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EB684C20-51C0-47BA-B93D-29059EB0AE59}" xr6:coauthVersionLast="47" xr6:coauthVersionMax="47" xr10:uidLastSave="{00000000-0000-0000-0000-000000000000}"/>
  <bookViews>
    <workbookView xWindow="-28920" yWindow="-120" windowWidth="29040" windowHeight="15720" xr2:uid="{B96FC3E0-4BE4-46B6-88FD-EFBC7B21E26A}"/>
  </bookViews>
  <sheets>
    <sheet name="Notă contabilă" sheetId="1" r:id="rId1"/>
    <sheet name="Registru note" sheetId="2" r:id="rId2"/>
    <sheet name="Articole" sheetId="3" r:id="rId3"/>
    <sheet name="Registrul-jurnal" sheetId="4" r:id="rId4"/>
    <sheet name="Fișa contului" sheetId="5" r:id="rId5"/>
    <sheet name="Rulaje" sheetId="6" r:id="rId6"/>
    <sheet name="Plan de conturi" sheetId="7" r:id="rId7"/>
    <sheet name="Despre model" sheetId="8" r:id="rId8"/>
  </sheets>
  <definedNames>
    <definedName name="ArC">Articole!$E$5:$E$2004</definedName>
    <definedName name="ArD">Articole!$D$5:$D$2004</definedName>
    <definedName name="ArData">Articole!$G$5:$G$2004</definedName>
    <definedName name="_xlnm.Print_Area" localSheetId="0">'Notă contabilă'!$A$1:$H$35</definedName>
    <definedName name="ArExp">Articole!$C$5:$C$2004</definedName>
    <definedName name="ArKey">Articole!$L$5:$L$2004</definedName>
    <definedName name="ArNr">Articole!$B$5:$B$2004</definedName>
    <definedName name="ArSort">Articole!$M$5:$M$2004</definedName>
    <definedName name="ArSuma">Articole!$F$5:$F$2004</definedName>
    <definedName name="CUIEnt">'Plan de conturi'!$C$5</definedName>
    <definedName name="Entitate">'Plan de conturi'!$C$4</definedName>
    <definedName name="NrNC">'Notă contabilă'!$E$5</definedName>
    <definedName name="PlanCont">'Plan de conturi'!$B$8:$B$207</definedName>
    <definedName name="PlanDen">'Plan de conturi'!$C$8:$C$207</definedName>
    <definedName name="PlanTip">'Plan de conturi'!$D$8:$D$207</definedName>
    <definedName name="RandNC">'Notă contabilă'!$K$1</definedName>
    <definedName name="_xlnm.Print_Titles" localSheetId="3">'Registrul-jurnal'!$4:$4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E86" i="6" l="1"/>
  <c r="F86" i="6" s="1"/>
  <c r="D85" i="6"/>
  <c r="C85" i="6"/>
  <c r="B85" i="6"/>
  <c r="D84" i="6"/>
  <c r="C84" i="6"/>
  <c r="B84" i="6"/>
  <c r="D83" i="6"/>
  <c r="C83" i="6"/>
  <c r="B83" i="6"/>
  <c r="D82" i="6"/>
  <c r="C82" i="6"/>
  <c r="B82" i="6"/>
  <c r="D81" i="6"/>
  <c r="C81" i="6"/>
  <c r="B81" i="6"/>
  <c r="D80" i="6"/>
  <c r="C80" i="6"/>
  <c r="B80" i="6"/>
  <c r="D79" i="6"/>
  <c r="C79" i="6"/>
  <c r="B79" i="6"/>
  <c r="D78" i="6"/>
  <c r="C78" i="6"/>
  <c r="B78" i="6"/>
  <c r="D77" i="6"/>
  <c r="C77" i="6"/>
  <c r="B77" i="6"/>
  <c r="D76" i="6"/>
  <c r="C76" i="6"/>
  <c r="B76" i="6"/>
  <c r="D75" i="6"/>
  <c r="C75" i="6"/>
  <c r="B75" i="6"/>
  <c r="D74" i="6"/>
  <c r="C74" i="6"/>
  <c r="B74" i="6"/>
  <c r="D73" i="6"/>
  <c r="C73" i="6"/>
  <c r="B73" i="6"/>
  <c r="D72" i="6"/>
  <c r="C72" i="6"/>
  <c r="B72" i="6"/>
  <c r="D71" i="6"/>
  <c r="C71" i="6"/>
  <c r="B71" i="6"/>
  <c r="D70" i="6"/>
  <c r="C70" i="6"/>
  <c r="B70" i="6"/>
  <c r="D69" i="6"/>
  <c r="C69" i="6"/>
  <c r="B69" i="6"/>
  <c r="D68" i="6"/>
  <c r="C68" i="6"/>
  <c r="B68" i="6"/>
  <c r="D67" i="6"/>
  <c r="C67" i="6"/>
  <c r="B67" i="6"/>
  <c r="D66" i="6"/>
  <c r="C66" i="6"/>
  <c r="B66" i="6"/>
  <c r="D65" i="6"/>
  <c r="C65" i="6"/>
  <c r="B65" i="6"/>
  <c r="D64" i="6"/>
  <c r="C64" i="6"/>
  <c r="B64" i="6"/>
  <c r="D63" i="6"/>
  <c r="C63" i="6"/>
  <c r="B63" i="6"/>
  <c r="D62" i="6"/>
  <c r="C62" i="6"/>
  <c r="B62" i="6"/>
  <c r="D61" i="6"/>
  <c r="C61" i="6"/>
  <c r="B61" i="6"/>
  <c r="D60" i="6"/>
  <c r="C60" i="6"/>
  <c r="B60" i="6"/>
  <c r="D59" i="6"/>
  <c r="C59" i="6"/>
  <c r="B59" i="6"/>
  <c r="D58" i="6"/>
  <c r="C58" i="6"/>
  <c r="B58" i="6"/>
  <c r="D57" i="6"/>
  <c r="C57" i="6"/>
  <c r="B57" i="6"/>
  <c r="D56" i="6"/>
  <c r="C56" i="6"/>
  <c r="B56" i="6"/>
  <c r="D55" i="6"/>
  <c r="C55" i="6"/>
  <c r="B55" i="6"/>
  <c r="D54" i="6"/>
  <c r="C54" i="6"/>
  <c r="B54" i="6"/>
  <c r="D53" i="6"/>
  <c r="C53" i="6"/>
  <c r="B53" i="6"/>
  <c r="D52" i="6"/>
  <c r="C52" i="6"/>
  <c r="B52" i="6"/>
  <c r="D51" i="6"/>
  <c r="C51" i="6"/>
  <c r="B51" i="6"/>
  <c r="D50" i="6"/>
  <c r="C50" i="6"/>
  <c r="B50" i="6"/>
  <c r="D49" i="6"/>
  <c r="C49" i="6"/>
  <c r="B49" i="6"/>
  <c r="D48" i="6"/>
  <c r="C48" i="6"/>
  <c r="B48" i="6"/>
  <c r="D47" i="6"/>
  <c r="C47" i="6"/>
  <c r="B47" i="6"/>
  <c r="D46" i="6"/>
  <c r="C46" i="6"/>
  <c r="B46" i="6"/>
  <c r="D45" i="6"/>
  <c r="C45" i="6"/>
  <c r="B45" i="6"/>
  <c r="D44" i="6"/>
  <c r="C44" i="6"/>
  <c r="B44" i="6"/>
  <c r="D43" i="6"/>
  <c r="C43" i="6"/>
  <c r="B43" i="6"/>
  <c r="D42" i="6"/>
  <c r="C42" i="6"/>
  <c r="B42" i="6"/>
  <c r="D41" i="6"/>
  <c r="C41" i="6"/>
  <c r="B41" i="6"/>
  <c r="D40" i="6"/>
  <c r="C40" i="6"/>
  <c r="B40" i="6"/>
  <c r="D39" i="6"/>
  <c r="C39" i="6"/>
  <c r="B39" i="6"/>
  <c r="D38" i="6"/>
  <c r="C38" i="6"/>
  <c r="B38" i="6"/>
  <c r="D37" i="6"/>
  <c r="C37" i="6"/>
  <c r="B37" i="6"/>
  <c r="D36" i="6"/>
  <c r="C36" i="6"/>
  <c r="B36" i="6"/>
  <c r="D35" i="6"/>
  <c r="C35" i="6"/>
  <c r="B35" i="6"/>
  <c r="D34" i="6"/>
  <c r="C34" i="6"/>
  <c r="B34" i="6"/>
  <c r="D33" i="6"/>
  <c r="C33" i="6"/>
  <c r="B33" i="6"/>
  <c r="D32" i="6"/>
  <c r="C32" i="6"/>
  <c r="B32" i="6"/>
  <c r="D31" i="6"/>
  <c r="C31" i="6"/>
  <c r="B31" i="6"/>
  <c r="D30" i="6"/>
  <c r="C30" i="6"/>
  <c r="B30" i="6"/>
  <c r="D29" i="6"/>
  <c r="C29" i="6"/>
  <c r="B29" i="6"/>
  <c r="D28" i="6"/>
  <c r="C28" i="6"/>
  <c r="B28" i="6"/>
  <c r="D27" i="6"/>
  <c r="C27" i="6"/>
  <c r="B27" i="6"/>
  <c r="D26" i="6"/>
  <c r="C26" i="6"/>
  <c r="B26" i="6"/>
  <c r="D25" i="6"/>
  <c r="C25" i="6"/>
  <c r="B25" i="6"/>
  <c r="D24" i="6"/>
  <c r="C24" i="6"/>
  <c r="B24" i="6"/>
  <c r="D23" i="6"/>
  <c r="C23" i="6"/>
  <c r="B23" i="6"/>
  <c r="D22" i="6"/>
  <c r="C22" i="6"/>
  <c r="B22" i="6"/>
  <c r="D21" i="6"/>
  <c r="C21" i="6"/>
  <c r="B21" i="6"/>
  <c r="D20" i="6"/>
  <c r="C20" i="6"/>
  <c r="B20" i="6"/>
  <c r="D19" i="6"/>
  <c r="C19" i="6"/>
  <c r="B19" i="6"/>
  <c r="D18" i="6"/>
  <c r="C18" i="6"/>
  <c r="B18" i="6"/>
  <c r="D17" i="6"/>
  <c r="C17" i="6"/>
  <c r="B17" i="6"/>
  <c r="D16" i="6"/>
  <c r="C16" i="6"/>
  <c r="B16" i="6"/>
  <c r="D15" i="6"/>
  <c r="C15" i="6"/>
  <c r="B15" i="6"/>
  <c r="D14" i="6"/>
  <c r="C14" i="6"/>
  <c r="B14" i="6"/>
  <c r="D13" i="6"/>
  <c r="C13" i="6"/>
  <c r="B13" i="6"/>
  <c r="D12" i="6"/>
  <c r="C12" i="6"/>
  <c r="B12" i="6"/>
  <c r="D11" i="6"/>
  <c r="C11" i="6"/>
  <c r="B11" i="6"/>
  <c r="D10" i="6"/>
  <c r="C10" i="6"/>
  <c r="B10" i="6"/>
  <c r="D9" i="6"/>
  <c r="C9" i="6"/>
  <c r="B9" i="6"/>
  <c r="D8" i="6"/>
  <c r="C8" i="6"/>
  <c r="B8" i="6"/>
  <c r="D7" i="6"/>
  <c r="C7" i="6"/>
  <c r="B7" i="6"/>
  <c r="D6" i="6"/>
  <c r="C6" i="6"/>
  <c r="B6" i="6"/>
  <c r="D5" i="6"/>
  <c r="C5" i="6"/>
  <c r="B5" i="6"/>
  <c r="D4" i="5"/>
  <c r="K1" i="1"/>
  <c r="B2" i="1"/>
  <c r="B1" i="1"/>
  <c r="F3" i="3"/>
  <c r="M866" i="3"/>
  <c r="M867" i="3"/>
  <c r="M868" i="3"/>
  <c r="M869" i="3"/>
  <c r="M870" i="3"/>
  <c r="M871" i="3"/>
  <c r="M872" i="3"/>
  <c r="M873" i="3"/>
  <c r="M874" i="3"/>
  <c r="M875" i="3"/>
  <c r="M876" i="3"/>
  <c r="M877" i="3"/>
  <c r="M878" i="3"/>
  <c r="M879" i="3"/>
  <c r="M880" i="3"/>
  <c r="M881" i="3"/>
  <c r="M882" i="3"/>
  <c r="M883" i="3"/>
  <c r="M884" i="3"/>
  <c r="M885" i="3"/>
  <c r="M886" i="3"/>
  <c r="M887" i="3"/>
  <c r="M888" i="3"/>
  <c r="M889" i="3"/>
  <c r="M890" i="3"/>
  <c r="M891" i="3"/>
  <c r="M89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M911" i="3"/>
  <c r="M912" i="3"/>
  <c r="M913" i="3"/>
  <c r="M914" i="3"/>
  <c r="M915" i="3"/>
  <c r="M916" i="3"/>
  <c r="M917" i="3"/>
  <c r="M918" i="3"/>
  <c r="M919" i="3"/>
  <c r="M920" i="3"/>
  <c r="M921" i="3"/>
  <c r="M922" i="3"/>
  <c r="M923" i="3"/>
  <c r="M924" i="3"/>
  <c r="M925" i="3"/>
  <c r="M926" i="3"/>
  <c r="M927" i="3"/>
  <c r="M928" i="3"/>
  <c r="M929" i="3"/>
  <c r="M930" i="3"/>
  <c r="M931" i="3"/>
  <c r="M932" i="3"/>
  <c r="M933" i="3"/>
  <c r="M934" i="3"/>
  <c r="M935" i="3"/>
  <c r="M936" i="3"/>
  <c r="M937" i="3"/>
  <c r="M938" i="3"/>
  <c r="M939" i="3"/>
  <c r="M940" i="3"/>
  <c r="M941" i="3"/>
  <c r="M942" i="3"/>
  <c r="M943" i="3"/>
  <c r="M944" i="3"/>
  <c r="M945" i="3"/>
  <c r="M946" i="3"/>
  <c r="M947" i="3"/>
  <c r="M948" i="3"/>
  <c r="M949" i="3"/>
  <c r="M950" i="3"/>
  <c r="M951" i="3"/>
  <c r="M952" i="3"/>
  <c r="M953" i="3"/>
  <c r="M954" i="3"/>
  <c r="M955" i="3"/>
  <c r="M956" i="3"/>
  <c r="M957" i="3"/>
  <c r="M958" i="3"/>
  <c r="M959" i="3"/>
  <c r="M960" i="3"/>
  <c r="M961" i="3"/>
  <c r="M962" i="3"/>
  <c r="M963" i="3"/>
  <c r="M964" i="3"/>
  <c r="M965" i="3"/>
  <c r="M966" i="3"/>
  <c r="M967" i="3"/>
  <c r="M968" i="3"/>
  <c r="M969" i="3"/>
  <c r="M970" i="3"/>
  <c r="M971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2" i="3"/>
  <c r="M993" i="3"/>
  <c r="M994" i="3"/>
  <c r="M995" i="3"/>
  <c r="M996" i="3"/>
  <c r="M997" i="3"/>
  <c r="M998" i="3"/>
  <c r="M999" i="3"/>
  <c r="M1000" i="3"/>
  <c r="M1001" i="3"/>
  <c r="M1002" i="3"/>
  <c r="M1003" i="3"/>
  <c r="M1004" i="3"/>
  <c r="M1005" i="3"/>
  <c r="M1006" i="3"/>
  <c r="M1007" i="3"/>
  <c r="M1008" i="3"/>
  <c r="M1009" i="3"/>
  <c r="M1010" i="3"/>
  <c r="M1011" i="3"/>
  <c r="M1012" i="3"/>
  <c r="M1013" i="3"/>
  <c r="M1014" i="3"/>
  <c r="M1015" i="3"/>
  <c r="M1016" i="3"/>
  <c r="M1017" i="3"/>
  <c r="M1018" i="3"/>
  <c r="M1019" i="3"/>
  <c r="M1020" i="3"/>
  <c r="M1021" i="3"/>
  <c r="M1022" i="3"/>
  <c r="M1023" i="3"/>
  <c r="M1024" i="3"/>
  <c r="M1025" i="3"/>
  <c r="M1026" i="3"/>
  <c r="M1027" i="3"/>
  <c r="M1028" i="3"/>
  <c r="M1029" i="3"/>
  <c r="M1030" i="3"/>
  <c r="M1031" i="3"/>
  <c r="M1032" i="3"/>
  <c r="M1033" i="3"/>
  <c r="M1034" i="3"/>
  <c r="M1035" i="3"/>
  <c r="M1036" i="3"/>
  <c r="M1037" i="3"/>
  <c r="M1038" i="3"/>
  <c r="M1039" i="3"/>
  <c r="M1040" i="3"/>
  <c r="M1041" i="3"/>
  <c r="M1042" i="3"/>
  <c r="M1043" i="3"/>
  <c r="M1044" i="3"/>
  <c r="M1045" i="3"/>
  <c r="M1046" i="3"/>
  <c r="M1047" i="3"/>
  <c r="M1048" i="3"/>
  <c r="M1049" i="3"/>
  <c r="M1050" i="3"/>
  <c r="M1051" i="3"/>
  <c r="M1052" i="3"/>
  <c r="M1053" i="3"/>
  <c r="M1054" i="3"/>
  <c r="M1055" i="3"/>
  <c r="M1056" i="3"/>
  <c r="M1057" i="3"/>
  <c r="M1058" i="3"/>
  <c r="M1059" i="3"/>
  <c r="M1060" i="3"/>
  <c r="M1061" i="3"/>
  <c r="M1062" i="3"/>
  <c r="M1063" i="3"/>
  <c r="M1064" i="3"/>
  <c r="M1065" i="3"/>
  <c r="M1066" i="3"/>
  <c r="M1067" i="3"/>
  <c r="M1068" i="3"/>
  <c r="M1069" i="3"/>
  <c r="M1070" i="3"/>
  <c r="M1071" i="3"/>
  <c r="M1072" i="3"/>
  <c r="M1073" i="3"/>
  <c r="M1074" i="3"/>
  <c r="M1075" i="3"/>
  <c r="M1076" i="3"/>
  <c r="M1077" i="3"/>
  <c r="M1078" i="3"/>
  <c r="M1079" i="3"/>
  <c r="M1080" i="3"/>
  <c r="M1081" i="3"/>
  <c r="M1082" i="3"/>
  <c r="M1083" i="3"/>
  <c r="M1084" i="3"/>
  <c r="M1085" i="3"/>
  <c r="M1086" i="3"/>
  <c r="M1087" i="3"/>
  <c r="M1088" i="3"/>
  <c r="M1089" i="3"/>
  <c r="M1090" i="3"/>
  <c r="M1091" i="3"/>
  <c r="M1092" i="3"/>
  <c r="M1093" i="3"/>
  <c r="M1094" i="3"/>
  <c r="M1095" i="3"/>
  <c r="M1096" i="3"/>
  <c r="M1097" i="3"/>
  <c r="M1098" i="3"/>
  <c r="M1099" i="3"/>
  <c r="M1100" i="3"/>
  <c r="M1101" i="3"/>
  <c r="M1102" i="3"/>
  <c r="M1103" i="3"/>
  <c r="M1104" i="3"/>
  <c r="M1105" i="3"/>
  <c r="M1106" i="3"/>
  <c r="M1107" i="3"/>
  <c r="M1108" i="3"/>
  <c r="M1109" i="3"/>
  <c r="M1110" i="3"/>
  <c r="M1111" i="3"/>
  <c r="M1112" i="3"/>
  <c r="M1113" i="3"/>
  <c r="M1114" i="3"/>
  <c r="M1115" i="3"/>
  <c r="M1116" i="3"/>
  <c r="M1117" i="3"/>
  <c r="M1118" i="3"/>
  <c r="M1119" i="3"/>
  <c r="M1120" i="3"/>
  <c r="M1121" i="3"/>
  <c r="M1122" i="3"/>
  <c r="M1123" i="3"/>
  <c r="M1124" i="3"/>
  <c r="M1125" i="3"/>
  <c r="M1126" i="3"/>
  <c r="M1127" i="3"/>
  <c r="M1128" i="3"/>
  <c r="M1129" i="3"/>
  <c r="M1130" i="3"/>
  <c r="M1131" i="3"/>
  <c r="M1132" i="3"/>
  <c r="M1133" i="3"/>
  <c r="M1134" i="3"/>
  <c r="M1135" i="3"/>
  <c r="M1136" i="3"/>
  <c r="M1137" i="3"/>
  <c r="M1138" i="3"/>
  <c r="M1139" i="3"/>
  <c r="M1140" i="3"/>
  <c r="M1141" i="3"/>
  <c r="M1142" i="3"/>
  <c r="M1143" i="3"/>
  <c r="M1144" i="3"/>
  <c r="M1145" i="3"/>
  <c r="M1146" i="3"/>
  <c r="M1147" i="3"/>
  <c r="M1148" i="3"/>
  <c r="M1149" i="3"/>
  <c r="M1150" i="3"/>
  <c r="M1151" i="3"/>
  <c r="M1152" i="3"/>
  <c r="M1153" i="3"/>
  <c r="M1154" i="3"/>
  <c r="M1155" i="3"/>
  <c r="M1156" i="3"/>
  <c r="M1157" i="3"/>
  <c r="M1158" i="3"/>
  <c r="M1159" i="3"/>
  <c r="M1160" i="3"/>
  <c r="M1161" i="3"/>
  <c r="M1162" i="3"/>
  <c r="M1163" i="3"/>
  <c r="M1164" i="3"/>
  <c r="M1165" i="3"/>
  <c r="M1166" i="3"/>
  <c r="M1167" i="3"/>
  <c r="M1168" i="3"/>
  <c r="M1169" i="3"/>
  <c r="M1170" i="3"/>
  <c r="M1171" i="3"/>
  <c r="M1172" i="3"/>
  <c r="M1173" i="3"/>
  <c r="M1174" i="3"/>
  <c r="M1175" i="3"/>
  <c r="M1176" i="3"/>
  <c r="M1177" i="3"/>
  <c r="M1178" i="3"/>
  <c r="M1179" i="3"/>
  <c r="M1180" i="3"/>
  <c r="M1181" i="3"/>
  <c r="M1182" i="3"/>
  <c r="M1183" i="3"/>
  <c r="M1184" i="3"/>
  <c r="M1185" i="3"/>
  <c r="M1186" i="3"/>
  <c r="M1187" i="3"/>
  <c r="M1188" i="3"/>
  <c r="M1189" i="3"/>
  <c r="M1190" i="3"/>
  <c r="M1191" i="3"/>
  <c r="M1192" i="3"/>
  <c r="M1193" i="3"/>
  <c r="M1194" i="3"/>
  <c r="M1195" i="3"/>
  <c r="M1196" i="3"/>
  <c r="M1197" i="3"/>
  <c r="M1198" i="3"/>
  <c r="M1199" i="3"/>
  <c r="M1200" i="3"/>
  <c r="M1201" i="3"/>
  <c r="M1202" i="3"/>
  <c r="M1203" i="3"/>
  <c r="M1204" i="3"/>
  <c r="M1205" i="3"/>
  <c r="M1206" i="3"/>
  <c r="M1207" i="3"/>
  <c r="M1208" i="3"/>
  <c r="M1209" i="3"/>
  <c r="M1210" i="3"/>
  <c r="M1211" i="3"/>
  <c r="M1212" i="3"/>
  <c r="M1213" i="3"/>
  <c r="M1214" i="3"/>
  <c r="M1215" i="3"/>
  <c r="M1216" i="3"/>
  <c r="M1217" i="3"/>
  <c r="M1218" i="3"/>
  <c r="M1219" i="3"/>
  <c r="M1220" i="3"/>
  <c r="M1221" i="3"/>
  <c r="M1222" i="3"/>
  <c r="M1223" i="3"/>
  <c r="M1224" i="3"/>
  <c r="M1225" i="3"/>
  <c r="M1226" i="3"/>
  <c r="M1227" i="3"/>
  <c r="M1228" i="3"/>
  <c r="M1229" i="3"/>
  <c r="M1230" i="3"/>
  <c r="M1231" i="3"/>
  <c r="M1232" i="3"/>
  <c r="M1233" i="3"/>
  <c r="M1234" i="3"/>
  <c r="M1235" i="3"/>
  <c r="M1236" i="3"/>
  <c r="M1237" i="3"/>
  <c r="M1238" i="3"/>
  <c r="M1239" i="3"/>
  <c r="M1240" i="3"/>
  <c r="M1241" i="3"/>
  <c r="M1242" i="3"/>
  <c r="M1243" i="3"/>
  <c r="M1244" i="3"/>
  <c r="M1245" i="3"/>
  <c r="M1246" i="3"/>
  <c r="M1247" i="3"/>
  <c r="M1248" i="3"/>
  <c r="M1249" i="3"/>
  <c r="M1250" i="3"/>
  <c r="M1251" i="3"/>
  <c r="M1252" i="3"/>
  <c r="M1253" i="3"/>
  <c r="M1254" i="3"/>
  <c r="M1255" i="3"/>
  <c r="M1256" i="3"/>
  <c r="M1257" i="3"/>
  <c r="M1258" i="3"/>
  <c r="M1259" i="3"/>
  <c r="M1260" i="3"/>
  <c r="M1261" i="3"/>
  <c r="M1262" i="3"/>
  <c r="M1263" i="3"/>
  <c r="M1264" i="3"/>
  <c r="M1265" i="3"/>
  <c r="M1266" i="3"/>
  <c r="M1267" i="3"/>
  <c r="M1268" i="3"/>
  <c r="M1269" i="3"/>
  <c r="M1270" i="3"/>
  <c r="M1271" i="3"/>
  <c r="M1272" i="3"/>
  <c r="M1273" i="3"/>
  <c r="M1274" i="3"/>
  <c r="M1275" i="3"/>
  <c r="M1276" i="3"/>
  <c r="M1277" i="3"/>
  <c r="M1278" i="3"/>
  <c r="M1279" i="3"/>
  <c r="M1280" i="3"/>
  <c r="M1281" i="3"/>
  <c r="M1282" i="3"/>
  <c r="M1283" i="3"/>
  <c r="M1284" i="3"/>
  <c r="M1285" i="3"/>
  <c r="M1286" i="3"/>
  <c r="M1287" i="3"/>
  <c r="M1288" i="3"/>
  <c r="M1289" i="3"/>
  <c r="M1290" i="3"/>
  <c r="M1291" i="3"/>
  <c r="M1292" i="3"/>
  <c r="M1293" i="3"/>
  <c r="M1294" i="3"/>
  <c r="M1295" i="3"/>
  <c r="M1296" i="3"/>
  <c r="M1297" i="3"/>
  <c r="M1298" i="3"/>
  <c r="M1299" i="3"/>
  <c r="M1300" i="3"/>
  <c r="M1301" i="3"/>
  <c r="M1302" i="3"/>
  <c r="M1303" i="3"/>
  <c r="M1304" i="3"/>
  <c r="M1305" i="3"/>
  <c r="M1306" i="3"/>
  <c r="M1307" i="3"/>
  <c r="M1308" i="3"/>
  <c r="M1309" i="3"/>
  <c r="M1310" i="3"/>
  <c r="M1311" i="3"/>
  <c r="M1312" i="3"/>
  <c r="M1313" i="3"/>
  <c r="M1314" i="3"/>
  <c r="M1315" i="3"/>
  <c r="M1316" i="3"/>
  <c r="M1317" i="3"/>
  <c r="M1318" i="3"/>
  <c r="M1319" i="3"/>
  <c r="M1320" i="3"/>
  <c r="M1321" i="3"/>
  <c r="M1322" i="3"/>
  <c r="M1323" i="3"/>
  <c r="M1324" i="3"/>
  <c r="M1325" i="3"/>
  <c r="M1326" i="3"/>
  <c r="M1327" i="3"/>
  <c r="M1328" i="3"/>
  <c r="M1329" i="3"/>
  <c r="M1330" i="3"/>
  <c r="M1331" i="3"/>
  <c r="M1332" i="3"/>
  <c r="M1333" i="3"/>
  <c r="M1334" i="3"/>
  <c r="M1335" i="3"/>
  <c r="M1336" i="3"/>
  <c r="M1337" i="3"/>
  <c r="M1338" i="3"/>
  <c r="M1339" i="3"/>
  <c r="M1340" i="3"/>
  <c r="M1341" i="3"/>
  <c r="M1342" i="3"/>
  <c r="M1343" i="3"/>
  <c r="M1344" i="3"/>
  <c r="M1345" i="3"/>
  <c r="M1346" i="3"/>
  <c r="M1347" i="3"/>
  <c r="M1348" i="3"/>
  <c r="M1349" i="3"/>
  <c r="M1350" i="3"/>
  <c r="M1351" i="3"/>
  <c r="M1352" i="3"/>
  <c r="M1353" i="3"/>
  <c r="M1354" i="3"/>
  <c r="M1355" i="3"/>
  <c r="M1356" i="3"/>
  <c r="M1357" i="3"/>
  <c r="M1358" i="3"/>
  <c r="M1359" i="3"/>
  <c r="M1360" i="3"/>
  <c r="M1361" i="3"/>
  <c r="M1362" i="3"/>
  <c r="M1363" i="3"/>
  <c r="M1364" i="3"/>
  <c r="M1365" i="3"/>
  <c r="M1366" i="3"/>
  <c r="M1367" i="3"/>
  <c r="M1368" i="3"/>
  <c r="M1369" i="3"/>
  <c r="M1370" i="3"/>
  <c r="M1371" i="3"/>
  <c r="M1372" i="3"/>
  <c r="M1373" i="3"/>
  <c r="M1374" i="3"/>
  <c r="M1375" i="3"/>
  <c r="M1376" i="3"/>
  <c r="M1377" i="3"/>
  <c r="M1378" i="3"/>
  <c r="M1379" i="3"/>
  <c r="M1380" i="3"/>
  <c r="M1381" i="3"/>
  <c r="M1382" i="3"/>
  <c r="M1383" i="3"/>
  <c r="M1384" i="3"/>
  <c r="M1385" i="3"/>
  <c r="M1386" i="3"/>
  <c r="M1387" i="3"/>
  <c r="M1388" i="3"/>
  <c r="M1389" i="3"/>
  <c r="M1390" i="3"/>
  <c r="M1391" i="3"/>
  <c r="M1392" i="3"/>
  <c r="M1393" i="3"/>
  <c r="M1394" i="3"/>
  <c r="M1395" i="3"/>
  <c r="M1396" i="3"/>
  <c r="M1397" i="3"/>
  <c r="M1398" i="3"/>
  <c r="M1399" i="3"/>
  <c r="M1400" i="3"/>
  <c r="M1401" i="3"/>
  <c r="M1402" i="3"/>
  <c r="M1403" i="3"/>
  <c r="M1404" i="3"/>
  <c r="M1405" i="3"/>
  <c r="M1406" i="3"/>
  <c r="M1407" i="3"/>
  <c r="M1408" i="3"/>
  <c r="M1409" i="3"/>
  <c r="M1410" i="3"/>
  <c r="M1411" i="3"/>
  <c r="M1412" i="3"/>
  <c r="M1413" i="3"/>
  <c r="M1414" i="3"/>
  <c r="M1415" i="3"/>
  <c r="M1416" i="3"/>
  <c r="M1417" i="3"/>
  <c r="M1418" i="3"/>
  <c r="M1419" i="3"/>
  <c r="M1420" i="3"/>
  <c r="M1421" i="3"/>
  <c r="M1422" i="3"/>
  <c r="M1423" i="3"/>
  <c r="M1424" i="3"/>
  <c r="M1425" i="3"/>
  <c r="M1426" i="3"/>
  <c r="M1427" i="3"/>
  <c r="M1428" i="3"/>
  <c r="M1429" i="3"/>
  <c r="M1430" i="3"/>
  <c r="M1431" i="3"/>
  <c r="M1432" i="3"/>
  <c r="M1433" i="3"/>
  <c r="M1434" i="3"/>
  <c r="M1435" i="3"/>
  <c r="M1436" i="3"/>
  <c r="M1437" i="3"/>
  <c r="M1438" i="3"/>
  <c r="M1439" i="3"/>
  <c r="M1440" i="3"/>
  <c r="M1441" i="3"/>
  <c r="M1442" i="3"/>
  <c r="M1443" i="3"/>
  <c r="M1444" i="3"/>
  <c r="M1445" i="3"/>
  <c r="M1446" i="3"/>
  <c r="M1447" i="3"/>
  <c r="M1448" i="3"/>
  <c r="M1449" i="3"/>
  <c r="M1450" i="3"/>
  <c r="M1451" i="3"/>
  <c r="M1452" i="3"/>
  <c r="M1453" i="3"/>
  <c r="M1454" i="3"/>
  <c r="M1455" i="3"/>
  <c r="M1456" i="3"/>
  <c r="M1457" i="3"/>
  <c r="M1458" i="3"/>
  <c r="M1459" i="3"/>
  <c r="M1460" i="3"/>
  <c r="M1461" i="3"/>
  <c r="M1462" i="3"/>
  <c r="M1463" i="3"/>
  <c r="M1464" i="3"/>
  <c r="M1465" i="3"/>
  <c r="M1466" i="3"/>
  <c r="M1467" i="3"/>
  <c r="M1468" i="3"/>
  <c r="M1469" i="3"/>
  <c r="M1470" i="3"/>
  <c r="M1471" i="3"/>
  <c r="M1472" i="3"/>
  <c r="M1473" i="3"/>
  <c r="M1474" i="3"/>
  <c r="M1475" i="3"/>
  <c r="M1476" i="3"/>
  <c r="M1477" i="3"/>
  <c r="M1478" i="3"/>
  <c r="M1479" i="3"/>
  <c r="M1480" i="3"/>
  <c r="M1481" i="3"/>
  <c r="M1482" i="3"/>
  <c r="M1483" i="3"/>
  <c r="M1484" i="3"/>
  <c r="M1485" i="3"/>
  <c r="M1486" i="3"/>
  <c r="M1487" i="3"/>
  <c r="M1488" i="3"/>
  <c r="M1489" i="3"/>
  <c r="M1490" i="3"/>
  <c r="M1491" i="3"/>
  <c r="M1492" i="3"/>
  <c r="M1493" i="3"/>
  <c r="M1494" i="3"/>
  <c r="M1495" i="3"/>
  <c r="M1496" i="3"/>
  <c r="M1497" i="3"/>
  <c r="M1498" i="3"/>
  <c r="M1499" i="3"/>
  <c r="M1500" i="3"/>
  <c r="M1501" i="3"/>
  <c r="M1502" i="3"/>
  <c r="M1503" i="3"/>
  <c r="M1504" i="3"/>
  <c r="M1505" i="3"/>
  <c r="M1506" i="3"/>
  <c r="M1507" i="3"/>
  <c r="M1508" i="3"/>
  <c r="M1509" i="3"/>
  <c r="M1510" i="3"/>
  <c r="M1511" i="3"/>
  <c r="M1512" i="3"/>
  <c r="M1513" i="3"/>
  <c r="M1514" i="3"/>
  <c r="M1515" i="3"/>
  <c r="M1516" i="3"/>
  <c r="M1517" i="3"/>
  <c r="M1518" i="3"/>
  <c r="M1519" i="3"/>
  <c r="M1520" i="3"/>
  <c r="M1521" i="3"/>
  <c r="M1522" i="3"/>
  <c r="M1523" i="3"/>
  <c r="M1524" i="3"/>
  <c r="M1525" i="3"/>
  <c r="M1526" i="3"/>
  <c r="M1527" i="3"/>
  <c r="M1528" i="3"/>
  <c r="M1529" i="3"/>
  <c r="M1530" i="3"/>
  <c r="M1531" i="3"/>
  <c r="M1532" i="3"/>
  <c r="M1533" i="3"/>
  <c r="M1534" i="3"/>
  <c r="M1535" i="3"/>
  <c r="M1536" i="3"/>
  <c r="M1537" i="3"/>
  <c r="M1538" i="3"/>
  <c r="M1539" i="3"/>
  <c r="M1540" i="3"/>
  <c r="M1541" i="3"/>
  <c r="M1542" i="3"/>
  <c r="M1543" i="3"/>
  <c r="M1544" i="3"/>
  <c r="M1545" i="3"/>
  <c r="M1546" i="3"/>
  <c r="M1547" i="3"/>
  <c r="M1548" i="3"/>
  <c r="M1549" i="3"/>
  <c r="M1550" i="3"/>
  <c r="M1551" i="3"/>
  <c r="M1552" i="3"/>
  <c r="M1553" i="3"/>
  <c r="M1554" i="3"/>
  <c r="M1555" i="3"/>
  <c r="M1556" i="3"/>
  <c r="M1557" i="3"/>
  <c r="M1558" i="3"/>
  <c r="M1559" i="3"/>
  <c r="M1560" i="3"/>
  <c r="M1561" i="3"/>
  <c r="M1562" i="3"/>
  <c r="M1563" i="3"/>
  <c r="M1564" i="3"/>
  <c r="M1565" i="3"/>
  <c r="M1566" i="3"/>
  <c r="M1567" i="3"/>
  <c r="M1568" i="3"/>
  <c r="M1569" i="3"/>
  <c r="M1570" i="3"/>
  <c r="M1571" i="3"/>
  <c r="M1572" i="3"/>
  <c r="M1573" i="3"/>
  <c r="M1574" i="3"/>
  <c r="M1575" i="3"/>
  <c r="M1576" i="3"/>
  <c r="M1577" i="3"/>
  <c r="M1578" i="3"/>
  <c r="M1579" i="3"/>
  <c r="M1580" i="3"/>
  <c r="M1581" i="3"/>
  <c r="M1582" i="3"/>
  <c r="M1583" i="3"/>
  <c r="M1584" i="3"/>
  <c r="M1585" i="3"/>
  <c r="M1586" i="3"/>
  <c r="M1587" i="3"/>
  <c r="M1588" i="3"/>
  <c r="M1589" i="3"/>
  <c r="M1590" i="3"/>
  <c r="M1591" i="3"/>
  <c r="M1592" i="3"/>
  <c r="M1593" i="3"/>
  <c r="M1594" i="3"/>
  <c r="M1595" i="3"/>
  <c r="M1596" i="3"/>
  <c r="M1597" i="3"/>
  <c r="M1598" i="3"/>
  <c r="M1599" i="3"/>
  <c r="M1600" i="3"/>
  <c r="M1601" i="3"/>
  <c r="M1602" i="3"/>
  <c r="M1603" i="3"/>
  <c r="M1604" i="3"/>
  <c r="M1605" i="3"/>
  <c r="M1606" i="3"/>
  <c r="M1607" i="3"/>
  <c r="M1608" i="3"/>
  <c r="M1609" i="3"/>
  <c r="M1610" i="3"/>
  <c r="M1611" i="3"/>
  <c r="M1612" i="3"/>
  <c r="M1613" i="3"/>
  <c r="M1614" i="3"/>
  <c r="M1615" i="3"/>
  <c r="M1616" i="3"/>
  <c r="M1617" i="3"/>
  <c r="M1618" i="3"/>
  <c r="M1619" i="3"/>
  <c r="M1620" i="3"/>
  <c r="M1621" i="3"/>
  <c r="M1622" i="3"/>
  <c r="M1623" i="3"/>
  <c r="M1624" i="3"/>
  <c r="M1625" i="3"/>
  <c r="M1626" i="3"/>
  <c r="M1627" i="3"/>
  <c r="M1628" i="3"/>
  <c r="M1629" i="3"/>
  <c r="M1630" i="3"/>
  <c r="M1631" i="3"/>
  <c r="M1632" i="3"/>
  <c r="M1633" i="3"/>
  <c r="M1634" i="3"/>
  <c r="M1635" i="3"/>
  <c r="M1636" i="3"/>
  <c r="M1637" i="3"/>
  <c r="M1638" i="3"/>
  <c r="M1639" i="3"/>
  <c r="M1640" i="3"/>
  <c r="M1641" i="3"/>
  <c r="M1642" i="3"/>
  <c r="M1643" i="3"/>
  <c r="M1644" i="3"/>
  <c r="M1645" i="3"/>
  <c r="M1646" i="3"/>
  <c r="M1647" i="3"/>
  <c r="M1648" i="3"/>
  <c r="M1649" i="3"/>
  <c r="M1650" i="3"/>
  <c r="M1651" i="3"/>
  <c r="M1652" i="3"/>
  <c r="M1653" i="3"/>
  <c r="M1654" i="3"/>
  <c r="M1655" i="3"/>
  <c r="M1656" i="3"/>
  <c r="M1657" i="3"/>
  <c r="M1658" i="3"/>
  <c r="M1659" i="3"/>
  <c r="M1660" i="3"/>
  <c r="M1661" i="3"/>
  <c r="M1662" i="3"/>
  <c r="M1663" i="3"/>
  <c r="M1664" i="3"/>
  <c r="M1665" i="3"/>
  <c r="M1666" i="3"/>
  <c r="M1667" i="3"/>
  <c r="M1668" i="3"/>
  <c r="M1669" i="3"/>
  <c r="M1670" i="3"/>
  <c r="M1671" i="3"/>
  <c r="M1672" i="3"/>
  <c r="M1673" i="3"/>
  <c r="M1674" i="3"/>
  <c r="M1675" i="3"/>
  <c r="M1676" i="3"/>
  <c r="M1677" i="3"/>
  <c r="M1678" i="3"/>
  <c r="M1679" i="3"/>
  <c r="M1680" i="3"/>
  <c r="M1681" i="3"/>
  <c r="M1682" i="3"/>
  <c r="M1683" i="3"/>
  <c r="M1684" i="3"/>
  <c r="M1685" i="3"/>
  <c r="M1686" i="3"/>
  <c r="M1687" i="3"/>
  <c r="M1688" i="3"/>
  <c r="M1689" i="3"/>
  <c r="M1690" i="3"/>
  <c r="M1691" i="3"/>
  <c r="M1692" i="3"/>
  <c r="M1693" i="3"/>
  <c r="M1694" i="3"/>
  <c r="M1695" i="3"/>
  <c r="M1696" i="3"/>
  <c r="M1697" i="3"/>
  <c r="M1698" i="3"/>
  <c r="M1699" i="3"/>
  <c r="M1700" i="3"/>
  <c r="M1701" i="3"/>
  <c r="M1702" i="3"/>
  <c r="M1703" i="3"/>
  <c r="M1704" i="3"/>
  <c r="M1705" i="3"/>
  <c r="M1706" i="3"/>
  <c r="M1707" i="3"/>
  <c r="M1708" i="3"/>
  <c r="M1709" i="3"/>
  <c r="M1710" i="3"/>
  <c r="M1711" i="3"/>
  <c r="M1712" i="3"/>
  <c r="M1713" i="3"/>
  <c r="M1714" i="3"/>
  <c r="M1715" i="3"/>
  <c r="M1716" i="3"/>
  <c r="M1717" i="3"/>
  <c r="M1718" i="3"/>
  <c r="M1719" i="3"/>
  <c r="M1720" i="3"/>
  <c r="M1721" i="3"/>
  <c r="M1722" i="3"/>
  <c r="M1723" i="3"/>
  <c r="M1724" i="3"/>
  <c r="M1725" i="3"/>
  <c r="M1726" i="3"/>
  <c r="M1727" i="3"/>
  <c r="M1728" i="3"/>
  <c r="M1729" i="3"/>
  <c r="M1730" i="3"/>
  <c r="M1731" i="3"/>
  <c r="M1732" i="3"/>
  <c r="M1733" i="3"/>
  <c r="M1734" i="3"/>
  <c r="M1735" i="3"/>
  <c r="M1736" i="3"/>
  <c r="M1737" i="3"/>
  <c r="M1738" i="3"/>
  <c r="M1739" i="3"/>
  <c r="M1740" i="3"/>
  <c r="M1741" i="3"/>
  <c r="M1742" i="3"/>
  <c r="M1743" i="3"/>
  <c r="M1744" i="3"/>
  <c r="M1745" i="3"/>
  <c r="M1746" i="3"/>
  <c r="M1747" i="3"/>
  <c r="M1748" i="3"/>
  <c r="M1749" i="3"/>
  <c r="M1750" i="3"/>
  <c r="M1751" i="3"/>
  <c r="M1752" i="3"/>
  <c r="M1753" i="3"/>
  <c r="M1754" i="3"/>
  <c r="M1755" i="3"/>
  <c r="M1756" i="3"/>
  <c r="M1757" i="3"/>
  <c r="M1758" i="3"/>
  <c r="M1759" i="3"/>
  <c r="M1760" i="3"/>
  <c r="M1761" i="3"/>
  <c r="M1762" i="3"/>
  <c r="M1763" i="3"/>
  <c r="M1764" i="3"/>
  <c r="M1765" i="3"/>
  <c r="M1766" i="3"/>
  <c r="M1767" i="3"/>
  <c r="M1768" i="3"/>
  <c r="M1769" i="3"/>
  <c r="M1770" i="3"/>
  <c r="M1771" i="3"/>
  <c r="M1772" i="3"/>
  <c r="M1773" i="3"/>
  <c r="M1774" i="3"/>
  <c r="M1775" i="3"/>
  <c r="M1776" i="3"/>
  <c r="M1777" i="3"/>
  <c r="M1778" i="3"/>
  <c r="M1779" i="3"/>
  <c r="M1780" i="3"/>
  <c r="M1781" i="3"/>
  <c r="M1782" i="3"/>
  <c r="M1783" i="3"/>
  <c r="M1784" i="3"/>
  <c r="M1785" i="3"/>
  <c r="M1786" i="3"/>
  <c r="M1787" i="3"/>
  <c r="M1788" i="3"/>
  <c r="M1789" i="3"/>
  <c r="M1790" i="3"/>
  <c r="M1791" i="3"/>
  <c r="M1792" i="3"/>
  <c r="M1793" i="3"/>
  <c r="M1794" i="3"/>
  <c r="M1795" i="3"/>
  <c r="M1796" i="3"/>
  <c r="M1797" i="3"/>
  <c r="M1798" i="3"/>
  <c r="M1799" i="3"/>
  <c r="M1800" i="3"/>
  <c r="M1801" i="3"/>
  <c r="M1802" i="3"/>
  <c r="M1803" i="3"/>
  <c r="M1804" i="3"/>
  <c r="M1805" i="3"/>
  <c r="M1806" i="3"/>
  <c r="M1807" i="3"/>
  <c r="M1808" i="3"/>
  <c r="M1809" i="3"/>
  <c r="M1810" i="3"/>
  <c r="M1811" i="3"/>
  <c r="M1812" i="3"/>
  <c r="M1813" i="3"/>
  <c r="M1814" i="3"/>
  <c r="M1815" i="3"/>
  <c r="M1816" i="3"/>
  <c r="M1817" i="3"/>
  <c r="M1818" i="3"/>
  <c r="M1819" i="3"/>
  <c r="M1820" i="3"/>
  <c r="M1821" i="3"/>
  <c r="M1822" i="3"/>
  <c r="M1823" i="3"/>
  <c r="M1824" i="3"/>
  <c r="M1825" i="3"/>
  <c r="M1826" i="3"/>
  <c r="M1827" i="3"/>
  <c r="M1828" i="3"/>
  <c r="M1829" i="3"/>
  <c r="M1830" i="3"/>
  <c r="M1831" i="3"/>
  <c r="M1832" i="3"/>
  <c r="M1833" i="3"/>
  <c r="M1834" i="3"/>
  <c r="M1835" i="3"/>
  <c r="M1836" i="3"/>
  <c r="M1837" i="3"/>
  <c r="M1838" i="3"/>
  <c r="M1839" i="3"/>
  <c r="M1840" i="3"/>
  <c r="M1841" i="3"/>
  <c r="M1842" i="3"/>
  <c r="M1843" i="3"/>
  <c r="M1844" i="3"/>
  <c r="M1845" i="3"/>
  <c r="M1846" i="3"/>
  <c r="M1847" i="3"/>
  <c r="M1848" i="3"/>
  <c r="M1849" i="3"/>
  <c r="M1850" i="3"/>
  <c r="M1851" i="3"/>
  <c r="M1852" i="3"/>
  <c r="M1853" i="3"/>
  <c r="M1854" i="3"/>
  <c r="M1855" i="3"/>
  <c r="M1856" i="3"/>
  <c r="M1857" i="3"/>
  <c r="M1858" i="3"/>
  <c r="M1859" i="3"/>
  <c r="M1860" i="3"/>
  <c r="M1861" i="3"/>
  <c r="M1862" i="3"/>
  <c r="M1863" i="3"/>
  <c r="M1864" i="3"/>
  <c r="M1865" i="3"/>
  <c r="M1866" i="3"/>
  <c r="M1867" i="3"/>
  <c r="M1868" i="3"/>
  <c r="M1869" i="3"/>
  <c r="M1870" i="3"/>
  <c r="M1871" i="3"/>
  <c r="M1872" i="3"/>
  <c r="M1873" i="3"/>
  <c r="M1874" i="3"/>
  <c r="M1875" i="3"/>
  <c r="M1876" i="3"/>
  <c r="M1877" i="3"/>
  <c r="M1878" i="3"/>
  <c r="M1879" i="3"/>
  <c r="M1880" i="3"/>
  <c r="M1881" i="3"/>
  <c r="M1882" i="3"/>
  <c r="M1883" i="3"/>
  <c r="M1884" i="3"/>
  <c r="M1885" i="3"/>
  <c r="M1886" i="3"/>
  <c r="M1887" i="3"/>
  <c r="M1888" i="3"/>
  <c r="M1889" i="3"/>
  <c r="M1890" i="3"/>
  <c r="M1891" i="3"/>
  <c r="M1892" i="3"/>
  <c r="M1893" i="3"/>
  <c r="M1894" i="3"/>
  <c r="M1895" i="3"/>
  <c r="M1896" i="3"/>
  <c r="M1897" i="3"/>
  <c r="M1898" i="3"/>
  <c r="M1899" i="3"/>
  <c r="M1900" i="3"/>
  <c r="M1901" i="3"/>
  <c r="M1902" i="3"/>
  <c r="M1903" i="3"/>
  <c r="M1904" i="3"/>
  <c r="M1905" i="3"/>
  <c r="M1906" i="3"/>
  <c r="M1907" i="3"/>
  <c r="M1908" i="3"/>
  <c r="M1909" i="3"/>
  <c r="M1910" i="3"/>
  <c r="M1911" i="3"/>
  <c r="M1912" i="3"/>
  <c r="M1913" i="3"/>
  <c r="M1914" i="3"/>
  <c r="M1915" i="3"/>
  <c r="M1916" i="3"/>
  <c r="M1917" i="3"/>
  <c r="M1918" i="3"/>
  <c r="M1919" i="3"/>
  <c r="M1920" i="3"/>
  <c r="M1921" i="3"/>
  <c r="M1922" i="3"/>
  <c r="M1923" i="3"/>
  <c r="M1924" i="3"/>
  <c r="M1925" i="3"/>
  <c r="M1926" i="3"/>
  <c r="M1927" i="3"/>
  <c r="M1928" i="3"/>
  <c r="M1929" i="3"/>
  <c r="M1930" i="3"/>
  <c r="M1931" i="3"/>
  <c r="M1932" i="3"/>
  <c r="M1933" i="3"/>
  <c r="M1934" i="3"/>
  <c r="M1935" i="3"/>
  <c r="M1936" i="3"/>
  <c r="M1937" i="3"/>
  <c r="M1938" i="3"/>
  <c r="M1939" i="3"/>
  <c r="M1940" i="3"/>
  <c r="M1941" i="3"/>
  <c r="M1942" i="3"/>
  <c r="M1943" i="3"/>
  <c r="M1944" i="3"/>
  <c r="M1945" i="3"/>
  <c r="M1946" i="3"/>
  <c r="M1947" i="3"/>
  <c r="M1948" i="3"/>
  <c r="M1949" i="3"/>
  <c r="M1950" i="3"/>
  <c r="M1951" i="3"/>
  <c r="M1952" i="3"/>
  <c r="M1953" i="3"/>
  <c r="M1954" i="3"/>
  <c r="M1955" i="3"/>
  <c r="M1956" i="3"/>
  <c r="M1957" i="3"/>
  <c r="M1958" i="3"/>
  <c r="M1959" i="3"/>
  <c r="M1960" i="3"/>
  <c r="M1961" i="3"/>
  <c r="M1962" i="3"/>
  <c r="M1963" i="3"/>
  <c r="M1964" i="3"/>
  <c r="M1965" i="3"/>
  <c r="M1966" i="3"/>
  <c r="M1967" i="3"/>
  <c r="M1968" i="3"/>
  <c r="M1969" i="3"/>
  <c r="M1970" i="3"/>
  <c r="M1971" i="3"/>
  <c r="M1972" i="3"/>
  <c r="M1973" i="3"/>
  <c r="M1974" i="3"/>
  <c r="M1975" i="3"/>
  <c r="M1976" i="3"/>
  <c r="M1977" i="3"/>
  <c r="M1978" i="3"/>
  <c r="M1979" i="3"/>
  <c r="M1980" i="3"/>
  <c r="M1981" i="3"/>
  <c r="M1982" i="3"/>
  <c r="M1983" i="3"/>
  <c r="M1984" i="3"/>
  <c r="M1985" i="3"/>
  <c r="M1986" i="3"/>
  <c r="M1987" i="3"/>
  <c r="M1988" i="3"/>
  <c r="M1989" i="3"/>
  <c r="M1990" i="3"/>
  <c r="M1991" i="3"/>
  <c r="M1992" i="3"/>
  <c r="M1993" i="3"/>
  <c r="M1994" i="3"/>
  <c r="M1995" i="3"/>
  <c r="M1996" i="3"/>
  <c r="M1997" i="3"/>
  <c r="M1998" i="3"/>
  <c r="M1999" i="3"/>
  <c r="M2000" i="3"/>
  <c r="M2001" i="3"/>
  <c r="M2002" i="3"/>
  <c r="M2003" i="3"/>
  <c r="M2004" i="3"/>
  <c r="L5" i="3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L1005" i="3"/>
  <c r="L1006" i="3"/>
  <c r="L1007" i="3"/>
  <c r="L1008" i="3"/>
  <c r="L1009" i="3"/>
  <c r="L1010" i="3"/>
  <c r="L1011" i="3"/>
  <c r="L1012" i="3"/>
  <c r="L1013" i="3"/>
  <c r="L1014" i="3"/>
  <c r="L1015" i="3"/>
  <c r="L1016" i="3"/>
  <c r="L1017" i="3"/>
  <c r="L1018" i="3"/>
  <c r="L1019" i="3"/>
  <c r="L1020" i="3"/>
  <c r="L1021" i="3"/>
  <c r="L1022" i="3"/>
  <c r="L1023" i="3"/>
  <c r="L1024" i="3"/>
  <c r="L1025" i="3"/>
  <c r="L1026" i="3"/>
  <c r="L1027" i="3"/>
  <c r="L1028" i="3"/>
  <c r="L1029" i="3"/>
  <c r="L1030" i="3"/>
  <c r="L1031" i="3"/>
  <c r="L1032" i="3"/>
  <c r="L1033" i="3"/>
  <c r="L1034" i="3"/>
  <c r="L1035" i="3"/>
  <c r="L1036" i="3"/>
  <c r="L1037" i="3"/>
  <c r="L1038" i="3"/>
  <c r="L1039" i="3"/>
  <c r="L1040" i="3"/>
  <c r="L1041" i="3"/>
  <c r="L1042" i="3"/>
  <c r="L1043" i="3"/>
  <c r="L1044" i="3"/>
  <c r="L1045" i="3"/>
  <c r="L1046" i="3"/>
  <c r="L1047" i="3"/>
  <c r="L1048" i="3"/>
  <c r="L1049" i="3"/>
  <c r="L1050" i="3"/>
  <c r="L1051" i="3"/>
  <c r="L1052" i="3"/>
  <c r="L1053" i="3"/>
  <c r="L1054" i="3"/>
  <c r="L1055" i="3"/>
  <c r="L1056" i="3"/>
  <c r="L1057" i="3"/>
  <c r="L1058" i="3"/>
  <c r="L1059" i="3"/>
  <c r="L1060" i="3"/>
  <c r="L1061" i="3"/>
  <c r="L1062" i="3"/>
  <c r="L1063" i="3"/>
  <c r="L1064" i="3"/>
  <c r="L1065" i="3"/>
  <c r="L1066" i="3"/>
  <c r="L1067" i="3"/>
  <c r="L1068" i="3"/>
  <c r="L1069" i="3"/>
  <c r="L1070" i="3"/>
  <c r="L1071" i="3"/>
  <c r="L1072" i="3"/>
  <c r="L1073" i="3"/>
  <c r="L1074" i="3"/>
  <c r="L1075" i="3"/>
  <c r="L1076" i="3"/>
  <c r="L1077" i="3"/>
  <c r="L1078" i="3"/>
  <c r="L1079" i="3"/>
  <c r="L1080" i="3"/>
  <c r="L1081" i="3"/>
  <c r="L1082" i="3"/>
  <c r="L1083" i="3"/>
  <c r="L1084" i="3"/>
  <c r="L1085" i="3"/>
  <c r="L1086" i="3"/>
  <c r="L1087" i="3"/>
  <c r="L1088" i="3"/>
  <c r="L1089" i="3"/>
  <c r="L1090" i="3"/>
  <c r="L1091" i="3"/>
  <c r="L1092" i="3"/>
  <c r="L1093" i="3"/>
  <c r="L1094" i="3"/>
  <c r="L1095" i="3"/>
  <c r="L1096" i="3"/>
  <c r="L1097" i="3"/>
  <c r="L1098" i="3"/>
  <c r="L1099" i="3"/>
  <c r="L1100" i="3"/>
  <c r="L1101" i="3"/>
  <c r="L1102" i="3"/>
  <c r="L1103" i="3"/>
  <c r="L1104" i="3"/>
  <c r="L1105" i="3"/>
  <c r="L1106" i="3"/>
  <c r="L1107" i="3"/>
  <c r="L1108" i="3"/>
  <c r="L1109" i="3"/>
  <c r="L1110" i="3"/>
  <c r="L1111" i="3"/>
  <c r="L1112" i="3"/>
  <c r="L1113" i="3"/>
  <c r="L1114" i="3"/>
  <c r="L1115" i="3"/>
  <c r="L1116" i="3"/>
  <c r="L1117" i="3"/>
  <c r="L1118" i="3"/>
  <c r="L1119" i="3"/>
  <c r="L1120" i="3"/>
  <c r="L1121" i="3"/>
  <c r="L1122" i="3"/>
  <c r="L1123" i="3"/>
  <c r="L1124" i="3"/>
  <c r="L1125" i="3"/>
  <c r="L1126" i="3"/>
  <c r="L1127" i="3"/>
  <c r="L1128" i="3"/>
  <c r="L1129" i="3"/>
  <c r="L1130" i="3"/>
  <c r="L1131" i="3"/>
  <c r="L1132" i="3"/>
  <c r="L1133" i="3"/>
  <c r="L1134" i="3"/>
  <c r="L1135" i="3"/>
  <c r="L1136" i="3"/>
  <c r="L1137" i="3"/>
  <c r="L1138" i="3"/>
  <c r="L1139" i="3"/>
  <c r="L1140" i="3"/>
  <c r="L1141" i="3"/>
  <c r="L1142" i="3"/>
  <c r="L1143" i="3"/>
  <c r="L1144" i="3"/>
  <c r="L1145" i="3"/>
  <c r="L1146" i="3"/>
  <c r="L1147" i="3"/>
  <c r="L1148" i="3"/>
  <c r="L1149" i="3"/>
  <c r="L1150" i="3"/>
  <c r="L1151" i="3"/>
  <c r="L1152" i="3"/>
  <c r="L1153" i="3"/>
  <c r="L1154" i="3"/>
  <c r="L1155" i="3"/>
  <c r="L1156" i="3"/>
  <c r="L1157" i="3"/>
  <c r="L1158" i="3"/>
  <c r="L1159" i="3"/>
  <c r="L1160" i="3"/>
  <c r="L1161" i="3"/>
  <c r="L1162" i="3"/>
  <c r="L1163" i="3"/>
  <c r="L1164" i="3"/>
  <c r="L1165" i="3"/>
  <c r="L1166" i="3"/>
  <c r="L1167" i="3"/>
  <c r="L1168" i="3"/>
  <c r="L1169" i="3"/>
  <c r="L1170" i="3"/>
  <c r="L1171" i="3"/>
  <c r="L1172" i="3"/>
  <c r="L1173" i="3"/>
  <c r="L1174" i="3"/>
  <c r="L1175" i="3"/>
  <c r="L1176" i="3"/>
  <c r="L1177" i="3"/>
  <c r="L1178" i="3"/>
  <c r="L1179" i="3"/>
  <c r="L1180" i="3"/>
  <c r="L1181" i="3"/>
  <c r="L1182" i="3"/>
  <c r="L1183" i="3"/>
  <c r="L1184" i="3"/>
  <c r="L1185" i="3"/>
  <c r="L1186" i="3"/>
  <c r="L1187" i="3"/>
  <c r="L1188" i="3"/>
  <c r="L1189" i="3"/>
  <c r="L1190" i="3"/>
  <c r="L1191" i="3"/>
  <c r="L1192" i="3"/>
  <c r="L1193" i="3"/>
  <c r="L1194" i="3"/>
  <c r="L1195" i="3"/>
  <c r="L1196" i="3"/>
  <c r="L1197" i="3"/>
  <c r="L1198" i="3"/>
  <c r="L1199" i="3"/>
  <c r="L1200" i="3"/>
  <c r="L1201" i="3"/>
  <c r="L1202" i="3"/>
  <c r="L1203" i="3"/>
  <c r="L1204" i="3"/>
  <c r="L1205" i="3"/>
  <c r="L1206" i="3"/>
  <c r="L1207" i="3"/>
  <c r="L1208" i="3"/>
  <c r="L1209" i="3"/>
  <c r="L1210" i="3"/>
  <c r="L1211" i="3"/>
  <c r="L1212" i="3"/>
  <c r="L1213" i="3"/>
  <c r="L1214" i="3"/>
  <c r="L1215" i="3"/>
  <c r="L1216" i="3"/>
  <c r="L1217" i="3"/>
  <c r="L1218" i="3"/>
  <c r="L1219" i="3"/>
  <c r="L1220" i="3"/>
  <c r="L1221" i="3"/>
  <c r="L1222" i="3"/>
  <c r="L1223" i="3"/>
  <c r="L1224" i="3"/>
  <c r="L1225" i="3"/>
  <c r="L1226" i="3"/>
  <c r="L1227" i="3"/>
  <c r="L1228" i="3"/>
  <c r="L1229" i="3"/>
  <c r="L1230" i="3"/>
  <c r="L1231" i="3"/>
  <c r="L1232" i="3"/>
  <c r="L1233" i="3"/>
  <c r="L1234" i="3"/>
  <c r="L1235" i="3"/>
  <c r="L1236" i="3"/>
  <c r="L1237" i="3"/>
  <c r="L1238" i="3"/>
  <c r="L1239" i="3"/>
  <c r="L1240" i="3"/>
  <c r="L1241" i="3"/>
  <c r="L1242" i="3"/>
  <c r="L1243" i="3"/>
  <c r="L1244" i="3"/>
  <c r="L1245" i="3"/>
  <c r="L1246" i="3"/>
  <c r="L1247" i="3"/>
  <c r="L1248" i="3"/>
  <c r="L1249" i="3"/>
  <c r="L1250" i="3"/>
  <c r="L1251" i="3"/>
  <c r="L1252" i="3"/>
  <c r="L1253" i="3"/>
  <c r="L1254" i="3"/>
  <c r="L1255" i="3"/>
  <c r="L1256" i="3"/>
  <c r="L1257" i="3"/>
  <c r="L1258" i="3"/>
  <c r="L1259" i="3"/>
  <c r="L1260" i="3"/>
  <c r="L1261" i="3"/>
  <c r="L1262" i="3"/>
  <c r="L1263" i="3"/>
  <c r="L1264" i="3"/>
  <c r="L1265" i="3"/>
  <c r="L1266" i="3"/>
  <c r="L1267" i="3"/>
  <c r="L1268" i="3"/>
  <c r="L1269" i="3"/>
  <c r="L1270" i="3"/>
  <c r="L1271" i="3"/>
  <c r="L1272" i="3"/>
  <c r="L1273" i="3"/>
  <c r="L1274" i="3"/>
  <c r="L1275" i="3"/>
  <c r="L1276" i="3"/>
  <c r="L1277" i="3"/>
  <c r="L1278" i="3"/>
  <c r="L1279" i="3"/>
  <c r="L1280" i="3"/>
  <c r="L1281" i="3"/>
  <c r="L1282" i="3"/>
  <c r="L1283" i="3"/>
  <c r="L1284" i="3"/>
  <c r="L1285" i="3"/>
  <c r="L1286" i="3"/>
  <c r="L1287" i="3"/>
  <c r="L1288" i="3"/>
  <c r="L1289" i="3"/>
  <c r="L1290" i="3"/>
  <c r="L1291" i="3"/>
  <c r="L1292" i="3"/>
  <c r="L1293" i="3"/>
  <c r="L1294" i="3"/>
  <c r="L1295" i="3"/>
  <c r="L1296" i="3"/>
  <c r="L1297" i="3"/>
  <c r="L1298" i="3"/>
  <c r="L1299" i="3"/>
  <c r="L1300" i="3"/>
  <c r="L1301" i="3"/>
  <c r="L1302" i="3"/>
  <c r="L1303" i="3"/>
  <c r="L1304" i="3"/>
  <c r="L1305" i="3"/>
  <c r="L1306" i="3"/>
  <c r="L1307" i="3"/>
  <c r="L1308" i="3"/>
  <c r="L1309" i="3"/>
  <c r="L1310" i="3"/>
  <c r="L1311" i="3"/>
  <c r="L1312" i="3"/>
  <c r="L1313" i="3"/>
  <c r="L1314" i="3"/>
  <c r="L1315" i="3"/>
  <c r="L1316" i="3"/>
  <c r="L1317" i="3"/>
  <c r="L1318" i="3"/>
  <c r="L1319" i="3"/>
  <c r="L1320" i="3"/>
  <c r="L1321" i="3"/>
  <c r="L1322" i="3"/>
  <c r="L1323" i="3"/>
  <c r="L1324" i="3"/>
  <c r="L1325" i="3"/>
  <c r="L1326" i="3"/>
  <c r="L1327" i="3"/>
  <c r="L1328" i="3"/>
  <c r="L1329" i="3"/>
  <c r="L1330" i="3"/>
  <c r="L1331" i="3"/>
  <c r="L1332" i="3"/>
  <c r="L1333" i="3"/>
  <c r="L1334" i="3"/>
  <c r="L1335" i="3"/>
  <c r="L1336" i="3"/>
  <c r="L1337" i="3"/>
  <c r="L1338" i="3"/>
  <c r="L1339" i="3"/>
  <c r="L1340" i="3"/>
  <c r="L1341" i="3"/>
  <c r="L1342" i="3"/>
  <c r="L1343" i="3"/>
  <c r="L1344" i="3"/>
  <c r="L1345" i="3"/>
  <c r="L1346" i="3"/>
  <c r="L1347" i="3"/>
  <c r="L1348" i="3"/>
  <c r="L1349" i="3"/>
  <c r="L1350" i="3"/>
  <c r="L1351" i="3"/>
  <c r="L1352" i="3"/>
  <c r="L1353" i="3"/>
  <c r="L1354" i="3"/>
  <c r="L1355" i="3"/>
  <c r="L1356" i="3"/>
  <c r="L1357" i="3"/>
  <c r="L1358" i="3"/>
  <c r="L1359" i="3"/>
  <c r="L1360" i="3"/>
  <c r="L1361" i="3"/>
  <c r="L1362" i="3"/>
  <c r="L1363" i="3"/>
  <c r="L1364" i="3"/>
  <c r="L1365" i="3"/>
  <c r="L1366" i="3"/>
  <c r="L1367" i="3"/>
  <c r="L1368" i="3"/>
  <c r="L1369" i="3"/>
  <c r="L1370" i="3"/>
  <c r="L1371" i="3"/>
  <c r="L1372" i="3"/>
  <c r="L1373" i="3"/>
  <c r="L1374" i="3"/>
  <c r="L1375" i="3"/>
  <c r="L1376" i="3"/>
  <c r="L1377" i="3"/>
  <c r="L1378" i="3"/>
  <c r="L1379" i="3"/>
  <c r="L1380" i="3"/>
  <c r="L1381" i="3"/>
  <c r="L1382" i="3"/>
  <c r="L1383" i="3"/>
  <c r="L1384" i="3"/>
  <c r="L1385" i="3"/>
  <c r="L1386" i="3"/>
  <c r="L1387" i="3"/>
  <c r="L1388" i="3"/>
  <c r="L1389" i="3"/>
  <c r="L1390" i="3"/>
  <c r="L1391" i="3"/>
  <c r="L1392" i="3"/>
  <c r="L1393" i="3"/>
  <c r="L1394" i="3"/>
  <c r="L1395" i="3"/>
  <c r="L1396" i="3"/>
  <c r="L1397" i="3"/>
  <c r="L1398" i="3"/>
  <c r="L1399" i="3"/>
  <c r="L1400" i="3"/>
  <c r="L1401" i="3"/>
  <c r="L1402" i="3"/>
  <c r="L1403" i="3"/>
  <c r="L1404" i="3"/>
  <c r="L1405" i="3"/>
  <c r="L1406" i="3"/>
  <c r="L1407" i="3"/>
  <c r="L1408" i="3"/>
  <c r="L1409" i="3"/>
  <c r="L1410" i="3"/>
  <c r="L1411" i="3"/>
  <c r="L1412" i="3"/>
  <c r="L1413" i="3"/>
  <c r="L1414" i="3"/>
  <c r="L1415" i="3"/>
  <c r="L1416" i="3"/>
  <c r="L1417" i="3"/>
  <c r="L1418" i="3"/>
  <c r="L1419" i="3"/>
  <c r="L1420" i="3"/>
  <c r="L1421" i="3"/>
  <c r="L1422" i="3"/>
  <c r="L1423" i="3"/>
  <c r="L1424" i="3"/>
  <c r="L1425" i="3"/>
  <c r="L1426" i="3"/>
  <c r="L1427" i="3"/>
  <c r="L1428" i="3"/>
  <c r="L1429" i="3"/>
  <c r="L1430" i="3"/>
  <c r="L1431" i="3"/>
  <c r="L1432" i="3"/>
  <c r="L1433" i="3"/>
  <c r="L1434" i="3"/>
  <c r="L1435" i="3"/>
  <c r="L1436" i="3"/>
  <c r="L1437" i="3"/>
  <c r="L1438" i="3"/>
  <c r="L1439" i="3"/>
  <c r="L1440" i="3"/>
  <c r="L1441" i="3"/>
  <c r="L1442" i="3"/>
  <c r="L1443" i="3"/>
  <c r="L1444" i="3"/>
  <c r="L1445" i="3"/>
  <c r="L1446" i="3"/>
  <c r="L1447" i="3"/>
  <c r="L1448" i="3"/>
  <c r="L1449" i="3"/>
  <c r="L1450" i="3"/>
  <c r="L1451" i="3"/>
  <c r="L1452" i="3"/>
  <c r="L1453" i="3"/>
  <c r="L1454" i="3"/>
  <c r="L1455" i="3"/>
  <c r="L1456" i="3"/>
  <c r="L1457" i="3"/>
  <c r="L1458" i="3"/>
  <c r="L1459" i="3"/>
  <c r="L1460" i="3"/>
  <c r="L1461" i="3"/>
  <c r="L1462" i="3"/>
  <c r="L1463" i="3"/>
  <c r="L1464" i="3"/>
  <c r="L1465" i="3"/>
  <c r="L1466" i="3"/>
  <c r="L1467" i="3"/>
  <c r="L1468" i="3"/>
  <c r="L1469" i="3"/>
  <c r="L1470" i="3"/>
  <c r="L1471" i="3"/>
  <c r="L1472" i="3"/>
  <c r="L1473" i="3"/>
  <c r="L1474" i="3"/>
  <c r="L1475" i="3"/>
  <c r="L1476" i="3"/>
  <c r="L1477" i="3"/>
  <c r="L1478" i="3"/>
  <c r="L1479" i="3"/>
  <c r="L1480" i="3"/>
  <c r="L1481" i="3"/>
  <c r="L1482" i="3"/>
  <c r="L1483" i="3"/>
  <c r="L1484" i="3"/>
  <c r="L1485" i="3"/>
  <c r="L1486" i="3"/>
  <c r="L1487" i="3"/>
  <c r="L1488" i="3"/>
  <c r="L1489" i="3"/>
  <c r="L1490" i="3"/>
  <c r="L1491" i="3"/>
  <c r="L1492" i="3"/>
  <c r="L1493" i="3"/>
  <c r="L1494" i="3"/>
  <c r="L1495" i="3"/>
  <c r="L1496" i="3"/>
  <c r="L1497" i="3"/>
  <c r="L1498" i="3"/>
  <c r="L1499" i="3"/>
  <c r="L1500" i="3"/>
  <c r="L1501" i="3"/>
  <c r="L1502" i="3"/>
  <c r="L1503" i="3"/>
  <c r="L1504" i="3"/>
  <c r="L1505" i="3"/>
  <c r="L1506" i="3"/>
  <c r="L1507" i="3"/>
  <c r="L1508" i="3"/>
  <c r="L1509" i="3"/>
  <c r="L1510" i="3"/>
  <c r="L1511" i="3"/>
  <c r="L1512" i="3"/>
  <c r="L1513" i="3"/>
  <c r="L1514" i="3"/>
  <c r="L1515" i="3"/>
  <c r="L1516" i="3"/>
  <c r="L1517" i="3"/>
  <c r="L1518" i="3"/>
  <c r="L1519" i="3"/>
  <c r="L1520" i="3"/>
  <c r="L1521" i="3"/>
  <c r="L1522" i="3"/>
  <c r="L1523" i="3"/>
  <c r="L1524" i="3"/>
  <c r="L1525" i="3"/>
  <c r="L1526" i="3"/>
  <c r="L1527" i="3"/>
  <c r="L1528" i="3"/>
  <c r="L1529" i="3"/>
  <c r="L1530" i="3"/>
  <c r="L1531" i="3"/>
  <c r="L1532" i="3"/>
  <c r="L1533" i="3"/>
  <c r="L1534" i="3"/>
  <c r="L1535" i="3"/>
  <c r="L1536" i="3"/>
  <c r="L1537" i="3"/>
  <c r="L1538" i="3"/>
  <c r="L1539" i="3"/>
  <c r="L1540" i="3"/>
  <c r="L1541" i="3"/>
  <c r="L1542" i="3"/>
  <c r="L1543" i="3"/>
  <c r="L1544" i="3"/>
  <c r="L1545" i="3"/>
  <c r="L1546" i="3"/>
  <c r="L1547" i="3"/>
  <c r="L1548" i="3"/>
  <c r="L1549" i="3"/>
  <c r="L1550" i="3"/>
  <c r="L1551" i="3"/>
  <c r="L1552" i="3"/>
  <c r="L1553" i="3"/>
  <c r="L1554" i="3"/>
  <c r="L1555" i="3"/>
  <c r="L1556" i="3"/>
  <c r="L1557" i="3"/>
  <c r="L1558" i="3"/>
  <c r="L1559" i="3"/>
  <c r="L1560" i="3"/>
  <c r="L1561" i="3"/>
  <c r="L1562" i="3"/>
  <c r="L1563" i="3"/>
  <c r="L1564" i="3"/>
  <c r="L1565" i="3"/>
  <c r="L1566" i="3"/>
  <c r="L1567" i="3"/>
  <c r="L1568" i="3"/>
  <c r="L1569" i="3"/>
  <c r="L1570" i="3"/>
  <c r="L1571" i="3"/>
  <c r="L1572" i="3"/>
  <c r="L1573" i="3"/>
  <c r="L1574" i="3"/>
  <c r="L1575" i="3"/>
  <c r="L1576" i="3"/>
  <c r="L1577" i="3"/>
  <c r="L1578" i="3"/>
  <c r="L1579" i="3"/>
  <c r="L1580" i="3"/>
  <c r="L1581" i="3"/>
  <c r="L1582" i="3"/>
  <c r="L1583" i="3"/>
  <c r="L1584" i="3"/>
  <c r="L1585" i="3"/>
  <c r="L1586" i="3"/>
  <c r="L1587" i="3"/>
  <c r="L1588" i="3"/>
  <c r="L1589" i="3"/>
  <c r="L1590" i="3"/>
  <c r="L1591" i="3"/>
  <c r="L1592" i="3"/>
  <c r="L1593" i="3"/>
  <c r="L1594" i="3"/>
  <c r="L1595" i="3"/>
  <c r="L1596" i="3"/>
  <c r="L1597" i="3"/>
  <c r="L1598" i="3"/>
  <c r="L1599" i="3"/>
  <c r="L1600" i="3"/>
  <c r="L1601" i="3"/>
  <c r="L1602" i="3"/>
  <c r="L1603" i="3"/>
  <c r="L1604" i="3"/>
  <c r="L1605" i="3"/>
  <c r="L1606" i="3"/>
  <c r="L1607" i="3"/>
  <c r="L1608" i="3"/>
  <c r="L1609" i="3"/>
  <c r="L1610" i="3"/>
  <c r="L1611" i="3"/>
  <c r="L1612" i="3"/>
  <c r="L1613" i="3"/>
  <c r="L1614" i="3"/>
  <c r="L1615" i="3"/>
  <c r="L1616" i="3"/>
  <c r="L1617" i="3"/>
  <c r="L1618" i="3"/>
  <c r="L1619" i="3"/>
  <c r="L1620" i="3"/>
  <c r="L1621" i="3"/>
  <c r="L1622" i="3"/>
  <c r="L1623" i="3"/>
  <c r="L1624" i="3"/>
  <c r="L1625" i="3"/>
  <c r="L1626" i="3"/>
  <c r="L1627" i="3"/>
  <c r="L1628" i="3"/>
  <c r="L1629" i="3"/>
  <c r="L1630" i="3"/>
  <c r="L1631" i="3"/>
  <c r="L1632" i="3"/>
  <c r="L1633" i="3"/>
  <c r="L1634" i="3"/>
  <c r="L1635" i="3"/>
  <c r="L1636" i="3"/>
  <c r="L1637" i="3"/>
  <c r="L1638" i="3"/>
  <c r="L1639" i="3"/>
  <c r="L1640" i="3"/>
  <c r="L1641" i="3"/>
  <c r="L1642" i="3"/>
  <c r="L1643" i="3"/>
  <c r="L1644" i="3"/>
  <c r="L1645" i="3"/>
  <c r="L1646" i="3"/>
  <c r="L1647" i="3"/>
  <c r="L1648" i="3"/>
  <c r="L1649" i="3"/>
  <c r="L1650" i="3"/>
  <c r="L1651" i="3"/>
  <c r="L1652" i="3"/>
  <c r="L1653" i="3"/>
  <c r="L1654" i="3"/>
  <c r="L1655" i="3"/>
  <c r="L1656" i="3"/>
  <c r="L1657" i="3"/>
  <c r="L1658" i="3"/>
  <c r="L1659" i="3"/>
  <c r="L1660" i="3"/>
  <c r="L1661" i="3"/>
  <c r="L1662" i="3"/>
  <c r="L1663" i="3"/>
  <c r="L1664" i="3"/>
  <c r="L1665" i="3"/>
  <c r="L1666" i="3"/>
  <c r="L1667" i="3"/>
  <c r="L1668" i="3"/>
  <c r="L1669" i="3"/>
  <c r="L1670" i="3"/>
  <c r="L1671" i="3"/>
  <c r="L1672" i="3"/>
  <c r="L1673" i="3"/>
  <c r="L1674" i="3"/>
  <c r="L1675" i="3"/>
  <c r="L1676" i="3"/>
  <c r="L1677" i="3"/>
  <c r="L1678" i="3"/>
  <c r="L1679" i="3"/>
  <c r="L1680" i="3"/>
  <c r="L1681" i="3"/>
  <c r="L1682" i="3"/>
  <c r="L1683" i="3"/>
  <c r="L1684" i="3"/>
  <c r="L1685" i="3"/>
  <c r="L1686" i="3"/>
  <c r="L1687" i="3"/>
  <c r="L1688" i="3"/>
  <c r="L1689" i="3"/>
  <c r="L1690" i="3"/>
  <c r="L1691" i="3"/>
  <c r="L1692" i="3"/>
  <c r="L1693" i="3"/>
  <c r="L1694" i="3"/>
  <c r="L1695" i="3"/>
  <c r="L1696" i="3"/>
  <c r="L1697" i="3"/>
  <c r="L1698" i="3"/>
  <c r="L1699" i="3"/>
  <c r="L1700" i="3"/>
  <c r="L1701" i="3"/>
  <c r="L1702" i="3"/>
  <c r="L1703" i="3"/>
  <c r="L1704" i="3"/>
  <c r="L1705" i="3"/>
  <c r="L1706" i="3"/>
  <c r="L1707" i="3"/>
  <c r="L1708" i="3"/>
  <c r="L1709" i="3"/>
  <c r="L1710" i="3"/>
  <c r="L1711" i="3"/>
  <c r="L1712" i="3"/>
  <c r="L1713" i="3"/>
  <c r="L1714" i="3"/>
  <c r="L1715" i="3"/>
  <c r="L1716" i="3"/>
  <c r="L1717" i="3"/>
  <c r="L1718" i="3"/>
  <c r="L1719" i="3"/>
  <c r="L1720" i="3"/>
  <c r="L1721" i="3"/>
  <c r="L1722" i="3"/>
  <c r="L1723" i="3"/>
  <c r="L1724" i="3"/>
  <c r="L1725" i="3"/>
  <c r="L1726" i="3"/>
  <c r="L1727" i="3"/>
  <c r="L1728" i="3"/>
  <c r="L1729" i="3"/>
  <c r="L1730" i="3"/>
  <c r="L1731" i="3"/>
  <c r="L1732" i="3"/>
  <c r="L1733" i="3"/>
  <c r="L1734" i="3"/>
  <c r="L1735" i="3"/>
  <c r="L1736" i="3"/>
  <c r="L1737" i="3"/>
  <c r="L1738" i="3"/>
  <c r="L1739" i="3"/>
  <c r="L1740" i="3"/>
  <c r="L1741" i="3"/>
  <c r="L1742" i="3"/>
  <c r="L1743" i="3"/>
  <c r="L1744" i="3"/>
  <c r="L1745" i="3"/>
  <c r="L1746" i="3"/>
  <c r="L1747" i="3"/>
  <c r="L1748" i="3"/>
  <c r="L1749" i="3"/>
  <c r="L1750" i="3"/>
  <c r="L1751" i="3"/>
  <c r="L1752" i="3"/>
  <c r="L1753" i="3"/>
  <c r="L1754" i="3"/>
  <c r="L1755" i="3"/>
  <c r="L1756" i="3"/>
  <c r="L1757" i="3"/>
  <c r="L1758" i="3"/>
  <c r="L1759" i="3"/>
  <c r="L1760" i="3"/>
  <c r="L1761" i="3"/>
  <c r="L1762" i="3"/>
  <c r="L1763" i="3"/>
  <c r="L1764" i="3"/>
  <c r="L1765" i="3"/>
  <c r="L1766" i="3"/>
  <c r="L1767" i="3"/>
  <c r="L1768" i="3"/>
  <c r="L1769" i="3"/>
  <c r="L1770" i="3"/>
  <c r="L1771" i="3"/>
  <c r="L1772" i="3"/>
  <c r="L1773" i="3"/>
  <c r="L1774" i="3"/>
  <c r="L1775" i="3"/>
  <c r="L1776" i="3"/>
  <c r="L1777" i="3"/>
  <c r="L1778" i="3"/>
  <c r="L1779" i="3"/>
  <c r="L1780" i="3"/>
  <c r="L1781" i="3"/>
  <c r="L1782" i="3"/>
  <c r="L1783" i="3"/>
  <c r="L1784" i="3"/>
  <c r="L1785" i="3"/>
  <c r="L1786" i="3"/>
  <c r="L1787" i="3"/>
  <c r="L1788" i="3"/>
  <c r="L1789" i="3"/>
  <c r="L1790" i="3"/>
  <c r="L1791" i="3"/>
  <c r="L1792" i="3"/>
  <c r="L1793" i="3"/>
  <c r="L1794" i="3"/>
  <c r="L1795" i="3"/>
  <c r="L1796" i="3"/>
  <c r="L1797" i="3"/>
  <c r="L1798" i="3"/>
  <c r="L1799" i="3"/>
  <c r="L1800" i="3"/>
  <c r="L1801" i="3"/>
  <c r="L1802" i="3"/>
  <c r="L1803" i="3"/>
  <c r="L1804" i="3"/>
  <c r="L1805" i="3"/>
  <c r="L1806" i="3"/>
  <c r="L1807" i="3"/>
  <c r="L1808" i="3"/>
  <c r="L1809" i="3"/>
  <c r="L1810" i="3"/>
  <c r="L1811" i="3"/>
  <c r="L1812" i="3"/>
  <c r="L1813" i="3"/>
  <c r="L1814" i="3"/>
  <c r="L1815" i="3"/>
  <c r="L1816" i="3"/>
  <c r="L1817" i="3"/>
  <c r="L1818" i="3"/>
  <c r="L1819" i="3"/>
  <c r="L1820" i="3"/>
  <c r="L1821" i="3"/>
  <c r="L1822" i="3"/>
  <c r="L1823" i="3"/>
  <c r="L1824" i="3"/>
  <c r="L1825" i="3"/>
  <c r="L1826" i="3"/>
  <c r="L1827" i="3"/>
  <c r="L1828" i="3"/>
  <c r="L1829" i="3"/>
  <c r="L1830" i="3"/>
  <c r="L1831" i="3"/>
  <c r="L1832" i="3"/>
  <c r="L1833" i="3"/>
  <c r="L1834" i="3"/>
  <c r="L1835" i="3"/>
  <c r="L1836" i="3"/>
  <c r="L1837" i="3"/>
  <c r="L1838" i="3"/>
  <c r="L1839" i="3"/>
  <c r="L1840" i="3"/>
  <c r="L1841" i="3"/>
  <c r="L1842" i="3"/>
  <c r="L1843" i="3"/>
  <c r="L1844" i="3"/>
  <c r="L1845" i="3"/>
  <c r="L1846" i="3"/>
  <c r="L1847" i="3"/>
  <c r="L1848" i="3"/>
  <c r="L1849" i="3"/>
  <c r="L1850" i="3"/>
  <c r="L1851" i="3"/>
  <c r="L1852" i="3"/>
  <c r="L1853" i="3"/>
  <c r="L1854" i="3"/>
  <c r="L1855" i="3"/>
  <c r="L1856" i="3"/>
  <c r="L1857" i="3"/>
  <c r="L1858" i="3"/>
  <c r="L1859" i="3"/>
  <c r="L1860" i="3"/>
  <c r="L1861" i="3"/>
  <c r="L1862" i="3"/>
  <c r="L1863" i="3"/>
  <c r="L1864" i="3"/>
  <c r="L1865" i="3"/>
  <c r="L1866" i="3"/>
  <c r="L1867" i="3"/>
  <c r="L1868" i="3"/>
  <c r="L1869" i="3"/>
  <c r="L1870" i="3"/>
  <c r="L1871" i="3"/>
  <c r="L1872" i="3"/>
  <c r="L1873" i="3"/>
  <c r="L1874" i="3"/>
  <c r="L1875" i="3"/>
  <c r="L1876" i="3"/>
  <c r="L1877" i="3"/>
  <c r="L1878" i="3"/>
  <c r="L1879" i="3"/>
  <c r="L1880" i="3"/>
  <c r="L1881" i="3"/>
  <c r="L1882" i="3"/>
  <c r="L1883" i="3"/>
  <c r="L1884" i="3"/>
  <c r="L1885" i="3"/>
  <c r="L1886" i="3"/>
  <c r="L1887" i="3"/>
  <c r="L1888" i="3"/>
  <c r="L1889" i="3"/>
  <c r="L1890" i="3"/>
  <c r="L1891" i="3"/>
  <c r="L1892" i="3"/>
  <c r="L1893" i="3"/>
  <c r="L1894" i="3"/>
  <c r="L1895" i="3"/>
  <c r="L1896" i="3"/>
  <c r="L1897" i="3"/>
  <c r="L1898" i="3"/>
  <c r="L1899" i="3"/>
  <c r="L1900" i="3"/>
  <c r="L1901" i="3"/>
  <c r="L1902" i="3"/>
  <c r="L1903" i="3"/>
  <c r="L1904" i="3"/>
  <c r="L1905" i="3"/>
  <c r="L1906" i="3"/>
  <c r="L1907" i="3"/>
  <c r="L1908" i="3"/>
  <c r="L1909" i="3"/>
  <c r="L1910" i="3"/>
  <c r="L1911" i="3"/>
  <c r="L1912" i="3"/>
  <c r="L1913" i="3"/>
  <c r="L1914" i="3"/>
  <c r="L1915" i="3"/>
  <c r="L1916" i="3"/>
  <c r="L1917" i="3"/>
  <c r="L1918" i="3"/>
  <c r="L1919" i="3"/>
  <c r="L1920" i="3"/>
  <c r="L1921" i="3"/>
  <c r="L1922" i="3"/>
  <c r="L1923" i="3"/>
  <c r="L1924" i="3"/>
  <c r="L1925" i="3"/>
  <c r="L1926" i="3"/>
  <c r="L1927" i="3"/>
  <c r="L1928" i="3"/>
  <c r="L1929" i="3"/>
  <c r="L1930" i="3"/>
  <c r="L1931" i="3"/>
  <c r="L1932" i="3"/>
  <c r="L1933" i="3"/>
  <c r="L1934" i="3"/>
  <c r="L1935" i="3"/>
  <c r="L1936" i="3"/>
  <c r="L1937" i="3"/>
  <c r="L1938" i="3"/>
  <c r="L1939" i="3"/>
  <c r="L1940" i="3"/>
  <c r="L1941" i="3"/>
  <c r="L1942" i="3"/>
  <c r="L1943" i="3"/>
  <c r="L1944" i="3"/>
  <c r="L1945" i="3"/>
  <c r="L1946" i="3"/>
  <c r="L1947" i="3"/>
  <c r="L1948" i="3"/>
  <c r="L1949" i="3"/>
  <c r="L1950" i="3"/>
  <c r="L1951" i="3"/>
  <c r="L1952" i="3"/>
  <c r="L1953" i="3"/>
  <c r="L1954" i="3"/>
  <c r="L1955" i="3"/>
  <c r="L1956" i="3"/>
  <c r="L1957" i="3"/>
  <c r="L1958" i="3"/>
  <c r="L1959" i="3"/>
  <c r="L1960" i="3"/>
  <c r="L1961" i="3"/>
  <c r="L1962" i="3"/>
  <c r="L1963" i="3"/>
  <c r="L1964" i="3"/>
  <c r="L1965" i="3"/>
  <c r="L1966" i="3"/>
  <c r="L1967" i="3"/>
  <c r="L1968" i="3"/>
  <c r="L1969" i="3"/>
  <c r="L1970" i="3"/>
  <c r="L1971" i="3"/>
  <c r="L1972" i="3"/>
  <c r="L1973" i="3"/>
  <c r="L1974" i="3"/>
  <c r="L1975" i="3"/>
  <c r="L1976" i="3"/>
  <c r="L1977" i="3"/>
  <c r="L1978" i="3"/>
  <c r="L1979" i="3"/>
  <c r="L1980" i="3"/>
  <c r="L1981" i="3"/>
  <c r="L1982" i="3"/>
  <c r="L1983" i="3"/>
  <c r="L1984" i="3"/>
  <c r="L1985" i="3"/>
  <c r="L1986" i="3"/>
  <c r="L1987" i="3"/>
  <c r="L1988" i="3"/>
  <c r="L1989" i="3"/>
  <c r="L1990" i="3"/>
  <c r="L1991" i="3"/>
  <c r="L1992" i="3"/>
  <c r="L1993" i="3"/>
  <c r="L1994" i="3"/>
  <c r="L1995" i="3"/>
  <c r="L1996" i="3"/>
  <c r="L1997" i="3"/>
  <c r="L1998" i="3"/>
  <c r="L1999" i="3"/>
  <c r="L2000" i="3"/>
  <c r="L2001" i="3"/>
  <c r="L2002" i="3"/>
  <c r="L2003" i="3"/>
  <c r="L2004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1330" i="3"/>
  <c r="K1331" i="3"/>
  <c r="K1332" i="3"/>
  <c r="K1333" i="3"/>
  <c r="K1334" i="3"/>
  <c r="K1335" i="3"/>
  <c r="K1336" i="3"/>
  <c r="K1337" i="3"/>
  <c r="K1338" i="3"/>
  <c r="K1339" i="3"/>
  <c r="K1340" i="3"/>
  <c r="K1341" i="3"/>
  <c r="K1342" i="3"/>
  <c r="K1343" i="3"/>
  <c r="K1344" i="3"/>
  <c r="K1345" i="3"/>
  <c r="K1346" i="3"/>
  <c r="K1347" i="3"/>
  <c r="K1348" i="3"/>
  <c r="K1349" i="3"/>
  <c r="K1350" i="3"/>
  <c r="K1351" i="3"/>
  <c r="K1352" i="3"/>
  <c r="K1353" i="3"/>
  <c r="K1354" i="3"/>
  <c r="K1355" i="3"/>
  <c r="K1356" i="3"/>
  <c r="K1357" i="3"/>
  <c r="K1358" i="3"/>
  <c r="K1359" i="3"/>
  <c r="K1360" i="3"/>
  <c r="K1361" i="3"/>
  <c r="K1362" i="3"/>
  <c r="K1363" i="3"/>
  <c r="K1364" i="3"/>
  <c r="K1365" i="3"/>
  <c r="K1366" i="3"/>
  <c r="K1367" i="3"/>
  <c r="K1368" i="3"/>
  <c r="K1369" i="3"/>
  <c r="K1370" i="3"/>
  <c r="K1371" i="3"/>
  <c r="K1372" i="3"/>
  <c r="K1373" i="3"/>
  <c r="K1374" i="3"/>
  <c r="K1375" i="3"/>
  <c r="K1376" i="3"/>
  <c r="K1377" i="3"/>
  <c r="K1378" i="3"/>
  <c r="K1379" i="3"/>
  <c r="K1380" i="3"/>
  <c r="K1381" i="3"/>
  <c r="K1382" i="3"/>
  <c r="K1383" i="3"/>
  <c r="K1384" i="3"/>
  <c r="K1385" i="3"/>
  <c r="K1386" i="3"/>
  <c r="K1387" i="3"/>
  <c r="K1388" i="3"/>
  <c r="K1389" i="3"/>
  <c r="K1390" i="3"/>
  <c r="K1391" i="3"/>
  <c r="K1392" i="3"/>
  <c r="K1393" i="3"/>
  <c r="K1394" i="3"/>
  <c r="K1395" i="3"/>
  <c r="K1396" i="3"/>
  <c r="K1397" i="3"/>
  <c r="K1398" i="3"/>
  <c r="K1399" i="3"/>
  <c r="K1400" i="3"/>
  <c r="K1401" i="3"/>
  <c r="K1402" i="3"/>
  <c r="K1403" i="3"/>
  <c r="K1404" i="3"/>
  <c r="K1405" i="3"/>
  <c r="K1406" i="3"/>
  <c r="K1407" i="3"/>
  <c r="K1408" i="3"/>
  <c r="K1409" i="3"/>
  <c r="K1410" i="3"/>
  <c r="K1411" i="3"/>
  <c r="K1412" i="3"/>
  <c r="K1413" i="3"/>
  <c r="K1414" i="3"/>
  <c r="K1415" i="3"/>
  <c r="K1416" i="3"/>
  <c r="K1417" i="3"/>
  <c r="K1418" i="3"/>
  <c r="K1419" i="3"/>
  <c r="K1420" i="3"/>
  <c r="K1421" i="3"/>
  <c r="K1422" i="3"/>
  <c r="K1423" i="3"/>
  <c r="K1424" i="3"/>
  <c r="K1425" i="3"/>
  <c r="K1426" i="3"/>
  <c r="K1427" i="3"/>
  <c r="K1428" i="3"/>
  <c r="K1429" i="3"/>
  <c r="K1430" i="3"/>
  <c r="K1431" i="3"/>
  <c r="K1432" i="3"/>
  <c r="K1433" i="3"/>
  <c r="K1434" i="3"/>
  <c r="K1435" i="3"/>
  <c r="K1436" i="3"/>
  <c r="K1437" i="3"/>
  <c r="K1438" i="3"/>
  <c r="K1439" i="3"/>
  <c r="K1440" i="3"/>
  <c r="K1441" i="3"/>
  <c r="K1442" i="3"/>
  <c r="K1443" i="3"/>
  <c r="K1444" i="3"/>
  <c r="K1445" i="3"/>
  <c r="K1446" i="3"/>
  <c r="K1447" i="3"/>
  <c r="K1448" i="3"/>
  <c r="K1449" i="3"/>
  <c r="K1450" i="3"/>
  <c r="K1451" i="3"/>
  <c r="K1452" i="3"/>
  <c r="K1453" i="3"/>
  <c r="K1454" i="3"/>
  <c r="K1455" i="3"/>
  <c r="K1456" i="3"/>
  <c r="K1457" i="3"/>
  <c r="K1458" i="3"/>
  <c r="K1459" i="3"/>
  <c r="K1460" i="3"/>
  <c r="K1461" i="3"/>
  <c r="K1462" i="3"/>
  <c r="K1463" i="3"/>
  <c r="K1464" i="3"/>
  <c r="K1465" i="3"/>
  <c r="K1466" i="3"/>
  <c r="K1467" i="3"/>
  <c r="K1468" i="3"/>
  <c r="K1469" i="3"/>
  <c r="K1470" i="3"/>
  <c r="K1471" i="3"/>
  <c r="K1472" i="3"/>
  <c r="K1473" i="3"/>
  <c r="K1474" i="3"/>
  <c r="K1475" i="3"/>
  <c r="K1476" i="3"/>
  <c r="K1477" i="3"/>
  <c r="K1478" i="3"/>
  <c r="K1479" i="3"/>
  <c r="K1480" i="3"/>
  <c r="K1481" i="3"/>
  <c r="K1482" i="3"/>
  <c r="K1483" i="3"/>
  <c r="K1484" i="3"/>
  <c r="K1485" i="3"/>
  <c r="K1486" i="3"/>
  <c r="K1487" i="3"/>
  <c r="K1488" i="3"/>
  <c r="K1489" i="3"/>
  <c r="K1490" i="3"/>
  <c r="K1491" i="3"/>
  <c r="K1492" i="3"/>
  <c r="K1493" i="3"/>
  <c r="K1494" i="3"/>
  <c r="K1495" i="3"/>
  <c r="K1496" i="3"/>
  <c r="K1497" i="3"/>
  <c r="K1498" i="3"/>
  <c r="K1499" i="3"/>
  <c r="K1500" i="3"/>
  <c r="K1501" i="3"/>
  <c r="K1502" i="3"/>
  <c r="K1503" i="3"/>
  <c r="K1504" i="3"/>
  <c r="K1505" i="3"/>
  <c r="K1506" i="3"/>
  <c r="K1507" i="3"/>
  <c r="K1508" i="3"/>
  <c r="K1509" i="3"/>
  <c r="K1510" i="3"/>
  <c r="K1511" i="3"/>
  <c r="K1512" i="3"/>
  <c r="K1513" i="3"/>
  <c r="K1514" i="3"/>
  <c r="K1515" i="3"/>
  <c r="K1516" i="3"/>
  <c r="K1517" i="3"/>
  <c r="K1518" i="3"/>
  <c r="K1519" i="3"/>
  <c r="K1520" i="3"/>
  <c r="K1521" i="3"/>
  <c r="K1522" i="3"/>
  <c r="K1523" i="3"/>
  <c r="K1524" i="3"/>
  <c r="K1525" i="3"/>
  <c r="K1526" i="3"/>
  <c r="K1527" i="3"/>
  <c r="K1528" i="3"/>
  <c r="K1529" i="3"/>
  <c r="K1530" i="3"/>
  <c r="K1531" i="3"/>
  <c r="K1532" i="3"/>
  <c r="K1533" i="3"/>
  <c r="K1534" i="3"/>
  <c r="K1535" i="3"/>
  <c r="K1536" i="3"/>
  <c r="K1537" i="3"/>
  <c r="K1538" i="3"/>
  <c r="K1539" i="3"/>
  <c r="K1540" i="3"/>
  <c r="K1541" i="3"/>
  <c r="K1542" i="3"/>
  <c r="K1543" i="3"/>
  <c r="K1544" i="3"/>
  <c r="K1545" i="3"/>
  <c r="K1546" i="3"/>
  <c r="K1547" i="3"/>
  <c r="K1548" i="3"/>
  <c r="K1549" i="3"/>
  <c r="K1550" i="3"/>
  <c r="K1551" i="3"/>
  <c r="K1552" i="3"/>
  <c r="K1553" i="3"/>
  <c r="K1554" i="3"/>
  <c r="K1555" i="3"/>
  <c r="K1556" i="3"/>
  <c r="K1557" i="3"/>
  <c r="K1558" i="3"/>
  <c r="K1559" i="3"/>
  <c r="K1560" i="3"/>
  <c r="K1561" i="3"/>
  <c r="K1562" i="3"/>
  <c r="K1563" i="3"/>
  <c r="K1564" i="3"/>
  <c r="K1565" i="3"/>
  <c r="K1566" i="3"/>
  <c r="K1567" i="3"/>
  <c r="K1568" i="3"/>
  <c r="K1569" i="3"/>
  <c r="K1570" i="3"/>
  <c r="K1571" i="3"/>
  <c r="K1572" i="3"/>
  <c r="K1573" i="3"/>
  <c r="K1574" i="3"/>
  <c r="K1575" i="3"/>
  <c r="K1576" i="3"/>
  <c r="K1577" i="3"/>
  <c r="K1578" i="3"/>
  <c r="K1579" i="3"/>
  <c r="K1580" i="3"/>
  <c r="K1581" i="3"/>
  <c r="K1582" i="3"/>
  <c r="K1583" i="3"/>
  <c r="K1584" i="3"/>
  <c r="K1585" i="3"/>
  <c r="K1586" i="3"/>
  <c r="K1587" i="3"/>
  <c r="K1588" i="3"/>
  <c r="K1589" i="3"/>
  <c r="K1590" i="3"/>
  <c r="K1591" i="3"/>
  <c r="K1592" i="3"/>
  <c r="K1593" i="3"/>
  <c r="K1594" i="3"/>
  <c r="K1595" i="3"/>
  <c r="K1596" i="3"/>
  <c r="K1597" i="3"/>
  <c r="K1598" i="3"/>
  <c r="K1599" i="3"/>
  <c r="K1600" i="3"/>
  <c r="K1601" i="3"/>
  <c r="K1602" i="3"/>
  <c r="K1603" i="3"/>
  <c r="K1604" i="3"/>
  <c r="K1605" i="3"/>
  <c r="K1606" i="3"/>
  <c r="K1607" i="3"/>
  <c r="K1608" i="3"/>
  <c r="K1609" i="3"/>
  <c r="K1610" i="3"/>
  <c r="K1611" i="3"/>
  <c r="K1612" i="3"/>
  <c r="K1613" i="3"/>
  <c r="K1614" i="3"/>
  <c r="K1615" i="3"/>
  <c r="K1616" i="3"/>
  <c r="K1617" i="3"/>
  <c r="K1618" i="3"/>
  <c r="K1619" i="3"/>
  <c r="K1620" i="3"/>
  <c r="K1621" i="3"/>
  <c r="K1622" i="3"/>
  <c r="K1623" i="3"/>
  <c r="K1624" i="3"/>
  <c r="K1625" i="3"/>
  <c r="K1626" i="3"/>
  <c r="K1627" i="3"/>
  <c r="K1628" i="3"/>
  <c r="K1629" i="3"/>
  <c r="K1630" i="3"/>
  <c r="K1631" i="3"/>
  <c r="K1632" i="3"/>
  <c r="K1633" i="3"/>
  <c r="K1634" i="3"/>
  <c r="K1635" i="3"/>
  <c r="K1636" i="3"/>
  <c r="K1637" i="3"/>
  <c r="K1638" i="3"/>
  <c r="K1639" i="3"/>
  <c r="K1640" i="3"/>
  <c r="K1641" i="3"/>
  <c r="K1642" i="3"/>
  <c r="K1643" i="3"/>
  <c r="K1644" i="3"/>
  <c r="K1645" i="3"/>
  <c r="K1646" i="3"/>
  <c r="K1647" i="3"/>
  <c r="K1648" i="3"/>
  <c r="K1649" i="3"/>
  <c r="K1650" i="3"/>
  <c r="K1651" i="3"/>
  <c r="K1652" i="3"/>
  <c r="K1653" i="3"/>
  <c r="K1654" i="3"/>
  <c r="K1655" i="3"/>
  <c r="K1656" i="3"/>
  <c r="K1657" i="3"/>
  <c r="K1658" i="3"/>
  <c r="K1659" i="3"/>
  <c r="K1660" i="3"/>
  <c r="K1661" i="3"/>
  <c r="K1662" i="3"/>
  <c r="K1663" i="3"/>
  <c r="K1664" i="3"/>
  <c r="K1665" i="3"/>
  <c r="K1666" i="3"/>
  <c r="K1667" i="3"/>
  <c r="K1668" i="3"/>
  <c r="K1669" i="3"/>
  <c r="K1670" i="3"/>
  <c r="K1671" i="3"/>
  <c r="K1672" i="3"/>
  <c r="K1673" i="3"/>
  <c r="K1674" i="3"/>
  <c r="K1675" i="3"/>
  <c r="K1676" i="3"/>
  <c r="K1677" i="3"/>
  <c r="K1678" i="3"/>
  <c r="K1679" i="3"/>
  <c r="K1680" i="3"/>
  <c r="K1681" i="3"/>
  <c r="K1682" i="3"/>
  <c r="K1683" i="3"/>
  <c r="K1684" i="3"/>
  <c r="K1685" i="3"/>
  <c r="K1686" i="3"/>
  <c r="K1687" i="3"/>
  <c r="K1688" i="3"/>
  <c r="K1689" i="3"/>
  <c r="K1690" i="3"/>
  <c r="K1691" i="3"/>
  <c r="K1692" i="3"/>
  <c r="K1693" i="3"/>
  <c r="K1694" i="3"/>
  <c r="K1695" i="3"/>
  <c r="K1696" i="3"/>
  <c r="K1697" i="3"/>
  <c r="K1698" i="3"/>
  <c r="K1699" i="3"/>
  <c r="K1700" i="3"/>
  <c r="K1701" i="3"/>
  <c r="K1702" i="3"/>
  <c r="K1703" i="3"/>
  <c r="K1704" i="3"/>
  <c r="K1705" i="3"/>
  <c r="K1706" i="3"/>
  <c r="K1707" i="3"/>
  <c r="K1708" i="3"/>
  <c r="K1709" i="3"/>
  <c r="K1710" i="3"/>
  <c r="K1711" i="3"/>
  <c r="K1712" i="3"/>
  <c r="K1713" i="3"/>
  <c r="K1714" i="3"/>
  <c r="K1715" i="3"/>
  <c r="K1716" i="3"/>
  <c r="K1717" i="3"/>
  <c r="K1718" i="3"/>
  <c r="K1719" i="3"/>
  <c r="K1720" i="3"/>
  <c r="K1721" i="3"/>
  <c r="K1722" i="3"/>
  <c r="K1723" i="3"/>
  <c r="K1724" i="3"/>
  <c r="K1725" i="3"/>
  <c r="K1726" i="3"/>
  <c r="K1727" i="3"/>
  <c r="K1728" i="3"/>
  <c r="K1729" i="3"/>
  <c r="K1730" i="3"/>
  <c r="K1731" i="3"/>
  <c r="K1732" i="3"/>
  <c r="K1733" i="3"/>
  <c r="K1734" i="3"/>
  <c r="K1735" i="3"/>
  <c r="K1736" i="3"/>
  <c r="K1737" i="3"/>
  <c r="K1738" i="3"/>
  <c r="K1739" i="3"/>
  <c r="K1740" i="3"/>
  <c r="K1741" i="3"/>
  <c r="K1742" i="3"/>
  <c r="K1743" i="3"/>
  <c r="K1744" i="3"/>
  <c r="K1745" i="3"/>
  <c r="K1746" i="3"/>
  <c r="K1747" i="3"/>
  <c r="K1748" i="3"/>
  <c r="K1749" i="3"/>
  <c r="K1750" i="3"/>
  <c r="K1751" i="3"/>
  <c r="K1752" i="3"/>
  <c r="K1753" i="3"/>
  <c r="K1754" i="3"/>
  <c r="K1755" i="3"/>
  <c r="K1756" i="3"/>
  <c r="K1757" i="3"/>
  <c r="K1758" i="3"/>
  <c r="K1759" i="3"/>
  <c r="K1760" i="3"/>
  <c r="K1761" i="3"/>
  <c r="K1762" i="3"/>
  <c r="K1763" i="3"/>
  <c r="K1764" i="3"/>
  <c r="K1765" i="3"/>
  <c r="K1766" i="3"/>
  <c r="K1767" i="3"/>
  <c r="K1768" i="3"/>
  <c r="K1769" i="3"/>
  <c r="K1770" i="3"/>
  <c r="K1771" i="3"/>
  <c r="K1772" i="3"/>
  <c r="K1773" i="3"/>
  <c r="K1774" i="3"/>
  <c r="K1775" i="3"/>
  <c r="K1776" i="3"/>
  <c r="K1777" i="3"/>
  <c r="K1778" i="3"/>
  <c r="K1779" i="3"/>
  <c r="K1780" i="3"/>
  <c r="K1781" i="3"/>
  <c r="K1782" i="3"/>
  <c r="K1783" i="3"/>
  <c r="K1784" i="3"/>
  <c r="K1785" i="3"/>
  <c r="K1786" i="3"/>
  <c r="K1787" i="3"/>
  <c r="K1788" i="3"/>
  <c r="K1789" i="3"/>
  <c r="K1790" i="3"/>
  <c r="K1791" i="3"/>
  <c r="K1792" i="3"/>
  <c r="K1793" i="3"/>
  <c r="K1794" i="3"/>
  <c r="K1795" i="3"/>
  <c r="K1796" i="3"/>
  <c r="K1797" i="3"/>
  <c r="K1798" i="3"/>
  <c r="K1799" i="3"/>
  <c r="K1800" i="3"/>
  <c r="K1801" i="3"/>
  <c r="K1802" i="3"/>
  <c r="K1803" i="3"/>
  <c r="K1804" i="3"/>
  <c r="K1805" i="3"/>
  <c r="K1806" i="3"/>
  <c r="K1807" i="3"/>
  <c r="K1808" i="3"/>
  <c r="K1809" i="3"/>
  <c r="K1810" i="3"/>
  <c r="K1811" i="3"/>
  <c r="K1812" i="3"/>
  <c r="K1813" i="3"/>
  <c r="K1814" i="3"/>
  <c r="K1815" i="3"/>
  <c r="K1816" i="3"/>
  <c r="K1817" i="3"/>
  <c r="K1818" i="3"/>
  <c r="K1819" i="3"/>
  <c r="K1820" i="3"/>
  <c r="K1821" i="3"/>
  <c r="K1822" i="3"/>
  <c r="K1823" i="3"/>
  <c r="K1824" i="3"/>
  <c r="K1825" i="3"/>
  <c r="K1826" i="3"/>
  <c r="K1827" i="3"/>
  <c r="K1828" i="3"/>
  <c r="K1829" i="3"/>
  <c r="K1830" i="3"/>
  <c r="K1831" i="3"/>
  <c r="K1832" i="3"/>
  <c r="K1833" i="3"/>
  <c r="K1834" i="3"/>
  <c r="K1835" i="3"/>
  <c r="K1836" i="3"/>
  <c r="K1837" i="3"/>
  <c r="K1838" i="3"/>
  <c r="K1839" i="3"/>
  <c r="K1840" i="3"/>
  <c r="K1841" i="3"/>
  <c r="K1842" i="3"/>
  <c r="K1843" i="3"/>
  <c r="K1844" i="3"/>
  <c r="K1845" i="3"/>
  <c r="K1846" i="3"/>
  <c r="K1847" i="3"/>
  <c r="K1848" i="3"/>
  <c r="K1849" i="3"/>
  <c r="K1850" i="3"/>
  <c r="K1851" i="3"/>
  <c r="K1852" i="3"/>
  <c r="K1853" i="3"/>
  <c r="K1854" i="3"/>
  <c r="K1855" i="3"/>
  <c r="K1856" i="3"/>
  <c r="K1857" i="3"/>
  <c r="K1858" i="3"/>
  <c r="K1859" i="3"/>
  <c r="K1860" i="3"/>
  <c r="K1861" i="3"/>
  <c r="K1862" i="3"/>
  <c r="K1863" i="3"/>
  <c r="K1864" i="3"/>
  <c r="K1865" i="3"/>
  <c r="K1866" i="3"/>
  <c r="K1867" i="3"/>
  <c r="K1868" i="3"/>
  <c r="K1869" i="3"/>
  <c r="K1870" i="3"/>
  <c r="K1871" i="3"/>
  <c r="K1872" i="3"/>
  <c r="K1873" i="3"/>
  <c r="K1874" i="3"/>
  <c r="K1875" i="3"/>
  <c r="K1876" i="3"/>
  <c r="K1877" i="3"/>
  <c r="K1878" i="3"/>
  <c r="K1879" i="3"/>
  <c r="K1880" i="3"/>
  <c r="K1881" i="3"/>
  <c r="K1882" i="3"/>
  <c r="K1883" i="3"/>
  <c r="K1884" i="3"/>
  <c r="K1885" i="3"/>
  <c r="K1886" i="3"/>
  <c r="K1887" i="3"/>
  <c r="K1888" i="3"/>
  <c r="K1889" i="3"/>
  <c r="K1890" i="3"/>
  <c r="K1891" i="3"/>
  <c r="K1892" i="3"/>
  <c r="K1893" i="3"/>
  <c r="K1894" i="3"/>
  <c r="K1895" i="3"/>
  <c r="K1896" i="3"/>
  <c r="K1897" i="3"/>
  <c r="K1898" i="3"/>
  <c r="K1899" i="3"/>
  <c r="K1900" i="3"/>
  <c r="K1901" i="3"/>
  <c r="K1902" i="3"/>
  <c r="K1903" i="3"/>
  <c r="K1904" i="3"/>
  <c r="K1905" i="3"/>
  <c r="K1906" i="3"/>
  <c r="K1907" i="3"/>
  <c r="K1908" i="3"/>
  <c r="K1909" i="3"/>
  <c r="K1910" i="3"/>
  <c r="K1911" i="3"/>
  <c r="K1912" i="3"/>
  <c r="K1913" i="3"/>
  <c r="K1914" i="3"/>
  <c r="K1915" i="3"/>
  <c r="K1916" i="3"/>
  <c r="K1917" i="3"/>
  <c r="K1918" i="3"/>
  <c r="K1919" i="3"/>
  <c r="K1920" i="3"/>
  <c r="K1921" i="3"/>
  <c r="K1922" i="3"/>
  <c r="K1923" i="3"/>
  <c r="K1924" i="3"/>
  <c r="K1925" i="3"/>
  <c r="K1926" i="3"/>
  <c r="K1927" i="3"/>
  <c r="K1928" i="3"/>
  <c r="K1929" i="3"/>
  <c r="K1930" i="3"/>
  <c r="K1931" i="3"/>
  <c r="K1932" i="3"/>
  <c r="K1933" i="3"/>
  <c r="K1934" i="3"/>
  <c r="K1935" i="3"/>
  <c r="K1936" i="3"/>
  <c r="K1937" i="3"/>
  <c r="K1938" i="3"/>
  <c r="K1939" i="3"/>
  <c r="K1940" i="3"/>
  <c r="K1941" i="3"/>
  <c r="K1942" i="3"/>
  <c r="K1943" i="3"/>
  <c r="K1944" i="3"/>
  <c r="K1945" i="3"/>
  <c r="K1946" i="3"/>
  <c r="K1947" i="3"/>
  <c r="K1948" i="3"/>
  <c r="K1949" i="3"/>
  <c r="K1950" i="3"/>
  <c r="K1951" i="3"/>
  <c r="K1952" i="3"/>
  <c r="K1953" i="3"/>
  <c r="K1954" i="3"/>
  <c r="K1955" i="3"/>
  <c r="K1956" i="3"/>
  <c r="K1957" i="3"/>
  <c r="K1958" i="3"/>
  <c r="K1959" i="3"/>
  <c r="K1960" i="3"/>
  <c r="K1961" i="3"/>
  <c r="K1962" i="3"/>
  <c r="K1963" i="3"/>
  <c r="K1964" i="3"/>
  <c r="K1965" i="3"/>
  <c r="K1966" i="3"/>
  <c r="K1967" i="3"/>
  <c r="K1968" i="3"/>
  <c r="K1969" i="3"/>
  <c r="K1970" i="3"/>
  <c r="K1971" i="3"/>
  <c r="K1972" i="3"/>
  <c r="K1973" i="3"/>
  <c r="K1974" i="3"/>
  <c r="K1975" i="3"/>
  <c r="K1976" i="3"/>
  <c r="K1977" i="3"/>
  <c r="K1978" i="3"/>
  <c r="K1979" i="3"/>
  <c r="K1980" i="3"/>
  <c r="K1981" i="3"/>
  <c r="K1982" i="3"/>
  <c r="K1983" i="3"/>
  <c r="K1984" i="3"/>
  <c r="K1985" i="3"/>
  <c r="K1986" i="3"/>
  <c r="K1987" i="3"/>
  <c r="K1988" i="3"/>
  <c r="K1989" i="3"/>
  <c r="K1990" i="3"/>
  <c r="K1991" i="3"/>
  <c r="K1992" i="3"/>
  <c r="K1993" i="3"/>
  <c r="K1994" i="3"/>
  <c r="K1995" i="3"/>
  <c r="K1996" i="3"/>
  <c r="K1997" i="3"/>
  <c r="K1998" i="3"/>
  <c r="K1999" i="3"/>
  <c r="K2000" i="3"/>
  <c r="K2001" i="3"/>
  <c r="K2002" i="3"/>
  <c r="K2003" i="3"/>
  <c r="K2004" i="3"/>
  <c r="J5" i="3"/>
  <c r="K5" i="3" s="1"/>
  <c r="J6" i="3"/>
  <c r="K6" i="3" s="1"/>
  <c r="J7" i="3"/>
  <c r="K7" i="3" s="1"/>
  <c r="L6" i="2" s="1"/>
  <c r="J8" i="3"/>
  <c r="K8" i="3" s="1"/>
  <c r="J9" i="3"/>
  <c r="K9" i="3" s="1"/>
  <c r="J10" i="3"/>
  <c r="K10" i="3" s="1"/>
  <c r="J11" i="3"/>
  <c r="K11" i="3" s="1"/>
  <c r="J12" i="3"/>
  <c r="K12" i="3" s="1"/>
  <c r="L7" i="2" s="1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1233" i="3"/>
  <c r="J1234" i="3"/>
  <c r="J1235" i="3"/>
  <c r="J1236" i="3"/>
  <c r="J1237" i="3"/>
  <c r="J1238" i="3"/>
  <c r="J1239" i="3"/>
  <c r="J1240" i="3"/>
  <c r="J1241" i="3"/>
  <c r="J1242" i="3"/>
  <c r="J1243" i="3"/>
  <c r="J1244" i="3"/>
  <c r="J1245" i="3"/>
  <c r="J1246" i="3"/>
  <c r="J1247" i="3"/>
  <c r="J1248" i="3"/>
  <c r="J1249" i="3"/>
  <c r="J1250" i="3"/>
  <c r="J1251" i="3"/>
  <c r="J1252" i="3"/>
  <c r="J1253" i="3"/>
  <c r="J1254" i="3"/>
  <c r="J1255" i="3"/>
  <c r="J1256" i="3"/>
  <c r="J1257" i="3"/>
  <c r="J1258" i="3"/>
  <c r="J1259" i="3"/>
  <c r="J1260" i="3"/>
  <c r="J1261" i="3"/>
  <c r="J1262" i="3"/>
  <c r="J1263" i="3"/>
  <c r="J1264" i="3"/>
  <c r="J1265" i="3"/>
  <c r="J1266" i="3"/>
  <c r="J1267" i="3"/>
  <c r="J1268" i="3"/>
  <c r="J1269" i="3"/>
  <c r="J1270" i="3"/>
  <c r="J1271" i="3"/>
  <c r="J1272" i="3"/>
  <c r="J1273" i="3"/>
  <c r="J1274" i="3"/>
  <c r="J1275" i="3"/>
  <c r="J1276" i="3"/>
  <c r="J1277" i="3"/>
  <c r="J1278" i="3"/>
  <c r="J1279" i="3"/>
  <c r="J1280" i="3"/>
  <c r="J1281" i="3"/>
  <c r="J1282" i="3"/>
  <c r="J1283" i="3"/>
  <c r="J1284" i="3"/>
  <c r="J1285" i="3"/>
  <c r="J1286" i="3"/>
  <c r="J1287" i="3"/>
  <c r="J1288" i="3"/>
  <c r="J1289" i="3"/>
  <c r="J1290" i="3"/>
  <c r="J1291" i="3"/>
  <c r="J1292" i="3"/>
  <c r="J1293" i="3"/>
  <c r="J1294" i="3"/>
  <c r="J1295" i="3"/>
  <c r="J1296" i="3"/>
  <c r="J1297" i="3"/>
  <c r="J1298" i="3"/>
  <c r="J1299" i="3"/>
  <c r="J1300" i="3"/>
  <c r="J1301" i="3"/>
  <c r="J1302" i="3"/>
  <c r="J1303" i="3"/>
  <c r="J1304" i="3"/>
  <c r="J1305" i="3"/>
  <c r="J1306" i="3"/>
  <c r="J1307" i="3"/>
  <c r="J1308" i="3"/>
  <c r="J1309" i="3"/>
  <c r="J1310" i="3"/>
  <c r="J1311" i="3"/>
  <c r="J1312" i="3"/>
  <c r="J1313" i="3"/>
  <c r="J1314" i="3"/>
  <c r="J1315" i="3"/>
  <c r="J1316" i="3"/>
  <c r="J1317" i="3"/>
  <c r="J1318" i="3"/>
  <c r="J1319" i="3"/>
  <c r="J1320" i="3"/>
  <c r="J1321" i="3"/>
  <c r="J1322" i="3"/>
  <c r="J1323" i="3"/>
  <c r="J1324" i="3"/>
  <c r="J1325" i="3"/>
  <c r="J1326" i="3"/>
  <c r="J1327" i="3"/>
  <c r="J1328" i="3"/>
  <c r="J1329" i="3"/>
  <c r="J1330" i="3"/>
  <c r="J1331" i="3"/>
  <c r="J1332" i="3"/>
  <c r="J1333" i="3"/>
  <c r="J1334" i="3"/>
  <c r="J1335" i="3"/>
  <c r="J1336" i="3"/>
  <c r="J1337" i="3"/>
  <c r="J1338" i="3"/>
  <c r="J1339" i="3"/>
  <c r="J1340" i="3"/>
  <c r="J1341" i="3"/>
  <c r="J1342" i="3"/>
  <c r="J1343" i="3"/>
  <c r="J1344" i="3"/>
  <c r="J1345" i="3"/>
  <c r="J1346" i="3"/>
  <c r="J1347" i="3"/>
  <c r="J1348" i="3"/>
  <c r="J1349" i="3"/>
  <c r="J1350" i="3"/>
  <c r="J1351" i="3"/>
  <c r="J1352" i="3"/>
  <c r="J1353" i="3"/>
  <c r="J1354" i="3"/>
  <c r="J1355" i="3"/>
  <c r="J1356" i="3"/>
  <c r="J1357" i="3"/>
  <c r="J1358" i="3"/>
  <c r="J1359" i="3"/>
  <c r="J1360" i="3"/>
  <c r="J1361" i="3"/>
  <c r="J1362" i="3"/>
  <c r="J1363" i="3"/>
  <c r="J1364" i="3"/>
  <c r="J1365" i="3"/>
  <c r="J1366" i="3"/>
  <c r="J1367" i="3"/>
  <c r="J1368" i="3"/>
  <c r="J1369" i="3"/>
  <c r="J1370" i="3"/>
  <c r="J1371" i="3"/>
  <c r="J1372" i="3"/>
  <c r="J1373" i="3"/>
  <c r="J1374" i="3"/>
  <c r="J1375" i="3"/>
  <c r="J1376" i="3"/>
  <c r="J1377" i="3"/>
  <c r="J1378" i="3"/>
  <c r="J1379" i="3"/>
  <c r="J1380" i="3"/>
  <c r="J1381" i="3"/>
  <c r="J1382" i="3"/>
  <c r="J1383" i="3"/>
  <c r="J1384" i="3"/>
  <c r="J1385" i="3"/>
  <c r="J1386" i="3"/>
  <c r="J1387" i="3"/>
  <c r="J1388" i="3"/>
  <c r="J1389" i="3"/>
  <c r="J1390" i="3"/>
  <c r="J1391" i="3"/>
  <c r="J1392" i="3"/>
  <c r="J1393" i="3"/>
  <c r="J1394" i="3"/>
  <c r="J1395" i="3"/>
  <c r="J1396" i="3"/>
  <c r="J1397" i="3"/>
  <c r="J1398" i="3"/>
  <c r="J1399" i="3"/>
  <c r="J1400" i="3"/>
  <c r="J1401" i="3"/>
  <c r="J1402" i="3"/>
  <c r="J1403" i="3"/>
  <c r="J1404" i="3"/>
  <c r="J1405" i="3"/>
  <c r="J1406" i="3"/>
  <c r="J1407" i="3"/>
  <c r="J1408" i="3"/>
  <c r="J1409" i="3"/>
  <c r="J1410" i="3"/>
  <c r="J1411" i="3"/>
  <c r="J1412" i="3"/>
  <c r="J1413" i="3"/>
  <c r="J1414" i="3"/>
  <c r="J1415" i="3"/>
  <c r="J1416" i="3"/>
  <c r="J1417" i="3"/>
  <c r="J1418" i="3"/>
  <c r="J1419" i="3"/>
  <c r="J1420" i="3"/>
  <c r="J1421" i="3"/>
  <c r="J1422" i="3"/>
  <c r="J1423" i="3"/>
  <c r="J1424" i="3"/>
  <c r="J1425" i="3"/>
  <c r="J1426" i="3"/>
  <c r="J1427" i="3"/>
  <c r="J1428" i="3"/>
  <c r="J1429" i="3"/>
  <c r="J1430" i="3"/>
  <c r="J1431" i="3"/>
  <c r="J1432" i="3"/>
  <c r="J1433" i="3"/>
  <c r="J1434" i="3"/>
  <c r="J1435" i="3"/>
  <c r="J1436" i="3"/>
  <c r="J1437" i="3"/>
  <c r="J1438" i="3"/>
  <c r="J1439" i="3"/>
  <c r="J1440" i="3"/>
  <c r="J1441" i="3"/>
  <c r="J1442" i="3"/>
  <c r="J1443" i="3"/>
  <c r="J1444" i="3"/>
  <c r="J1445" i="3"/>
  <c r="J1446" i="3"/>
  <c r="J1447" i="3"/>
  <c r="J1448" i="3"/>
  <c r="J1449" i="3"/>
  <c r="J1450" i="3"/>
  <c r="J1451" i="3"/>
  <c r="J1452" i="3"/>
  <c r="J1453" i="3"/>
  <c r="J1454" i="3"/>
  <c r="J1455" i="3"/>
  <c r="J1456" i="3"/>
  <c r="J1457" i="3"/>
  <c r="J1458" i="3"/>
  <c r="J1459" i="3"/>
  <c r="J1460" i="3"/>
  <c r="J1461" i="3"/>
  <c r="J1462" i="3"/>
  <c r="J1463" i="3"/>
  <c r="J1464" i="3"/>
  <c r="J1465" i="3"/>
  <c r="J1466" i="3"/>
  <c r="J1467" i="3"/>
  <c r="J1468" i="3"/>
  <c r="J1469" i="3"/>
  <c r="J1470" i="3"/>
  <c r="J1471" i="3"/>
  <c r="J1472" i="3"/>
  <c r="J1473" i="3"/>
  <c r="J1474" i="3"/>
  <c r="J1475" i="3"/>
  <c r="J1476" i="3"/>
  <c r="J1477" i="3"/>
  <c r="J1478" i="3"/>
  <c r="J1479" i="3"/>
  <c r="J1480" i="3"/>
  <c r="J1481" i="3"/>
  <c r="J1482" i="3"/>
  <c r="J1483" i="3"/>
  <c r="J1484" i="3"/>
  <c r="J1485" i="3"/>
  <c r="J1486" i="3"/>
  <c r="J1487" i="3"/>
  <c r="J1488" i="3"/>
  <c r="J1489" i="3"/>
  <c r="J1490" i="3"/>
  <c r="J1491" i="3"/>
  <c r="J1492" i="3"/>
  <c r="J1493" i="3"/>
  <c r="J1494" i="3"/>
  <c r="J1495" i="3"/>
  <c r="J1496" i="3"/>
  <c r="J1497" i="3"/>
  <c r="J1498" i="3"/>
  <c r="J1499" i="3"/>
  <c r="J1500" i="3"/>
  <c r="J1501" i="3"/>
  <c r="J1502" i="3"/>
  <c r="J1503" i="3"/>
  <c r="J1504" i="3"/>
  <c r="J1505" i="3"/>
  <c r="J1506" i="3"/>
  <c r="J1507" i="3"/>
  <c r="J1508" i="3"/>
  <c r="J1509" i="3"/>
  <c r="J1510" i="3"/>
  <c r="J1511" i="3"/>
  <c r="J1512" i="3"/>
  <c r="J1513" i="3"/>
  <c r="J1514" i="3"/>
  <c r="J1515" i="3"/>
  <c r="J1516" i="3"/>
  <c r="J1517" i="3"/>
  <c r="J1518" i="3"/>
  <c r="J1519" i="3"/>
  <c r="J1520" i="3"/>
  <c r="J1521" i="3"/>
  <c r="J1522" i="3"/>
  <c r="J1523" i="3"/>
  <c r="J1524" i="3"/>
  <c r="J1525" i="3"/>
  <c r="J1526" i="3"/>
  <c r="J1527" i="3"/>
  <c r="J1528" i="3"/>
  <c r="J1529" i="3"/>
  <c r="J1530" i="3"/>
  <c r="J1531" i="3"/>
  <c r="J1532" i="3"/>
  <c r="J1533" i="3"/>
  <c r="J1534" i="3"/>
  <c r="J1535" i="3"/>
  <c r="J1536" i="3"/>
  <c r="J1537" i="3"/>
  <c r="J1538" i="3"/>
  <c r="J1539" i="3"/>
  <c r="J1540" i="3"/>
  <c r="J1541" i="3"/>
  <c r="J1542" i="3"/>
  <c r="J1543" i="3"/>
  <c r="J1544" i="3"/>
  <c r="J1545" i="3"/>
  <c r="J1546" i="3"/>
  <c r="J1547" i="3"/>
  <c r="J1548" i="3"/>
  <c r="J1549" i="3"/>
  <c r="J1550" i="3"/>
  <c r="J1551" i="3"/>
  <c r="J1552" i="3"/>
  <c r="J1553" i="3"/>
  <c r="J1554" i="3"/>
  <c r="J1555" i="3"/>
  <c r="J1556" i="3"/>
  <c r="J1557" i="3"/>
  <c r="J1558" i="3"/>
  <c r="J1559" i="3"/>
  <c r="J1560" i="3"/>
  <c r="J1561" i="3"/>
  <c r="J1562" i="3"/>
  <c r="J1563" i="3"/>
  <c r="J1564" i="3"/>
  <c r="J1565" i="3"/>
  <c r="J1566" i="3"/>
  <c r="J1567" i="3"/>
  <c r="J1568" i="3"/>
  <c r="J1569" i="3"/>
  <c r="J1570" i="3"/>
  <c r="J1571" i="3"/>
  <c r="J1572" i="3"/>
  <c r="J1573" i="3"/>
  <c r="J1574" i="3"/>
  <c r="J1575" i="3"/>
  <c r="J1576" i="3"/>
  <c r="J1577" i="3"/>
  <c r="J1578" i="3"/>
  <c r="J1579" i="3"/>
  <c r="J1580" i="3"/>
  <c r="J1581" i="3"/>
  <c r="J1582" i="3"/>
  <c r="J1583" i="3"/>
  <c r="J1584" i="3"/>
  <c r="J1585" i="3"/>
  <c r="J1586" i="3"/>
  <c r="J1587" i="3"/>
  <c r="J1588" i="3"/>
  <c r="J1589" i="3"/>
  <c r="J1590" i="3"/>
  <c r="J1591" i="3"/>
  <c r="J1592" i="3"/>
  <c r="J1593" i="3"/>
  <c r="J1594" i="3"/>
  <c r="J1595" i="3"/>
  <c r="J1596" i="3"/>
  <c r="J1597" i="3"/>
  <c r="J1598" i="3"/>
  <c r="J1599" i="3"/>
  <c r="J1600" i="3"/>
  <c r="J1601" i="3"/>
  <c r="J1602" i="3"/>
  <c r="J1603" i="3"/>
  <c r="J1604" i="3"/>
  <c r="J1605" i="3"/>
  <c r="J1606" i="3"/>
  <c r="J1607" i="3"/>
  <c r="J1608" i="3"/>
  <c r="J1609" i="3"/>
  <c r="J1610" i="3"/>
  <c r="J1611" i="3"/>
  <c r="J1612" i="3"/>
  <c r="J1613" i="3"/>
  <c r="J1614" i="3"/>
  <c r="J1615" i="3"/>
  <c r="J1616" i="3"/>
  <c r="J1617" i="3"/>
  <c r="J1618" i="3"/>
  <c r="J1619" i="3"/>
  <c r="J1620" i="3"/>
  <c r="J1621" i="3"/>
  <c r="J1622" i="3"/>
  <c r="J1623" i="3"/>
  <c r="J1624" i="3"/>
  <c r="J1625" i="3"/>
  <c r="J1626" i="3"/>
  <c r="J1627" i="3"/>
  <c r="J1628" i="3"/>
  <c r="J1629" i="3"/>
  <c r="J1630" i="3"/>
  <c r="J1631" i="3"/>
  <c r="J1632" i="3"/>
  <c r="J1633" i="3"/>
  <c r="J1634" i="3"/>
  <c r="J1635" i="3"/>
  <c r="J1636" i="3"/>
  <c r="J1637" i="3"/>
  <c r="J1638" i="3"/>
  <c r="J1639" i="3"/>
  <c r="J1640" i="3"/>
  <c r="J1641" i="3"/>
  <c r="J1642" i="3"/>
  <c r="J1643" i="3"/>
  <c r="J1644" i="3"/>
  <c r="J1645" i="3"/>
  <c r="J1646" i="3"/>
  <c r="J1647" i="3"/>
  <c r="J1648" i="3"/>
  <c r="J1649" i="3"/>
  <c r="J1650" i="3"/>
  <c r="J1651" i="3"/>
  <c r="J1652" i="3"/>
  <c r="J1653" i="3"/>
  <c r="J1654" i="3"/>
  <c r="J1655" i="3"/>
  <c r="J1656" i="3"/>
  <c r="J1657" i="3"/>
  <c r="J1658" i="3"/>
  <c r="J1659" i="3"/>
  <c r="J1660" i="3"/>
  <c r="J1661" i="3"/>
  <c r="J1662" i="3"/>
  <c r="J1663" i="3"/>
  <c r="J1664" i="3"/>
  <c r="J1665" i="3"/>
  <c r="J1666" i="3"/>
  <c r="J1667" i="3"/>
  <c r="J1668" i="3"/>
  <c r="J1669" i="3"/>
  <c r="J1670" i="3"/>
  <c r="J1671" i="3"/>
  <c r="J1672" i="3"/>
  <c r="J1673" i="3"/>
  <c r="J1674" i="3"/>
  <c r="J1675" i="3"/>
  <c r="J1676" i="3"/>
  <c r="J1677" i="3"/>
  <c r="J1678" i="3"/>
  <c r="J1679" i="3"/>
  <c r="J1680" i="3"/>
  <c r="J1681" i="3"/>
  <c r="J1682" i="3"/>
  <c r="J1683" i="3"/>
  <c r="J1684" i="3"/>
  <c r="J1685" i="3"/>
  <c r="J1686" i="3"/>
  <c r="J1687" i="3"/>
  <c r="J1688" i="3"/>
  <c r="J1689" i="3"/>
  <c r="J1690" i="3"/>
  <c r="J1691" i="3"/>
  <c r="J1692" i="3"/>
  <c r="J1693" i="3"/>
  <c r="J1694" i="3"/>
  <c r="J1695" i="3"/>
  <c r="J1696" i="3"/>
  <c r="J1697" i="3"/>
  <c r="J1698" i="3"/>
  <c r="J1699" i="3"/>
  <c r="J1700" i="3"/>
  <c r="J1701" i="3"/>
  <c r="J1702" i="3"/>
  <c r="J1703" i="3"/>
  <c r="J1704" i="3"/>
  <c r="J1705" i="3"/>
  <c r="J1706" i="3"/>
  <c r="J1707" i="3"/>
  <c r="J1708" i="3"/>
  <c r="J1709" i="3"/>
  <c r="J1710" i="3"/>
  <c r="J1711" i="3"/>
  <c r="J1712" i="3"/>
  <c r="J1713" i="3"/>
  <c r="J1714" i="3"/>
  <c r="J1715" i="3"/>
  <c r="J1716" i="3"/>
  <c r="J1717" i="3"/>
  <c r="J1718" i="3"/>
  <c r="J1719" i="3"/>
  <c r="J1720" i="3"/>
  <c r="J1721" i="3"/>
  <c r="J1722" i="3"/>
  <c r="J1723" i="3"/>
  <c r="J1724" i="3"/>
  <c r="J1725" i="3"/>
  <c r="J1726" i="3"/>
  <c r="J1727" i="3"/>
  <c r="J1728" i="3"/>
  <c r="J1729" i="3"/>
  <c r="J1730" i="3"/>
  <c r="J1731" i="3"/>
  <c r="J1732" i="3"/>
  <c r="J1733" i="3"/>
  <c r="J1734" i="3"/>
  <c r="J1735" i="3"/>
  <c r="J1736" i="3"/>
  <c r="J1737" i="3"/>
  <c r="J1738" i="3"/>
  <c r="J1739" i="3"/>
  <c r="J1740" i="3"/>
  <c r="J1741" i="3"/>
  <c r="J1742" i="3"/>
  <c r="J1743" i="3"/>
  <c r="J1744" i="3"/>
  <c r="J1745" i="3"/>
  <c r="J1746" i="3"/>
  <c r="J1747" i="3"/>
  <c r="J1748" i="3"/>
  <c r="J1749" i="3"/>
  <c r="J1750" i="3"/>
  <c r="J1751" i="3"/>
  <c r="J1752" i="3"/>
  <c r="J1753" i="3"/>
  <c r="J1754" i="3"/>
  <c r="J1755" i="3"/>
  <c r="J1756" i="3"/>
  <c r="J1757" i="3"/>
  <c r="J1758" i="3"/>
  <c r="J1759" i="3"/>
  <c r="J1760" i="3"/>
  <c r="J1761" i="3"/>
  <c r="J1762" i="3"/>
  <c r="J1763" i="3"/>
  <c r="J1764" i="3"/>
  <c r="J1765" i="3"/>
  <c r="J1766" i="3"/>
  <c r="J1767" i="3"/>
  <c r="J1768" i="3"/>
  <c r="J1769" i="3"/>
  <c r="J1770" i="3"/>
  <c r="J1771" i="3"/>
  <c r="J1772" i="3"/>
  <c r="J1773" i="3"/>
  <c r="J1774" i="3"/>
  <c r="J1775" i="3"/>
  <c r="J1776" i="3"/>
  <c r="J1777" i="3"/>
  <c r="J1778" i="3"/>
  <c r="J1779" i="3"/>
  <c r="J1780" i="3"/>
  <c r="J1781" i="3"/>
  <c r="J1782" i="3"/>
  <c r="J1783" i="3"/>
  <c r="J1784" i="3"/>
  <c r="J1785" i="3"/>
  <c r="J1786" i="3"/>
  <c r="J1787" i="3"/>
  <c r="J1788" i="3"/>
  <c r="J1789" i="3"/>
  <c r="J1790" i="3"/>
  <c r="J1791" i="3"/>
  <c r="J1792" i="3"/>
  <c r="J1793" i="3"/>
  <c r="J1794" i="3"/>
  <c r="J1795" i="3"/>
  <c r="J1796" i="3"/>
  <c r="J1797" i="3"/>
  <c r="J1798" i="3"/>
  <c r="J1799" i="3"/>
  <c r="J1800" i="3"/>
  <c r="J1801" i="3"/>
  <c r="J1802" i="3"/>
  <c r="J1803" i="3"/>
  <c r="J1804" i="3"/>
  <c r="J1805" i="3"/>
  <c r="J1806" i="3"/>
  <c r="J1807" i="3"/>
  <c r="J1808" i="3"/>
  <c r="J1809" i="3"/>
  <c r="J1810" i="3"/>
  <c r="J1811" i="3"/>
  <c r="J1812" i="3"/>
  <c r="J1813" i="3"/>
  <c r="J1814" i="3"/>
  <c r="J1815" i="3"/>
  <c r="J1816" i="3"/>
  <c r="J1817" i="3"/>
  <c r="J1818" i="3"/>
  <c r="J1819" i="3"/>
  <c r="J1820" i="3"/>
  <c r="J1821" i="3"/>
  <c r="J1822" i="3"/>
  <c r="J1823" i="3"/>
  <c r="J1824" i="3"/>
  <c r="J1825" i="3"/>
  <c r="J1826" i="3"/>
  <c r="J1827" i="3"/>
  <c r="J1828" i="3"/>
  <c r="J1829" i="3"/>
  <c r="J1830" i="3"/>
  <c r="J1831" i="3"/>
  <c r="J1832" i="3"/>
  <c r="J1833" i="3"/>
  <c r="J1834" i="3"/>
  <c r="J1835" i="3"/>
  <c r="J1836" i="3"/>
  <c r="J1837" i="3"/>
  <c r="J1838" i="3"/>
  <c r="J1839" i="3"/>
  <c r="J1840" i="3"/>
  <c r="J1841" i="3"/>
  <c r="J1842" i="3"/>
  <c r="J1843" i="3"/>
  <c r="J1844" i="3"/>
  <c r="J1845" i="3"/>
  <c r="J1846" i="3"/>
  <c r="J1847" i="3"/>
  <c r="J1848" i="3"/>
  <c r="J1849" i="3"/>
  <c r="J1850" i="3"/>
  <c r="J1851" i="3"/>
  <c r="J1852" i="3"/>
  <c r="J1853" i="3"/>
  <c r="J1854" i="3"/>
  <c r="J1855" i="3"/>
  <c r="J1856" i="3"/>
  <c r="J1857" i="3"/>
  <c r="J1858" i="3"/>
  <c r="J1859" i="3"/>
  <c r="J1860" i="3"/>
  <c r="J1861" i="3"/>
  <c r="J1862" i="3"/>
  <c r="J1863" i="3"/>
  <c r="J1864" i="3"/>
  <c r="J1865" i="3"/>
  <c r="J1866" i="3"/>
  <c r="J1867" i="3"/>
  <c r="J1868" i="3"/>
  <c r="J1869" i="3"/>
  <c r="J1870" i="3"/>
  <c r="J1871" i="3"/>
  <c r="J1872" i="3"/>
  <c r="J1873" i="3"/>
  <c r="J1874" i="3"/>
  <c r="J1875" i="3"/>
  <c r="J1876" i="3"/>
  <c r="J1877" i="3"/>
  <c r="J1878" i="3"/>
  <c r="J1879" i="3"/>
  <c r="J1880" i="3"/>
  <c r="J1881" i="3"/>
  <c r="J1882" i="3"/>
  <c r="J1883" i="3"/>
  <c r="J1884" i="3"/>
  <c r="J1885" i="3"/>
  <c r="J1886" i="3"/>
  <c r="J1887" i="3"/>
  <c r="J1888" i="3"/>
  <c r="J1889" i="3"/>
  <c r="J1890" i="3"/>
  <c r="J1891" i="3"/>
  <c r="J1892" i="3"/>
  <c r="J1893" i="3"/>
  <c r="J1894" i="3"/>
  <c r="J1895" i="3"/>
  <c r="J1896" i="3"/>
  <c r="J1897" i="3"/>
  <c r="J1898" i="3"/>
  <c r="J1899" i="3"/>
  <c r="J1900" i="3"/>
  <c r="J1901" i="3"/>
  <c r="J1902" i="3"/>
  <c r="J1903" i="3"/>
  <c r="J1904" i="3"/>
  <c r="J1905" i="3"/>
  <c r="J1906" i="3"/>
  <c r="J1907" i="3"/>
  <c r="J1908" i="3"/>
  <c r="J1909" i="3"/>
  <c r="J1910" i="3"/>
  <c r="J1911" i="3"/>
  <c r="J1912" i="3"/>
  <c r="J1913" i="3"/>
  <c r="J1914" i="3"/>
  <c r="J1915" i="3"/>
  <c r="J1916" i="3"/>
  <c r="J1917" i="3"/>
  <c r="J1918" i="3"/>
  <c r="J1919" i="3"/>
  <c r="J1920" i="3"/>
  <c r="J1921" i="3"/>
  <c r="J1922" i="3"/>
  <c r="J1923" i="3"/>
  <c r="J1924" i="3"/>
  <c r="J1925" i="3"/>
  <c r="J1926" i="3"/>
  <c r="J1927" i="3"/>
  <c r="J1928" i="3"/>
  <c r="J1929" i="3"/>
  <c r="J1930" i="3"/>
  <c r="J1931" i="3"/>
  <c r="J1932" i="3"/>
  <c r="J1933" i="3"/>
  <c r="J1934" i="3"/>
  <c r="J1935" i="3"/>
  <c r="J1936" i="3"/>
  <c r="J1937" i="3"/>
  <c r="J1938" i="3"/>
  <c r="J1939" i="3"/>
  <c r="J1940" i="3"/>
  <c r="J1941" i="3"/>
  <c r="J1942" i="3"/>
  <c r="J1943" i="3"/>
  <c r="J1944" i="3"/>
  <c r="J1945" i="3"/>
  <c r="J1946" i="3"/>
  <c r="J1947" i="3"/>
  <c r="J1948" i="3"/>
  <c r="J1949" i="3"/>
  <c r="J1950" i="3"/>
  <c r="J1951" i="3"/>
  <c r="J1952" i="3"/>
  <c r="J1953" i="3"/>
  <c r="J1954" i="3"/>
  <c r="J1955" i="3"/>
  <c r="J1956" i="3"/>
  <c r="J1957" i="3"/>
  <c r="J1958" i="3"/>
  <c r="J1959" i="3"/>
  <c r="J1960" i="3"/>
  <c r="J1961" i="3"/>
  <c r="J1962" i="3"/>
  <c r="J1963" i="3"/>
  <c r="J1964" i="3"/>
  <c r="J1965" i="3"/>
  <c r="J1966" i="3"/>
  <c r="J1967" i="3"/>
  <c r="J1968" i="3"/>
  <c r="J1969" i="3"/>
  <c r="J1970" i="3"/>
  <c r="J1971" i="3"/>
  <c r="J1972" i="3"/>
  <c r="J1973" i="3"/>
  <c r="J1974" i="3"/>
  <c r="J1975" i="3"/>
  <c r="J1976" i="3"/>
  <c r="J1977" i="3"/>
  <c r="J1978" i="3"/>
  <c r="J1979" i="3"/>
  <c r="J1980" i="3"/>
  <c r="J1981" i="3"/>
  <c r="J1982" i="3"/>
  <c r="J1983" i="3"/>
  <c r="J1984" i="3"/>
  <c r="J1985" i="3"/>
  <c r="J1986" i="3"/>
  <c r="J1987" i="3"/>
  <c r="J1988" i="3"/>
  <c r="J1989" i="3"/>
  <c r="J1990" i="3"/>
  <c r="J1991" i="3"/>
  <c r="J1992" i="3"/>
  <c r="J1993" i="3"/>
  <c r="J1994" i="3"/>
  <c r="J1995" i="3"/>
  <c r="J1996" i="3"/>
  <c r="J1997" i="3"/>
  <c r="J1998" i="3"/>
  <c r="J1999" i="3"/>
  <c r="J2000" i="3"/>
  <c r="J2001" i="3"/>
  <c r="J2002" i="3"/>
  <c r="J2003" i="3"/>
  <c r="J200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I1005" i="3"/>
  <c r="I1006" i="3"/>
  <c r="I1007" i="3"/>
  <c r="I1008" i="3"/>
  <c r="I1009" i="3"/>
  <c r="I1010" i="3"/>
  <c r="I1011" i="3"/>
  <c r="I1012" i="3"/>
  <c r="I1013" i="3"/>
  <c r="I1014" i="3"/>
  <c r="I1015" i="3"/>
  <c r="I1016" i="3"/>
  <c r="I1017" i="3"/>
  <c r="I1018" i="3"/>
  <c r="I1019" i="3"/>
  <c r="I1020" i="3"/>
  <c r="I1021" i="3"/>
  <c r="I1022" i="3"/>
  <c r="I1023" i="3"/>
  <c r="I1024" i="3"/>
  <c r="I1025" i="3"/>
  <c r="I1026" i="3"/>
  <c r="I1027" i="3"/>
  <c r="I1028" i="3"/>
  <c r="I1029" i="3"/>
  <c r="I1030" i="3"/>
  <c r="I1031" i="3"/>
  <c r="I1032" i="3"/>
  <c r="I1033" i="3"/>
  <c r="I1034" i="3"/>
  <c r="I1035" i="3"/>
  <c r="I1036" i="3"/>
  <c r="I1037" i="3"/>
  <c r="I1038" i="3"/>
  <c r="I1039" i="3"/>
  <c r="I1040" i="3"/>
  <c r="I1041" i="3"/>
  <c r="I1042" i="3"/>
  <c r="I1043" i="3"/>
  <c r="I1044" i="3"/>
  <c r="I1045" i="3"/>
  <c r="I1046" i="3"/>
  <c r="I1047" i="3"/>
  <c r="I1048" i="3"/>
  <c r="I1049" i="3"/>
  <c r="I1050" i="3"/>
  <c r="I1051" i="3"/>
  <c r="I1052" i="3"/>
  <c r="I1053" i="3"/>
  <c r="I1054" i="3"/>
  <c r="I1055" i="3"/>
  <c r="I1056" i="3"/>
  <c r="I1057" i="3"/>
  <c r="I1058" i="3"/>
  <c r="I1059" i="3"/>
  <c r="I1060" i="3"/>
  <c r="I1061" i="3"/>
  <c r="I1062" i="3"/>
  <c r="I1063" i="3"/>
  <c r="I1064" i="3"/>
  <c r="I1065" i="3"/>
  <c r="I1066" i="3"/>
  <c r="I1067" i="3"/>
  <c r="I1068" i="3"/>
  <c r="I1069" i="3"/>
  <c r="I1070" i="3"/>
  <c r="I1071" i="3"/>
  <c r="I1072" i="3"/>
  <c r="I1073" i="3"/>
  <c r="I1074" i="3"/>
  <c r="I1075" i="3"/>
  <c r="I1076" i="3"/>
  <c r="I1077" i="3"/>
  <c r="I1078" i="3"/>
  <c r="I1079" i="3"/>
  <c r="I1080" i="3"/>
  <c r="I1081" i="3"/>
  <c r="I1082" i="3"/>
  <c r="I1083" i="3"/>
  <c r="I1084" i="3"/>
  <c r="I1085" i="3"/>
  <c r="I1086" i="3"/>
  <c r="I1087" i="3"/>
  <c r="I1088" i="3"/>
  <c r="I1089" i="3"/>
  <c r="I1090" i="3"/>
  <c r="I1091" i="3"/>
  <c r="I1092" i="3"/>
  <c r="I1093" i="3"/>
  <c r="I1094" i="3"/>
  <c r="I1095" i="3"/>
  <c r="I1096" i="3"/>
  <c r="I1097" i="3"/>
  <c r="I1098" i="3"/>
  <c r="I1099" i="3"/>
  <c r="I1100" i="3"/>
  <c r="I1101" i="3"/>
  <c r="I1102" i="3"/>
  <c r="I1103" i="3"/>
  <c r="I1104" i="3"/>
  <c r="I1105" i="3"/>
  <c r="I1106" i="3"/>
  <c r="I1107" i="3"/>
  <c r="I1108" i="3"/>
  <c r="I1109" i="3"/>
  <c r="I1110" i="3"/>
  <c r="I1111" i="3"/>
  <c r="I1112" i="3"/>
  <c r="I1113" i="3"/>
  <c r="I1114" i="3"/>
  <c r="I1115" i="3"/>
  <c r="I1116" i="3"/>
  <c r="I1117" i="3"/>
  <c r="I1118" i="3"/>
  <c r="I1119" i="3"/>
  <c r="I1120" i="3"/>
  <c r="I1121" i="3"/>
  <c r="I1122" i="3"/>
  <c r="I1123" i="3"/>
  <c r="I1124" i="3"/>
  <c r="I1125" i="3"/>
  <c r="I1126" i="3"/>
  <c r="I1127" i="3"/>
  <c r="I1128" i="3"/>
  <c r="I1129" i="3"/>
  <c r="I1130" i="3"/>
  <c r="I1131" i="3"/>
  <c r="I1132" i="3"/>
  <c r="I1133" i="3"/>
  <c r="I1134" i="3"/>
  <c r="I1135" i="3"/>
  <c r="I1136" i="3"/>
  <c r="I1137" i="3"/>
  <c r="I1138" i="3"/>
  <c r="I1139" i="3"/>
  <c r="I1140" i="3"/>
  <c r="I1141" i="3"/>
  <c r="I1142" i="3"/>
  <c r="I1143" i="3"/>
  <c r="I1144" i="3"/>
  <c r="I1145" i="3"/>
  <c r="I1146" i="3"/>
  <c r="I1147" i="3"/>
  <c r="I1148" i="3"/>
  <c r="I1149" i="3"/>
  <c r="I1150" i="3"/>
  <c r="I1151" i="3"/>
  <c r="I1152" i="3"/>
  <c r="I1153" i="3"/>
  <c r="I1154" i="3"/>
  <c r="I1155" i="3"/>
  <c r="I1156" i="3"/>
  <c r="I1157" i="3"/>
  <c r="I1158" i="3"/>
  <c r="I1159" i="3"/>
  <c r="I1160" i="3"/>
  <c r="I1161" i="3"/>
  <c r="I1162" i="3"/>
  <c r="I1163" i="3"/>
  <c r="I1164" i="3"/>
  <c r="I1165" i="3"/>
  <c r="I1166" i="3"/>
  <c r="I1167" i="3"/>
  <c r="I1168" i="3"/>
  <c r="I1169" i="3"/>
  <c r="I1170" i="3"/>
  <c r="I1171" i="3"/>
  <c r="I1172" i="3"/>
  <c r="I1173" i="3"/>
  <c r="I1174" i="3"/>
  <c r="I1175" i="3"/>
  <c r="I1176" i="3"/>
  <c r="I1177" i="3"/>
  <c r="I1178" i="3"/>
  <c r="I1179" i="3"/>
  <c r="I1180" i="3"/>
  <c r="I1181" i="3"/>
  <c r="I1182" i="3"/>
  <c r="I1183" i="3"/>
  <c r="I1184" i="3"/>
  <c r="I1185" i="3"/>
  <c r="I1186" i="3"/>
  <c r="I1187" i="3"/>
  <c r="I1188" i="3"/>
  <c r="I1189" i="3"/>
  <c r="I1190" i="3"/>
  <c r="I1191" i="3"/>
  <c r="I1192" i="3"/>
  <c r="I1193" i="3"/>
  <c r="I1194" i="3"/>
  <c r="I1195" i="3"/>
  <c r="I1196" i="3"/>
  <c r="I1197" i="3"/>
  <c r="I1198" i="3"/>
  <c r="I1199" i="3"/>
  <c r="I1200" i="3"/>
  <c r="I1201" i="3"/>
  <c r="I1202" i="3"/>
  <c r="I1203" i="3"/>
  <c r="I1204" i="3"/>
  <c r="I1205" i="3"/>
  <c r="I1206" i="3"/>
  <c r="I1207" i="3"/>
  <c r="I1208" i="3"/>
  <c r="I1209" i="3"/>
  <c r="I1210" i="3"/>
  <c r="I1211" i="3"/>
  <c r="I1212" i="3"/>
  <c r="I1213" i="3"/>
  <c r="I1214" i="3"/>
  <c r="I1215" i="3"/>
  <c r="I1216" i="3"/>
  <c r="I1217" i="3"/>
  <c r="I1218" i="3"/>
  <c r="I1219" i="3"/>
  <c r="I1220" i="3"/>
  <c r="I1221" i="3"/>
  <c r="I1222" i="3"/>
  <c r="I1223" i="3"/>
  <c r="I1224" i="3"/>
  <c r="I1225" i="3"/>
  <c r="I1226" i="3"/>
  <c r="I1227" i="3"/>
  <c r="I1228" i="3"/>
  <c r="I1229" i="3"/>
  <c r="I1230" i="3"/>
  <c r="I1231" i="3"/>
  <c r="I1232" i="3"/>
  <c r="I1233" i="3"/>
  <c r="I1234" i="3"/>
  <c r="I1235" i="3"/>
  <c r="I1236" i="3"/>
  <c r="I1237" i="3"/>
  <c r="I1238" i="3"/>
  <c r="I1239" i="3"/>
  <c r="I1240" i="3"/>
  <c r="I1241" i="3"/>
  <c r="I1242" i="3"/>
  <c r="I1243" i="3"/>
  <c r="I1244" i="3"/>
  <c r="I1245" i="3"/>
  <c r="I1246" i="3"/>
  <c r="I1247" i="3"/>
  <c r="I1248" i="3"/>
  <c r="I1249" i="3"/>
  <c r="I1250" i="3"/>
  <c r="I1251" i="3"/>
  <c r="I1252" i="3"/>
  <c r="I1253" i="3"/>
  <c r="I1254" i="3"/>
  <c r="I1255" i="3"/>
  <c r="I1256" i="3"/>
  <c r="I1257" i="3"/>
  <c r="I1258" i="3"/>
  <c r="I1259" i="3"/>
  <c r="I1260" i="3"/>
  <c r="I1261" i="3"/>
  <c r="I1262" i="3"/>
  <c r="I1263" i="3"/>
  <c r="I1264" i="3"/>
  <c r="I1265" i="3"/>
  <c r="I1266" i="3"/>
  <c r="I1267" i="3"/>
  <c r="I1268" i="3"/>
  <c r="I1269" i="3"/>
  <c r="I1270" i="3"/>
  <c r="I1271" i="3"/>
  <c r="I1272" i="3"/>
  <c r="I1273" i="3"/>
  <c r="I1274" i="3"/>
  <c r="I1275" i="3"/>
  <c r="I1276" i="3"/>
  <c r="I1277" i="3"/>
  <c r="I1278" i="3"/>
  <c r="I1279" i="3"/>
  <c r="I1280" i="3"/>
  <c r="I1281" i="3"/>
  <c r="I1282" i="3"/>
  <c r="I1283" i="3"/>
  <c r="I1284" i="3"/>
  <c r="I1285" i="3"/>
  <c r="I1286" i="3"/>
  <c r="I1287" i="3"/>
  <c r="I1288" i="3"/>
  <c r="I1289" i="3"/>
  <c r="I1290" i="3"/>
  <c r="I1291" i="3"/>
  <c r="I1292" i="3"/>
  <c r="I1293" i="3"/>
  <c r="I1294" i="3"/>
  <c r="I1295" i="3"/>
  <c r="I1296" i="3"/>
  <c r="I1297" i="3"/>
  <c r="I1298" i="3"/>
  <c r="I1299" i="3"/>
  <c r="I1300" i="3"/>
  <c r="I1301" i="3"/>
  <c r="I1302" i="3"/>
  <c r="I1303" i="3"/>
  <c r="I1304" i="3"/>
  <c r="I1305" i="3"/>
  <c r="I1306" i="3"/>
  <c r="I1307" i="3"/>
  <c r="I1308" i="3"/>
  <c r="I1309" i="3"/>
  <c r="I1310" i="3"/>
  <c r="I1311" i="3"/>
  <c r="I1312" i="3"/>
  <c r="I1313" i="3"/>
  <c r="I1314" i="3"/>
  <c r="I1315" i="3"/>
  <c r="I1316" i="3"/>
  <c r="I1317" i="3"/>
  <c r="I1318" i="3"/>
  <c r="I1319" i="3"/>
  <c r="I1320" i="3"/>
  <c r="I1321" i="3"/>
  <c r="I1322" i="3"/>
  <c r="I1323" i="3"/>
  <c r="I1324" i="3"/>
  <c r="I1325" i="3"/>
  <c r="I1326" i="3"/>
  <c r="I1327" i="3"/>
  <c r="I1328" i="3"/>
  <c r="I1329" i="3"/>
  <c r="I1330" i="3"/>
  <c r="I1331" i="3"/>
  <c r="I1332" i="3"/>
  <c r="I1333" i="3"/>
  <c r="I1334" i="3"/>
  <c r="I1335" i="3"/>
  <c r="I1336" i="3"/>
  <c r="I1337" i="3"/>
  <c r="I1338" i="3"/>
  <c r="I1339" i="3"/>
  <c r="I1340" i="3"/>
  <c r="I1341" i="3"/>
  <c r="I1342" i="3"/>
  <c r="I1343" i="3"/>
  <c r="I1344" i="3"/>
  <c r="I1345" i="3"/>
  <c r="I1346" i="3"/>
  <c r="I1347" i="3"/>
  <c r="I1348" i="3"/>
  <c r="I1349" i="3"/>
  <c r="I1350" i="3"/>
  <c r="I1351" i="3"/>
  <c r="I1352" i="3"/>
  <c r="I1353" i="3"/>
  <c r="I1354" i="3"/>
  <c r="I1355" i="3"/>
  <c r="I1356" i="3"/>
  <c r="I1357" i="3"/>
  <c r="I1358" i="3"/>
  <c r="I1359" i="3"/>
  <c r="I1360" i="3"/>
  <c r="I1361" i="3"/>
  <c r="I1362" i="3"/>
  <c r="I1363" i="3"/>
  <c r="I1364" i="3"/>
  <c r="I1365" i="3"/>
  <c r="I1366" i="3"/>
  <c r="I1367" i="3"/>
  <c r="I1368" i="3"/>
  <c r="I1369" i="3"/>
  <c r="I1370" i="3"/>
  <c r="I1371" i="3"/>
  <c r="I1372" i="3"/>
  <c r="I1373" i="3"/>
  <c r="I1374" i="3"/>
  <c r="I1375" i="3"/>
  <c r="I1376" i="3"/>
  <c r="I1377" i="3"/>
  <c r="I1378" i="3"/>
  <c r="I1379" i="3"/>
  <c r="I1380" i="3"/>
  <c r="I1381" i="3"/>
  <c r="I1382" i="3"/>
  <c r="I1383" i="3"/>
  <c r="I1384" i="3"/>
  <c r="I1385" i="3"/>
  <c r="I1386" i="3"/>
  <c r="I1387" i="3"/>
  <c r="I1388" i="3"/>
  <c r="I1389" i="3"/>
  <c r="I1390" i="3"/>
  <c r="I1391" i="3"/>
  <c r="I1392" i="3"/>
  <c r="I1393" i="3"/>
  <c r="I1394" i="3"/>
  <c r="I1395" i="3"/>
  <c r="I1396" i="3"/>
  <c r="I1397" i="3"/>
  <c r="I1398" i="3"/>
  <c r="I1399" i="3"/>
  <c r="I1400" i="3"/>
  <c r="I1401" i="3"/>
  <c r="I1402" i="3"/>
  <c r="I1403" i="3"/>
  <c r="I1404" i="3"/>
  <c r="I1405" i="3"/>
  <c r="I1406" i="3"/>
  <c r="I1407" i="3"/>
  <c r="I1408" i="3"/>
  <c r="I1409" i="3"/>
  <c r="I1410" i="3"/>
  <c r="I1411" i="3"/>
  <c r="I1412" i="3"/>
  <c r="I1413" i="3"/>
  <c r="I1414" i="3"/>
  <c r="I1415" i="3"/>
  <c r="I1416" i="3"/>
  <c r="I1417" i="3"/>
  <c r="I1418" i="3"/>
  <c r="I1419" i="3"/>
  <c r="I1420" i="3"/>
  <c r="I1421" i="3"/>
  <c r="I1422" i="3"/>
  <c r="I1423" i="3"/>
  <c r="I1424" i="3"/>
  <c r="I1425" i="3"/>
  <c r="I1426" i="3"/>
  <c r="I1427" i="3"/>
  <c r="I1428" i="3"/>
  <c r="I1429" i="3"/>
  <c r="I1430" i="3"/>
  <c r="I1431" i="3"/>
  <c r="I1432" i="3"/>
  <c r="I1433" i="3"/>
  <c r="I1434" i="3"/>
  <c r="I1435" i="3"/>
  <c r="I1436" i="3"/>
  <c r="I1437" i="3"/>
  <c r="I1438" i="3"/>
  <c r="I1439" i="3"/>
  <c r="I1440" i="3"/>
  <c r="I1441" i="3"/>
  <c r="I1442" i="3"/>
  <c r="I1443" i="3"/>
  <c r="I1444" i="3"/>
  <c r="I1445" i="3"/>
  <c r="I1446" i="3"/>
  <c r="I1447" i="3"/>
  <c r="I1448" i="3"/>
  <c r="I1449" i="3"/>
  <c r="I1450" i="3"/>
  <c r="I1451" i="3"/>
  <c r="I1452" i="3"/>
  <c r="I1453" i="3"/>
  <c r="I1454" i="3"/>
  <c r="I1455" i="3"/>
  <c r="I1456" i="3"/>
  <c r="I1457" i="3"/>
  <c r="I1458" i="3"/>
  <c r="I1459" i="3"/>
  <c r="I1460" i="3"/>
  <c r="I1461" i="3"/>
  <c r="I1462" i="3"/>
  <c r="I1463" i="3"/>
  <c r="I1464" i="3"/>
  <c r="I1465" i="3"/>
  <c r="I1466" i="3"/>
  <c r="I1467" i="3"/>
  <c r="I1468" i="3"/>
  <c r="I1469" i="3"/>
  <c r="I1470" i="3"/>
  <c r="I1471" i="3"/>
  <c r="I1472" i="3"/>
  <c r="I1473" i="3"/>
  <c r="I1474" i="3"/>
  <c r="I1475" i="3"/>
  <c r="I1476" i="3"/>
  <c r="I1477" i="3"/>
  <c r="I1478" i="3"/>
  <c r="I1479" i="3"/>
  <c r="I1480" i="3"/>
  <c r="I1481" i="3"/>
  <c r="I1482" i="3"/>
  <c r="I1483" i="3"/>
  <c r="I1484" i="3"/>
  <c r="I1485" i="3"/>
  <c r="I1486" i="3"/>
  <c r="I1487" i="3"/>
  <c r="I1488" i="3"/>
  <c r="I1489" i="3"/>
  <c r="I1490" i="3"/>
  <c r="I1491" i="3"/>
  <c r="I1492" i="3"/>
  <c r="I1493" i="3"/>
  <c r="I1494" i="3"/>
  <c r="I1495" i="3"/>
  <c r="I1496" i="3"/>
  <c r="I1497" i="3"/>
  <c r="I1498" i="3"/>
  <c r="I1499" i="3"/>
  <c r="I1500" i="3"/>
  <c r="I1501" i="3"/>
  <c r="I1502" i="3"/>
  <c r="I1503" i="3"/>
  <c r="I1504" i="3"/>
  <c r="I1505" i="3"/>
  <c r="I1506" i="3"/>
  <c r="I1507" i="3"/>
  <c r="I1508" i="3"/>
  <c r="I1509" i="3"/>
  <c r="I1510" i="3"/>
  <c r="I1511" i="3"/>
  <c r="I1512" i="3"/>
  <c r="I1513" i="3"/>
  <c r="I1514" i="3"/>
  <c r="I1515" i="3"/>
  <c r="I1516" i="3"/>
  <c r="I1517" i="3"/>
  <c r="I1518" i="3"/>
  <c r="I1519" i="3"/>
  <c r="I1520" i="3"/>
  <c r="I1521" i="3"/>
  <c r="I1522" i="3"/>
  <c r="I1523" i="3"/>
  <c r="I1524" i="3"/>
  <c r="I1525" i="3"/>
  <c r="I1526" i="3"/>
  <c r="I1527" i="3"/>
  <c r="I1528" i="3"/>
  <c r="I1529" i="3"/>
  <c r="I1530" i="3"/>
  <c r="I1531" i="3"/>
  <c r="I1532" i="3"/>
  <c r="I1533" i="3"/>
  <c r="I1534" i="3"/>
  <c r="I1535" i="3"/>
  <c r="I1536" i="3"/>
  <c r="I1537" i="3"/>
  <c r="I1538" i="3"/>
  <c r="I1539" i="3"/>
  <c r="I1540" i="3"/>
  <c r="I1541" i="3"/>
  <c r="I1542" i="3"/>
  <c r="I1543" i="3"/>
  <c r="I1544" i="3"/>
  <c r="I1545" i="3"/>
  <c r="I1546" i="3"/>
  <c r="I1547" i="3"/>
  <c r="I1548" i="3"/>
  <c r="I1549" i="3"/>
  <c r="I1550" i="3"/>
  <c r="I1551" i="3"/>
  <c r="I1552" i="3"/>
  <c r="I1553" i="3"/>
  <c r="I1554" i="3"/>
  <c r="I1555" i="3"/>
  <c r="I1556" i="3"/>
  <c r="I1557" i="3"/>
  <c r="I1558" i="3"/>
  <c r="I1559" i="3"/>
  <c r="I1560" i="3"/>
  <c r="I1561" i="3"/>
  <c r="I1562" i="3"/>
  <c r="I1563" i="3"/>
  <c r="I1564" i="3"/>
  <c r="I1565" i="3"/>
  <c r="I1566" i="3"/>
  <c r="I1567" i="3"/>
  <c r="I1568" i="3"/>
  <c r="I1569" i="3"/>
  <c r="I1570" i="3"/>
  <c r="I1571" i="3"/>
  <c r="I1572" i="3"/>
  <c r="I1573" i="3"/>
  <c r="I1574" i="3"/>
  <c r="I1575" i="3"/>
  <c r="I1576" i="3"/>
  <c r="I1577" i="3"/>
  <c r="I1578" i="3"/>
  <c r="I1579" i="3"/>
  <c r="I1580" i="3"/>
  <c r="I1581" i="3"/>
  <c r="I1582" i="3"/>
  <c r="I1583" i="3"/>
  <c r="I1584" i="3"/>
  <c r="I1585" i="3"/>
  <c r="I1586" i="3"/>
  <c r="I1587" i="3"/>
  <c r="I1588" i="3"/>
  <c r="I1589" i="3"/>
  <c r="I1590" i="3"/>
  <c r="I1591" i="3"/>
  <c r="I1592" i="3"/>
  <c r="I1593" i="3"/>
  <c r="I1594" i="3"/>
  <c r="I1595" i="3"/>
  <c r="I1596" i="3"/>
  <c r="I1597" i="3"/>
  <c r="I1598" i="3"/>
  <c r="I1599" i="3"/>
  <c r="I1600" i="3"/>
  <c r="I1601" i="3"/>
  <c r="I1602" i="3"/>
  <c r="I1603" i="3"/>
  <c r="I1604" i="3"/>
  <c r="I1605" i="3"/>
  <c r="I1606" i="3"/>
  <c r="I1607" i="3"/>
  <c r="I1608" i="3"/>
  <c r="I1609" i="3"/>
  <c r="I1610" i="3"/>
  <c r="I1611" i="3"/>
  <c r="I1612" i="3"/>
  <c r="I1613" i="3"/>
  <c r="I1614" i="3"/>
  <c r="I1615" i="3"/>
  <c r="I1616" i="3"/>
  <c r="I1617" i="3"/>
  <c r="I1618" i="3"/>
  <c r="I1619" i="3"/>
  <c r="I1620" i="3"/>
  <c r="I1621" i="3"/>
  <c r="I1622" i="3"/>
  <c r="I1623" i="3"/>
  <c r="I1624" i="3"/>
  <c r="I1625" i="3"/>
  <c r="I1626" i="3"/>
  <c r="I1627" i="3"/>
  <c r="I1628" i="3"/>
  <c r="I1629" i="3"/>
  <c r="I1630" i="3"/>
  <c r="I1631" i="3"/>
  <c r="I1632" i="3"/>
  <c r="I1633" i="3"/>
  <c r="I1634" i="3"/>
  <c r="I1635" i="3"/>
  <c r="I1636" i="3"/>
  <c r="I1637" i="3"/>
  <c r="I1638" i="3"/>
  <c r="I1639" i="3"/>
  <c r="I1640" i="3"/>
  <c r="I1641" i="3"/>
  <c r="I1642" i="3"/>
  <c r="I1643" i="3"/>
  <c r="I1644" i="3"/>
  <c r="I1645" i="3"/>
  <c r="I1646" i="3"/>
  <c r="I1647" i="3"/>
  <c r="I1648" i="3"/>
  <c r="I1649" i="3"/>
  <c r="I1650" i="3"/>
  <c r="I1651" i="3"/>
  <c r="I1652" i="3"/>
  <c r="I1653" i="3"/>
  <c r="I1654" i="3"/>
  <c r="I1655" i="3"/>
  <c r="I1656" i="3"/>
  <c r="I1657" i="3"/>
  <c r="I1658" i="3"/>
  <c r="I1659" i="3"/>
  <c r="I1660" i="3"/>
  <c r="I1661" i="3"/>
  <c r="I1662" i="3"/>
  <c r="I1663" i="3"/>
  <c r="I1664" i="3"/>
  <c r="I1665" i="3"/>
  <c r="I1666" i="3"/>
  <c r="I1667" i="3"/>
  <c r="I1668" i="3"/>
  <c r="I1669" i="3"/>
  <c r="I1670" i="3"/>
  <c r="I1671" i="3"/>
  <c r="I1672" i="3"/>
  <c r="I1673" i="3"/>
  <c r="I1674" i="3"/>
  <c r="I1675" i="3"/>
  <c r="I1676" i="3"/>
  <c r="I1677" i="3"/>
  <c r="I1678" i="3"/>
  <c r="I1679" i="3"/>
  <c r="I1680" i="3"/>
  <c r="I1681" i="3"/>
  <c r="I1682" i="3"/>
  <c r="I1683" i="3"/>
  <c r="I1684" i="3"/>
  <c r="I1685" i="3"/>
  <c r="I1686" i="3"/>
  <c r="I1687" i="3"/>
  <c r="I1688" i="3"/>
  <c r="I1689" i="3"/>
  <c r="I1690" i="3"/>
  <c r="I1691" i="3"/>
  <c r="I1692" i="3"/>
  <c r="I1693" i="3"/>
  <c r="I1694" i="3"/>
  <c r="I1695" i="3"/>
  <c r="I1696" i="3"/>
  <c r="I1697" i="3"/>
  <c r="I1698" i="3"/>
  <c r="I1699" i="3"/>
  <c r="I1700" i="3"/>
  <c r="I1701" i="3"/>
  <c r="I1702" i="3"/>
  <c r="I1703" i="3"/>
  <c r="I1704" i="3"/>
  <c r="I1705" i="3"/>
  <c r="I1706" i="3"/>
  <c r="I1707" i="3"/>
  <c r="I1708" i="3"/>
  <c r="I1709" i="3"/>
  <c r="I1710" i="3"/>
  <c r="I1711" i="3"/>
  <c r="I1712" i="3"/>
  <c r="I1713" i="3"/>
  <c r="I1714" i="3"/>
  <c r="I1715" i="3"/>
  <c r="I1716" i="3"/>
  <c r="I1717" i="3"/>
  <c r="I1718" i="3"/>
  <c r="I1719" i="3"/>
  <c r="I1720" i="3"/>
  <c r="I1721" i="3"/>
  <c r="I1722" i="3"/>
  <c r="I1723" i="3"/>
  <c r="I1724" i="3"/>
  <c r="I1725" i="3"/>
  <c r="I1726" i="3"/>
  <c r="I1727" i="3"/>
  <c r="I1728" i="3"/>
  <c r="I1729" i="3"/>
  <c r="I1730" i="3"/>
  <c r="I1731" i="3"/>
  <c r="I1732" i="3"/>
  <c r="I1733" i="3"/>
  <c r="I1734" i="3"/>
  <c r="I1735" i="3"/>
  <c r="I1736" i="3"/>
  <c r="I1737" i="3"/>
  <c r="I1738" i="3"/>
  <c r="I1739" i="3"/>
  <c r="I1740" i="3"/>
  <c r="I1741" i="3"/>
  <c r="I1742" i="3"/>
  <c r="I1743" i="3"/>
  <c r="I1744" i="3"/>
  <c r="I1745" i="3"/>
  <c r="I1746" i="3"/>
  <c r="I1747" i="3"/>
  <c r="I1748" i="3"/>
  <c r="I1749" i="3"/>
  <c r="I1750" i="3"/>
  <c r="I1751" i="3"/>
  <c r="I1752" i="3"/>
  <c r="I1753" i="3"/>
  <c r="I1754" i="3"/>
  <c r="I1755" i="3"/>
  <c r="I1756" i="3"/>
  <c r="I1757" i="3"/>
  <c r="I1758" i="3"/>
  <c r="I1759" i="3"/>
  <c r="I1760" i="3"/>
  <c r="I1761" i="3"/>
  <c r="I1762" i="3"/>
  <c r="I1763" i="3"/>
  <c r="I1764" i="3"/>
  <c r="I1765" i="3"/>
  <c r="I1766" i="3"/>
  <c r="I1767" i="3"/>
  <c r="I1768" i="3"/>
  <c r="I1769" i="3"/>
  <c r="I1770" i="3"/>
  <c r="I1771" i="3"/>
  <c r="I1772" i="3"/>
  <c r="I1773" i="3"/>
  <c r="I1774" i="3"/>
  <c r="I1775" i="3"/>
  <c r="I1776" i="3"/>
  <c r="I1777" i="3"/>
  <c r="I1778" i="3"/>
  <c r="I1779" i="3"/>
  <c r="I1780" i="3"/>
  <c r="I1781" i="3"/>
  <c r="I1782" i="3"/>
  <c r="I1783" i="3"/>
  <c r="I1784" i="3"/>
  <c r="I1785" i="3"/>
  <c r="I1786" i="3"/>
  <c r="I1787" i="3"/>
  <c r="I1788" i="3"/>
  <c r="I1789" i="3"/>
  <c r="I1790" i="3"/>
  <c r="I1791" i="3"/>
  <c r="I1792" i="3"/>
  <c r="I1793" i="3"/>
  <c r="I1794" i="3"/>
  <c r="I1795" i="3"/>
  <c r="I1796" i="3"/>
  <c r="I1797" i="3"/>
  <c r="I1798" i="3"/>
  <c r="I1799" i="3"/>
  <c r="I1800" i="3"/>
  <c r="I1801" i="3"/>
  <c r="I1802" i="3"/>
  <c r="I1803" i="3"/>
  <c r="I1804" i="3"/>
  <c r="I1805" i="3"/>
  <c r="I1806" i="3"/>
  <c r="I1807" i="3"/>
  <c r="I1808" i="3"/>
  <c r="I1809" i="3"/>
  <c r="I1810" i="3"/>
  <c r="I1811" i="3"/>
  <c r="I1812" i="3"/>
  <c r="I1813" i="3"/>
  <c r="I1814" i="3"/>
  <c r="I1815" i="3"/>
  <c r="I1816" i="3"/>
  <c r="I1817" i="3"/>
  <c r="I1818" i="3"/>
  <c r="I1819" i="3"/>
  <c r="I1820" i="3"/>
  <c r="I1821" i="3"/>
  <c r="I1822" i="3"/>
  <c r="I1823" i="3"/>
  <c r="I1824" i="3"/>
  <c r="I1825" i="3"/>
  <c r="I1826" i="3"/>
  <c r="I1827" i="3"/>
  <c r="I1828" i="3"/>
  <c r="I1829" i="3"/>
  <c r="I1830" i="3"/>
  <c r="I1831" i="3"/>
  <c r="I1832" i="3"/>
  <c r="I1833" i="3"/>
  <c r="I1834" i="3"/>
  <c r="I1835" i="3"/>
  <c r="I1836" i="3"/>
  <c r="I1837" i="3"/>
  <c r="I1838" i="3"/>
  <c r="I1839" i="3"/>
  <c r="I1840" i="3"/>
  <c r="I1841" i="3"/>
  <c r="I1842" i="3"/>
  <c r="I1843" i="3"/>
  <c r="I1844" i="3"/>
  <c r="I1845" i="3"/>
  <c r="I1846" i="3"/>
  <c r="I1847" i="3"/>
  <c r="I1848" i="3"/>
  <c r="I1849" i="3"/>
  <c r="I1850" i="3"/>
  <c r="I1851" i="3"/>
  <c r="I1852" i="3"/>
  <c r="I1853" i="3"/>
  <c r="I1854" i="3"/>
  <c r="I1855" i="3"/>
  <c r="I1856" i="3"/>
  <c r="I1857" i="3"/>
  <c r="I1858" i="3"/>
  <c r="I1859" i="3"/>
  <c r="I1860" i="3"/>
  <c r="I1861" i="3"/>
  <c r="I1862" i="3"/>
  <c r="I1863" i="3"/>
  <c r="I1864" i="3"/>
  <c r="I1865" i="3"/>
  <c r="I1866" i="3"/>
  <c r="I1867" i="3"/>
  <c r="I1868" i="3"/>
  <c r="I1869" i="3"/>
  <c r="I1870" i="3"/>
  <c r="I1871" i="3"/>
  <c r="I1872" i="3"/>
  <c r="I1873" i="3"/>
  <c r="I1874" i="3"/>
  <c r="I1875" i="3"/>
  <c r="I1876" i="3"/>
  <c r="I1877" i="3"/>
  <c r="I1878" i="3"/>
  <c r="I1879" i="3"/>
  <c r="I1880" i="3"/>
  <c r="I1881" i="3"/>
  <c r="I1882" i="3"/>
  <c r="I1883" i="3"/>
  <c r="I1884" i="3"/>
  <c r="I1885" i="3"/>
  <c r="I1886" i="3"/>
  <c r="I1887" i="3"/>
  <c r="I1888" i="3"/>
  <c r="I1889" i="3"/>
  <c r="I1890" i="3"/>
  <c r="I1891" i="3"/>
  <c r="I1892" i="3"/>
  <c r="I1893" i="3"/>
  <c r="I1894" i="3"/>
  <c r="I1895" i="3"/>
  <c r="I1896" i="3"/>
  <c r="I1897" i="3"/>
  <c r="I1898" i="3"/>
  <c r="I1899" i="3"/>
  <c r="I1900" i="3"/>
  <c r="I1901" i="3"/>
  <c r="I1902" i="3"/>
  <c r="I1903" i="3"/>
  <c r="I1904" i="3"/>
  <c r="I1905" i="3"/>
  <c r="I1906" i="3"/>
  <c r="I1907" i="3"/>
  <c r="I1908" i="3"/>
  <c r="I1909" i="3"/>
  <c r="I1910" i="3"/>
  <c r="I1911" i="3"/>
  <c r="I1912" i="3"/>
  <c r="I1913" i="3"/>
  <c r="I1914" i="3"/>
  <c r="I1915" i="3"/>
  <c r="I1916" i="3"/>
  <c r="I1917" i="3"/>
  <c r="I1918" i="3"/>
  <c r="I1919" i="3"/>
  <c r="I1920" i="3"/>
  <c r="I1921" i="3"/>
  <c r="I1922" i="3"/>
  <c r="I1923" i="3"/>
  <c r="I1924" i="3"/>
  <c r="I1925" i="3"/>
  <c r="I1926" i="3"/>
  <c r="I1927" i="3"/>
  <c r="I1928" i="3"/>
  <c r="I1929" i="3"/>
  <c r="I1930" i="3"/>
  <c r="I1931" i="3"/>
  <c r="I1932" i="3"/>
  <c r="I1933" i="3"/>
  <c r="I1934" i="3"/>
  <c r="I1935" i="3"/>
  <c r="I1936" i="3"/>
  <c r="I1937" i="3"/>
  <c r="I1938" i="3"/>
  <c r="I1939" i="3"/>
  <c r="I1940" i="3"/>
  <c r="I1941" i="3"/>
  <c r="I1942" i="3"/>
  <c r="I1943" i="3"/>
  <c r="I1944" i="3"/>
  <c r="I1945" i="3"/>
  <c r="I1946" i="3"/>
  <c r="I1947" i="3"/>
  <c r="I1948" i="3"/>
  <c r="I1949" i="3"/>
  <c r="I1950" i="3"/>
  <c r="I1951" i="3"/>
  <c r="I1952" i="3"/>
  <c r="I1953" i="3"/>
  <c r="I1954" i="3"/>
  <c r="I1955" i="3"/>
  <c r="I1956" i="3"/>
  <c r="I1957" i="3"/>
  <c r="I1958" i="3"/>
  <c r="I1959" i="3"/>
  <c r="I1960" i="3"/>
  <c r="I1961" i="3"/>
  <c r="I1962" i="3"/>
  <c r="I1963" i="3"/>
  <c r="I1964" i="3"/>
  <c r="I1965" i="3"/>
  <c r="I1966" i="3"/>
  <c r="I1967" i="3"/>
  <c r="I1968" i="3"/>
  <c r="I1969" i="3"/>
  <c r="I1970" i="3"/>
  <c r="I1971" i="3"/>
  <c r="I1972" i="3"/>
  <c r="I1973" i="3"/>
  <c r="I1974" i="3"/>
  <c r="I1975" i="3"/>
  <c r="I1976" i="3"/>
  <c r="I1977" i="3"/>
  <c r="I1978" i="3"/>
  <c r="I1979" i="3"/>
  <c r="I1980" i="3"/>
  <c r="I1981" i="3"/>
  <c r="I1982" i="3"/>
  <c r="I1983" i="3"/>
  <c r="I1984" i="3"/>
  <c r="I1985" i="3"/>
  <c r="I1986" i="3"/>
  <c r="I1987" i="3"/>
  <c r="I1988" i="3"/>
  <c r="I1989" i="3"/>
  <c r="I1990" i="3"/>
  <c r="I1991" i="3"/>
  <c r="I1992" i="3"/>
  <c r="I1993" i="3"/>
  <c r="I1994" i="3"/>
  <c r="I1995" i="3"/>
  <c r="I1996" i="3"/>
  <c r="I1997" i="3"/>
  <c r="I1998" i="3"/>
  <c r="I1999" i="3"/>
  <c r="I2000" i="3"/>
  <c r="I2001" i="3"/>
  <c r="I2002" i="3"/>
  <c r="I2003" i="3"/>
  <c r="I200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H1005" i="3"/>
  <c r="H1006" i="3"/>
  <c r="H1007" i="3"/>
  <c r="H1008" i="3"/>
  <c r="H1009" i="3"/>
  <c r="H1010" i="3"/>
  <c r="H1011" i="3"/>
  <c r="H1012" i="3"/>
  <c r="H1013" i="3"/>
  <c r="H1014" i="3"/>
  <c r="H1015" i="3"/>
  <c r="H1016" i="3"/>
  <c r="H1017" i="3"/>
  <c r="H1018" i="3"/>
  <c r="H1019" i="3"/>
  <c r="H1020" i="3"/>
  <c r="H1021" i="3"/>
  <c r="H1022" i="3"/>
  <c r="H1023" i="3"/>
  <c r="H1024" i="3"/>
  <c r="H1025" i="3"/>
  <c r="H1026" i="3"/>
  <c r="H1027" i="3"/>
  <c r="H1028" i="3"/>
  <c r="H1029" i="3"/>
  <c r="H1030" i="3"/>
  <c r="H1031" i="3"/>
  <c r="H1032" i="3"/>
  <c r="H1033" i="3"/>
  <c r="H1034" i="3"/>
  <c r="H1035" i="3"/>
  <c r="H1036" i="3"/>
  <c r="H1037" i="3"/>
  <c r="H1038" i="3"/>
  <c r="H1039" i="3"/>
  <c r="H1040" i="3"/>
  <c r="H1041" i="3"/>
  <c r="H1042" i="3"/>
  <c r="H1043" i="3"/>
  <c r="H1044" i="3"/>
  <c r="H1045" i="3"/>
  <c r="H1046" i="3"/>
  <c r="H1047" i="3"/>
  <c r="H1048" i="3"/>
  <c r="H1049" i="3"/>
  <c r="H1050" i="3"/>
  <c r="H1051" i="3"/>
  <c r="H1052" i="3"/>
  <c r="H1053" i="3"/>
  <c r="H1054" i="3"/>
  <c r="H1055" i="3"/>
  <c r="H1056" i="3"/>
  <c r="H1057" i="3"/>
  <c r="H1058" i="3"/>
  <c r="H1059" i="3"/>
  <c r="H1060" i="3"/>
  <c r="H1061" i="3"/>
  <c r="H1062" i="3"/>
  <c r="H1063" i="3"/>
  <c r="H1064" i="3"/>
  <c r="H1065" i="3"/>
  <c r="H1066" i="3"/>
  <c r="H1067" i="3"/>
  <c r="H1068" i="3"/>
  <c r="H1069" i="3"/>
  <c r="H1070" i="3"/>
  <c r="H1071" i="3"/>
  <c r="H1072" i="3"/>
  <c r="H1073" i="3"/>
  <c r="H1074" i="3"/>
  <c r="H1075" i="3"/>
  <c r="H1076" i="3"/>
  <c r="H1077" i="3"/>
  <c r="H1078" i="3"/>
  <c r="H1079" i="3"/>
  <c r="H1080" i="3"/>
  <c r="H1081" i="3"/>
  <c r="H1082" i="3"/>
  <c r="H1083" i="3"/>
  <c r="H1084" i="3"/>
  <c r="H1085" i="3"/>
  <c r="H1086" i="3"/>
  <c r="H1087" i="3"/>
  <c r="H1088" i="3"/>
  <c r="H1089" i="3"/>
  <c r="H1090" i="3"/>
  <c r="H1091" i="3"/>
  <c r="H1092" i="3"/>
  <c r="H1093" i="3"/>
  <c r="H1094" i="3"/>
  <c r="H1095" i="3"/>
  <c r="H1096" i="3"/>
  <c r="H1097" i="3"/>
  <c r="H1098" i="3"/>
  <c r="H1099" i="3"/>
  <c r="H1100" i="3"/>
  <c r="H1101" i="3"/>
  <c r="H1102" i="3"/>
  <c r="H1103" i="3"/>
  <c r="H1104" i="3"/>
  <c r="H1105" i="3"/>
  <c r="H1106" i="3"/>
  <c r="H1107" i="3"/>
  <c r="H1108" i="3"/>
  <c r="H1109" i="3"/>
  <c r="H1110" i="3"/>
  <c r="H1111" i="3"/>
  <c r="H1112" i="3"/>
  <c r="H1113" i="3"/>
  <c r="H1114" i="3"/>
  <c r="H1115" i="3"/>
  <c r="H1116" i="3"/>
  <c r="H1117" i="3"/>
  <c r="H1118" i="3"/>
  <c r="H1119" i="3"/>
  <c r="H1120" i="3"/>
  <c r="H1121" i="3"/>
  <c r="H1122" i="3"/>
  <c r="H1123" i="3"/>
  <c r="H1124" i="3"/>
  <c r="H1125" i="3"/>
  <c r="H1126" i="3"/>
  <c r="H1127" i="3"/>
  <c r="H1128" i="3"/>
  <c r="H1129" i="3"/>
  <c r="H1130" i="3"/>
  <c r="H1131" i="3"/>
  <c r="H1132" i="3"/>
  <c r="H1133" i="3"/>
  <c r="H1134" i="3"/>
  <c r="H1135" i="3"/>
  <c r="H1136" i="3"/>
  <c r="H1137" i="3"/>
  <c r="H1138" i="3"/>
  <c r="H1139" i="3"/>
  <c r="H1140" i="3"/>
  <c r="H1141" i="3"/>
  <c r="H1142" i="3"/>
  <c r="H1143" i="3"/>
  <c r="H1144" i="3"/>
  <c r="H1145" i="3"/>
  <c r="H1146" i="3"/>
  <c r="H1147" i="3"/>
  <c r="H1148" i="3"/>
  <c r="H1149" i="3"/>
  <c r="H1150" i="3"/>
  <c r="H1151" i="3"/>
  <c r="H1152" i="3"/>
  <c r="H1153" i="3"/>
  <c r="H1154" i="3"/>
  <c r="H1155" i="3"/>
  <c r="H1156" i="3"/>
  <c r="H1157" i="3"/>
  <c r="H1158" i="3"/>
  <c r="H1159" i="3"/>
  <c r="H1160" i="3"/>
  <c r="H1161" i="3"/>
  <c r="H1162" i="3"/>
  <c r="H1163" i="3"/>
  <c r="H1164" i="3"/>
  <c r="H1165" i="3"/>
  <c r="H1166" i="3"/>
  <c r="H1167" i="3"/>
  <c r="H1168" i="3"/>
  <c r="H1169" i="3"/>
  <c r="H1170" i="3"/>
  <c r="H1171" i="3"/>
  <c r="H1172" i="3"/>
  <c r="H1173" i="3"/>
  <c r="H1174" i="3"/>
  <c r="H1175" i="3"/>
  <c r="H1176" i="3"/>
  <c r="H1177" i="3"/>
  <c r="H1178" i="3"/>
  <c r="H1179" i="3"/>
  <c r="H1180" i="3"/>
  <c r="H1181" i="3"/>
  <c r="H1182" i="3"/>
  <c r="H1183" i="3"/>
  <c r="H1184" i="3"/>
  <c r="H1185" i="3"/>
  <c r="H1186" i="3"/>
  <c r="H1187" i="3"/>
  <c r="H1188" i="3"/>
  <c r="H1189" i="3"/>
  <c r="H1190" i="3"/>
  <c r="H1191" i="3"/>
  <c r="H1192" i="3"/>
  <c r="H1193" i="3"/>
  <c r="H1194" i="3"/>
  <c r="H1195" i="3"/>
  <c r="H1196" i="3"/>
  <c r="H1197" i="3"/>
  <c r="H1198" i="3"/>
  <c r="H1199" i="3"/>
  <c r="H1200" i="3"/>
  <c r="H1201" i="3"/>
  <c r="H1202" i="3"/>
  <c r="H1203" i="3"/>
  <c r="H1204" i="3"/>
  <c r="H1205" i="3"/>
  <c r="H1206" i="3"/>
  <c r="H1207" i="3"/>
  <c r="H1208" i="3"/>
  <c r="H1209" i="3"/>
  <c r="H1210" i="3"/>
  <c r="H1211" i="3"/>
  <c r="H1212" i="3"/>
  <c r="H1213" i="3"/>
  <c r="H1214" i="3"/>
  <c r="H1215" i="3"/>
  <c r="H1216" i="3"/>
  <c r="H1217" i="3"/>
  <c r="H1218" i="3"/>
  <c r="H1219" i="3"/>
  <c r="H1220" i="3"/>
  <c r="H1221" i="3"/>
  <c r="H1222" i="3"/>
  <c r="H1223" i="3"/>
  <c r="H1224" i="3"/>
  <c r="H1225" i="3"/>
  <c r="H1226" i="3"/>
  <c r="H1227" i="3"/>
  <c r="H1228" i="3"/>
  <c r="H1229" i="3"/>
  <c r="H1230" i="3"/>
  <c r="H1231" i="3"/>
  <c r="H1232" i="3"/>
  <c r="H1233" i="3"/>
  <c r="H1234" i="3"/>
  <c r="H1235" i="3"/>
  <c r="H1236" i="3"/>
  <c r="H1237" i="3"/>
  <c r="H1238" i="3"/>
  <c r="H1239" i="3"/>
  <c r="H1240" i="3"/>
  <c r="H1241" i="3"/>
  <c r="H1242" i="3"/>
  <c r="H1243" i="3"/>
  <c r="H1244" i="3"/>
  <c r="H1245" i="3"/>
  <c r="H1246" i="3"/>
  <c r="H1247" i="3"/>
  <c r="H1248" i="3"/>
  <c r="H1249" i="3"/>
  <c r="H1250" i="3"/>
  <c r="H1251" i="3"/>
  <c r="H1252" i="3"/>
  <c r="H1253" i="3"/>
  <c r="H1254" i="3"/>
  <c r="H1255" i="3"/>
  <c r="H1256" i="3"/>
  <c r="H1257" i="3"/>
  <c r="H1258" i="3"/>
  <c r="H1259" i="3"/>
  <c r="H1260" i="3"/>
  <c r="H1261" i="3"/>
  <c r="H1262" i="3"/>
  <c r="H1263" i="3"/>
  <c r="H1264" i="3"/>
  <c r="H1265" i="3"/>
  <c r="H1266" i="3"/>
  <c r="H1267" i="3"/>
  <c r="H1268" i="3"/>
  <c r="H1269" i="3"/>
  <c r="H1270" i="3"/>
  <c r="H1271" i="3"/>
  <c r="H1272" i="3"/>
  <c r="H1273" i="3"/>
  <c r="H1274" i="3"/>
  <c r="H1275" i="3"/>
  <c r="H1276" i="3"/>
  <c r="H1277" i="3"/>
  <c r="H1278" i="3"/>
  <c r="H1279" i="3"/>
  <c r="H1280" i="3"/>
  <c r="H1281" i="3"/>
  <c r="H1282" i="3"/>
  <c r="H1283" i="3"/>
  <c r="H1284" i="3"/>
  <c r="H1285" i="3"/>
  <c r="H1286" i="3"/>
  <c r="H1287" i="3"/>
  <c r="H1288" i="3"/>
  <c r="H1289" i="3"/>
  <c r="H1290" i="3"/>
  <c r="H1291" i="3"/>
  <c r="H1292" i="3"/>
  <c r="H1293" i="3"/>
  <c r="H1294" i="3"/>
  <c r="H1295" i="3"/>
  <c r="H1296" i="3"/>
  <c r="H1297" i="3"/>
  <c r="H1298" i="3"/>
  <c r="H1299" i="3"/>
  <c r="H1300" i="3"/>
  <c r="H1301" i="3"/>
  <c r="H1302" i="3"/>
  <c r="H1303" i="3"/>
  <c r="H1304" i="3"/>
  <c r="H1305" i="3"/>
  <c r="H1306" i="3"/>
  <c r="H1307" i="3"/>
  <c r="H1308" i="3"/>
  <c r="H1309" i="3"/>
  <c r="H1310" i="3"/>
  <c r="H1311" i="3"/>
  <c r="H1312" i="3"/>
  <c r="H1313" i="3"/>
  <c r="H1314" i="3"/>
  <c r="H1315" i="3"/>
  <c r="H1316" i="3"/>
  <c r="H1317" i="3"/>
  <c r="H1318" i="3"/>
  <c r="H1319" i="3"/>
  <c r="H1320" i="3"/>
  <c r="H1321" i="3"/>
  <c r="H1322" i="3"/>
  <c r="H1323" i="3"/>
  <c r="H1324" i="3"/>
  <c r="H1325" i="3"/>
  <c r="H1326" i="3"/>
  <c r="H1327" i="3"/>
  <c r="H1328" i="3"/>
  <c r="H1329" i="3"/>
  <c r="H1330" i="3"/>
  <c r="H1331" i="3"/>
  <c r="H1332" i="3"/>
  <c r="H1333" i="3"/>
  <c r="H1334" i="3"/>
  <c r="H1335" i="3"/>
  <c r="H1336" i="3"/>
  <c r="H1337" i="3"/>
  <c r="H1338" i="3"/>
  <c r="H1339" i="3"/>
  <c r="H1340" i="3"/>
  <c r="H1341" i="3"/>
  <c r="H1342" i="3"/>
  <c r="H1343" i="3"/>
  <c r="H1344" i="3"/>
  <c r="H1345" i="3"/>
  <c r="H1346" i="3"/>
  <c r="H1347" i="3"/>
  <c r="H1348" i="3"/>
  <c r="H1349" i="3"/>
  <c r="H1350" i="3"/>
  <c r="H1351" i="3"/>
  <c r="H1352" i="3"/>
  <c r="H1353" i="3"/>
  <c r="H1354" i="3"/>
  <c r="H1355" i="3"/>
  <c r="H1356" i="3"/>
  <c r="H1357" i="3"/>
  <c r="H1358" i="3"/>
  <c r="H1359" i="3"/>
  <c r="H1360" i="3"/>
  <c r="H1361" i="3"/>
  <c r="H1362" i="3"/>
  <c r="H1363" i="3"/>
  <c r="H1364" i="3"/>
  <c r="H1365" i="3"/>
  <c r="H1366" i="3"/>
  <c r="H1367" i="3"/>
  <c r="H1368" i="3"/>
  <c r="H1369" i="3"/>
  <c r="H1370" i="3"/>
  <c r="H1371" i="3"/>
  <c r="H1372" i="3"/>
  <c r="H1373" i="3"/>
  <c r="H1374" i="3"/>
  <c r="H1375" i="3"/>
  <c r="H1376" i="3"/>
  <c r="H1377" i="3"/>
  <c r="H1378" i="3"/>
  <c r="H1379" i="3"/>
  <c r="H1380" i="3"/>
  <c r="H1381" i="3"/>
  <c r="H1382" i="3"/>
  <c r="H1383" i="3"/>
  <c r="H1384" i="3"/>
  <c r="H1385" i="3"/>
  <c r="H1386" i="3"/>
  <c r="H1387" i="3"/>
  <c r="H1388" i="3"/>
  <c r="H1389" i="3"/>
  <c r="H1390" i="3"/>
  <c r="H1391" i="3"/>
  <c r="H1392" i="3"/>
  <c r="H1393" i="3"/>
  <c r="H1394" i="3"/>
  <c r="H1395" i="3"/>
  <c r="H1396" i="3"/>
  <c r="H1397" i="3"/>
  <c r="H1398" i="3"/>
  <c r="H1399" i="3"/>
  <c r="H1400" i="3"/>
  <c r="H1401" i="3"/>
  <c r="H1402" i="3"/>
  <c r="H1403" i="3"/>
  <c r="H1404" i="3"/>
  <c r="H1405" i="3"/>
  <c r="H1406" i="3"/>
  <c r="H1407" i="3"/>
  <c r="H1408" i="3"/>
  <c r="H1409" i="3"/>
  <c r="H1410" i="3"/>
  <c r="H1411" i="3"/>
  <c r="H1412" i="3"/>
  <c r="H1413" i="3"/>
  <c r="H1414" i="3"/>
  <c r="H1415" i="3"/>
  <c r="H1416" i="3"/>
  <c r="H1417" i="3"/>
  <c r="H1418" i="3"/>
  <c r="H1419" i="3"/>
  <c r="H1420" i="3"/>
  <c r="H1421" i="3"/>
  <c r="H1422" i="3"/>
  <c r="H1423" i="3"/>
  <c r="H1424" i="3"/>
  <c r="H1425" i="3"/>
  <c r="H1426" i="3"/>
  <c r="H1427" i="3"/>
  <c r="H1428" i="3"/>
  <c r="H1429" i="3"/>
  <c r="H1430" i="3"/>
  <c r="H1431" i="3"/>
  <c r="H1432" i="3"/>
  <c r="H1433" i="3"/>
  <c r="H1434" i="3"/>
  <c r="H1435" i="3"/>
  <c r="H1436" i="3"/>
  <c r="H1437" i="3"/>
  <c r="H1438" i="3"/>
  <c r="H1439" i="3"/>
  <c r="H1440" i="3"/>
  <c r="H1441" i="3"/>
  <c r="H1442" i="3"/>
  <c r="H1443" i="3"/>
  <c r="H1444" i="3"/>
  <c r="H1445" i="3"/>
  <c r="H1446" i="3"/>
  <c r="H1447" i="3"/>
  <c r="H1448" i="3"/>
  <c r="H1449" i="3"/>
  <c r="H1450" i="3"/>
  <c r="H1451" i="3"/>
  <c r="H1452" i="3"/>
  <c r="H1453" i="3"/>
  <c r="H1454" i="3"/>
  <c r="H1455" i="3"/>
  <c r="H1456" i="3"/>
  <c r="H1457" i="3"/>
  <c r="H1458" i="3"/>
  <c r="H1459" i="3"/>
  <c r="H1460" i="3"/>
  <c r="H1461" i="3"/>
  <c r="H1462" i="3"/>
  <c r="H1463" i="3"/>
  <c r="H1464" i="3"/>
  <c r="H1465" i="3"/>
  <c r="H1466" i="3"/>
  <c r="H1467" i="3"/>
  <c r="H1468" i="3"/>
  <c r="H1469" i="3"/>
  <c r="H1470" i="3"/>
  <c r="H1471" i="3"/>
  <c r="H1472" i="3"/>
  <c r="H1473" i="3"/>
  <c r="H1474" i="3"/>
  <c r="H1475" i="3"/>
  <c r="H1476" i="3"/>
  <c r="H1477" i="3"/>
  <c r="H1478" i="3"/>
  <c r="H1479" i="3"/>
  <c r="H1480" i="3"/>
  <c r="H1481" i="3"/>
  <c r="H1482" i="3"/>
  <c r="H1483" i="3"/>
  <c r="H1484" i="3"/>
  <c r="H1485" i="3"/>
  <c r="H1486" i="3"/>
  <c r="H1487" i="3"/>
  <c r="H1488" i="3"/>
  <c r="H1489" i="3"/>
  <c r="H1490" i="3"/>
  <c r="H1491" i="3"/>
  <c r="H1492" i="3"/>
  <c r="H1493" i="3"/>
  <c r="H1494" i="3"/>
  <c r="H1495" i="3"/>
  <c r="H1496" i="3"/>
  <c r="H1497" i="3"/>
  <c r="H1498" i="3"/>
  <c r="H1499" i="3"/>
  <c r="H1500" i="3"/>
  <c r="H1501" i="3"/>
  <c r="H1502" i="3"/>
  <c r="H1503" i="3"/>
  <c r="H1504" i="3"/>
  <c r="H1505" i="3"/>
  <c r="H1506" i="3"/>
  <c r="H1507" i="3"/>
  <c r="H1508" i="3"/>
  <c r="H1509" i="3"/>
  <c r="H1510" i="3"/>
  <c r="H1511" i="3"/>
  <c r="H1512" i="3"/>
  <c r="H1513" i="3"/>
  <c r="H1514" i="3"/>
  <c r="H1515" i="3"/>
  <c r="H1516" i="3"/>
  <c r="H1517" i="3"/>
  <c r="H1518" i="3"/>
  <c r="H1519" i="3"/>
  <c r="H1520" i="3"/>
  <c r="H1521" i="3"/>
  <c r="H1522" i="3"/>
  <c r="H1523" i="3"/>
  <c r="H1524" i="3"/>
  <c r="H1525" i="3"/>
  <c r="H1526" i="3"/>
  <c r="H1527" i="3"/>
  <c r="H1528" i="3"/>
  <c r="H1529" i="3"/>
  <c r="H1530" i="3"/>
  <c r="H1531" i="3"/>
  <c r="H1532" i="3"/>
  <c r="H1533" i="3"/>
  <c r="H1534" i="3"/>
  <c r="H1535" i="3"/>
  <c r="H1536" i="3"/>
  <c r="H1537" i="3"/>
  <c r="H1538" i="3"/>
  <c r="H1539" i="3"/>
  <c r="H1540" i="3"/>
  <c r="H1541" i="3"/>
  <c r="H1542" i="3"/>
  <c r="H1543" i="3"/>
  <c r="H1544" i="3"/>
  <c r="H1545" i="3"/>
  <c r="H1546" i="3"/>
  <c r="H1547" i="3"/>
  <c r="H1548" i="3"/>
  <c r="H1549" i="3"/>
  <c r="H1550" i="3"/>
  <c r="H1551" i="3"/>
  <c r="H1552" i="3"/>
  <c r="H1553" i="3"/>
  <c r="H1554" i="3"/>
  <c r="H1555" i="3"/>
  <c r="H1556" i="3"/>
  <c r="H1557" i="3"/>
  <c r="H1558" i="3"/>
  <c r="H1559" i="3"/>
  <c r="H1560" i="3"/>
  <c r="H1561" i="3"/>
  <c r="H1562" i="3"/>
  <c r="H1563" i="3"/>
  <c r="H1564" i="3"/>
  <c r="H1565" i="3"/>
  <c r="H1566" i="3"/>
  <c r="H1567" i="3"/>
  <c r="H1568" i="3"/>
  <c r="H1569" i="3"/>
  <c r="H1570" i="3"/>
  <c r="H1571" i="3"/>
  <c r="H1572" i="3"/>
  <c r="H1573" i="3"/>
  <c r="H1574" i="3"/>
  <c r="H1575" i="3"/>
  <c r="H1576" i="3"/>
  <c r="H1577" i="3"/>
  <c r="H1578" i="3"/>
  <c r="H1579" i="3"/>
  <c r="H1580" i="3"/>
  <c r="H1581" i="3"/>
  <c r="H1582" i="3"/>
  <c r="H1583" i="3"/>
  <c r="H1584" i="3"/>
  <c r="H1585" i="3"/>
  <c r="H1586" i="3"/>
  <c r="H1587" i="3"/>
  <c r="H1588" i="3"/>
  <c r="H1589" i="3"/>
  <c r="H1590" i="3"/>
  <c r="H1591" i="3"/>
  <c r="H1592" i="3"/>
  <c r="H1593" i="3"/>
  <c r="H1594" i="3"/>
  <c r="H1595" i="3"/>
  <c r="H1596" i="3"/>
  <c r="H1597" i="3"/>
  <c r="H1598" i="3"/>
  <c r="H1599" i="3"/>
  <c r="H1600" i="3"/>
  <c r="H1601" i="3"/>
  <c r="H1602" i="3"/>
  <c r="H1603" i="3"/>
  <c r="H1604" i="3"/>
  <c r="H1605" i="3"/>
  <c r="H1606" i="3"/>
  <c r="H1607" i="3"/>
  <c r="H1608" i="3"/>
  <c r="H1609" i="3"/>
  <c r="H1610" i="3"/>
  <c r="H1611" i="3"/>
  <c r="H1612" i="3"/>
  <c r="H1613" i="3"/>
  <c r="H1614" i="3"/>
  <c r="H1615" i="3"/>
  <c r="H1616" i="3"/>
  <c r="H1617" i="3"/>
  <c r="H1618" i="3"/>
  <c r="H1619" i="3"/>
  <c r="H1620" i="3"/>
  <c r="H1621" i="3"/>
  <c r="H1622" i="3"/>
  <c r="H1623" i="3"/>
  <c r="H1624" i="3"/>
  <c r="H1625" i="3"/>
  <c r="H1626" i="3"/>
  <c r="H1627" i="3"/>
  <c r="H1628" i="3"/>
  <c r="H1629" i="3"/>
  <c r="H1630" i="3"/>
  <c r="H1631" i="3"/>
  <c r="H1632" i="3"/>
  <c r="H1633" i="3"/>
  <c r="H1634" i="3"/>
  <c r="H1635" i="3"/>
  <c r="H1636" i="3"/>
  <c r="H1637" i="3"/>
  <c r="H1638" i="3"/>
  <c r="H1639" i="3"/>
  <c r="H1640" i="3"/>
  <c r="H1641" i="3"/>
  <c r="H1642" i="3"/>
  <c r="H1643" i="3"/>
  <c r="H1644" i="3"/>
  <c r="H1645" i="3"/>
  <c r="H1646" i="3"/>
  <c r="H1647" i="3"/>
  <c r="H1648" i="3"/>
  <c r="H1649" i="3"/>
  <c r="H1650" i="3"/>
  <c r="H1651" i="3"/>
  <c r="H1652" i="3"/>
  <c r="H1653" i="3"/>
  <c r="H1654" i="3"/>
  <c r="H1655" i="3"/>
  <c r="H1656" i="3"/>
  <c r="H1657" i="3"/>
  <c r="H1658" i="3"/>
  <c r="H1659" i="3"/>
  <c r="H1660" i="3"/>
  <c r="H1661" i="3"/>
  <c r="H1662" i="3"/>
  <c r="H1663" i="3"/>
  <c r="H1664" i="3"/>
  <c r="H1665" i="3"/>
  <c r="H1666" i="3"/>
  <c r="H1667" i="3"/>
  <c r="H1668" i="3"/>
  <c r="H1669" i="3"/>
  <c r="H1670" i="3"/>
  <c r="H1671" i="3"/>
  <c r="H1672" i="3"/>
  <c r="H1673" i="3"/>
  <c r="H1674" i="3"/>
  <c r="H1675" i="3"/>
  <c r="H1676" i="3"/>
  <c r="H1677" i="3"/>
  <c r="H1678" i="3"/>
  <c r="H1679" i="3"/>
  <c r="H1680" i="3"/>
  <c r="H1681" i="3"/>
  <c r="H1682" i="3"/>
  <c r="H1683" i="3"/>
  <c r="H1684" i="3"/>
  <c r="H1685" i="3"/>
  <c r="H1686" i="3"/>
  <c r="H1687" i="3"/>
  <c r="H1688" i="3"/>
  <c r="H1689" i="3"/>
  <c r="H1690" i="3"/>
  <c r="H1691" i="3"/>
  <c r="H1692" i="3"/>
  <c r="H1693" i="3"/>
  <c r="H1694" i="3"/>
  <c r="H1695" i="3"/>
  <c r="H1696" i="3"/>
  <c r="H1697" i="3"/>
  <c r="H1698" i="3"/>
  <c r="H1699" i="3"/>
  <c r="H1700" i="3"/>
  <c r="H1701" i="3"/>
  <c r="H1702" i="3"/>
  <c r="H1703" i="3"/>
  <c r="H1704" i="3"/>
  <c r="H1705" i="3"/>
  <c r="H1706" i="3"/>
  <c r="H1707" i="3"/>
  <c r="H1708" i="3"/>
  <c r="H1709" i="3"/>
  <c r="H1710" i="3"/>
  <c r="H1711" i="3"/>
  <c r="H1712" i="3"/>
  <c r="H1713" i="3"/>
  <c r="H1714" i="3"/>
  <c r="H1715" i="3"/>
  <c r="H1716" i="3"/>
  <c r="H1717" i="3"/>
  <c r="H1718" i="3"/>
  <c r="H1719" i="3"/>
  <c r="H1720" i="3"/>
  <c r="H1721" i="3"/>
  <c r="H1722" i="3"/>
  <c r="H1723" i="3"/>
  <c r="H1724" i="3"/>
  <c r="H1725" i="3"/>
  <c r="H1726" i="3"/>
  <c r="H1727" i="3"/>
  <c r="H1728" i="3"/>
  <c r="H1729" i="3"/>
  <c r="H1730" i="3"/>
  <c r="H1731" i="3"/>
  <c r="H1732" i="3"/>
  <c r="H1733" i="3"/>
  <c r="H1734" i="3"/>
  <c r="H1735" i="3"/>
  <c r="H1736" i="3"/>
  <c r="H1737" i="3"/>
  <c r="H1738" i="3"/>
  <c r="H1739" i="3"/>
  <c r="H1740" i="3"/>
  <c r="H1741" i="3"/>
  <c r="H1742" i="3"/>
  <c r="H1743" i="3"/>
  <c r="H1744" i="3"/>
  <c r="H1745" i="3"/>
  <c r="H1746" i="3"/>
  <c r="H1747" i="3"/>
  <c r="H1748" i="3"/>
  <c r="H1749" i="3"/>
  <c r="H1750" i="3"/>
  <c r="H1751" i="3"/>
  <c r="H1752" i="3"/>
  <c r="H1753" i="3"/>
  <c r="H1754" i="3"/>
  <c r="H1755" i="3"/>
  <c r="H1756" i="3"/>
  <c r="H1757" i="3"/>
  <c r="H1758" i="3"/>
  <c r="H1759" i="3"/>
  <c r="H1760" i="3"/>
  <c r="H1761" i="3"/>
  <c r="H1762" i="3"/>
  <c r="H1763" i="3"/>
  <c r="H1764" i="3"/>
  <c r="H1765" i="3"/>
  <c r="H1766" i="3"/>
  <c r="H1767" i="3"/>
  <c r="H1768" i="3"/>
  <c r="H1769" i="3"/>
  <c r="H1770" i="3"/>
  <c r="H1771" i="3"/>
  <c r="H1772" i="3"/>
  <c r="H1773" i="3"/>
  <c r="H1774" i="3"/>
  <c r="H1775" i="3"/>
  <c r="H1776" i="3"/>
  <c r="H1777" i="3"/>
  <c r="H1778" i="3"/>
  <c r="H1779" i="3"/>
  <c r="H1780" i="3"/>
  <c r="H1781" i="3"/>
  <c r="H1782" i="3"/>
  <c r="H1783" i="3"/>
  <c r="H1784" i="3"/>
  <c r="H1785" i="3"/>
  <c r="H1786" i="3"/>
  <c r="H1787" i="3"/>
  <c r="H1788" i="3"/>
  <c r="H1789" i="3"/>
  <c r="H1790" i="3"/>
  <c r="H1791" i="3"/>
  <c r="H1792" i="3"/>
  <c r="H1793" i="3"/>
  <c r="H1794" i="3"/>
  <c r="H1795" i="3"/>
  <c r="H1796" i="3"/>
  <c r="H1797" i="3"/>
  <c r="H1798" i="3"/>
  <c r="H1799" i="3"/>
  <c r="H1800" i="3"/>
  <c r="H1801" i="3"/>
  <c r="H1802" i="3"/>
  <c r="H1803" i="3"/>
  <c r="H1804" i="3"/>
  <c r="H1805" i="3"/>
  <c r="H1806" i="3"/>
  <c r="H1807" i="3"/>
  <c r="H1808" i="3"/>
  <c r="H1809" i="3"/>
  <c r="H1810" i="3"/>
  <c r="H1811" i="3"/>
  <c r="H1812" i="3"/>
  <c r="H1813" i="3"/>
  <c r="H1814" i="3"/>
  <c r="H1815" i="3"/>
  <c r="H1816" i="3"/>
  <c r="H1817" i="3"/>
  <c r="H1818" i="3"/>
  <c r="H1819" i="3"/>
  <c r="H1820" i="3"/>
  <c r="H1821" i="3"/>
  <c r="H1822" i="3"/>
  <c r="H1823" i="3"/>
  <c r="H1824" i="3"/>
  <c r="H1825" i="3"/>
  <c r="H1826" i="3"/>
  <c r="H1827" i="3"/>
  <c r="H1828" i="3"/>
  <c r="H1829" i="3"/>
  <c r="H1830" i="3"/>
  <c r="H1831" i="3"/>
  <c r="H1832" i="3"/>
  <c r="H1833" i="3"/>
  <c r="H1834" i="3"/>
  <c r="H1835" i="3"/>
  <c r="H1836" i="3"/>
  <c r="H1837" i="3"/>
  <c r="H1838" i="3"/>
  <c r="H1839" i="3"/>
  <c r="H1840" i="3"/>
  <c r="H1841" i="3"/>
  <c r="H1842" i="3"/>
  <c r="H1843" i="3"/>
  <c r="H1844" i="3"/>
  <c r="H1845" i="3"/>
  <c r="H1846" i="3"/>
  <c r="H1847" i="3"/>
  <c r="H1848" i="3"/>
  <c r="H1849" i="3"/>
  <c r="H1850" i="3"/>
  <c r="H1851" i="3"/>
  <c r="H1852" i="3"/>
  <c r="H1853" i="3"/>
  <c r="H1854" i="3"/>
  <c r="H1855" i="3"/>
  <c r="H1856" i="3"/>
  <c r="H1857" i="3"/>
  <c r="H1858" i="3"/>
  <c r="H1859" i="3"/>
  <c r="H1860" i="3"/>
  <c r="H1861" i="3"/>
  <c r="H1862" i="3"/>
  <c r="H1863" i="3"/>
  <c r="H1864" i="3"/>
  <c r="H1865" i="3"/>
  <c r="H1866" i="3"/>
  <c r="H1867" i="3"/>
  <c r="H1868" i="3"/>
  <c r="H1869" i="3"/>
  <c r="H1870" i="3"/>
  <c r="H1871" i="3"/>
  <c r="H1872" i="3"/>
  <c r="H1873" i="3"/>
  <c r="H1874" i="3"/>
  <c r="H1875" i="3"/>
  <c r="H1876" i="3"/>
  <c r="H1877" i="3"/>
  <c r="H1878" i="3"/>
  <c r="H1879" i="3"/>
  <c r="H1880" i="3"/>
  <c r="H1881" i="3"/>
  <c r="H1882" i="3"/>
  <c r="H1883" i="3"/>
  <c r="H1884" i="3"/>
  <c r="H1885" i="3"/>
  <c r="H1886" i="3"/>
  <c r="H1887" i="3"/>
  <c r="H1888" i="3"/>
  <c r="H1889" i="3"/>
  <c r="H1890" i="3"/>
  <c r="H1891" i="3"/>
  <c r="H1892" i="3"/>
  <c r="H1893" i="3"/>
  <c r="H1894" i="3"/>
  <c r="H1895" i="3"/>
  <c r="H1896" i="3"/>
  <c r="H1897" i="3"/>
  <c r="H1898" i="3"/>
  <c r="H1899" i="3"/>
  <c r="H1900" i="3"/>
  <c r="H1901" i="3"/>
  <c r="H1902" i="3"/>
  <c r="H1903" i="3"/>
  <c r="H1904" i="3"/>
  <c r="H1905" i="3"/>
  <c r="H1906" i="3"/>
  <c r="H1907" i="3"/>
  <c r="H1908" i="3"/>
  <c r="H1909" i="3"/>
  <c r="H1910" i="3"/>
  <c r="H1911" i="3"/>
  <c r="H1912" i="3"/>
  <c r="H1913" i="3"/>
  <c r="H1914" i="3"/>
  <c r="H1915" i="3"/>
  <c r="H1916" i="3"/>
  <c r="H1917" i="3"/>
  <c r="H1918" i="3"/>
  <c r="H1919" i="3"/>
  <c r="H1920" i="3"/>
  <c r="H1921" i="3"/>
  <c r="H1922" i="3"/>
  <c r="H1923" i="3"/>
  <c r="H1924" i="3"/>
  <c r="H1925" i="3"/>
  <c r="H1926" i="3"/>
  <c r="H1927" i="3"/>
  <c r="H1928" i="3"/>
  <c r="H1929" i="3"/>
  <c r="H1930" i="3"/>
  <c r="H1931" i="3"/>
  <c r="H1932" i="3"/>
  <c r="H1933" i="3"/>
  <c r="H1934" i="3"/>
  <c r="H1935" i="3"/>
  <c r="H1936" i="3"/>
  <c r="H1937" i="3"/>
  <c r="H1938" i="3"/>
  <c r="H1939" i="3"/>
  <c r="H1940" i="3"/>
  <c r="H1941" i="3"/>
  <c r="H1942" i="3"/>
  <c r="H1943" i="3"/>
  <c r="H1944" i="3"/>
  <c r="H1945" i="3"/>
  <c r="H1946" i="3"/>
  <c r="H1947" i="3"/>
  <c r="H1948" i="3"/>
  <c r="H1949" i="3"/>
  <c r="H1950" i="3"/>
  <c r="H1951" i="3"/>
  <c r="H1952" i="3"/>
  <c r="H1953" i="3"/>
  <c r="H1954" i="3"/>
  <c r="H1955" i="3"/>
  <c r="H1956" i="3"/>
  <c r="H1957" i="3"/>
  <c r="H1958" i="3"/>
  <c r="H1959" i="3"/>
  <c r="H1960" i="3"/>
  <c r="H1961" i="3"/>
  <c r="H1962" i="3"/>
  <c r="H1963" i="3"/>
  <c r="H1964" i="3"/>
  <c r="H1965" i="3"/>
  <c r="H1966" i="3"/>
  <c r="H1967" i="3"/>
  <c r="H1968" i="3"/>
  <c r="H1969" i="3"/>
  <c r="H1970" i="3"/>
  <c r="H1971" i="3"/>
  <c r="H1972" i="3"/>
  <c r="H1973" i="3"/>
  <c r="H1974" i="3"/>
  <c r="H1975" i="3"/>
  <c r="H1976" i="3"/>
  <c r="H1977" i="3"/>
  <c r="H1978" i="3"/>
  <c r="H1979" i="3"/>
  <c r="H1980" i="3"/>
  <c r="H1981" i="3"/>
  <c r="H1982" i="3"/>
  <c r="H1983" i="3"/>
  <c r="H1984" i="3"/>
  <c r="H1985" i="3"/>
  <c r="H1986" i="3"/>
  <c r="H1987" i="3"/>
  <c r="H1988" i="3"/>
  <c r="H1989" i="3"/>
  <c r="H1990" i="3"/>
  <c r="H1991" i="3"/>
  <c r="H1992" i="3"/>
  <c r="H1993" i="3"/>
  <c r="H1994" i="3"/>
  <c r="H1995" i="3"/>
  <c r="H1996" i="3"/>
  <c r="H1997" i="3"/>
  <c r="H1998" i="3"/>
  <c r="H1999" i="3"/>
  <c r="H2000" i="3"/>
  <c r="H2001" i="3"/>
  <c r="H2002" i="3"/>
  <c r="H2003" i="3"/>
  <c r="H2004" i="3"/>
  <c r="G5" i="3"/>
  <c r="M5" i="3" s="1"/>
  <c r="G6" i="3"/>
  <c r="M6" i="3" s="1"/>
  <c r="G7" i="3"/>
  <c r="M7" i="3" s="1"/>
  <c r="G8" i="3"/>
  <c r="M8" i="3" s="1"/>
  <c r="G9" i="3"/>
  <c r="M9" i="3" s="1"/>
  <c r="G10" i="3"/>
  <c r="M10" i="3" s="1"/>
  <c r="G11" i="3"/>
  <c r="M11" i="3" s="1"/>
  <c r="G12" i="3"/>
  <c r="M12" i="3" s="1"/>
  <c r="G13" i="3"/>
  <c r="M13" i="3" s="1"/>
  <c r="G14" i="3"/>
  <c r="M14" i="3" s="1"/>
  <c r="G15" i="3"/>
  <c r="M15" i="3" s="1"/>
  <c r="G16" i="3"/>
  <c r="M16" i="3" s="1"/>
  <c r="G17" i="3"/>
  <c r="M17" i="3" s="1"/>
  <c r="G18" i="3"/>
  <c r="M18" i="3" s="1"/>
  <c r="G19" i="3"/>
  <c r="M19" i="3" s="1"/>
  <c r="G20" i="3"/>
  <c r="M20" i="3" s="1"/>
  <c r="G21" i="3"/>
  <c r="M21" i="3" s="1"/>
  <c r="G22" i="3"/>
  <c r="M22" i="3" s="1"/>
  <c r="G23" i="3"/>
  <c r="M23" i="3" s="1"/>
  <c r="G24" i="3"/>
  <c r="M24" i="3" s="1"/>
  <c r="G25" i="3"/>
  <c r="M25" i="3" s="1"/>
  <c r="G26" i="3"/>
  <c r="M26" i="3" s="1"/>
  <c r="G27" i="3"/>
  <c r="M27" i="3" s="1"/>
  <c r="G28" i="3"/>
  <c r="M28" i="3" s="1"/>
  <c r="G29" i="3"/>
  <c r="M29" i="3" s="1"/>
  <c r="G30" i="3"/>
  <c r="M30" i="3" s="1"/>
  <c r="G31" i="3"/>
  <c r="M31" i="3" s="1"/>
  <c r="G32" i="3"/>
  <c r="M32" i="3" s="1"/>
  <c r="G33" i="3"/>
  <c r="M33" i="3" s="1"/>
  <c r="G34" i="3"/>
  <c r="M34" i="3" s="1"/>
  <c r="G35" i="3"/>
  <c r="M35" i="3" s="1"/>
  <c r="G36" i="3"/>
  <c r="M36" i="3" s="1"/>
  <c r="G37" i="3"/>
  <c r="M37" i="3" s="1"/>
  <c r="G38" i="3"/>
  <c r="M38" i="3" s="1"/>
  <c r="G39" i="3"/>
  <c r="M39" i="3" s="1"/>
  <c r="G40" i="3"/>
  <c r="M40" i="3" s="1"/>
  <c r="G41" i="3"/>
  <c r="M41" i="3" s="1"/>
  <c r="G42" i="3"/>
  <c r="M42" i="3" s="1"/>
  <c r="G43" i="3"/>
  <c r="M43" i="3" s="1"/>
  <c r="G44" i="3"/>
  <c r="M44" i="3" s="1"/>
  <c r="G45" i="3"/>
  <c r="M45" i="3" s="1"/>
  <c r="G46" i="3"/>
  <c r="M46" i="3" s="1"/>
  <c r="G47" i="3"/>
  <c r="M47" i="3" s="1"/>
  <c r="G48" i="3"/>
  <c r="M48" i="3" s="1"/>
  <c r="G49" i="3"/>
  <c r="M49" i="3" s="1"/>
  <c r="G50" i="3"/>
  <c r="M50" i="3" s="1"/>
  <c r="G51" i="3"/>
  <c r="M51" i="3" s="1"/>
  <c r="G52" i="3"/>
  <c r="M52" i="3" s="1"/>
  <c r="G53" i="3"/>
  <c r="M53" i="3" s="1"/>
  <c r="G54" i="3"/>
  <c r="M54" i="3" s="1"/>
  <c r="G55" i="3"/>
  <c r="M55" i="3" s="1"/>
  <c r="G56" i="3"/>
  <c r="M56" i="3" s="1"/>
  <c r="G57" i="3"/>
  <c r="M57" i="3" s="1"/>
  <c r="G58" i="3"/>
  <c r="M58" i="3" s="1"/>
  <c r="G59" i="3"/>
  <c r="M59" i="3" s="1"/>
  <c r="G60" i="3"/>
  <c r="M60" i="3" s="1"/>
  <c r="G61" i="3"/>
  <c r="M61" i="3" s="1"/>
  <c r="G62" i="3"/>
  <c r="M62" i="3" s="1"/>
  <c r="G63" i="3"/>
  <c r="M63" i="3" s="1"/>
  <c r="G64" i="3"/>
  <c r="M64" i="3" s="1"/>
  <c r="G65" i="3"/>
  <c r="M65" i="3" s="1"/>
  <c r="G66" i="3"/>
  <c r="M66" i="3" s="1"/>
  <c r="G67" i="3"/>
  <c r="M67" i="3" s="1"/>
  <c r="G68" i="3"/>
  <c r="M68" i="3" s="1"/>
  <c r="G69" i="3"/>
  <c r="M69" i="3" s="1"/>
  <c r="G70" i="3"/>
  <c r="M70" i="3" s="1"/>
  <c r="G71" i="3"/>
  <c r="M71" i="3" s="1"/>
  <c r="G72" i="3"/>
  <c r="M72" i="3" s="1"/>
  <c r="G73" i="3"/>
  <c r="M73" i="3" s="1"/>
  <c r="G74" i="3"/>
  <c r="M74" i="3" s="1"/>
  <c r="G75" i="3"/>
  <c r="M75" i="3" s="1"/>
  <c r="G76" i="3"/>
  <c r="M76" i="3" s="1"/>
  <c r="G77" i="3"/>
  <c r="M77" i="3" s="1"/>
  <c r="G78" i="3"/>
  <c r="M78" i="3" s="1"/>
  <c r="G79" i="3"/>
  <c r="M79" i="3" s="1"/>
  <c r="G80" i="3"/>
  <c r="M80" i="3" s="1"/>
  <c r="G81" i="3"/>
  <c r="M81" i="3" s="1"/>
  <c r="G82" i="3"/>
  <c r="M82" i="3" s="1"/>
  <c r="G83" i="3"/>
  <c r="M83" i="3" s="1"/>
  <c r="G84" i="3"/>
  <c r="M84" i="3" s="1"/>
  <c r="G85" i="3"/>
  <c r="M85" i="3" s="1"/>
  <c r="G86" i="3"/>
  <c r="M86" i="3" s="1"/>
  <c r="G87" i="3"/>
  <c r="M87" i="3" s="1"/>
  <c r="G88" i="3"/>
  <c r="M88" i="3" s="1"/>
  <c r="G89" i="3"/>
  <c r="M89" i="3" s="1"/>
  <c r="G90" i="3"/>
  <c r="M90" i="3" s="1"/>
  <c r="G91" i="3"/>
  <c r="M91" i="3" s="1"/>
  <c r="G92" i="3"/>
  <c r="M92" i="3" s="1"/>
  <c r="G93" i="3"/>
  <c r="M93" i="3" s="1"/>
  <c r="G94" i="3"/>
  <c r="M94" i="3" s="1"/>
  <c r="G95" i="3"/>
  <c r="M95" i="3" s="1"/>
  <c r="G96" i="3"/>
  <c r="M96" i="3" s="1"/>
  <c r="G97" i="3"/>
  <c r="M97" i="3" s="1"/>
  <c r="G98" i="3"/>
  <c r="M98" i="3" s="1"/>
  <c r="G99" i="3"/>
  <c r="M99" i="3" s="1"/>
  <c r="G100" i="3"/>
  <c r="M100" i="3" s="1"/>
  <c r="G101" i="3"/>
  <c r="M101" i="3" s="1"/>
  <c r="G102" i="3"/>
  <c r="M102" i="3" s="1"/>
  <c r="G103" i="3"/>
  <c r="M103" i="3" s="1"/>
  <c r="G104" i="3"/>
  <c r="M104" i="3" s="1"/>
  <c r="G105" i="3"/>
  <c r="M105" i="3" s="1"/>
  <c r="G106" i="3"/>
  <c r="M106" i="3" s="1"/>
  <c r="G107" i="3"/>
  <c r="M107" i="3" s="1"/>
  <c r="G108" i="3"/>
  <c r="M108" i="3" s="1"/>
  <c r="G109" i="3"/>
  <c r="M109" i="3" s="1"/>
  <c r="G110" i="3"/>
  <c r="M110" i="3" s="1"/>
  <c r="G111" i="3"/>
  <c r="M111" i="3" s="1"/>
  <c r="G112" i="3"/>
  <c r="M112" i="3" s="1"/>
  <c r="G113" i="3"/>
  <c r="M113" i="3" s="1"/>
  <c r="G114" i="3"/>
  <c r="M114" i="3" s="1"/>
  <c r="G115" i="3"/>
  <c r="M115" i="3" s="1"/>
  <c r="G116" i="3"/>
  <c r="M116" i="3" s="1"/>
  <c r="G117" i="3"/>
  <c r="M117" i="3" s="1"/>
  <c r="G118" i="3"/>
  <c r="M118" i="3" s="1"/>
  <c r="G119" i="3"/>
  <c r="M119" i="3" s="1"/>
  <c r="G120" i="3"/>
  <c r="M120" i="3" s="1"/>
  <c r="G121" i="3"/>
  <c r="M121" i="3" s="1"/>
  <c r="G122" i="3"/>
  <c r="M122" i="3" s="1"/>
  <c r="G123" i="3"/>
  <c r="M123" i="3" s="1"/>
  <c r="G124" i="3"/>
  <c r="M124" i="3" s="1"/>
  <c r="G125" i="3"/>
  <c r="M125" i="3" s="1"/>
  <c r="G126" i="3"/>
  <c r="M126" i="3" s="1"/>
  <c r="G127" i="3"/>
  <c r="M127" i="3" s="1"/>
  <c r="G128" i="3"/>
  <c r="M128" i="3" s="1"/>
  <c r="G129" i="3"/>
  <c r="M129" i="3" s="1"/>
  <c r="G130" i="3"/>
  <c r="M130" i="3" s="1"/>
  <c r="G131" i="3"/>
  <c r="M131" i="3" s="1"/>
  <c r="G132" i="3"/>
  <c r="M132" i="3" s="1"/>
  <c r="G133" i="3"/>
  <c r="M133" i="3" s="1"/>
  <c r="G134" i="3"/>
  <c r="M134" i="3" s="1"/>
  <c r="G135" i="3"/>
  <c r="M135" i="3" s="1"/>
  <c r="G136" i="3"/>
  <c r="M136" i="3" s="1"/>
  <c r="G137" i="3"/>
  <c r="M137" i="3" s="1"/>
  <c r="G138" i="3"/>
  <c r="M138" i="3" s="1"/>
  <c r="G139" i="3"/>
  <c r="M139" i="3" s="1"/>
  <c r="G140" i="3"/>
  <c r="M140" i="3" s="1"/>
  <c r="G141" i="3"/>
  <c r="M141" i="3" s="1"/>
  <c r="G142" i="3"/>
  <c r="M142" i="3" s="1"/>
  <c r="G143" i="3"/>
  <c r="M143" i="3" s="1"/>
  <c r="G144" i="3"/>
  <c r="M144" i="3" s="1"/>
  <c r="G145" i="3"/>
  <c r="M145" i="3" s="1"/>
  <c r="G146" i="3"/>
  <c r="M146" i="3" s="1"/>
  <c r="G147" i="3"/>
  <c r="M147" i="3" s="1"/>
  <c r="G148" i="3"/>
  <c r="M148" i="3" s="1"/>
  <c r="G149" i="3"/>
  <c r="M149" i="3" s="1"/>
  <c r="G150" i="3"/>
  <c r="M150" i="3" s="1"/>
  <c r="G151" i="3"/>
  <c r="M151" i="3" s="1"/>
  <c r="G152" i="3"/>
  <c r="M152" i="3" s="1"/>
  <c r="G153" i="3"/>
  <c r="M153" i="3" s="1"/>
  <c r="G154" i="3"/>
  <c r="M154" i="3" s="1"/>
  <c r="G155" i="3"/>
  <c r="M155" i="3" s="1"/>
  <c r="G156" i="3"/>
  <c r="M156" i="3" s="1"/>
  <c r="G157" i="3"/>
  <c r="M157" i="3" s="1"/>
  <c r="G158" i="3"/>
  <c r="M158" i="3" s="1"/>
  <c r="G159" i="3"/>
  <c r="M159" i="3" s="1"/>
  <c r="G160" i="3"/>
  <c r="M160" i="3" s="1"/>
  <c r="G161" i="3"/>
  <c r="M161" i="3" s="1"/>
  <c r="G162" i="3"/>
  <c r="M162" i="3" s="1"/>
  <c r="G163" i="3"/>
  <c r="M163" i="3" s="1"/>
  <c r="G164" i="3"/>
  <c r="M164" i="3" s="1"/>
  <c r="G165" i="3"/>
  <c r="M165" i="3" s="1"/>
  <c r="G166" i="3"/>
  <c r="M166" i="3" s="1"/>
  <c r="G167" i="3"/>
  <c r="M167" i="3" s="1"/>
  <c r="G168" i="3"/>
  <c r="M168" i="3" s="1"/>
  <c r="G169" i="3"/>
  <c r="M169" i="3" s="1"/>
  <c r="G170" i="3"/>
  <c r="M170" i="3" s="1"/>
  <c r="G171" i="3"/>
  <c r="M171" i="3" s="1"/>
  <c r="G172" i="3"/>
  <c r="M172" i="3" s="1"/>
  <c r="G173" i="3"/>
  <c r="M173" i="3" s="1"/>
  <c r="G174" i="3"/>
  <c r="M174" i="3" s="1"/>
  <c r="G175" i="3"/>
  <c r="M175" i="3" s="1"/>
  <c r="G176" i="3"/>
  <c r="M176" i="3" s="1"/>
  <c r="G177" i="3"/>
  <c r="M177" i="3" s="1"/>
  <c r="G178" i="3"/>
  <c r="M178" i="3" s="1"/>
  <c r="G179" i="3"/>
  <c r="M179" i="3" s="1"/>
  <c r="G180" i="3"/>
  <c r="M180" i="3" s="1"/>
  <c r="G181" i="3"/>
  <c r="M181" i="3" s="1"/>
  <c r="G182" i="3"/>
  <c r="M182" i="3" s="1"/>
  <c r="G183" i="3"/>
  <c r="M183" i="3" s="1"/>
  <c r="G184" i="3"/>
  <c r="M184" i="3" s="1"/>
  <c r="G185" i="3"/>
  <c r="M185" i="3" s="1"/>
  <c r="G186" i="3"/>
  <c r="M186" i="3" s="1"/>
  <c r="G187" i="3"/>
  <c r="M187" i="3" s="1"/>
  <c r="G188" i="3"/>
  <c r="M188" i="3" s="1"/>
  <c r="G189" i="3"/>
  <c r="M189" i="3" s="1"/>
  <c r="G190" i="3"/>
  <c r="M190" i="3" s="1"/>
  <c r="G191" i="3"/>
  <c r="M191" i="3" s="1"/>
  <c r="G192" i="3"/>
  <c r="M192" i="3" s="1"/>
  <c r="G193" i="3"/>
  <c r="M193" i="3" s="1"/>
  <c r="G194" i="3"/>
  <c r="M194" i="3" s="1"/>
  <c r="G195" i="3"/>
  <c r="M195" i="3" s="1"/>
  <c r="G196" i="3"/>
  <c r="M196" i="3" s="1"/>
  <c r="G197" i="3"/>
  <c r="M197" i="3" s="1"/>
  <c r="G198" i="3"/>
  <c r="M198" i="3" s="1"/>
  <c r="G199" i="3"/>
  <c r="M199" i="3" s="1"/>
  <c r="G200" i="3"/>
  <c r="M200" i="3" s="1"/>
  <c r="G201" i="3"/>
  <c r="M201" i="3" s="1"/>
  <c r="G202" i="3"/>
  <c r="M202" i="3" s="1"/>
  <c r="G203" i="3"/>
  <c r="M203" i="3" s="1"/>
  <c r="G204" i="3"/>
  <c r="M204" i="3" s="1"/>
  <c r="G205" i="3"/>
  <c r="M205" i="3" s="1"/>
  <c r="G206" i="3"/>
  <c r="M206" i="3" s="1"/>
  <c r="G207" i="3"/>
  <c r="M207" i="3" s="1"/>
  <c r="G208" i="3"/>
  <c r="M208" i="3" s="1"/>
  <c r="G209" i="3"/>
  <c r="M209" i="3" s="1"/>
  <c r="G210" i="3"/>
  <c r="M210" i="3" s="1"/>
  <c r="G211" i="3"/>
  <c r="M211" i="3" s="1"/>
  <c r="G212" i="3"/>
  <c r="M212" i="3" s="1"/>
  <c r="G213" i="3"/>
  <c r="M213" i="3" s="1"/>
  <c r="G214" i="3"/>
  <c r="M214" i="3" s="1"/>
  <c r="G215" i="3"/>
  <c r="M215" i="3" s="1"/>
  <c r="G216" i="3"/>
  <c r="M216" i="3" s="1"/>
  <c r="G217" i="3"/>
  <c r="M217" i="3" s="1"/>
  <c r="G218" i="3"/>
  <c r="M218" i="3" s="1"/>
  <c r="G219" i="3"/>
  <c r="M219" i="3" s="1"/>
  <c r="G220" i="3"/>
  <c r="M220" i="3" s="1"/>
  <c r="G221" i="3"/>
  <c r="M221" i="3" s="1"/>
  <c r="G222" i="3"/>
  <c r="M222" i="3" s="1"/>
  <c r="G223" i="3"/>
  <c r="M223" i="3" s="1"/>
  <c r="G224" i="3"/>
  <c r="M224" i="3" s="1"/>
  <c r="G225" i="3"/>
  <c r="M225" i="3" s="1"/>
  <c r="G226" i="3"/>
  <c r="M226" i="3" s="1"/>
  <c r="G227" i="3"/>
  <c r="M227" i="3" s="1"/>
  <c r="G228" i="3"/>
  <c r="M228" i="3" s="1"/>
  <c r="G229" i="3"/>
  <c r="M229" i="3" s="1"/>
  <c r="G230" i="3"/>
  <c r="M230" i="3" s="1"/>
  <c r="G231" i="3"/>
  <c r="M231" i="3" s="1"/>
  <c r="G232" i="3"/>
  <c r="M232" i="3" s="1"/>
  <c r="G233" i="3"/>
  <c r="M233" i="3" s="1"/>
  <c r="G234" i="3"/>
  <c r="M234" i="3" s="1"/>
  <c r="G235" i="3"/>
  <c r="M235" i="3" s="1"/>
  <c r="G236" i="3"/>
  <c r="M236" i="3" s="1"/>
  <c r="G237" i="3"/>
  <c r="M237" i="3" s="1"/>
  <c r="G238" i="3"/>
  <c r="M238" i="3" s="1"/>
  <c r="G239" i="3"/>
  <c r="M239" i="3" s="1"/>
  <c r="G240" i="3"/>
  <c r="M240" i="3" s="1"/>
  <c r="G241" i="3"/>
  <c r="M241" i="3" s="1"/>
  <c r="G242" i="3"/>
  <c r="M242" i="3" s="1"/>
  <c r="G243" i="3"/>
  <c r="M243" i="3" s="1"/>
  <c r="G244" i="3"/>
  <c r="M244" i="3" s="1"/>
  <c r="G245" i="3"/>
  <c r="M245" i="3" s="1"/>
  <c r="G246" i="3"/>
  <c r="M246" i="3" s="1"/>
  <c r="G247" i="3"/>
  <c r="M247" i="3" s="1"/>
  <c r="G248" i="3"/>
  <c r="M248" i="3" s="1"/>
  <c r="G249" i="3"/>
  <c r="M249" i="3" s="1"/>
  <c r="G250" i="3"/>
  <c r="M250" i="3" s="1"/>
  <c r="G251" i="3"/>
  <c r="M251" i="3" s="1"/>
  <c r="G252" i="3"/>
  <c r="M252" i="3" s="1"/>
  <c r="G253" i="3"/>
  <c r="M253" i="3" s="1"/>
  <c r="G254" i="3"/>
  <c r="M254" i="3" s="1"/>
  <c r="G255" i="3"/>
  <c r="M255" i="3" s="1"/>
  <c r="G256" i="3"/>
  <c r="M256" i="3" s="1"/>
  <c r="G257" i="3"/>
  <c r="M257" i="3" s="1"/>
  <c r="G258" i="3"/>
  <c r="M258" i="3" s="1"/>
  <c r="G259" i="3"/>
  <c r="M259" i="3" s="1"/>
  <c r="G260" i="3"/>
  <c r="M260" i="3" s="1"/>
  <c r="G261" i="3"/>
  <c r="M261" i="3" s="1"/>
  <c r="G262" i="3"/>
  <c r="M262" i="3" s="1"/>
  <c r="G263" i="3"/>
  <c r="M263" i="3" s="1"/>
  <c r="G264" i="3"/>
  <c r="M264" i="3" s="1"/>
  <c r="G265" i="3"/>
  <c r="M265" i="3" s="1"/>
  <c r="G266" i="3"/>
  <c r="M266" i="3" s="1"/>
  <c r="G267" i="3"/>
  <c r="M267" i="3" s="1"/>
  <c r="G268" i="3"/>
  <c r="M268" i="3" s="1"/>
  <c r="G269" i="3"/>
  <c r="M269" i="3" s="1"/>
  <c r="G270" i="3"/>
  <c r="M270" i="3" s="1"/>
  <c r="G271" i="3"/>
  <c r="M271" i="3" s="1"/>
  <c r="G272" i="3"/>
  <c r="M272" i="3" s="1"/>
  <c r="G273" i="3"/>
  <c r="M273" i="3" s="1"/>
  <c r="G274" i="3"/>
  <c r="M274" i="3" s="1"/>
  <c r="G275" i="3"/>
  <c r="M275" i="3" s="1"/>
  <c r="G276" i="3"/>
  <c r="M276" i="3" s="1"/>
  <c r="G277" i="3"/>
  <c r="M277" i="3" s="1"/>
  <c r="G278" i="3"/>
  <c r="M278" i="3" s="1"/>
  <c r="G279" i="3"/>
  <c r="M279" i="3" s="1"/>
  <c r="G280" i="3"/>
  <c r="M280" i="3" s="1"/>
  <c r="G281" i="3"/>
  <c r="M281" i="3" s="1"/>
  <c r="G282" i="3"/>
  <c r="M282" i="3" s="1"/>
  <c r="G283" i="3"/>
  <c r="M283" i="3" s="1"/>
  <c r="G284" i="3"/>
  <c r="M284" i="3" s="1"/>
  <c r="G285" i="3"/>
  <c r="M285" i="3" s="1"/>
  <c r="G286" i="3"/>
  <c r="M286" i="3" s="1"/>
  <c r="G287" i="3"/>
  <c r="M287" i="3" s="1"/>
  <c r="G288" i="3"/>
  <c r="M288" i="3" s="1"/>
  <c r="G289" i="3"/>
  <c r="M289" i="3" s="1"/>
  <c r="G290" i="3"/>
  <c r="M290" i="3" s="1"/>
  <c r="G291" i="3"/>
  <c r="M291" i="3" s="1"/>
  <c r="G292" i="3"/>
  <c r="M292" i="3" s="1"/>
  <c r="G293" i="3"/>
  <c r="M293" i="3" s="1"/>
  <c r="G294" i="3"/>
  <c r="M294" i="3" s="1"/>
  <c r="G295" i="3"/>
  <c r="M295" i="3" s="1"/>
  <c r="G296" i="3"/>
  <c r="M296" i="3" s="1"/>
  <c r="G297" i="3"/>
  <c r="M297" i="3" s="1"/>
  <c r="G298" i="3"/>
  <c r="M298" i="3" s="1"/>
  <c r="G299" i="3"/>
  <c r="M299" i="3" s="1"/>
  <c r="G300" i="3"/>
  <c r="M300" i="3" s="1"/>
  <c r="G301" i="3"/>
  <c r="M301" i="3" s="1"/>
  <c r="G302" i="3"/>
  <c r="M302" i="3" s="1"/>
  <c r="G303" i="3"/>
  <c r="M303" i="3" s="1"/>
  <c r="G304" i="3"/>
  <c r="M304" i="3" s="1"/>
  <c r="G305" i="3"/>
  <c r="M305" i="3" s="1"/>
  <c r="G306" i="3"/>
  <c r="M306" i="3" s="1"/>
  <c r="G307" i="3"/>
  <c r="M307" i="3" s="1"/>
  <c r="G308" i="3"/>
  <c r="M308" i="3" s="1"/>
  <c r="G309" i="3"/>
  <c r="M309" i="3" s="1"/>
  <c r="G310" i="3"/>
  <c r="M310" i="3" s="1"/>
  <c r="G311" i="3"/>
  <c r="M311" i="3" s="1"/>
  <c r="G312" i="3"/>
  <c r="M312" i="3" s="1"/>
  <c r="G313" i="3"/>
  <c r="M313" i="3" s="1"/>
  <c r="G314" i="3"/>
  <c r="M314" i="3" s="1"/>
  <c r="G315" i="3"/>
  <c r="M315" i="3" s="1"/>
  <c r="G316" i="3"/>
  <c r="M316" i="3" s="1"/>
  <c r="G317" i="3"/>
  <c r="M317" i="3" s="1"/>
  <c r="G318" i="3"/>
  <c r="M318" i="3" s="1"/>
  <c r="G319" i="3"/>
  <c r="M319" i="3" s="1"/>
  <c r="G320" i="3"/>
  <c r="M320" i="3" s="1"/>
  <c r="G321" i="3"/>
  <c r="M321" i="3" s="1"/>
  <c r="G322" i="3"/>
  <c r="M322" i="3" s="1"/>
  <c r="G323" i="3"/>
  <c r="M323" i="3" s="1"/>
  <c r="G324" i="3"/>
  <c r="M324" i="3" s="1"/>
  <c r="G325" i="3"/>
  <c r="M325" i="3" s="1"/>
  <c r="G326" i="3"/>
  <c r="M326" i="3" s="1"/>
  <c r="G327" i="3"/>
  <c r="M327" i="3" s="1"/>
  <c r="G328" i="3"/>
  <c r="M328" i="3" s="1"/>
  <c r="G329" i="3"/>
  <c r="M329" i="3" s="1"/>
  <c r="G330" i="3"/>
  <c r="M330" i="3" s="1"/>
  <c r="G331" i="3"/>
  <c r="M331" i="3" s="1"/>
  <c r="G332" i="3"/>
  <c r="M332" i="3" s="1"/>
  <c r="G333" i="3"/>
  <c r="M333" i="3" s="1"/>
  <c r="G334" i="3"/>
  <c r="M334" i="3" s="1"/>
  <c r="G335" i="3"/>
  <c r="M335" i="3" s="1"/>
  <c r="G336" i="3"/>
  <c r="M336" i="3" s="1"/>
  <c r="G337" i="3"/>
  <c r="M337" i="3" s="1"/>
  <c r="G338" i="3"/>
  <c r="M338" i="3" s="1"/>
  <c r="G339" i="3"/>
  <c r="M339" i="3" s="1"/>
  <c r="G340" i="3"/>
  <c r="M340" i="3" s="1"/>
  <c r="G341" i="3"/>
  <c r="M341" i="3" s="1"/>
  <c r="G342" i="3"/>
  <c r="M342" i="3" s="1"/>
  <c r="G343" i="3"/>
  <c r="M343" i="3" s="1"/>
  <c r="G344" i="3"/>
  <c r="M344" i="3" s="1"/>
  <c r="G345" i="3"/>
  <c r="M345" i="3" s="1"/>
  <c r="G346" i="3"/>
  <c r="M346" i="3" s="1"/>
  <c r="G347" i="3"/>
  <c r="M347" i="3" s="1"/>
  <c r="G348" i="3"/>
  <c r="M348" i="3" s="1"/>
  <c r="G349" i="3"/>
  <c r="M349" i="3" s="1"/>
  <c r="G350" i="3"/>
  <c r="M350" i="3" s="1"/>
  <c r="G351" i="3"/>
  <c r="M351" i="3" s="1"/>
  <c r="G352" i="3"/>
  <c r="M352" i="3" s="1"/>
  <c r="G353" i="3"/>
  <c r="M353" i="3" s="1"/>
  <c r="G354" i="3"/>
  <c r="M354" i="3" s="1"/>
  <c r="G355" i="3"/>
  <c r="M355" i="3" s="1"/>
  <c r="G356" i="3"/>
  <c r="M356" i="3" s="1"/>
  <c r="G357" i="3"/>
  <c r="M357" i="3" s="1"/>
  <c r="G358" i="3"/>
  <c r="M358" i="3" s="1"/>
  <c r="G359" i="3"/>
  <c r="M359" i="3" s="1"/>
  <c r="G360" i="3"/>
  <c r="M360" i="3" s="1"/>
  <c r="G361" i="3"/>
  <c r="M361" i="3" s="1"/>
  <c r="G362" i="3"/>
  <c r="M362" i="3" s="1"/>
  <c r="G363" i="3"/>
  <c r="M363" i="3" s="1"/>
  <c r="G364" i="3"/>
  <c r="M364" i="3" s="1"/>
  <c r="G365" i="3"/>
  <c r="M365" i="3" s="1"/>
  <c r="G366" i="3"/>
  <c r="M366" i="3" s="1"/>
  <c r="G367" i="3"/>
  <c r="M367" i="3" s="1"/>
  <c r="G368" i="3"/>
  <c r="M368" i="3" s="1"/>
  <c r="G369" i="3"/>
  <c r="M369" i="3" s="1"/>
  <c r="G370" i="3"/>
  <c r="M370" i="3" s="1"/>
  <c r="G371" i="3"/>
  <c r="M371" i="3" s="1"/>
  <c r="G372" i="3"/>
  <c r="M372" i="3" s="1"/>
  <c r="G373" i="3"/>
  <c r="M373" i="3" s="1"/>
  <c r="G374" i="3"/>
  <c r="M374" i="3" s="1"/>
  <c r="G375" i="3"/>
  <c r="M375" i="3" s="1"/>
  <c r="G376" i="3"/>
  <c r="M376" i="3" s="1"/>
  <c r="G377" i="3"/>
  <c r="M377" i="3" s="1"/>
  <c r="G378" i="3"/>
  <c r="M378" i="3" s="1"/>
  <c r="G379" i="3"/>
  <c r="M379" i="3" s="1"/>
  <c r="G380" i="3"/>
  <c r="M380" i="3" s="1"/>
  <c r="G381" i="3"/>
  <c r="M381" i="3" s="1"/>
  <c r="G382" i="3"/>
  <c r="M382" i="3" s="1"/>
  <c r="G383" i="3"/>
  <c r="M383" i="3" s="1"/>
  <c r="G384" i="3"/>
  <c r="M384" i="3" s="1"/>
  <c r="G385" i="3"/>
  <c r="M385" i="3" s="1"/>
  <c r="G386" i="3"/>
  <c r="M386" i="3" s="1"/>
  <c r="G387" i="3"/>
  <c r="M387" i="3" s="1"/>
  <c r="G388" i="3"/>
  <c r="M388" i="3" s="1"/>
  <c r="G389" i="3"/>
  <c r="M389" i="3" s="1"/>
  <c r="G390" i="3"/>
  <c r="M390" i="3" s="1"/>
  <c r="G391" i="3"/>
  <c r="M391" i="3" s="1"/>
  <c r="G392" i="3"/>
  <c r="M392" i="3" s="1"/>
  <c r="G393" i="3"/>
  <c r="M393" i="3" s="1"/>
  <c r="G394" i="3"/>
  <c r="M394" i="3" s="1"/>
  <c r="G395" i="3"/>
  <c r="M395" i="3" s="1"/>
  <c r="G396" i="3"/>
  <c r="M396" i="3" s="1"/>
  <c r="G397" i="3"/>
  <c r="M397" i="3" s="1"/>
  <c r="G398" i="3"/>
  <c r="M398" i="3" s="1"/>
  <c r="G399" i="3"/>
  <c r="M399" i="3" s="1"/>
  <c r="G400" i="3"/>
  <c r="M400" i="3" s="1"/>
  <c r="G401" i="3"/>
  <c r="M401" i="3" s="1"/>
  <c r="G402" i="3"/>
  <c r="M402" i="3" s="1"/>
  <c r="G403" i="3"/>
  <c r="M403" i="3" s="1"/>
  <c r="G404" i="3"/>
  <c r="M404" i="3" s="1"/>
  <c r="G405" i="3"/>
  <c r="M405" i="3" s="1"/>
  <c r="G406" i="3"/>
  <c r="M406" i="3" s="1"/>
  <c r="G407" i="3"/>
  <c r="M407" i="3" s="1"/>
  <c r="G408" i="3"/>
  <c r="M408" i="3" s="1"/>
  <c r="G409" i="3"/>
  <c r="M409" i="3" s="1"/>
  <c r="G410" i="3"/>
  <c r="M410" i="3" s="1"/>
  <c r="G411" i="3"/>
  <c r="M411" i="3" s="1"/>
  <c r="G412" i="3"/>
  <c r="M412" i="3" s="1"/>
  <c r="G413" i="3"/>
  <c r="M413" i="3" s="1"/>
  <c r="G414" i="3"/>
  <c r="M414" i="3" s="1"/>
  <c r="G415" i="3"/>
  <c r="M415" i="3" s="1"/>
  <c r="G416" i="3"/>
  <c r="M416" i="3" s="1"/>
  <c r="G417" i="3"/>
  <c r="M417" i="3" s="1"/>
  <c r="G418" i="3"/>
  <c r="M418" i="3" s="1"/>
  <c r="G419" i="3"/>
  <c r="M419" i="3" s="1"/>
  <c r="G420" i="3"/>
  <c r="M420" i="3" s="1"/>
  <c r="G421" i="3"/>
  <c r="M421" i="3" s="1"/>
  <c r="G422" i="3"/>
  <c r="M422" i="3" s="1"/>
  <c r="G423" i="3"/>
  <c r="M423" i="3" s="1"/>
  <c r="G424" i="3"/>
  <c r="M424" i="3" s="1"/>
  <c r="G425" i="3"/>
  <c r="M425" i="3" s="1"/>
  <c r="G426" i="3"/>
  <c r="M426" i="3" s="1"/>
  <c r="G427" i="3"/>
  <c r="M427" i="3" s="1"/>
  <c r="G428" i="3"/>
  <c r="M428" i="3" s="1"/>
  <c r="G429" i="3"/>
  <c r="M429" i="3" s="1"/>
  <c r="G430" i="3"/>
  <c r="M430" i="3" s="1"/>
  <c r="G431" i="3"/>
  <c r="M431" i="3" s="1"/>
  <c r="G432" i="3"/>
  <c r="M432" i="3" s="1"/>
  <c r="G433" i="3"/>
  <c r="M433" i="3" s="1"/>
  <c r="G434" i="3"/>
  <c r="M434" i="3" s="1"/>
  <c r="G435" i="3"/>
  <c r="M435" i="3" s="1"/>
  <c r="G436" i="3"/>
  <c r="M436" i="3" s="1"/>
  <c r="G437" i="3"/>
  <c r="M437" i="3" s="1"/>
  <c r="G438" i="3"/>
  <c r="M438" i="3" s="1"/>
  <c r="G439" i="3"/>
  <c r="M439" i="3" s="1"/>
  <c r="G440" i="3"/>
  <c r="M440" i="3" s="1"/>
  <c r="G441" i="3"/>
  <c r="M441" i="3" s="1"/>
  <c r="G442" i="3"/>
  <c r="M442" i="3" s="1"/>
  <c r="G443" i="3"/>
  <c r="M443" i="3" s="1"/>
  <c r="G444" i="3"/>
  <c r="M444" i="3" s="1"/>
  <c r="G445" i="3"/>
  <c r="M445" i="3" s="1"/>
  <c r="G446" i="3"/>
  <c r="M446" i="3" s="1"/>
  <c r="G447" i="3"/>
  <c r="M447" i="3" s="1"/>
  <c r="G448" i="3"/>
  <c r="M448" i="3" s="1"/>
  <c r="G449" i="3"/>
  <c r="M449" i="3" s="1"/>
  <c r="G450" i="3"/>
  <c r="M450" i="3" s="1"/>
  <c r="G451" i="3"/>
  <c r="M451" i="3" s="1"/>
  <c r="G452" i="3"/>
  <c r="M452" i="3" s="1"/>
  <c r="G453" i="3"/>
  <c r="M453" i="3" s="1"/>
  <c r="G454" i="3"/>
  <c r="M454" i="3" s="1"/>
  <c r="G455" i="3"/>
  <c r="M455" i="3" s="1"/>
  <c r="G456" i="3"/>
  <c r="M456" i="3" s="1"/>
  <c r="G457" i="3"/>
  <c r="M457" i="3" s="1"/>
  <c r="G458" i="3"/>
  <c r="M458" i="3" s="1"/>
  <c r="G459" i="3"/>
  <c r="M459" i="3" s="1"/>
  <c r="G460" i="3"/>
  <c r="M460" i="3" s="1"/>
  <c r="G461" i="3"/>
  <c r="M461" i="3" s="1"/>
  <c r="G462" i="3"/>
  <c r="M462" i="3" s="1"/>
  <c r="G463" i="3"/>
  <c r="M463" i="3" s="1"/>
  <c r="G464" i="3"/>
  <c r="M464" i="3" s="1"/>
  <c r="G465" i="3"/>
  <c r="M465" i="3" s="1"/>
  <c r="G466" i="3"/>
  <c r="M466" i="3" s="1"/>
  <c r="G467" i="3"/>
  <c r="M467" i="3" s="1"/>
  <c r="G468" i="3"/>
  <c r="M468" i="3" s="1"/>
  <c r="G469" i="3"/>
  <c r="M469" i="3" s="1"/>
  <c r="G470" i="3"/>
  <c r="M470" i="3" s="1"/>
  <c r="G471" i="3"/>
  <c r="M471" i="3" s="1"/>
  <c r="G472" i="3"/>
  <c r="M472" i="3" s="1"/>
  <c r="G473" i="3"/>
  <c r="M473" i="3" s="1"/>
  <c r="G474" i="3"/>
  <c r="M474" i="3" s="1"/>
  <c r="G475" i="3"/>
  <c r="M475" i="3" s="1"/>
  <c r="G476" i="3"/>
  <c r="M476" i="3" s="1"/>
  <c r="G477" i="3"/>
  <c r="M477" i="3" s="1"/>
  <c r="G478" i="3"/>
  <c r="M478" i="3" s="1"/>
  <c r="G479" i="3"/>
  <c r="M479" i="3" s="1"/>
  <c r="G480" i="3"/>
  <c r="M480" i="3" s="1"/>
  <c r="G481" i="3"/>
  <c r="M481" i="3" s="1"/>
  <c r="G482" i="3"/>
  <c r="M482" i="3" s="1"/>
  <c r="G483" i="3"/>
  <c r="M483" i="3" s="1"/>
  <c r="G484" i="3"/>
  <c r="M484" i="3" s="1"/>
  <c r="G485" i="3"/>
  <c r="M485" i="3" s="1"/>
  <c r="G486" i="3"/>
  <c r="M486" i="3" s="1"/>
  <c r="G487" i="3"/>
  <c r="M487" i="3" s="1"/>
  <c r="G488" i="3"/>
  <c r="M488" i="3" s="1"/>
  <c r="G489" i="3"/>
  <c r="M489" i="3" s="1"/>
  <c r="G490" i="3"/>
  <c r="M490" i="3" s="1"/>
  <c r="G491" i="3"/>
  <c r="M491" i="3" s="1"/>
  <c r="G492" i="3"/>
  <c r="M492" i="3" s="1"/>
  <c r="G493" i="3"/>
  <c r="M493" i="3" s="1"/>
  <c r="G494" i="3"/>
  <c r="M494" i="3" s="1"/>
  <c r="G495" i="3"/>
  <c r="M495" i="3" s="1"/>
  <c r="G496" i="3"/>
  <c r="M496" i="3" s="1"/>
  <c r="G497" i="3"/>
  <c r="M497" i="3" s="1"/>
  <c r="G498" i="3"/>
  <c r="M498" i="3" s="1"/>
  <c r="G499" i="3"/>
  <c r="M499" i="3" s="1"/>
  <c r="G500" i="3"/>
  <c r="M500" i="3" s="1"/>
  <c r="G501" i="3"/>
  <c r="M501" i="3" s="1"/>
  <c r="G502" i="3"/>
  <c r="M502" i="3" s="1"/>
  <c r="G503" i="3"/>
  <c r="M503" i="3" s="1"/>
  <c r="G504" i="3"/>
  <c r="M504" i="3" s="1"/>
  <c r="G505" i="3"/>
  <c r="M505" i="3" s="1"/>
  <c r="G506" i="3"/>
  <c r="M506" i="3" s="1"/>
  <c r="G507" i="3"/>
  <c r="M507" i="3" s="1"/>
  <c r="G508" i="3"/>
  <c r="M508" i="3" s="1"/>
  <c r="G509" i="3"/>
  <c r="M509" i="3" s="1"/>
  <c r="G510" i="3"/>
  <c r="M510" i="3" s="1"/>
  <c r="G511" i="3"/>
  <c r="M511" i="3" s="1"/>
  <c r="G512" i="3"/>
  <c r="M512" i="3" s="1"/>
  <c r="G513" i="3"/>
  <c r="M513" i="3" s="1"/>
  <c r="G514" i="3"/>
  <c r="M514" i="3" s="1"/>
  <c r="G515" i="3"/>
  <c r="M515" i="3" s="1"/>
  <c r="G516" i="3"/>
  <c r="M516" i="3" s="1"/>
  <c r="G517" i="3"/>
  <c r="M517" i="3" s="1"/>
  <c r="G518" i="3"/>
  <c r="M518" i="3" s="1"/>
  <c r="G519" i="3"/>
  <c r="M519" i="3" s="1"/>
  <c r="G520" i="3"/>
  <c r="M520" i="3" s="1"/>
  <c r="G521" i="3"/>
  <c r="M521" i="3" s="1"/>
  <c r="G522" i="3"/>
  <c r="M522" i="3" s="1"/>
  <c r="G523" i="3"/>
  <c r="M523" i="3" s="1"/>
  <c r="G524" i="3"/>
  <c r="M524" i="3" s="1"/>
  <c r="G525" i="3"/>
  <c r="M525" i="3" s="1"/>
  <c r="G526" i="3"/>
  <c r="M526" i="3" s="1"/>
  <c r="G527" i="3"/>
  <c r="M527" i="3" s="1"/>
  <c r="G528" i="3"/>
  <c r="M528" i="3" s="1"/>
  <c r="G529" i="3"/>
  <c r="M529" i="3" s="1"/>
  <c r="G530" i="3"/>
  <c r="M530" i="3" s="1"/>
  <c r="G531" i="3"/>
  <c r="M531" i="3" s="1"/>
  <c r="G532" i="3"/>
  <c r="M532" i="3" s="1"/>
  <c r="G533" i="3"/>
  <c r="M533" i="3" s="1"/>
  <c r="G534" i="3"/>
  <c r="M534" i="3" s="1"/>
  <c r="G535" i="3"/>
  <c r="M535" i="3" s="1"/>
  <c r="G536" i="3"/>
  <c r="M536" i="3" s="1"/>
  <c r="G537" i="3"/>
  <c r="M537" i="3" s="1"/>
  <c r="G538" i="3"/>
  <c r="M538" i="3" s="1"/>
  <c r="G539" i="3"/>
  <c r="M539" i="3" s="1"/>
  <c r="G540" i="3"/>
  <c r="M540" i="3" s="1"/>
  <c r="G541" i="3"/>
  <c r="M541" i="3" s="1"/>
  <c r="G542" i="3"/>
  <c r="M542" i="3" s="1"/>
  <c r="G543" i="3"/>
  <c r="M543" i="3" s="1"/>
  <c r="G544" i="3"/>
  <c r="M544" i="3" s="1"/>
  <c r="G545" i="3"/>
  <c r="M545" i="3" s="1"/>
  <c r="G546" i="3"/>
  <c r="M546" i="3" s="1"/>
  <c r="G547" i="3"/>
  <c r="M547" i="3" s="1"/>
  <c r="G548" i="3"/>
  <c r="M548" i="3" s="1"/>
  <c r="G549" i="3"/>
  <c r="M549" i="3" s="1"/>
  <c r="G550" i="3"/>
  <c r="M550" i="3" s="1"/>
  <c r="G551" i="3"/>
  <c r="M551" i="3" s="1"/>
  <c r="G552" i="3"/>
  <c r="M552" i="3" s="1"/>
  <c r="G553" i="3"/>
  <c r="M553" i="3" s="1"/>
  <c r="G554" i="3"/>
  <c r="M554" i="3" s="1"/>
  <c r="G555" i="3"/>
  <c r="M555" i="3" s="1"/>
  <c r="G556" i="3"/>
  <c r="M556" i="3" s="1"/>
  <c r="G557" i="3"/>
  <c r="M557" i="3" s="1"/>
  <c r="G558" i="3"/>
  <c r="M558" i="3" s="1"/>
  <c r="G559" i="3"/>
  <c r="M559" i="3" s="1"/>
  <c r="G560" i="3"/>
  <c r="M560" i="3" s="1"/>
  <c r="G561" i="3"/>
  <c r="M561" i="3" s="1"/>
  <c r="G562" i="3"/>
  <c r="M562" i="3" s="1"/>
  <c r="G563" i="3"/>
  <c r="M563" i="3" s="1"/>
  <c r="G564" i="3"/>
  <c r="M564" i="3" s="1"/>
  <c r="G565" i="3"/>
  <c r="M565" i="3" s="1"/>
  <c r="G566" i="3"/>
  <c r="M566" i="3" s="1"/>
  <c r="G567" i="3"/>
  <c r="M567" i="3" s="1"/>
  <c r="G568" i="3"/>
  <c r="M568" i="3" s="1"/>
  <c r="G569" i="3"/>
  <c r="M569" i="3" s="1"/>
  <c r="G570" i="3"/>
  <c r="M570" i="3" s="1"/>
  <c r="G571" i="3"/>
  <c r="M571" i="3" s="1"/>
  <c r="G572" i="3"/>
  <c r="M572" i="3" s="1"/>
  <c r="G573" i="3"/>
  <c r="M573" i="3" s="1"/>
  <c r="G574" i="3"/>
  <c r="M574" i="3" s="1"/>
  <c r="G575" i="3"/>
  <c r="M575" i="3" s="1"/>
  <c r="G576" i="3"/>
  <c r="M576" i="3" s="1"/>
  <c r="G577" i="3"/>
  <c r="M577" i="3" s="1"/>
  <c r="G578" i="3"/>
  <c r="M578" i="3" s="1"/>
  <c r="G579" i="3"/>
  <c r="M579" i="3" s="1"/>
  <c r="G580" i="3"/>
  <c r="M580" i="3" s="1"/>
  <c r="G581" i="3"/>
  <c r="M581" i="3" s="1"/>
  <c r="G582" i="3"/>
  <c r="M582" i="3" s="1"/>
  <c r="G583" i="3"/>
  <c r="M583" i="3" s="1"/>
  <c r="G584" i="3"/>
  <c r="M584" i="3" s="1"/>
  <c r="G585" i="3"/>
  <c r="M585" i="3" s="1"/>
  <c r="G586" i="3"/>
  <c r="M586" i="3" s="1"/>
  <c r="G587" i="3"/>
  <c r="M587" i="3" s="1"/>
  <c r="G588" i="3"/>
  <c r="M588" i="3" s="1"/>
  <c r="G589" i="3"/>
  <c r="M589" i="3" s="1"/>
  <c r="G590" i="3"/>
  <c r="M590" i="3" s="1"/>
  <c r="G591" i="3"/>
  <c r="M591" i="3" s="1"/>
  <c r="G592" i="3"/>
  <c r="M592" i="3" s="1"/>
  <c r="G593" i="3"/>
  <c r="M593" i="3" s="1"/>
  <c r="G594" i="3"/>
  <c r="M594" i="3" s="1"/>
  <c r="G595" i="3"/>
  <c r="M595" i="3" s="1"/>
  <c r="G596" i="3"/>
  <c r="M596" i="3" s="1"/>
  <c r="G597" i="3"/>
  <c r="M597" i="3" s="1"/>
  <c r="G598" i="3"/>
  <c r="M598" i="3" s="1"/>
  <c r="G599" i="3"/>
  <c r="M599" i="3" s="1"/>
  <c r="G600" i="3"/>
  <c r="M600" i="3" s="1"/>
  <c r="G601" i="3"/>
  <c r="M601" i="3" s="1"/>
  <c r="G602" i="3"/>
  <c r="M602" i="3" s="1"/>
  <c r="G603" i="3"/>
  <c r="M603" i="3" s="1"/>
  <c r="G604" i="3"/>
  <c r="M604" i="3" s="1"/>
  <c r="G605" i="3"/>
  <c r="M605" i="3" s="1"/>
  <c r="G606" i="3"/>
  <c r="M606" i="3" s="1"/>
  <c r="G607" i="3"/>
  <c r="M607" i="3" s="1"/>
  <c r="G608" i="3"/>
  <c r="M608" i="3" s="1"/>
  <c r="G609" i="3"/>
  <c r="M609" i="3" s="1"/>
  <c r="G610" i="3"/>
  <c r="M610" i="3" s="1"/>
  <c r="G611" i="3"/>
  <c r="M611" i="3" s="1"/>
  <c r="G612" i="3"/>
  <c r="M612" i="3" s="1"/>
  <c r="G613" i="3"/>
  <c r="M613" i="3" s="1"/>
  <c r="G614" i="3"/>
  <c r="M614" i="3" s="1"/>
  <c r="G615" i="3"/>
  <c r="M615" i="3" s="1"/>
  <c r="G616" i="3"/>
  <c r="M616" i="3" s="1"/>
  <c r="G617" i="3"/>
  <c r="M617" i="3" s="1"/>
  <c r="G618" i="3"/>
  <c r="M618" i="3" s="1"/>
  <c r="G619" i="3"/>
  <c r="M619" i="3" s="1"/>
  <c r="G620" i="3"/>
  <c r="M620" i="3" s="1"/>
  <c r="G621" i="3"/>
  <c r="M621" i="3" s="1"/>
  <c r="G622" i="3"/>
  <c r="M622" i="3" s="1"/>
  <c r="G623" i="3"/>
  <c r="M623" i="3" s="1"/>
  <c r="G624" i="3"/>
  <c r="M624" i="3" s="1"/>
  <c r="G625" i="3"/>
  <c r="M625" i="3" s="1"/>
  <c r="G626" i="3"/>
  <c r="M626" i="3" s="1"/>
  <c r="G627" i="3"/>
  <c r="M627" i="3" s="1"/>
  <c r="G628" i="3"/>
  <c r="M628" i="3" s="1"/>
  <c r="G629" i="3"/>
  <c r="M629" i="3" s="1"/>
  <c r="G630" i="3"/>
  <c r="M630" i="3" s="1"/>
  <c r="G631" i="3"/>
  <c r="M631" i="3" s="1"/>
  <c r="G632" i="3"/>
  <c r="M632" i="3" s="1"/>
  <c r="G633" i="3"/>
  <c r="M633" i="3" s="1"/>
  <c r="G634" i="3"/>
  <c r="M634" i="3" s="1"/>
  <c r="G635" i="3"/>
  <c r="M635" i="3" s="1"/>
  <c r="G636" i="3"/>
  <c r="M636" i="3" s="1"/>
  <c r="G637" i="3"/>
  <c r="M637" i="3" s="1"/>
  <c r="G638" i="3"/>
  <c r="M638" i="3" s="1"/>
  <c r="G639" i="3"/>
  <c r="M639" i="3" s="1"/>
  <c r="G640" i="3"/>
  <c r="M640" i="3" s="1"/>
  <c r="G641" i="3"/>
  <c r="M641" i="3" s="1"/>
  <c r="G642" i="3"/>
  <c r="M642" i="3" s="1"/>
  <c r="G643" i="3"/>
  <c r="M643" i="3" s="1"/>
  <c r="G644" i="3"/>
  <c r="M644" i="3" s="1"/>
  <c r="G645" i="3"/>
  <c r="M645" i="3" s="1"/>
  <c r="G646" i="3"/>
  <c r="M646" i="3" s="1"/>
  <c r="G647" i="3"/>
  <c r="M647" i="3" s="1"/>
  <c r="G648" i="3"/>
  <c r="M648" i="3" s="1"/>
  <c r="G649" i="3"/>
  <c r="M649" i="3" s="1"/>
  <c r="G650" i="3"/>
  <c r="M650" i="3" s="1"/>
  <c r="G651" i="3"/>
  <c r="M651" i="3" s="1"/>
  <c r="G652" i="3"/>
  <c r="M652" i="3" s="1"/>
  <c r="G653" i="3"/>
  <c r="M653" i="3" s="1"/>
  <c r="G654" i="3"/>
  <c r="M654" i="3" s="1"/>
  <c r="G655" i="3"/>
  <c r="M655" i="3" s="1"/>
  <c r="G656" i="3"/>
  <c r="M656" i="3" s="1"/>
  <c r="G657" i="3"/>
  <c r="M657" i="3" s="1"/>
  <c r="G658" i="3"/>
  <c r="M658" i="3" s="1"/>
  <c r="G659" i="3"/>
  <c r="M659" i="3" s="1"/>
  <c r="G660" i="3"/>
  <c r="M660" i="3" s="1"/>
  <c r="G661" i="3"/>
  <c r="M661" i="3" s="1"/>
  <c r="G662" i="3"/>
  <c r="M662" i="3" s="1"/>
  <c r="G663" i="3"/>
  <c r="M663" i="3" s="1"/>
  <c r="G664" i="3"/>
  <c r="M664" i="3" s="1"/>
  <c r="G665" i="3"/>
  <c r="M665" i="3" s="1"/>
  <c r="G666" i="3"/>
  <c r="M666" i="3" s="1"/>
  <c r="G667" i="3"/>
  <c r="M667" i="3" s="1"/>
  <c r="G668" i="3"/>
  <c r="M668" i="3" s="1"/>
  <c r="G669" i="3"/>
  <c r="M669" i="3" s="1"/>
  <c r="G670" i="3"/>
  <c r="M670" i="3" s="1"/>
  <c r="G671" i="3"/>
  <c r="M671" i="3" s="1"/>
  <c r="G672" i="3"/>
  <c r="M672" i="3" s="1"/>
  <c r="G673" i="3"/>
  <c r="M673" i="3" s="1"/>
  <c r="G674" i="3"/>
  <c r="M674" i="3" s="1"/>
  <c r="G675" i="3"/>
  <c r="M675" i="3" s="1"/>
  <c r="G676" i="3"/>
  <c r="M676" i="3" s="1"/>
  <c r="G677" i="3"/>
  <c r="M677" i="3" s="1"/>
  <c r="G678" i="3"/>
  <c r="M678" i="3" s="1"/>
  <c r="G679" i="3"/>
  <c r="M679" i="3" s="1"/>
  <c r="G680" i="3"/>
  <c r="M680" i="3" s="1"/>
  <c r="G681" i="3"/>
  <c r="M681" i="3" s="1"/>
  <c r="G682" i="3"/>
  <c r="M682" i="3" s="1"/>
  <c r="G683" i="3"/>
  <c r="M683" i="3" s="1"/>
  <c r="G684" i="3"/>
  <c r="M684" i="3" s="1"/>
  <c r="G685" i="3"/>
  <c r="M685" i="3" s="1"/>
  <c r="G686" i="3"/>
  <c r="M686" i="3" s="1"/>
  <c r="G687" i="3"/>
  <c r="M687" i="3" s="1"/>
  <c r="G688" i="3"/>
  <c r="M688" i="3" s="1"/>
  <c r="G689" i="3"/>
  <c r="M689" i="3" s="1"/>
  <c r="G690" i="3"/>
  <c r="M690" i="3" s="1"/>
  <c r="G691" i="3"/>
  <c r="M691" i="3" s="1"/>
  <c r="G692" i="3"/>
  <c r="M692" i="3" s="1"/>
  <c r="G693" i="3"/>
  <c r="M693" i="3" s="1"/>
  <c r="G694" i="3"/>
  <c r="M694" i="3" s="1"/>
  <c r="G695" i="3"/>
  <c r="M695" i="3" s="1"/>
  <c r="G696" i="3"/>
  <c r="M696" i="3" s="1"/>
  <c r="G697" i="3"/>
  <c r="M697" i="3" s="1"/>
  <c r="G698" i="3"/>
  <c r="M698" i="3" s="1"/>
  <c r="G699" i="3"/>
  <c r="M699" i="3" s="1"/>
  <c r="G700" i="3"/>
  <c r="M700" i="3" s="1"/>
  <c r="G701" i="3"/>
  <c r="M701" i="3" s="1"/>
  <c r="G702" i="3"/>
  <c r="M702" i="3" s="1"/>
  <c r="G703" i="3"/>
  <c r="M703" i="3" s="1"/>
  <c r="G704" i="3"/>
  <c r="M704" i="3" s="1"/>
  <c r="G705" i="3"/>
  <c r="M705" i="3" s="1"/>
  <c r="G706" i="3"/>
  <c r="M706" i="3" s="1"/>
  <c r="G707" i="3"/>
  <c r="M707" i="3" s="1"/>
  <c r="G708" i="3"/>
  <c r="M708" i="3" s="1"/>
  <c r="G709" i="3"/>
  <c r="M709" i="3" s="1"/>
  <c r="G710" i="3"/>
  <c r="M710" i="3" s="1"/>
  <c r="G711" i="3"/>
  <c r="M711" i="3" s="1"/>
  <c r="G712" i="3"/>
  <c r="M712" i="3" s="1"/>
  <c r="G713" i="3"/>
  <c r="M713" i="3" s="1"/>
  <c r="G714" i="3"/>
  <c r="M714" i="3" s="1"/>
  <c r="G715" i="3"/>
  <c r="M715" i="3" s="1"/>
  <c r="G716" i="3"/>
  <c r="M716" i="3" s="1"/>
  <c r="G717" i="3"/>
  <c r="M717" i="3" s="1"/>
  <c r="G718" i="3"/>
  <c r="M718" i="3" s="1"/>
  <c r="G719" i="3"/>
  <c r="M719" i="3" s="1"/>
  <c r="G720" i="3"/>
  <c r="M720" i="3" s="1"/>
  <c r="G721" i="3"/>
  <c r="M721" i="3" s="1"/>
  <c r="G722" i="3"/>
  <c r="M722" i="3" s="1"/>
  <c r="G723" i="3"/>
  <c r="M723" i="3" s="1"/>
  <c r="G724" i="3"/>
  <c r="M724" i="3" s="1"/>
  <c r="G725" i="3"/>
  <c r="M725" i="3" s="1"/>
  <c r="G726" i="3"/>
  <c r="M726" i="3" s="1"/>
  <c r="G727" i="3"/>
  <c r="M727" i="3" s="1"/>
  <c r="G728" i="3"/>
  <c r="M728" i="3" s="1"/>
  <c r="G729" i="3"/>
  <c r="M729" i="3" s="1"/>
  <c r="G730" i="3"/>
  <c r="M730" i="3" s="1"/>
  <c r="G731" i="3"/>
  <c r="M731" i="3" s="1"/>
  <c r="G732" i="3"/>
  <c r="M732" i="3" s="1"/>
  <c r="G733" i="3"/>
  <c r="M733" i="3" s="1"/>
  <c r="G734" i="3"/>
  <c r="M734" i="3" s="1"/>
  <c r="G735" i="3"/>
  <c r="M735" i="3" s="1"/>
  <c r="G736" i="3"/>
  <c r="M736" i="3" s="1"/>
  <c r="G737" i="3"/>
  <c r="M737" i="3" s="1"/>
  <c r="G738" i="3"/>
  <c r="M738" i="3" s="1"/>
  <c r="G739" i="3"/>
  <c r="M739" i="3" s="1"/>
  <c r="G740" i="3"/>
  <c r="M740" i="3" s="1"/>
  <c r="G741" i="3"/>
  <c r="M741" i="3" s="1"/>
  <c r="G742" i="3"/>
  <c r="M742" i="3" s="1"/>
  <c r="G743" i="3"/>
  <c r="M743" i="3" s="1"/>
  <c r="G744" i="3"/>
  <c r="M744" i="3" s="1"/>
  <c r="G745" i="3"/>
  <c r="M745" i="3" s="1"/>
  <c r="G746" i="3"/>
  <c r="M746" i="3" s="1"/>
  <c r="G747" i="3"/>
  <c r="M747" i="3" s="1"/>
  <c r="G748" i="3"/>
  <c r="M748" i="3" s="1"/>
  <c r="G749" i="3"/>
  <c r="M749" i="3" s="1"/>
  <c r="G750" i="3"/>
  <c r="M750" i="3" s="1"/>
  <c r="G751" i="3"/>
  <c r="M751" i="3" s="1"/>
  <c r="G752" i="3"/>
  <c r="M752" i="3" s="1"/>
  <c r="G753" i="3"/>
  <c r="M753" i="3" s="1"/>
  <c r="G754" i="3"/>
  <c r="M754" i="3" s="1"/>
  <c r="G755" i="3"/>
  <c r="M755" i="3" s="1"/>
  <c r="G756" i="3"/>
  <c r="M756" i="3" s="1"/>
  <c r="G757" i="3"/>
  <c r="M757" i="3" s="1"/>
  <c r="G758" i="3"/>
  <c r="M758" i="3" s="1"/>
  <c r="G759" i="3"/>
  <c r="M759" i="3" s="1"/>
  <c r="G760" i="3"/>
  <c r="M760" i="3" s="1"/>
  <c r="G761" i="3"/>
  <c r="M761" i="3" s="1"/>
  <c r="G762" i="3"/>
  <c r="M762" i="3" s="1"/>
  <c r="G763" i="3"/>
  <c r="M763" i="3" s="1"/>
  <c r="G764" i="3"/>
  <c r="M764" i="3" s="1"/>
  <c r="G765" i="3"/>
  <c r="M765" i="3" s="1"/>
  <c r="G766" i="3"/>
  <c r="M766" i="3" s="1"/>
  <c r="G767" i="3"/>
  <c r="M767" i="3" s="1"/>
  <c r="G768" i="3"/>
  <c r="M768" i="3" s="1"/>
  <c r="G769" i="3"/>
  <c r="M769" i="3" s="1"/>
  <c r="G770" i="3"/>
  <c r="M770" i="3" s="1"/>
  <c r="G771" i="3"/>
  <c r="M771" i="3" s="1"/>
  <c r="G772" i="3"/>
  <c r="M772" i="3" s="1"/>
  <c r="G773" i="3"/>
  <c r="M773" i="3" s="1"/>
  <c r="G774" i="3"/>
  <c r="M774" i="3" s="1"/>
  <c r="G775" i="3"/>
  <c r="M775" i="3" s="1"/>
  <c r="G776" i="3"/>
  <c r="M776" i="3" s="1"/>
  <c r="G777" i="3"/>
  <c r="M777" i="3" s="1"/>
  <c r="G778" i="3"/>
  <c r="M778" i="3" s="1"/>
  <c r="G779" i="3"/>
  <c r="M779" i="3" s="1"/>
  <c r="G780" i="3"/>
  <c r="M780" i="3" s="1"/>
  <c r="G781" i="3"/>
  <c r="M781" i="3" s="1"/>
  <c r="G782" i="3"/>
  <c r="M782" i="3" s="1"/>
  <c r="G783" i="3"/>
  <c r="M783" i="3" s="1"/>
  <c r="G784" i="3"/>
  <c r="M784" i="3" s="1"/>
  <c r="G785" i="3"/>
  <c r="M785" i="3" s="1"/>
  <c r="G786" i="3"/>
  <c r="M786" i="3" s="1"/>
  <c r="G787" i="3"/>
  <c r="M787" i="3" s="1"/>
  <c r="G788" i="3"/>
  <c r="M788" i="3" s="1"/>
  <c r="G789" i="3"/>
  <c r="M789" i="3" s="1"/>
  <c r="G790" i="3"/>
  <c r="M790" i="3" s="1"/>
  <c r="G791" i="3"/>
  <c r="M791" i="3" s="1"/>
  <c r="G792" i="3"/>
  <c r="M792" i="3" s="1"/>
  <c r="G793" i="3"/>
  <c r="M793" i="3" s="1"/>
  <c r="G794" i="3"/>
  <c r="M794" i="3" s="1"/>
  <c r="G795" i="3"/>
  <c r="M795" i="3" s="1"/>
  <c r="G796" i="3"/>
  <c r="M796" i="3" s="1"/>
  <c r="G797" i="3"/>
  <c r="M797" i="3" s="1"/>
  <c r="G798" i="3"/>
  <c r="M798" i="3" s="1"/>
  <c r="G799" i="3"/>
  <c r="M799" i="3" s="1"/>
  <c r="G800" i="3"/>
  <c r="M800" i="3" s="1"/>
  <c r="G801" i="3"/>
  <c r="M801" i="3" s="1"/>
  <c r="G802" i="3"/>
  <c r="M802" i="3" s="1"/>
  <c r="G803" i="3"/>
  <c r="M803" i="3" s="1"/>
  <c r="G804" i="3"/>
  <c r="M804" i="3" s="1"/>
  <c r="G805" i="3"/>
  <c r="M805" i="3" s="1"/>
  <c r="G806" i="3"/>
  <c r="M806" i="3" s="1"/>
  <c r="G807" i="3"/>
  <c r="M807" i="3" s="1"/>
  <c r="G808" i="3"/>
  <c r="M808" i="3" s="1"/>
  <c r="G809" i="3"/>
  <c r="M809" i="3" s="1"/>
  <c r="G810" i="3"/>
  <c r="M810" i="3" s="1"/>
  <c r="G811" i="3"/>
  <c r="M811" i="3" s="1"/>
  <c r="G812" i="3"/>
  <c r="M812" i="3" s="1"/>
  <c r="G813" i="3"/>
  <c r="M813" i="3" s="1"/>
  <c r="G814" i="3"/>
  <c r="M814" i="3" s="1"/>
  <c r="G815" i="3"/>
  <c r="M815" i="3" s="1"/>
  <c r="G816" i="3"/>
  <c r="M816" i="3" s="1"/>
  <c r="G817" i="3"/>
  <c r="M817" i="3" s="1"/>
  <c r="G818" i="3"/>
  <c r="M818" i="3" s="1"/>
  <c r="G819" i="3"/>
  <c r="M819" i="3" s="1"/>
  <c r="G820" i="3"/>
  <c r="M820" i="3" s="1"/>
  <c r="G821" i="3"/>
  <c r="M821" i="3" s="1"/>
  <c r="G822" i="3"/>
  <c r="M822" i="3" s="1"/>
  <c r="G823" i="3"/>
  <c r="M823" i="3" s="1"/>
  <c r="G824" i="3"/>
  <c r="M824" i="3" s="1"/>
  <c r="G825" i="3"/>
  <c r="M825" i="3" s="1"/>
  <c r="G826" i="3"/>
  <c r="M826" i="3" s="1"/>
  <c r="G827" i="3"/>
  <c r="M827" i="3" s="1"/>
  <c r="G828" i="3"/>
  <c r="M828" i="3" s="1"/>
  <c r="G829" i="3"/>
  <c r="M829" i="3" s="1"/>
  <c r="G830" i="3"/>
  <c r="M830" i="3" s="1"/>
  <c r="G831" i="3"/>
  <c r="M831" i="3" s="1"/>
  <c r="G832" i="3"/>
  <c r="M832" i="3" s="1"/>
  <c r="G833" i="3"/>
  <c r="M833" i="3" s="1"/>
  <c r="G834" i="3"/>
  <c r="M834" i="3" s="1"/>
  <c r="G835" i="3"/>
  <c r="M835" i="3" s="1"/>
  <c r="G836" i="3"/>
  <c r="M836" i="3" s="1"/>
  <c r="G837" i="3"/>
  <c r="M837" i="3" s="1"/>
  <c r="G838" i="3"/>
  <c r="M838" i="3" s="1"/>
  <c r="G839" i="3"/>
  <c r="M839" i="3" s="1"/>
  <c r="G840" i="3"/>
  <c r="M840" i="3" s="1"/>
  <c r="G841" i="3"/>
  <c r="M841" i="3" s="1"/>
  <c r="G842" i="3"/>
  <c r="M842" i="3" s="1"/>
  <c r="G843" i="3"/>
  <c r="M843" i="3" s="1"/>
  <c r="G844" i="3"/>
  <c r="M844" i="3" s="1"/>
  <c r="G845" i="3"/>
  <c r="M845" i="3" s="1"/>
  <c r="G846" i="3"/>
  <c r="M846" i="3" s="1"/>
  <c r="G847" i="3"/>
  <c r="M847" i="3" s="1"/>
  <c r="G848" i="3"/>
  <c r="M848" i="3" s="1"/>
  <c r="G849" i="3"/>
  <c r="M849" i="3" s="1"/>
  <c r="G850" i="3"/>
  <c r="M850" i="3" s="1"/>
  <c r="G851" i="3"/>
  <c r="M851" i="3" s="1"/>
  <c r="G852" i="3"/>
  <c r="M852" i="3" s="1"/>
  <c r="G853" i="3"/>
  <c r="M853" i="3" s="1"/>
  <c r="G854" i="3"/>
  <c r="M854" i="3" s="1"/>
  <c r="G855" i="3"/>
  <c r="M855" i="3" s="1"/>
  <c r="G856" i="3"/>
  <c r="M856" i="3" s="1"/>
  <c r="G857" i="3"/>
  <c r="M857" i="3" s="1"/>
  <c r="G858" i="3"/>
  <c r="M858" i="3" s="1"/>
  <c r="G859" i="3"/>
  <c r="M859" i="3" s="1"/>
  <c r="G860" i="3"/>
  <c r="M860" i="3" s="1"/>
  <c r="G861" i="3"/>
  <c r="M861" i="3" s="1"/>
  <c r="G862" i="3"/>
  <c r="M862" i="3" s="1"/>
  <c r="G863" i="3"/>
  <c r="M863" i="3" s="1"/>
  <c r="G864" i="3"/>
  <c r="M864" i="3" s="1"/>
  <c r="G865" i="3"/>
  <c r="M865" i="3" s="1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G1005" i="3"/>
  <c r="G1006" i="3"/>
  <c r="G1007" i="3"/>
  <c r="G1008" i="3"/>
  <c r="G1009" i="3"/>
  <c r="G1010" i="3"/>
  <c r="G1011" i="3"/>
  <c r="G1012" i="3"/>
  <c r="G1013" i="3"/>
  <c r="G1014" i="3"/>
  <c r="G1015" i="3"/>
  <c r="G1016" i="3"/>
  <c r="G1017" i="3"/>
  <c r="G1018" i="3"/>
  <c r="G1019" i="3"/>
  <c r="G1020" i="3"/>
  <c r="G1021" i="3"/>
  <c r="G1022" i="3"/>
  <c r="G1023" i="3"/>
  <c r="G1024" i="3"/>
  <c r="G1025" i="3"/>
  <c r="G1026" i="3"/>
  <c r="G1027" i="3"/>
  <c r="G1028" i="3"/>
  <c r="G1029" i="3"/>
  <c r="G1030" i="3"/>
  <c r="G1031" i="3"/>
  <c r="G1032" i="3"/>
  <c r="G1033" i="3"/>
  <c r="G1034" i="3"/>
  <c r="G1035" i="3"/>
  <c r="G1036" i="3"/>
  <c r="G1037" i="3"/>
  <c r="G1038" i="3"/>
  <c r="G1039" i="3"/>
  <c r="G1040" i="3"/>
  <c r="G1041" i="3"/>
  <c r="G1042" i="3"/>
  <c r="G1043" i="3"/>
  <c r="G1044" i="3"/>
  <c r="G1045" i="3"/>
  <c r="G1046" i="3"/>
  <c r="G1047" i="3"/>
  <c r="G1048" i="3"/>
  <c r="G1049" i="3"/>
  <c r="G1050" i="3"/>
  <c r="G1051" i="3"/>
  <c r="G1052" i="3"/>
  <c r="G1053" i="3"/>
  <c r="G1054" i="3"/>
  <c r="G1055" i="3"/>
  <c r="G1056" i="3"/>
  <c r="G1057" i="3"/>
  <c r="G1058" i="3"/>
  <c r="G1059" i="3"/>
  <c r="G1060" i="3"/>
  <c r="G1061" i="3"/>
  <c r="G1062" i="3"/>
  <c r="G1063" i="3"/>
  <c r="G1064" i="3"/>
  <c r="G1065" i="3"/>
  <c r="G1066" i="3"/>
  <c r="G1067" i="3"/>
  <c r="G1068" i="3"/>
  <c r="G1069" i="3"/>
  <c r="G1070" i="3"/>
  <c r="G1071" i="3"/>
  <c r="G1072" i="3"/>
  <c r="G1073" i="3"/>
  <c r="G1074" i="3"/>
  <c r="G1075" i="3"/>
  <c r="G1076" i="3"/>
  <c r="G1077" i="3"/>
  <c r="G1078" i="3"/>
  <c r="G1079" i="3"/>
  <c r="G1080" i="3"/>
  <c r="G1081" i="3"/>
  <c r="G1082" i="3"/>
  <c r="G1083" i="3"/>
  <c r="G1084" i="3"/>
  <c r="G1085" i="3"/>
  <c r="G1086" i="3"/>
  <c r="G1087" i="3"/>
  <c r="G1088" i="3"/>
  <c r="G1089" i="3"/>
  <c r="G1090" i="3"/>
  <c r="G1091" i="3"/>
  <c r="G1092" i="3"/>
  <c r="G1093" i="3"/>
  <c r="G1094" i="3"/>
  <c r="G1095" i="3"/>
  <c r="G1096" i="3"/>
  <c r="G1097" i="3"/>
  <c r="G1098" i="3"/>
  <c r="G1099" i="3"/>
  <c r="G1100" i="3"/>
  <c r="G1101" i="3"/>
  <c r="G1102" i="3"/>
  <c r="G1103" i="3"/>
  <c r="G1104" i="3"/>
  <c r="G1105" i="3"/>
  <c r="G1106" i="3"/>
  <c r="G1107" i="3"/>
  <c r="G1108" i="3"/>
  <c r="G1109" i="3"/>
  <c r="G1110" i="3"/>
  <c r="G1111" i="3"/>
  <c r="G1112" i="3"/>
  <c r="G1113" i="3"/>
  <c r="G1114" i="3"/>
  <c r="G1115" i="3"/>
  <c r="G1116" i="3"/>
  <c r="G1117" i="3"/>
  <c r="G1118" i="3"/>
  <c r="G1119" i="3"/>
  <c r="G1120" i="3"/>
  <c r="G1121" i="3"/>
  <c r="G1122" i="3"/>
  <c r="G1123" i="3"/>
  <c r="G1124" i="3"/>
  <c r="G1125" i="3"/>
  <c r="G1126" i="3"/>
  <c r="G1127" i="3"/>
  <c r="G1128" i="3"/>
  <c r="G1129" i="3"/>
  <c r="G1130" i="3"/>
  <c r="G1131" i="3"/>
  <c r="G1132" i="3"/>
  <c r="G1133" i="3"/>
  <c r="G1134" i="3"/>
  <c r="G1135" i="3"/>
  <c r="G1136" i="3"/>
  <c r="G1137" i="3"/>
  <c r="G1138" i="3"/>
  <c r="G1139" i="3"/>
  <c r="G1140" i="3"/>
  <c r="G1141" i="3"/>
  <c r="G1142" i="3"/>
  <c r="G1143" i="3"/>
  <c r="G1144" i="3"/>
  <c r="G1145" i="3"/>
  <c r="G1146" i="3"/>
  <c r="G1147" i="3"/>
  <c r="G1148" i="3"/>
  <c r="G1149" i="3"/>
  <c r="G1150" i="3"/>
  <c r="G1151" i="3"/>
  <c r="G1152" i="3"/>
  <c r="G1153" i="3"/>
  <c r="G1154" i="3"/>
  <c r="G1155" i="3"/>
  <c r="G1156" i="3"/>
  <c r="G1157" i="3"/>
  <c r="G1158" i="3"/>
  <c r="G1159" i="3"/>
  <c r="G1160" i="3"/>
  <c r="G1161" i="3"/>
  <c r="G1162" i="3"/>
  <c r="G1163" i="3"/>
  <c r="G1164" i="3"/>
  <c r="G1165" i="3"/>
  <c r="G1166" i="3"/>
  <c r="G1167" i="3"/>
  <c r="G1168" i="3"/>
  <c r="G1169" i="3"/>
  <c r="G1170" i="3"/>
  <c r="G1171" i="3"/>
  <c r="G1172" i="3"/>
  <c r="G1173" i="3"/>
  <c r="G1174" i="3"/>
  <c r="G1175" i="3"/>
  <c r="G1176" i="3"/>
  <c r="G1177" i="3"/>
  <c r="G1178" i="3"/>
  <c r="G1179" i="3"/>
  <c r="G1180" i="3"/>
  <c r="G1181" i="3"/>
  <c r="G1182" i="3"/>
  <c r="G1183" i="3"/>
  <c r="G1184" i="3"/>
  <c r="G1185" i="3"/>
  <c r="G1186" i="3"/>
  <c r="G1187" i="3"/>
  <c r="G1188" i="3"/>
  <c r="G1189" i="3"/>
  <c r="G1190" i="3"/>
  <c r="G1191" i="3"/>
  <c r="G1192" i="3"/>
  <c r="G1193" i="3"/>
  <c r="G1194" i="3"/>
  <c r="G1195" i="3"/>
  <c r="G1196" i="3"/>
  <c r="G1197" i="3"/>
  <c r="G1198" i="3"/>
  <c r="G1199" i="3"/>
  <c r="G1200" i="3"/>
  <c r="G1201" i="3"/>
  <c r="G1202" i="3"/>
  <c r="G1203" i="3"/>
  <c r="G1204" i="3"/>
  <c r="G1205" i="3"/>
  <c r="G1206" i="3"/>
  <c r="G1207" i="3"/>
  <c r="G1208" i="3"/>
  <c r="G1209" i="3"/>
  <c r="G1210" i="3"/>
  <c r="G1211" i="3"/>
  <c r="G1212" i="3"/>
  <c r="G1213" i="3"/>
  <c r="G1214" i="3"/>
  <c r="G1215" i="3"/>
  <c r="G1216" i="3"/>
  <c r="G1217" i="3"/>
  <c r="G1218" i="3"/>
  <c r="G1219" i="3"/>
  <c r="G1220" i="3"/>
  <c r="G1221" i="3"/>
  <c r="G1222" i="3"/>
  <c r="G1223" i="3"/>
  <c r="G1224" i="3"/>
  <c r="G1225" i="3"/>
  <c r="G1226" i="3"/>
  <c r="G1227" i="3"/>
  <c r="G1228" i="3"/>
  <c r="G1229" i="3"/>
  <c r="G1230" i="3"/>
  <c r="G1231" i="3"/>
  <c r="G1232" i="3"/>
  <c r="G1233" i="3"/>
  <c r="G1234" i="3"/>
  <c r="G1235" i="3"/>
  <c r="G1236" i="3"/>
  <c r="G1237" i="3"/>
  <c r="G1238" i="3"/>
  <c r="G1239" i="3"/>
  <c r="G1240" i="3"/>
  <c r="G1241" i="3"/>
  <c r="G1242" i="3"/>
  <c r="G1243" i="3"/>
  <c r="G1244" i="3"/>
  <c r="G1245" i="3"/>
  <c r="G1246" i="3"/>
  <c r="G1247" i="3"/>
  <c r="G1248" i="3"/>
  <c r="G1249" i="3"/>
  <c r="G1250" i="3"/>
  <c r="G1251" i="3"/>
  <c r="G1252" i="3"/>
  <c r="G1253" i="3"/>
  <c r="G1254" i="3"/>
  <c r="G1255" i="3"/>
  <c r="G1256" i="3"/>
  <c r="G1257" i="3"/>
  <c r="G1258" i="3"/>
  <c r="G1259" i="3"/>
  <c r="G1260" i="3"/>
  <c r="G1261" i="3"/>
  <c r="G1262" i="3"/>
  <c r="G1263" i="3"/>
  <c r="G1264" i="3"/>
  <c r="G1265" i="3"/>
  <c r="G1266" i="3"/>
  <c r="G1267" i="3"/>
  <c r="G1268" i="3"/>
  <c r="G1269" i="3"/>
  <c r="G1270" i="3"/>
  <c r="G1271" i="3"/>
  <c r="G1272" i="3"/>
  <c r="G1273" i="3"/>
  <c r="G1274" i="3"/>
  <c r="G1275" i="3"/>
  <c r="G1276" i="3"/>
  <c r="G1277" i="3"/>
  <c r="G1278" i="3"/>
  <c r="G1279" i="3"/>
  <c r="G1280" i="3"/>
  <c r="G1281" i="3"/>
  <c r="G1282" i="3"/>
  <c r="G1283" i="3"/>
  <c r="G1284" i="3"/>
  <c r="G1285" i="3"/>
  <c r="G1286" i="3"/>
  <c r="G1287" i="3"/>
  <c r="G1288" i="3"/>
  <c r="G1289" i="3"/>
  <c r="G1290" i="3"/>
  <c r="G1291" i="3"/>
  <c r="G1292" i="3"/>
  <c r="G1293" i="3"/>
  <c r="G1294" i="3"/>
  <c r="G1295" i="3"/>
  <c r="G1296" i="3"/>
  <c r="G1297" i="3"/>
  <c r="G1298" i="3"/>
  <c r="G1299" i="3"/>
  <c r="G1300" i="3"/>
  <c r="G1301" i="3"/>
  <c r="G1302" i="3"/>
  <c r="G1303" i="3"/>
  <c r="G1304" i="3"/>
  <c r="G1305" i="3"/>
  <c r="G1306" i="3"/>
  <c r="G1307" i="3"/>
  <c r="G1308" i="3"/>
  <c r="G1309" i="3"/>
  <c r="G1310" i="3"/>
  <c r="G1311" i="3"/>
  <c r="G1312" i="3"/>
  <c r="G1313" i="3"/>
  <c r="G1314" i="3"/>
  <c r="G1315" i="3"/>
  <c r="G1316" i="3"/>
  <c r="G1317" i="3"/>
  <c r="G1318" i="3"/>
  <c r="G1319" i="3"/>
  <c r="G1320" i="3"/>
  <c r="G1321" i="3"/>
  <c r="G1322" i="3"/>
  <c r="G1323" i="3"/>
  <c r="G1324" i="3"/>
  <c r="G1325" i="3"/>
  <c r="G1326" i="3"/>
  <c r="G1327" i="3"/>
  <c r="G1328" i="3"/>
  <c r="G1329" i="3"/>
  <c r="G1330" i="3"/>
  <c r="G1331" i="3"/>
  <c r="G1332" i="3"/>
  <c r="G1333" i="3"/>
  <c r="G1334" i="3"/>
  <c r="G1335" i="3"/>
  <c r="G1336" i="3"/>
  <c r="G1337" i="3"/>
  <c r="G1338" i="3"/>
  <c r="G1339" i="3"/>
  <c r="G1340" i="3"/>
  <c r="G1341" i="3"/>
  <c r="G1342" i="3"/>
  <c r="G1343" i="3"/>
  <c r="G1344" i="3"/>
  <c r="G1345" i="3"/>
  <c r="G1346" i="3"/>
  <c r="G1347" i="3"/>
  <c r="G1348" i="3"/>
  <c r="G1349" i="3"/>
  <c r="G1350" i="3"/>
  <c r="G1351" i="3"/>
  <c r="G1352" i="3"/>
  <c r="G1353" i="3"/>
  <c r="G1354" i="3"/>
  <c r="G1355" i="3"/>
  <c r="G1356" i="3"/>
  <c r="G1357" i="3"/>
  <c r="G1358" i="3"/>
  <c r="G1359" i="3"/>
  <c r="G1360" i="3"/>
  <c r="G1361" i="3"/>
  <c r="G1362" i="3"/>
  <c r="G1363" i="3"/>
  <c r="G1364" i="3"/>
  <c r="G1365" i="3"/>
  <c r="G1366" i="3"/>
  <c r="G1367" i="3"/>
  <c r="G1368" i="3"/>
  <c r="G1369" i="3"/>
  <c r="G1370" i="3"/>
  <c r="G1371" i="3"/>
  <c r="G1372" i="3"/>
  <c r="G1373" i="3"/>
  <c r="G1374" i="3"/>
  <c r="G1375" i="3"/>
  <c r="G1376" i="3"/>
  <c r="G1377" i="3"/>
  <c r="G1378" i="3"/>
  <c r="G1379" i="3"/>
  <c r="G1380" i="3"/>
  <c r="G1381" i="3"/>
  <c r="G1382" i="3"/>
  <c r="G1383" i="3"/>
  <c r="G1384" i="3"/>
  <c r="G1385" i="3"/>
  <c r="G1386" i="3"/>
  <c r="G1387" i="3"/>
  <c r="G1388" i="3"/>
  <c r="G1389" i="3"/>
  <c r="G1390" i="3"/>
  <c r="G1391" i="3"/>
  <c r="G1392" i="3"/>
  <c r="G1393" i="3"/>
  <c r="G1394" i="3"/>
  <c r="G1395" i="3"/>
  <c r="G1396" i="3"/>
  <c r="G1397" i="3"/>
  <c r="G1398" i="3"/>
  <c r="G1399" i="3"/>
  <c r="G1400" i="3"/>
  <c r="G1401" i="3"/>
  <c r="G1402" i="3"/>
  <c r="G1403" i="3"/>
  <c r="G1404" i="3"/>
  <c r="G1405" i="3"/>
  <c r="G1406" i="3"/>
  <c r="G1407" i="3"/>
  <c r="G1408" i="3"/>
  <c r="G1409" i="3"/>
  <c r="G1410" i="3"/>
  <c r="G1411" i="3"/>
  <c r="G1412" i="3"/>
  <c r="G1413" i="3"/>
  <c r="G1414" i="3"/>
  <c r="G1415" i="3"/>
  <c r="G1416" i="3"/>
  <c r="G1417" i="3"/>
  <c r="G1418" i="3"/>
  <c r="G1419" i="3"/>
  <c r="G1420" i="3"/>
  <c r="G1421" i="3"/>
  <c r="G1422" i="3"/>
  <c r="G1423" i="3"/>
  <c r="G1424" i="3"/>
  <c r="G1425" i="3"/>
  <c r="G1426" i="3"/>
  <c r="G1427" i="3"/>
  <c r="G1428" i="3"/>
  <c r="G1429" i="3"/>
  <c r="G1430" i="3"/>
  <c r="G1431" i="3"/>
  <c r="G1432" i="3"/>
  <c r="G1433" i="3"/>
  <c r="G1434" i="3"/>
  <c r="G1435" i="3"/>
  <c r="G1436" i="3"/>
  <c r="G1437" i="3"/>
  <c r="G1438" i="3"/>
  <c r="G1439" i="3"/>
  <c r="G1440" i="3"/>
  <c r="G1441" i="3"/>
  <c r="G1442" i="3"/>
  <c r="G1443" i="3"/>
  <c r="G1444" i="3"/>
  <c r="G1445" i="3"/>
  <c r="G1446" i="3"/>
  <c r="G1447" i="3"/>
  <c r="G1448" i="3"/>
  <c r="G1449" i="3"/>
  <c r="G1450" i="3"/>
  <c r="G1451" i="3"/>
  <c r="G1452" i="3"/>
  <c r="G1453" i="3"/>
  <c r="G1454" i="3"/>
  <c r="G1455" i="3"/>
  <c r="G1456" i="3"/>
  <c r="G1457" i="3"/>
  <c r="G1458" i="3"/>
  <c r="G1459" i="3"/>
  <c r="G1460" i="3"/>
  <c r="G1461" i="3"/>
  <c r="G1462" i="3"/>
  <c r="G1463" i="3"/>
  <c r="G1464" i="3"/>
  <c r="G1465" i="3"/>
  <c r="G1466" i="3"/>
  <c r="G1467" i="3"/>
  <c r="G1468" i="3"/>
  <c r="G1469" i="3"/>
  <c r="G1470" i="3"/>
  <c r="G1471" i="3"/>
  <c r="G1472" i="3"/>
  <c r="G1473" i="3"/>
  <c r="G1474" i="3"/>
  <c r="G1475" i="3"/>
  <c r="G1476" i="3"/>
  <c r="G1477" i="3"/>
  <c r="G1478" i="3"/>
  <c r="G1479" i="3"/>
  <c r="G1480" i="3"/>
  <c r="G1481" i="3"/>
  <c r="G1482" i="3"/>
  <c r="G1483" i="3"/>
  <c r="G1484" i="3"/>
  <c r="G1485" i="3"/>
  <c r="G1486" i="3"/>
  <c r="G1487" i="3"/>
  <c r="G1488" i="3"/>
  <c r="G1489" i="3"/>
  <c r="G1490" i="3"/>
  <c r="G1491" i="3"/>
  <c r="G1492" i="3"/>
  <c r="G1493" i="3"/>
  <c r="G1494" i="3"/>
  <c r="G1495" i="3"/>
  <c r="G1496" i="3"/>
  <c r="G1497" i="3"/>
  <c r="G1498" i="3"/>
  <c r="G1499" i="3"/>
  <c r="G1500" i="3"/>
  <c r="G1501" i="3"/>
  <c r="G1502" i="3"/>
  <c r="G1503" i="3"/>
  <c r="G1504" i="3"/>
  <c r="G1505" i="3"/>
  <c r="G1506" i="3"/>
  <c r="G1507" i="3"/>
  <c r="G1508" i="3"/>
  <c r="G1509" i="3"/>
  <c r="G1510" i="3"/>
  <c r="G1511" i="3"/>
  <c r="G1512" i="3"/>
  <c r="G1513" i="3"/>
  <c r="G1514" i="3"/>
  <c r="G1515" i="3"/>
  <c r="G1516" i="3"/>
  <c r="G1517" i="3"/>
  <c r="G1518" i="3"/>
  <c r="G1519" i="3"/>
  <c r="G1520" i="3"/>
  <c r="G1521" i="3"/>
  <c r="G1522" i="3"/>
  <c r="G1523" i="3"/>
  <c r="G1524" i="3"/>
  <c r="G1525" i="3"/>
  <c r="G1526" i="3"/>
  <c r="G1527" i="3"/>
  <c r="G1528" i="3"/>
  <c r="G1529" i="3"/>
  <c r="G1530" i="3"/>
  <c r="G1531" i="3"/>
  <c r="G1532" i="3"/>
  <c r="G1533" i="3"/>
  <c r="G1534" i="3"/>
  <c r="G1535" i="3"/>
  <c r="G1536" i="3"/>
  <c r="G1537" i="3"/>
  <c r="G1538" i="3"/>
  <c r="G1539" i="3"/>
  <c r="G1540" i="3"/>
  <c r="G1541" i="3"/>
  <c r="G1542" i="3"/>
  <c r="G1543" i="3"/>
  <c r="G1544" i="3"/>
  <c r="G1545" i="3"/>
  <c r="G1546" i="3"/>
  <c r="G1547" i="3"/>
  <c r="G1548" i="3"/>
  <c r="G1549" i="3"/>
  <c r="G1550" i="3"/>
  <c r="G1551" i="3"/>
  <c r="G1552" i="3"/>
  <c r="G1553" i="3"/>
  <c r="G1554" i="3"/>
  <c r="G1555" i="3"/>
  <c r="G1556" i="3"/>
  <c r="G1557" i="3"/>
  <c r="G1558" i="3"/>
  <c r="G1559" i="3"/>
  <c r="G1560" i="3"/>
  <c r="G1561" i="3"/>
  <c r="G1562" i="3"/>
  <c r="G1563" i="3"/>
  <c r="G1564" i="3"/>
  <c r="G1565" i="3"/>
  <c r="G1566" i="3"/>
  <c r="G1567" i="3"/>
  <c r="G1568" i="3"/>
  <c r="G1569" i="3"/>
  <c r="G1570" i="3"/>
  <c r="G1571" i="3"/>
  <c r="G1572" i="3"/>
  <c r="G1573" i="3"/>
  <c r="G1574" i="3"/>
  <c r="G1575" i="3"/>
  <c r="G1576" i="3"/>
  <c r="G1577" i="3"/>
  <c r="G1578" i="3"/>
  <c r="G1579" i="3"/>
  <c r="G1580" i="3"/>
  <c r="G1581" i="3"/>
  <c r="G1582" i="3"/>
  <c r="G1583" i="3"/>
  <c r="G1584" i="3"/>
  <c r="G1585" i="3"/>
  <c r="G1586" i="3"/>
  <c r="G1587" i="3"/>
  <c r="G1588" i="3"/>
  <c r="G1589" i="3"/>
  <c r="G1590" i="3"/>
  <c r="G1591" i="3"/>
  <c r="G1592" i="3"/>
  <c r="G1593" i="3"/>
  <c r="G1594" i="3"/>
  <c r="G1595" i="3"/>
  <c r="G1596" i="3"/>
  <c r="G1597" i="3"/>
  <c r="G1598" i="3"/>
  <c r="G1599" i="3"/>
  <c r="G1600" i="3"/>
  <c r="G1601" i="3"/>
  <c r="G1602" i="3"/>
  <c r="G1603" i="3"/>
  <c r="G1604" i="3"/>
  <c r="G1605" i="3"/>
  <c r="G1606" i="3"/>
  <c r="G1607" i="3"/>
  <c r="G1608" i="3"/>
  <c r="G1609" i="3"/>
  <c r="G1610" i="3"/>
  <c r="G1611" i="3"/>
  <c r="G1612" i="3"/>
  <c r="G1613" i="3"/>
  <c r="G1614" i="3"/>
  <c r="G1615" i="3"/>
  <c r="G1616" i="3"/>
  <c r="G1617" i="3"/>
  <c r="G1618" i="3"/>
  <c r="G1619" i="3"/>
  <c r="G1620" i="3"/>
  <c r="G1621" i="3"/>
  <c r="G1622" i="3"/>
  <c r="G1623" i="3"/>
  <c r="G1624" i="3"/>
  <c r="G1625" i="3"/>
  <c r="G1626" i="3"/>
  <c r="G1627" i="3"/>
  <c r="G1628" i="3"/>
  <c r="G1629" i="3"/>
  <c r="G1630" i="3"/>
  <c r="G1631" i="3"/>
  <c r="G1632" i="3"/>
  <c r="G1633" i="3"/>
  <c r="G1634" i="3"/>
  <c r="G1635" i="3"/>
  <c r="G1636" i="3"/>
  <c r="G1637" i="3"/>
  <c r="G1638" i="3"/>
  <c r="G1639" i="3"/>
  <c r="G1640" i="3"/>
  <c r="G1641" i="3"/>
  <c r="G1642" i="3"/>
  <c r="G1643" i="3"/>
  <c r="G1644" i="3"/>
  <c r="G1645" i="3"/>
  <c r="G1646" i="3"/>
  <c r="G1647" i="3"/>
  <c r="G1648" i="3"/>
  <c r="G1649" i="3"/>
  <c r="G1650" i="3"/>
  <c r="G1651" i="3"/>
  <c r="G1652" i="3"/>
  <c r="G1653" i="3"/>
  <c r="G1654" i="3"/>
  <c r="G1655" i="3"/>
  <c r="G1656" i="3"/>
  <c r="G1657" i="3"/>
  <c r="G1658" i="3"/>
  <c r="G1659" i="3"/>
  <c r="G1660" i="3"/>
  <c r="G1661" i="3"/>
  <c r="G1662" i="3"/>
  <c r="G1663" i="3"/>
  <c r="G1664" i="3"/>
  <c r="G1665" i="3"/>
  <c r="G1666" i="3"/>
  <c r="G1667" i="3"/>
  <c r="G1668" i="3"/>
  <c r="G1669" i="3"/>
  <c r="G1670" i="3"/>
  <c r="G1671" i="3"/>
  <c r="G1672" i="3"/>
  <c r="G1673" i="3"/>
  <c r="G1674" i="3"/>
  <c r="G1675" i="3"/>
  <c r="G1676" i="3"/>
  <c r="G1677" i="3"/>
  <c r="G1678" i="3"/>
  <c r="G1679" i="3"/>
  <c r="G1680" i="3"/>
  <c r="G1681" i="3"/>
  <c r="G1682" i="3"/>
  <c r="G1683" i="3"/>
  <c r="G1684" i="3"/>
  <c r="G1685" i="3"/>
  <c r="G1686" i="3"/>
  <c r="G1687" i="3"/>
  <c r="G1688" i="3"/>
  <c r="G1689" i="3"/>
  <c r="G1690" i="3"/>
  <c r="G1691" i="3"/>
  <c r="G1692" i="3"/>
  <c r="G1693" i="3"/>
  <c r="G1694" i="3"/>
  <c r="G1695" i="3"/>
  <c r="G1696" i="3"/>
  <c r="G1697" i="3"/>
  <c r="G1698" i="3"/>
  <c r="G1699" i="3"/>
  <c r="G1700" i="3"/>
  <c r="G1701" i="3"/>
  <c r="G1702" i="3"/>
  <c r="G1703" i="3"/>
  <c r="G1704" i="3"/>
  <c r="G1705" i="3"/>
  <c r="G1706" i="3"/>
  <c r="G1707" i="3"/>
  <c r="G1708" i="3"/>
  <c r="G1709" i="3"/>
  <c r="G1710" i="3"/>
  <c r="G1711" i="3"/>
  <c r="G1712" i="3"/>
  <c r="G1713" i="3"/>
  <c r="G1714" i="3"/>
  <c r="G1715" i="3"/>
  <c r="G1716" i="3"/>
  <c r="G1717" i="3"/>
  <c r="G1718" i="3"/>
  <c r="G1719" i="3"/>
  <c r="G1720" i="3"/>
  <c r="G1721" i="3"/>
  <c r="G1722" i="3"/>
  <c r="G1723" i="3"/>
  <c r="G1724" i="3"/>
  <c r="G1725" i="3"/>
  <c r="G1726" i="3"/>
  <c r="G1727" i="3"/>
  <c r="G1728" i="3"/>
  <c r="G1729" i="3"/>
  <c r="G1730" i="3"/>
  <c r="G1731" i="3"/>
  <c r="G1732" i="3"/>
  <c r="G1733" i="3"/>
  <c r="G1734" i="3"/>
  <c r="G1735" i="3"/>
  <c r="G1736" i="3"/>
  <c r="G1737" i="3"/>
  <c r="G1738" i="3"/>
  <c r="G1739" i="3"/>
  <c r="G1740" i="3"/>
  <c r="G1741" i="3"/>
  <c r="G1742" i="3"/>
  <c r="G1743" i="3"/>
  <c r="G1744" i="3"/>
  <c r="G1745" i="3"/>
  <c r="G1746" i="3"/>
  <c r="G1747" i="3"/>
  <c r="G1748" i="3"/>
  <c r="G1749" i="3"/>
  <c r="G1750" i="3"/>
  <c r="G1751" i="3"/>
  <c r="G1752" i="3"/>
  <c r="G1753" i="3"/>
  <c r="G1754" i="3"/>
  <c r="G1755" i="3"/>
  <c r="G1756" i="3"/>
  <c r="G1757" i="3"/>
  <c r="G1758" i="3"/>
  <c r="G1759" i="3"/>
  <c r="G1760" i="3"/>
  <c r="G1761" i="3"/>
  <c r="G1762" i="3"/>
  <c r="G1763" i="3"/>
  <c r="G1764" i="3"/>
  <c r="G1765" i="3"/>
  <c r="G1766" i="3"/>
  <c r="G1767" i="3"/>
  <c r="G1768" i="3"/>
  <c r="G1769" i="3"/>
  <c r="G1770" i="3"/>
  <c r="G1771" i="3"/>
  <c r="G1772" i="3"/>
  <c r="G1773" i="3"/>
  <c r="G1774" i="3"/>
  <c r="G1775" i="3"/>
  <c r="G1776" i="3"/>
  <c r="G1777" i="3"/>
  <c r="G1778" i="3"/>
  <c r="G1779" i="3"/>
  <c r="G1780" i="3"/>
  <c r="G1781" i="3"/>
  <c r="G1782" i="3"/>
  <c r="G1783" i="3"/>
  <c r="G1784" i="3"/>
  <c r="G1785" i="3"/>
  <c r="G1786" i="3"/>
  <c r="G1787" i="3"/>
  <c r="G1788" i="3"/>
  <c r="G1789" i="3"/>
  <c r="G1790" i="3"/>
  <c r="G1791" i="3"/>
  <c r="G1792" i="3"/>
  <c r="G1793" i="3"/>
  <c r="G1794" i="3"/>
  <c r="G1795" i="3"/>
  <c r="G1796" i="3"/>
  <c r="G1797" i="3"/>
  <c r="G1798" i="3"/>
  <c r="G1799" i="3"/>
  <c r="G1800" i="3"/>
  <c r="G1801" i="3"/>
  <c r="G1802" i="3"/>
  <c r="G1803" i="3"/>
  <c r="G1804" i="3"/>
  <c r="G1805" i="3"/>
  <c r="G1806" i="3"/>
  <c r="G1807" i="3"/>
  <c r="G1808" i="3"/>
  <c r="G1809" i="3"/>
  <c r="G1810" i="3"/>
  <c r="G1811" i="3"/>
  <c r="G1812" i="3"/>
  <c r="G1813" i="3"/>
  <c r="G1814" i="3"/>
  <c r="G1815" i="3"/>
  <c r="G1816" i="3"/>
  <c r="G1817" i="3"/>
  <c r="G1818" i="3"/>
  <c r="G1819" i="3"/>
  <c r="G1820" i="3"/>
  <c r="G1821" i="3"/>
  <c r="G1822" i="3"/>
  <c r="G1823" i="3"/>
  <c r="G1824" i="3"/>
  <c r="G1825" i="3"/>
  <c r="G1826" i="3"/>
  <c r="G1827" i="3"/>
  <c r="G1828" i="3"/>
  <c r="G1829" i="3"/>
  <c r="G1830" i="3"/>
  <c r="G1831" i="3"/>
  <c r="G1832" i="3"/>
  <c r="G1833" i="3"/>
  <c r="G1834" i="3"/>
  <c r="G1835" i="3"/>
  <c r="G1836" i="3"/>
  <c r="G1837" i="3"/>
  <c r="G1838" i="3"/>
  <c r="G1839" i="3"/>
  <c r="G1840" i="3"/>
  <c r="G1841" i="3"/>
  <c r="G1842" i="3"/>
  <c r="G1843" i="3"/>
  <c r="G1844" i="3"/>
  <c r="G1845" i="3"/>
  <c r="G1846" i="3"/>
  <c r="G1847" i="3"/>
  <c r="G1848" i="3"/>
  <c r="G1849" i="3"/>
  <c r="G1850" i="3"/>
  <c r="G1851" i="3"/>
  <c r="G1852" i="3"/>
  <c r="G1853" i="3"/>
  <c r="G1854" i="3"/>
  <c r="G1855" i="3"/>
  <c r="G1856" i="3"/>
  <c r="G1857" i="3"/>
  <c r="G1858" i="3"/>
  <c r="G1859" i="3"/>
  <c r="G1860" i="3"/>
  <c r="G1861" i="3"/>
  <c r="G1862" i="3"/>
  <c r="G1863" i="3"/>
  <c r="G1864" i="3"/>
  <c r="G1865" i="3"/>
  <c r="G1866" i="3"/>
  <c r="G1867" i="3"/>
  <c r="G1868" i="3"/>
  <c r="G1869" i="3"/>
  <c r="G1870" i="3"/>
  <c r="G1871" i="3"/>
  <c r="G1872" i="3"/>
  <c r="G1873" i="3"/>
  <c r="G1874" i="3"/>
  <c r="G1875" i="3"/>
  <c r="G1876" i="3"/>
  <c r="G1877" i="3"/>
  <c r="G1878" i="3"/>
  <c r="G1879" i="3"/>
  <c r="G1880" i="3"/>
  <c r="G1881" i="3"/>
  <c r="G1882" i="3"/>
  <c r="G1883" i="3"/>
  <c r="G1884" i="3"/>
  <c r="G1885" i="3"/>
  <c r="G1886" i="3"/>
  <c r="G1887" i="3"/>
  <c r="G1888" i="3"/>
  <c r="G1889" i="3"/>
  <c r="G1890" i="3"/>
  <c r="G1891" i="3"/>
  <c r="G1892" i="3"/>
  <c r="G1893" i="3"/>
  <c r="G1894" i="3"/>
  <c r="G1895" i="3"/>
  <c r="G1896" i="3"/>
  <c r="G1897" i="3"/>
  <c r="G1898" i="3"/>
  <c r="G1899" i="3"/>
  <c r="G1900" i="3"/>
  <c r="G1901" i="3"/>
  <c r="G1902" i="3"/>
  <c r="G1903" i="3"/>
  <c r="G1904" i="3"/>
  <c r="G1905" i="3"/>
  <c r="G1906" i="3"/>
  <c r="G1907" i="3"/>
  <c r="G1908" i="3"/>
  <c r="G1909" i="3"/>
  <c r="G1910" i="3"/>
  <c r="G1911" i="3"/>
  <c r="G1912" i="3"/>
  <c r="G1913" i="3"/>
  <c r="G1914" i="3"/>
  <c r="G1915" i="3"/>
  <c r="G1916" i="3"/>
  <c r="G1917" i="3"/>
  <c r="G1918" i="3"/>
  <c r="G1919" i="3"/>
  <c r="G1920" i="3"/>
  <c r="G1921" i="3"/>
  <c r="G1922" i="3"/>
  <c r="G1923" i="3"/>
  <c r="G1924" i="3"/>
  <c r="G1925" i="3"/>
  <c r="G1926" i="3"/>
  <c r="G1927" i="3"/>
  <c r="G1928" i="3"/>
  <c r="G1929" i="3"/>
  <c r="G1930" i="3"/>
  <c r="G1931" i="3"/>
  <c r="G1932" i="3"/>
  <c r="G1933" i="3"/>
  <c r="G1934" i="3"/>
  <c r="G1935" i="3"/>
  <c r="G1936" i="3"/>
  <c r="G1937" i="3"/>
  <c r="G1938" i="3"/>
  <c r="G1939" i="3"/>
  <c r="G1940" i="3"/>
  <c r="G1941" i="3"/>
  <c r="G1942" i="3"/>
  <c r="G1943" i="3"/>
  <c r="G1944" i="3"/>
  <c r="G1945" i="3"/>
  <c r="G1946" i="3"/>
  <c r="G1947" i="3"/>
  <c r="G1948" i="3"/>
  <c r="G1949" i="3"/>
  <c r="G1950" i="3"/>
  <c r="G1951" i="3"/>
  <c r="G1952" i="3"/>
  <c r="G1953" i="3"/>
  <c r="G1954" i="3"/>
  <c r="G1955" i="3"/>
  <c r="G1956" i="3"/>
  <c r="G1957" i="3"/>
  <c r="G1958" i="3"/>
  <c r="G1959" i="3"/>
  <c r="G1960" i="3"/>
  <c r="G1961" i="3"/>
  <c r="G1962" i="3"/>
  <c r="G1963" i="3"/>
  <c r="G1964" i="3"/>
  <c r="G1965" i="3"/>
  <c r="G1966" i="3"/>
  <c r="G1967" i="3"/>
  <c r="G1968" i="3"/>
  <c r="G1969" i="3"/>
  <c r="G1970" i="3"/>
  <c r="G1971" i="3"/>
  <c r="G1972" i="3"/>
  <c r="G1973" i="3"/>
  <c r="G1974" i="3"/>
  <c r="G1975" i="3"/>
  <c r="G1976" i="3"/>
  <c r="G1977" i="3"/>
  <c r="G1978" i="3"/>
  <c r="G1979" i="3"/>
  <c r="G1980" i="3"/>
  <c r="G1981" i="3"/>
  <c r="G1982" i="3"/>
  <c r="G1983" i="3"/>
  <c r="G1984" i="3"/>
  <c r="G1985" i="3"/>
  <c r="G1986" i="3"/>
  <c r="G1987" i="3"/>
  <c r="G1988" i="3"/>
  <c r="G1989" i="3"/>
  <c r="G1990" i="3"/>
  <c r="G1991" i="3"/>
  <c r="G1992" i="3"/>
  <c r="G1993" i="3"/>
  <c r="G1994" i="3"/>
  <c r="G1995" i="3"/>
  <c r="G1996" i="3"/>
  <c r="G1997" i="3"/>
  <c r="G1998" i="3"/>
  <c r="G1999" i="3"/>
  <c r="G2000" i="3"/>
  <c r="G2001" i="3"/>
  <c r="G2002" i="3"/>
  <c r="G2003" i="3"/>
  <c r="G2004" i="3"/>
  <c r="C12" i="2"/>
  <c r="C11" i="2"/>
  <c r="C10" i="2"/>
  <c r="C9" i="2"/>
  <c r="C8" i="2"/>
  <c r="C7" i="2"/>
  <c r="C6" i="2"/>
  <c r="C5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J5" i="2"/>
  <c r="J6" i="2"/>
  <c r="J7" i="2"/>
  <c r="J8" i="2"/>
  <c r="L8" i="2" s="1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J205" i="2"/>
  <c r="J206" i="2"/>
  <c r="J207" i="2"/>
  <c r="J208" i="2"/>
  <c r="J209" i="2"/>
  <c r="J210" i="2"/>
  <c r="J211" i="2"/>
  <c r="J212" i="2"/>
  <c r="J213" i="2"/>
  <c r="J214" i="2"/>
  <c r="J215" i="2"/>
  <c r="J216" i="2"/>
  <c r="J217" i="2"/>
  <c r="J218" i="2"/>
  <c r="J219" i="2"/>
  <c r="J220" i="2"/>
  <c r="J221" i="2"/>
  <c r="J222" i="2"/>
  <c r="J223" i="2"/>
  <c r="J224" i="2"/>
  <c r="J225" i="2"/>
  <c r="J226" i="2"/>
  <c r="J227" i="2"/>
  <c r="J228" i="2"/>
  <c r="J229" i="2"/>
  <c r="J230" i="2"/>
  <c r="J231" i="2"/>
  <c r="J232" i="2"/>
  <c r="J233" i="2"/>
  <c r="J234" i="2"/>
  <c r="J235" i="2"/>
  <c r="J236" i="2"/>
  <c r="J237" i="2"/>
  <c r="J238" i="2"/>
  <c r="J239" i="2"/>
  <c r="J240" i="2"/>
  <c r="J241" i="2"/>
  <c r="J242" i="2"/>
  <c r="J243" i="2"/>
  <c r="J244" i="2"/>
  <c r="J245" i="2"/>
  <c r="J246" i="2"/>
  <c r="J247" i="2"/>
  <c r="J248" i="2"/>
  <c r="J249" i="2"/>
  <c r="J250" i="2"/>
  <c r="J251" i="2"/>
  <c r="J252" i="2"/>
  <c r="J253" i="2"/>
  <c r="J254" i="2"/>
  <c r="J255" i="2"/>
  <c r="J256" i="2"/>
  <c r="J257" i="2"/>
  <c r="J258" i="2"/>
  <c r="J259" i="2"/>
  <c r="J260" i="2"/>
  <c r="J261" i="2"/>
  <c r="J262" i="2"/>
  <c r="J263" i="2"/>
  <c r="J264" i="2"/>
  <c r="J265" i="2"/>
  <c r="J266" i="2"/>
  <c r="J267" i="2"/>
  <c r="J268" i="2"/>
  <c r="J269" i="2"/>
  <c r="J270" i="2"/>
  <c r="J271" i="2"/>
  <c r="J272" i="2"/>
  <c r="J273" i="2"/>
  <c r="J274" i="2"/>
  <c r="J275" i="2"/>
  <c r="J276" i="2"/>
  <c r="J277" i="2"/>
  <c r="J278" i="2"/>
  <c r="J279" i="2"/>
  <c r="J280" i="2"/>
  <c r="J281" i="2"/>
  <c r="J282" i="2"/>
  <c r="J283" i="2"/>
  <c r="J284" i="2"/>
  <c r="J285" i="2"/>
  <c r="J286" i="2"/>
  <c r="J287" i="2"/>
  <c r="J288" i="2"/>
  <c r="J289" i="2"/>
  <c r="J290" i="2"/>
  <c r="J291" i="2"/>
  <c r="J292" i="2"/>
  <c r="J293" i="2"/>
  <c r="J294" i="2"/>
  <c r="J295" i="2"/>
  <c r="J296" i="2"/>
  <c r="J297" i="2"/>
  <c r="J298" i="2"/>
  <c r="J299" i="2"/>
  <c r="J300" i="2"/>
  <c r="J301" i="2"/>
  <c r="J302" i="2"/>
  <c r="J303" i="2"/>
  <c r="J304" i="2"/>
  <c r="J305" i="2"/>
  <c r="J306" i="2"/>
  <c r="J307" i="2"/>
  <c r="J308" i="2"/>
  <c r="J309" i="2"/>
  <c r="J310" i="2"/>
  <c r="J311" i="2"/>
  <c r="J312" i="2"/>
  <c r="J313" i="2"/>
  <c r="J314" i="2"/>
  <c r="J315" i="2"/>
  <c r="J316" i="2"/>
  <c r="J317" i="2"/>
  <c r="J318" i="2"/>
  <c r="J319" i="2"/>
  <c r="J320" i="2"/>
  <c r="J321" i="2"/>
  <c r="J322" i="2"/>
  <c r="J323" i="2"/>
  <c r="J324" i="2"/>
  <c r="J325" i="2"/>
  <c r="J326" i="2"/>
  <c r="J327" i="2"/>
  <c r="J328" i="2"/>
  <c r="J329" i="2"/>
  <c r="J330" i="2"/>
  <c r="J331" i="2"/>
  <c r="J332" i="2"/>
  <c r="J333" i="2"/>
  <c r="J334" i="2"/>
  <c r="J335" i="2"/>
  <c r="J336" i="2"/>
  <c r="J337" i="2"/>
  <c r="J338" i="2"/>
  <c r="J339" i="2"/>
  <c r="J340" i="2"/>
  <c r="J341" i="2"/>
  <c r="J342" i="2"/>
  <c r="J343" i="2"/>
  <c r="J344" i="2"/>
  <c r="J345" i="2"/>
  <c r="J346" i="2"/>
  <c r="J347" i="2"/>
  <c r="J348" i="2"/>
  <c r="J349" i="2"/>
  <c r="J350" i="2"/>
  <c r="J351" i="2"/>
  <c r="J352" i="2"/>
  <c r="J353" i="2"/>
  <c r="J354" i="2"/>
  <c r="J355" i="2"/>
  <c r="J356" i="2"/>
  <c r="J357" i="2"/>
  <c r="J358" i="2"/>
  <c r="J359" i="2"/>
  <c r="J360" i="2"/>
  <c r="J361" i="2"/>
  <c r="J362" i="2"/>
  <c r="J363" i="2"/>
  <c r="J364" i="2"/>
  <c r="J365" i="2"/>
  <c r="J366" i="2"/>
  <c r="J367" i="2"/>
  <c r="J368" i="2"/>
  <c r="J369" i="2"/>
  <c r="J370" i="2"/>
  <c r="J371" i="2"/>
  <c r="J372" i="2"/>
  <c r="J373" i="2"/>
  <c r="J374" i="2"/>
  <c r="J375" i="2"/>
  <c r="J376" i="2"/>
  <c r="J377" i="2"/>
  <c r="J378" i="2"/>
  <c r="J379" i="2"/>
  <c r="J380" i="2"/>
  <c r="J381" i="2"/>
  <c r="J382" i="2"/>
  <c r="J383" i="2"/>
  <c r="J384" i="2"/>
  <c r="J385" i="2"/>
  <c r="J386" i="2"/>
  <c r="J387" i="2"/>
  <c r="J388" i="2"/>
  <c r="J389" i="2"/>
  <c r="J390" i="2"/>
  <c r="J391" i="2"/>
  <c r="J392" i="2"/>
  <c r="J393" i="2"/>
  <c r="J394" i="2"/>
  <c r="J395" i="2"/>
  <c r="J396" i="2"/>
  <c r="J397" i="2"/>
  <c r="J398" i="2"/>
  <c r="J399" i="2"/>
  <c r="J400" i="2"/>
  <c r="J401" i="2"/>
  <c r="J402" i="2"/>
  <c r="J403" i="2"/>
  <c r="J404" i="2"/>
  <c r="J405" i="2"/>
  <c r="J406" i="2"/>
  <c r="J407" i="2"/>
  <c r="J408" i="2"/>
  <c r="J409" i="2"/>
  <c r="J410" i="2"/>
  <c r="J411" i="2"/>
  <c r="J412" i="2"/>
  <c r="J413" i="2"/>
  <c r="J414" i="2"/>
  <c r="J415" i="2"/>
  <c r="J416" i="2"/>
  <c r="J417" i="2"/>
  <c r="J418" i="2"/>
  <c r="J419" i="2"/>
  <c r="J420" i="2"/>
  <c r="J421" i="2"/>
  <c r="J422" i="2"/>
  <c r="J423" i="2"/>
  <c r="J424" i="2"/>
  <c r="J425" i="2"/>
  <c r="J426" i="2"/>
  <c r="J427" i="2"/>
  <c r="J428" i="2"/>
  <c r="J429" i="2"/>
  <c r="J430" i="2"/>
  <c r="J431" i="2"/>
  <c r="J432" i="2"/>
  <c r="J433" i="2"/>
  <c r="J434" i="2"/>
  <c r="J435" i="2"/>
  <c r="J436" i="2"/>
  <c r="J437" i="2"/>
  <c r="J438" i="2"/>
  <c r="J439" i="2"/>
  <c r="J440" i="2"/>
  <c r="J441" i="2"/>
  <c r="J442" i="2"/>
  <c r="J443" i="2"/>
  <c r="J444" i="2"/>
  <c r="J445" i="2"/>
  <c r="J446" i="2"/>
  <c r="J447" i="2"/>
  <c r="J448" i="2"/>
  <c r="J449" i="2"/>
  <c r="J450" i="2"/>
  <c r="J451" i="2"/>
  <c r="J452" i="2"/>
  <c r="J453" i="2"/>
  <c r="J454" i="2"/>
  <c r="J455" i="2"/>
  <c r="J456" i="2"/>
  <c r="J457" i="2"/>
  <c r="J458" i="2"/>
  <c r="J459" i="2"/>
  <c r="J460" i="2"/>
  <c r="J461" i="2"/>
  <c r="J462" i="2"/>
  <c r="J463" i="2"/>
  <c r="J464" i="2"/>
  <c r="J465" i="2"/>
  <c r="J466" i="2"/>
  <c r="J467" i="2"/>
  <c r="J468" i="2"/>
  <c r="J469" i="2"/>
  <c r="J470" i="2"/>
  <c r="J471" i="2"/>
  <c r="J472" i="2"/>
  <c r="J473" i="2"/>
  <c r="J474" i="2"/>
  <c r="J475" i="2"/>
  <c r="J476" i="2"/>
  <c r="J477" i="2"/>
  <c r="J478" i="2"/>
  <c r="J479" i="2"/>
  <c r="J480" i="2"/>
  <c r="J481" i="2"/>
  <c r="J482" i="2"/>
  <c r="J483" i="2"/>
  <c r="J484" i="2"/>
  <c r="J485" i="2"/>
  <c r="J486" i="2"/>
  <c r="J487" i="2"/>
  <c r="J488" i="2"/>
  <c r="J489" i="2"/>
  <c r="J490" i="2"/>
  <c r="J491" i="2"/>
  <c r="J492" i="2"/>
  <c r="J493" i="2"/>
  <c r="J494" i="2"/>
  <c r="J495" i="2"/>
  <c r="J496" i="2"/>
  <c r="J497" i="2"/>
  <c r="J498" i="2"/>
  <c r="J499" i="2"/>
  <c r="J500" i="2"/>
  <c r="J501" i="2"/>
  <c r="J502" i="2"/>
  <c r="J503" i="2"/>
  <c r="J504" i="2"/>
  <c r="L12" i="2" l="1"/>
  <c r="L9" i="2"/>
  <c r="L10" i="2"/>
  <c r="L11" i="2"/>
  <c r="F85" i="6"/>
  <c r="E85" i="6"/>
  <c r="F84" i="6"/>
  <c r="E84" i="6"/>
  <c r="F83" i="6"/>
  <c r="E83" i="6"/>
  <c r="F82" i="6"/>
  <c r="E82" i="6"/>
  <c r="F81" i="6"/>
  <c r="E81" i="6"/>
  <c r="F80" i="6"/>
  <c r="E80" i="6"/>
  <c r="F79" i="6"/>
  <c r="E79" i="6"/>
  <c r="L5" i="2"/>
  <c r="K3" i="3"/>
  <c r="H79" i="6"/>
  <c r="G79" i="6"/>
  <c r="H80" i="6"/>
  <c r="G80" i="6"/>
  <c r="H81" i="6"/>
  <c r="G81" i="6"/>
  <c r="H82" i="6"/>
  <c r="G82" i="6"/>
  <c r="H83" i="6"/>
  <c r="G83" i="6"/>
  <c r="H84" i="6"/>
  <c r="G84" i="6"/>
  <c r="H85" i="6"/>
  <c r="G85" i="6"/>
  <c r="F78" i="6"/>
  <c r="E78" i="6"/>
  <c r="E77" i="6"/>
  <c r="F77" i="6"/>
  <c r="E76" i="6"/>
  <c r="F76" i="6"/>
  <c r="F75" i="6"/>
  <c r="E75" i="6"/>
  <c r="F74" i="6"/>
  <c r="E74" i="6"/>
  <c r="F73" i="6"/>
  <c r="E73" i="6"/>
  <c r="F72" i="6"/>
  <c r="E72" i="6"/>
  <c r="F71" i="6"/>
  <c r="E71" i="6"/>
  <c r="E70" i="6"/>
  <c r="F70" i="6"/>
  <c r="E69" i="6"/>
  <c r="F69" i="6"/>
  <c r="F68" i="6"/>
  <c r="E68" i="6"/>
  <c r="E67" i="6"/>
  <c r="F67" i="6"/>
  <c r="F66" i="6"/>
  <c r="E66" i="6"/>
  <c r="F65" i="6"/>
  <c r="E65" i="6"/>
  <c r="F64" i="6"/>
  <c r="E64" i="6"/>
  <c r="F63" i="6"/>
  <c r="E63" i="6"/>
  <c r="F62" i="6"/>
  <c r="E62" i="6"/>
  <c r="F61" i="6"/>
  <c r="E61" i="6"/>
  <c r="E60" i="6"/>
  <c r="F60" i="6"/>
  <c r="F59" i="6"/>
  <c r="E59" i="6"/>
  <c r="F58" i="6"/>
  <c r="E58" i="6"/>
  <c r="F57" i="6"/>
  <c r="E57" i="6"/>
  <c r="F56" i="6"/>
  <c r="E56" i="6"/>
  <c r="F55" i="6"/>
  <c r="E55" i="6"/>
  <c r="F54" i="6"/>
  <c r="E54" i="6"/>
  <c r="E53" i="6"/>
  <c r="F53" i="6"/>
  <c r="E52" i="6"/>
  <c r="F52" i="6"/>
  <c r="F51" i="6"/>
  <c r="E51" i="6"/>
  <c r="F50" i="6"/>
  <c r="E50" i="6"/>
  <c r="F49" i="6"/>
  <c r="E49" i="6"/>
  <c r="E48" i="6"/>
  <c r="F48" i="6"/>
  <c r="E47" i="6"/>
  <c r="F47" i="6"/>
  <c r="E46" i="6"/>
  <c r="F46" i="6"/>
  <c r="E45" i="6"/>
  <c r="F45" i="6"/>
  <c r="F44" i="6"/>
  <c r="E44" i="6"/>
  <c r="E43" i="6"/>
  <c r="F43" i="6"/>
  <c r="F42" i="6"/>
  <c r="E42" i="6"/>
  <c r="F41" i="6"/>
  <c r="E41" i="6"/>
  <c r="F40" i="6"/>
  <c r="E40" i="6"/>
  <c r="E39" i="6"/>
  <c r="F39" i="6"/>
  <c r="F38" i="6"/>
  <c r="E38" i="6"/>
  <c r="F37" i="6"/>
  <c r="E37" i="6"/>
  <c r="F36" i="6"/>
  <c r="E36" i="6"/>
  <c r="F35" i="6"/>
  <c r="E35" i="6"/>
  <c r="E34" i="6"/>
  <c r="F34" i="6"/>
  <c r="F33" i="6"/>
  <c r="E33" i="6"/>
  <c r="F32" i="6"/>
  <c r="E32" i="6"/>
  <c r="E31" i="6"/>
  <c r="F31" i="6"/>
  <c r="F30" i="6"/>
  <c r="E30" i="6"/>
  <c r="E29" i="6"/>
  <c r="F29" i="6"/>
  <c r="F28" i="6"/>
  <c r="E28" i="6"/>
  <c r="E27" i="6"/>
  <c r="F27" i="6"/>
  <c r="F26" i="6"/>
  <c r="E26" i="6"/>
  <c r="E25" i="6"/>
  <c r="F25" i="6"/>
  <c r="E24" i="6"/>
  <c r="F24" i="6"/>
  <c r="E23" i="6"/>
  <c r="F23" i="6"/>
  <c r="F22" i="6"/>
  <c r="E22" i="6"/>
  <c r="F21" i="6"/>
  <c r="E21" i="6"/>
  <c r="E20" i="6"/>
  <c r="F20" i="6"/>
  <c r="F19" i="6"/>
  <c r="E19" i="6"/>
  <c r="F18" i="6"/>
  <c r="E18" i="6"/>
  <c r="F17" i="6"/>
  <c r="E17" i="6"/>
  <c r="F16" i="6"/>
  <c r="E16" i="6"/>
  <c r="F15" i="6"/>
  <c r="E15" i="6"/>
  <c r="F14" i="6"/>
  <c r="E14" i="6"/>
  <c r="F13" i="6"/>
  <c r="E13" i="6"/>
  <c r="F12" i="6"/>
  <c r="E12" i="6"/>
  <c r="F11" i="6"/>
  <c r="E11" i="6"/>
  <c r="E10" i="6"/>
  <c r="F10" i="6"/>
  <c r="F9" i="6"/>
  <c r="E9" i="6"/>
  <c r="E8" i="6"/>
  <c r="F8" i="6"/>
  <c r="E7" i="6"/>
  <c r="F7" i="6"/>
  <c r="E6" i="6"/>
  <c r="F6" i="6"/>
  <c r="F5" i="6"/>
  <c r="E5" i="6"/>
  <c r="D9" i="1"/>
  <c r="D10" i="1"/>
  <c r="D7" i="1"/>
  <c r="G5" i="1"/>
  <c r="B29" i="1"/>
  <c r="B32" i="1"/>
  <c r="F32" i="1"/>
  <c r="D8" i="1"/>
  <c r="B27" i="1"/>
  <c r="B26" i="1"/>
  <c r="B25" i="1"/>
  <c r="B24" i="1"/>
  <c r="B23" i="1"/>
  <c r="B22" i="1"/>
  <c r="B21" i="1"/>
  <c r="B20" i="1"/>
  <c r="B18" i="1"/>
  <c r="B17" i="1"/>
  <c r="B16" i="1"/>
  <c r="B15" i="1"/>
  <c r="B14" i="1"/>
  <c r="B13" i="1"/>
  <c r="B19" i="1"/>
  <c r="K304" i="4"/>
  <c r="K303" i="4"/>
  <c r="K302" i="4"/>
  <c r="K301" i="4"/>
  <c r="K300" i="4"/>
  <c r="K299" i="4"/>
  <c r="K298" i="4"/>
  <c r="K297" i="4"/>
  <c r="K296" i="4"/>
  <c r="K295" i="4"/>
  <c r="K294" i="4"/>
  <c r="K293" i="4"/>
  <c r="K292" i="4"/>
  <c r="K291" i="4"/>
  <c r="K290" i="4"/>
  <c r="K289" i="4"/>
  <c r="K288" i="4"/>
  <c r="K287" i="4"/>
  <c r="K286" i="4"/>
  <c r="K285" i="4"/>
  <c r="K284" i="4"/>
  <c r="K283" i="4"/>
  <c r="K282" i="4"/>
  <c r="K281" i="4"/>
  <c r="K280" i="4"/>
  <c r="K279" i="4"/>
  <c r="K278" i="4"/>
  <c r="K277" i="4"/>
  <c r="K276" i="4"/>
  <c r="K275" i="4"/>
  <c r="K274" i="4"/>
  <c r="K273" i="4"/>
  <c r="K272" i="4"/>
  <c r="K271" i="4"/>
  <c r="K270" i="4"/>
  <c r="K269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207" i="5"/>
  <c r="K200" i="5"/>
  <c r="K192" i="5"/>
  <c r="K184" i="5"/>
  <c r="K177" i="5"/>
  <c r="K169" i="5"/>
  <c r="K161" i="5"/>
  <c r="K153" i="5"/>
  <c r="K146" i="5"/>
  <c r="K139" i="5"/>
  <c r="K132" i="5"/>
  <c r="K123" i="5"/>
  <c r="K116" i="5"/>
  <c r="K108" i="5"/>
  <c r="K100" i="5"/>
  <c r="K92" i="5"/>
  <c r="K84" i="5"/>
  <c r="K76" i="5"/>
  <c r="K68" i="5"/>
  <c r="K61" i="5"/>
  <c r="K54" i="5"/>
  <c r="K46" i="5"/>
  <c r="K38" i="5"/>
  <c r="K30" i="5"/>
  <c r="K24" i="5"/>
  <c r="K16" i="5"/>
  <c r="K11" i="5"/>
  <c r="K199" i="5"/>
  <c r="K191" i="5"/>
  <c r="K183" i="5"/>
  <c r="K175" i="5"/>
  <c r="K168" i="5"/>
  <c r="K160" i="5"/>
  <c r="K152" i="5"/>
  <c r="K145" i="5"/>
  <c r="K137" i="5"/>
  <c r="K129" i="5"/>
  <c r="K122" i="5"/>
  <c r="K112" i="5"/>
  <c r="K105" i="5"/>
  <c r="K96" i="5"/>
  <c r="K89" i="5"/>
  <c r="K81" i="5"/>
  <c r="K72" i="5"/>
  <c r="K64" i="5"/>
  <c r="K56" i="5"/>
  <c r="K47" i="5"/>
  <c r="K39" i="5"/>
  <c r="K31" i="5"/>
  <c r="K22" i="5"/>
  <c r="K12" i="5"/>
  <c r="K203" i="5"/>
  <c r="K197" i="5"/>
  <c r="K185" i="5"/>
  <c r="K178" i="5"/>
  <c r="K172" i="5"/>
  <c r="K164" i="5"/>
  <c r="K154" i="5"/>
  <c r="K147" i="5"/>
  <c r="K138" i="5"/>
  <c r="K128" i="5"/>
  <c r="K120" i="5"/>
  <c r="K114" i="5"/>
  <c r="K106" i="5"/>
  <c r="K98" i="5"/>
  <c r="K90" i="5"/>
  <c r="K82" i="5"/>
  <c r="K74" i="5"/>
  <c r="K66" i="5"/>
  <c r="K58" i="5"/>
  <c r="K50" i="5"/>
  <c r="K42" i="5"/>
  <c r="K33" i="5"/>
  <c r="K23" i="5"/>
  <c r="K15" i="5"/>
  <c r="K206" i="5"/>
  <c r="K198" i="5"/>
  <c r="K190" i="5"/>
  <c r="K182" i="5"/>
  <c r="K174" i="5"/>
  <c r="K166" i="5"/>
  <c r="K158" i="5"/>
  <c r="K150" i="5"/>
  <c r="K142" i="5"/>
  <c r="K134" i="5"/>
  <c r="K126" i="5"/>
  <c r="K118" i="5"/>
  <c r="K111" i="5"/>
  <c r="K101" i="5"/>
  <c r="K93" i="5"/>
  <c r="K85" i="5"/>
  <c r="K77" i="5"/>
  <c r="K70" i="5"/>
  <c r="K62" i="5"/>
  <c r="K55" i="5"/>
  <c r="K48" i="5"/>
  <c r="K40" i="5"/>
  <c r="K34" i="5"/>
  <c r="K25" i="5"/>
  <c r="K18" i="5"/>
  <c r="K10" i="5"/>
  <c r="K204" i="5"/>
  <c r="K196" i="5"/>
  <c r="K188" i="5"/>
  <c r="K180" i="5"/>
  <c r="K173" i="5"/>
  <c r="K165" i="5"/>
  <c r="K157" i="5"/>
  <c r="K149" i="5"/>
  <c r="K140" i="5"/>
  <c r="K131" i="5"/>
  <c r="K124" i="5"/>
  <c r="K115" i="5"/>
  <c r="K107" i="5"/>
  <c r="K99" i="5"/>
  <c r="K91" i="5"/>
  <c r="K83" i="5"/>
  <c r="K75" i="5"/>
  <c r="K67" i="5"/>
  <c r="K59" i="5"/>
  <c r="K52" i="5"/>
  <c r="K45" i="5"/>
  <c r="K37" i="5"/>
  <c r="K29" i="5"/>
  <c r="K21" i="5"/>
  <c r="K13" i="5"/>
  <c r="K202" i="5"/>
  <c r="K194" i="5"/>
  <c r="K189" i="5"/>
  <c r="K181" i="5"/>
  <c r="K170" i="5"/>
  <c r="K163" i="5"/>
  <c r="K156" i="5"/>
  <c r="K144" i="5"/>
  <c r="K135" i="5"/>
  <c r="K130" i="5"/>
  <c r="K121" i="5"/>
  <c r="K113" i="5"/>
  <c r="K104" i="5"/>
  <c r="K97" i="5"/>
  <c r="K87" i="5"/>
  <c r="K79" i="5"/>
  <c r="K71" i="5"/>
  <c r="K63" i="5"/>
  <c r="K53" i="5"/>
  <c r="K44" i="5"/>
  <c r="K36" i="5"/>
  <c r="K28" i="5"/>
  <c r="K20" i="5"/>
  <c r="K14" i="5"/>
  <c r="K205" i="5"/>
  <c r="K195" i="5"/>
  <c r="K186" i="5"/>
  <c r="K176" i="5"/>
  <c r="K167" i="5"/>
  <c r="K159" i="5"/>
  <c r="K151" i="5"/>
  <c r="K143" i="5"/>
  <c r="K136" i="5"/>
  <c r="K127" i="5"/>
  <c r="K119" i="5"/>
  <c r="K110" i="5"/>
  <c r="K103" i="5"/>
  <c r="K95" i="5"/>
  <c r="K86" i="5"/>
  <c r="K78" i="5"/>
  <c r="K69" i="5"/>
  <c r="K60" i="5"/>
  <c r="K51" i="5"/>
  <c r="K43" i="5"/>
  <c r="K35" i="5"/>
  <c r="K27" i="5"/>
  <c r="K19" i="5"/>
  <c r="K8" i="5"/>
  <c r="K268" i="4"/>
  <c r="K267" i="4"/>
  <c r="K266" i="4"/>
  <c r="K265" i="4"/>
  <c r="K264" i="4"/>
  <c r="K263" i="4"/>
  <c r="K262" i="4"/>
  <c r="K261" i="4"/>
  <c r="K260" i="4"/>
  <c r="K259" i="4"/>
  <c r="K258" i="4"/>
  <c r="K257" i="4"/>
  <c r="K256" i="4"/>
  <c r="K255" i="4"/>
  <c r="K254" i="4"/>
  <c r="K253" i="4"/>
  <c r="K252" i="4"/>
  <c r="K251" i="4"/>
  <c r="K250" i="4"/>
  <c r="K249" i="4"/>
  <c r="K248" i="4"/>
  <c r="K247" i="4"/>
  <c r="K246" i="4"/>
  <c r="K245" i="4"/>
  <c r="K244" i="4"/>
  <c r="K243" i="4"/>
  <c r="K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K226" i="4"/>
  <c r="K225" i="4"/>
  <c r="K224" i="4"/>
  <c r="K223" i="4"/>
  <c r="K222" i="4"/>
  <c r="K221" i="4"/>
  <c r="K220" i="4"/>
  <c r="K219" i="4"/>
  <c r="K218" i="4"/>
  <c r="K217" i="4"/>
  <c r="K216" i="4"/>
  <c r="K215" i="4"/>
  <c r="K214" i="4"/>
  <c r="K213" i="4"/>
  <c r="K212" i="4"/>
  <c r="K211" i="4"/>
  <c r="K210" i="4"/>
  <c r="K209" i="4"/>
  <c r="K208" i="4"/>
  <c r="K207" i="4"/>
  <c r="K206" i="4"/>
  <c r="K205" i="4"/>
  <c r="K204" i="4"/>
  <c r="K203" i="4"/>
  <c r="K202" i="4"/>
  <c r="K201" i="4"/>
  <c r="K200" i="4"/>
  <c r="K199" i="4"/>
  <c r="K198" i="4"/>
  <c r="K197" i="4"/>
  <c r="K196" i="4"/>
  <c r="K195" i="4"/>
  <c r="K194" i="4"/>
  <c r="K193" i="4"/>
  <c r="K192" i="4"/>
  <c r="K191" i="4"/>
  <c r="K190" i="4"/>
  <c r="K189" i="4"/>
  <c r="K188" i="4"/>
  <c r="K187" i="4"/>
  <c r="K186" i="4"/>
  <c r="K185" i="4"/>
  <c r="K184" i="4"/>
  <c r="K183" i="4"/>
  <c r="K182" i="4"/>
  <c r="K181" i="4"/>
  <c r="K180" i="4"/>
  <c r="K179" i="4"/>
  <c r="K178" i="4"/>
  <c r="K177" i="4"/>
  <c r="K176" i="4"/>
  <c r="K175" i="4"/>
  <c r="K174" i="4"/>
  <c r="K173" i="4"/>
  <c r="K172" i="4"/>
  <c r="K171" i="4"/>
  <c r="K170" i="4"/>
  <c r="K169" i="4"/>
  <c r="K168" i="4"/>
  <c r="K167" i="4"/>
  <c r="K166" i="4"/>
  <c r="K165" i="4"/>
  <c r="K164" i="4"/>
  <c r="K163" i="4"/>
  <c r="K162" i="4"/>
  <c r="K161" i="4"/>
  <c r="K160" i="4"/>
  <c r="K159" i="4"/>
  <c r="K158" i="4"/>
  <c r="K157" i="4"/>
  <c r="K156" i="4"/>
  <c r="K155" i="4"/>
  <c r="K154" i="4"/>
  <c r="K153" i="4"/>
  <c r="K152" i="4"/>
  <c r="K151" i="4"/>
  <c r="K150" i="4"/>
  <c r="K149" i="4"/>
  <c r="K148" i="4"/>
  <c r="K147" i="4"/>
  <c r="K146" i="4"/>
  <c r="K145" i="4"/>
  <c r="K144" i="4"/>
  <c r="K143" i="4"/>
  <c r="K142" i="4"/>
  <c r="K141" i="4"/>
  <c r="K140" i="4"/>
  <c r="K139" i="4"/>
  <c r="K138" i="4"/>
  <c r="K137" i="4"/>
  <c r="K136" i="4"/>
  <c r="K135" i="4"/>
  <c r="K134" i="4"/>
  <c r="K133" i="4"/>
  <c r="K132" i="4"/>
  <c r="K131" i="4"/>
  <c r="K130" i="4"/>
  <c r="K129" i="4"/>
  <c r="K128" i="4"/>
  <c r="K127" i="4"/>
  <c r="K126" i="4"/>
  <c r="K125" i="4"/>
  <c r="K124" i="4"/>
  <c r="K123" i="4"/>
  <c r="K122" i="4"/>
  <c r="K121" i="4"/>
  <c r="K120" i="4"/>
  <c r="K119" i="4"/>
  <c r="K118" i="4"/>
  <c r="K117" i="4"/>
  <c r="K116" i="4"/>
  <c r="K115" i="4"/>
  <c r="K114" i="4"/>
  <c r="K113" i="4"/>
  <c r="K112" i="4"/>
  <c r="K111" i="4"/>
  <c r="K110" i="4"/>
  <c r="K109" i="4"/>
  <c r="K108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2" i="4"/>
  <c r="K81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55" i="4"/>
  <c r="K54" i="4"/>
  <c r="K53" i="4"/>
  <c r="K52" i="4"/>
  <c r="K51" i="4"/>
  <c r="K50" i="4"/>
  <c r="K49" i="4"/>
  <c r="K48" i="4"/>
  <c r="K47" i="4"/>
  <c r="K46" i="4"/>
  <c r="K45" i="4"/>
  <c r="K44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01" i="5"/>
  <c r="K193" i="5"/>
  <c r="K187" i="5"/>
  <c r="K179" i="5"/>
  <c r="K171" i="5"/>
  <c r="K162" i="5"/>
  <c r="K155" i="5"/>
  <c r="K148" i="5"/>
  <c r="K141" i="5"/>
  <c r="K133" i="5"/>
  <c r="K125" i="5"/>
  <c r="K117" i="5"/>
  <c r="K109" i="5"/>
  <c r="K102" i="5"/>
  <c r="K94" i="5"/>
  <c r="K88" i="5"/>
  <c r="K80" i="5"/>
  <c r="K73" i="5"/>
  <c r="K65" i="5"/>
  <c r="K57" i="5"/>
  <c r="K49" i="5"/>
  <c r="K41" i="5"/>
  <c r="K32" i="5"/>
  <c r="K26" i="5"/>
  <c r="K17" i="5"/>
  <c r="K9" i="5"/>
  <c r="G78" i="6" l="1"/>
  <c r="H78" i="6"/>
  <c r="G77" i="6"/>
  <c r="H77" i="6"/>
  <c r="G76" i="6"/>
  <c r="H76" i="6"/>
  <c r="G75" i="6"/>
  <c r="H75" i="6"/>
  <c r="G74" i="6"/>
  <c r="H74" i="6"/>
  <c r="G73" i="6"/>
  <c r="H73" i="6"/>
  <c r="G72" i="6"/>
  <c r="H72" i="6"/>
  <c r="G71" i="6"/>
  <c r="H71" i="6"/>
  <c r="G70" i="6"/>
  <c r="H70" i="6"/>
  <c r="G69" i="6"/>
  <c r="H69" i="6"/>
  <c r="G68" i="6"/>
  <c r="H68" i="6"/>
  <c r="G67" i="6"/>
  <c r="H67" i="6"/>
  <c r="G66" i="6"/>
  <c r="H66" i="6"/>
  <c r="G65" i="6"/>
  <c r="H65" i="6"/>
  <c r="G64" i="6"/>
  <c r="H64" i="6"/>
  <c r="G63" i="6"/>
  <c r="H63" i="6"/>
  <c r="G62" i="6"/>
  <c r="H62" i="6"/>
  <c r="G61" i="6"/>
  <c r="H61" i="6"/>
  <c r="G60" i="6"/>
  <c r="H60" i="6"/>
  <c r="G59" i="6"/>
  <c r="H59" i="6"/>
  <c r="G58" i="6"/>
  <c r="H58" i="6"/>
  <c r="G57" i="6"/>
  <c r="H57" i="6"/>
  <c r="G56" i="6"/>
  <c r="H56" i="6"/>
  <c r="G55" i="6"/>
  <c r="H55" i="6"/>
  <c r="G54" i="6"/>
  <c r="H54" i="6"/>
  <c r="G53" i="6"/>
  <c r="H53" i="6"/>
  <c r="G52" i="6"/>
  <c r="H52" i="6"/>
  <c r="G51" i="6"/>
  <c r="H51" i="6"/>
  <c r="G50" i="6"/>
  <c r="H50" i="6"/>
  <c r="G49" i="6"/>
  <c r="H49" i="6"/>
  <c r="G48" i="6"/>
  <c r="H48" i="6"/>
  <c r="G47" i="6"/>
  <c r="H47" i="6"/>
  <c r="G46" i="6"/>
  <c r="H46" i="6"/>
  <c r="G45" i="6"/>
  <c r="H45" i="6"/>
  <c r="G44" i="6"/>
  <c r="H44" i="6"/>
  <c r="G43" i="6"/>
  <c r="H43" i="6"/>
  <c r="G42" i="6"/>
  <c r="H42" i="6"/>
  <c r="G41" i="6"/>
  <c r="H41" i="6"/>
  <c r="G40" i="6"/>
  <c r="H40" i="6"/>
  <c r="G39" i="6"/>
  <c r="H39" i="6"/>
  <c r="G38" i="6"/>
  <c r="H38" i="6"/>
  <c r="G37" i="6"/>
  <c r="H37" i="6"/>
  <c r="G36" i="6"/>
  <c r="H36" i="6"/>
  <c r="G35" i="6"/>
  <c r="H35" i="6"/>
  <c r="G34" i="6"/>
  <c r="H34" i="6"/>
  <c r="G33" i="6"/>
  <c r="H33" i="6"/>
  <c r="G32" i="6"/>
  <c r="H32" i="6"/>
  <c r="G31" i="6"/>
  <c r="H31" i="6"/>
  <c r="G30" i="6"/>
  <c r="H30" i="6"/>
  <c r="G29" i="6"/>
  <c r="H29" i="6"/>
  <c r="G28" i="6"/>
  <c r="H28" i="6"/>
  <c r="G27" i="6"/>
  <c r="H27" i="6"/>
  <c r="G26" i="6"/>
  <c r="H26" i="6"/>
  <c r="G25" i="6"/>
  <c r="H25" i="6"/>
  <c r="G24" i="6"/>
  <c r="H24" i="6"/>
  <c r="G23" i="6"/>
  <c r="H23" i="6"/>
  <c r="G22" i="6"/>
  <c r="H22" i="6"/>
  <c r="G21" i="6"/>
  <c r="H21" i="6"/>
  <c r="G20" i="6"/>
  <c r="H20" i="6"/>
  <c r="G19" i="6"/>
  <c r="H19" i="6"/>
  <c r="G18" i="6"/>
  <c r="H18" i="6"/>
  <c r="G17" i="6"/>
  <c r="H17" i="6"/>
  <c r="G16" i="6"/>
  <c r="H16" i="6"/>
  <c r="G15" i="6"/>
  <c r="H15" i="6"/>
  <c r="G14" i="6"/>
  <c r="H14" i="6"/>
  <c r="G13" i="6"/>
  <c r="H13" i="6"/>
  <c r="G12" i="6"/>
  <c r="H12" i="6"/>
  <c r="G11" i="6"/>
  <c r="H11" i="6"/>
  <c r="G10" i="6"/>
  <c r="H10" i="6"/>
  <c r="G9" i="6"/>
  <c r="H9" i="6"/>
  <c r="G8" i="6"/>
  <c r="H8" i="6"/>
  <c r="G7" i="6"/>
  <c r="H7" i="6"/>
  <c r="G6" i="6"/>
  <c r="H6" i="6"/>
  <c r="G5" i="6"/>
  <c r="H5" i="6"/>
  <c r="G86" i="6"/>
  <c r="C27" i="1"/>
  <c r="F27" i="1"/>
  <c r="G27" i="1"/>
  <c r="H27" i="1"/>
  <c r="C26" i="1"/>
  <c r="F26" i="1"/>
  <c r="G26" i="1"/>
  <c r="H26" i="1"/>
  <c r="C25" i="1"/>
  <c r="F25" i="1"/>
  <c r="G25" i="1"/>
  <c r="H25" i="1"/>
  <c r="C24" i="1"/>
  <c r="F24" i="1"/>
  <c r="G24" i="1"/>
  <c r="H24" i="1"/>
  <c r="C23" i="1"/>
  <c r="F23" i="1"/>
  <c r="G23" i="1"/>
  <c r="H23" i="1"/>
  <c r="C22" i="1"/>
  <c r="F22" i="1"/>
  <c r="G22" i="1"/>
  <c r="H22" i="1"/>
  <c r="C21" i="1"/>
  <c r="F21" i="1"/>
  <c r="G21" i="1"/>
  <c r="H21" i="1"/>
  <c r="C20" i="1"/>
  <c r="F20" i="1"/>
  <c r="G20" i="1"/>
  <c r="H20" i="1"/>
  <c r="C18" i="1"/>
  <c r="F18" i="1"/>
  <c r="G18" i="1"/>
  <c r="H18" i="1"/>
  <c r="C17" i="1"/>
  <c r="F17" i="1"/>
  <c r="G17" i="1"/>
  <c r="H17" i="1"/>
  <c r="C16" i="1"/>
  <c r="F16" i="1"/>
  <c r="G16" i="1"/>
  <c r="H16" i="1"/>
  <c r="C15" i="1"/>
  <c r="F15" i="1"/>
  <c r="G15" i="1"/>
  <c r="H15" i="1"/>
  <c r="C14" i="1"/>
  <c r="F14" i="1"/>
  <c r="G14" i="1"/>
  <c r="H14" i="1"/>
  <c r="C13" i="1"/>
  <c r="F13" i="1"/>
  <c r="G13" i="1"/>
  <c r="H13" i="1"/>
  <c r="C19" i="1"/>
  <c r="F19" i="1"/>
  <c r="G19" i="1"/>
  <c r="H19" i="1"/>
  <c r="L304" i="4"/>
  <c r="B304" i="4"/>
  <c r="C304" i="4"/>
  <c r="D304" i="4"/>
  <c r="E304" i="4"/>
  <c r="F304" i="4"/>
  <c r="G304" i="4"/>
  <c r="H304" i="4"/>
  <c r="I304" i="4"/>
  <c r="L303" i="4"/>
  <c r="B303" i="4"/>
  <c r="C303" i="4"/>
  <c r="D303" i="4"/>
  <c r="E303" i="4"/>
  <c r="F303" i="4"/>
  <c r="G303" i="4"/>
  <c r="H303" i="4"/>
  <c r="I303" i="4"/>
  <c r="L302" i="4"/>
  <c r="B302" i="4"/>
  <c r="C302" i="4"/>
  <c r="D302" i="4"/>
  <c r="E302" i="4"/>
  <c r="F302" i="4"/>
  <c r="G302" i="4"/>
  <c r="H302" i="4"/>
  <c r="I302" i="4"/>
  <c r="L301" i="4"/>
  <c r="B301" i="4"/>
  <c r="C301" i="4"/>
  <c r="D301" i="4"/>
  <c r="E301" i="4"/>
  <c r="F301" i="4"/>
  <c r="G301" i="4"/>
  <c r="H301" i="4"/>
  <c r="I301" i="4"/>
  <c r="L300" i="4"/>
  <c r="B300" i="4"/>
  <c r="C300" i="4"/>
  <c r="D300" i="4"/>
  <c r="E300" i="4"/>
  <c r="F300" i="4"/>
  <c r="G300" i="4"/>
  <c r="H300" i="4"/>
  <c r="I300" i="4"/>
  <c r="L299" i="4"/>
  <c r="B299" i="4"/>
  <c r="C299" i="4"/>
  <c r="D299" i="4"/>
  <c r="E299" i="4"/>
  <c r="F299" i="4"/>
  <c r="G299" i="4"/>
  <c r="H299" i="4"/>
  <c r="I299" i="4"/>
  <c r="L298" i="4"/>
  <c r="B298" i="4"/>
  <c r="C298" i="4"/>
  <c r="D298" i="4"/>
  <c r="E298" i="4"/>
  <c r="F298" i="4"/>
  <c r="G298" i="4"/>
  <c r="H298" i="4"/>
  <c r="I298" i="4"/>
  <c r="L297" i="4"/>
  <c r="B297" i="4"/>
  <c r="C297" i="4"/>
  <c r="D297" i="4"/>
  <c r="E297" i="4"/>
  <c r="F297" i="4"/>
  <c r="G297" i="4"/>
  <c r="H297" i="4"/>
  <c r="I297" i="4"/>
  <c r="L296" i="4"/>
  <c r="B296" i="4"/>
  <c r="C296" i="4"/>
  <c r="D296" i="4"/>
  <c r="E296" i="4"/>
  <c r="F296" i="4"/>
  <c r="G296" i="4"/>
  <c r="H296" i="4"/>
  <c r="I296" i="4"/>
  <c r="L295" i="4"/>
  <c r="B295" i="4"/>
  <c r="C295" i="4"/>
  <c r="D295" i="4"/>
  <c r="E295" i="4"/>
  <c r="F295" i="4"/>
  <c r="G295" i="4"/>
  <c r="H295" i="4"/>
  <c r="I295" i="4"/>
  <c r="L294" i="4"/>
  <c r="B294" i="4"/>
  <c r="C294" i="4"/>
  <c r="D294" i="4"/>
  <c r="E294" i="4"/>
  <c r="F294" i="4"/>
  <c r="G294" i="4"/>
  <c r="H294" i="4"/>
  <c r="I294" i="4"/>
  <c r="L293" i="4"/>
  <c r="B293" i="4"/>
  <c r="C293" i="4"/>
  <c r="D293" i="4"/>
  <c r="E293" i="4"/>
  <c r="F293" i="4"/>
  <c r="G293" i="4"/>
  <c r="H293" i="4"/>
  <c r="I293" i="4"/>
  <c r="L292" i="4"/>
  <c r="B292" i="4"/>
  <c r="C292" i="4"/>
  <c r="D292" i="4"/>
  <c r="E292" i="4"/>
  <c r="F292" i="4"/>
  <c r="G292" i="4"/>
  <c r="H292" i="4"/>
  <c r="I292" i="4"/>
  <c r="L291" i="4"/>
  <c r="B291" i="4"/>
  <c r="C291" i="4"/>
  <c r="D291" i="4"/>
  <c r="E291" i="4"/>
  <c r="F291" i="4"/>
  <c r="G291" i="4"/>
  <c r="H291" i="4"/>
  <c r="I291" i="4"/>
  <c r="L290" i="4"/>
  <c r="B290" i="4"/>
  <c r="C290" i="4"/>
  <c r="D290" i="4"/>
  <c r="E290" i="4"/>
  <c r="F290" i="4"/>
  <c r="G290" i="4"/>
  <c r="H290" i="4"/>
  <c r="I290" i="4"/>
  <c r="L289" i="4"/>
  <c r="B289" i="4"/>
  <c r="C289" i="4"/>
  <c r="D289" i="4"/>
  <c r="E289" i="4"/>
  <c r="F289" i="4"/>
  <c r="G289" i="4"/>
  <c r="H289" i="4"/>
  <c r="I289" i="4"/>
  <c r="L288" i="4"/>
  <c r="B288" i="4"/>
  <c r="C288" i="4"/>
  <c r="D288" i="4"/>
  <c r="E288" i="4"/>
  <c r="F288" i="4"/>
  <c r="G288" i="4"/>
  <c r="H288" i="4"/>
  <c r="I288" i="4"/>
  <c r="L287" i="4"/>
  <c r="B287" i="4"/>
  <c r="C287" i="4"/>
  <c r="D287" i="4"/>
  <c r="E287" i="4"/>
  <c r="F287" i="4"/>
  <c r="G287" i="4"/>
  <c r="H287" i="4"/>
  <c r="I287" i="4"/>
  <c r="L286" i="4"/>
  <c r="B286" i="4"/>
  <c r="C286" i="4"/>
  <c r="D286" i="4"/>
  <c r="E286" i="4"/>
  <c r="F286" i="4"/>
  <c r="G286" i="4"/>
  <c r="H286" i="4"/>
  <c r="I286" i="4"/>
  <c r="L285" i="4"/>
  <c r="B285" i="4"/>
  <c r="C285" i="4"/>
  <c r="D285" i="4"/>
  <c r="E285" i="4"/>
  <c r="F285" i="4"/>
  <c r="G285" i="4"/>
  <c r="H285" i="4"/>
  <c r="I285" i="4"/>
  <c r="L284" i="4"/>
  <c r="B284" i="4"/>
  <c r="C284" i="4"/>
  <c r="D284" i="4"/>
  <c r="E284" i="4"/>
  <c r="F284" i="4"/>
  <c r="G284" i="4"/>
  <c r="H284" i="4"/>
  <c r="I284" i="4"/>
  <c r="L283" i="4"/>
  <c r="B283" i="4"/>
  <c r="C283" i="4"/>
  <c r="D283" i="4"/>
  <c r="E283" i="4"/>
  <c r="F283" i="4"/>
  <c r="G283" i="4"/>
  <c r="H283" i="4"/>
  <c r="I283" i="4"/>
  <c r="L282" i="4"/>
  <c r="B282" i="4"/>
  <c r="C282" i="4"/>
  <c r="D282" i="4"/>
  <c r="E282" i="4"/>
  <c r="F282" i="4"/>
  <c r="G282" i="4"/>
  <c r="H282" i="4"/>
  <c r="I282" i="4"/>
  <c r="L281" i="4"/>
  <c r="B281" i="4"/>
  <c r="C281" i="4"/>
  <c r="D281" i="4"/>
  <c r="E281" i="4"/>
  <c r="F281" i="4"/>
  <c r="G281" i="4"/>
  <c r="H281" i="4"/>
  <c r="I281" i="4"/>
  <c r="L280" i="4"/>
  <c r="B280" i="4"/>
  <c r="C280" i="4"/>
  <c r="D280" i="4"/>
  <c r="E280" i="4"/>
  <c r="F280" i="4"/>
  <c r="G280" i="4"/>
  <c r="H280" i="4"/>
  <c r="I280" i="4"/>
  <c r="L279" i="4"/>
  <c r="B279" i="4"/>
  <c r="C279" i="4"/>
  <c r="D279" i="4"/>
  <c r="E279" i="4"/>
  <c r="F279" i="4"/>
  <c r="G279" i="4"/>
  <c r="H279" i="4"/>
  <c r="I279" i="4"/>
  <c r="L278" i="4"/>
  <c r="B278" i="4"/>
  <c r="C278" i="4"/>
  <c r="D278" i="4"/>
  <c r="E278" i="4"/>
  <c r="F278" i="4"/>
  <c r="G278" i="4"/>
  <c r="H278" i="4"/>
  <c r="I278" i="4"/>
  <c r="L277" i="4"/>
  <c r="B277" i="4"/>
  <c r="C277" i="4"/>
  <c r="D277" i="4"/>
  <c r="E277" i="4"/>
  <c r="F277" i="4"/>
  <c r="G277" i="4"/>
  <c r="H277" i="4"/>
  <c r="I277" i="4"/>
  <c r="L276" i="4"/>
  <c r="B276" i="4"/>
  <c r="C276" i="4"/>
  <c r="D276" i="4"/>
  <c r="E276" i="4"/>
  <c r="F276" i="4"/>
  <c r="G276" i="4"/>
  <c r="H276" i="4"/>
  <c r="I276" i="4"/>
  <c r="L275" i="4"/>
  <c r="B275" i="4"/>
  <c r="C275" i="4"/>
  <c r="D275" i="4"/>
  <c r="E275" i="4"/>
  <c r="F275" i="4"/>
  <c r="G275" i="4"/>
  <c r="H275" i="4"/>
  <c r="I275" i="4"/>
  <c r="L274" i="4"/>
  <c r="B274" i="4"/>
  <c r="C274" i="4"/>
  <c r="D274" i="4"/>
  <c r="E274" i="4"/>
  <c r="F274" i="4"/>
  <c r="G274" i="4"/>
  <c r="H274" i="4"/>
  <c r="I274" i="4"/>
  <c r="L273" i="4"/>
  <c r="B273" i="4"/>
  <c r="C273" i="4"/>
  <c r="D273" i="4"/>
  <c r="E273" i="4"/>
  <c r="F273" i="4"/>
  <c r="G273" i="4"/>
  <c r="H273" i="4"/>
  <c r="I273" i="4"/>
  <c r="L272" i="4"/>
  <c r="B272" i="4"/>
  <c r="C272" i="4"/>
  <c r="D272" i="4"/>
  <c r="E272" i="4"/>
  <c r="F272" i="4"/>
  <c r="G272" i="4"/>
  <c r="H272" i="4"/>
  <c r="I272" i="4"/>
  <c r="L271" i="4"/>
  <c r="B271" i="4"/>
  <c r="C271" i="4"/>
  <c r="D271" i="4"/>
  <c r="E271" i="4"/>
  <c r="F271" i="4"/>
  <c r="G271" i="4"/>
  <c r="H271" i="4"/>
  <c r="I271" i="4"/>
  <c r="L270" i="4"/>
  <c r="B270" i="4"/>
  <c r="C270" i="4"/>
  <c r="D270" i="4"/>
  <c r="E270" i="4"/>
  <c r="F270" i="4"/>
  <c r="G270" i="4"/>
  <c r="H270" i="4"/>
  <c r="I270" i="4"/>
  <c r="L269" i="4"/>
  <c r="B269" i="4"/>
  <c r="C269" i="4"/>
  <c r="D269" i="4"/>
  <c r="E269" i="4"/>
  <c r="F269" i="4"/>
  <c r="G269" i="4"/>
  <c r="H269" i="4"/>
  <c r="I269" i="4"/>
  <c r="L22" i="4"/>
  <c r="B22" i="4"/>
  <c r="C22" i="4"/>
  <c r="D22" i="4"/>
  <c r="E22" i="4"/>
  <c r="F22" i="4"/>
  <c r="G22" i="4"/>
  <c r="H22" i="4"/>
  <c r="I22" i="4"/>
  <c r="L21" i="4"/>
  <c r="B21" i="4"/>
  <c r="C21" i="4"/>
  <c r="D21" i="4"/>
  <c r="E21" i="4"/>
  <c r="F21" i="4"/>
  <c r="G21" i="4"/>
  <c r="H21" i="4"/>
  <c r="I21" i="4"/>
  <c r="L20" i="4"/>
  <c r="B20" i="4"/>
  <c r="C20" i="4"/>
  <c r="D20" i="4"/>
  <c r="E20" i="4"/>
  <c r="F20" i="4"/>
  <c r="G20" i="4"/>
  <c r="H20" i="4"/>
  <c r="I20" i="4"/>
  <c r="L19" i="4"/>
  <c r="B19" i="4"/>
  <c r="C19" i="4"/>
  <c r="D19" i="4"/>
  <c r="E19" i="4"/>
  <c r="F19" i="4"/>
  <c r="G19" i="4"/>
  <c r="H19" i="4"/>
  <c r="I19" i="4"/>
  <c r="L18" i="4"/>
  <c r="B18" i="4"/>
  <c r="C18" i="4"/>
  <c r="D18" i="4"/>
  <c r="E18" i="4"/>
  <c r="F18" i="4"/>
  <c r="G18" i="4"/>
  <c r="H18" i="4"/>
  <c r="I18" i="4"/>
  <c r="L17" i="4"/>
  <c r="B17" i="4"/>
  <c r="C17" i="4"/>
  <c r="D17" i="4"/>
  <c r="E17" i="4"/>
  <c r="F17" i="4"/>
  <c r="G17" i="4"/>
  <c r="H17" i="4"/>
  <c r="I17" i="4"/>
  <c r="L16" i="4"/>
  <c r="B16" i="4"/>
  <c r="L15" i="4"/>
  <c r="B15" i="4"/>
  <c r="C15" i="4"/>
  <c r="D15" i="4"/>
  <c r="E15" i="4"/>
  <c r="F15" i="4"/>
  <c r="G15" i="4"/>
  <c r="H15" i="4"/>
  <c r="I15" i="4"/>
  <c r="L14" i="4"/>
  <c r="B14" i="4"/>
  <c r="C14" i="4"/>
  <c r="D14" i="4"/>
  <c r="E14" i="4"/>
  <c r="F14" i="4"/>
  <c r="G14" i="4"/>
  <c r="H14" i="4"/>
  <c r="I14" i="4"/>
  <c r="L13" i="4"/>
  <c r="B13" i="4"/>
  <c r="C13" i="4"/>
  <c r="D13" i="4"/>
  <c r="E13" i="4"/>
  <c r="F13" i="4"/>
  <c r="G13" i="4"/>
  <c r="H13" i="4"/>
  <c r="I13" i="4"/>
  <c r="L12" i="4"/>
  <c r="B12" i="4"/>
  <c r="C12" i="4"/>
  <c r="D12" i="4"/>
  <c r="E12" i="4"/>
  <c r="F12" i="4"/>
  <c r="G12" i="4"/>
  <c r="H12" i="4"/>
  <c r="I12" i="4"/>
  <c r="L11" i="4"/>
  <c r="B11" i="4"/>
  <c r="C11" i="4"/>
  <c r="D11" i="4"/>
  <c r="E11" i="4"/>
  <c r="F11" i="4"/>
  <c r="G11" i="4"/>
  <c r="H11" i="4"/>
  <c r="I11" i="4"/>
  <c r="L10" i="4"/>
  <c r="B10" i="4"/>
  <c r="C10" i="4"/>
  <c r="D10" i="4"/>
  <c r="E10" i="4"/>
  <c r="F10" i="4"/>
  <c r="G10" i="4"/>
  <c r="H10" i="4"/>
  <c r="I10" i="4"/>
  <c r="L9" i="4"/>
  <c r="B9" i="4"/>
  <c r="C9" i="4"/>
  <c r="D9" i="4"/>
  <c r="E9" i="4"/>
  <c r="F9" i="4"/>
  <c r="G9" i="4"/>
  <c r="H9" i="4"/>
  <c r="I9" i="4"/>
  <c r="L8" i="4"/>
  <c r="B8" i="4"/>
  <c r="C8" i="4"/>
  <c r="D8" i="4"/>
  <c r="E8" i="4"/>
  <c r="F8" i="4"/>
  <c r="G8" i="4"/>
  <c r="H8" i="4"/>
  <c r="I8" i="4"/>
  <c r="L7" i="4"/>
  <c r="B7" i="4"/>
  <c r="C7" i="4"/>
  <c r="D7" i="4"/>
  <c r="E7" i="4"/>
  <c r="F7" i="4"/>
  <c r="G7" i="4"/>
  <c r="H7" i="4"/>
  <c r="I7" i="4"/>
  <c r="L6" i="4"/>
  <c r="B6" i="4"/>
  <c r="C6" i="4"/>
  <c r="D6" i="4"/>
  <c r="E6" i="4"/>
  <c r="F6" i="4"/>
  <c r="G6" i="4"/>
  <c r="H6" i="4"/>
  <c r="I6" i="4"/>
  <c r="L5" i="4"/>
  <c r="B5" i="4"/>
  <c r="C5" i="4"/>
  <c r="D5" i="4"/>
  <c r="E5" i="4"/>
  <c r="F5" i="4"/>
  <c r="G5" i="4"/>
  <c r="H5" i="4"/>
  <c r="I5" i="4"/>
  <c r="L207" i="5"/>
  <c r="B207" i="5"/>
  <c r="C207" i="5"/>
  <c r="D207" i="5"/>
  <c r="E207" i="5"/>
  <c r="F207" i="5"/>
  <c r="G207" i="5"/>
  <c r="H207" i="5"/>
  <c r="I207" i="5"/>
  <c r="L200" i="5"/>
  <c r="B200" i="5"/>
  <c r="C200" i="5"/>
  <c r="D200" i="5"/>
  <c r="E200" i="5"/>
  <c r="F200" i="5"/>
  <c r="G200" i="5"/>
  <c r="H200" i="5"/>
  <c r="I200" i="5"/>
  <c r="L192" i="5"/>
  <c r="B192" i="5"/>
  <c r="C192" i="5"/>
  <c r="D192" i="5"/>
  <c r="E192" i="5"/>
  <c r="F192" i="5"/>
  <c r="G192" i="5"/>
  <c r="H192" i="5"/>
  <c r="I192" i="5"/>
  <c r="L184" i="5"/>
  <c r="B184" i="5"/>
  <c r="C184" i="5"/>
  <c r="D184" i="5"/>
  <c r="E184" i="5"/>
  <c r="F184" i="5"/>
  <c r="G184" i="5"/>
  <c r="H184" i="5"/>
  <c r="I184" i="5"/>
  <c r="L177" i="5"/>
  <c r="B177" i="5"/>
  <c r="C177" i="5"/>
  <c r="D177" i="5"/>
  <c r="E177" i="5"/>
  <c r="F177" i="5"/>
  <c r="G177" i="5"/>
  <c r="H177" i="5"/>
  <c r="I177" i="5"/>
  <c r="L169" i="5"/>
  <c r="B169" i="5"/>
  <c r="C169" i="5"/>
  <c r="D169" i="5"/>
  <c r="E169" i="5"/>
  <c r="F169" i="5"/>
  <c r="G169" i="5"/>
  <c r="H169" i="5"/>
  <c r="I169" i="5"/>
  <c r="L161" i="5"/>
  <c r="B161" i="5"/>
  <c r="C161" i="5"/>
  <c r="D161" i="5"/>
  <c r="E161" i="5"/>
  <c r="F161" i="5"/>
  <c r="G161" i="5"/>
  <c r="H161" i="5"/>
  <c r="I161" i="5"/>
  <c r="L153" i="5"/>
  <c r="B153" i="5"/>
  <c r="C153" i="5"/>
  <c r="D153" i="5"/>
  <c r="E153" i="5"/>
  <c r="F153" i="5"/>
  <c r="G153" i="5"/>
  <c r="H153" i="5"/>
  <c r="I153" i="5"/>
  <c r="L146" i="5"/>
  <c r="B146" i="5"/>
  <c r="C146" i="5"/>
  <c r="D146" i="5"/>
  <c r="E146" i="5"/>
  <c r="F146" i="5"/>
  <c r="G146" i="5"/>
  <c r="H146" i="5"/>
  <c r="I146" i="5"/>
  <c r="L139" i="5"/>
  <c r="B139" i="5"/>
  <c r="C139" i="5"/>
  <c r="D139" i="5"/>
  <c r="E139" i="5"/>
  <c r="F139" i="5"/>
  <c r="G139" i="5"/>
  <c r="H139" i="5"/>
  <c r="I139" i="5"/>
  <c r="L132" i="5"/>
  <c r="B132" i="5"/>
  <c r="C132" i="5"/>
  <c r="D132" i="5"/>
  <c r="E132" i="5"/>
  <c r="F132" i="5"/>
  <c r="G132" i="5"/>
  <c r="H132" i="5"/>
  <c r="I132" i="5"/>
  <c r="L123" i="5"/>
  <c r="B123" i="5"/>
  <c r="C123" i="5"/>
  <c r="D123" i="5"/>
  <c r="E123" i="5"/>
  <c r="F123" i="5"/>
  <c r="G123" i="5"/>
  <c r="H123" i="5"/>
  <c r="I123" i="5"/>
  <c r="L116" i="5"/>
  <c r="B116" i="5"/>
  <c r="C116" i="5"/>
  <c r="D116" i="5"/>
  <c r="E116" i="5"/>
  <c r="F116" i="5"/>
  <c r="G116" i="5"/>
  <c r="H116" i="5"/>
  <c r="I116" i="5"/>
  <c r="L108" i="5"/>
  <c r="B108" i="5"/>
  <c r="C108" i="5"/>
  <c r="D108" i="5"/>
  <c r="E108" i="5"/>
  <c r="F108" i="5"/>
  <c r="G108" i="5"/>
  <c r="H108" i="5"/>
  <c r="I108" i="5"/>
  <c r="L100" i="5"/>
  <c r="B100" i="5"/>
  <c r="C100" i="5"/>
  <c r="D100" i="5"/>
  <c r="E100" i="5"/>
  <c r="F100" i="5"/>
  <c r="G100" i="5"/>
  <c r="H100" i="5"/>
  <c r="I100" i="5"/>
  <c r="L92" i="5"/>
  <c r="B92" i="5"/>
  <c r="C92" i="5"/>
  <c r="D92" i="5"/>
  <c r="E92" i="5"/>
  <c r="F92" i="5"/>
  <c r="G92" i="5"/>
  <c r="H92" i="5"/>
  <c r="I92" i="5"/>
  <c r="L84" i="5"/>
  <c r="B84" i="5"/>
  <c r="C84" i="5"/>
  <c r="D84" i="5"/>
  <c r="E84" i="5"/>
  <c r="F84" i="5"/>
  <c r="G84" i="5"/>
  <c r="H84" i="5"/>
  <c r="I84" i="5"/>
  <c r="L76" i="5"/>
  <c r="B76" i="5"/>
  <c r="C76" i="5"/>
  <c r="D76" i="5"/>
  <c r="E76" i="5"/>
  <c r="F76" i="5"/>
  <c r="G76" i="5"/>
  <c r="H76" i="5"/>
  <c r="I76" i="5"/>
  <c r="L68" i="5"/>
  <c r="B68" i="5"/>
  <c r="C68" i="5"/>
  <c r="D68" i="5"/>
  <c r="E68" i="5"/>
  <c r="F68" i="5"/>
  <c r="G68" i="5"/>
  <c r="H68" i="5"/>
  <c r="I68" i="5"/>
  <c r="L61" i="5"/>
  <c r="B61" i="5"/>
  <c r="C61" i="5"/>
  <c r="D61" i="5"/>
  <c r="E61" i="5"/>
  <c r="F61" i="5"/>
  <c r="G61" i="5"/>
  <c r="H61" i="5"/>
  <c r="I61" i="5"/>
  <c r="L54" i="5"/>
  <c r="B54" i="5"/>
  <c r="C54" i="5"/>
  <c r="D54" i="5"/>
  <c r="E54" i="5"/>
  <c r="F54" i="5"/>
  <c r="G54" i="5"/>
  <c r="H54" i="5"/>
  <c r="I54" i="5"/>
  <c r="L46" i="5"/>
  <c r="B46" i="5"/>
  <c r="C46" i="5"/>
  <c r="D46" i="5"/>
  <c r="E46" i="5"/>
  <c r="F46" i="5"/>
  <c r="G46" i="5"/>
  <c r="H46" i="5"/>
  <c r="I46" i="5"/>
  <c r="L38" i="5"/>
  <c r="B38" i="5"/>
  <c r="C38" i="5"/>
  <c r="D38" i="5"/>
  <c r="E38" i="5"/>
  <c r="F38" i="5"/>
  <c r="G38" i="5"/>
  <c r="H38" i="5"/>
  <c r="I38" i="5"/>
  <c r="L30" i="5"/>
  <c r="B30" i="5"/>
  <c r="C30" i="5"/>
  <c r="D30" i="5"/>
  <c r="E30" i="5"/>
  <c r="F30" i="5"/>
  <c r="G30" i="5"/>
  <c r="H30" i="5"/>
  <c r="I30" i="5"/>
  <c r="L24" i="5"/>
  <c r="B24" i="5"/>
  <c r="C24" i="5"/>
  <c r="D24" i="5"/>
  <c r="E24" i="5"/>
  <c r="F24" i="5"/>
  <c r="G24" i="5"/>
  <c r="H24" i="5"/>
  <c r="I24" i="5"/>
  <c r="L16" i="5"/>
  <c r="B16" i="5"/>
  <c r="C16" i="5"/>
  <c r="D16" i="5"/>
  <c r="E16" i="5"/>
  <c r="F16" i="5"/>
  <c r="G16" i="5"/>
  <c r="H16" i="5"/>
  <c r="I16" i="5"/>
  <c r="L11" i="5"/>
  <c r="B11" i="5"/>
  <c r="C11" i="5"/>
  <c r="D11" i="5"/>
  <c r="E11" i="5"/>
  <c r="F11" i="5"/>
  <c r="G11" i="5"/>
  <c r="H11" i="5"/>
  <c r="I11" i="5"/>
  <c r="L199" i="5"/>
  <c r="B199" i="5"/>
  <c r="C199" i="5"/>
  <c r="D199" i="5"/>
  <c r="E199" i="5"/>
  <c r="F199" i="5"/>
  <c r="G199" i="5"/>
  <c r="H199" i="5"/>
  <c r="I199" i="5"/>
  <c r="L191" i="5"/>
  <c r="B191" i="5"/>
  <c r="C191" i="5"/>
  <c r="D191" i="5"/>
  <c r="E191" i="5"/>
  <c r="F191" i="5"/>
  <c r="G191" i="5"/>
  <c r="H191" i="5"/>
  <c r="I191" i="5"/>
  <c r="L183" i="5"/>
  <c r="B183" i="5"/>
  <c r="C183" i="5"/>
  <c r="D183" i="5"/>
  <c r="E183" i="5"/>
  <c r="F183" i="5"/>
  <c r="G183" i="5"/>
  <c r="H183" i="5"/>
  <c r="I183" i="5"/>
  <c r="L175" i="5"/>
  <c r="B175" i="5"/>
  <c r="C175" i="5"/>
  <c r="D175" i="5"/>
  <c r="E175" i="5"/>
  <c r="F175" i="5"/>
  <c r="G175" i="5"/>
  <c r="H175" i="5"/>
  <c r="I175" i="5"/>
  <c r="L168" i="5"/>
  <c r="B168" i="5"/>
  <c r="C168" i="5"/>
  <c r="D168" i="5"/>
  <c r="E168" i="5"/>
  <c r="F168" i="5"/>
  <c r="G168" i="5"/>
  <c r="H168" i="5"/>
  <c r="I168" i="5"/>
  <c r="L160" i="5"/>
  <c r="B160" i="5"/>
  <c r="C160" i="5"/>
  <c r="D160" i="5"/>
  <c r="E160" i="5"/>
  <c r="F160" i="5"/>
  <c r="G160" i="5"/>
  <c r="H160" i="5"/>
  <c r="I160" i="5"/>
  <c r="L152" i="5"/>
  <c r="B152" i="5"/>
  <c r="C152" i="5"/>
  <c r="D152" i="5"/>
  <c r="E152" i="5"/>
  <c r="F152" i="5"/>
  <c r="G152" i="5"/>
  <c r="H152" i="5"/>
  <c r="I152" i="5"/>
  <c r="L145" i="5"/>
  <c r="B145" i="5"/>
  <c r="C145" i="5"/>
  <c r="D145" i="5"/>
  <c r="E145" i="5"/>
  <c r="F145" i="5"/>
  <c r="G145" i="5"/>
  <c r="H145" i="5"/>
  <c r="I145" i="5"/>
  <c r="L137" i="5"/>
  <c r="B137" i="5"/>
  <c r="C137" i="5"/>
  <c r="D137" i="5"/>
  <c r="E137" i="5"/>
  <c r="F137" i="5"/>
  <c r="G137" i="5"/>
  <c r="H137" i="5"/>
  <c r="I137" i="5"/>
  <c r="L129" i="5"/>
  <c r="B129" i="5"/>
  <c r="C129" i="5"/>
  <c r="D129" i="5"/>
  <c r="E129" i="5"/>
  <c r="F129" i="5"/>
  <c r="G129" i="5"/>
  <c r="H129" i="5"/>
  <c r="I129" i="5"/>
  <c r="L122" i="5"/>
  <c r="B122" i="5"/>
  <c r="C122" i="5"/>
  <c r="D122" i="5"/>
  <c r="E122" i="5"/>
  <c r="F122" i="5"/>
  <c r="G122" i="5"/>
  <c r="H122" i="5"/>
  <c r="I122" i="5"/>
  <c r="L112" i="5"/>
  <c r="B112" i="5"/>
  <c r="C112" i="5"/>
  <c r="D112" i="5"/>
  <c r="E112" i="5"/>
  <c r="F112" i="5"/>
  <c r="G112" i="5"/>
  <c r="H112" i="5"/>
  <c r="I112" i="5"/>
  <c r="L105" i="5"/>
  <c r="B105" i="5"/>
  <c r="C105" i="5"/>
  <c r="D105" i="5"/>
  <c r="E105" i="5"/>
  <c r="F105" i="5"/>
  <c r="G105" i="5"/>
  <c r="H105" i="5"/>
  <c r="I105" i="5"/>
  <c r="L96" i="5"/>
  <c r="B96" i="5"/>
  <c r="C96" i="5"/>
  <c r="D96" i="5"/>
  <c r="E96" i="5"/>
  <c r="F96" i="5"/>
  <c r="G96" i="5"/>
  <c r="H96" i="5"/>
  <c r="I96" i="5"/>
  <c r="L89" i="5"/>
  <c r="B89" i="5"/>
  <c r="C89" i="5"/>
  <c r="D89" i="5"/>
  <c r="E89" i="5"/>
  <c r="F89" i="5"/>
  <c r="G89" i="5"/>
  <c r="H89" i="5"/>
  <c r="I89" i="5"/>
  <c r="L81" i="5"/>
  <c r="B81" i="5"/>
  <c r="C81" i="5"/>
  <c r="D81" i="5"/>
  <c r="E81" i="5"/>
  <c r="F81" i="5"/>
  <c r="G81" i="5"/>
  <c r="H81" i="5"/>
  <c r="I81" i="5"/>
  <c r="L72" i="5"/>
  <c r="B72" i="5"/>
  <c r="C72" i="5"/>
  <c r="D72" i="5"/>
  <c r="E72" i="5"/>
  <c r="F72" i="5"/>
  <c r="G72" i="5"/>
  <c r="H72" i="5"/>
  <c r="I72" i="5"/>
  <c r="L64" i="5"/>
  <c r="B64" i="5"/>
  <c r="C64" i="5"/>
  <c r="D64" i="5"/>
  <c r="E64" i="5"/>
  <c r="F64" i="5"/>
  <c r="G64" i="5"/>
  <c r="H64" i="5"/>
  <c r="I64" i="5"/>
  <c r="L56" i="5"/>
  <c r="B56" i="5"/>
  <c r="C56" i="5"/>
  <c r="D56" i="5"/>
  <c r="E56" i="5"/>
  <c r="F56" i="5"/>
  <c r="G56" i="5"/>
  <c r="H56" i="5"/>
  <c r="I56" i="5"/>
  <c r="L47" i="5"/>
  <c r="B47" i="5"/>
  <c r="C47" i="5"/>
  <c r="D47" i="5"/>
  <c r="E47" i="5"/>
  <c r="F47" i="5"/>
  <c r="G47" i="5"/>
  <c r="H47" i="5"/>
  <c r="I47" i="5"/>
  <c r="L39" i="5"/>
  <c r="B39" i="5"/>
  <c r="C39" i="5"/>
  <c r="D39" i="5"/>
  <c r="E39" i="5"/>
  <c r="F39" i="5"/>
  <c r="G39" i="5"/>
  <c r="H39" i="5"/>
  <c r="I39" i="5"/>
  <c r="L31" i="5"/>
  <c r="B31" i="5"/>
  <c r="C31" i="5"/>
  <c r="D31" i="5"/>
  <c r="E31" i="5"/>
  <c r="F31" i="5"/>
  <c r="G31" i="5"/>
  <c r="H31" i="5"/>
  <c r="I31" i="5"/>
  <c r="L22" i="5"/>
  <c r="B22" i="5"/>
  <c r="C22" i="5"/>
  <c r="D22" i="5"/>
  <c r="E22" i="5"/>
  <c r="F22" i="5"/>
  <c r="G22" i="5"/>
  <c r="H22" i="5"/>
  <c r="I22" i="5"/>
  <c r="L12" i="5"/>
  <c r="B12" i="5"/>
  <c r="C12" i="5"/>
  <c r="D12" i="5"/>
  <c r="E12" i="5"/>
  <c r="F12" i="5"/>
  <c r="G12" i="5"/>
  <c r="H12" i="5"/>
  <c r="I12" i="5"/>
  <c r="L203" i="5"/>
  <c r="B203" i="5"/>
  <c r="C203" i="5"/>
  <c r="D203" i="5"/>
  <c r="E203" i="5"/>
  <c r="F203" i="5"/>
  <c r="G203" i="5"/>
  <c r="H203" i="5"/>
  <c r="I203" i="5"/>
  <c r="L197" i="5"/>
  <c r="B197" i="5"/>
  <c r="C197" i="5"/>
  <c r="D197" i="5"/>
  <c r="E197" i="5"/>
  <c r="F197" i="5"/>
  <c r="G197" i="5"/>
  <c r="H197" i="5"/>
  <c r="I197" i="5"/>
  <c r="L185" i="5"/>
  <c r="B185" i="5"/>
  <c r="C185" i="5"/>
  <c r="D185" i="5"/>
  <c r="E185" i="5"/>
  <c r="F185" i="5"/>
  <c r="G185" i="5"/>
  <c r="H185" i="5"/>
  <c r="I185" i="5"/>
  <c r="L178" i="5"/>
  <c r="B178" i="5"/>
  <c r="C178" i="5"/>
  <c r="D178" i="5"/>
  <c r="E178" i="5"/>
  <c r="F178" i="5"/>
  <c r="G178" i="5"/>
  <c r="H178" i="5"/>
  <c r="I178" i="5"/>
  <c r="L172" i="5"/>
  <c r="B172" i="5"/>
  <c r="C172" i="5"/>
  <c r="D172" i="5"/>
  <c r="E172" i="5"/>
  <c r="F172" i="5"/>
  <c r="G172" i="5"/>
  <c r="H172" i="5"/>
  <c r="I172" i="5"/>
  <c r="L164" i="5"/>
  <c r="B164" i="5"/>
  <c r="C164" i="5"/>
  <c r="D164" i="5"/>
  <c r="E164" i="5"/>
  <c r="F164" i="5"/>
  <c r="G164" i="5"/>
  <c r="H164" i="5"/>
  <c r="I164" i="5"/>
  <c r="L154" i="5"/>
  <c r="B154" i="5"/>
  <c r="C154" i="5"/>
  <c r="D154" i="5"/>
  <c r="E154" i="5"/>
  <c r="F154" i="5"/>
  <c r="G154" i="5"/>
  <c r="H154" i="5"/>
  <c r="I154" i="5"/>
  <c r="L147" i="5"/>
  <c r="B147" i="5"/>
  <c r="C147" i="5"/>
  <c r="D147" i="5"/>
  <c r="E147" i="5"/>
  <c r="F147" i="5"/>
  <c r="G147" i="5"/>
  <c r="H147" i="5"/>
  <c r="I147" i="5"/>
  <c r="L138" i="5"/>
  <c r="B138" i="5"/>
  <c r="C138" i="5"/>
  <c r="D138" i="5"/>
  <c r="E138" i="5"/>
  <c r="F138" i="5"/>
  <c r="G138" i="5"/>
  <c r="H138" i="5"/>
  <c r="I138" i="5"/>
  <c r="L128" i="5"/>
  <c r="B128" i="5"/>
  <c r="C128" i="5"/>
  <c r="D128" i="5"/>
  <c r="E128" i="5"/>
  <c r="F128" i="5"/>
  <c r="G128" i="5"/>
  <c r="H128" i="5"/>
  <c r="I128" i="5"/>
  <c r="L120" i="5"/>
  <c r="B120" i="5"/>
  <c r="C120" i="5"/>
  <c r="D120" i="5"/>
  <c r="E120" i="5"/>
  <c r="F120" i="5"/>
  <c r="G120" i="5"/>
  <c r="H120" i="5"/>
  <c r="I120" i="5"/>
  <c r="L114" i="5"/>
  <c r="B114" i="5"/>
  <c r="C114" i="5"/>
  <c r="D114" i="5"/>
  <c r="E114" i="5"/>
  <c r="F114" i="5"/>
  <c r="G114" i="5"/>
  <c r="H114" i="5"/>
  <c r="I114" i="5"/>
  <c r="L106" i="5"/>
  <c r="B106" i="5"/>
  <c r="C106" i="5"/>
  <c r="D106" i="5"/>
  <c r="E106" i="5"/>
  <c r="F106" i="5"/>
  <c r="G106" i="5"/>
  <c r="H106" i="5"/>
  <c r="I106" i="5"/>
  <c r="L98" i="5"/>
  <c r="B98" i="5"/>
  <c r="C98" i="5"/>
  <c r="D98" i="5"/>
  <c r="E98" i="5"/>
  <c r="F98" i="5"/>
  <c r="G98" i="5"/>
  <c r="H98" i="5"/>
  <c r="I98" i="5"/>
  <c r="L90" i="5"/>
  <c r="B90" i="5"/>
  <c r="C90" i="5"/>
  <c r="D90" i="5"/>
  <c r="E90" i="5"/>
  <c r="F90" i="5"/>
  <c r="G90" i="5"/>
  <c r="H90" i="5"/>
  <c r="I90" i="5"/>
  <c r="L82" i="5"/>
  <c r="B82" i="5"/>
  <c r="C82" i="5"/>
  <c r="D82" i="5"/>
  <c r="E82" i="5"/>
  <c r="F82" i="5"/>
  <c r="G82" i="5"/>
  <c r="H82" i="5"/>
  <c r="I82" i="5"/>
  <c r="L74" i="5"/>
  <c r="B74" i="5"/>
  <c r="C74" i="5"/>
  <c r="D74" i="5"/>
  <c r="E74" i="5"/>
  <c r="F74" i="5"/>
  <c r="G74" i="5"/>
  <c r="H74" i="5"/>
  <c r="I74" i="5"/>
  <c r="L66" i="5"/>
  <c r="B66" i="5"/>
  <c r="C66" i="5"/>
  <c r="D66" i="5"/>
  <c r="E66" i="5"/>
  <c r="F66" i="5"/>
  <c r="G66" i="5"/>
  <c r="H66" i="5"/>
  <c r="I66" i="5"/>
  <c r="L58" i="5"/>
  <c r="B58" i="5"/>
  <c r="C58" i="5"/>
  <c r="D58" i="5"/>
  <c r="E58" i="5"/>
  <c r="F58" i="5"/>
  <c r="G58" i="5"/>
  <c r="H58" i="5"/>
  <c r="I58" i="5"/>
  <c r="L50" i="5"/>
  <c r="B50" i="5"/>
  <c r="C50" i="5"/>
  <c r="D50" i="5"/>
  <c r="E50" i="5"/>
  <c r="F50" i="5"/>
  <c r="G50" i="5"/>
  <c r="H50" i="5"/>
  <c r="I50" i="5"/>
  <c r="L42" i="5"/>
  <c r="B42" i="5"/>
  <c r="C42" i="5"/>
  <c r="D42" i="5"/>
  <c r="E42" i="5"/>
  <c r="F42" i="5"/>
  <c r="G42" i="5"/>
  <c r="H42" i="5"/>
  <c r="I42" i="5"/>
  <c r="L33" i="5"/>
  <c r="B33" i="5"/>
  <c r="C33" i="5"/>
  <c r="D33" i="5"/>
  <c r="E33" i="5"/>
  <c r="F33" i="5"/>
  <c r="G33" i="5"/>
  <c r="H33" i="5"/>
  <c r="I33" i="5"/>
  <c r="L23" i="5"/>
  <c r="B23" i="5"/>
  <c r="C23" i="5"/>
  <c r="D23" i="5"/>
  <c r="E23" i="5"/>
  <c r="F23" i="5"/>
  <c r="G23" i="5"/>
  <c r="H23" i="5"/>
  <c r="I23" i="5"/>
  <c r="L15" i="5"/>
  <c r="B15" i="5"/>
  <c r="C15" i="5"/>
  <c r="D15" i="5"/>
  <c r="E15" i="5"/>
  <c r="F15" i="5"/>
  <c r="G15" i="5"/>
  <c r="H15" i="5"/>
  <c r="I15" i="5"/>
  <c r="L206" i="5"/>
  <c r="B206" i="5"/>
  <c r="C206" i="5"/>
  <c r="D206" i="5"/>
  <c r="E206" i="5"/>
  <c r="F206" i="5"/>
  <c r="G206" i="5"/>
  <c r="H206" i="5"/>
  <c r="I206" i="5"/>
  <c r="L198" i="5"/>
  <c r="B198" i="5"/>
  <c r="C198" i="5"/>
  <c r="D198" i="5"/>
  <c r="E198" i="5"/>
  <c r="F198" i="5"/>
  <c r="G198" i="5"/>
  <c r="H198" i="5"/>
  <c r="I198" i="5"/>
  <c r="L190" i="5"/>
  <c r="B190" i="5"/>
  <c r="C190" i="5"/>
  <c r="D190" i="5"/>
  <c r="E190" i="5"/>
  <c r="F190" i="5"/>
  <c r="G190" i="5"/>
  <c r="H190" i="5"/>
  <c r="I190" i="5"/>
  <c r="L182" i="5"/>
  <c r="B182" i="5"/>
  <c r="C182" i="5"/>
  <c r="D182" i="5"/>
  <c r="E182" i="5"/>
  <c r="F182" i="5"/>
  <c r="G182" i="5"/>
  <c r="H182" i="5"/>
  <c r="I182" i="5"/>
  <c r="L174" i="5"/>
  <c r="B174" i="5"/>
  <c r="C174" i="5"/>
  <c r="D174" i="5"/>
  <c r="E174" i="5"/>
  <c r="F174" i="5"/>
  <c r="G174" i="5"/>
  <c r="H174" i="5"/>
  <c r="I174" i="5"/>
  <c r="L166" i="5"/>
  <c r="B166" i="5"/>
  <c r="C166" i="5"/>
  <c r="D166" i="5"/>
  <c r="E166" i="5"/>
  <c r="F166" i="5"/>
  <c r="G166" i="5"/>
  <c r="H166" i="5"/>
  <c r="I166" i="5"/>
  <c r="L158" i="5"/>
  <c r="B158" i="5"/>
  <c r="C158" i="5"/>
  <c r="D158" i="5"/>
  <c r="E158" i="5"/>
  <c r="F158" i="5"/>
  <c r="G158" i="5"/>
  <c r="H158" i="5"/>
  <c r="I158" i="5"/>
  <c r="L150" i="5"/>
  <c r="B150" i="5"/>
  <c r="C150" i="5"/>
  <c r="D150" i="5"/>
  <c r="E150" i="5"/>
  <c r="F150" i="5"/>
  <c r="G150" i="5"/>
  <c r="H150" i="5"/>
  <c r="I150" i="5"/>
  <c r="L142" i="5"/>
  <c r="B142" i="5"/>
  <c r="C142" i="5"/>
  <c r="D142" i="5"/>
  <c r="E142" i="5"/>
  <c r="F142" i="5"/>
  <c r="G142" i="5"/>
  <c r="H142" i="5"/>
  <c r="I142" i="5"/>
  <c r="L134" i="5"/>
  <c r="B134" i="5"/>
  <c r="C134" i="5"/>
  <c r="D134" i="5"/>
  <c r="E134" i="5"/>
  <c r="F134" i="5"/>
  <c r="G134" i="5"/>
  <c r="H134" i="5"/>
  <c r="I134" i="5"/>
  <c r="L126" i="5"/>
  <c r="B126" i="5"/>
  <c r="C126" i="5"/>
  <c r="D126" i="5"/>
  <c r="E126" i="5"/>
  <c r="F126" i="5"/>
  <c r="G126" i="5"/>
  <c r="H126" i="5"/>
  <c r="I126" i="5"/>
  <c r="L118" i="5"/>
  <c r="B118" i="5"/>
  <c r="C118" i="5"/>
  <c r="D118" i="5"/>
  <c r="E118" i="5"/>
  <c r="F118" i="5"/>
  <c r="G118" i="5"/>
  <c r="H118" i="5"/>
  <c r="I118" i="5"/>
  <c r="L111" i="5"/>
  <c r="B111" i="5"/>
  <c r="C111" i="5"/>
  <c r="D111" i="5"/>
  <c r="E111" i="5"/>
  <c r="F111" i="5"/>
  <c r="G111" i="5"/>
  <c r="H111" i="5"/>
  <c r="I111" i="5"/>
  <c r="L101" i="5"/>
  <c r="B101" i="5"/>
  <c r="C101" i="5"/>
  <c r="D101" i="5"/>
  <c r="E101" i="5"/>
  <c r="F101" i="5"/>
  <c r="G101" i="5"/>
  <c r="H101" i="5"/>
  <c r="I101" i="5"/>
  <c r="L93" i="5"/>
  <c r="B93" i="5"/>
  <c r="C93" i="5"/>
  <c r="D93" i="5"/>
  <c r="E93" i="5"/>
  <c r="F93" i="5"/>
  <c r="G93" i="5"/>
  <c r="H93" i="5"/>
  <c r="I93" i="5"/>
  <c r="L85" i="5"/>
  <c r="B85" i="5"/>
  <c r="C85" i="5"/>
  <c r="D85" i="5"/>
  <c r="E85" i="5"/>
  <c r="F85" i="5"/>
  <c r="G85" i="5"/>
  <c r="H85" i="5"/>
  <c r="I85" i="5"/>
  <c r="L77" i="5"/>
  <c r="B77" i="5"/>
  <c r="C77" i="5"/>
  <c r="D77" i="5"/>
  <c r="E77" i="5"/>
  <c r="F77" i="5"/>
  <c r="G77" i="5"/>
  <c r="H77" i="5"/>
  <c r="I77" i="5"/>
  <c r="L70" i="5"/>
  <c r="B70" i="5"/>
  <c r="C70" i="5"/>
  <c r="D70" i="5"/>
  <c r="E70" i="5"/>
  <c r="F70" i="5"/>
  <c r="G70" i="5"/>
  <c r="H70" i="5"/>
  <c r="I70" i="5"/>
  <c r="L62" i="5"/>
  <c r="B62" i="5"/>
  <c r="C62" i="5"/>
  <c r="D62" i="5"/>
  <c r="E62" i="5"/>
  <c r="F62" i="5"/>
  <c r="G62" i="5"/>
  <c r="H62" i="5"/>
  <c r="I62" i="5"/>
  <c r="L55" i="5"/>
  <c r="B55" i="5"/>
  <c r="C55" i="5"/>
  <c r="D55" i="5"/>
  <c r="E55" i="5"/>
  <c r="F55" i="5"/>
  <c r="G55" i="5"/>
  <c r="H55" i="5"/>
  <c r="I55" i="5"/>
  <c r="L48" i="5"/>
  <c r="B48" i="5"/>
  <c r="C48" i="5"/>
  <c r="D48" i="5"/>
  <c r="E48" i="5"/>
  <c r="F48" i="5"/>
  <c r="G48" i="5"/>
  <c r="H48" i="5"/>
  <c r="I48" i="5"/>
  <c r="L40" i="5"/>
  <c r="B40" i="5"/>
  <c r="C40" i="5"/>
  <c r="D40" i="5"/>
  <c r="E40" i="5"/>
  <c r="F40" i="5"/>
  <c r="G40" i="5"/>
  <c r="H40" i="5"/>
  <c r="I40" i="5"/>
  <c r="L34" i="5"/>
  <c r="B34" i="5"/>
  <c r="C34" i="5"/>
  <c r="D34" i="5"/>
  <c r="E34" i="5"/>
  <c r="F34" i="5"/>
  <c r="G34" i="5"/>
  <c r="H34" i="5"/>
  <c r="I34" i="5"/>
  <c r="L25" i="5"/>
  <c r="B25" i="5"/>
  <c r="C25" i="5"/>
  <c r="D25" i="5"/>
  <c r="E25" i="5"/>
  <c r="F25" i="5"/>
  <c r="G25" i="5"/>
  <c r="H25" i="5"/>
  <c r="I25" i="5"/>
  <c r="L18" i="5"/>
  <c r="B18" i="5"/>
  <c r="C18" i="5"/>
  <c r="D18" i="5"/>
  <c r="E18" i="5"/>
  <c r="F18" i="5"/>
  <c r="G18" i="5"/>
  <c r="H18" i="5"/>
  <c r="I18" i="5"/>
  <c r="L10" i="5"/>
  <c r="B10" i="5"/>
  <c r="C10" i="5"/>
  <c r="D10" i="5"/>
  <c r="E10" i="5"/>
  <c r="F10" i="5"/>
  <c r="G10" i="5"/>
  <c r="L204" i="5"/>
  <c r="B204" i="5"/>
  <c r="C204" i="5"/>
  <c r="D204" i="5"/>
  <c r="E204" i="5"/>
  <c r="F204" i="5"/>
  <c r="G204" i="5"/>
  <c r="H204" i="5"/>
  <c r="I204" i="5"/>
  <c r="L196" i="5"/>
  <c r="B196" i="5"/>
  <c r="C196" i="5"/>
  <c r="D196" i="5"/>
  <c r="E196" i="5"/>
  <c r="F196" i="5"/>
  <c r="G196" i="5"/>
  <c r="H196" i="5"/>
  <c r="I196" i="5"/>
  <c r="L188" i="5"/>
  <c r="B188" i="5"/>
  <c r="C188" i="5"/>
  <c r="D188" i="5"/>
  <c r="E188" i="5"/>
  <c r="F188" i="5"/>
  <c r="G188" i="5"/>
  <c r="H188" i="5"/>
  <c r="I188" i="5"/>
  <c r="L180" i="5"/>
  <c r="B180" i="5"/>
  <c r="C180" i="5"/>
  <c r="D180" i="5"/>
  <c r="E180" i="5"/>
  <c r="F180" i="5"/>
  <c r="G180" i="5"/>
  <c r="H180" i="5"/>
  <c r="I180" i="5"/>
  <c r="L173" i="5"/>
  <c r="B173" i="5"/>
  <c r="C173" i="5"/>
  <c r="D173" i="5"/>
  <c r="E173" i="5"/>
  <c r="F173" i="5"/>
  <c r="G173" i="5"/>
  <c r="H173" i="5"/>
  <c r="I173" i="5"/>
  <c r="L165" i="5"/>
  <c r="B165" i="5"/>
  <c r="C165" i="5"/>
  <c r="D165" i="5"/>
  <c r="E165" i="5"/>
  <c r="F165" i="5"/>
  <c r="G165" i="5"/>
  <c r="H165" i="5"/>
  <c r="I165" i="5"/>
  <c r="L157" i="5"/>
  <c r="B157" i="5"/>
  <c r="C157" i="5"/>
  <c r="D157" i="5"/>
  <c r="E157" i="5"/>
  <c r="F157" i="5"/>
  <c r="G157" i="5"/>
  <c r="H157" i="5"/>
  <c r="I157" i="5"/>
  <c r="L149" i="5"/>
  <c r="B149" i="5"/>
  <c r="C149" i="5"/>
  <c r="D149" i="5"/>
  <c r="E149" i="5"/>
  <c r="F149" i="5"/>
  <c r="G149" i="5"/>
  <c r="H149" i="5"/>
  <c r="I149" i="5"/>
  <c r="L140" i="5"/>
  <c r="B140" i="5"/>
  <c r="C140" i="5"/>
  <c r="D140" i="5"/>
  <c r="E140" i="5"/>
  <c r="F140" i="5"/>
  <c r="G140" i="5"/>
  <c r="H140" i="5"/>
  <c r="I140" i="5"/>
  <c r="L131" i="5"/>
  <c r="B131" i="5"/>
  <c r="C131" i="5"/>
  <c r="D131" i="5"/>
  <c r="E131" i="5"/>
  <c r="F131" i="5"/>
  <c r="G131" i="5"/>
  <c r="H131" i="5"/>
  <c r="I131" i="5"/>
  <c r="L124" i="5"/>
  <c r="B124" i="5"/>
  <c r="C124" i="5"/>
  <c r="D124" i="5"/>
  <c r="E124" i="5"/>
  <c r="F124" i="5"/>
  <c r="G124" i="5"/>
  <c r="H124" i="5"/>
  <c r="I124" i="5"/>
  <c r="L115" i="5"/>
  <c r="B115" i="5"/>
  <c r="C115" i="5"/>
  <c r="D115" i="5"/>
  <c r="E115" i="5"/>
  <c r="F115" i="5"/>
  <c r="G115" i="5"/>
  <c r="H115" i="5"/>
  <c r="I115" i="5"/>
  <c r="L107" i="5"/>
  <c r="B107" i="5"/>
  <c r="C107" i="5"/>
  <c r="D107" i="5"/>
  <c r="E107" i="5"/>
  <c r="F107" i="5"/>
  <c r="G107" i="5"/>
  <c r="H107" i="5"/>
  <c r="I107" i="5"/>
  <c r="L99" i="5"/>
  <c r="B99" i="5"/>
  <c r="C99" i="5"/>
  <c r="D99" i="5"/>
  <c r="E99" i="5"/>
  <c r="F99" i="5"/>
  <c r="G99" i="5"/>
  <c r="H99" i="5"/>
  <c r="I99" i="5"/>
  <c r="L91" i="5"/>
  <c r="B91" i="5"/>
  <c r="C91" i="5"/>
  <c r="D91" i="5"/>
  <c r="E91" i="5"/>
  <c r="F91" i="5"/>
  <c r="G91" i="5"/>
  <c r="H91" i="5"/>
  <c r="I91" i="5"/>
  <c r="L83" i="5"/>
  <c r="B83" i="5"/>
  <c r="C83" i="5"/>
  <c r="D83" i="5"/>
  <c r="E83" i="5"/>
  <c r="F83" i="5"/>
  <c r="G83" i="5"/>
  <c r="H83" i="5"/>
  <c r="I83" i="5"/>
  <c r="L75" i="5"/>
  <c r="B75" i="5"/>
  <c r="C75" i="5"/>
  <c r="D75" i="5"/>
  <c r="E75" i="5"/>
  <c r="F75" i="5"/>
  <c r="G75" i="5"/>
  <c r="H75" i="5"/>
  <c r="I75" i="5"/>
  <c r="L67" i="5"/>
  <c r="B67" i="5"/>
  <c r="C67" i="5"/>
  <c r="D67" i="5"/>
  <c r="E67" i="5"/>
  <c r="F67" i="5"/>
  <c r="G67" i="5"/>
  <c r="H67" i="5"/>
  <c r="I67" i="5"/>
  <c r="L59" i="5"/>
  <c r="B59" i="5"/>
  <c r="C59" i="5"/>
  <c r="D59" i="5"/>
  <c r="E59" i="5"/>
  <c r="F59" i="5"/>
  <c r="G59" i="5"/>
  <c r="H59" i="5"/>
  <c r="I59" i="5"/>
  <c r="L52" i="5"/>
  <c r="B52" i="5"/>
  <c r="C52" i="5"/>
  <c r="D52" i="5"/>
  <c r="E52" i="5"/>
  <c r="F52" i="5"/>
  <c r="G52" i="5"/>
  <c r="H52" i="5"/>
  <c r="I52" i="5"/>
  <c r="L45" i="5"/>
  <c r="B45" i="5"/>
  <c r="C45" i="5"/>
  <c r="D45" i="5"/>
  <c r="E45" i="5"/>
  <c r="F45" i="5"/>
  <c r="G45" i="5"/>
  <c r="H45" i="5"/>
  <c r="I45" i="5"/>
  <c r="L37" i="5"/>
  <c r="B37" i="5"/>
  <c r="C37" i="5"/>
  <c r="D37" i="5"/>
  <c r="E37" i="5"/>
  <c r="F37" i="5"/>
  <c r="G37" i="5"/>
  <c r="H37" i="5"/>
  <c r="I37" i="5"/>
  <c r="L29" i="5"/>
  <c r="B29" i="5"/>
  <c r="C29" i="5"/>
  <c r="D29" i="5"/>
  <c r="E29" i="5"/>
  <c r="F29" i="5"/>
  <c r="G29" i="5"/>
  <c r="H29" i="5"/>
  <c r="I29" i="5"/>
  <c r="L21" i="5"/>
  <c r="B21" i="5"/>
  <c r="C21" i="5"/>
  <c r="D21" i="5"/>
  <c r="E21" i="5"/>
  <c r="F21" i="5"/>
  <c r="G21" i="5"/>
  <c r="H21" i="5"/>
  <c r="I21" i="5"/>
  <c r="L13" i="5"/>
  <c r="B13" i="5"/>
  <c r="C13" i="5"/>
  <c r="D13" i="5"/>
  <c r="E13" i="5"/>
  <c r="F13" i="5"/>
  <c r="G13" i="5"/>
  <c r="H13" i="5"/>
  <c r="I13" i="5"/>
  <c r="L202" i="5"/>
  <c r="B202" i="5"/>
  <c r="C202" i="5"/>
  <c r="D202" i="5"/>
  <c r="E202" i="5"/>
  <c r="F202" i="5"/>
  <c r="G202" i="5"/>
  <c r="H202" i="5"/>
  <c r="I202" i="5"/>
  <c r="L194" i="5"/>
  <c r="B194" i="5"/>
  <c r="C194" i="5"/>
  <c r="D194" i="5"/>
  <c r="E194" i="5"/>
  <c r="F194" i="5"/>
  <c r="G194" i="5"/>
  <c r="H194" i="5"/>
  <c r="I194" i="5"/>
  <c r="L189" i="5"/>
  <c r="B189" i="5"/>
  <c r="C189" i="5"/>
  <c r="D189" i="5"/>
  <c r="E189" i="5"/>
  <c r="F189" i="5"/>
  <c r="G189" i="5"/>
  <c r="H189" i="5"/>
  <c r="I189" i="5"/>
  <c r="L181" i="5"/>
  <c r="B181" i="5"/>
  <c r="C181" i="5"/>
  <c r="D181" i="5"/>
  <c r="E181" i="5"/>
  <c r="F181" i="5"/>
  <c r="G181" i="5"/>
  <c r="H181" i="5"/>
  <c r="I181" i="5"/>
  <c r="L170" i="5"/>
  <c r="B170" i="5"/>
  <c r="C170" i="5"/>
  <c r="D170" i="5"/>
  <c r="E170" i="5"/>
  <c r="F170" i="5"/>
  <c r="G170" i="5"/>
  <c r="H170" i="5"/>
  <c r="I170" i="5"/>
  <c r="L163" i="5"/>
  <c r="B163" i="5"/>
  <c r="C163" i="5"/>
  <c r="D163" i="5"/>
  <c r="E163" i="5"/>
  <c r="F163" i="5"/>
  <c r="G163" i="5"/>
  <c r="H163" i="5"/>
  <c r="I163" i="5"/>
  <c r="L156" i="5"/>
  <c r="B156" i="5"/>
  <c r="C156" i="5"/>
  <c r="D156" i="5"/>
  <c r="E156" i="5"/>
  <c r="F156" i="5"/>
  <c r="G156" i="5"/>
  <c r="H156" i="5"/>
  <c r="I156" i="5"/>
  <c r="L144" i="5"/>
  <c r="B144" i="5"/>
  <c r="C144" i="5"/>
  <c r="D144" i="5"/>
  <c r="E144" i="5"/>
  <c r="F144" i="5"/>
  <c r="G144" i="5"/>
  <c r="H144" i="5"/>
  <c r="I144" i="5"/>
  <c r="L135" i="5"/>
  <c r="B135" i="5"/>
  <c r="C135" i="5"/>
  <c r="D135" i="5"/>
  <c r="E135" i="5"/>
  <c r="F135" i="5"/>
  <c r="G135" i="5"/>
  <c r="H135" i="5"/>
  <c r="I135" i="5"/>
  <c r="L130" i="5"/>
  <c r="B130" i="5"/>
  <c r="C130" i="5"/>
  <c r="D130" i="5"/>
  <c r="E130" i="5"/>
  <c r="F130" i="5"/>
  <c r="G130" i="5"/>
  <c r="H130" i="5"/>
  <c r="I130" i="5"/>
  <c r="L121" i="5"/>
  <c r="B121" i="5"/>
  <c r="C121" i="5"/>
  <c r="D121" i="5"/>
  <c r="E121" i="5"/>
  <c r="F121" i="5"/>
  <c r="G121" i="5"/>
  <c r="H121" i="5"/>
  <c r="I121" i="5"/>
  <c r="L113" i="5"/>
  <c r="B113" i="5"/>
  <c r="C113" i="5"/>
  <c r="D113" i="5"/>
  <c r="E113" i="5"/>
  <c r="F113" i="5"/>
  <c r="G113" i="5"/>
  <c r="H113" i="5"/>
  <c r="I113" i="5"/>
  <c r="L104" i="5"/>
  <c r="B104" i="5"/>
  <c r="C104" i="5"/>
  <c r="D104" i="5"/>
  <c r="E104" i="5"/>
  <c r="F104" i="5"/>
  <c r="G104" i="5"/>
  <c r="H104" i="5"/>
  <c r="I104" i="5"/>
  <c r="L97" i="5"/>
  <c r="B97" i="5"/>
  <c r="C97" i="5"/>
  <c r="D97" i="5"/>
  <c r="E97" i="5"/>
  <c r="F97" i="5"/>
  <c r="G97" i="5"/>
  <c r="H97" i="5"/>
  <c r="I97" i="5"/>
  <c r="L87" i="5"/>
  <c r="B87" i="5"/>
  <c r="C87" i="5"/>
  <c r="D87" i="5"/>
  <c r="E87" i="5"/>
  <c r="F87" i="5"/>
  <c r="G87" i="5"/>
  <c r="H87" i="5"/>
  <c r="I87" i="5"/>
  <c r="L79" i="5"/>
  <c r="B79" i="5"/>
  <c r="C79" i="5"/>
  <c r="D79" i="5"/>
  <c r="E79" i="5"/>
  <c r="F79" i="5"/>
  <c r="G79" i="5"/>
  <c r="H79" i="5"/>
  <c r="I79" i="5"/>
  <c r="L71" i="5"/>
  <c r="B71" i="5"/>
  <c r="C71" i="5"/>
  <c r="D71" i="5"/>
  <c r="E71" i="5"/>
  <c r="F71" i="5"/>
  <c r="G71" i="5"/>
  <c r="H71" i="5"/>
  <c r="I71" i="5"/>
  <c r="L63" i="5"/>
  <c r="B63" i="5"/>
  <c r="C63" i="5"/>
  <c r="D63" i="5"/>
  <c r="E63" i="5"/>
  <c r="F63" i="5"/>
  <c r="G63" i="5"/>
  <c r="H63" i="5"/>
  <c r="I63" i="5"/>
  <c r="L53" i="5"/>
  <c r="B53" i="5"/>
  <c r="C53" i="5"/>
  <c r="D53" i="5"/>
  <c r="E53" i="5"/>
  <c r="F53" i="5"/>
  <c r="G53" i="5"/>
  <c r="H53" i="5"/>
  <c r="I53" i="5"/>
  <c r="L44" i="5"/>
  <c r="B44" i="5"/>
  <c r="C44" i="5"/>
  <c r="D44" i="5"/>
  <c r="E44" i="5"/>
  <c r="F44" i="5"/>
  <c r="G44" i="5"/>
  <c r="H44" i="5"/>
  <c r="I44" i="5"/>
  <c r="L36" i="5"/>
  <c r="B36" i="5"/>
  <c r="C36" i="5"/>
  <c r="D36" i="5"/>
  <c r="E36" i="5"/>
  <c r="F36" i="5"/>
  <c r="G36" i="5"/>
  <c r="H36" i="5"/>
  <c r="I36" i="5"/>
  <c r="L28" i="5"/>
  <c r="B28" i="5"/>
  <c r="C28" i="5"/>
  <c r="D28" i="5"/>
  <c r="E28" i="5"/>
  <c r="F28" i="5"/>
  <c r="G28" i="5"/>
  <c r="H28" i="5"/>
  <c r="I28" i="5"/>
  <c r="L20" i="5"/>
  <c r="B20" i="5"/>
  <c r="C20" i="5"/>
  <c r="D20" i="5"/>
  <c r="E20" i="5"/>
  <c r="F20" i="5"/>
  <c r="G20" i="5"/>
  <c r="H20" i="5"/>
  <c r="I20" i="5"/>
  <c r="L14" i="5"/>
  <c r="B14" i="5"/>
  <c r="C14" i="5"/>
  <c r="D14" i="5"/>
  <c r="E14" i="5"/>
  <c r="F14" i="5"/>
  <c r="G14" i="5"/>
  <c r="H14" i="5"/>
  <c r="I14" i="5"/>
  <c r="L205" i="5"/>
  <c r="B205" i="5"/>
  <c r="C205" i="5"/>
  <c r="D205" i="5"/>
  <c r="E205" i="5"/>
  <c r="F205" i="5"/>
  <c r="G205" i="5"/>
  <c r="H205" i="5"/>
  <c r="I205" i="5"/>
  <c r="L195" i="5"/>
  <c r="B195" i="5"/>
  <c r="C195" i="5"/>
  <c r="D195" i="5"/>
  <c r="E195" i="5"/>
  <c r="F195" i="5"/>
  <c r="G195" i="5"/>
  <c r="H195" i="5"/>
  <c r="I195" i="5"/>
  <c r="L186" i="5"/>
  <c r="B186" i="5"/>
  <c r="C186" i="5"/>
  <c r="D186" i="5"/>
  <c r="E186" i="5"/>
  <c r="F186" i="5"/>
  <c r="G186" i="5"/>
  <c r="H186" i="5"/>
  <c r="I186" i="5"/>
  <c r="L176" i="5"/>
  <c r="B176" i="5"/>
  <c r="C176" i="5"/>
  <c r="D176" i="5"/>
  <c r="E176" i="5"/>
  <c r="F176" i="5"/>
  <c r="G176" i="5"/>
  <c r="H176" i="5"/>
  <c r="I176" i="5"/>
  <c r="L167" i="5"/>
  <c r="B167" i="5"/>
  <c r="C167" i="5"/>
  <c r="D167" i="5"/>
  <c r="E167" i="5"/>
  <c r="F167" i="5"/>
  <c r="G167" i="5"/>
  <c r="H167" i="5"/>
  <c r="I167" i="5"/>
  <c r="L159" i="5"/>
  <c r="B159" i="5"/>
  <c r="C159" i="5"/>
  <c r="D159" i="5"/>
  <c r="E159" i="5"/>
  <c r="F159" i="5"/>
  <c r="G159" i="5"/>
  <c r="H159" i="5"/>
  <c r="I159" i="5"/>
  <c r="L151" i="5"/>
  <c r="B151" i="5"/>
  <c r="C151" i="5"/>
  <c r="D151" i="5"/>
  <c r="E151" i="5"/>
  <c r="F151" i="5"/>
  <c r="G151" i="5"/>
  <c r="H151" i="5"/>
  <c r="I151" i="5"/>
  <c r="L143" i="5"/>
  <c r="B143" i="5"/>
  <c r="C143" i="5"/>
  <c r="D143" i="5"/>
  <c r="E143" i="5"/>
  <c r="F143" i="5"/>
  <c r="G143" i="5"/>
  <c r="H143" i="5"/>
  <c r="I143" i="5"/>
  <c r="L136" i="5"/>
  <c r="B136" i="5"/>
  <c r="C136" i="5"/>
  <c r="D136" i="5"/>
  <c r="E136" i="5"/>
  <c r="F136" i="5"/>
  <c r="G136" i="5"/>
  <c r="H136" i="5"/>
  <c r="I136" i="5"/>
  <c r="L127" i="5"/>
  <c r="B127" i="5"/>
  <c r="C127" i="5"/>
  <c r="D127" i="5"/>
  <c r="E127" i="5"/>
  <c r="F127" i="5"/>
  <c r="G127" i="5"/>
  <c r="H127" i="5"/>
  <c r="I127" i="5"/>
  <c r="L119" i="5"/>
  <c r="B119" i="5"/>
  <c r="C119" i="5"/>
  <c r="D119" i="5"/>
  <c r="E119" i="5"/>
  <c r="F119" i="5"/>
  <c r="G119" i="5"/>
  <c r="H119" i="5"/>
  <c r="I119" i="5"/>
  <c r="L110" i="5"/>
  <c r="B110" i="5"/>
  <c r="C110" i="5"/>
  <c r="D110" i="5"/>
  <c r="E110" i="5"/>
  <c r="F110" i="5"/>
  <c r="G110" i="5"/>
  <c r="H110" i="5"/>
  <c r="I110" i="5"/>
  <c r="L103" i="5"/>
  <c r="B103" i="5"/>
  <c r="C103" i="5"/>
  <c r="D103" i="5"/>
  <c r="E103" i="5"/>
  <c r="F103" i="5"/>
  <c r="G103" i="5"/>
  <c r="H103" i="5"/>
  <c r="I103" i="5"/>
  <c r="L95" i="5"/>
  <c r="B95" i="5"/>
  <c r="C95" i="5"/>
  <c r="D95" i="5"/>
  <c r="E95" i="5"/>
  <c r="F95" i="5"/>
  <c r="G95" i="5"/>
  <c r="H95" i="5"/>
  <c r="I95" i="5"/>
  <c r="L86" i="5"/>
  <c r="B86" i="5"/>
  <c r="C86" i="5"/>
  <c r="D86" i="5"/>
  <c r="E86" i="5"/>
  <c r="F86" i="5"/>
  <c r="G86" i="5"/>
  <c r="H86" i="5"/>
  <c r="I86" i="5"/>
  <c r="L78" i="5"/>
  <c r="B78" i="5"/>
  <c r="C78" i="5"/>
  <c r="D78" i="5"/>
  <c r="E78" i="5"/>
  <c r="F78" i="5"/>
  <c r="G78" i="5"/>
  <c r="H78" i="5"/>
  <c r="I78" i="5"/>
  <c r="L69" i="5"/>
  <c r="B69" i="5"/>
  <c r="C69" i="5"/>
  <c r="D69" i="5"/>
  <c r="E69" i="5"/>
  <c r="F69" i="5"/>
  <c r="G69" i="5"/>
  <c r="H69" i="5"/>
  <c r="I69" i="5"/>
  <c r="L60" i="5"/>
  <c r="B60" i="5"/>
  <c r="C60" i="5"/>
  <c r="D60" i="5"/>
  <c r="E60" i="5"/>
  <c r="F60" i="5"/>
  <c r="G60" i="5"/>
  <c r="H60" i="5"/>
  <c r="I60" i="5"/>
  <c r="L51" i="5"/>
  <c r="B51" i="5"/>
  <c r="C51" i="5"/>
  <c r="D51" i="5"/>
  <c r="E51" i="5"/>
  <c r="F51" i="5"/>
  <c r="G51" i="5"/>
  <c r="H51" i="5"/>
  <c r="I51" i="5"/>
  <c r="L43" i="5"/>
  <c r="B43" i="5"/>
  <c r="C43" i="5"/>
  <c r="D43" i="5"/>
  <c r="E43" i="5"/>
  <c r="F43" i="5"/>
  <c r="G43" i="5"/>
  <c r="H43" i="5"/>
  <c r="I43" i="5"/>
  <c r="L35" i="5"/>
  <c r="B35" i="5"/>
  <c r="C35" i="5"/>
  <c r="D35" i="5"/>
  <c r="E35" i="5"/>
  <c r="F35" i="5"/>
  <c r="G35" i="5"/>
  <c r="H35" i="5"/>
  <c r="I35" i="5"/>
  <c r="L27" i="5"/>
  <c r="B27" i="5"/>
  <c r="C27" i="5"/>
  <c r="D27" i="5"/>
  <c r="E27" i="5"/>
  <c r="F27" i="5"/>
  <c r="G27" i="5"/>
  <c r="H27" i="5"/>
  <c r="I27" i="5"/>
  <c r="L19" i="5"/>
  <c r="B19" i="5"/>
  <c r="C19" i="5"/>
  <c r="D19" i="5"/>
  <c r="E19" i="5"/>
  <c r="F19" i="5"/>
  <c r="G19" i="5"/>
  <c r="H19" i="5"/>
  <c r="I19" i="5"/>
  <c r="L8" i="5"/>
  <c r="B8" i="5"/>
  <c r="C8" i="5"/>
  <c r="D8" i="5"/>
  <c r="E8" i="5"/>
  <c r="F8" i="5"/>
  <c r="G8" i="5"/>
  <c r="H8" i="5"/>
  <c r="I8" i="5"/>
  <c r="L268" i="4"/>
  <c r="B268" i="4"/>
  <c r="C268" i="4"/>
  <c r="D268" i="4"/>
  <c r="E268" i="4"/>
  <c r="F268" i="4"/>
  <c r="G268" i="4"/>
  <c r="H268" i="4"/>
  <c r="I268" i="4"/>
  <c r="L267" i="4"/>
  <c r="B267" i="4"/>
  <c r="C267" i="4"/>
  <c r="D267" i="4"/>
  <c r="E267" i="4"/>
  <c r="F267" i="4"/>
  <c r="G267" i="4"/>
  <c r="H267" i="4"/>
  <c r="I267" i="4"/>
  <c r="L266" i="4"/>
  <c r="B266" i="4"/>
  <c r="C266" i="4"/>
  <c r="D266" i="4"/>
  <c r="E266" i="4"/>
  <c r="F266" i="4"/>
  <c r="G266" i="4"/>
  <c r="H266" i="4"/>
  <c r="I266" i="4"/>
  <c r="L265" i="4"/>
  <c r="B265" i="4"/>
  <c r="C265" i="4"/>
  <c r="D265" i="4"/>
  <c r="E265" i="4"/>
  <c r="F265" i="4"/>
  <c r="G265" i="4"/>
  <c r="H265" i="4"/>
  <c r="I265" i="4"/>
  <c r="L264" i="4"/>
  <c r="B264" i="4"/>
  <c r="C264" i="4"/>
  <c r="D264" i="4"/>
  <c r="E264" i="4"/>
  <c r="F264" i="4"/>
  <c r="G264" i="4"/>
  <c r="H264" i="4"/>
  <c r="I264" i="4"/>
  <c r="L263" i="4"/>
  <c r="B263" i="4"/>
  <c r="C263" i="4"/>
  <c r="D263" i="4"/>
  <c r="E263" i="4"/>
  <c r="F263" i="4"/>
  <c r="G263" i="4"/>
  <c r="H263" i="4"/>
  <c r="I263" i="4"/>
  <c r="L262" i="4"/>
  <c r="B262" i="4"/>
  <c r="C262" i="4"/>
  <c r="D262" i="4"/>
  <c r="E262" i="4"/>
  <c r="F262" i="4"/>
  <c r="G262" i="4"/>
  <c r="H262" i="4"/>
  <c r="I262" i="4"/>
  <c r="L261" i="4"/>
  <c r="B261" i="4"/>
  <c r="C261" i="4"/>
  <c r="D261" i="4"/>
  <c r="E261" i="4"/>
  <c r="F261" i="4"/>
  <c r="G261" i="4"/>
  <c r="H261" i="4"/>
  <c r="I261" i="4"/>
  <c r="L260" i="4"/>
  <c r="B260" i="4"/>
  <c r="C260" i="4"/>
  <c r="D260" i="4"/>
  <c r="E260" i="4"/>
  <c r="F260" i="4"/>
  <c r="G260" i="4"/>
  <c r="H260" i="4"/>
  <c r="I260" i="4"/>
  <c r="L259" i="4"/>
  <c r="B259" i="4"/>
  <c r="C259" i="4"/>
  <c r="D259" i="4"/>
  <c r="E259" i="4"/>
  <c r="F259" i="4"/>
  <c r="G259" i="4"/>
  <c r="H259" i="4"/>
  <c r="I259" i="4"/>
  <c r="L258" i="4"/>
  <c r="B258" i="4"/>
  <c r="C258" i="4"/>
  <c r="D258" i="4"/>
  <c r="E258" i="4"/>
  <c r="F258" i="4"/>
  <c r="G258" i="4"/>
  <c r="H258" i="4"/>
  <c r="I258" i="4"/>
  <c r="L257" i="4"/>
  <c r="B257" i="4"/>
  <c r="C257" i="4"/>
  <c r="D257" i="4"/>
  <c r="E257" i="4"/>
  <c r="F257" i="4"/>
  <c r="G257" i="4"/>
  <c r="H257" i="4"/>
  <c r="I257" i="4"/>
  <c r="L256" i="4"/>
  <c r="B256" i="4"/>
  <c r="C256" i="4"/>
  <c r="D256" i="4"/>
  <c r="E256" i="4"/>
  <c r="F256" i="4"/>
  <c r="G256" i="4"/>
  <c r="H256" i="4"/>
  <c r="I256" i="4"/>
  <c r="L255" i="4"/>
  <c r="B255" i="4"/>
  <c r="C255" i="4"/>
  <c r="D255" i="4"/>
  <c r="E255" i="4"/>
  <c r="F255" i="4"/>
  <c r="G255" i="4"/>
  <c r="H255" i="4"/>
  <c r="I255" i="4"/>
  <c r="L254" i="4"/>
  <c r="B254" i="4"/>
  <c r="C254" i="4"/>
  <c r="D254" i="4"/>
  <c r="E254" i="4"/>
  <c r="F254" i="4"/>
  <c r="G254" i="4"/>
  <c r="H254" i="4"/>
  <c r="I254" i="4"/>
  <c r="L253" i="4"/>
  <c r="B253" i="4"/>
  <c r="C253" i="4"/>
  <c r="D253" i="4"/>
  <c r="E253" i="4"/>
  <c r="F253" i="4"/>
  <c r="G253" i="4"/>
  <c r="H253" i="4"/>
  <c r="I253" i="4"/>
  <c r="L252" i="4"/>
  <c r="B252" i="4"/>
  <c r="C252" i="4"/>
  <c r="D252" i="4"/>
  <c r="E252" i="4"/>
  <c r="F252" i="4"/>
  <c r="G252" i="4"/>
  <c r="H252" i="4"/>
  <c r="I252" i="4"/>
  <c r="L251" i="4"/>
  <c r="B251" i="4"/>
  <c r="C251" i="4"/>
  <c r="D251" i="4"/>
  <c r="E251" i="4"/>
  <c r="F251" i="4"/>
  <c r="G251" i="4"/>
  <c r="H251" i="4"/>
  <c r="I251" i="4"/>
  <c r="L250" i="4"/>
  <c r="B250" i="4"/>
  <c r="C250" i="4"/>
  <c r="D250" i="4"/>
  <c r="E250" i="4"/>
  <c r="F250" i="4"/>
  <c r="G250" i="4"/>
  <c r="H250" i="4"/>
  <c r="I250" i="4"/>
  <c r="L249" i="4"/>
  <c r="B249" i="4"/>
  <c r="C249" i="4"/>
  <c r="D249" i="4"/>
  <c r="E249" i="4"/>
  <c r="F249" i="4"/>
  <c r="G249" i="4"/>
  <c r="H249" i="4"/>
  <c r="I249" i="4"/>
  <c r="L248" i="4"/>
  <c r="B248" i="4"/>
  <c r="C248" i="4"/>
  <c r="D248" i="4"/>
  <c r="E248" i="4"/>
  <c r="F248" i="4"/>
  <c r="G248" i="4"/>
  <c r="H248" i="4"/>
  <c r="I248" i="4"/>
  <c r="L247" i="4"/>
  <c r="B247" i="4"/>
  <c r="C247" i="4"/>
  <c r="D247" i="4"/>
  <c r="E247" i="4"/>
  <c r="F247" i="4"/>
  <c r="G247" i="4"/>
  <c r="H247" i="4"/>
  <c r="I247" i="4"/>
  <c r="L246" i="4"/>
  <c r="B246" i="4"/>
  <c r="C246" i="4"/>
  <c r="D246" i="4"/>
  <c r="E246" i="4"/>
  <c r="F246" i="4"/>
  <c r="G246" i="4"/>
  <c r="H246" i="4"/>
  <c r="I246" i="4"/>
  <c r="L245" i="4"/>
  <c r="B245" i="4"/>
  <c r="C245" i="4"/>
  <c r="D245" i="4"/>
  <c r="E245" i="4"/>
  <c r="F245" i="4"/>
  <c r="G245" i="4"/>
  <c r="H245" i="4"/>
  <c r="I245" i="4"/>
  <c r="L244" i="4"/>
  <c r="B244" i="4"/>
  <c r="C244" i="4"/>
  <c r="D244" i="4"/>
  <c r="E244" i="4"/>
  <c r="F244" i="4"/>
  <c r="G244" i="4"/>
  <c r="H244" i="4"/>
  <c r="I244" i="4"/>
  <c r="L243" i="4"/>
  <c r="B243" i="4"/>
  <c r="C243" i="4"/>
  <c r="D243" i="4"/>
  <c r="E243" i="4"/>
  <c r="F243" i="4"/>
  <c r="G243" i="4"/>
  <c r="H243" i="4"/>
  <c r="I243" i="4"/>
  <c r="L242" i="4"/>
  <c r="B242" i="4"/>
  <c r="C242" i="4"/>
  <c r="D242" i="4"/>
  <c r="E242" i="4"/>
  <c r="F242" i="4"/>
  <c r="G242" i="4"/>
  <c r="H242" i="4"/>
  <c r="I242" i="4"/>
  <c r="L241" i="4"/>
  <c r="B241" i="4"/>
  <c r="C241" i="4"/>
  <c r="D241" i="4"/>
  <c r="E241" i="4"/>
  <c r="F241" i="4"/>
  <c r="G241" i="4"/>
  <c r="H241" i="4"/>
  <c r="I241" i="4"/>
  <c r="L240" i="4"/>
  <c r="B240" i="4"/>
  <c r="C240" i="4"/>
  <c r="D240" i="4"/>
  <c r="E240" i="4"/>
  <c r="F240" i="4"/>
  <c r="G240" i="4"/>
  <c r="H240" i="4"/>
  <c r="I240" i="4"/>
  <c r="L239" i="4"/>
  <c r="B239" i="4"/>
  <c r="C239" i="4"/>
  <c r="D239" i="4"/>
  <c r="E239" i="4"/>
  <c r="F239" i="4"/>
  <c r="G239" i="4"/>
  <c r="H239" i="4"/>
  <c r="I239" i="4"/>
  <c r="L238" i="4"/>
  <c r="B238" i="4"/>
  <c r="C238" i="4"/>
  <c r="D238" i="4"/>
  <c r="E238" i="4"/>
  <c r="F238" i="4"/>
  <c r="G238" i="4"/>
  <c r="H238" i="4"/>
  <c r="I238" i="4"/>
  <c r="L237" i="4"/>
  <c r="B237" i="4"/>
  <c r="C237" i="4"/>
  <c r="D237" i="4"/>
  <c r="E237" i="4"/>
  <c r="F237" i="4"/>
  <c r="G237" i="4"/>
  <c r="H237" i="4"/>
  <c r="I237" i="4"/>
  <c r="L236" i="4"/>
  <c r="B236" i="4"/>
  <c r="C236" i="4"/>
  <c r="D236" i="4"/>
  <c r="E236" i="4"/>
  <c r="F236" i="4"/>
  <c r="G236" i="4"/>
  <c r="H236" i="4"/>
  <c r="I236" i="4"/>
  <c r="L235" i="4"/>
  <c r="B235" i="4"/>
  <c r="C235" i="4"/>
  <c r="D235" i="4"/>
  <c r="E235" i="4"/>
  <c r="F235" i="4"/>
  <c r="G235" i="4"/>
  <c r="H235" i="4"/>
  <c r="I235" i="4"/>
  <c r="L234" i="4"/>
  <c r="B234" i="4"/>
  <c r="C234" i="4"/>
  <c r="D234" i="4"/>
  <c r="E234" i="4"/>
  <c r="F234" i="4"/>
  <c r="G234" i="4"/>
  <c r="H234" i="4"/>
  <c r="I234" i="4"/>
  <c r="L233" i="4"/>
  <c r="B233" i="4"/>
  <c r="C233" i="4"/>
  <c r="D233" i="4"/>
  <c r="E233" i="4"/>
  <c r="F233" i="4"/>
  <c r="G233" i="4"/>
  <c r="H233" i="4"/>
  <c r="I233" i="4"/>
  <c r="L232" i="4"/>
  <c r="B232" i="4"/>
  <c r="C232" i="4"/>
  <c r="D232" i="4"/>
  <c r="E232" i="4"/>
  <c r="F232" i="4"/>
  <c r="G232" i="4"/>
  <c r="H232" i="4"/>
  <c r="I232" i="4"/>
  <c r="L231" i="4"/>
  <c r="B231" i="4"/>
  <c r="C231" i="4"/>
  <c r="D231" i="4"/>
  <c r="E231" i="4"/>
  <c r="F231" i="4"/>
  <c r="G231" i="4"/>
  <c r="H231" i="4"/>
  <c r="I231" i="4"/>
  <c r="L230" i="4"/>
  <c r="B230" i="4"/>
  <c r="C230" i="4"/>
  <c r="D230" i="4"/>
  <c r="E230" i="4"/>
  <c r="F230" i="4"/>
  <c r="G230" i="4"/>
  <c r="H230" i="4"/>
  <c r="I230" i="4"/>
  <c r="L229" i="4"/>
  <c r="B229" i="4"/>
  <c r="C229" i="4"/>
  <c r="D229" i="4"/>
  <c r="E229" i="4"/>
  <c r="F229" i="4"/>
  <c r="G229" i="4"/>
  <c r="H229" i="4"/>
  <c r="I229" i="4"/>
  <c r="L228" i="4"/>
  <c r="B228" i="4"/>
  <c r="C228" i="4"/>
  <c r="D228" i="4"/>
  <c r="E228" i="4"/>
  <c r="F228" i="4"/>
  <c r="G228" i="4"/>
  <c r="H228" i="4"/>
  <c r="I228" i="4"/>
  <c r="L227" i="4"/>
  <c r="B227" i="4"/>
  <c r="C227" i="4"/>
  <c r="D227" i="4"/>
  <c r="E227" i="4"/>
  <c r="F227" i="4"/>
  <c r="G227" i="4"/>
  <c r="H227" i="4"/>
  <c r="I227" i="4"/>
  <c r="L226" i="4"/>
  <c r="B226" i="4"/>
  <c r="C226" i="4"/>
  <c r="D226" i="4"/>
  <c r="E226" i="4"/>
  <c r="F226" i="4"/>
  <c r="G226" i="4"/>
  <c r="H226" i="4"/>
  <c r="I226" i="4"/>
  <c r="L225" i="4"/>
  <c r="B225" i="4"/>
  <c r="C225" i="4"/>
  <c r="D225" i="4"/>
  <c r="E225" i="4"/>
  <c r="F225" i="4"/>
  <c r="G225" i="4"/>
  <c r="H225" i="4"/>
  <c r="I225" i="4"/>
  <c r="L224" i="4"/>
  <c r="B224" i="4"/>
  <c r="C224" i="4"/>
  <c r="D224" i="4"/>
  <c r="E224" i="4"/>
  <c r="F224" i="4"/>
  <c r="G224" i="4"/>
  <c r="H224" i="4"/>
  <c r="I224" i="4"/>
  <c r="L223" i="4"/>
  <c r="B223" i="4"/>
  <c r="C223" i="4"/>
  <c r="D223" i="4"/>
  <c r="E223" i="4"/>
  <c r="F223" i="4"/>
  <c r="G223" i="4"/>
  <c r="H223" i="4"/>
  <c r="I223" i="4"/>
  <c r="L222" i="4"/>
  <c r="B222" i="4"/>
  <c r="C222" i="4"/>
  <c r="D222" i="4"/>
  <c r="E222" i="4"/>
  <c r="F222" i="4"/>
  <c r="G222" i="4"/>
  <c r="H222" i="4"/>
  <c r="I222" i="4"/>
  <c r="L221" i="4"/>
  <c r="B221" i="4"/>
  <c r="C221" i="4"/>
  <c r="D221" i="4"/>
  <c r="E221" i="4"/>
  <c r="F221" i="4"/>
  <c r="G221" i="4"/>
  <c r="H221" i="4"/>
  <c r="I221" i="4"/>
  <c r="L220" i="4"/>
  <c r="B220" i="4"/>
  <c r="C220" i="4"/>
  <c r="D220" i="4"/>
  <c r="E220" i="4"/>
  <c r="F220" i="4"/>
  <c r="G220" i="4"/>
  <c r="H220" i="4"/>
  <c r="I220" i="4"/>
  <c r="L219" i="4"/>
  <c r="B219" i="4"/>
  <c r="C219" i="4"/>
  <c r="D219" i="4"/>
  <c r="E219" i="4"/>
  <c r="F219" i="4"/>
  <c r="G219" i="4"/>
  <c r="H219" i="4"/>
  <c r="I219" i="4"/>
  <c r="L218" i="4"/>
  <c r="B218" i="4"/>
  <c r="C218" i="4"/>
  <c r="D218" i="4"/>
  <c r="E218" i="4"/>
  <c r="F218" i="4"/>
  <c r="G218" i="4"/>
  <c r="H218" i="4"/>
  <c r="I218" i="4"/>
  <c r="L217" i="4"/>
  <c r="B217" i="4"/>
  <c r="C217" i="4"/>
  <c r="D217" i="4"/>
  <c r="E217" i="4"/>
  <c r="F217" i="4"/>
  <c r="G217" i="4"/>
  <c r="H217" i="4"/>
  <c r="I217" i="4"/>
  <c r="L216" i="4"/>
  <c r="B216" i="4"/>
  <c r="C216" i="4"/>
  <c r="D216" i="4"/>
  <c r="E216" i="4"/>
  <c r="F216" i="4"/>
  <c r="G216" i="4"/>
  <c r="H216" i="4"/>
  <c r="I216" i="4"/>
  <c r="L215" i="4"/>
  <c r="B215" i="4"/>
  <c r="C215" i="4"/>
  <c r="D215" i="4"/>
  <c r="E215" i="4"/>
  <c r="F215" i="4"/>
  <c r="G215" i="4"/>
  <c r="H215" i="4"/>
  <c r="I215" i="4"/>
  <c r="L214" i="4"/>
  <c r="B214" i="4"/>
  <c r="C214" i="4"/>
  <c r="D214" i="4"/>
  <c r="E214" i="4"/>
  <c r="F214" i="4"/>
  <c r="G214" i="4"/>
  <c r="H214" i="4"/>
  <c r="I214" i="4"/>
  <c r="L213" i="4"/>
  <c r="B213" i="4"/>
  <c r="C213" i="4"/>
  <c r="D213" i="4"/>
  <c r="E213" i="4"/>
  <c r="F213" i="4"/>
  <c r="G213" i="4"/>
  <c r="H213" i="4"/>
  <c r="I213" i="4"/>
  <c r="L212" i="4"/>
  <c r="B212" i="4"/>
  <c r="C212" i="4"/>
  <c r="D212" i="4"/>
  <c r="E212" i="4"/>
  <c r="F212" i="4"/>
  <c r="G212" i="4"/>
  <c r="H212" i="4"/>
  <c r="I212" i="4"/>
  <c r="L211" i="4"/>
  <c r="B211" i="4"/>
  <c r="C211" i="4"/>
  <c r="D211" i="4"/>
  <c r="E211" i="4"/>
  <c r="F211" i="4"/>
  <c r="G211" i="4"/>
  <c r="H211" i="4"/>
  <c r="I211" i="4"/>
  <c r="L210" i="4"/>
  <c r="B210" i="4"/>
  <c r="C210" i="4"/>
  <c r="D210" i="4"/>
  <c r="E210" i="4"/>
  <c r="F210" i="4"/>
  <c r="G210" i="4"/>
  <c r="H210" i="4"/>
  <c r="I210" i="4"/>
  <c r="L209" i="4"/>
  <c r="B209" i="4"/>
  <c r="C209" i="4"/>
  <c r="D209" i="4"/>
  <c r="E209" i="4"/>
  <c r="F209" i="4"/>
  <c r="G209" i="4"/>
  <c r="H209" i="4"/>
  <c r="I209" i="4"/>
  <c r="L208" i="4"/>
  <c r="B208" i="4"/>
  <c r="C208" i="4"/>
  <c r="D208" i="4"/>
  <c r="E208" i="4"/>
  <c r="F208" i="4"/>
  <c r="G208" i="4"/>
  <c r="H208" i="4"/>
  <c r="I208" i="4"/>
  <c r="L207" i="4"/>
  <c r="B207" i="4"/>
  <c r="C207" i="4"/>
  <c r="D207" i="4"/>
  <c r="E207" i="4"/>
  <c r="F207" i="4"/>
  <c r="G207" i="4"/>
  <c r="H207" i="4"/>
  <c r="I207" i="4"/>
  <c r="L206" i="4"/>
  <c r="B206" i="4"/>
  <c r="C206" i="4"/>
  <c r="D206" i="4"/>
  <c r="E206" i="4"/>
  <c r="F206" i="4"/>
  <c r="G206" i="4"/>
  <c r="H206" i="4"/>
  <c r="I206" i="4"/>
  <c r="L205" i="4"/>
  <c r="B205" i="4"/>
  <c r="C205" i="4"/>
  <c r="D205" i="4"/>
  <c r="E205" i="4"/>
  <c r="F205" i="4"/>
  <c r="G205" i="4"/>
  <c r="H205" i="4"/>
  <c r="I205" i="4"/>
  <c r="L204" i="4"/>
  <c r="B204" i="4"/>
  <c r="C204" i="4"/>
  <c r="D204" i="4"/>
  <c r="E204" i="4"/>
  <c r="F204" i="4"/>
  <c r="G204" i="4"/>
  <c r="H204" i="4"/>
  <c r="I204" i="4"/>
  <c r="L203" i="4"/>
  <c r="B203" i="4"/>
  <c r="C203" i="4"/>
  <c r="D203" i="4"/>
  <c r="E203" i="4"/>
  <c r="F203" i="4"/>
  <c r="G203" i="4"/>
  <c r="H203" i="4"/>
  <c r="I203" i="4"/>
  <c r="L202" i="4"/>
  <c r="B202" i="4"/>
  <c r="C202" i="4"/>
  <c r="D202" i="4"/>
  <c r="E202" i="4"/>
  <c r="F202" i="4"/>
  <c r="G202" i="4"/>
  <c r="H202" i="4"/>
  <c r="I202" i="4"/>
  <c r="L201" i="4"/>
  <c r="B201" i="4"/>
  <c r="C201" i="4"/>
  <c r="D201" i="4"/>
  <c r="E201" i="4"/>
  <c r="F201" i="4"/>
  <c r="G201" i="4"/>
  <c r="H201" i="4"/>
  <c r="I201" i="4"/>
  <c r="L200" i="4"/>
  <c r="B200" i="4"/>
  <c r="C200" i="4"/>
  <c r="D200" i="4"/>
  <c r="E200" i="4"/>
  <c r="F200" i="4"/>
  <c r="G200" i="4"/>
  <c r="H200" i="4"/>
  <c r="I200" i="4"/>
  <c r="L199" i="4"/>
  <c r="B199" i="4"/>
  <c r="C199" i="4"/>
  <c r="D199" i="4"/>
  <c r="E199" i="4"/>
  <c r="F199" i="4"/>
  <c r="G199" i="4"/>
  <c r="H199" i="4"/>
  <c r="I199" i="4"/>
  <c r="L198" i="4"/>
  <c r="B198" i="4"/>
  <c r="C198" i="4"/>
  <c r="D198" i="4"/>
  <c r="E198" i="4"/>
  <c r="F198" i="4"/>
  <c r="G198" i="4"/>
  <c r="H198" i="4"/>
  <c r="I198" i="4"/>
  <c r="L197" i="4"/>
  <c r="B197" i="4"/>
  <c r="C197" i="4"/>
  <c r="D197" i="4"/>
  <c r="E197" i="4"/>
  <c r="F197" i="4"/>
  <c r="G197" i="4"/>
  <c r="H197" i="4"/>
  <c r="I197" i="4"/>
  <c r="L196" i="4"/>
  <c r="B196" i="4"/>
  <c r="C196" i="4"/>
  <c r="D196" i="4"/>
  <c r="E196" i="4"/>
  <c r="F196" i="4"/>
  <c r="G196" i="4"/>
  <c r="H196" i="4"/>
  <c r="I196" i="4"/>
  <c r="L195" i="4"/>
  <c r="B195" i="4"/>
  <c r="C195" i="4"/>
  <c r="D195" i="4"/>
  <c r="E195" i="4"/>
  <c r="F195" i="4"/>
  <c r="G195" i="4"/>
  <c r="H195" i="4"/>
  <c r="I195" i="4"/>
  <c r="L194" i="4"/>
  <c r="B194" i="4"/>
  <c r="C194" i="4"/>
  <c r="D194" i="4"/>
  <c r="E194" i="4"/>
  <c r="F194" i="4"/>
  <c r="G194" i="4"/>
  <c r="H194" i="4"/>
  <c r="I194" i="4"/>
  <c r="L193" i="4"/>
  <c r="B193" i="4"/>
  <c r="C193" i="4"/>
  <c r="D193" i="4"/>
  <c r="E193" i="4"/>
  <c r="F193" i="4"/>
  <c r="G193" i="4"/>
  <c r="H193" i="4"/>
  <c r="I193" i="4"/>
  <c r="L192" i="4"/>
  <c r="B192" i="4"/>
  <c r="C192" i="4"/>
  <c r="D192" i="4"/>
  <c r="E192" i="4"/>
  <c r="F192" i="4"/>
  <c r="G192" i="4"/>
  <c r="H192" i="4"/>
  <c r="I192" i="4"/>
  <c r="L191" i="4"/>
  <c r="B191" i="4"/>
  <c r="C191" i="4"/>
  <c r="D191" i="4"/>
  <c r="E191" i="4"/>
  <c r="F191" i="4"/>
  <c r="G191" i="4"/>
  <c r="H191" i="4"/>
  <c r="I191" i="4"/>
  <c r="L190" i="4"/>
  <c r="B190" i="4"/>
  <c r="C190" i="4"/>
  <c r="D190" i="4"/>
  <c r="E190" i="4"/>
  <c r="F190" i="4"/>
  <c r="G190" i="4"/>
  <c r="H190" i="4"/>
  <c r="I190" i="4"/>
  <c r="L189" i="4"/>
  <c r="B189" i="4"/>
  <c r="C189" i="4"/>
  <c r="D189" i="4"/>
  <c r="E189" i="4"/>
  <c r="F189" i="4"/>
  <c r="G189" i="4"/>
  <c r="H189" i="4"/>
  <c r="I189" i="4"/>
  <c r="L188" i="4"/>
  <c r="B188" i="4"/>
  <c r="C188" i="4"/>
  <c r="D188" i="4"/>
  <c r="E188" i="4"/>
  <c r="F188" i="4"/>
  <c r="G188" i="4"/>
  <c r="H188" i="4"/>
  <c r="I188" i="4"/>
  <c r="L187" i="4"/>
  <c r="B187" i="4"/>
  <c r="C187" i="4"/>
  <c r="D187" i="4"/>
  <c r="E187" i="4"/>
  <c r="F187" i="4"/>
  <c r="G187" i="4"/>
  <c r="H187" i="4"/>
  <c r="I187" i="4"/>
  <c r="L186" i="4"/>
  <c r="B186" i="4"/>
  <c r="C186" i="4"/>
  <c r="D186" i="4"/>
  <c r="E186" i="4"/>
  <c r="F186" i="4"/>
  <c r="G186" i="4"/>
  <c r="H186" i="4"/>
  <c r="I186" i="4"/>
  <c r="L185" i="4"/>
  <c r="B185" i="4"/>
  <c r="C185" i="4"/>
  <c r="D185" i="4"/>
  <c r="E185" i="4"/>
  <c r="F185" i="4"/>
  <c r="G185" i="4"/>
  <c r="H185" i="4"/>
  <c r="I185" i="4"/>
  <c r="L184" i="4"/>
  <c r="B184" i="4"/>
  <c r="C184" i="4"/>
  <c r="D184" i="4"/>
  <c r="E184" i="4"/>
  <c r="F184" i="4"/>
  <c r="G184" i="4"/>
  <c r="H184" i="4"/>
  <c r="I184" i="4"/>
  <c r="L183" i="4"/>
  <c r="B183" i="4"/>
  <c r="C183" i="4"/>
  <c r="D183" i="4"/>
  <c r="E183" i="4"/>
  <c r="F183" i="4"/>
  <c r="G183" i="4"/>
  <c r="H183" i="4"/>
  <c r="I183" i="4"/>
  <c r="L182" i="4"/>
  <c r="B182" i="4"/>
  <c r="C182" i="4"/>
  <c r="D182" i="4"/>
  <c r="E182" i="4"/>
  <c r="F182" i="4"/>
  <c r="G182" i="4"/>
  <c r="H182" i="4"/>
  <c r="I182" i="4"/>
  <c r="L181" i="4"/>
  <c r="B181" i="4"/>
  <c r="C181" i="4"/>
  <c r="D181" i="4"/>
  <c r="E181" i="4"/>
  <c r="F181" i="4"/>
  <c r="G181" i="4"/>
  <c r="H181" i="4"/>
  <c r="I181" i="4"/>
  <c r="L180" i="4"/>
  <c r="B180" i="4"/>
  <c r="C180" i="4"/>
  <c r="D180" i="4"/>
  <c r="E180" i="4"/>
  <c r="F180" i="4"/>
  <c r="G180" i="4"/>
  <c r="H180" i="4"/>
  <c r="I180" i="4"/>
  <c r="L179" i="4"/>
  <c r="B179" i="4"/>
  <c r="C179" i="4"/>
  <c r="D179" i="4"/>
  <c r="E179" i="4"/>
  <c r="F179" i="4"/>
  <c r="G179" i="4"/>
  <c r="H179" i="4"/>
  <c r="I179" i="4"/>
  <c r="L178" i="4"/>
  <c r="B178" i="4"/>
  <c r="C178" i="4"/>
  <c r="D178" i="4"/>
  <c r="E178" i="4"/>
  <c r="F178" i="4"/>
  <c r="G178" i="4"/>
  <c r="H178" i="4"/>
  <c r="I178" i="4"/>
  <c r="L177" i="4"/>
  <c r="B177" i="4"/>
  <c r="C177" i="4"/>
  <c r="D177" i="4"/>
  <c r="E177" i="4"/>
  <c r="F177" i="4"/>
  <c r="G177" i="4"/>
  <c r="H177" i="4"/>
  <c r="I177" i="4"/>
  <c r="L176" i="4"/>
  <c r="B176" i="4"/>
  <c r="C176" i="4"/>
  <c r="D176" i="4"/>
  <c r="E176" i="4"/>
  <c r="F176" i="4"/>
  <c r="G176" i="4"/>
  <c r="H176" i="4"/>
  <c r="I176" i="4"/>
  <c r="L175" i="4"/>
  <c r="B175" i="4"/>
  <c r="C175" i="4"/>
  <c r="D175" i="4"/>
  <c r="E175" i="4"/>
  <c r="F175" i="4"/>
  <c r="G175" i="4"/>
  <c r="H175" i="4"/>
  <c r="I175" i="4"/>
  <c r="L174" i="4"/>
  <c r="B174" i="4"/>
  <c r="C174" i="4"/>
  <c r="D174" i="4"/>
  <c r="E174" i="4"/>
  <c r="F174" i="4"/>
  <c r="G174" i="4"/>
  <c r="H174" i="4"/>
  <c r="I174" i="4"/>
  <c r="L173" i="4"/>
  <c r="B173" i="4"/>
  <c r="C173" i="4"/>
  <c r="D173" i="4"/>
  <c r="E173" i="4"/>
  <c r="F173" i="4"/>
  <c r="G173" i="4"/>
  <c r="H173" i="4"/>
  <c r="I173" i="4"/>
  <c r="L172" i="4"/>
  <c r="B172" i="4"/>
  <c r="C172" i="4"/>
  <c r="D172" i="4"/>
  <c r="E172" i="4"/>
  <c r="F172" i="4"/>
  <c r="G172" i="4"/>
  <c r="H172" i="4"/>
  <c r="I172" i="4"/>
  <c r="L171" i="4"/>
  <c r="B171" i="4"/>
  <c r="C171" i="4"/>
  <c r="D171" i="4"/>
  <c r="E171" i="4"/>
  <c r="F171" i="4"/>
  <c r="G171" i="4"/>
  <c r="H171" i="4"/>
  <c r="I171" i="4"/>
  <c r="L170" i="4"/>
  <c r="B170" i="4"/>
  <c r="C170" i="4"/>
  <c r="D170" i="4"/>
  <c r="E170" i="4"/>
  <c r="F170" i="4"/>
  <c r="G170" i="4"/>
  <c r="H170" i="4"/>
  <c r="I170" i="4"/>
  <c r="L169" i="4"/>
  <c r="B169" i="4"/>
  <c r="C169" i="4"/>
  <c r="D169" i="4"/>
  <c r="E169" i="4"/>
  <c r="F169" i="4"/>
  <c r="G169" i="4"/>
  <c r="H169" i="4"/>
  <c r="I169" i="4"/>
  <c r="L168" i="4"/>
  <c r="B168" i="4"/>
  <c r="C168" i="4"/>
  <c r="D168" i="4"/>
  <c r="E168" i="4"/>
  <c r="F168" i="4"/>
  <c r="G168" i="4"/>
  <c r="H168" i="4"/>
  <c r="I168" i="4"/>
  <c r="L167" i="4"/>
  <c r="B167" i="4"/>
  <c r="C167" i="4"/>
  <c r="D167" i="4"/>
  <c r="E167" i="4"/>
  <c r="F167" i="4"/>
  <c r="G167" i="4"/>
  <c r="H167" i="4"/>
  <c r="I167" i="4"/>
  <c r="L166" i="4"/>
  <c r="B166" i="4"/>
  <c r="C166" i="4"/>
  <c r="D166" i="4"/>
  <c r="E166" i="4"/>
  <c r="F166" i="4"/>
  <c r="G166" i="4"/>
  <c r="H166" i="4"/>
  <c r="I166" i="4"/>
  <c r="L165" i="4"/>
  <c r="B165" i="4"/>
  <c r="C165" i="4"/>
  <c r="D165" i="4"/>
  <c r="E165" i="4"/>
  <c r="F165" i="4"/>
  <c r="G165" i="4"/>
  <c r="H165" i="4"/>
  <c r="I165" i="4"/>
  <c r="L164" i="4"/>
  <c r="B164" i="4"/>
  <c r="C164" i="4"/>
  <c r="D164" i="4"/>
  <c r="E164" i="4"/>
  <c r="F164" i="4"/>
  <c r="G164" i="4"/>
  <c r="H164" i="4"/>
  <c r="I164" i="4"/>
  <c r="L163" i="4"/>
  <c r="B163" i="4"/>
  <c r="C163" i="4"/>
  <c r="D163" i="4"/>
  <c r="E163" i="4"/>
  <c r="F163" i="4"/>
  <c r="G163" i="4"/>
  <c r="H163" i="4"/>
  <c r="I163" i="4"/>
  <c r="L162" i="4"/>
  <c r="B162" i="4"/>
  <c r="C162" i="4"/>
  <c r="D162" i="4"/>
  <c r="E162" i="4"/>
  <c r="F162" i="4"/>
  <c r="G162" i="4"/>
  <c r="H162" i="4"/>
  <c r="I162" i="4"/>
  <c r="L161" i="4"/>
  <c r="B161" i="4"/>
  <c r="C161" i="4"/>
  <c r="D161" i="4"/>
  <c r="E161" i="4"/>
  <c r="F161" i="4"/>
  <c r="G161" i="4"/>
  <c r="H161" i="4"/>
  <c r="I161" i="4"/>
  <c r="L160" i="4"/>
  <c r="B160" i="4"/>
  <c r="C160" i="4"/>
  <c r="D160" i="4"/>
  <c r="E160" i="4"/>
  <c r="F160" i="4"/>
  <c r="G160" i="4"/>
  <c r="H160" i="4"/>
  <c r="I160" i="4"/>
  <c r="L159" i="4"/>
  <c r="B159" i="4"/>
  <c r="C159" i="4"/>
  <c r="D159" i="4"/>
  <c r="E159" i="4"/>
  <c r="F159" i="4"/>
  <c r="G159" i="4"/>
  <c r="H159" i="4"/>
  <c r="I159" i="4"/>
  <c r="L158" i="4"/>
  <c r="B158" i="4"/>
  <c r="C158" i="4"/>
  <c r="D158" i="4"/>
  <c r="E158" i="4"/>
  <c r="F158" i="4"/>
  <c r="G158" i="4"/>
  <c r="H158" i="4"/>
  <c r="I158" i="4"/>
  <c r="L157" i="4"/>
  <c r="B157" i="4"/>
  <c r="C157" i="4"/>
  <c r="D157" i="4"/>
  <c r="E157" i="4"/>
  <c r="F157" i="4"/>
  <c r="G157" i="4"/>
  <c r="H157" i="4"/>
  <c r="I157" i="4"/>
  <c r="L156" i="4"/>
  <c r="B156" i="4"/>
  <c r="C156" i="4"/>
  <c r="D156" i="4"/>
  <c r="E156" i="4"/>
  <c r="F156" i="4"/>
  <c r="G156" i="4"/>
  <c r="H156" i="4"/>
  <c r="I156" i="4"/>
  <c r="L155" i="4"/>
  <c r="B155" i="4"/>
  <c r="C155" i="4"/>
  <c r="D155" i="4"/>
  <c r="E155" i="4"/>
  <c r="F155" i="4"/>
  <c r="G155" i="4"/>
  <c r="H155" i="4"/>
  <c r="I155" i="4"/>
  <c r="L154" i="4"/>
  <c r="B154" i="4"/>
  <c r="C154" i="4"/>
  <c r="D154" i="4"/>
  <c r="E154" i="4"/>
  <c r="F154" i="4"/>
  <c r="G154" i="4"/>
  <c r="H154" i="4"/>
  <c r="I154" i="4"/>
  <c r="L153" i="4"/>
  <c r="B153" i="4"/>
  <c r="C153" i="4"/>
  <c r="D153" i="4"/>
  <c r="E153" i="4"/>
  <c r="F153" i="4"/>
  <c r="G153" i="4"/>
  <c r="H153" i="4"/>
  <c r="I153" i="4"/>
  <c r="L152" i="4"/>
  <c r="B152" i="4"/>
  <c r="C152" i="4"/>
  <c r="D152" i="4"/>
  <c r="E152" i="4"/>
  <c r="F152" i="4"/>
  <c r="G152" i="4"/>
  <c r="H152" i="4"/>
  <c r="I152" i="4"/>
  <c r="L151" i="4"/>
  <c r="B151" i="4"/>
  <c r="C151" i="4"/>
  <c r="D151" i="4"/>
  <c r="E151" i="4"/>
  <c r="F151" i="4"/>
  <c r="G151" i="4"/>
  <c r="H151" i="4"/>
  <c r="I151" i="4"/>
  <c r="L150" i="4"/>
  <c r="B150" i="4"/>
  <c r="C150" i="4"/>
  <c r="D150" i="4"/>
  <c r="E150" i="4"/>
  <c r="F150" i="4"/>
  <c r="G150" i="4"/>
  <c r="H150" i="4"/>
  <c r="I150" i="4"/>
  <c r="L149" i="4"/>
  <c r="B149" i="4"/>
  <c r="C149" i="4"/>
  <c r="D149" i="4"/>
  <c r="E149" i="4"/>
  <c r="F149" i="4"/>
  <c r="G149" i="4"/>
  <c r="H149" i="4"/>
  <c r="I149" i="4"/>
  <c r="L148" i="4"/>
  <c r="B148" i="4"/>
  <c r="C148" i="4"/>
  <c r="D148" i="4"/>
  <c r="E148" i="4"/>
  <c r="F148" i="4"/>
  <c r="G148" i="4"/>
  <c r="H148" i="4"/>
  <c r="I148" i="4"/>
  <c r="L147" i="4"/>
  <c r="B147" i="4"/>
  <c r="C147" i="4"/>
  <c r="D147" i="4"/>
  <c r="E147" i="4"/>
  <c r="F147" i="4"/>
  <c r="G147" i="4"/>
  <c r="H147" i="4"/>
  <c r="I147" i="4"/>
  <c r="L146" i="4"/>
  <c r="B146" i="4"/>
  <c r="C146" i="4"/>
  <c r="D146" i="4"/>
  <c r="E146" i="4"/>
  <c r="F146" i="4"/>
  <c r="G146" i="4"/>
  <c r="H146" i="4"/>
  <c r="I146" i="4"/>
  <c r="L145" i="4"/>
  <c r="B145" i="4"/>
  <c r="C145" i="4"/>
  <c r="D145" i="4"/>
  <c r="E145" i="4"/>
  <c r="F145" i="4"/>
  <c r="G145" i="4"/>
  <c r="H145" i="4"/>
  <c r="I145" i="4"/>
  <c r="L144" i="4"/>
  <c r="B144" i="4"/>
  <c r="C144" i="4"/>
  <c r="D144" i="4"/>
  <c r="E144" i="4"/>
  <c r="F144" i="4"/>
  <c r="G144" i="4"/>
  <c r="H144" i="4"/>
  <c r="I144" i="4"/>
  <c r="L143" i="4"/>
  <c r="B143" i="4"/>
  <c r="C143" i="4"/>
  <c r="D143" i="4"/>
  <c r="E143" i="4"/>
  <c r="F143" i="4"/>
  <c r="G143" i="4"/>
  <c r="H143" i="4"/>
  <c r="I143" i="4"/>
  <c r="L142" i="4"/>
  <c r="B142" i="4"/>
  <c r="C142" i="4"/>
  <c r="D142" i="4"/>
  <c r="E142" i="4"/>
  <c r="F142" i="4"/>
  <c r="G142" i="4"/>
  <c r="H142" i="4"/>
  <c r="I142" i="4"/>
  <c r="L141" i="4"/>
  <c r="B141" i="4"/>
  <c r="C141" i="4"/>
  <c r="D141" i="4"/>
  <c r="E141" i="4"/>
  <c r="F141" i="4"/>
  <c r="G141" i="4"/>
  <c r="H141" i="4"/>
  <c r="I141" i="4"/>
  <c r="L140" i="4"/>
  <c r="B140" i="4"/>
  <c r="C140" i="4"/>
  <c r="D140" i="4"/>
  <c r="E140" i="4"/>
  <c r="F140" i="4"/>
  <c r="G140" i="4"/>
  <c r="H140" i="4"/>
  <c r="I140" i="4"/>
  <c r="L139" i="4"/>
  <c r="B139" i="4"/>
  <c r="C139" i="4"/>
  <c r="D139" i="4"/>
  <c r="E139" i="4"/>
  <c r="F139" i="4"/>
  <c r="G139" i="4"/>
  <c r="H139" i="4"/>
  <c r="I139" i="4"/>
  <c r="L138" i="4"/>
  <c r="B138" i="4"/>
  <c r="C138" i="4"/>
  <c r="D138" i="4"/>
  <c r="E138" i="4"/>
  <c r="F138" i="4"/>
  <c r="G138" i="4"/>
  <c r="H138" i="4"/>
  <c r="I138" i="4"/>
  <c r="L137" i="4"/>
  <c r="B137" i="4"/>
  <c r="C137" i="4"/>
  <c r="D137" i="4"/>
  <c r="E137" i="4"/>
  <c r="F137" i="4"/>
  <c r="G137" i="4"/>
  <c r="H137" i="4"/>
  <c r="I137" i="4"/>
  <c r="L136" i="4"/>
  <c r="B136" i="4"/>
  <c r="C136" i="4"/>
  <c r="D136" i="4"/>
  <c r="E136" i="4"/>
  <c r="F136" i="4"/>
  <c r="G136" i="4"/>
  <c r="H136" i="4"/>
  <c r="I136" i="4"/>
  <c r="L135" i="4"/>
  <c r="B135" i="4"/>
  <c r="C135" i="4"/>
  <c r="D135" i="4"/>
  <c r="E135" i="4"/>
  <c r="F135" i="4"/>
  <c r="G135" i="4"/>
  <c r="H135" i="4"/>
  <c r="I135" i="4"/>
  <c r="L134" i="4"/>
  <c r="B134" i="4"/>
  <c r="C134" i="4"/>
  <c r="D134" i="4"/>
  <c r="E134" i="4"/>
  <c r="F134" i="4"/>
  <c r="G134" i="4"/>
  <c r="H134" i="4"/>
  <c r="I134" i="4"/>
  <c r="L133" i="4"/>
  <c r="B133" i="4"/>
  <c r="C133" i="4"/>
  <c r="D133" i="4"/>
  <c r="E133" i="4"/>
  <c r="F133" i="4"/>
  <c r="G133" i="4"/>
  <c r="H133" i="4"/>
  <c r="I133" i="4"/>
  <c r="L132" i="4"/>
  <c r="B132" i="4"/>
  <c r="C132" i="4"/>
  <c r="D132" i="4"/>
  <c r="E132" i="4"/>
  <c r="F132" i="4"/>
  <c r="G132" i="4"/>
  <c r="H132" i="4"/>
  <c r="I132" i="4"/>
  <c r="L131" i="4"/>
  <c r="B131" i="4"/>
  <c r="C131" i="4"/>
  <c r="D131" i="4"/>
  <c r="E131" i="4"/>
  <c r="F131" i="4"/>
  <c r="G131" i="4"/>
  <c r="H131" i="4"/>
  <c r="I131" i="4"/>
  <c r="L130" i="4"/>
  <c r="B130" i="4"/>
  <c r="C130" i="4"/>
  <c r="D130" i="4"/>
  <c r="E130" i="4"/>
  <c r="F130" i="4"/>
  <c r="G130" i="4"/>
  <c r="H130" i="4"/>
  <c r="I130" i="4"/>
  <c r="L129" i="4"/>
  <c r="B129" i="4"/>
  <c r="C129" i="4"/>
  <c r="D129" i="4"/>
  <c r="E129" i="4"/>
  <c r="F129" i="4"/>
  <c r="G129" i="4"/>
  <c r="H129" i="4"/>
  <c r="I129" i="4"/>
  <c r="L128" i="4"/>
  <c r="B128" i="4"/>
  <c r="C128" i="4"/>
  <c r="D128" i="4"/>
  <c r="E128" i="4"/>
  <c r="F128" i="4"/>
  <c r="G128" i="4"/>
  <c r="H128" i="4"/>
  <c r="I128" i="4"/>
  <c r="L127" i="4"/>
  <c r="B127" i="4"/>
  <c r="C127" i="4"/>
  <c r="D127" i="4"/>
  <c r="E127" i="4"/>
  <c r="F127" i="4"/>
  <c r="G127" i="4"/>
  <c r="H127" i="4"/>
  <c r="I127" i="4"/>
  <c r="L126" i="4"/>
  <c r="B126" i="4"/>
  <c r="C126" i="4"/>
  <c r="D126" i="4"/>
  <c r="E126" i="4"/>
  <c r="F126" i="4"/>
  <c r="G126" i="4"/>
  <c r="H126" i="4"/>
  <c r="I126" i="4"/>
  <c r="L125" i="4"/>
  <c r="B125" i="4"/>
  <c r="C125" i="4"/>
  <c r="D125" i="4"/>
  <c r="E125" i="4"/>
  <c r="F125" i="4"/>
  <c r="G125" i="4"/>
  <c r="H125" i="4"/>
  <c r="I125" i="4"/>
  <c r="L124" i="4"/>
  <c r="B124" i="4"/>
  <c r="C124" i="4"/>
  <c r="D124" i="4"/>
  <c r="E124" i="4"/>
  <c r="F124" i="4"/>
  <c r="G124" i="4"/>
  <c r="H124" i="4"/>
  <c r="I124" i="4"/>
  <c r="L123" i="4"/>
  <c r="B123" i="4"/>
  <c r="C123" i="4"/>
  <c r="D123" i="4"/>
  <c r="E123" i="4"/>
  <c r="F123" i="4"/>
  <c r="G123" i="4"/>
  <c r="H123" i="4"/>
  <c r="I123" i="4"/>
  <c r="L122" i="4"/>
  <c r="B122" i="4"/>
  <c r="C122" i="4"/>
  <c r="D122" i="4"/>
  <c r="E122" i="4"/>
  <c r="F122" i="4"/>
  <c r="G122" i="4"/>
  <c r="H122" i="4"/>
  <c r="I122" i="4"/>
  <c r="L121" i="4"/>
  <c r="B121" i="4"/>
  <c r="C121" i="4"/>
  <c r="D121" i="4"/>
  <c r="E121" i="4"/>
  <c r="F121" i="4"/>
  <c r="G121" i="4"/>
  <c r="H121" i="4"/>
  <c r="I121" i="4"/>
  <c r="L120" i="4"/>
  <c r="B120" i="4"/>
  <c r="C120" i="4"/>
  <c r="D120" i="4"/>
  <c r="E120" i="4"/>
  <c r="F120" i="4"/>
  <c r="G120" i="4"/>
  <c r="H120" i="4"/>
  <c r="I120" i="4"/>
  <c r="L119" i="4"/>
  <c r="B119" i="4"/>
  <c r="C119" i="4"/>
  <c r="D119" i="4"/>
  <c r="E119" i="4"/>
  <c r="F119" i="4"/>
  <c r="G119" i="4"/>
  <c r="H119" i="4"/>
  <c r="I119" i="4"/>
  <c r="L118" i="4"/>
  <c r="B118" i="4"/>
  <c r="C118" i="4"/>
  <c r="D118" i="4"/>
  <c r="E118" i="4"/>
  <c r="F118" i="4"/>
  <c r="G118" i="4"/>
  <c r="H118" i="4"/>
  <c r="I118" i="4"/>
  <c r="L117" i="4"/>
  <c r="B117" i="4"/>
  <c r="C117" i="4"/>
  <c r="D117" i="4"/>
  <c r="E117" i="4"/>
  <c r="F117" i="4"/>
  <c r="G117" i="4"/>
  <c r="H117" i="4"/>
  <c r="I117" i="4"/>
  <c r="L116" i="4"/>
  <c r="B116" i="4"/>
  <c r="C116" i="4"/>
  <c r="D116" i="4"/>
  <c r="E116" i="4"/>
  <c r="F116" i="4"/>
  <c r="G116" i="4"/>
  <c r="H116" i="4"/>
  <c r="I116" i="4"/>
  <c r="L115" i="4"/>
  <c r="B115" i="4"/>
  <c r="C115" i="4"/>
  <c r="D115" i="4"/>
  <c r="E115" i="4"/>
  <c r="F115" i="4"/>
  <c r="G115" i="4"/>
  <c r="H115" i="4"/>
  <c r="I115" i="4"/>
  <c r="L114" i="4"/>
  <c r="B114" i="4"/>
  <c r="C114" i="4"/>
  <c r="D114" i="4"/>
  <c r="E114" i="4"/>
  <c r="F114" i="4"/>
  <c r="G114" i="4"/>
  <c r="H114" i="4"/>
  <c r="I114" i="4"/>
  <c r="L113" i="4"/>
  <c r="B113" i="4"/>
  <c r="C113" i="4"/>
  <c r="D113" i="4"/>
  <c r="E113" i="4"/>
  <c r="F113" i="4"/>
  <c r="G113" i="4"/>
  <c r="H113" i="4"/>
  <c r="I113" i="4"/>
  <c r="L112" i="4"/>
  <c r="B112" i="4"/>
  <c r="C112" i="4"/>
  <c r="D112" i="4"/>
  <c r="E112" i="4"/>
  <c r="F112" i="4"/>
  <c r="G112" i="4"/>
  <c r="H112" i="4"/>
  <c r="I112" i="4"/>
  <c r="L111" i="4"/>
  <c r="B111" i="4"/>
  <c r="C111" i="4"/>
  <c r="D111" i="4"/>
  <c r="E111" i="4"/>
  <c r="F111" i="4"/>
  <c r="G111" i="4"/>
  <c r="H111" i="4"/>
  <c r="I111" i="4"/>
  <c r="L110" i="4"/>
  <c r="B110" i="4"/>
  <c r="C110" i="4"/>
  <c r="D110" i="4"/>
  <c r="E110" i="4"/>
  <c r="F110" i="4"/>
  <c r="G110" i="4"/>
  <c r="H110" i="4"/>
  <c r="I110" i="4"/>
  <c r="L109" i="4"/>
  <c r="B109" i="4"/>
  <c r="C109" i="4"/>
  <c r="D109" i="4"/>
  <c r="E109" i="4"/>
  <c r="F109" i="4"/>
  <c r="G109" i="4"/>
  <c r="H109" i="4"/>
  <c r="I109" i="4"/>
  <c r="L108" i="4"/>
  <c r="B108" i="4"/>
  <c r="C108" i="4"/>
  <c r="D108" i="4"/>
  <c r="E108" i="4"/>
  <c r="F108" i="4"/>
  <c r="G108" i="4"/>
  <c r="H108" i="4"/>
  <c r="I108" i="4"/>
  <c r="L107" i="4"/>
  <c r="B107" i="4"/>
  <c r="C107" i="4"/>
  <c r="D107" i="4"/>
  <c r="E107" i="4"/>
  <c r="F107" i="4"/>
  <c r="G107" i="4"/>
  <c r="H107" i="4"/>
  <c r="I107" i="4"/>
  <c r="L106" i="4"/>
  <c r="B106" i="4"/>
  <c r="C106" i="4"/>
  <c r="D106" i="4"/>
  <c r="E106" i="4"/>
  <c r="F106" i="4"/>
  <c r="G106" i="4"/>
  <c r="H106" i="4"/>
  <c r="I106" i="4"/>
  <c r="L105" i="4"/>
  <c r="B105" i="4"/>
  <c r="C105" i="4"/>
  <c r="D105" i="4"/>
  <c r="E105" i="4"/>
  <c r="F105" i="4"/>
  <c r="G105" i="4"/>
  <c r="H105" i="4"/>
  <c r="I105" i="4"/>
  <c r="L104" i="4"/>
  <c r="B104" i="4"/>
  <c r="C104" i="4"/>
  <c r="D104" i="4"/>
  <c r="E104" i="4"/>
  <c r="F104" i="4"/>
  <c r="G104" i="4"/>
  <c r="H104" i="4"/>
  <c r="I104" i="4"/>
  <c r="L103" i="4"/>
  <c r="B103" i="4"/>
  <c r="C103" i="4"/>
  <c r="D103" i="4"/>
  <c r="E103" i="4"/>
  <c r="F103" i="4"/>
  <c r="G103" i="4"/>
  <c r="H103" i="4"/>
  <c r="I103" i="4"/>
  <c r="L102" i="4"/>
  <c r="B102" i="4"/>
  <c r="C102" i="4"/>
  <c r="D102" i="4"/>
  <c r="E102" i="4"/>
  <c r="F102" i="4"/>
  <c r="G102" i="4"/>
  <c r="H102" i="4"/>
  <c r="I102" i="4"/>
  <c r="L101" i="4"/>
  <c r="B101" i="4"/>
  <c r="C101" i="4"/>
  <c r="D101" i="4"/>
  <c r="E101" i="4"/>
  <c r="F101" i="4"/>
  <c r="G101" i="4"/>
  <c r="H101" i="4"/>
  <c r="I101" i="4"/>
  <c r="L100" i="4"/>
  <c r="B100" i="4"/>
  <c r="C100" i="4"/>
  <c r="D100" i="4"/>
  <c r="E100" i="4"/>
  <c r="F100" i="4"/>
  <c r="G100" i="4"/>
  <c r="H100" i="4"/>
  <c r="I100" i="4"/>
  <c r="L99" i="4"/>
  <c r="B99" i="4"/>
  <c r="C99" i="4"/>
  <c r="D99" i="4"/>
  <c r="E99" i="4"/>
  <c r="F99" i="4"/>
  <c r="G99" i="4"/>
  <c r="H99" i="4"/>
  <c r="I99" i="4"/>
  <c r="L98" i="4"/>
  <c r="B98" i="4"/>
  <c r="C98" i="4"/>
  <c r="D98" i="4"/>
  <c r="E98" i="4"/>
  <c r="F98" i="4"/>
  <c r="G98" i="4"/>
  <c r="H98" i="4"/>
  <c r="I98" i="4"/>
  <c r="L97" i="4"/>
  <c r="B97" i="4"/>
  <c r="C97" i="4"/>
  <c r="D97" i="4"/>
  <c r="E97" i="4"/>
  <c r="F97" i="4"/>
  <c r="G97" i="4"/>
  <c r="H97" i="4"/>
  <c r="I97" i="4"/>
  <c r="L96" i="4"/>
  <c r="B96" i="4"/>
  <c r="C96" i="4"/>
  <c r="D96" i="4"/>
  <c r="E96" i="4"/>
  <c r="F96" i="4"/>
  <c r="G96" i="4"/>
  <c r="H96" i="4"/>
  <c r="I96" i="4"/>
  <c r="L95" i="4"/>
  <c r="B95" i="4"/>
  <c r="C95" i="4"/>
  <c r="D95" i="4"/>
  <c r="E95" i="4"/>
  <c r="F95" i="4"/>
  <c r="G95" i="4"/>
  <c r="H95" i="4"/>
  <c r="I95" i="4"/>
  <c r="L94" i="4"/>
  <c r="B94" i="4"/>
  <c r="C94" i="4"/>
  <c r="D94" i="4"/>
  <c r="E94" i="4"/>
  <c r="F94" i="4"/>
  <c r="G94" i="4"/>
  <c r="H94" i="4"/>
  <c r="I94" i="4"/>
  <c r="L93" i="4"/>
  <c r="B93" i="4"/>
  <c r="C93" i="4"/>
  <c r="D93" i="4"/>
  <c r="E93" i="4"/>
  <c r="F93" i="4"/>
  <c r="G93" i="4"/>
  <c r="H93" i="4"/>
  <c r="I93" i="4"/>
  <c r="L92" i="4"/>
  <c r="B92" i="4"/>
  <c r="C92" i="4"/>
  <c r="D92" i="4"/>
  <c r="E92" i="4"/>
  <c r="F92" i="4"/>
  <c r="G92" i="4"/>
  <c r="H92" i="4"/>
  <c r="I92" i="4"/>
  <c r="L91" i="4"/>
  <c r="B91" i="4"/>
  <c r="C91" i="4"/>
  <c r="D91" i="4"/>
  <c r="E91" i="4"/>
  <c r="F91" i="4"/>
  <c r="G91" i="4"/>
  <c r="H91" i="4"/>
  <c r="I91" i="4"/>
  <c r="L90" i="4"/>
  <c r="B90" i="4"/>
  <c r="C90" i="4"/>
  <c r="D90" i="4"/>
  <c r="E90" i="4"/>
  <c r="F90" i="4"/>
  <c r="G90" i="4"/>
  <c r="H90" i="4"/>
  <c r="I90" i="4"/>
  <c r="L89" i="4"/>
  <c r="B89" i="4"/>
  <c r="C89" i="4"/>
  <c r="D89" i="4"/>
  <c r="E89" i="4"/>
  <c r="F89" i="4"/>
  <c r="G89" i="4"/>
  <c r="H89" i="4"/>
  <c r="I89" i="4"/>
  <c r="L88" i="4"/>
  <c r="B88" i="4"/>
  <c r="C88" i="4"/>
  <c r="D88" i="4"/>
  <c r="E88" i="4"/>
  <c r="F88" i="4"/>
  <c r="G88" i="4"/>
  <c r="H88" i="4"/>
  <c r="I88" i="4"/>
  <c r="L87" i="4"/>
  <c r="B87" i="4"/>
  <c r="C87" i="4"/>
  <c r="D87" i="4"/>
  <c r="E87" i="4"/>
  <c r="F87" i="4"/>
  <c r="G87" i="4"/>
  <c r="H87" i="4"/>
  <c r="I87" i="4"/>
  <c r="L86" i="4"/>
  <c r="B86" i="4"/>
  <c r="C86" i="4"/>
  <c r="D86" i="4"/>
  <c r="E86" i="4"/>
  <c r="F86" i="4"/>
  <c r="G86" i="4"/>
  <c r="H86" i="4"/>
  <c r="I86" i="4"/>
  <c r="L85" i="4"/>
  <c r="B85" i="4"/>
  <c r="C85" i="4"/>
  <c r="D85" i="4"/>
  <c r="E85" i="4"/>
  <c r="F85" i="4"/>
  <c r="G85" i="4"/>
  <c r="H85" i="4"/>
  <c r="I85" i="4"/>
  <c r="L84" i="4"/>
  <c r="B84" i="4"/>
  <c r="C84" i="4"/>
  <c r="D84" i="4"/>
  <c r="E84" i="4"/>
  <c r="F84" i="4"/>
  <c r="G84" i="4"/>
  <c r="H84" i="4"/>
  <c r="I84" i="4"/>
  <c r="L83" i="4"/>
  <c r="B83" i="4"/>
  <c r="C83" i="4"/>
  <c r="D83" i="4"/>
  <c r="E83" i="4"/>
  <c r="F83" i="4"/>
  <c r="G83" i="4"/>
  <c r="H83" i="4"/>
  <c r="I83" i="4"/>
  <c r="L82" i="4"/>
  <c r="B82" i="4"/>
  <c r="C82" i="4"/>
  <c r="D82" i="4"/>
  <c r="E82" i="4"/>
  <c r="F82" i="4"/>
  <c r="G82" i="4"/>
  <c r="H82" i="4"/>
  <c r="I82" i="4"/>
  <c r="L81" i="4"/>
  <c r="B81" i="4"/>
  <c r="C81" i="4"/>
  <c r="D81" i="4"/>
  <c r="E81" i="4"/>
  <c r="F81" i="4"/>
  <c r="G81" i="4"/>
  <c r="H81" i="4"/>
  <c r="I81" i="4"/>
  <c r="L80" i="4"/>
  <c r="B80" i="4"/>
  <c r="C80" i="4"/>
  <c r="D80" i="4"/>
  <c r="E80" i="4"/>
  <c r="F80" i="4"/>
  <c r="G80" i="4"/>
  <c r="H80" i="4"/>
  <c r="I80" i="4"/>
  <c r="L79" i="4"/>
  <c r="B79" i="4"/>
  <c r="C79" i="4"/>
  <c r="D79" i="4"/>
  <c r="E79" i="4"/>
  <c r="F79" i="4"/>
  <c r="G79" i="4"/>
  <c r="H79" i="4"/>
  <c r="I79" i="4"/>
  <c r="L78" i="4"/>
  <c r="B78" i="4"/>
  <c r="C78" i="4"/>
  <c r="D78" i="4"/>
  <c r="E78" i="4"/>
  <c r="F78" i="4"/>
  <c r="G78" i="4"/>
  <c r="H78" i="4"/>
  <c r="I78" i="4"/>
  <c r="L77" i="4"/>
  <c r="B77" i="4"/>
  <c r="C77" i="4"/>
  <c r="D77" i="4"/>
  <c r="E77" i="4"/>
  <c r="F77" i="4"/>
  <c r="G77" i="4"/>
  <c r="H77" i="4"/>
  <c r="I77" i="4"/>
  <c r="L76" i="4"/>
  <c r="B76" i="4"/>
  <c r="C76" i="4"/>
  <c r="D76" i="4"/>
  <c r="E76" i="4"/>
  <c r="F76" i="4"/>
  <c r="G76" i="4"/>
  <c r="H76" i="4"/>
  <c r="I76" i="4"/>
  <c r="L75" i="4"/>
  <c r="B75" i="4"/>
  <c r="C75" i="4"/>
  <c r="D75" i="4"/>
  <c r="E75" i="4"/>
  <c r="F75" i="4"/>
  <c r="G75" i="4"/>
  <c r="H75" i="4"/>
  <c r="I75" i="4"/>
  <c r="L74" i="4"/>
  <c r="B74" i="4"/>
  <c r="C74" i="4"/>
  <c r="D74" i="4"/>
  <c r="E74" i="4"/>
  <c r="F74" i="4"/>
  <c r="G74" i="4"/>
  <c r="H74" i="4"/>
  <c r="I74" i="4"/>
  <c r="L73" i="4"/>
  <c r="B73" i="4"/>
  <c r="C73" i="4"/>
  <c r="D73" i="4"/>
  <c r="E73" i="4"/>
  <c r="F73" i="4"/>
  <c r="G73" i="4"/>
  <c r="H73" i="4"/>
  <c r="I73" i="4"/>
  <c r="L72" i="4"/>
  <c r="B72" i="4"/>
  <c r="C72" i="4"/>
  <c r="D72" i="4"/>
  <c r="E72" i="4"/>
  <c r="F72" i="4"/>
  <c r="G72" i="4"/>
  <c r="H72" i="4"/>
  <c r="I72" i="4"/>
  <c r="L71" i="4"/>
  <c r="B71" i="4"/>
  <c r="C71" i="4"/>
  <c r="D71" i="4"/>
  <c r="E71" i="4"/>
  <c r="F71" i="4"/>
  <c r="G71" i="4"/>
  <c r="H71" i="4"/>
  <c r="I71" i="4"/>
  <c r="L70" i="4"/>
  <c r="B70" i="4"/>
  <c r="C70" i="4"/>
  <c r="D70" i="4"/>
  <c r="E70" i="4"/>
  <c r="F70" i="4"/>
  <c r="G70" i="4"/>
  <c r="H70" i="4"/>
  <c r="I70" i="4"/>
  <c r="L69" i="4"/>
  <c r="B69" i="4"/>
  <c r="C69" i="4"/>
  <c r="D69" i="4"/>
  <c r="E69" i="4"/>
  <c r="F69" i="4"/>
  <c r="G69" i="4"/>
  <c r="H69" i="4"/>
  <c r="I69" i="4"/>
  <c r="L68" i="4"/>
  <c r="B68" i="4"/>
  <c r="C68" i="4"/>
  <c r="D68" i="4"/>
  <c r="E68" i="4"/>
  <c r="F68" i="4"/>
  <c r="G68" i="4"/>
  <c r="H68" i="4"/>
  <c r="I68" i="4"/>
  <c r="L67" i="4"/>
  <c r="B67" i="4"/>
  <c r="C67" i="4"/>
  <c r="D67" i="4"/>
  <c r="E67" i="4"/>
  <c r="F67" i="4"/>
  <c r="G67" i="4"/>
  <c r="H67" i="4"/>
  <c r="I67" i="4"/>
  <c r="L66" i="4"/>
  <c r="B66" i="4"/>
  <c r="C66" i="4"/>
  <c r="D66" i="4"/>
  <c r="E66" i="4"/>
  <c r="F66" i="4"/>
  <c r="G66" i="4"/>
  <c r="H66" i="4"/>
  <c r="I66" i="4"/>
  <c r="L65" i="4"/>
  <c r="B65" i="4"/>
  <c r="C65" i="4"/>
  <c r="D65" i="4"/>
  <c r="E65" i="4"/>
  <c r="F65" i="4"/>
  <c r="G65" i="4"/>
  <c r="H65" i="4"/>
  <c r="I65" i="4"/>
  <c r="L64" i="4"/>
  <c r="B64" i="4"/>
  <c r="C64" i="4"/>
  <c r="D64" i="4"/>
  <c r="E64" i="4"/>
  <c r="F64" i="4"/>
  <c r="G64" i="4"/>
  <c r="H64" i="4"/>
  <c r="I64" i="4"/>
  <c r="L63" i="4"/>
  <c r="B63" i="4"/>
  <c r="C63" i="4"/>
  <c r="D63" i="4"/>
  <c r="E63" i="4"/>
  <c r="F63" i="4"/>
  <c r="G63" i="4"/>
  <c r="H63" i="4"/>
  <c r="I63" i="4"/>
  <c r="L62" i="4"/>
  <c r="B62" i="4"/>
  <c r="C62" i="4"/>
  <c r="D62" i="4"/>
  <c r="E62" i="4"/>
  <c r="F62" i="4"/>
  <c r="G62" i="4"/>
  <c r="H62" i="4"/>
  <c r="I62" i="4"/>
  <c r="L61" i="4"/>
  <c r="B61" i="4"/>
  <c r="C61" i="4"/>
  <c r="D61" i="4"/>
  <c r="E61" i="4"/>
  <c r="F61" i="4"/>
  <c r="G61" i="4"/>
  <c r="H61" i="4"/>
  <c r="I61" i="4"/>
  <c r="L60" i="4"/>
  <c r="B60" i="4"/>
  <c r="C60" i="4"/>
  <c r="D60" i="4"/>
  <c r="E60" i="4"/>
  <c r="F60" i="4"/>
  <c r="G60" i="4"/>
  <c r="H60" i="4"/>
  <c r="I60" i="4"/>
  <c r="L59" i="4"/>
  <c r="B59" i="4"/>
  <c r="C59" i="4"/>
  <c r="D59" i="4"/>
  <c r="E59" i="4"/>
  <c r="F59" i="4"/>
  <c r="G59" i="4"/>
  <c r="H59" i="4"/>
  <c r="I59" i="4"/>
  <c r="L58" i="4"/>
  <c r="B58" i="4"/>
  <c r="C58" i="4"/>
  <c r="D58" i="4"/>
  <c r="E58" i="4"/>
  <c r="F58" i="4"/>
  <c r="G58" i="4"/>
  <c r="H58" i="4"/>
  <c r="I58" i="4"/>
  <c r="L57" i="4"/>
  <c r="B57" i="4"/>
  <c r="C57" i="4"/>
  <c r="D57" i="4"/>
  <c r="E57" i="4"/>
  <c r="F57" i="4"/>
  <c r="G57" i="4"/>
  <c r="H57" i="4"/>
  <c r="I57" i="4"/>
  <c r="L56" i="4"/>
  <c r="B56" i="4"/>
  <c r="C56" i="4"/>
  <c r="D56" i="4"/>
  <c r="E56" i="4"/>
  <c r="F56" i="4"/>
  <c r="G56" i="4"/>
  <c r="H56" i="4"/>
  <c r="I56" i="4"/>
  <c r="L55" i="4"/>
  <c r="B55" i="4"/>
  <c r="C55" i="4"/>
  <c r="D55" i="4"/>
  <c r="E55" i="4"/>
  <c r="F55" i="4"/>
  <c r="G55" i="4"/>
  <c r="H55" i="4"/>
  <c r="I55" i="4"/>
  <c r="L54" i="4"/>
  <c r="B54" i="4"/>
  <c r="C54" i="4"/>
  <c r="D54" i="4"/>
  <c r="E54" i="4"/>
  <c r="F54" i="4"/>
  <c r="G54" i="4"/>
  <c r="H54" i="4"/>
  <c r="I54" i="4"/>
  <c r="L53" i="4"/>
  <c r="B53" i="4"/>
  <c r="C53" i="4"/>
  <c r="D53" i="4"/>
  <c r="E53" i="4"/>
  <c r="F53" i="4"/>
  <c r="G53" i="4"/>
  <c r="H53" i="4"/>
  <c r="I53" i="4"/>
  <c r="L52" i="4"/>
  <c r="B52" i="4"/>
  <c r="C52" i="4"/>
  <c r="D52" i="4"/>
  <c r="E52" i="4"/>
  <c r="F52" i="4"/>
  <c r="G52" i="4"/>
  <c r="H52" i="4"/>
  <c r="I52" i="4"/>
  <c r="L51" i="4"/>
  <c r="B51" i="4"/>
  <c r="C51" i="4"/>
  <c r="D51" i="4"/>
  <c r="E51" i="4"/>
  <c r="F51" i="4"/>
  <c r="G51" i="4"/>
  <c r="H51" i="4"/>
  <c r="I51" i="4"/>
  <c r="L50" i="4"/>
  <c r="B50" i="4"/>
  <c r="C50" i="4"/>
  <c r="D50" i="4"/>
  <c r="E50" i="4"/>
  <c r="F50" i="4"/>
  <c r="G50" i="4"/>
  <c r="H50" i="4"/>
  <c r="I50" i="4"/>
  <c r="L49" i="4"/>
  <c r="B49" i="4"/>
  <c r="C49" i="4"/>
  <c r="D49" i="4"/>
  <c r="E49" i="4"/>
  <c r="F49" i="4"/>
  <c r="G49" i="4"/>
  <c r="H49" i="4"/>
  <c r="I49" i="4"/>
  <c r="L48" i="4"/>
  <c r="B48" i="4"/>
  <c r="C48" i="4"/>
  <c r="D48" i="4"/>
  <c r="E48" i="4"/>
  <c r="F48" i="4"/>
  <c r="G48" i="4"/>
  <c r="H48" i="4"/>
  <c r="I48" i="4"/>
  <c r="L47" i="4"/>
  <c r="B47" i="4"/>
  <c r="C47" i="4"/>
  <c r="D47" i="4"/>
  <c r="E47" i="4"/>
  <c r="F47" i="4"/>
  <c r="G47" i="4"/>
  <c r="H47" i="4"/>
  <c r="I47" i="4"/>
  <c r="L46" i="4"/>
  <c r="B46" i="4"/>
  <c r="C46" i="4"/>
  <c r="D46" i="4"/>
  <c r="E46" i="4"/>
  <c r="F46" i="4"/>
  <c r="G46" i="4"/>
  <c r="H46" i="4"/>
  <c r="I46" i="4"/>
  <c r="L45" i="4"/>
  <c r="B45" i="4"/>
  <c r="C45" i="4"/>
  <c r="D45" i="4"/>
  <c r="E45" i="4"/>
  <c r="F45" i="4"/>
  <c r="G45" i="4"/>
  <c r="H45" i="4"/>
  <c r="I45" i="4"/>
  <c r="L44" i="4"/>
  <c r="B44" i="4"/>
  <c r="C44" i="4"/>
  <c r="D44" i="4"/>
  <c r="E44" i="4"/>
  <c r="F44" i="4"/>
  <c r="G44" i="4"/>
  <c r="H44" i="4"/>
  <c r="I44" i="4"/>
  <c r="L43" i="4"/>
  <c r="B43" i="4"/>
  <c r="C43" i="4"/>
  <c r="D43" i="4"/>
  <c r="E43" i="4"/>
  <c r="F43" i="4"/>
  <c r="G43" i="4"/>
  <c r="H43" i="4"/>
  <c r="I43" i="4"/>
  <c r="L42" i="4"/>
  <c r="B42" i="4"/>
  <c r="C42" i="4"/>
  <c r="D42" i="4"/>
  <c r="E42" i="4"/>
  <c r="F42" i="4"/>
  <c r="G42" i="4"/>
  <c r="H42" i="4"/>
  <c r="I42" i="4"/>
  <c r="L41" i="4"/>
  <c r="B41" i="4"/>
  <c r="C41" i="4"/>
  <c r="D41" i="4"/>
  <c r="E41" i="4"/>
  <c r="F41" i="4"/>
  <c r="G41" i="4"/>
  <c r="H41" i="4"/>
  <c r="I41" i="4"/>
  <c r="L40" i="4"/>
  <c r="B40" i="4"/>
  <c r="C40" i="4"/>
  <c r="D40" i="4"/>
  <c r="E40" i="4"/>
  <c r="F40" i="4"/>
  <c r="G40" i="4"/>
  <c r="H40" i="4"/>
  <c r="I40" i="4"/>
  <c r="L39" i="4"/>
  <c r="B39" i="4"/>
  <c r="C39" i="4"/>
  <c r="D39" i="4"/>
  <c r="E39" i="4"/>
  <c r="F39" i="4"/>
  <c r="G39" i="4"/>
  <c r="H39" i="4"/>
  <c r="I39" i="4"/>
  <c r="L38" i="4"/>
  <c r="B38" i="4"/>
  <c r="C38" i="4"/>
  <c r="D38" i="4"/>
  <c r="E38" i="4"/>
  <c r="F38" i="4"/>
  <c r="G38" i="4"/>
  <c r="H38" i="4"/>
  <c r="I38" i="4"/>
  <c r="L37" i="4"/>
  <c r="B37" i="4"/>
  <c r="C37" i="4"/>
  <c r="D37" i="4"/>
  <c r="E37" i="4"/>
  <c r="F37" i="4"/>
  <c r="G37" i="4"/>
  <c r="H37" i="4"/>
  <c r="I37" i="4"/>
  <c r="L36" i="4"/>
  <c r="B36" i="4"/>
  <c r="C36" i="4"/>
  <c r="D36" i="4"/>
  <c r="E36" i="4"/>
  <c r="F36" i="4"/>
  <c r="G36" i="4"/>
  <c r="H36" i="4"/>
  <c r="I36" i="4"/>
  <c r="L35" i="4"/>
  <c r="B35" i="4"/>
  <c r="C35" i="4"/>
  <c r="D35" i="4"/>
  <c r="E35" i="4"/>
  <c r="F35" i="4"/>
  <c r="G35" i="4"/>
  <c r="H35" i="4"/>
  <c r="I35" i="4"/>
  <c r="L34" i="4"/>
  <c r="B34" i="4"/>
  <c r="C34" i="4"/>
  <c r="D34" i="4"/>
  <c r="E34" i="4"/>
  <c r="F34" i="4"/>
  <c r="G34" i="4"/>
  <c r="H34" i="4"/>
  <c r="I34" i="4"/>
  <c r="L33" i="4"/>
  <c r="B33" i="4"/>
  <c r="C33" i="4"/>
  <c r="D33" i="4"/>
  <c r="E33" i="4"/>
  <c r="F33" i="4"/>
  <c r="G33" i="4"/>
  <c r="H33" i="4"/>
  <c r="I33" i="4"/>
  <c r="L32" i="4"/>
  <c r="B32" i="4"/>
  <c r="C32" i="4"/>
  <c r="D32" i="4"/>
  <c r="E32" i="4"/>
  <c r="F32" i="4"/>
  <c r="G32" i="4"/>
  <c r="H32" i="4"/>
  <c r="I32" i="4"/>
  <c r="L31" i="4"/>
  <c r="B31" i="4"/>
  <c r="C31" i="4"/>
  <c r="D31" i="4"/>
  <c r="E31" i="4"/>
  <c r="F31" i="4"/>
  <c r="G31" i="4"/>
  <c r="H31" i="4"/>
  <c r="I31" i="4"/>
  <c r="L30" i="4"/>
  <c r="B30" i="4"/>
  <c r="C30" i="4"/>
  <c r="D30" i="4"/>
  <c r="E30" i="4"/>
  <c r="F30" i="4"/>
  <c r="G30" i="4"/>
  <c r="H30" i="4"/>
  <c r="I30" i="4"/>
  <c r="L29" i="4"/>
  <c r="B29" i="4"/>
  <c r="C29" i="4"/>
  <c r="D29" i="4"/>
  <c r="E29" i="4"/>
  <c r="F29" i="4"/>
  <c r="G29" i="4"/>
  <c r="H29" i="4"/>
  <c r="I29" i="4"/>
  <c r="L28" i="4"/>
  <c r="B28" i="4"/>
  <c r="C28" i="4"/>
  <c r="D28" i="4"/>
  <c r="E28" i="4"/>
  <c r="F28" i="4"/>
  <c r="G28" i="4"/>
  <c r="H28" i="4"/>
  <c r="I28" i="4"/>
  <c r="L27" i="4"/>
  <c r="B27" i="4"/>
  <c r="C27" i="4"/>
  <c r="D27" i="4"/>
  <c r="E27" i="4"/>
  <c r="F27" i="4"/>
  <c r="G27" i="4"/>
  <c r="H27" i="4"/>
  <c r="I27" i="4"/>
  <c r="L26" i="4"/>
  <c r="B26" i="4"/>
  <c r="C26" i="4"/>
  <c r="D26" i="4"/>
  <c r="E26" i="4"/>
  <c r="F26" i="4"/>
  <c r="G26" i="4"/>
  <c r="H26" i="4"/>
  <c r="I26" i="4"/>
  <c r="L25" i="4"/>
  <c r="B25" i="4"/>
  <c r="C25" i="4"/>
  <c r="D25" i="4"/>
  <c r="E25" i="4"/>
  <c r="F25" i="4"/>
  <c r="G25" i="4"/>
  <c r="H25" i="4"/>
  <c r="I25" i="4"/>
  <c r="L24" i="4"/>
  <c r="B24" i="4"/>
  <c r="C24" i="4"/>
  <c r="D24" i="4"/>
  <c r="E24" i="4"/>
  <c r="F24" i="4"/>
  <c r="G24" i="4"/>
  <c r="H24" i="4"/>
  <c r="I24" i="4"/>
  <c r="L23" i="4"/>
  <c r="B23" i="4"/>
  <c r="C23" i="4"/>
  <c r="D23" i="4"/>
  <c r="E23" i="4"/>
  <c r="F23" i="4"/>
  <c r="G23" i="4"/>
  <c r="H23" i="4"/>
  <c r="I23" i="4"/>
  <c r="L201" i="5"/>
  <c r="B201" i="5"/>
  <c r="C201" i="5"/>
  <c r="D201" i="5"/>
  <c r="E201" i="5"/>
  <c r="F201" i="5"/>
  <c r="G201" i="5"/>
  <c r="H201" i="5"/>
  <c r="I201" i="5"/>
  <c r="L193" i="5"/>
  <c r="B193" i="5"/>
  <c r="C193" i="5"/>
  <c r="D193" i="5"/>
  <c r="E193" i="5"/>
  <c r="F193" i="5"/>
  <c r="G193" i="5"/>
  <c r="H193" i="5"/>
  <c r="I193" i="5"/>
  <c r="L187" i="5"/>
  <c r="B187" i="5"/>
  <c r="C187" i="5"/>
  <c r="D187" i="5"/>
  <c r="E187" i="5"/>
  <c r="F187" i="5"/>
  <c r="G187" i="5"/>
  <c r="H187" i="5"/>
  <c r="I187" i="5"/>
  <c r="L179" i="5"/>
  <c r="B179" i="5"/>
  <c r="C179" i="5"/>
  <c r="D179" i="5"/>
  <c r="E179" i="5"/>
  <c r="F179" i="5"/>
  <c r="G179" i="5"/>
  <c r="H179" i="5"/>
  <c r="I179" i="5"/>
  <c r="L171" i="5"/>
  <c r="B171" i="5"/>
  <c r="C171" i="5"/>
  <c r="D171" i="5"/>
  <c r="E171" i="5"/>
  <c r="F171" i="5"/>
  <c r="G171" i="5"/>
  <c r="H171" i="5"/>
  <c r="I171" i="5"/>
  <c r="L162" i="5"/>
  <c r="B162" i="5"/>
  <c r="C162" i="5"/>
  <c r="D162" i="5"/>
  <c r="E162" i="5"/>
  <c r="F162" i="5"/>
  <c r="G162" i="5"/>
  <c r="H162" i="5"/>
  <c r="I162" i="5"/>
  <c r="L155" i="5"/>
  <c r="B155" i="5"/>
  <c r="C155" i="5"/>
  <c r="D155" i="5"/>
  <c r="E155" i="5"/>
  <c r="F155" i="5"/>
  <c r="G155" i="5"/>
  <c r="H155" i="5"/>
  <c r="I155" i="5"/>
  <c r="L148" i="5"/>
  <c r="B148" i="5"/>
  <c r="C148" i="5"/>
  <c r="D148" i="5"/>
  <c r="E148" i="5"/>
  <c r="F148" i="5"/>
  <c r="G148" i="5"/>
  <c r="H148" i="5"/>
  <c r="I148" i="5"/>
  <c r="L141" i="5"/>
  <c r="B141" i="5"/>
  <c r="C141" i="5"/>
  <c r="D141" i="5"/>
  <c r="E141" i="5"/>
  <c r="F141" i="5"/>
  <c r="G141" i="5"/>
  <c r="H141" i="5"/>
  <c r="I141" i="5"/>
  <c r="L133" i="5"/>
  <c r="B133" i="5"/>
  <c r="C133" i="5"/>
  <c r="D133" i="5"/>
  <c r="E133" i="5"/>
  <c r="F133" i="5"/>
  <c r="G133" i="5"/>
  <c r="H133" i="5"/>
  <c r="I133" i="5"/>
  <c r="L125" i="5"/>
  <c r="B125" i="5"/>
  <c r="C125" i="5"/>
  <c r="D125" i="5"/>
  <c r="E125" i="5"/>
  <c r="F125" i="5"/>
  <c r="G125" i="5"/>
  <c r="H125" i="5"/>
  <c r="I125" i="5"/>
  <c r="L117" i="5"/>
  <c r="B117" i="5"/>
  <c r="C117" i="5"/>
  <c r="D117" i="5"/>
  <c r="E117" i="5"/>
  <c r="F117" i="5"/>
  <c r="G117" i="5"/>
  <c r="H117" i="5"/>
  <c r="I117" i="5"/>
  <c r="L109" i="5"/>
  <c r="B109" i="5"/>
  <c r="C109" i="5"/>
  <c r="D109" i="5"/>
  <c r="E109" i="5"/>
  <c r="F109" i="5"/>
  <c r="G109" i="5"/>
  <c r="H109" i="5"/>
  <c r="I109" i="5"/>
  <c r="L102" i="5"/>
  <c r="B102" i="5"/>
  <c r="C102" i="5"/>
  <c r="D102" i="5"/>
  <c r="E102" i="5"/>
  <c r="F102" i="5"/>
  <c r="G102" i="5"/>
  <c r="H102" i="5"/>
  <c r="I102" i="5"/>
  <c r="L94" i="5"/>
  <c r="B94" i="5"/>
  <c r="C94" i="5"/>
  <c r="D94" i="5"/>
  <c r="E94" i="5"/>
  <c r="F94" i="5"/>
  <c r="G94" i="5"/>
  <c r="H94" i="5"/>
  <c r="I94" i="5"/>
  <c r="L88" i="5"/>
  <c r="B88" i="5"/>
  <c r="C88" i="5"/>
  <c r="D88" i="5"/>
  <c r="E88" i="5"/>
  <c r="F88" i="5"/>
  <c r="G88" i="5"/>
  <c r="H88" i="5"/>
  <c r="I88" i="5"/>
  <c r="L80" i="5"/>
  <c r="B80" i="5"/>
  <c r="C80" i="5"/>
  <c r="D80" i="5"/>
  <c r="E80" i="5"/>
  <c r="F80" i="5"/>
  <c r="G80" i="5"/>
  <c r="H80" i="5"/>
  <c r="I80" i="5"/>
  <c r="L73" i="5"/>
  <c r="B73" i="5"/>
  <c r="C73" i="5"/>
  <c r="D73" i="5"/>
  <c r="E73" i="5"/>
  <c r="F73" i="5"/>
  <c r="G73" i="5"/>
  <c r="H73" i="5"/>
  <c r="I73" i="5"/>
  <c r="L65" i="5"/>
  <c r="B65" i="5"/>
  <c r="C65" i="5"/>
  <c r="D65" i="5"/>
  <c r="E65" i="5"/>
  <c r="F65" i="5"/>
  <c r="G65" i="5"/>
  <c r="H65" i="5"/>
  <c r="I65" i="5"/>
  <c r="L57" i="5"/>
  <c r="B57" i="5"/>
  <c r="C57" i="5"/>
  <c r="D57" i="5"/>
  <c r="E57" i="5"/>
  <c r="F57" i="5"/>
  <c r="G57" i="5"/>
  <c r="H57" i="5"/>
  <c r="I57" i="5"/>
  <c r="L49" i="5"/>
  <c r="B49" i="5"/>
  <c r="C49" i="5"/>
  <c r="D49" i="5"/>
  <c r="E49" i="5"/>
  <c r="F49" i="5"/>
  <c r="G49" i="5"/>
  <c r="H49" i="5"/>
  <c r="I49" i="5"/>
  <c r="L41" i="5"/>
  <c r="B41" i="5"/>
  <c r="C41" i="5"/>
  <c r="D41" i="5"/>
  <c r="E41" i="5"/>
  <c r="F41" i="5"/>
  <c r="G41" i="5"/>
  <c r="H41" i="5"/>
  <c r="I41" i="5"/>
  <c r="L32" i="5"/>
  <c r="B32" i="5"/>
  <c r="C32" i="5"/>
  <c r="D32" i="5"/>
  <c r="E32" i="5"/>
  <c r="F32" i="5"/>
  <c r="G32" i="5"/>
  <c r="H32" i="5"/>
  <c r="I32" i="5"/>
  <c r="L26" i="5"/>
  <c r="B26" i="5"/>
  <c r="C26" i="5"/>
  <c r="D26" i="5"/>
  <c r="E26" i="5"/>
  <c r="F26" i="5"/>
  <c r="G26" i="5"/>
  <c r="H26" i="5"/>
  <c r="I26" i="5"/>
  <c r="L17" i="5"/>
  <c r="B17" i="5"/>
  <c r="C17" i="5"/>
  <c r="D17" i="5"/>
  <c r="E17" i="5"/>
  <c r="F17" i="5"/>
  <c r="G17" i="5"/>
  <c r="H17" i="5"/>
  <c r="I17" i="5"/>
  <c r="L9" i="5"/>
  <c r="B9" i="5"/>
  <c r="C9" i="5"/>
  <c r="D9" i="5"/>
  <c r="E9" i="5"/>
  <c r="F9" i="5"/>
  <c r="G9" i="5"/>
  <c r="H28" i="1" l="1"/>
  <c r="B3" i="5"/>
  <c r="C16" i="4"/>
  <c r="D16" i="4"/>
  <c r="E16" i="4"/>
  <c r="F16" i="4"/>
  <c r="G16" i="4"/>
  <c r="H16" i="4"/>
  <c r="H3" i="4" s="1"/>
  <c r="E3" i="4" s="1"/>
  <c r="I16" i="4"/>
  <c r="I3" i="4" s="1"/>
  <c r="H10" i="5"/>
  <c r="I10" i="5"/>
  <c r="H9" i="5"/>
  <c r="I9" i="5"/>
</calcChain>
</file>

<file path=xl/sharedStrings.xml><?xml version="1.0" encoding="utf-8"?>
<sst xmlns="http://schemas.openxmlformats.org/spreadsheetml/2006/main" count="444" uniqueCount="285">
  <si>
    <t>Plan de conturi</t>
  </si>
  <si>
    <t>Conturile folosite cel mai des (OMFP nr. 1.802/2014). Adaugă conturile de care ai nevoie; analiticele de tipul 401.01 sunt recunoscute după contul sintetic.</t>
  </si>
  <si>
    <t>Entitatea:</t>
  </si>
  <si>
    <t>Exemplu Distribuție SRL</t>
  </si>
  <si>
    <t>CUI:</t>
  </si>
  <si>
    <t>RO12345678</t>
  </si>
  <si>
    <t>Cont</t>
  </si>
  <si>
    <t>Denumire</t>
  </si>
  <si>
    <t>Tip (A / P / B)</t>
  </si>
  <si>
    <t>1012</t>
  </si>
  <si>
    <t>Capital subscris vărsat</t>
  </si>
  <si>
    <t>P</t>
  </si>
  <si>
    <t>1061</t>
  </si>
  <si>
    <t>Rezerve legale</t>
  </si>
  <si>
    <t>117</t>
  </si>
  <si>
    <t>Rezultatul reportat</t>
  </si>
  <si>
    <t>B</t>
  </si>
  <si>
    <t>121</t>
  </si>
  <si>
    <t>Profit sau pierdere</t>
  </si>
  <si>
    <t>1621</t>
  </si>
  <si>
    <t>Credite bancare pe termen lung</t>
  </si>
  <si>
    <t>208</t>
  </si>
  <si>
    <t>Alte imobilizări necorporale</t>
  </si>
  <si>
    <t>A</t>
  </si>
  <si>
    <t>2131</t>
  </si>
  <si>
    <t>Echipamente tehnologice (mașini, utilaje și instalații de lucru)</t>
  </si>
  <si>
    <t>2133</t>
  </si>
  <si>
    <t>Mijloace de transport</t>
  </si>
  <si>
    <t>214</t>
  </si>
  <si>
    <t>Mobilier, aparatură birotică și alte active corporale</t>
  </si>
  <si>
    <t>2808</t>
  </si>
  <si>
    <t>Amortizarea altor imobilizări necorporale</t>
  </si>
  <si>
    <t>2813</t>
  </si>
  <si>
    <t>Amortizarea instalațiilor și mijloacelor de transport</t>
  </si>
  <si>
    <t>2814</t>
  </si>
  <si>
    <t>Amortizarea altor imobilizări corporale</t>
  </si>
  <si>
    <t>301</t>
  </si>
  <si>
    <t>Materii prime</t>
  </si>
  <si>
    <t>302</t>
  </si>
  <si>
    <t>Materiale consumabile</t>
  </si>
  <si>
    <t>303</t>
  </si>
  <si>
    <t>Materiale de natura obiectelor de inventar</t>
  </si>
  <si>
    <t>371</t>
  </si>
  <si>
    <t>Mărfuri</t>
  </si>
  <si>
    <t>378</t>
  </si>
  <si>
    <t>Diferențe de preț la mărfuri</t>
  </si>
  <si>
    <t>401</t>
  </si>
  <si>
    <t>Furnizori</t>
  </si>
  <si>
    <t>404</t>
  </si>
  <si>
    <t>Furnizori de imobilizări</t>
  </si>
  <si>
    <t>408</t>
  </si>
  <si>
    <t>Furnizori – facturi nesosite</t>
  </si>
  <si>
    <t>409</t>
  </si>
  <si>
    <t>Furnizori – debitori</t>
  </si>
  <si>
    <t>4111</t>
  </si>
  <si>
    <t>Clienți</t>
  </si>
  <si>
    <t>418</t>
  </si>
  <si>
    <t>Clienți – facturi de întocmit</t>
  </si>
  <si>
    <t>419</t>
  </si>
  <si>
    <t>Clienți – creditori</t>
  </si>
  <si>
    <t>421</t>
  </si>
  <si>
    <t>Personal – salarii datorate</t>
  </si>
  <si>
    <t>425</t>
  </si>
  <si>
    <t>Avansuri acordate personalului</t>
  </si>
  <si>
    <t>4315</t>
  </si>
  <si>
    <t>Contribuția de asigurări sociale</t>
  </si>
  <si>
    <t>4316</t>
  </si>
  <si>
    <t>Contribuția de asigurări sociale de sănătate</t>
  </si>
  <si>
    <t>436</t>
  </si>
  <si>
    <t>Contribuția asiguratorie pentru muncă</t>
  </si>
  <si>
    <t>4411</t>
  </si>
  <si>
    <t>Impozitul pe profit</t>
  </si>
  <si>
    <t>4418</t>
  </si>
  <si>
    <t>Impozitul pe venit</t>
  </si>
  <si>
    <t>4423</t>
  </si>
  <si>
    <t>TVA de plată</t>
  </si>
  <si>
    <t>4424</t>
  </si>
  <si>
    <t>TVA de recuperat</t>
  </si>
  <si>
    <t>4426</t>
  </si>
  <si>
    <t>TVA deductibilă</t>
  </si>
  <si>
    <t>4427</t>
  </si>
  <si>
    <t>TVA colectată</t>
  </si>
  <si>
    <t>4428</t>
  </si>
  <si>
    <t>TVA neexigibilă</t>
  </si>
  <si>
    <t>444</t>
  </si>
  <si>
    <t>Impozitul pe venituri de natura salariilor</t>
  </si>
  <si>
    <t>446</t>
  </si>
  <si>
    <t>Alte impozite, taxe și vărsăminte asimilate</t>
  </si>
  <si>
    <t>455</t>
  </si>
  <si>
    <t>Sume datorate acționarilor / asociaților</t>
  </si>
  <si>
    <t>457</t>
  </si>
  <si>
    <t>Dividende de plată</t>
  </si>
  <si>
    <t>461</t>
  </si>
  <si>
    <t>Debitori diverși</t>
  </si>
  <si>
    <t>462</t>
  </si>
  <si>
    <t>Creditori diverși</t>
  </si>
  <si>
    <t>471</t>
  </si>
  <si>
    <t>Cheltuieli înregistrate în avans</t>
  </si>
  <si>
    <t>472</t>
  </si>
  <si>
    <t>Venituri înregistrate în avans</t>
  </si>
  <si>
    <t>473</t>
  </si>
  <si>
    <t>Decontări din operațiuni în curs de clarificare</t>
  </si>
  <si>
    <t>5121</t>
  </si>
  <si>
    <t>Conturi la bănci în lei</t>
  </si>
  <si>
    <t>5124</t>
  </si>
  <si>
    <t>Conturi la bănci în valută</t>
  </si>
  <si>
    <t>5311</t>
  </si>
  <si>
    <t>Casa în lei</t>
  </si>
  <si>
    <t>542</t>
  </si>
  <si>
    <t>Avansuri de trezorerie</t>
  </si>
  <si>
    <t>581</t>
  </si>
  <si>
    <t>Viramente interne</t>
  </si>
  <si>
    <t>601</t>
  </si>
  <si>
    <t>Cheltuieli cu materiile prime</t>
  </si>
  <si>
    <t>602</t>
  </si>
  <si>
    <t>Cheltuieli cu materialele consumabile</t>
  </si>
  <si>
    <t>603</t>
  </si>
  <si>
    <t>Cheltuieli privind materialele de natura obiectelor de inventar</t>
  </si>
  <si>
    <t>605</t>
  </si>
  <si>
    <t>Cheltuieli privind energia și apa</t>
  </si>
  <si>
    <t>607</t>
  </si>
  <si>
    <t>Cheltuieli privind mărfurile</t>
  </si>
  <si>
    <t>611</t>
  </si>
  <si>
    <t>Cheltuieli cu întreținerea și reparațiile</t>
  </si>
  <si>
    <t>612</t>
  </si>
  <si>
    <t>Cheltuieli cu redevențele, locațiile de gestiune și chiriile</t>
  </si>
  <si>
    <t>613</t>
  </si>
  <si>
    <t>Cheltuieli cu primele de asigurare</t>
  </si>
  <si>
    <t>622</t>
  </si>
  <si>
    <t>Cheltuieli privind comisioanele și onorariile</t>
  </si>
  <si>
    <t>623</t>
  </si>
  <si>
    <t>Cheltuieli de protocol, reclamă și publicitate</t>
  </si>
  <si>
    <t>624</t>
  </si>
  <si>
    <t>Cheltuieli cu transportul de bunuri și personal</t>
  </si>
  <si>
    <t>625</t>
  </si>
  <si>
    <t>Cheltuieli cu deplasări, detașări și transferări</t>
  </si>
  <si>
    <t>626</t>
  </si>
  <si>
    <t>Cheltuieli poștale și taxe de telecomunicații</t>
  </si>
  <si>
    <t>627</t>
  </si>
  <si>
    <t>Cheltuieli cu serviciile bancare și asimilate</t>
  </si>
  <si>
    <t>628</t>
  </si>
  <si>
    <t>Alte cheltuieli cu serviciile executate de terți</t>
  </si>
  <si>
    <t>635</t>
  </si>
  <si>
    <t>Cheltuieli cu alte impozite, taxe și vărsăminte asimilate</t>
  </si>
  <si>
    <t>641</t>
  </si>
  <si>
    <t>Cheltuieli cu salariile personalului</t>
  </si>
  <si>
    <t>646</t>
  </si>
  <si>
    <t>Cheltuieli privind contribuția asiguratorie pentru muncă</t>
  </si>
  <si>
    <t>658</t>
  </si>
  <si>
    <t>Alte cheltuieli de exploatare</t>
  </si>
  <si>
    <t>665</t>
  </si>
  <si>
    <t>Cheltuieli din diferențe de curs valutar</t>
  </si>
  <si>
    <t>666</t>
  </si>
  <si>
    <t>Cheltuieli privind dobânzile</t>
  </si>
  <si>
    <t>6811</t>
  </si>
  <si>
    <t>Cheltuieli de exploatare privind amortizarea imobilizărilor</t>
  </si>
  <si>
    <t>6814</t>
  </si>
  <si>
    <t>Cheltuieli de exploatare privind ajustările pentru deprecierea activelor circulante</t>
  </si>
  <si>
    <t>691</t>
  </si>
  <si>
    <t>Cheltuieli cu impozitul pe profit</t>
  </si>
  <si>
    <t>698</t>
  </si>
  <si>
    <t>Cheltuieli cu impozitul pe venit și cu alte impozite</t>
  </si>
  <si>
    <t>704</t>
  </si>
  <si>
    <t>Venituri din servicii prestate</t>
  </si>
  <si>
    <t>707</t>
  </si>
  <si>
    <t>Venituri din vânzarea mărfurilor</t>
  </si>
  <si>
    <t>709</t>
  </si>
  <si>
    <t>Reduceri comerciale acordate</t>
  </si>
  <si>
    <t>758</t>
  </si>
  <si>
    <t>Alte venituri din exploatare</t>
  </si>
  <si>
    <t>765</t>
  </si>
  <si>
    <t>Venituri din diferențe de curs valutar</t>
  </si>
  <si>
    <t>766</t>
  </si>
  <si>
    <t>Venituri din dobânzi</t>
  </si>
  <si>
    <t>A = cont de activ (sold debitor) · P = cont de pasiv (sold creditor) · B = cont bifuncțional</t>
  </si>
  <si>
    <t>Registrul notelor contabile</t>
  </si>
  <si>
    <t>Un rând pentru fiecare notă: data, tipul operațiunii, explicația și documentul care o justifică (notă de calcul, proces-verbal, situație). Articolele contabile se scriu în foaia Articole.</t>
  </si>
  <si>
    <t>Nr. notă</t>
  </si>
  <si>
    <t>Data</t>
  </si>
  <si>
    <t>Tipul operațiunii</t>
  </si>
  <si>
    <t>Explicație</t>
  </si>
  <si>
    <t>Document justificativ</t>
  </si>
  <si>
    <t>Ce stornează (pentru stornări)</t>
  </si>
  <si>
    <t>Întocmit</t>
  </si>
  <si>
    <t>Verificat</t>
  </si>
  <si>
    <t>Nr. articole</t>
  </si>
  <si>
    <t>Total</t>
  </si>
  <si>
    <t>Verificare</t>
  </si>
  <si>
    <t>1</t>
  </si>
  <si>
    <t>Închidere de lună</t>
  </si>
  <si>
    <t>Amortizarea imobilizărilor – octombrie 2026</t>
  </si>
  <si>
    <t>Situația amortizării, octombrie 2026</t>
  </si>
  <si>
    <t>Maria Stoica</t>
  </si>
  <si>
    <t>Dan Ilie</t>
  </si>
  <si>
    <t>2</t>
  </si>
  <si>
    <t>Salariile și contribuțiile – octombrie 2026</t>
  </si>
  <si>
    <t>Stat de plată, octombrie 2026</t>
  </si>
  <si>
    <t>3</t>
  </si>
  <si>
    <t>Regularizare</t>
  </si>
  <si>
    <t>Regularizarea TVA – octombrie 2026</t>
  </si>
  <si>
    <t>Decontul de TVA (D300), octombrie 2026</t>
  </si>
  <si>
    <t>4</t>
  </si>
  <si>
    <t>Lipsă la inventarul mărfurilor</t>
  </si>
  <si>
    <t>Proces-verbal de inventariere nr. 12/30.10.2026</t>
  </si>
  <si>
    <t>5</t>
  </si>
  <si>
    <t>Asigurarea CASCO plătită pe 12 luni – cota lunii octombrie</t>
  </si>
  <si>
    <t>Notă de calcul nr. 7/31.10.2026</t>
  </si>
  <si>
    <t>6</t>
  </si>
  <si>
    <t>Stornare</t>
  </si>
  <si>
    <t>Stornarea facturii nr. 778 înregistrate pe un cont greșit</t>
  </si>
  <si>
    <t>Factura nr. 778/20.10.2026</t>
  </si>
  <si>
    <t>Înregistrarea din 20.10.2026 a facturii 778 pe contul 628</t>
  </si>
  <si>
    <t>7</t>
  </si>
  <si>
    <t>Corectare</t>
  </si>
  <si>
    <t>Reînregistrarea facturii nr. 778 (onorariu avocat) pe contul corect</t>
  </si>
  <si>
    <t>8</t>
  </si>
  <si>
    <t>Compensare</t>
  </si>
  <si>
    <t>Compensare datorie furnizor cu creanță client – Electro Plus SRL</t>
  </si>
  <si>
    <t>Articolele contabile</t>
  </si>
  <si>
    <t>Un rând pentru fiecare înregistrare: contul debitor, contul creditor și suma. O notă poate avea oricâte articole. La stornare, suma se trece cu minus (stornare în roșu).</t>
  </si>
  <si>
    <t>Explicația articolului</t>
  </si>
  <si>
    <t>Cont debitor</t>
  </si>
  <si>
    <t>Cont creditor</t>
  </si>
  <si>
    <t>Sumă</t>
  </si>
  <si>
    <t>Denumire cont debitor</t>
  </si>
  <si>
    <t>Denumire cont creditor</t>
  </si>
  <si>
    <t>Tip notă</t>
  </si>
  <si>
    <t>cheie</t>
  </si>
  <si>
    <t>sortare</t>
  </si>
  <si>
    <t>Amortizarea echipamentelor și a mijloacelor de transport</t>
  </si>
  <si>
    <t>Amortizarea licențelor software</t>
  </si>
  <si>
    <t>Salariile brute ale lunii</t>
  </si>
  <si>
    <t>Contribuția de asigurări sociale reținută</t>
  </si>
  <si>
    <t>Contribuția de asigurări sociale de sănătate reținută</t>
  </si>
  <si>
    <t>Impozitul pe salarii reținut</t>
  </si>
  <si>
    <t>Compensarea TVA deductibile cu TVA colectată</t>
  </si>
  <si>
    <t>TVA de plată pentru octombrie</t>
  </si>
  <si>
    <t>Lipsă de mărfuri constatată la inventar</t>
  </si>
  <si>
    <t>Cota lunară din asigurarea plătită în avans</t>
  </si>
  <si>
    <t>Stornarea înregistrării facturii 778 pe contul 628</t>
  </si>
  <si>
    <t>Onorariu avocat – factura 778</t>
  </si>
  <si>
    <t>Compensare datorie – creanță Electro Plus SRL</t>
  </si>
  <si>
    <t>Total sume:</t>
  </si>
  <si>
    <t>NOTĂ DE CONTABILITATE</t>
  </si>
  <si>
    <t>Nr.</t>
  </si>
  <si>
    <t>← alege nota</t>
  </si>
  <si>
    <t>din</t>
  </si>
  <si>
    <t>Explicație:</t>
  </si>
  <si>
    <t>Tipul operațiunii:</t>
  </si>
  <si>
    <t>Document justificativ:</t>
  </si>
  <si>
    <t>Ce stornează:</t>
  </si>
  <si>
    <t>Explicația</t>
  </si>
  <si>
    <t>Suma (lei)</t>
  </si>
  <si>
    <t>TOTAL</t>
  </si>
  <si>
    <t>Semnătura ...........................</t>
  </si>
  <si>
    <t>Formular: Notă de contabilitate (cod 14-6-2/A), OMFP nr. 2.634/2015. Se înregistrează în Registrul-jurnal.</t>
  </si>
  <si>
    <t>Registrul-jurnal</t>
  </si>
  <si>
    <t>Toate articolele contabile, în ordine cronologică (după data notei), cu numerotare continuă. Se completează automat din foile Registru note și Articole.</t>
  </si>
  <si>
    <t>Nr. crt.</t>
  </si>
  <si>
    <t>Document (nr. notă)</t>
  </si>
  <si>
    <t>Suma debitoare</t>
  </si>
  <si>
    <t>Suma creditoare</t>
  </si>
  <si>
    <t>Total:</t>
  </si>
  <si>
    <t>Fișa contului</t>
  </si>
  <si>
    <t>Alege contul (sintetic, de exemplu 401, sau analitic, de exemplu 401.01): apar toate mișcările din notele contabile și soldul după fiecare operațiune.</t>
  </si>
  <si>
    <t>Cont:</t>
  </si>
  <si>
    <t>Sold inițial:</t>
  </si>
  <si>
    <t>creditor</t>
  </si>
  <si>
    <t>(din balanța de la începutul perioadei)</t>
  </si>
  <si>
    <t>Cont corespondent</t>
  </si>
  <si>
    <t>Debit</t>
  </si>
  <si>
    <t>Credit</t>
  </si>
  <si>
    <t>Sold</t>
  </si>
  <si>
    <t>D / C</t>
  </si>
  <si>
    <t>Rulajele conturilor din notele contabile</t>
  </si>
  <si>
    <t>Pentru fiecare cont din plan: totalul sumelor trecute pe debit și pe credit. Totalurile trebuie să fie egale (partida dublă).</t>
  </si>
  <si>
    <t>Tip</t>
  </si>
  <si>
    <t>Rulaj debitor</t>
  </si>
  <si>
    <t>Rulaj creditor</t>
  </si>
  <si>
    <t>Diferență (D − C)</t>
  </si>
  <si>
    <t>Observație</t>
  </si>
  <si>
    <t>Model notă contabilă Excel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</si>
  <si>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</si>
  <si>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</si>
  <si>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modelexcel.ro/model-nota-contabila-excel/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</si>
</sst>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5D4037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0"/>
      <color rgb="FF5D4037"/>
      <name val="Calibri"/>
      <family val="2"/>
    </font>
    <font>
      <sz val="10"/>
      <color rgb="FF5D6B64"/>
      <name val="Calibri"/>
      <family val="2"/>
    </font>
    <font>
      <b/>
      <sz val="12"/>
      <color theme="1"/>
      <name val="Calibri"/>
      <family val="2"/>
    </font>
    <font>
      <b/>
      <sz val="18"/>
      <color rgb="FF5D4037"/>
      <name val="Calibri"/>
      <family val="2"/>
    </font>
    <font>
      <sz val="10"/>
      <color rgb="FFFFFFFF"/>
      <name val="Calibri"/>
      <family val="2"/>
    </font>
    <font>
      <i/>
      <sz val="8"/>
      <color rgb="FF5D6B64"/>
      <name val="Calibri"/>
      <family val="2"/>
    </font>
    <font>
      <b/>
      <sz val="10"/>
      <color rgb="FF327D2E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CFBFA"/>
        <bgColor indexed="64"/>
      </patternFill>
    </fill>
    <fill>
      <patternFill patternType="solid">
        <fgColor rgb="FF5D403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FECE9"/>
        <bgColor indexed="64"/>
      </patternFill>
    </fill>
  </fills>
  <borders count="5">
    <border>
      <left/>
      <right/>
      <top/>
      <bottom/>
      <diagonal/>
    </border>
    <border>
      <left style="thin">
        <color rgb="FFE0DCD8"/>
      </left>
      <right style="thin">
        <color rgb="FFE0DCD8"/>
      </right>
      <top style="thin">
        <color rgb="FFE0DCD8"/>
      </top>
      <bottom style="thin">
        <color rgb="FFE0DCD8"/>
      </bottom>
      <diagonal/>
    </border>
    <border>
      <left style="thin">
        <color rgb="FFE0DCD8"/>
      </left>
      <right/>
      <top style="thin">
        <color rgb="FFE0DCD8"/>
      </top>
      <bottom style="thin">
        <color rgb="FFE0DCD8"/>
      </bottom>
      <diagonal/>
    </border>
    <border>
      <left/>
      <right/>
      <top style="thin">
        <color rgb="FFE0DCD8"/>
      </top>
      <bottom style="thin">
        <color rgb="FFE0DCD8"/>
      </bottom>
      <diagonal/>
    </border>
    <border>
      <left/>
      <right style="thin">
        <color rgb="FFE0DCD8"/>
      </right>
      <top style="thin">
        <color rgb="FFE0DCD8"/>
      </top>
      <bottom style="thin">
        <color rgb="FFE0DCD8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quotePrefix="1" applyNumberFormat="1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40" fontId="1" fillId="4" borderId="1" xfId="0" applyNumberFormat="1" applyFont="1" applyFill="1" applyBorder="1" applyAlignment="1">
      <alignment vertical="top"/>
    </xf>
    <xf numFmtId="0" fontId="6" fillId="0" borderId="1" xfId="0" applyFont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/>
    </xf>
    <xf numFmtId="0" fontId="7" fillId="3" borderId="0" xfId="0" applyFont="1" applyFill="1" applyAlignment="1">
      <alignment horizontal="center" vertical="center" wrapText="1"/>
    </xf>
    <xf numFmtId="40" fontId="1" fillId="2" borderId="0" xfId="0" applyNumberFormat="1" applyFont="1" applyFill="1"/>
    <xf numFmtId="0" fontId="6" fillId="0" borderId="0" xfId="0" applyFont="1"/>
    <xf numFmtId="49" fontId="4" fillId="2" borderId="1" xfId="0" applyNumberFormat="1" applyFont="1" applyFill="1" applyBorder="1" applyAlignment="1">
      <alignment horizontal="center" vertical="top"/>
    </xf>
    <xf numFmtId="40" fontId="1" fillId="2" borderId="1" xfId="0" applyNumberFormat="1" applyFont="1" applyFill="1" applyBorder="1" applyAlignment="1">
      <alignment vertical="top"/>
    </xf>
    <xf numFmtId="14" fontId="1" fillId="4" borderId="1" xfId="0" applyNumberFormat="1" applyFont="1" applyFill="1" applyBorder="1" applyAlignment="1">
      <alignment horizontal="center" vertical="top"/>
    </xf>
    <xf numFmtId="0" fontId="8" fillId="4" borderId="1" xfId="0" applyFont="1" applyFill="1" applyBorder="1" applyAlignment="1">
      <alignment vertical="top" wrapText="1"/>
    </xf>
    <xf numFmtId="40" fontId="4" fillId="0" borderId="0" xfId="0" applyNumberFormat="1" applyFont="1"/>
    <xf numFmtId="0" fontId="9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49" fontId="9" fillId="5" borderId="0" xfId="0" applyNumberFormat="1" applyFont="1" applyFill="1" applyAlignment="1">
      <alignment horizontal="center"/>
    </xf>
    <xf numFmtId="0" fontId="1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40" fontId="1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40" fontId="4" fillId="5" borderId="1" xfId="0" applyNumberFormat="1" applyFont="1" applyFill="1" applyBorder="1"/>
    <xf numFmtId="0" fontId="12" fillId="0" borderId="0" xfId="0" applyFont="1"/>
    <xf numFmtId="0" fontId="1" fillId="0" borderId="0" xfId="0" applyFont="1" applyAlignment="1">
      <alignment horizontal="center" vertical="top"/>
    </xf>
    <xf numFmtId="1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vertical="top" wrapText="1"/>
    </xf>
    <xf numFmtId="40" fontId="1" fillId="0" borderId="0" xfId="0" applyNumberFormat="1" applyFont="1" applyAlignment="1">
      <alignment vertical="top"/>
    </xf>
    <xf numFmtId="0" fontId="13" fillId="0" borderId="0" xfId="0" applyFont="1"/>
    <xf numFmtId="49" fontId="9" fillId="2" borderId="0" xfId="0" applyNumberFormat="1" applyFont="1" applyFill="1" applyAlignment="1">
      <alignment horizontal="center"/>
    </xf>
    <xf numFmtId="40" fontId="4" fillId="0" borderId="0" xfId="0" applyNumberFormat="1" applyFont="1" applyAlignment="1">
      <alignment vertical="top"/>
    </xf>
    <xf numFmtId="0" fontId="4" fillId="0" borderId="0" xfId="0" applyFont="1" applyAlignment="1">
      <alignment horizontal="center" vertical="top"/>
    </xf>
    <xf numFmtId="0" fontId="7" fillId="0" borderId="0" xfId="0" applyFont="1"/>
    <xf numFmtId="49" fontId="1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5" borderId="1" xfId="0" applyFont="1" applyFill="1" applyBorder="1"/>
    <xf numFmtId="0" fontId="1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right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0" applyFont="1"/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5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4">
    <dxf>
      <font>
        <color rgb="FFBFBFBF"/>
      </font>
    </dxf>
    <dxf>
      <border>
        <left style="thin">
          <color rgb="FFE0DCD8"/>
        </left>
        <right style="thin">
          <color rgb="FFE0DCD8"/>
        </right>
        <top style="thin">
          <color rgb="FFE0DCD8"/>
        </top>
        <bottom style="thin">
          <color rgb="FFE0DCD8"/>
        </bottom>
      </border>
    </dxf>
    <dxf>
      <border>
        <left style="thin">
          <color rgb="FFE0DCD8"/>
        </left>
        <right style="thin">
          <color rgb="FFE0DCD8"/>
        </right>
        <top style="thin">
          <color rgb="FFE0DCD8"/>
        </top>
        <bottom style="thin">
          <color rgb="FFE0DCD8"/>
        </bottom>
      </border>
    </dxf>
    <dxf>
      <font>
        <b/>
        <i val="0"/>
        <color rgb="FFB4322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nota-contabila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B9B76-6F08-4B43-B773-F43BB97DA8E6}">
  <sheetPr>
    <pageSetUpPr fitToPage="1"/>
  </sheetPr>
  <dimension ref="B1:K35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6.7109375" style="1" customWidth="1"/>
    <col min="3" max="3" width="22.7109375" style="1" customWidth="1"/>
    <col min="4" max="4" width="18.7109375" style="1" customWidth="1"/>
    <col min="5" max="5" width="14.7109375" style="1" customWidth="1"/>
    <col min="6" max="7" width="12.7109375" style="1" customWidth="1"/>
    <col min="8" max="8" width="14.7109375" style="1" customWidth="1"/>
    <col min="9" max="9" width="3.7109375" style="1" customWidth="1"/>
    <col min="10" max="10" width="14.7109375" style="1" customWidth="1"/>
    <col min="11" max="16384" width="11.42578125" style="1"/>
  </cols>
  <sheetData>
    <row r="1" spans="2:11" ht="15.75" x14ac:dyDescent="0.25">
      <c r="B1" s="27" t="str">
        <f>Entitate</f>
        <v>Exemplu Distribuție SRL</v>
      </c>
      <c r="K1" s="32">
        <f>IFERROR(MATCH(NrNC,'Registru note'!$B$5:$B$504,0),0)</f>
        <v>2</v>
      </c>
    </row>
    <row r="2" spans="2:11" x14ac:dyDescent="0.2">
      <c r="B2" s="28" t="str">
        <f>"CUI "&amp;CUIEnt</f>
        <v>CUI RO12345678</v>
      </c>
    </row>
    <row r="4" spans="2:11" ht="23.25" x14ac:dyDescent="0.35">
      <c r="B4" s="58" t="s">
        <v>243</v>
      </c>
      <c r="C4" s="59"/>
      <c r="D4" s="59"/>
      <c r="E4" s="59"/>
      <c r="F4" s="59"/>
      <c r="G4" s="59"/>
      <c r="H4" s="59"/>
    </row>
    <row r="5" spans="2:11" ht="15.75" x14ac:dyDescent="0.25">
      <c r="D5" s="30" t="s">
        <v>244</v>
      </c>
      <c r="E5" s="31" t="s">
        <v>194</v>
      </c>
      <c r="F5" s="29" t="s">
        <v>246</v>
      </c>
      <c r="G5" s="5" t="str">
        <f>IF(RandNC=0,"",RIGHT("0"&amp;DAY(INDEX('Registru note'!$C$5:$C$504,RandNC)),2)&amp;"."&amp;RIGHT("0"&amp;MONTH(INDEX('Registru note'!$C$5:$C$504,RandNC)),2)&amp;"."&amp;YEAR(INDEX('Registru note'!$C$5:$C$504,RandNC)))</f>
        <v>31.10.2026</v>
      </c>
      <c r="J5" s="3" t="s">
        <v>245</v>
      </c>
    </row>
    <row r="7" spans="2:11" x14ac:dyDescent="0.2">
      <c r="B7" s="55" t="s">
        <v>247</v>
      </c>
      <c r="C7" s="55"/>
      <c r="D7" s="54" t="str">
        <f>IF(RandNC=0,"",IF(INDEX('Registru note'!$E$5:$E$504,RandNC)="","—",INDEX('Registru note'!$E$5:$E$504,RandNC)))</f>
        <v>Salariile și contribuțiile – octombrie 2026</v>
      </c>
      <c r="E7" s="54"/>
      <c r="F7" s="54"/>
      <c r="G7" s="54"/>
      <c r="H7" s="54"/>
    </row>
    <row r="8" spans="2:11" x14ac:dyDescent="0.2">
      <c r="B8" s="55" t="s">
        <v>248</v>
      </c>
      <c r="C8" s="55"/>
      <c r="D8" s="54" t="str">
        <f>IF(RandNC=0,"",IF(INDEX('Registru note'!$D$5:$D$504,RandNC)="","—",INDEX('Registru note'!$D$5:$D$504,RandNC)))</f>
        <v>Închidere de lună</v>
      </c>
      <c r="E8" s="54"/>
      <c r="F8" s="54"/>
      <c r="G8" s="54"/>
      <c r="H8" s="54"/>
    </row>
    <row r="9" spans="2:11" x14ac:dyDescent="0.2">
      <c r="B9" s="55" t="s">
        <v>249</v>
      </c>
      <c r="C9" s="55"/>
      <c r="D9" s="54" t="str">
        <f>IF(RandNC=0,"",IF(INDEX('Registru note'!$F$5:$F$504,RandNC)="","—",INDEX('Registru note'!$F$5:$F$504,RandNC)))</f>
        <v>Stat de plată, octombrie 2026</v>
      </c>
      <c r="E9" s="54"/>
      <c r="F9" s="54"/>
      <c r="G9" s="54"/>
      <c r="H9" s="54"/>
    </row>
    <row r="10" spans="2:11" x14ac:dyDescent="0.2">
      <c r="B10" s="55" t="s">
        <v>250</v>
      </c>
      <c r="C10" s="55"/>
      <c r="D10" s="54" t="str">
        <f>IF(RandNC=0,"",IF(INDEX('Registru note'!$G$5:$G$504,RandNC)="","—",INDEX('Registru note'!$G$5:$G$504,RandNC)))</f>
        <v>—</v>
      </c>
      <c r="E10" s="54"/>
      <c r="F10" s="54"/>
      <c r="G10" s="54"/>
      <c r="H10" s="54"/>
    </row>
    <row r="12" spans="2:11" ht="24" customHeight="1" x14ac:dyDescent="0.2">
      <c r="B12" s="6" t="s">
        <v>244</v>
      </c>
      <c r="C12" s="56" t="s">
        <v>251</v>
      </c>
      <c r="D12" s="56"/>
      <c r="E12" s="56"/>
      <c r="F12" s="6" t="s">
        <v>221</v>
      </c>
      <c r="G12" s="6" t="s">
        <v>222</v>
      </c>
      <c r="H12" s="6" t="s">
        <v>252</v>
      </c>
    </row>
    <row r="13" spans="2:11" x14ac:dyDescent="0.2">
      <c r="B13" s="33">
        <f>IF(ISNUMBER(MATCH(NrNC&amp;"|"&amp;1,ArKey,0)),1,"")</f>
        <v>1</v>
      </c>
      <c r="C13" s="37" t="str">
        <f>IF($B13="","",INDEX(ArExp,MATCH(NrNC&amp;"|"&amp;1,ArKey,0)))</f>
        <v>Salariile brute ale lunii</v>
      </c>
      <c r="D13" s="38"/>
      <c r="E13" s="39"/>
      <c r="F13" s="35" t="str">
        <f>IF($B13="","",INDEX(ArD,MATCH(NrNC&amp;"|"&amp;1,ArKey,0)))</f>
        <v>641</v>
      </c>
      <c r="G13" s="35" t="str">
        <f>IF($B13="","",INDEX(ArC,MATCH(NrNC&amp;"|"&amp;1,ArKey,0)))</f>
        <v>421</v>
      </c>
      <c r="H13" s="36">
        <f>IF($B13="","",INDEX(ArSuma,MATCH(NrNC&amp;"|"&amp;1,ArKey,0)))</f>
        <v>18000</v>
      </c>
    </row>
    <row r="14" spans="2:11" x14ac:dyDescent="0.2">
      <c r="B14" s="33">
        <f>IF(ISNUMBER(MATCH(NrNC&amp;"|"&amp;2,ArKey,0)),2,"")</f>
        <v>2</v>
      </c>
      <c r="C14" s="37" t="str">
        <f>IF($B14="","",INDEX(ArExp,MATCH(NrNC&amp;"|"&amp;2,ArKey,0)))</f>
        <v>Contribuția de asigurări sociale reținută</v>
      </c>
      <c r="D14" s="38"/>
      <c r="E14" s="39"/>
      <c r="F14" s="35" t="str">
        <f>IF($B14="","",INDEX(ArD,MATCH(NrNC&amp;"|"&amp;2,ArKey,0)))</f>
        <v>421</v>
      </c>
      <c r="G14" s="35" t="str">
        <f>IF($B14="","",INDEX(ArC,MATCH(NrNC&amp;"|"&amp;2,ArKey,0)))</f>
        <v>4315</v>
      </c>
      <c r="H14" s="36">
        <f>IF($B14="","",INDEX(ArSuma,MATCH(NrNC&amp;"|"&amp;2,ArKey,0)))</f>
        <v>4500</v>
      </c>
    </row>
    <row r="15" spans="2:11" x14ac:dyDescent="0.2">
      <c r="B15" s="33">
        <f>IF(ISNUMBER(MATCH(NrNC&amp;"|"&amp;3,ArKey,0)),3,"")</f>
        <v>3</v>
      </c>
      <c r="C15" s="37" t="str">
        <f>IF($B15="","",INDEX(ArExp,MATCH(NrNC&amp;"|"&amp;3,ArKey,0)))</f>
        <v>Contribuția de asigurări sociale de sănătate reținută</v>
      </c>
      <c r="D15" s="38"/>
      <c r="E15" s="39"/>
      <c r="F15" s="35" t="str">
        <f>IF($B15="","",INDEX(ArD,MATCH(NrNC&amp;"|"&amp;3,ArKey,0)))</f>
        <v>421</v>
      </c>
      <c r="G15" s="35" t="str">
        <f>IF($B15="","",INDEX(ArC,MATCH(NrNC&amp;"|"&amp;3,ArKey,0)))</f>
        <v>4316</v>
      </c>
      <c r="H15" s="36">
        <f>IF($B15="","",INDEX(ArSuma,MATCH(NrNC&amp;"|"&amp;3,ArKey,0)))</f>
        <v>1800</v>
      </c>
    </row>
    <row r="16" spans="2:11" x14ac:dyDescent="0.2">
      <c r="B16" s="33">
        <f>IF(ISNUMBER(MATCH(NrNC&amp;"|"&amp;4,ArKey,0)),4,"")</f>
        <v>4</v>
      </c>
      <c r="C16" s="37" t="str">
        <f>IF($B16="","",INDEX(ArExp,MATCH(NrNC&amp;"|"&amp;4,ArKey,0)))</f>
        <v>Impozitul pe salarii reținut</v>
      </c>
      <c r="D16" s="38"/>
      <c r="E16" s="39"/>
      <c r="F16" s="35" t="str">
        <f>IF($B16="","",INDEX(ArD,MATCH(NrNC&amp;"|"&amp;4,ArKey,0)))</f>
        <v>421</v>
      </c>
      <c r="G16" s="35" t="str">
        <f>IF($B16="","",INDEX(ArC,MATCH(NrNC&amp;"|"&amp;4,ArKey,0)))</f>
        <v>444</v>
      </c>
      <c r="H16" s="36">
        <f>IF($B16="","",INDEX(ArSuma,MATCH(NrNC&amp;"|"&amp;4,ArKey,0)))</f>
        <v>1170</v>
      </c>
    </row>
    <row r="17" spans="2:8" x14ac:dyDescent="0.2">
      <c r="B17" s="33">
        <f>IF(ISNUMBER(MATCH(NrNC&amp;"|"&amp;5,ArKey,0)),5,"")</f>
        <v>5</v>
      </c>
      <c r="C17" s="37" t="str">
        <f>IF($B17="","",INDEX(ArExp,MATCH(NrNC&amp;"|"&amp;5,ArKey,0)))</f>
        <v>Contribuția asiguratorie pentru muncă</v>
      </c>
      <c r="D17" s="38"/>
      <c r="E17" s="39"/>
      <c r="F17" s="35" t="str">
        <f>IF($B17="","",INDEX(ArD,MATCH(NrNC&amp;"|"&amp;5,ArKey,0)))</f>
        <v>646</v>
      </c>
      <c r="G17" s="35" t="str">
        <f>IF($B17="","",INDEX(ArC,MATCH(NrNC&amp;"|"&amp;5,ArKey,0)))</f>
        <v>436</v>
      </c>
      <c r="H17" s="36">
        <f>IF($B17="","",INDEX(ArSuma,MATCH(NrNC&amp;"|"&amp;5,ArKey,0)))</f>
        <v>405</v>
      </c>
    </row>
    <row r="18" spans="2:8" x14ac:dyDescent="0.2">
      <c r="B18" s="33" t="str">
        <f>IF(ISNUMBER(MATCH(NrNC&amp;"|"&amp;6,ArKey,0)),6,"")</f>
        <v/>
      </c>
      <c r="C18" s="37" t="str">
        <f>IF($B18="","",INDEX(ArExp,MATCH(NrNC&amp;"|"&amp;6,ArKey,0)))</f>
        <v/>
      </c>
      <c r="D18" s="38"/>
      <c r="E18" s="39"/>
      <c r="F18" s="35" t="str">
        <f>IF($B18="","",INDEX(ArD,MATCH(NrNC&amp;"|"&amp;6,ArKey,0)))</f>
        <v/>
      </c>
      <c r="G18" s="35" t="str">
        <f>IF($B18="","",INDEX(ArC,MATCH(NrNC&amp;"|"&amp;6,ArKey,0)))</f>
        <v/>
      </c>
      <c r="H18" s="36" t="str">
        <f>IF($B18="","",INDEX(ArSuma,MATCH(NrNC&amp;"|"&amp;6,ArKey,0)))</f>
        <v/>
      </c>
    </row>
    <row r="19" spans="2:8" x14ac:dyDescent="0.2">
      <c r="B19" s="33" t="str">
        <f>IF(ISNUMBER(MATCH(NrNC&amp;"|"&amp;7,ArKey,0)),7,"")</f>
        <v/>
      </c>
      <c r="C19" s="37" t="str">
        <f>IF($B19="","",INDEX(ArExp,MATCH(NrNC&amp;"|"&amp;7,ArKey,0)))</f>
        <v/>
      </c>
      <c r="D19" s="38"/>
      <c r="E19" s="39"/>
      <c r="F19" s="35" t="str">
        <f>IF($B19="","",INDEX(ArD,MATCH(NrNC&amp;"|"&amp;7,ArKey,0)))</f>
        <v/>
      </c>
      <c r="G19" s="35" t="str">
        <f>IF($B19="","",INDEX(ArC,MATCH(NrNC&amp;"|"&amp;7,ArKey,0)))</f>
        <v/>
      </c>
      <c r="H19" s="36" t="str">
        <f>IF($B19="","",INDEX(ArSuma,MATCH(NrNC&amp;"|"&amp;7,ArKey,0)))</f>
        <v/>
      </c>
    </row>
    <row r="20" spans="2:8" x14ac:dyDescent="0.2">
      <c r="B20" s="33" t="str">
        <f>IF(ISNUMBER(MATCH(NrNC&amp;"|"&amp;8,ArKey,0)),8,"")</f>
        <v/>
      </c>
      <c r="C20" s="37" t="str">
        <f>IF($B20="","",INDEX(ArExp,MATCH(NrNC&amp;"|"&amp;8,ArKey,0)))</f>
        <v/>
      </c>
      <c r="D20" s="38"/>
      <c r="E20" s="39"/>
      <c r="F20" s="35" t="str">
        <f>IF($B20="","",INDEX(ArD,MATCH(NrNC&amp;"|"&amp;8,ArKey,0)))</f>
        <v/>
      </c>
      <c r="G20" s="35" t="str">
        <f>IF($B20="","",INDEX(ArC,MATCH(NrNC&amp;"|"&amp;8,ArKey,0)))</f>
        <v/>
      </c>
      <c r="H20" s="36" t="str">
        <f>IF($B20="","",INDEX(ArSuma,MATCH(NrNC&amp;"|"&amp;8,ArKey,0)))</f>
        <v/>
      </c>
    </row>
    <row r="21" spans="2:8" x14ac:dyDescent="0.2">
      <c r="B21" s="33" t="str">
        <f>IF(ISNUMBER(MATCH(NrNC&amp;"|"&amp;9,ArKey,0)),9,"")</f>
        <v/>
      </c>
      <c r="C21" s="37" t="str">
        <f>IF($B21="","",INDEX(ArExp,MATCH(NrNC&amp;"|"&amp;9,ArKey,0)))</f>
        <v/>
      </c>
      <c r="D21" s="38"/>
      <c r="E21" s="39"/>
      <c r="F21" s="35" t="str">
        <f>IF($B21="","",INDEX(ArD,MATCH(NrNC&amp;"|"&amp;9,ArKey,0)))</f>
        <v/>
      </c>
      <c r="G21" s="35" t="str">
        <f>IF($B21="","",INDEX(ArC,MATCH(NrNC&amp;"|"&amp;9,ArKey,0)))</f>
        <v/>
      </c>
      <c r="H21" s="36" t="str">
        <f>IF($B21="","",INDEX(ArSuma,MATCH(NrNC&amp;"|"&amp;9,ArKey,0)))</f>
        <v/>
      </c>
    </row>
    <row r="22" spans="2:8" x14ac:dyDescent="0.2">
      <c r="B22" s="33" t="str">
        <f>IF(ISNUMBER(MATCH(NrNC&amp;"|"&amp;10,ArKey,0)),10,"")</f>
        <v/>
      </c>
      <c r="C22" s="37" t="str">
        <f>IF($B22="","",INDEX(ArExp,MATCH(NrNC&amp;"|"&amp;10,ArKey,0)))</f>
        <v/>
      </c>
      <c r="D22" s="38"/>
      <c r="E22" s="39"/>
      <c r="F22" s="35" t="str">
        <f>IF($B22="","",INDEX(ArD,MATCH(NrNC&amp;"|"&amp;10,ArKey,0)))</f>
        <v/>
      </c>
      <c r="G22" s="35" t="str">
        <f>IF($B22="","",INDEX(ArC,MATCH(NrNC&amp;"|"&amp;10,ArKey,0)))</f>
        <v/>
      </c>
      <c r="H22" s="36" t="str">
        <f>IF($B22="","",INDEX(ArSuma,MATCH(NrNC&amp;"|"&amp;10,ArKey,0)))</f>
        <v/>
      </c>
    </row>
    <row r="23" spans="2:8" x14ac:dyDescent="0.2">
      <c r="B23" s="33" t="str">
        <f>IF(ISNUMBER(MATCH(NrNC&amp;"|"&amp;11,ArKey,0)),11,"")</f>
        <v/>
      </c>
      <c r="C23" s="37" t="str">
        <f>IF($B23="","",INDEX(ArExp,MATCH(NrNC&amp;"|"&amp;11,ArKey,0)))</f>
        <v/>
      </c>
      <c r="D23" s="38"/>
      <c r="E23" s="39"/>
      <c r="F23" s="35" t="str">
        <f>IF($B23="","",INDEX(ArD,MATCH(NrNC&amp;"|"&amp;11,ArKey,0)))</f>
        <v/>
      </c>
      <c r="G23" s="35" t="str">
        <f>IF($B23="","",INDEX(ArC,MATCH(NrNC&amp;"|"&amp;11,ArKey,0)))</f>
        <v/>
      </c>
      <c r="H23" s="36" t="str">
        <f>IF($B23="","",INDEX(ArSuma,MATCH(NrNC&amp;"|"&amp;11,ArKey,0)))</f>
        <v/>
      </c>
    </row>
    <row r="24" spans="2:8" x14ac:dyDescent="0.2">
      <c r="B24" s="33" t="str">
        <f>IF(ISNUMBER(MATCH(NrNC&amp;"|"&amp;12,ArKey,0)),12,"")</f>
        <v/>
      </c>
      <c r="C24" s="37" t="str">
        <f>IF($B24="","",INDEX(ArExp,MATCH(NrNC&amp;"|"&amp;12,ArKey,0)))</f>
        <v/>
      </c>
      <c r="D24" s="38"/>
      <c r="E24" s="39"/>
      <c r="F24" s="35" t="str">
        <f>IF($B24="","",INDEX(ArD,MATCH(NrNC&amp;"|"&amp;12,ArKey,0)))</f>
        <v/>
      </c>
      <c r="G24" s="35" t="str">
        <f>IF($B24="","",INDEX(ArC,MATCH(NrNC&amp;"|"&amp;12,ArKey,0)))</f>
        <v/>
      </c>
      <c r="H24" s="36" t="str">
        <f>IF($B24="","",INDEX(ArSuma,MATCH(NrNC&amp;"|"&amp;12,ArKey,0)))</f>
        <v/>
      </c>
    </row>
    <row r="25" spans="2:8" x14ac:dyDescent="0.2">
      <c r="B25" s="33" t="str">
        <f>IF(ISNUMBER(MATCH(NrNC&amp;"|"&amp;13,ArKey,0)),13,"")</f>
        <v/>
      </c>
      <c r="C25" s="37" t="str">
        <f>IF($B25="","",INDEX(ArExp,MATCH(NrNC&amp;"|"&amp;13,ArKey,0)))</f>
        <v/>
      </c>
      <c r="D25" s="38"/>
      <c r="E25" s="39"/>
      <c r="F25" s="35" t="str">
        <f>IF($B25="","",INDEX(ArD,MATCH(NrNC&amp;"|"&amp;13,ArKey,0)))</f>
        <v/>
      </c>
      <c r="G25" s="35" t="str">
        <f>IF($B25="","",INDEX(ArC,MATCH(NrNC&amp;"|"&amp;13,ArKey,0)))</f>
        <v/>
      </c>
      <c r="H25" s="36" t="str">
        <f>IF($B25="","",INDEX(ArSuma,MATCH(NrNC&amp;"|"&amp;13,ArKey,0)))</f>
        <v/>
      </c>
    </row>
    <row r="26" spans="2:8" x14ac:dyDescent="0.2">
      <c r="B26" s="33" t="str">
        <f>IF(ISNUMBER(MATCH(NrNC&amp;"|"&amp;14,ArKey,0)),14,"")</f>
        <v/>
      </c>
      <c r="C26" s="37" t="str">
        <f>IF($B26="","",INDEX(ArExp,MATCH(NrNC&amp;"|"&amp;14,ArKey,0)))</f>
        <v/>
      </c>
      <c r="D26" s="38"/>
      <c r="E26" s="39"/>
      <c r="F26" s="35" t="str">
        <f>IF($B26="","",INDEX(ArD,MATCH(NrNC&amp;"|"&amp;14,ArKey,0)))</f>
        <v/>
      </c>
      <c r="G26" s="35" t="str">
        <f>IF($B26="","",INDEX(ArC,MATCH(NrNC&amp;"|"&amp;14,ArKey,0)))</f>
        <v/>
      </c>
      <c r="H26" s="36" t="str">
        <f>IF($B26="","",INDEX(ArSuma,MATCH(NrNC&amp;"|"&amp;14,ArKey,0)))</f>
        <v/>
      </c>
    </row>
    <row r="27" spans="2:8" x14ac:dyDescent="0.2">
      <c r="B27" s="33" t="str">
        <f>IF(ISNUMBER(MATCH(NrNC&amp;"|"&amp;15,ArKey,0)),15,"")</f>
        <v/>
      </c>
      <c r="C27" s="37" t="str">
        <f>IF($B27="","",INDEX(ArExp,MATCH(NrNC&amp;"|"&amp;15,ArKey,0)))</f>
        <v/>
      </c>
      <c r="D27" s="38"/>
      <c r="E27" s="39"/>
      <c r="F27" s="35" t="str">
        <f>IF($B27="","",INDEX(ArD,MATCH(NrNC&amp;"|"&amp;15,ArKey,0)))</f>
        <v/>
      </c>
      <c r="G27" s="35" t="str">
        <f>IF($B27="","",INDEX(ArC,MATCH(NrNC&amp;"|"&amp;15,ArKey,0)))</f>
        <v/>
      </c>
      <c r="H27" s="36" t="str">
        <f>IF($B27="","",INDEX(ArSuma,MATCH(NrNC&amp;"|"&amp;15,ArKey,0)))</f>
        <v/>
      </c>
    </row>
    <row r="28" spans="2:8" x14ac:dyDescent="0.2">
      <c r="F28" s="57" t="s">
        <v>253</v>
      </c>
      <c r="G28" s="57"/>
      <c r="H28" s="40">
        <f>SUM(H13:H27)</f>
        <v>25875</v>
      </c>
    </row>
    <row r="29" spans="2:8" x14ac:dyDescent="0.2">
      <c r="B29" s="21" t="str">
        <f>IF(RandNC=0,"",IF(COUNTIFS(ArNr,NrNC)&gt;15,"Atenție: nota are mai mult de 15 articole; pe pagină apar primele 15.",""))</f>
        <v/>
      </c>
    </row>
    <row r="31" spans="2:8" x14ac:dyDescent="0.2">
      <c r="B31" s="5" t="s">
        <v>183</v>
      </c>
      <c r="C31" s="5"/>
      <c r="D31" s="5"/>
      <c r="E31" s="5"/>
      <c r="F31" s="5" t="s">
        <v>184</v>
      </c>
      <c r="G31" s="5"/>
      <c r="H31" s="5"/>
    </row>
    <row r="32" spans="2:8" x14ac:dyDescent="0.2">
      <c r="B32" s="1" t="str">
        <f>IF(RandNC=0,"",INDEX('Registru note'!$H$5:$H$504,RandNC))</f>
        <v>Maria Stoica</v>
      </c>
      <c r="F32" s="1" t="str">
        <f>IF(RandNC=0,"",IF(INDEX('Registru note'!$I$5:$I$504,RandNC)="","(neverificată)",INDEX('Registru note'!$I$5:$I$504,RandNC)))</f>
        <v>Dan Ilie</v>
      </c>
    </row>
    <row r="33" spans="2:8" x14ac:dyDescent="0.2">
      <c r="B33" s="28" t="s">
        <v>254</v>
      </c>
      <c r="C33" s="28"/>
      <c r="D33" s="28"/>
      <c r="E33" s="28"/>
      <c r="F33" s="28" t="s">
        <v>254</v>
      </c>
      <c r="G33" s="28"/>
      <c r="H33" s="28"/>
    </row>
    <row r="35" spans="2:8" x14ac:dyDescent="0.2">
      <c r="B35" s="41" t="s">
        <v>255</v>
      </c>
    </row>
  </sheetData>
  <mergeCells count="11">
    <mergeCell ref="D10:H10"/>
    <mergeCell ref="B10:C10"/>
    <mergeCell ref="C12:E12"/>
    <mergeCell ref="F28:G28"/>
    <mergeCell ref="B4:H4"/>
    <mergeCell ref="D7:H7"/>
    <mergeCell ref="B7:C7"/>
    <mergeCell ref="D8:H8"/>
    <mergeCell ref="B8:C8"/>
    <mergeCell ref="D9:H9"/>
    <mergeCell ref="B9:C9"/>
  </mergeCells>
  <printOptions horizontalCentered="1"/>
  <pageMargins left="0.7" right="0.7" top="0.75" bottom="0.75" header="0.3" footer="0.3"/>
  <pageSetup scale="85" orientation="portrait" r:id="rId1"/>
  <headerFooter>
    <oddFooter>&amp;Cmodelexcel.ro</oddFooter>
  </headerFooter>
  <ignoredErrors>
    <ignoredError sqref="E5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178A1BF-A7E3-4F82-BE19-ED39D1E21744}">
          <x14:formula1>
            <xm:f>'Registru note'!$B$5:$B$504</xm:f>
          </x14:formula1>
          <xm:sqref>E5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ED85A-BC89-4663-85C6-A0C0C4E2E6C5}">
  <dimension ref="B1:L504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10.7109375" style="1" customWidth="1"/>
    <col min="4" max="4" width="15.7109375" style="1" customWidth="1"/>
    <col min="5" max="5" width="36.7109375" style="1" customWidth="1"/>
    <col min="6" max="6" width="30.7109375" style="1" customWidth="1"/>
    <col min="7" max="7" width="28.7109375" style="1" customWidth="1"/>
    <col min="8" max="8" width="13.7109375" style="1" customWidth="1"/>
    <col min="9" max="9" width="11.7109375" style="1" customWidth="1"/>
    <col min="10" max="10" width="8.7109375" style="1" customWidth="1"/>
    <col min="11" max="11" width="12.7109375" style="1" customWidth="1"/>
    <col min="12" max="12" width="34.7109375" style="1" customWidth="1"/>
    <col min="13" max="16384" width="11.42578125" style="1"/>
  </cols>
  <sheetData>
    <row r="1" spans="2:12" ht="21" x14ac:dyDescent="0.35">
      <c r="B1" s="2" t="s">
        <v>175</v>
      </c>
    </row>
    <row r="2" spans="2:12" x14ac:dyDescent="0.2">
      <c r="B2" s="3" t="s">
        <v>176</v>
      </c>
    </row>
    <row r="4" spans="2:12" ht="30" customHeight="1" x14ac:dyDescent="0.2">
      <c r="B4" s="6" t="s">
        <v>177</v>
      </c>
      <c r="C4" s="6" t="s">
        <v>178</v>
      </c>
      <c r="D4" s="6" t="s">
        <v>179</v>
      </c>
      <c r="E4" s="6" t="s">
        <v>180</v>
      </c>
      <c r="F4" s="6" t="s">
        <v>181</v>
      </c>
      <c r="G4" s="6" t="s">
        <v>182</v>
      </c>
      <c r="H4" s="6" t="s">
        <v>183</v>
      </c>
      <c r="I4" s="6" t="s">
        <v>184</v>
      </c>
      <c r="J4" s="6" t="s">
        <v>185</v>
      </c>
      <c r="K4" s="6" t="s">
        <v>186</v>
      </c>
      <c r="L4" s="6" t="s">
        <v>187</v>
      </c>
    </row>
    <row r="5" spans="2:12" ht="25.5" x14ac:dyDescent="0.2">
      <c r="B5" s="10" t="s">
        <v>188</v>
      </c>
      <c r="C5" s="11">
        <f>DATE(2026,10,31)</f>
        <v>46326</v>
      </c>
      <c r="D5" s="12" t="s">
        <v>189</v>
      </c>
      <c r="E5" s="13" t="s">
        <v>190</v>
      </c>
      <c r="F5" s="13" t="s">
        <v>191</v>
      </c>
      <c r="G5" s="13"/>
      <c r="H5" s="13" t="s">
        <v>192</v>
      </c>
      <c r="I5" s="14" t="s">
        <v>193</v>
      </c>
      <c r="J5" s="15">
        <f>IF(B5="","",COUNTIF(Articole!$B$5:$B$2004,B5))</f>
        <v>2</v>
      </c>
      <c r="K5" s="16">
        <f>IF(B5="","",SUMIF(Articole!$B$5:$B$2004,B5,Articole!$F$5:$F$2004))</f>
        <v>2458.33</v>
      </c>
      <c r="L5" s="17" t="str">
        <f>IF(B5="","",TRIM(IF(COUNTIF($B$5:$B$504,B5)&gt;1,"Număr de notă dublat. ","")&amp;IF(NOT(ISNUMBER(C5)),"Lipsește data. ","")&amp;IF(N(J5)=0,"Nota nu are articole. ","")&amp;IF(F5="","Lipsește documentul justificativ (notă de calcul, proces-verbal etc.). ","")&amp;IF(AND(D5="Stornare",G5=""),"Precizează ce înregistrare stornezi. ","")&amp;IF(I5="","Nota nu este verificată. ","")&amp;IF(COUNTIFS(Articole!$B$5:$B$2004,B5,Articole!$K$5:$K$2004,"?*")&gt;0,"Are articole cu probleme (vezi Articole). ","")))</f>
        <v/>
      </c>
    </row>
    <row r="6" spans="2:12" x14ac:dyDescent="0.2">
      <c r="B6" s="10" t="s">
        <v>194</v>
      </c>
      <c r="C6" s="11">
        <f>DATE(2026,10,31)</f>
        <v>46326</v>
      </c>
      <c r="D6" s="12" t="s">
        <v>189</v>
      </c>
      <c r="E6" s="13" t="s">
        <v>195</v>
      </c>
      <c r="F6" s="13" t="s">
        <v>196</v>
      </c>
      <c r="G6" s="13"/>
      <c r="H6" s="13" t="s">
        <v>192</v>
      </c>
      <c r="I6" s="14" t="s">
        <v>193</v>
      </c>
      <c r="J6" s="15">
        <f>IF(B6="","",COUNTIF(Articole!$B$5:$B$2004,B6))</f>
        <v>5</v>
      </c>
      <c r="K6" s="16">
        <f>IF(B6="","",SUMIF(Articole!$B$5:$B$2004,B6,Articole!$F$5:$F$2004))</f>
        <v>25875</v>
      </c>
      <c r="L6" s="17" t="str">
        <f>IF(B6="","",TRIM(IF(COUNTIF($B$5:$B$504,B6)&gt;1,"Număr de notă dublat. ","")&amp;IF(NOT(ISNUMBER(C6)),"Lipsește data. ","")&amp;IF(N(J6)=0,"Nota nu are articole. ","")&amp;IF(F6="","Lipsește documentul justificativ (notă de calcul, proces-verbal etc.). ","")&amp;IF(AND(D6="Stornare",G6=""),"Precizează ce înregistrare stornezi. ","")&amp;IF(I6="","Nota nu este verificată. ","")&amp;IF(COUNTIFS(Articole!$B$5:$B$2004,B6,Articole!$K$5:$K$2004,"?*")&gt;0,"Are articole cu probleme (vezi Articole). ","")))</f>
        <v/>
      </c>
    </row>
    <row r="7" spans="2:12" ht="25.5" x14ac:dyDescent="0.2">
      <c r="B7" s="10" t="s">
        <v>197</v>
      </c>
      <c r="C7" s="11">
        <f>DATE(2026,10,31)</f>
        <v>46326</v>
      </c>
      <c r="D7" s="12" t="s">
        <v>198</v>
      </c>
      <c r="E7" s="13" t="s">
        <v>199</v>
      </c>
      <c r="F7" s="13" t="s">
        <v>200</v>
      </c>
      <c r="G7" s="13"/>
      <c r="H7" s="13" t="s">
        <v>192</v>
      </c>
      <c r="I7" s="14" t="s">
        <v>193</v>
      </c>
      <c r="J7" s="15">
        <f>IF(B7="","",COUNTIF(Articole!$B$5:$B$2004,B7))</f>
        <v>2</v>
      </c>
      <c r="K7" s="16">
        <f>IF(B7="","",SUMIF(Articole!$B$5:$B$2004,B7,Articole!$F$5:$F$2004))</f>
        <v>12900</v>
      </c>
      <c r="L7" s="17" t="str">
        <f>IF(B7="","",TRIM(IF(COUNTIF($B$5:$B$504,B7)&gt;1,"Număr de notă dublat. ","")&amp;IF(NOT(ISNUMBER(C7)),"Lipsește data. ","")&amp;IF(N(J7)=0,"Nota nu are articole. ","")&amp;IF(F7="","Lipsește documentul justificativ (notă de calcul, proces-verbal etc.). ","")&amp;IF(AND(D7="Stornare",G7=""),"Precizează ce înregistrare stornezi. ","")&amp;IF(I7="","Nota nu este verificată. ","")&amp;IF(COUNTIFS(Articole!$B$5:$B$2004,B7,Articole!$K$5:$K$2004,"?*")&gt;0,"Are articole cu probleme (vezi Articole). ","")))</f>
        <v/>
      </c>
    </row>
    <row r="8" spans="2:12" ht="25.5" x14ac:dyDescent="0.2">
      <c r="B8" s="10" t="s">
        <v>201</v>
      </c>
      <c r="C8" s="11">
        <f>DATE(2026,10,30)</f>
        <v>46325</v>
      </c>
      <c r="D8" s="12" t="s">
        <v>198</v>
      </c>
      <c r="E8" s="13" t="s">
        <v>202</v>
      </c>
      <c r="F8" s="13" t="s">
        <v>203</v>
      </c>
      <c r="G8" s="13"/>
      <c r="H8" s="13" t="s">
        <v>192</v>
      </c>
      <c r="I8" s="14" t="s">
        <v>193</v>
      </c>
      <c r="J8" s="15">
        <f>IF(B8="","",COUNTIF(Articole!$B$5:$B$2004,B8))</f>
        <v>1</v>
      </c>
      <c r="K8" s="16">
        <f>IF(B8="","",SUMIF(Articole!$B$5:$B$2004,B8,Articole!$F$5:$F$2004))</f>
        <v>400</v>
      </c>
      <c r="L8" s="17" t="str">
        <f>IF(B8="","",TRIM(IF(COUNTIF($B$5:$B$504,B8)&gt;1,"Număr de notă dublat. ","")&amp;IF(NOT(ISNUMBER(C8)),"Lipsește data. ","")&amp;IF(N(J8)=0,"Nota nu are articole. ","")&amp;IF(F8="","Lipsește documentul justificativ (notă de calcul, proces-verbal etc.). ","")&amp;IF(AND(D8="Stornare",G8=""),"Precizează ce înregistrare stornezi. ","")&amp;IF(I8="","Nota nu este verificată. ","")&amp;IF(COUNTIFS(Articole!$B$5:$B$2004,B8,Articole!$K$5:$K$2004,"?*")&gt;0,"Are articole cu probleme (vezi Articole). ","")))</f>
        <v/>
      </c>
    </row>
    <row r="9" spans="2:12" ht="25.5" x14ac:dyDescent="0.2">
      <c r="B9" s="10" t="s">
        <v>204</v>
      </c>
      <c r="C9" s="11">
        <f>DATE(2026,10,31)</f>
        <v>46326</v>
      </c>
      <c r="D9" s="12" t="s">
        <v>189</v>
      </c>
      <c r="E9" s="13" t="s">
        <v>205</v>
      </c>
      <c r="F9" s="13" t="s">
        <v>206</v>
      </c>
      <c r="G9" s="13"/>
      <c r="H9" s="13" t="s">
        <v>192</v>
      </c>
      <c r="I9" s="14" t="s">
        <v>193</v>
      </c>
      <c r="J9" s="15">
        <f>IF(B9="","",COUNTIF(Articole!$B$5:$B$2004,B9))</f>
        <v>1</v>
      </c>
      <c r="K9" s="16">
        <f>IF(B9="","",SUMIF(Articole!$B$5:$B$2004,B9,Articole!$F$5:$F$2004))</f>
        <v>300</v>
      </c>
      <c r="L9" s="17" t="str">
        <f>IF(B9="","",TRIM(IF(COUNTIF($B$5:$B$504,B9)&gt;1,"Număr de notă dublat. ","")&amp;IF(NOT(ISNUMBER(C9)),"Lipsește data. ","")&amp;IF(N(J9)=0,"Nota nu are articole. ","")&amp;IF(F9="","Lipsește documentul justificativ (notă de calcul, proces-verbal etc.). ","")&amp;IF(AND(D9="Stornare",G9=""),"Precizează ce înregistrare stornezi. ","")&amp;IF(I9="","Nota nu este verificată. ","")&amp;IF(COUNTIFS(Articole!$B$5:$B$2004,B9,Articole!$K$5:$K$2004,"?*")&gt;0,"Are articole cu probleme (vezi Articole). ","")))</f>
        <v/>
      </c>
    </row>
    <row r="10" spans="2:12" ht="25.5" x14ac:dyDescent="0.2">
      <c r="B10" s="10" t="s">
        <v>207</v>
      </c>
      <c r="C10" s="11">
        <f>DATE(2026,10,27)</f>
        <v>46322</v>
      </c>
      <c r="D10" s="12" t="s">
        <v>208</v>
      </c>
      <c r="E10" s="13" t="s">
        <v>209</v>
      </c>
      <c r="F10" s="13" t="s">
        <v>210</v>
      </c>
      <c r="G10" s="13" t="s">
        <v>211</v>
      </c>
      <c r="H10" s="13" t="s">
        <v>192</v>
      </c>
      <c r="I10" s="14" t="s">
        <v>193</v>
      </c>
      <c r="J10" s="15">
        <f>IF(B10="","",COUNTIF(Articole!$B$5:$B$2004,B10))</f>
        <v>1</v>
      </c>
      <c r="K10" s="16">
        <f>IF(B10="","",SUMIF(Articole!$B$5:$B$2004,B10,Articole!$F$5:$F$2004))</f>
        <v>-1200</v>
      </c>
      <c r="L10" s="17" t="str">
        <f>IF(B10="","",TRIM(IF(COUNTIF($B$5:$B$504,B10)&gt;1,"Număr de notă dublat. ","")&amp;IF(NOT(ISNUMBER(C10)),"Lipsește data. ","")&amp;IF(N(J10)=0,"Nota nu are articole. ","")&amp;IF(F10="","Lipsește documentul justificativ (notă de calcul, proces-verbal etc.). ","")&amp;IF(AND(D10="Stornare",G10=""),"Precizează ce înregistrare stornezi. ","")&amp;IF(I10="","Nota nu este verificată. ","")&amp;IF(COUNTIFS(Articole!$B$5:$B$2004,B10,Articole!$K$5:$K$2004,"?*")&gt;0,"Are articole cu probleme (vezi Articole). ","")))</f>
        <v/>
      </c>
    </row>
    <row r="11" spans="2:12" ht="25.5" x14ac:dyDescent="0.2">
      <c r="B11" s="10" t="s">
        <v>212</v>
      </c>
      <c r="C11" s="11">
        <f>DATE(2026,10,27)</f>
        <v>46322</v>
      </c>
      <c r="D11" s="12" t="s">
        <v>213</v>
      </c>
      <c r="E11" s="13" t="s">
        <v>214</v>
      </c>
      <c r="F11" s="13" t="s">
        <v>210</v>
      </c>
      <c r="G11" s="13"/>
      <c r="H11" s="13" t="s">
        <v>192</v>
      </c>
      <c r="I11" s="14" t="s">
        <v>193</v>
      </c>
      <c r="J11" s="15">
        <f>IF(B11="","",COUNTIF(Articole!$B$5:$B$2004,B11))</f>
        <v>1</v>
      </c>
      <c r="K11" s="16">
        <f>IF(B11="","",SUMIF(Articole!$B$5:$B$2004,B11,Articole!$F$5:$F$2004))</f>
        <v>1200</v>
      </c>
      <c r="L11" s="17" t="str">
        <f>IF(B11="","",TRIM(IF(COUNTIF($B$5:$B$504,B11)&gt;1,"Număr de notă dublat. ","")&amp;IF(NOT(ISNUMBER(C11)),"Lipsește data. ","")&amp;IF(N(J11)=0,"Nota nu are articole. ","")&amp;IF(F11="","Lipsește documentul justificativ (notă de calcul, proces-verbal etc.). ","")&amp;IF(AND(D11="Stornare",G11=""),"Precizează ce înregistrare stornezi. ","")&amp;IF(I11="","Nota nu este verificată. ","")&amp;IF(COUNTIFS(Articole!$B$5:$B$2004,B11,Articole!$K$5:$K$2004,"?*")&gt;0,"Are articole cu probleme (vezi Articole). ","")))</f>
        <v/>
      </c>
    </row>
    <row r="12" spans="2:12" ht="38.25" x14ac:dyDescent="0.2">
      <c r="B12" s="10" t="s">
        <v>215</v>
      </c>
      <c r="C12" s="11">
        <f>DATE(2026,10,31)</f>
        <v>46326</v>
      </c>
      <c r="D12" s="12" t="s">
        <v>216</v>
      </c>
      <c r="E12" s="13" t="s">
        <v>217</v>
      </c>
      <c r="F12" s="13"/>
      <c r="G12" s="13"/>
      <c r="H12" s="13" t="s">
        <v>192</v>
      </c>
      <c r="I12" s="14"/>
      <c r="J12" s="15">
        <f>IF(B12="","",COUNTIF(Articole!$B$5:$B$2004,B12))</f>
        <v>1</v>
      </c>
      <c r="K12" s="16">
        <f>IF(B12="","",SUMIF(Articole!$B$5:$B$2004,B12,Articole!$F$5:$F$2004))</f>
        <v>2500</v>
      </c>
      <c r="L12" s="17" t="str">
        <f>IF(B12="","",TRIM(IF(COUNTIF($B$5:$B$504,B12)&gt;1,"Număr de notă dublat. ","")&amp;IF(NOT(ISNUMBER(C12)),"Lipsește data. ","")&amp;IF(N(J12)=0,"Nota nu are articole. ","")&amp;IF(F12="","Lipsește documentul justificativ (notă de calcul, proces-verbal etc.). ","")&amp;IF(AND(D12="Stornare",G12=""),"Precizează ce înregistrare stornezi. ","")&amp;IF(I12="","Nota nu este verificată. ","")&amp;IF(COUNTIFS(Articole!$B$5:$B$2004,B12,Articole!$K$5:$K$2004,"?*")&gt;0,"Are articole cu probleme (vezi Articole). ","")))</f>
        <v>Lipsește documentul justificativ (notă de calcul, proces-verbal etc.). Nota nu este verificată.</v>
      </c>
    </row>
    <row r="13" spans="2:12" x14ac:dyDescent="0.2">
      <c r="B13" s="18"/>
      <c r="C13" s="11"/>
      <c r="D13" s="12"/>
      <c r="E13" s="13"/>
      <c r="F13" s="13"/>
      <c r="G13" s="13"/>
      <c r="H13" s="13"/>
      <c r="I13" s="14"/>
      <c r="J13" s="15" t="str">
        <f>IF(B13="","",COUNTIF(Articole!$B$5:$B$2004,B13))</f>
        <v/>
      </c>
      <c r="K13" s="16" t="str">
        <f>IF(B13="","",SUMIF(Articole!$B$5:$B$2004,B13,Articole!$F$5:$F$2004))</f>
        <v/>
      </c>
      <c r="L13" s="17" t="str">
        <f>IF(B13="","",TRIM(IF(COUNTIF($B$5:$B$504,B13)&gt;1,"Număr de notă dublat. ","")&amp;IF(NOT(ISNUMBER(C13)),"Lipsește data. ","")&amp;IF(N(J13)=0,"Nota nu are articole. ","")&amp;IF(F13="","Lipsește documentul justificativ (notă de calcul, proces-verbal etc.). ","")&amp;IF(AND(D13="Stornare",G13=""),"Precizează ce înregistrare stornezi. ","")&amp;IF(I13="","Nota nu este verificată. ","")&amp;IF(COUNTIFS(Articole!$B$5:$B$2004,B13,Articole!$K$5:$K$2004,"?*")&gt;0,"Are articole cu probleme (vezi Articole). ","")))</f>
        <v/>
      </c>
    </row>
    <row r="14" spans="2:12" x14ac:dyDescent="0.2">
      <c r="B14" s="18"/>
      <c r="C14" s="11"/>
      <c r="D14" s="12"/>
      <c r="E14" s="13"/>
      <c r="F14" s="13"/>
      <c r="G14" s="13"/>
      <c r="H14" s="13"/>
      <c r="I14" s="14"/>
      <c r="J14" s="15" t="str">
        <f>IF(B14="","",COUNTIF(Articole!$B$5:$B$2004,B14))</f>
        <v/>
      </c>
      <c r="K14" s="16" t="str">
        <f>IF(B14="","",SUMIF(Articole!$B$5:$B$2004,B14,Articole!$F$5:$F$2004))</f>
        <v/>
      </c>
      <c r="L14" s="17" t="str">
        <f>IF(B14="","",TRIM(IF(COUNTIF($B$5:$B$504,B14)&gt;1,"Număr de notă dublat. ","")&amp;IF(NOT(ISNUMBER(C14)),"Lipsește data. ","")&amp;IF(N(J14)=0,"Nota nu are articole. ","")&amp;IF(F14="","Lipsește documentul justificativ (notă de calcul, proces-verbal etc.). ","")&amp;IF(AND(D14="Stornare",G14=""),"Precizează ce înregistrare stornezi. ","")&amp;IF(I14="","Nota nu este verificată. ","")&amp;IF(COUNTIFS(Articole!$B$5:$B$2004,B14,Articole!$K$5:$K$2004,"?*")&gt;0,"Are articole cu probleme (vezi Articole). ","")))</f>
        <v/>
      </c>
    </row>
    <row r="15" spans="2:12" x14ac:dyDescent="0.2">
      <c r="B15" s="18"/>
      <c r="C15" s="11"/>
      <c r="D15" s="12"/>
      <c r="E15" s="13"/>
      <c r="F15" s="13"/>
      <c r="G15" s="13"/>
      <c r="H15" s="13"/>
      <c r="I15" s="14"/>
      <c r="J15" s="15" t="str">
        <f>IF(B15="","",COUNTIF(Articole!$B$5:$B$2004,B15))</f>
        <v/>
      </c>
      <c r="K15" s="16" t="str">
        <f>IF(B15="","",SUMIF(Articole!$B$5:$B$2004,B15,Articole!$F$5:$F$2004))</f>
        <v/>
      </c>
      <c r="L15" s="17" t="str">
        <f>IF(B15="","",TRIM(IF(COUNTIF($B$5:$B$504,B15)&gt;1,"Număr de notă dublat. ","")&amp;IF(NOT(ISNUMBER(C15)),"Lipsește data. ","")&amp;IF(N(J15)=0,"Nota nu are articole. ","")&amp;IF(F15="","Lipsește documentul justificativ (notă de calcul, proces-verbal etc.). ","")&amp;IF(AND(D15="Stornare",G15=""),"Precizează ce înregistrare stornezi. ","")&amp;IF(I15="","Nota nu este verificată. ","")&amp;IF(COUNTIFS(Articole!$B$5:$B$2004,B15,Articole!$K$5:$K$2004,"?*")&gt;0,"Are articole cu probleme (vezi Articole). ","")))</f>
        <v/>
      </c>
    </row>
    <row r="16" spans="2:12" x14ac:dyDescent="0.2">
      <c r="B16" s="18"/>
      <c r="C16" s="11"/>
      <c r="D16" s="12"/>
      <c r="E16" s="13"/>
      <c r="F16" s="13"/>
      <c r="G16" s="13"/>
      <c r="H16" s="13"/>
      <c r="I16" s="14"/>
      <c r="J16" s="15" t="str">
        <f>IF(B16="","",COUNTIF(Articole!$B$5:$B$2004,B16))</f>
        <v/>
      </c>
      <c r="K16" s="16" t="str">
        <f>IF(B16="","",SUMIF(Articole!$B$5:$B$2004,B16,Articole!$F$5:$F$2004))</f>
        <v/>
      </c>
      <c r="L16" s="17" t="str">
        <f>IF(B16="","",TRIM(IF(COUNTIF($B$5:$B$504,B16)&gt;1,"Număr de notă dublat. ","")&amp;IF(NOT(ISNUMBER(C16)),"Lipsește data. ","")&amp;IF(N(J16)=0,"Nota nu are articole. ","")&amp;IF(F16="","Lipsește documentul justificativ (notă de calcul, proces-verbal etc.). ","")&amp;IF(AND(D16="Stornare",G16=""),"Precizează ce înregistrare stornezi. ","")&amp;IF(I16="","Nota nu este verificată. ","")&amp;IF(COUNTIFS(Articole!$B$5:$B$2004,B16,Articole!$K$5:$K$2004,"?*")&gt;0,"Are articole cu probleme (vezi Articole). ","")))</f>
        <v/>
      </c>
    </row>
    <row r="17" spans="2:12" x14ac:dyDescent="0.2">
      <c r="B17" s="18"/>
      <c r="C17" s="11"/>
      <c r="D17" s="12"/>
      <c r="E17" s="13"/>
      <c r="F17" s="13"/>
      <c r="G17" s="13"/>
      <c r="H17" s="13"/>
      <c r="I17" s="14"/>
      <c r="J17" s="15" t="str">
        <f>IF(B17="","",COUNTIF(Articole!$B$5:$B$2004,B17))</f>
        <v/>
      </c>
      <c r="K17" s="16" t="str">
        <f>IF(B17="","",SUMIF(Articole!$B$5:$B$2004,B17,Articole!$F$5:$F$2004))</f>
        <v/>
      </c>
      <c r="L17" s="17" t="str">
        <f>IF(B17="","",TRIM(IF(COUNTIF($B$5:$B$504,B17)&gt;1,"Număr de notă dublat. ","")&amp;IF(NOT(ISNUMBER(C17)),"Lipsește data. ","")&amp;IF(N(J17)=0,"Nota nu are articole. ","")&amp;IF(F17="","Lipsește documentul justificativ (notă de calcul, proces-verbal etc.). ","")&amp;IF(AND(D17="Stornare",G17=""),"Precizează ce înregistrare stornezi. ","")&amp;IF(I17="","Nota nu este verificată. ","")&amp;IF(COUNTIFS(Articole!$B$5:$B$2004,B17,Articole!$K$5:$K$2004,"?*")&gt;0,"Are articole cu probleme (vezi Articole). ","")))</f>
        <v/>
      </c>
    </row>
    <row r="18" spans="2:12" x14ac:dyDescent="0.2">
      <c r="B18" s="18"/>
      <c r="C18" s="11"/>
      <c r="D18" s="12"/>
      <c r="E18" s="13"/>
      <c r="F18" s="13"/>
      <c r="G18" s="13"/>
      <c r="H18" s="13"/>
      <c r="I18" s="14"/>
      <c r="J18" s="15" t="str">
        <f>IF(B18="","",COUNTIF(Articole!$B$5:$B$2004,B18))</f>
        <v/>
      </c>
      <c r="K18" s="16" t="str">
        <f>IF(B18="","",SUMIF(Articole!$B$5:$B$2004,B18,Articole!$F$5:$F$2004))</f>
        <v/>
      </c>
      <c r="L18" s="17" t="str">
        <f>IF(B18="","",TRIM(IF(COUNTIF($B$5:$B$504,B18)&gt;1,"Număr de notă dublat. ","")&amp;IF(NOT(ISNUMBER(C18)),"Lipsește data. ","")&amp;IF(N(J18)=0,"Nota nu are articole. ","")&amp;IF(F18="","Lipsește documentul justificativ (notă de calcul, proces-verbal etc.). ","")&amp;IF(AND(D18="Stornare",G18=""),"Precizează ce înregistrare stornezi. ","")&amp;IF(I18="","Nota nu este verificată. ","")&amp;IF(COUNTIFS(Articole!$B$5:$B$2004,B18,Articole!$K$5:$K$2004,"?*")&gt;0,"Are articole cu probleme (vezi Articole). ","")))</f>
        <v/>
      </c>
    </row>
    <row r="19" spans="2:12" x14ac:dyDescent="0.2">
      <c r="B19" s="18"/>
      <c r="C19" s="11"/>
      <c r="D19" s="12"/>
      <c r="E19" s="13"/>
      <c r="F19" s="13"/>
      <c r="G19" s="13"/>
      <c r="H19" s="13"/>
      <c r="I19" s="14"/>
      <c r="J19" s="15" t="str">
        <f>IF(B19="","",COUNTIF(Articole!$B$5:$B$2004,B19))</f>
        <v/>
      </c>
      <c r="K19" s="16" t="str">
        <f>IF(B19="","",SUMIF(Articole!$B$5:$B$2004,B19,Articole!$F$5:$F$2004))</f>
        <v/>
      </c>
      <c r="L19" s="17" t="str">
        <f>IF(B19="","",TRIM(IF(COUNTIF($B$5:$B$504,B19)&gt;1,"Număr de notă dublat. ","")&amp;IF(NOT(ISNUMBER(C19)),"Lipsește data. ","")&amp;IF(N(J19)=0,"Nota nu are articole. ","")&amp;IF(F19="","Lipsește documentul justificativ (notă de calcul, proces-verbal etc.). ","")&amp;IF(AND(D19="Stornare",G19=""),"Precizează ce înregistrare stornezi. ","")&amp;IF(I19="","Nota nu este verificată. ","")&amp;IF(COUNTIFS(Articole!$B$5:$B$2004,B19,Articole!$K$5:$K$2004,"?*")&gt;0,"Are articole cu probleme (vezi Articole). ","")))</f>
        <v/>
      </c>
    </row>
    <row r="20" spans="2:12" x14ac:dyDescent="0.2">
      <c r="B20" s="18"/>
      <c r="C20" s="11"/>
      <c r="D20" s="12"/>
      <c r="E20" s="13"/>
      <c r="F20" s="13"/>
      <c r="G20" s="13"/>
      <c r="H20" s="13"/>
      <c r="I20" s="14"/>
      <c r="J20" s="15" t="str">
        <f>IF(B20="","",COUNTIF(Articole!$B$5:$B$2004,B20))</f>
        <v/>
      </c>
      <c r="K20" s="16" t="str">
        <f>IF(B20="","",SUMIF(Articole!$B$5:$B$2004,B20,Articole!$F$5:$F$2004))</f>
        <v/>
      </c>
      <c r="L20" s="17" t="str">
        <f>IF(B20="","",TRIM(IF(COUNTIF($B$5:$B$504,B20)&gt;1,"Număr de notă dublat. ","")&amp;IF(NOT(ISNUMBER(C20)),"Lipsește data. ","")&amp;IF(N(J20)=0,"Nota nu are articole. ","")&amp;IF(F20="","Lipsește documentul justificativ (notă de calcul, proces-verbal etc.). ","")&amp;IF(AND(D20="Stornare",G20=""),"Precizează ce înregistrare stornezi. ","")&amp;IF(I20="","Nota nu este verificată. ","")&amp;IF(COUNTIFS(Articole!$B$5:$B$2004,B20,Articole!$K$5:$K$2004,"?*")&gt;0,"Are articole cu probleme (vezi Articole). ","")))</f>
        <v/>
      </c>
    </row>
    <row r="21" spans="2:12" x14ac:dyDescent="0.2">
      <c r="B21" s="18"/>
      <c r="C21" s="11"/>
      <c r="D21" s="12"/>
      <c r="E21" s="13"/>
      <c r="F21" s="13"/>
      <c r="G21" s="13"/>
      <c r="H21" s="13"/>
      <c r="I21" s="14"/>
      <c r="J21" s="15" t="str">
        <f>IF(B21="","",COUNTIF(Articole!$B$5:$B$2004,B21))</f>
        <v/>
      </c>
      <c r="K21" s="16" t="str">
        <f>IF(B21="","",SUMIF(Articole!$B$5:$B$2004,B21,Articole!$F$5:$F$2004))</f>
        <v/>
      </c>
      <c r="L21" s="17" t="str">
        <f>IF(B21="","",TRIM(IF(COUNTIF($B$5:$B$504,B21)&gt;1,"Număr de notă dublat. ","")&amp;IF(NOT(ISNUMBER(C21)),"Lipsește data. ","")&amp;IF(N(J21)=0,"Nota nu are articole. ","")&amp;IF(F21="","Lipsește documentul justificativ (notă de calcul, proces-verbal etc.). ","")&amp;IF(AND(D21="Stornare",G21=""),"Precizează ce înregistrare stornezi. ","")&amp;IF(I21="","Nota nu este verificată. ","")&amp;IF(COUNTIFS(Articole!$B$5:$B$2004,B21,Articole!$K$5:$K$2004,"?*")&gt;0,"Are articole cu probleme (vezi Articole). ","")))</f>
        <v/>
      </c>
    </row>
    <row r="22" spans="2:12" x14ac:dyDescent="0.2">
      <c r="B22" s="18"/>
      <c r="C22" s="11"/>
      <c r="D22" s="12"/>
      <c r="E22" s="13"/>
      <c r="F22" s="13"/>
      <c r="G22" s="13"/>
      <c r="H22" s="13"/>
      <c r="I22" s="14"/>
      <c r="J22" s="15" t="str">
        <f>IF(B22="","",COUNTIF(Articole!$B$5:$B$2004,B22))</f>
        <v/>
      </c>
      <c r="K22" s="16" t="str">
        <f>IF(B22="","",SUMIF(Articole!$B$5:$B$2004,B22,Articole!$F$5:$F$2004))</f>
        <v/>
      </c>
      <c r="L22" s="17" t="str">
        <f>IF(B22="","",TRIM(IF(COUNTIF($B$5:$B$504,B22)&gt;1,"Număr de notă dublat. ","")&amp;IF(NOT(ISNUMBER(C22)),"Lipsește data. ","")&amp;IF(N(J22)=0,"Nota nu are articole. ","")&amp;IF(F22="","Lipsește documentul justificativ (notă de calcul, proces-verbal etc.). ","")&amp;IF(AND(D22="Stornare",G22=""),"Precizează ce înregistrare stornezi. ","")&amp;IF(I22="","Nota nu este verificată. ","")&amp;IF(COUNTIFS(Articole!$B$5:$B$2004,B22,Articole!$K$5:$K$2004,"?*")&gt;0,"Are articole cu probleme (vezi Articole). ","")))</f>
        <v/>
      </c>
    </row>
    <row r="23" spans="2:12" x14ac:dyDescent="0.2">
      <c r="B23" s="18"/>
      <c r="C23" s="11"/>
      <c r="D23" s="12"/>
      <c r="E23" s="13"/>
      <c r="F23" s="13"/>
      <c r="G23" s="13"/>
      <c r="H23" s="13"/>
      <c r="I23" s="14"/>
      <c r="J23" s="15" t="str">
        <f>IF(B23="","",COUNTIF(Articole!$B$5:$B$2004,B23))</f>
        <v/>
      </c>
      <c r="K23" s="16" t="str">
        <f>IF(B23="","",SUMIF(Articole!$B$5:$B$2004,B23,Articole!$F$5:$F$2004))</f>
        <v/>
      </c>
      <c r="L23" s="17" t="str">
        <f>IF(B23="","",TRIM(IF(COUNTIF($B$5:$B$504,B23)&gt;1,"Număr de notă dublat. ","")&amp;IF(NOT(ISNUMBER(C23)),"Lipsește data. ","")&amp;IF(N(J23)=0,"Nota nu are articole. ","")&amp;IF(F23="","Lipsește documentul justificativ (notă de calcul, proces-verbal etc.). ","")&amp;IF(AND(D23="Stornare",G23=""),"Precizează ce înregistrare stornezi. ","")&amp;IF(I23="","Nota nu este verificată. ","")&amp;IF(COUNTIFS(Articole!$B$5:$B$2004,B23,Articole!$K$5:$K$2004,"?*")&gt;0,"Are articole cu probleme (vezi Articole). ","")))</f>
        <v/>
      </c>
    </row>
    <row r="24" spans="2:12" x14ac:dyDescent="0.2">
      <c r="B24" s="18"/>
      <c r="C24" s="11"/>
      <c r="D24" s="12"/>
      <c r="E24" s="13"/>
      <c r="F24" s="13"/>
      <c r="G24" s="13"/>
      <c r="H24" s="13"/>
      <c r="I24" s="14"/>
      <c r="J24" s="15" t="str">
        <f>IF(B24="","",COUNTIF(Articole!$B$5:$B$2004,B24))</f>
        <v/>
      </c>
      <c r="K24" s="16" t="str">
        <f>IF(B24="","",SUMIF(Articole!$B$5:$B$2004,B24,Articole!$F$5:$F$2004))</f>
        <v/>
      </c>
      <c r="L24" s="17" t="str">
        <f>IF(B24="","",TRIM(IF(COUNTIF($B$5:$B$504,B24)&gt;1,"Număr de notă dublat. ","")&amp;IF(NOT(ISNUMBER(C24)),"Lipsește data. ","")&amp;IF(N(J24)=0,"Nota nu are articole. ","")&amp;IF(F24="","Lipsește documentul justificativ (notă de calcul, proces-verbal etc.). ","")&amp;IF(AND(D24="Stornare",G24=""),"Precizează ce înregistrare stornezi. ","")&amp;IF(I24="","Nota nu este verificată. ","")&amp;IF(COUNTIFS(Articole!$B$5:$B$2004,B24,Articole!$K$5:$K$2004,"?*")&gt;0,"Are articole cu probleme (vezi Articole). ","")))</f>
        <v/>
      </c>
    </row>
    <row r="25" spans="2:12" x14ac:dyDescent="0.2">
      <c r="B25" s="18"/>
      <c r="C25" s="11"/>
      <c r="D25" s="12"/>
      <c r="E25" s="13"/>
      <c r="F25" s="13"/>
      <c r="G25" s="13"/>
      <c r="H25" s="13"/>
      <c r="I25" s="14"/>
      <c r="J25" s="15" t="str">
        <f>IF(B25="","",COUNTIF(Articole!$B$5:$B$2004,B25))</f>
        <v/>
      </c>
      <c r="K25" s="16" t="str">
        <f>IF(B25="","",SUMIF(Articole!$B$5:$B$2004,B25,Articole!$F$5:$F$2004))</f>
        <v/>
      </c>
      <c r="L25" s="17" t="str">
        <f>IF(B25="","",TRIM(IF(COUNTIF($B$5:$B$504,B25)&gt;1,"Număr de notă dublat. ","")&amp;IF(NOT(ISNUMBER(C25)),"Lipsește data. ","")&amp;IF(N(J25)=0,"Nota nu are articole. ","")&amp;IF(F25="","Lipsește documentul justificativ (notă de calcul, proces-verbal etc.). ","")&amp;IF(AND(D25="Stornare",G25=""),"Precizează ce înregistrare stornezi. ","")&amp;IF(I25="","Nota nu este verificată. ","")&amp;IF(COUNTIFS(Articole!$B$5:$B$2004,B25,Articole!$K$5:$K$2004,"?*")&gt;0,"Are articole cu probleme (vezi Articole). ","")))</f>
        <v/>
      </c>
    </row>
    <row r="26" spans="2:12" x14ac:dyDescent="0.2">
      <c r="B26" s="18"/>
      <c r="C26" s="11"/>
      <c r="D26" s="12"/>
      <c r="E26" s="13"/>
      <c r="F26" s="13"/>
      <c r="G26" s="13"/>
      <c r="H26" s="13"/>
      <c r="I26" s="14"/>
      <c r="J26" s="15" t="str">
        <f>IF(B26="","",COUNTIF(Articole!$B$5:$B$2004,B26))</f>
        <v/>
      </c>
      <c r="K26" s="16" t="str">
        <f>IF(B26="","",SUMIF(Articole!$B$5:$B$2004,B26,Articole!$F$5:$F$2004))</f>
        <v/>
      </c>
      <c r="L26" s="17" t="str">
        <f>IF(B26="","",TRIM(IF(COUNTIF($B$5:$B$504,B26)&gt;1,"Număr de notă dublat. ","")&amp;IF(NOT(ISNUMBER(C26)),"Lipsește data. ","")&amp;IF(N(J26)=0,"Nota nu are articole. ","")&amp;IF(F26="","Lipsește documentul justificativ (notă de calcul, proces-verbal etc.). ","")&amp;IF(AND(D26="Stornare",G26=""),"Precizează ce înregistrare stornezi. ","")&amp;IF(I26="","Nota nu este verificată. ","")&amp;IF(COUNTIFS(Articole!$B$5:$B$2004,B26,Articole!$K$5:$K$2004,"?*")&gt;0,"Are articole cu probleme (vezi Articole). ","")))</f>
        <v/>
      </c>
    </row>
    <row r="27" spans="2:12" x14ac:dyDescent="0.2">
      <c r="B27" s="18"/>
      <c r="C27" s="11"/>
      <c r="D27" s="12"/>
      <c r="E27" s="13"/>
      <c r="F27" s="13"/>
      <c r="G27" s="13"/>
      <c r="H27" s="13"/>
      <c r="I27" s="14"/>
      <c r="J27" s="15" t="str">
        <f>IF(B27="","",COUNTIF(Articole!$B$5:$B$2004,B27))</f>
        <v/>
      </c>
      <c r="K27" s="16" t="str">
        <f>IF(B27="","",SUMIF(Articole!$B$5:$B$2004,B27,Articole!$F$5:$F$2004))</f>
        <v/>
      </c>
      <c r="L27" s="17" t="str">
        <f>IF(B27="","",TRIM(IF(COUNTIF($B$5:$B$504,B27)&gt;1,"Număr de notă dublat. ","")&amp;IF(NOT(ISNUMBER(C27)),"Lipsește data. ","")&amp;IF(N(J27)=0,"Nota nu are articole. ","")&amp;IF(F27="","Lipsește documentul justificativ (notă de calcul, proces-verbal etc.). ","")&amp;IF(AND(D27="Stornare",G27=""),"Precizează ce înregistrare stornezi. ","")&amp;IF(I27="","Nota nu este verificată. ","")&amp;IF(COUNTIFS(Articole!$B$5:$B$2004,B27,Articole!$K$5:$K$2004,"?*")&gt;0,"Are articole cu probleme (vezi Articole). ","")))</f>
        <v/>
      </c>
    </row>
    <row r="28" spans="2:12" x14ac:dyDescent="0.2">
      <c r="B28" s="18"/>
      <c r="C28" s="11"/>
      <c r="D28" s="12"/>
      <c r="E28" s="13"/>
      <c r="F28" s="13"/>
      <c r="G28" s="13"/>
      <c r="H28" s="13"/>
      <c r="I28" s="14"/>
      <c r="J28" s="15" t="str">
        <f>IF(B28="","",COUNTIF(Articole!$B$5:$B$2004,B28))</f>
        <v/>
      </c>
      <c r="K28" s="16" t="str">
        <f>IF(B28="","",SUMIF(Articole!$B$5:$B$2004,B28,Articole!$F$5:$F$2004))</f>
        <v/>
      </c>
      <c r="L28" s="17" t="str">
        <f>IF(B28="","",TRIM(IF(COUNTIF($B$5:$B$504,B28)&gt;1,"Număr de notă dublat. ","")&amp;IF(NOT(ISNUMBER(C28)),"Lipsește data. ","")&amp;IF(N(J28)=0,"Nota nu are articole. ","")&amp;IF(F28="","Lipsește documentul justificativ (notă de calcul, proces-verbal etc.). ","")&amp;IF(AND(D28="Stornare",G28=""),"Precizează ce înregistrare stornezi. ","")&amp;IF(I28="","Nota nu este verificată. ","")&amp;IF(COUNTIFS(Articole!$B$5:$B$2004,B28,Articole!$K$5:$K$2004,"?*")&gt;0,"Are articole cu probleme (vezi Articole). ","")))</f>
        <v/>
      </c>
    </row>
    <row r="29" spans="2:12" x14ac:dyDescent="0.2">
      <c r="B29" s="18"/>
      <c r="C29" s="11"/>
      <c r="D29" s="12"/>
      <c r="E29" s="13"/>
      <c r="F29" s="13"/>
      <c r="G29" s="13"/>
      <c r="H29" s="13"/>
      <c r="I29" s="14"/>
      <c r="J29" s="15" t="str">
        <f>IF(B29="","",COUNTIF(Articole!$B$5:$B$2004,B29))</f>
        <v/>
      </c>
      <c r="K29" s="16" t="str">
        <f>IF(B29="","",SUMIF(Articole!$B$5:$B$2004,B29,Articole!$F$5:$F$2004))</f>
        <v/>
      </c>
      <c r="L29" s="17" t="str">
        <f>IF(B29="","",TRIM(IF(COUNTIF($B$5:$B$504,B29)&gt;1,"Număr de notă dublat. ","")&amp;IF(NOT(ISNUMBER(C29)),"Lipsește data. ","")&amp;IF(N(J29)=0,"Nota nu are articole. ","")&amp;IF(F29="","Lipsește documentul justificativ (notă de calcul, proces-verbal etc.). ","")&amp;IF(AND(D29="Stornare",G29=""),"Precizează ce înregistrare stornezi. ","")&amp;IF(I29="","Nota nu este verificată. ","")&amp;IF(COUNTIFS(Articole!$B$5:$B$2004,B29,Articole!$K$5:$K$2004,"?*")&gt;0,"Are articole cu probleme (vezi Articole). ","")))</f>
        <v/>
      </c>
    </row>
    <row r="30" spans="2:12" x14ac:dyDescent="0.2">
      <c r="B30" s="18"/>
      <c r="C30" s="11"/>
      <c r="D30" s="12"/>
      <c r="E30" s="13"/>
      <c r="F30" s="13"/>
      <c r="G30" s="13"/>
      <c r="H30" s="13"/>
      <c r="I30" s="14"/>
      <c r="J30" s="15" t="str">
        <f>IF(B30="","",COUNTIF(Articole!$B$5:$B$2004,B30))</f>
        <v/>
      </c>
      <c r="K30" s="16" t="str">
        <f>IF(B30="","",SUMIF(Articole!$B$5:$B$2004,B30,Articole!$F$5:$F$2004))</f>
        <v/>
      </c>
      <c r="L30" s="17" t="str">
        <f>IF(B30="","",TRIM(IF(COUNTIF($B$5:$B$504,B30)&gt;1,"Număr de notă dublat. ","")&amp;IF(NOT(ISNUMBER(C30)),"Lipsește data. ","")&amp;IF(N(J30)=0,"Nota nu are articole. ","")&amp;IF(F30="","Lipsește documentul justificativ (notă de calcul, proces-verbal etc.). ","")&amp;IF(AND(D30="Stornare",G30=""),"Precizează ce înregistrare stornezi. ","")&amp;IF(I30="","Nota nu este verificată. ","")&amp;IF(COUNTIFS(Articole!$B$5:$B$2004,B30,Articole!$K$5:$K$2004,"?*")&gt;0,"Are articole cu probleme (vezi Articole). ","")))</f>
        <v/>
      </c>
    </row>
    <row r="31" spans="2:12" x14ac:dyDescent="0.2">
      <c r="B31" s="18"/>
      <c r="C31" s="11"/>
      <c r="D31" s="12"/>
      <c r="E31" s="13"/>
      <c r="F31" s="13"/>
      <c r="G31" s="13"/>
      <c r="H31" s="13"/>
      <c r="I31" s="14"/>
      <c r="J31" s="15" t="str">
        <f>IF(B31="","",COUNTIF(Articole!$B$5:$B$2004,B31))</f>
        <v/>
      </c>
      <c r="K31" s="16" t="str">
        <f>IF(B31="","",SUMIF(Articole!$B$5:$B$2004,B31,Articole!$F$5:$F$2004))</f>
        <v/>
      </c>
      <c r="L31" s="17" t="str">
        <f>IF(B31="","",TRIM(IF(COUNTIF($B$5:$B$504,B31)&gt;1,"Număr de notă dublat. ","")&amp;IF(NOT(ISNUMBER(C31)),"Lipsește data. ","")&amp;IF(N(J31)=0,"Nota nu are articole. ","")&amp;IF(F31="","Lipsește documentul justificativ (notă de calcul, proces-verbal etc.). ","")&amp;IF(AND(D31="Stornare",G31=""),"Precizează ce înregistrare stornezi. ","")&amp;IF(I31="","Nota nu este verificată. ","")&amp;IF(COUNTIFS(Articole!$B$5:$B$2004,B31,Articole!$K$5:$K$2004,"?*")&gt;0,"Are articole cu probleme (vezi Articole). ","")))</f>
        <v/>
      </c>
    </row>
    <row r="32" spans="2:12" x14ac:dyDescent="0.2">
      <c r="B32" s="18"/>
      <c r="C32" s="11"/>
      <c r="D32" s="12"/>
      <c r="E32" s="13"/>
      <c r="F32" s="13"/>
      <c r="G32" s="13"/>
      <c r="H32" s="13"/>
      <c r="I32" s="14"/>
      <c r="J32" s="15" t="str">
        <f>IF(B32="","",COUNTIF(Articole!$B$5:$B$2004,B32))</f>
        <v/>
      </c>
      <c r="K32" s="16" t="str">
        <f>IF(B32="","",SUMIF(Articole!$B$5:$B$2004,B32,Articole!$F$5:$F$2004))</f>
        <v/>
      </c>
      <c r="L32" s="17" t="str">
        <f>IF(B32="","",TRIM(IF(COUNTIF($B$5:$B$504,B32)&gt;1,"Număr de notă dublat. ","")&amp;IF(NOT(ISNUMBER(C32)),"Lipsește data. ","")&amp;IF(N(J32)=0,"Nota nu are articole. ","")&amp;IF(F32="","Lipsește documentul justificativ (notă de calcul, proces-verbal etc.). ","")&amp;IF(AND(D32="Stornare",G32=""),"Precizează ce înregistrare stornezi. ","")&amp;IF(I32="","Nota nu este verificată. ","")&amp;IF(COUNTIFS(Articole!$B$5:$B$2004,B32,Articole!$K$5:$K$2004,"?*")&gt;0,"Are articole cu probleme (vezi Articole). ","")))</f>
        <v/>
      </c>
    </row>
    <row r="33" spans="2:12" x14ac:dyDescent="0.2">
      <c r="B33" s="18"/>
      <c r="C33" s="11"/>
      <c r="D33" s="12"/>
      <c r="E33" s="13"/>
      <c r="F33" s="13"/>
      <c r="G33" s="13"/>
      <c r="H33" s="13"/>
      <c r="I33" s="14"/>
      <c r="J33" s="15" t="str">
        <f>IF(B33="","",COUNTIF(Articole!$B$5:$B$2004,B33))</f>
        <v/>
      </c>
      <c r="K33" s="16" t="str">
        <f>IF(B33="","",SUMIF(Articole!$B$5:$B$2004,B33,Articole!$F$5:$F$2004))</f>
        <v/>
      </c>
      <c r="L33" s="17" t="str">
        <f>IF(B33="","",TRIM(IF(COUNTIF($B$5:$B$504,B33)&gt;1,"Număr de notă dublat. ","")&amp;IF(NOT(ISNUMBER(C33)),"Lipsește data. ","")&amp;IF(N(J33)=0,"Nota nu are articole. ","")&amp;IF(F33="","Lipsește documentul justificativ (notă de calcul, proces-verbal etc.). ","")&amp;IF(AND(D33="Stornare",G33=""),"Precizează ce înregistrare stornezi. ","")&amp;IF(I33="","Nota nu este verificată. ","")&amp;IF(COUNTIFS(Articole!$B$5:$B$2004,B33,Articole!$K$5:$K$2004,"?*")&gt;0,"Are articole cu probleme (vezi Articole). ","")))</f>
        <v/>
      </c>
    </row>
    <row r="34" spans="2:12" x14ac:dyDescent="0.2">
      <c r="B34" s="18"/>
      <c r="C34" s="11"/>
      <c r="D34" s="12"/>
      <c r="E34" s="13"/>
      <c r="F34" s="13"/>
      <c r="G34" s="13"/>
      <c r="H34" s="13"/>
      <c r="I34" s="14"/>
      <c r="J34" s="15" t="str">
        <f>IF(B34="","",COUNTIF(Articole!$B$5:$B$2004,B34))</f>
        <v/>
      </c>
      <c r="K34" s="16" t="str">
        <f>IF(B34="","",SUMIF(Articole!$B$5:$B$2004,B34,Articole!$F$5:$F$2004))</f>
        <v/>
      </c>
      <c r="L34" s="17" t="str">
        <f>IF(B34="","",TRIM(IF(COUNTIF($B$5:$B$504,B34)&gt;1,"Număr de notă dublat. ","")&amp;IF(NOT(ISNUMBER(C34)),"Lipsește data. ","")&amp;IF(N(J34)=0,"Nota nu are articole. ","")&amp;IF(F34="","Lipsește documentul justificativ (notă de calcul, proces-verbal etc.). ","")&amp;IF(AND(D34="Stornare",G34=""),"Precizează ce înregistrare stornezi. ","")&amp;IF(I34="","Nota nu este verificată. ","")&amp;IF(COUNTIFS(Articole!$B$5:$B$2004,B34,Articole!$K$5:$K$2004,"?*")&gt;0,"Are articole cu probleme (vezi Articole). ","")))</f>
        <v/>
      </c>
    </row>
    <row r="35" spans="2:12" x14ac:dyDescent="0.2">
      <c r="B35" s="18"/>
      <c r="C35" s="11"/>
      <c r="D35" s="12"/>
      <c r="E35" s="13"/>
      <c r="F35" s="13"/>
      <c r="G35" s="13"/>
      <c r="H35" s="13"/>
      <c r="I35" s="14"/>
      <c r="J35" s="15" t="str">
        <f>IF(B35="","",COUNTIF(Articole!$B$5:$B$2004,B35))</f>
        <v/>
      </c>
      <c r="K35" s="16" t="str">
        <f>IF(B35="","",SUMIF(Articole!$B$5:$B$2004,B35,Articole!$F$5:$F$2004))</f>
        <v/>
      </c>
      <c r="L35" s="17" t="str">
        <f>IF(B35="","",TRIM(IF(COUNTIF($B$5:$B$504,B35)&gt;1,"Număr de notă dublat. ","")&amp;IF(NOT(ISNUMBER(C35)),"Lipsește data. ","")&amp;IF(N(J35)=0,"Nota nu are articole. ","")&amp;IF(F35="","Lipsește documentul justificativ (notă de calcul, proces-verbal etc.). ","")&amp;IF(AND(D35="Stornare",G35=""),"Precizează ce înregistrare stornezi. ","")&amp;IF(I35="","Nota nu este verificată. ","")&amp;IF(COUNTIFS(Articole!$B$5:$B$2004,B35,Articole!$K$5:$K$2004,"?*")&gt;0,"Are articole cu probleme (vezi Articole). ","")))</f>
        <v/>
      </c>
    </row>
    <row r="36" spans="2:12" x14ac:dyDescent="0.2">
      <c r="B36" s="18"/>
      <c r="C36" s="11"/>
      <c r="D36" s="12"/>
      <c r="E36" s="13"/>
      <c r="F36" s="13"/>
      <c r="G36" s="13"/>
      <c r="H36" s="13"/>
      <c r="I36" s="14"/>
      <c r="J36" s="15" t="str">
        <f>IF(B36="","",COUNTIF(Articole!$B$5:$B$2004,B36))</f>
        <v/>
      </c>
      <c r="K36" s="16" t="str">
        <f>IF(B36="","",SUMIF(Articole!$B$5:$B$2004,B36,Articole!$F$5:$F$2004))</f>
        <v/>
      </c>
      <c r="L36" s="17" t="str">
        <f>IF(B36="","",TRIM(IF(COUNTIF($B$5:$B$504,B36)&gt;1,"Număr de notă dublat. ","")&amp;IF(NOT(ISNUMBER(C36)),"Lipsește data. ","")&amp;IF(N(J36)=0,"Nota nu are articole. ","")&amp;IF(F36="","Lipsește documentul justificativ (notă de calcul, proces-verbal etc.). ","")&amp;IF(AND(D36="Stornare",G36=""),"Precizează ce înregistrare stornezi. ","")&amp;IF(I36="","Nota nu este verificată. ","")&amp;IF(COUNTIFS(Articole!$B$5:$B$2004,B36,Articole!$K$5:$K$2004,"?*")&gt;0,"Are articole cu probleme (vezi Articole). ","")))</f>
        <v/>
      </c>
    </row>
    <row r="37" spans="2:12" x14ac:dyDescent="0.2">
      <c r="B37" s="18"/>
      <c r="C37" s="11"/>
      <c r="D37" s="12"/>
      <c r="E37" s="13"/>
      <c r="F37" s="13"/>
      <c r="G37" s="13"/>
      <c r="H37" s="13"/>
      <c r="I37" s="14"/>
      <c r="J37" s="15" t="str">
        <f>IF(B37="","",COUNTIF(Articole!$B$5:$B$2004,B37))</f>
        <v/>
      </c>
      <c r="K37" s="16" t="str">
        <f>IF(B37="","",SUMIF(Articole!$B$5:$B$2004,B37,Articole!$F$5:$F$2004))</f>
        <v/>
      </c>
      <c r="L37" s="17" t="str">
        <f>IF(B37="","",TRIM(IF(COUNTIF($B$5:$B$504,B37)&gt;1,"Număr de notă dublat. ","")&amp;IF(NOT(ISNUMBER(C37)),"Lipsește data. ","")&amp;IF(N(J37)=0,"Nota nu are articole. ","")&amp;IF(F37="","Lipsește documentul justificativ (notă de calcul, proces-verbal etc.). ","")&amp;IF(AND(D37="Stornare",G37=""),"Precizează ce înregistrare stornezi. ","")&amp;IF(I37="","Nota nu este verificată. ","")&amp;IF(COUNTIFS(Articole!$B$5:$B$2004,B37,Articole!$K$5:$K$2004,"?*")&gt;0,"Are articole cu probleme (vezi Articole). ","")))</f>
        <v/>
      </c>
    </row>
    <row r="38" spans="2:12" x14ac:dyDescent="0.2">
      <c r="B38" s="18"/>
      <c r="C38" s="11"/>
      <c r="D38" s="12"/>
      <c r="E38" s="13"/>
      <c r="F38" s="13"/>
      <c r="G38" s="13"/>
      <c r="H38" s="13"/>
      <c r="I38" s="14"/>
      <c r="J38" s="15" t="str">
        <f>IF(B38="","",COUNTIF(Articole!$B$5:$B$2004,B38))</f>
        <v/>
      </c>
      <c r="K38" s="16" t="str">
        <f>IF(B38="","",SUMIF(Articole!$B$5:$B$2004,B38,Articole!$F$5:$F$2004))</f>
        <v/>
      </c>
      <c r="L38" s="17" t="str">
        <f>IF(B38="","",TRIM(IF(COUNTIF($B$5:$B$504,B38)&gt;1,"Număr de notă dublat. ","")&amp;IF(NOT(ISNUMBER(C38)),"Lipsește data. ","")&amp;IF(N(J38)=0,"Nota nu are articole. ","")&amp;IF(F38="","Lipsește documentul justificativ (notă de calcul, proces-verbal etc.). ","")&amp;IF(AND(D38="Stornare",G38=""),"Precizează ce înregistrare stornezi. ","")&amp;IF(I38="","Nota nu este verificată. ","")&amp;IF(COUNTIFS(Articole!$B$5:$B$2004,B38,Articole!$K$5:$K$2004,"?*")&gt;0,"Are articole cu probleme (vezi Articole). ","")))</f>
        <v/>
      </c>
    </row>
    <row r="39" spans="2:12" x14ac:dyDescent="0.2">
      <c r="B39" s="18"/>
      <c r="C39" s="11"/>
      <c r="D39" s="12"/>
      <c r="E39" s="13"/>
      <c r="F39" s="13"/>
      <c r="G39" s="13"/>
      <c r="H39" s="13"/>
      <c r="I39" s="14"/>
      <c r="J39" s="15" t="str">
        <f>IF(B39="","",COUNTIF(Articole!$B$5:$B$2004,B39))</f>
        <v/>
      </c>
      <c r="K39" s="16" t="str">
        <f>IF(B39="","",SUMIF(Articole!$B$5:$B$2004,B39,Articole!$F$5:$F$2004))</f>
        <v/>
      </c>
      <c r="L39" s="17" t="str">
        <f>IF(B39="","",TRIM(IF(COUNTIF($B$5:$B$504,B39)&gt;1,"Număr de notă dublat. ","")&amp;IF(NOT(ISNUMBER(C39)),"Lipsește data. ","")&amp;IF(N(J39)=0,"Nota nu are articole. ","")&amp;IF(F39="","Lipsește documentul justificativ (notă de calcul, proces-verbal etc.). ","")&amp;IF(AND(D39="Stornare",G39=""),"Precizează ce înregistrare stornezi. ","")&amp;IF(I39="","Nota nu este verificată. ","")&amp;IF(COUNTIFS(Articole!$B$5:$B$2004,B39,Articole!$K$5:$K$2004,"?*")&gt;0,"Are articole cu probleme (vezi Articole). ","")))</f>
        <v/>
      </c>
    </row>
    <row r="40" spans="2:12" x14ac:dyDescent="0.2">
      <c r="B40" s="18"/>
      <c r="C40" s="11"/>
      <c r="D40" s="12"/>
      <c r="E40" s="13"/>
      <c r="F40" s="13"/>
      <c r="G40" s="13"/>
      <c r="H40" s="13"/>
      <c r="I40" s="14"/>
      <c r="J40" s="15" t="str">
        <f>IF(B40="","",COUNTIF(Articole!$B$5:$B$2004,B40))</f>
        <v/>
      </c>
      <c r="K40" s="16" t="str">
        <f>IF(B40="","",SUMIF(Articole!$B$5:$B$2004,B40,Articole!$F$5:$F$2004))</f>
        <v/>
      </c>
      <c r="L40" s="17" t="str">
        <f>IF(B40="","",TRIM(IF(COUNTIF($B$5:$B$504,B40)&gt;1,"Număr de notă dublat. ","")&amp;IF(NOT(ISNUMBER(C40)),"Lipsește data. ","")&amp;IF(N(J40)=0,"Nota nu are articole. ","")&amp;IF(F40="","Lipsește documentul justificativ (notă de calcul, proces-verbal etc.). ","")&amp;IF(AND(D40="Stornare",G40=""),"Precizează ce înregistrare stornezi. ","")&amp;IF(I40="","Nota nu este verificată. ","")&amp;IF(COUNTIFS(Articole!$B$5:$B$2004,B40,Articole!$K$5:$K$2004,"?*")&gt;0,"Are articole cu probleme (vezi Articole). ","")))</f>
        <v/>
      </c>
    </row>
    <row r="41" spans="2:12" x14ac:dyDescent="0.2">
      <c r="B41" s="18"/>
      <c r="C41" s="11"/>
      <c r="D41" s="12"/>
      <c r="E41" s="13"/>
      <c r="F41" s="13"/>
      <c r="G41" s="13"/>
      <c r="H41" s="13"/>
      <c r="I41" s="14"/>
      <c r="J41" s="15" t="str">
        <f>IF(B41="","",COUNTIF(Articole!$B$5:$B$2004,B41))</f>
        <v/>
      </c>
      <c r="K41" s="16" t="str">
        <f>IF(B41="","",SUMIF(Articole!$B$5:$B$2004,B41,Articole!$F$5:$F$2004))</f>
        <v/>
      </c>
      <c r="L41" s="17" t="str">
        <f>IF(B41="","",TRIM(IF(COUNTIF($B$5:$B$504,B41)&gt;1,"Număr de notă dublat. ","")&amp;IF(NOT(ISNUMBER(C41)),"Lipsește data. ","")&amp;IF(N(J41)=0,"Nota nu are articole. ","")&amp;IF(F41="","Lipsește documentul justificativ (notă de calcul, proces-verbal etc.). ","")&amp;IF(AND(D41="Stornare",G41=""),"Precizează ce înregistrare stornezi. ","")&amp;IF(I41="","Nota nu este verificată. ","")&amp;IF(COUNTIFS(Articole!$B$5:$B$2004,B41,Articole!$K$5:$K$2004,"?*")&gt;0,"Are articole cu probleme (vezi Articole). ","")))</f>
        <v/>
      </c>
    </row>
    <row r="42" spans="2:12" x14ac:dyDescent="0.2">
      <c r="B42" s="18"/>
      <c r="C42" s="11"/>
      <c r="D42" s="12"/>
      <c r="E42" s="13"/>
      <c r="F42" s="13"/>
      <c r="G42" s="13"/>
      <c r="H42" s="13"/>
      <c r="I42" s="14"/>
      <c r="J42" s="15" t="str">
        <f>IF(B42="","",COUNTIF(Articole!$B$5:$B$2004,B42))</f>
        <v/>
      </c>
      <c r="K42" s="16" t="str">
        <f>IF(B42="","",SUMIF(Articole!$B$5:$B$2004,B42,Articole!$F$5:$F$2004))</f>
        <v/>
      </c>
      <c r="L42" s="17" t="str">
        <f>IF(B42="","",TRIM(IF(COUNTIF($B$5:$B$504,B42)&gt;1,"Număr de notă dublat. ","")&amp;IF(NOT(ISNUMBER(C42)),"Lipsește data. ","")&amp;IF(N(J42)=0,"Nota nu are articole. ","")&amp;IF(F42="","Lipsește documentul justificativ (notă de calcul, proces-verbal etc.). ","")&amp;IF(AND(D42="Stornare",G42=""),"Precizează ce înregistrare stornezi. ","")&amp;IF(I42="","Nota nu este verificată. ","")&amp;IF(COUNTIFS(Articole!$B$5:$B$2004,B42,Articole!$K$5:$K$2004,"?*")&gt;0,"Are articole cu probleme (vezi Articole). ","")))</f>
        <v/>
      </c>
    </row>
    <row r="43" spans="2:12" x14ac:dyDescent="0.2">
      <c r="B43" s="18"/>
      <c r="C43" s="11"/>
      <c r="D43" s="12"/>
      <c r="E43" s="13"/>
      <c r="F43" s="13"/>
      <c r="G43" s="13"/>
      <c r="H43" s="13"/>
      <c r="I43" s="14"/>
      <c r="J43" s="15" t="str">
        <f>IF(B43="","",COUNTIF(Articole!$B$5:$B$2004,B43))</f>
        <v/>
      </c>
      <c r="K43" s="16" t="str">
        <f>IF(B43="","",SUMIF(Articole!$B$5:$B$2004,B43,Articole!$F$5:$F$2004))</f>
        <v/>
      </c>
      <c r="L43" s="17" t="str">
        <f>IF(B43="","",TRIM(IF(COUNTIF($B$5:$B$504,B43)&gt;1,"Număr de notă dublat. ","")&amp;IF(NOT(ISNUMBER(C43)),"Lipsește data. ","")&amp;IF(N(J43)=0,"Nota nu are articole. ","")&amp;IF(F43="","Lipsește documentul justificativ (notă de calcul, proces-verbal etc.). ","")&amp;IF(AND(D43="Stornare",G43=""),"Precizează ce înregistrare stornezi. ","")&amp;IF(I43="","Nota nu este verificată. ","")&amp;IF(COUNTIFS(Articole!$B$5:$B$2004,B43,Articole!$K$5:$K$2004,"?*")&gt;0,"Are articole cu probleme (vezi Articole). ","")))</f>
        <v/>
      </c>
    </row>
    <row r="44" spans="2:12" x14ac:dyDescent="0.2">
      <c r="B44" s="18"/>
      <c r="C44" s="11"/>
      <c r="D44" s="12"/>
      <c r="E44" s="13"/>
      <c r="F44" s="13"/>
      <c r="G44" s="13"/>
      <c r="H44" s="13"/>
      <c r="I44" s="14"/>
      <c r="J44" s="15" t="str">
        <f>IF(B44="","",COUNTIF(Articole!$B$5:$B$2004,B44))</f>
        <v/>
      </c>
      <c r="K44" s="16" t="str">
        <f>IF(B44="","",SUMIF(Articole!$B$5:$B$2004,B44,Articole!$F$5:$F$2004))</f>
        <v/>
      </c>
      <c r="L44" s="17" t="str">
        <f>IF(B44="","",TRIM(IF(COUNTIF($B$5:$B$504,B44)&gt;1,"Număr de notă dublat. ","")&amp;IF(NOT(ISNUMBER(C44)),"Lipsește data. ","")&amp;IF(N(J44)=0,"Nota nu are articole. ","")&amp;IF(F44="","Lipsește documentul justificativ (notă de calcul, proces-verbal etc.). ","")&amp;IF(AND(D44="Stornare",G44=""),"Precizează ce înregistrare stornezi. ","")&amp;IF(I44="","Nota nu este verificată. ","")&amp;IF(COUNTIFS(Articole!$B$5:$B$2004,B44,Articole!$K$5:$K$2004,"?*")&gt;0,"Are articole cu probleme (vezi Articole). ","")))</f>
        <v/>
      </c>
    </row>
    <row r="45" spans="2:12" x14ac:dyDescent="0.2">
      <c r="B45" s="18"/>
      <c r="C45" s="11"/>
      <c r="D45" s="12"/>
      <c r="E45" s="13"/>
      <c r="F45" s="13"/>
      <c r="G45" s="13"/>
      <c r="H45" s="13"/>
      <c r="I45" s="14"/>
      <c r="J45" s="15" t="str">
        <f>IF(B45="","",COUNTIF(Articole!$B$5:$B$2004,B45))</f>
        <v/>
      </c>
      <c r="K45" s="16" t="str">
        <f>IF(B45="","",SUMIF(Articole!$B$5:$B$2004,B45,Articole!$F$5:$F$2004))</f>
        <v/>
      </c>
      <c r="L45" s="17" t="str">
        <f>IF(B45="","",TRIM(IF(COUNTIF($B$5:$B$504,B45)&gt;1,"Număr de notă dublat. ","")&amp;IF(NOT(ISNUMBER(C45)),"Lipsește data. ","")&amp;IF(N(J45)=0,"Nota nu are articole. ","")&amp;IF(F45="","Lipsește documentul justificativ (notă de calcul, proces-verbal etc.). ","")&amp;IF(AND(D45="Stornare",G45=""),"Precizează ce înregistrare stornezi. ","")&amp;IF(I45="","Nota nu este verificată. ","")&amp;IF(COUNTIFS(Articole!$B$5:$B$2004,B45,Articole!$K$5:$K$2004,"?*")&gt;0,"Are articole cu probleme (vezi Articole). ","")))</f>
        <v/>
      </c>
    </row>
    <row r="46" spans="2:12" x14ac:dyDescent="0.2">
      <c r="B46" s="18"/>
      <c r="C46" s="11"/>
      <c r="D46" s="12"/>
      <c r="E46" s="13"/>
      <c r="F46" s="13"/>
      <c r="G46" s="13"/>
      <c r="H46" s="13"/>
      <c r="I46" s="14"/>
      <c r="J46" s="15" t="str">
        <f>IF(B46="","",COUNTIF(Articole!$B$5:$B$2004,B46))</f>
        <v/>
      </c>
      <c r="K46" s="16" t="str">
        <f>IF(B46="","",SUMIF(Articole!$B$5:$B$2004,B46,Articole!$F$5:$F$2004))</f>
        <v/>
      </c>
      <c r="L46" s="17" t="str">
        <f>IF(B46="","",TRIM(IF(COUNTIF($B$5:$B$504,B46)&gt;1,"Număr de notă dublat. ","")&amp;IF(NOT(ISNUMBER(C46)),"Lipsește data. ","")&amp;IF(N(J46)=0,"Nota nu are articole. ","")&amp;IF(F46="","Lipsește documentul justificativ (notă de calcul, proces-verbal etc.). ","")&amp;IF(AND(D46="Stornare",G46=""),"Precizează ce înregistrare stornezi. ","")&amp;IF(I46="","Nota nu este verificată. ","")&amp;IF(COUNTIFS(Articole!$B$5:$B$2004,B46,Articole!$K$5:$K$2004,"?*")&gt;0,"Are articole cu probleme (vezi Articole). ","")))</f>
        <v/>
      </c>
    </row>
    <row r="47" spans="2:12" x14ac:dyDescent="0.2">
      <c r="B47" s="18"/>
      <c r="C47" s="11"/>
      <c r="D47" s="12"/>
      <c r="E47" s="13"/>
      <c r="F47" s="13"/>
      <c r="G47" s="13"/>
      <c r="H47" s="13"/>
      <c r="I47" s="14"/>
      <c r="J47" s="15" t="str">
        <f>IF(B47="","",COUNTIF(Articole!$B$5:$B$2004,B47))</f>
        <v/>
      </c>
      <c r="K47" s="16" t="str">
        <f>IF(B47="","",SUMIF(Articole!$B$5:$B$2004,B47,Articole!$F$5:$F$2004))</f>
        <v/>
      </c>
      <c r="L47" s="17" t="str">
        <f>IF(B47="","",TRIM(IF(COUNTIF($B$5:$B$504,B47)&gt;1,"Număr de notă dublat. ","")&amp;IF(NOT(ISNUMBER(C47)),"Lipsește data. ","")&amp;IF(N(J47)=0,"Nota nu are articole. ","")&amp;IF(F47="","Lipsește documentul justificativ (notă de calcul, proces-verbal etc.). ","")&amp;IF(AND(D47="Stornare",G47=""),"Precizează ce înregistrare stornezi. ","")&amp;IF(I47="","Nota nu este verificată. ","")&amp;IF(COUNTIFS(Articole!$B$5:$B$2004,B47,Articole!$K$5:$K$2004,"?*")&gt;0,"Are articole cu probleme (vezi Articole). ","")))</f>
        <v/>
      </c>
    </row>
    <row r="48" spans="2:12" x14ac:dyDescent="0.2">
      <c r="B48" s="18"/>
      <c r="C48" s="11"/>
      <c r="D48" s="12"/>
      <c r="E48" s="13"/>
      <c r="F48" s="13"/>
      <c r="G48" s="13"/>
      <c r="H48" s="13"/>
      <c r="I48" s="14"/>
      <c r="J48" s="15" t="str">
        <f>IF(B48="","",COUNTIF(Articole!$B$5:$B$2004,B48))</f>
        <v/>
      </c>
      <c r="K48" s="16" t="str">
        <f>IF(B48="","",SUMIF(Articole!$B$5:$B$2004,B48,Articole!$F$5:$F$2004))</f>
        <v/>
      </c>
      <c r="L48" s="17" t="str">
        <f>IF(B48="","",TRIM(IF(COUNTIF($B$5:$B$504,B48)&gt;1,"Număr de notă dublat. ","")&amp;IF(NOT(ISNUMBER(C48)),"Lipsește data. ","")&amp;IF(N(J48)=0,"Nota nu are articole. ","")&amp;IF(F48="","Lipsește documentul justificativ (notă de calcul, proces-verbal etc.). ","")&amp;IF(AND(D48="Stornare",G48=""),"Precizează ce înregistrare stornezi. ","")&amp;IF(I48="","Nota nu este verificată. ","")&amp;IF(COUNTIFS(Articole!$B$5:$B$2004,B48,Articole!$K$5:$K$2004,"?*")&gt;0,"Are articole cu probleme (vezi Articole). ","")))</f>
        <v/>
      </c>
    </row>
    <row r="49" spans="2:12" x14ac:dyDescent="0.2">
      <c r="B49" s="18"/>
      <c r="C49" s="11"/>
      <c r="D49" s="12"/>
      <c r="E49" s="13"/>
      <c r="F49" s="13"/>
      <c r="G49" s="13"/>
      <c r="H49" s="13"/>
      <c r="I49" s="14"/>
      <c r="J49" s="15" t="str">
        <f>IF(B49="","",COUNTIF(Articole!$B$5:$B$2004,B49))</f>
        <v/>
      </c>
      <c r="K49" s="16" t="str">
        <f>IF(B49="","",SUMIF(Articole!$B$5:$B$2004,B49,Articole!$F$5:$F$2004))</f>
        <v/>
      </c>
      <c r="L49" s="17" t="str">
        <f>IF(B49="","",TRIM(IF(COUNTIF($B$5:$B$504,B49)&gt;1,"Număr de notă dublat. ","")&amp;IF(NOT(ISNUMBER(C49)),"Lipsește data. ","")&amp;IF(N(J49)=0,"Nota nu are articole. ","")&amp;IF(F49="","Lipsește documentul justificativ (notă de calcul, proces-verbal etc.). ","")&amp;IF(AND(D49="Stornare",G49=""),"Precizează ce înregistrare stornezi. ","")&amp;IF(I49="","Nota nu este verificată. ","")&amp;IF(COUNTIFS(Articole!$B$5:$B$2004,B49,Articole!$K$5:$K$2004,"?*")&gt;0,"Are articole cu probleme (vezi Articole). ","")))</f>
        <v/>
      </c>
    </row>
    <row r="50" spans="2:12" x14ac:dyDescent="0.2">
      <c r="B50" s="18"/>
      <c r="C50" s="11"/>
      <c r="D50" s="12"/>
      <c r="E50" s="13"/>
      <c r="F50" s="13"/>
      <c r="G50" s="13"/>
      <c r="H50" s="13"/>
      <c r="I50" s="14"/>
      <c r="J50" s="15" t="str">
        <f>IF(B50="","",COUNTIF(Articole!$B$5:$B$2004,B50))</f>
        <v/>
      </c>
      <c r="K50" s="16" t="str">
        <f>IF(B50="","",SUMIF(Articole!$B$5:$B$2004,B50,Articole!$F$5:$F$2004))</f>
        <v/>
      </c>
      <c r="L50" s="17" t="str">
        <f>IF(B50="","",TRIM(IF(COUNTIF($B$5:$B$504,B50)&gt;1,"Număr de notă dublat. ","")&amp;IF(NOT(ISNUMBER(C50)),"Lipsește data. ","")&amp;IF(N(J50)=0,"Nota nu are articole. ","")&amp;IF(F50="","Lipsește documentul justificativ (notă de calcul, proces-verbal etc.). ","")&amp;IF(AND(D50="Stornare",G50=""),"Precizează ce înregistrare stornezi. ","")&amp;IF(I50="","Nota nu este verificată. ","")&amp;IF(COUNTIFS(Articole!$B$5:$B$2004,B50,Articole!$K$5:$K$2004,"?*")&gt;0,"Are articole cu probleme (vezi Articole). ","")))</f>
        <v/>
      </c>
    </row>
    <row r="51" spans="2:12" x14ac:dyDescent="0.2">
      <c r="B51" s="18"/>
      <c r="C51" s="11"/>
      <c r="D51" s="12"/>
      <c r="E51" s="13"/>
      <c r="F51" s="13"/>
      <c r="G51" s="13"/>
      <c r="H51" s="13"/>
      <c r="I51" s="14"/>
      <c r="J51" s="15" t="str">
        <f>IF(B51="","",COUNTIF(Articole!$B$5:$B$2004,B51))</f>
        <v/>
      </c>
      <c r="K51" s="16" t="str">
        <f>IF(B51="","",SUMIF(Articole!$B$5:$B$2004,B51,Articole!$F$5:$F$2004))</f>
        <v/>
      </c>
      <c r="L51" s="17" t="str">
        <f>IF(B51="","",TRIM(IF(COUNTIF($B$5:$B$504,B51)&gt;1,"Număr de notă dublat. ","")&amp;IF(NOT(ISNUMBER(C51)),"Lipsește data. ","")&amp;IF(N(J51)=0,"Nota nu are articole. ","")&amp;IF(F51="","Lipsește documentul justificativ (notă de calcul, proces-verbal etc.). ","")&amp;IF(AND(D51="Stornare",G51=""),"Precizează ce înregistrare stornezi. ","")&amp;IF(I51="","Nota nu este verificată. ","")&amp;IF(COUNTIFS(Articole!$B$5:$B$2004,B51,Articole!$K$5:$K$2004,"?*")&gt;0,"Are articole cu probleme (vezi Articole). ","")))</f>
        <v/>
      </c>
    </row>
    <row r="52" spans="2:12" x14ac:dyDescent="0.2">
      <c r="B52" s="18"/>
      <c r="C52" s="11"/>
      <c r="D52" s="12"/>
      <c r="E52" s="13"/>
      <c r="F52" s="13"/>
      <c r="G52" s="13"/>
      <c r="H52" s="13"/>
      <c r="I52" s="14"/>
      <c r="J52" s="15" t="str">
        <f>IF(B52="","",COUNTIF(Articole!$B$5:$B$2004,B52))</f>
        <v/>
      </c>
      <c r="K52" s="16" t="str">
        <f>IF(B52="","",SUMIF(Articole!$B$5:$B$2004,B52,Articole!$F$5:$F$2004))</f>
        <v/>
      </c>
      <c r="L52" s="17" t="str">
        <f>IF(B52="","",TRIM(IF(COUNTIF($B$5:$B$504,B52)&gt;1,"Număr de notă dublat. ","")&amp;IF(NOT(ISNUMBER(C52)),"Lipsește data. ","")&amp;IF(N(J52)=0,"Nota nu are articole. ","")&amp;IF(F52="","Lipsește documentul justificativ (notă de calcul, proces-verbal etc.). ","")&amp;IF(AND(D52="Stornare",G52=""),"Precizează ce înregistrare stornezi. ","")&amp;IF(I52="","Nota nu este verificată. ","")&amp;IF(COUNTIFS(Articole!$B$5:$B$2004,B52,Articole!$K$5:$K$2004,"?*")&gt;0,"Are articole cu probleme (vezi Articole). ","")))</f>
        <v/>
      </c>
    </row>
    <row r="53" spans="2:12" x14ac:dyDescent="0.2">
      <c r="B53" s="18"/>
      <c r="C53" s="11"/>
      <c r="D53" s="12"/>
      <c r="E53" s="13"/>
      <c r="F53" s="13"/>
      <c r="G53" s="13"/>
      <c r="H53" s="13"/>
      <c r="I53" s="14"/>
      <c r="J53" s="15" t="str">
        <f>IF(B53="","",COUNTIF(Articole!$B$5:$B$2004,B53))</f>
        <v/>
      </c>
      <c r="K53" s="16" t="str">
        <f>IF(B53="","",SUMIF(Articole!$B$5:$B$2004,B53,Articole!$F$5:$F$2004))</f>
        <v/>
      </c>
      <c r="L53" s="17" t="str">
        <f>IF(B53="","",TRIM(IF(COUNTIF($B$5:$B$504,B53)&gt;1,"Număr de notă dublat. ","")&amp;IF(NOT(ISNUMBER(C53)),"Lipsește data. ","")&amp;IF(N(J53)=0,"Nota nu are articole. ","")&amp;IF(F53="","Lipsește documentul justificativ (notă de calcul, proces-verbal etc.). ","")&amp;IF(AND(D53="Stornare",G53=""),"Precizează ce înregistrare stornezi. ","")&amp;IF(I53="","Nota nu este verificată. ","")&amp;IF(COUNTIFS(Articole!$B$5:$B$2004,B53,Articole!$K$5:$K$2004,"?*")&gt;0,"Are articole cu probleme (vezi Articole). ","")))</f>
        <v/>
      </c>
    </row>
    <row r="54" spans="2:12" x14ac:dyDescent="0.2">
      <c r="B54" s="18"/>
      <c r="C54" s="11"/>
      <c r="D54" s="12"/>
      <c r="E54" s="13"/>
      <c r="F54" s="13"/>
      <c r="G54" s="13"/>
      <c r="H54" s="13"/>
      <c r="I54" s="14"/>
      <c r="J54" s="15" t="str">
        <f>IF(B54="","",COUNTIF(Articole!$B$5:$B$2004,B54))</f>
        <v/>
      </c>
      <c r="K54" s="16" t="str">
        <f>IF(B54="","",SUMIF(Articole!$B$5:$B$2004,B54,Articole!$F$5:$F$2004))</f>
        <v/>
      </c>
      <c r="L54" s="17" t="str">
        <f>IF(B54="","",TRIM(IF(COUNTIF($B$5:$B$504,B54)&gt;1,"Număr de notă dublat. ","")&amp;IF(NOT(ISNUMBER(C54)),"Lipsește data. ","")&amp;IF(N(J54)=0,"Nota nu are articole. ","")&amp;IF(F54="","Lipsește documentul justificativ (notă de calcul, proces-verbal etc.). ","")&amp;IF(AND(D54="Stornare",G54=""),"Precizează ce înregistrare stornezi. ","")&amp;IF(I54="","Nota nu este verificată. ","")&amp;IF(COUNTIFS(Articole!$B$5:$B$2004,B54,Articole!$K$5:$K$2004,"?*")&gt;0,"Are articole cu probleme (vezi Articole). ","")))</f>
        <v/>
      </c>
    </row>
    <row r="55" spans="2:12" x14ac:dyDescent="0.2">
      <c r="B55" s="18"/>
      <c r="C55" s="11"/>
      <c r="D55" s="12"/>
      <c r="E55" s="13"/>
      <c r="F55" s="13"/>
      <c r="G55" s="13"/>
      <c r="H55" s="13"/>
      <c r="I55" s="14"/>
      <c r="J55" s="15" t="str">
        <f>IF(B55="","",COUNTIF(Articole!$B$5:$B$2004,B55))</f>
        <v/>
      </c>
      <c r="K55" s="16" t="str">
        <f>IF(B55="","",SUMIF(Articole!$B$5:$B$2004,B55,Articole!$F$5:$F$2004))</f>
        <v/>
      </c>
      <c r="L55" s="17" t="str">
        <f>IF(B55="","",TRIM(IF(COUNTIF($B$5:$B$504,B55)&gt;1,"Număr de notă dublat. ","")&amp;IF(NOT(ISNUMBER(C55)),"Lipsește data. ","")&amp;IF(N(J55)=0,"Nota nu are articole. ","")&amp;IF(F55="","Lipsește documentul justificativ (notă de calcul, proces-verbal etc.). ","")&amp;IF(AND(D55="Stornare",G55=""),"Precizează ce înregistrare stornezi. ","")&amp;IF(I55="","Nota nu este verificată. ","")&amp;IF(COUNTIFS(Articole!$B$5:$B$2004,B55,Articole!$K$5:$K$2004,"?*")&gt;0,"Are articole cu probleme (vezi Articole). ","")))</f>
        <v/>
      </c>
    </row>
    <row r="56" spans="2:12" x14ac:dyDescent="0.2">
      <c r="B56" s="18"/>
      <c r="C56" s="11"/>
      <c r="D56" s="12"/>
      <c r="E56" s="13"/>
      <c r="F56" s="13"/>
      <c r="G56" s="13"/>
      <c r="H56" s="13"/>
      <c r="I56" s="14"/>
      <c r="J56" s="15" t="str">
        <f>IF(B56="","",COUNTIF(Articole!$B$5:$B$2004,B56))</f>
        <v/>
      </c>
      <c r="K56" s="16" t="str">
        <f>IF(B56="","",SUMIF(Articole!$B$5:$B$2004,B56,Articole!$F$5:$F$2004))</f>
        <v/>
      </c>
      <c r="L56" s="17" t="str">
        <f>IF(B56="","",TRIM(IF(COUNTIF($B$5:$B$504,B56)&gt;1,"Număr de notă dublat. ","")&amp;IF(NOT(ISNUMBER(C56)),"Lipsește data. ","")&amp;IF(N(J56)=0,"Nota nu are articole. ","")&amp;IF(F56="","Lipsește documentul justificativ (notă de calcul, proces-verbal etc.). ","")&amp;IF(AND(D56="Stornare",G56=""),"Precizează ce înregistrare stornezi. ","")&amp;IF(I56="","Nota nu este verificată. ","")&amp;IF(COUNTIFS(Articole!$B$5:$B$2004,B56,Articole!$K$5:$K$2004,"?*")&gt;0,"Are articole cu probleme (vezi Articole). ","")))</f>
        <v/>
      </c>
    </row>
    <row r="57" spans="2:12" x14ac:dyDescent="0.2">
      <c r="B57" s="18"/>
      <c r="C57" s="11"/>
      <c r="D57" s="12"/>
      <c r="E57" s="13"/>
      <c r="F57" s="13"/>
      <c r="G57" s="13"/>
      <c r="H57" s="13"/>
      <c r="I57" s="14"/>
      <c r="J57" s="15" t="str">
        <f>IF(B57="","",COUNTIF(Articole!$B$5:$B$2004,B57))</f>
        <v/>
      </c>
      <c r="K57" s="16" t="str">
        <f>IF(B57="","",SUMIF(Articole!$B$5:$B$2004,B57,Articole!$F$5:$F$2004))</f>
        <v/>
      </c>
      <c r="L57" s="17" t="str">
        <f>IF(B57="","",TRIM(IF(COUNTIF($B$5:$B$504,B57)&gt;1,"Număr de notă dublat. ","")&amp;IF(NOT(ISNUMBER(C57)),"Lipsește data. ","")&amp;IF(N(J57)=0,"Nota nu are articole. ","")&amp;IF(F57="","Lipsește documentul justificativ (notă de calcul, proces-verbal etc.). ","")&amp;IF(AND(D57="Stornare",G57=""),"Precizează ce înregistrare stornezi. ","")&amp;IF(I57="","Nota nu este verificată. ","")&amp;IF(COUNTIFS(Articole!$B$5:$B$2004,B57,Articole!$K$5:$K$2004,"?*")&gt;0,"Are articole cu probleme (vezi Articole). ","")))</f>
        <v/>
      </c>
    </row>
    <row r="58" spans="2:12" x14ac:dyDescent="0.2">
      <c r="B58" s="18"/>
      <c r="C58" s="11"/>
      <c r="D58" s="12"/>
      <c r="E58" s="13"/>
      <c r="F58" s="13"/>
      <c r="G58" s="13"/>
      <c r="H58" s="13"/>
      <c r="I58" s="14"/>
      <c r="J58" s="15" t="str">
        <f>IF(B58="","",COUNTIF(Articole!$B$5:$B$2004,B58))</f>
        <v/>
      </c>
      <c r="K58" s="16" t="str">
        <f>IF(B58="","",SUMIF(Articole!$B$5:$B$2004,B58,Articole!$F$5:$F$2004))</f>
        <v/>
      </c>
      <c r="L58" s="17" t="str">
        <f>IF(B58="","",TRIM(IF(COUNTIF($B$5:$B$504,B58)&gt;1,"Număr de notă dublat. ","")&amp;IF(NOT(ISNUMBER(C58)),"Lipsește data. ","")&amp;IF(N(J58)=0,"Nota nu are articole. ","")&amp;IF(F58="","Lipsește documentul justificativ (notă de calcul, proces-verbal etc.). ","")&amp;IF(AND(D58="Stornare",G58=""),"Precizează ce înregistrare stornezi. ","")&amp;IF(I58="","Nota nu este verificată. ","")&amp;IF(COUNTIFS(Articole!$B$5:$B$2004,B58,Articole!$K$5:$K$2004,"?*")&gt;0,"Are articole cu probleme (vezi Articole). ","")))</f>
        <v/>
      </c>
    </row>
    <row r="59" spans="2:12" x14ac:dyDescent="0.2">
      <c r="B59" s="18"/>
      <c r="C59" s="11"/>
      <c r="D59" s="12"/>
      <c r="E59" s="13"/>
      <c r="F59" s="13"/>
      <c r="G59" s="13"/>
      <c r="H59" s="13"/>
      <c r="I59" s="14"/>
      <c r="J59" s="15" t="str">
        <f>IF(B59="","",COUNTIF(Articole!$B$5:$B$2004,B59))</f>
        <v/>
      </c>
      <c r="K59" s="16" t="str">
        <f>IF(B59="","",SUMIF(Articole!$B$5:$B$2004,B59,Articole!$F$5:$F$2004))</f>
        <v/>
      </c>
      <c r="L59" s="17" t="str">
        <f>IF(B59="","",TRIM(IF(COUNTIF($B$5:$B$504,B59)&gt;1,"Număr de notă dublat. ","")&amp;IF(NOT(ISNUMBER(C59)),"Lipsește data. ","")&amp;IF(N(J59)=0,"Nota nu are articole. ","")&amp;IF(F59="","Lipsește documentul justificativ (notă de calcul, proces-verbal etc.). ","")&amp;IF(AND(D59="Stornare",G59=""),"Precizează ce înregistrare stornezi. ","")&amp;IF(I59="","Nota nu este verificată. ","")&amp;IF(COUNTIFS(Articole!$B$5:$B$2004,B59,Articole!$K$5:$K$2004,"?*")&gt;0,"Are articole cu probleme (vezi Articole). ","")))</f>
        <v/>
      </c>
    </row>
    <row r="60" spans="2:12" x14ac:dyDescent="0.2">
      <c r="B60" s="18"/>
      <c r="C60" s="11"/>
      <c r="D60" s="12"/>
      <c r="E60" s="13"/>
      <c r="F60" s="13"/>
      <c r="G60" s="13"/>
      <c r="H60" s="13"/>
      <c r="I60" s="14"/>
      <c r="J60" s="15" t="str">
        <f>IF(B60="","",COUNTIF(Articole!$B$5:$B$2004,B60))</f>
        <v/>
      </c>
      <c r="K60" s="16" t="str">
        <f>IF(B60="","",SUMIF(Articole!$B$5:$B$2004,B60,Articole!$F$5:$F$2004))</f>
        <v/>
      </c>
      <c r="L60" s="17" t="str">
        <f>IF(B60="","",TRIM(IF(COUNTIF($B$5:$B$504,B60)&gt;1,"Număr de notă dublat. ","")&amp;IF(NOT(ISNUMBER(C60)),"Lipsește data. ","")&amp;IF(N(J60)=0,"Nota nu are articole. ","")&amp;IF(F60="","Lipsește documentul justificativ (notă de calcul, proces-verbal etc.). ","")&amp;IF(AND(D60="Stornare",G60=""),"Precizează ce înregistrare stornezi. ","")&amp;IF(I60="","Nota nu este verificată. ","")&amp;IF(COUNTIFS(Articole!$B$5:$B$2004,B60,Articole!$K$5:$K$2004,"?*")&gt;0,"Are articole cu probleme (vezi Articole). ","")))</f>
        <v/>
      </c>
    </row>
    <row r="61" spans="2:12" x14ac:dyDescent="0.2">
      <c r="B61" s="18"/>
      <c r="C61" s="11"/>
      <c r="D61" s="12"/>
      <c r="E61" s="13"/>
      <c r="F61" s="13"/>
      <c r="G61" s="13"/>
      <c r="H61" s="13"/>
      <c r="I61" s="14"/>
      <c r="J61" s="15" t="str">
        <f>IF(B61="","",COUNTIF(Articole!$B$5:$B$2004,B61))</f>
        <v/>
      </c>
      <c r="K61" s="16" t="str">
        <f>IF(B61="","",SUMIF(Articole!$B$5:$B$2004,B61,Articole!$F$5:$F$2004))</f>
        <v/>
      </c>
      <c r="L61" s="17" t="str">
        <f>IF(B61="","",TRIM(IF(COUNTIF($B$5:$B$504,B61)&gt;1,"Număr de notă dublat. ","")&amp;IF(NOT(ISNUMBER(C61)),"Lipsește data. ","")&amp;IF(N(J61)=0,"Nota nu are articole. ","")&amp;IF(F61="","Lipsește documentul justificativ (notă de calcul, proces-verbal etc.). ","")&amp;IF(AND(D61="Stornare",G61=""),"Precizează ce înregistrare stornezi. ","")&amp;IF(I61="","Nota nu este verificată. ","")&amp;IF(COUNTIFS(Articole!$B$5:$B$2004,B61,Articole!$K$5:$K$2004,"?*")&gt;0,"Are articole cu probleme (vezi Articole). ","")))</f>
        <v/>
      </c>
    </row>
    <row r="62" spans="2:12" x14ac:dyDescent="0.2">
      <c r="B62" s="18"/>
      <c r="C62" s="11"/>
      <c r="D62" s="12"/>
      <c r="E62" s="13"/>
      <c r="F62" s="13"/>
      <c r="G62" s="13"/>
      <c r="H62" s="13"/>
      <c r="I62" s="14"/>
      <c r="J62" s="15" t="str">
        <f>IF(B62="","",COUNTIF(Articole!$B$5:$B$2004,B62))</f>
        <v/>
      </c>
      <c r="K62" s="16" t="str">
        <f>IF(B62="","",SUMIF(Articole!$B$5:$B$2004,B62,Articole!$F$5:$F$2004))</f>
        <v/>
      </c>
      <c r="L62" s="17" t="str">
        <f>IF(B62="","",TRIM(IF(COUNTIF($B$5:$B$504,B62)&gt;1,"Număr de notă dublat. ","")&amp;IF(NOT(ISNUMBER(C62)),"Lipsește data. ","")&amp;IF(N(J62)=0,"Nota nu are articole. ","")&amp;IF(F62="","Lipsește documentul justificativ (notă de calcul, proces-verbal etc.). ","")&amp;IF(AND(D62="Stornare",G62=""),"Precizează ce înregistrare stornezi. ","")&amp;IF(I62="","Nota nu este verificată. ","")&amp;IF(COUNTIFS(Articole!$B$5:$B$2004,B62,Articole!$K$5:$K$2004,"?*")&gt;0,"Are articole cu probleme (vezi Articole). ","")))</f>
        <v/>
      </c>
    </row>
    <row r="63" spans="2:12" x14ac:dyDescent="0.2">
      <c r="B63" s="18"/>
      <c r="C63" s="11"/>
      <c r="D63" s="12"/>
      <c r="E63" s="13"/>
      <c r="F63" s="13"/>
      <c r="G63" s="13"/>
      <c r="H63" s="13"/>
      <c r="I63" s="14"/>
      <c r="J63" s="15" t="str">
        <f>IF(B63="","",COUNTIF(Articole!$B$5:$B$2004,B63))</f>
        <v/>
      </c>
      <c r="K63" s="16" t="str">
        <f>IF(B63="","",SUMIF(Articole!$B$5:$B$2004,B63,Articole!$F$5:$F$2004))</f>
        <v/>
      </c>
      <c r="L63" s="17" t="str">
        <f>IF(B63="","",TRIM(IF(COUNTIF($B$5:$B$504,B63)&gt;1,"Număr de notă dublat. ","")&amp;IF(NOT(ISNUMBER(C63)),"Lipsește data. ","")&amp;IF(N(J63)=0,"Nota nu are articole. ","")&amp;IF(F63="","Lipsește documentul justificativ (notă de calcul, proces-verbal etc.). ","")&amp;IF(AND(D63="Stornare",G63=""),"Precizează ce înregistrare stornezi. ","")&amp;IF(I63="","Nota nu este verificată. ","")&amp;IF(COUNTIFS(Articole!$B$5:$B$2004,B63,Articole!$K$5:$K$2004,"?*")&gt;0,"Are articole cu probleme (vezi Articole). ","")))</f>
        <v/>
      </c>
    </row>
    <row r="64" spans="2:12" x14ac:dyDescent="0.2">
      <c r="B64" s="18"/>
      <c r="C64" s="11"/>
      <c r="D64" s="12"/>
      <c r="E64" s="13"/>
      <c r="F64" s="13"/>
      <c r="G64" s="13"/>
      <c r="H64" s="13"/>
      <c r="I64" s="14"/>
      <c r="J64" s="15" t="str">
        <f>IF(B64="","",COUNTIF(Articole!$B$5:$B$2004,B64))</f>
        <v/>
      </c>
      <c r="K64" s="16" t="str">
        <f>IF(B64="","",SUMIF(Articole!$B$5:$B$2004,B64,Articole!$F$5:$F$2004))</f>
        <v/>
      </c>
      <c r="L64" s="17" t="str">
        <f>IF(B64="","",TRIM(IF(COUNTIF($B$5:$B$504,B64)&gt;1,"Număr de notă dublat. ","")&amp;IF(NOT(ISNUMBER(C64)),"Lipsește data. ","")&amp;IF(N(J64)=0,"Nota nu are articole. ","")&amp;IF(F64="","Lipsește documentul justificativ (notă de calcul, proces-verbal etc.). ","")&amp;IF(AND(D64="Stornare",G64=""),"Precizează ce înregistrare stornezi. ","")&amp;IF(I64="","Nota nu este verificată. ","")&amp;IF(COUNTIFS(Articole!$B$5:$B$2004,B64,Articole!$K$5:$K$2004,"?*")&gt;0,"Are articole cu probleme (vezi Articole). ","")))</f>
        <v/>
      </c>
    </row>
    <row r="65" spans="2:12" x14ac:dyDescent="0.2">
      <c r="B65" s="18"/>
      <c r="C65" s="11"/>
      <c r="D65" s="12"/>
      <c r="E65" s="13"/>
      <c r="F65" s="13"/>
      <c r="G65" s="13"/>
      <c r="H65" s="13"/>
      <c r="I65" s="14"/>
      <c r="J65" s="15" t="str">
        <f>IF(B65="","",COUNTIF(Articole!$B$5:$B$2004,B65))</f>
        <v/>
      </c>
      <c r="K65" s="16" t="str">
        <f>IF(B65="","",SUMIF(Articole!$B$5:$B$2004,B65,Articole!$F$5:$F$2004))</f>
        <v/>
      </c>
      <c r="L65" s="17" t="str">
        <f>IF(B65="","",TRIM(IF(COUNTIF($B$5:$B$504,B65)&gt;1,"Număr de notă dublat. ","")&amp;IF(NOT(ISNUMBER(C65)),"Lipsește data. ","")&amp;IF(N(J65)=0,"Nota nu are articole. ","")&amp;IF(F65="","Lipsește documentul justificativ (notă de calcul, proces-verbal etc.). ","")&amp;IF(AND(D65="Stornare",G65=""),"Precizează ce înregistrare stornezi. ","")&amp;IF(I65="","Nota nu este verificată. ","")&amp;IF(COUNTIFS(Articole!$B$5:$B$2004,B65,Articole!$K$5:$K$2004,"?*")&gt;0,"Are articole cu probleme (vezi Articole). ","")))</f>
        <v/>
      </c>
    </row>
    <row r="66" spans="2:12" x14ac:dyDescent="0.2">
      <c r="B66" s="18"/>
      <c r="C66" s="11"/>
      <c r="D66" s="12"/>
      <c r="E66" s="13"/>
      <c r="F66" s="13"/>
      <c r="G66" s="13"/>
      <c r="H66" s="13"/>
      <c r="I66" s="14"/>
      <c r="J66" s="15" t="str">
        <f>IF(B66="","",COUNTIF(Articole!$B$5:$B$2004,B66))</f>
        <v/>
      </c>
      <c r="K66" s="16" t="str">
        <f>IF(B66="","",SUMIF(Articole!$B$5:$B$2004,B66,Articole!$F$5:$F$2004))</f>
        <v/>
      </c>
      <c r="L66" s="17" t="str">
        <f>IF(B66="","",TRIM(IF(COUNTIF($B$5:$B$504,B66)&gt;1,"Număr de notă dublat. ","")&amp;IF(NOT(ISNUMBER(C66)),"Lipsește data. ","")&amp;IF(N(J66)=0,"Nota nu are articole. ","")&amp;IF(F66="","Lipsește documentul justificativ (notă de calcul, proces-verbal etc.). ","")&amp;IF(AND(D66="Stornare",G66=""),"Precizează ce înregistrare stornezi. ","")&amp;IF(I66="","Nota nu este verificată. ","")&amp;IF(COUNTIFS(Articole!$B$5:$B$2004,B66,Articole!$K$5:$K$2004,"?*")&gt;0,"Are articole cu probleme (vezi Articole). ","")))</f>
        <v/>
      </c>
    </row>
    <row r="67" spans="2:12" x14ac:dyDescent="0.2">
      <c r="B67" s="18"/>
      <c r="C67" s="11"/>
      <c r="D67" s="12"/>
      <c r="E67" s="13"/>
      <c r="F67" s="13"/>
      <c r="G67" s="13"/>
      <c r="H67" s="13"/>
      <c r="I67" s="14"/>
      <c r="J67" s="15" t="str">
        <f>IF(B67="","",COUNTIF(Articole!$B$5:$B$2004,B67))</f>
        <v/>
      </c>
      <c r="K67" s="16" t="str">
        <f>IF(B67="","",SUMIF(Articole!$B$5:$B$2004,B67,Articole!$F$5:$F$2004))</f>
        <v/>
      </c>
      <c r="L67" s="17" t="str">
        <f>IF(B67="","",TRIM(IF(COUNTIF($B$5:$B$504,B67)&gt;1,"Număr de notă dublat. ","")&amp;IF(NOT(ISNUMBER(C67)),"Lipsește data. ","")&amp;IF(N(J67)=0,"Nota nu are articole. ","")&amp;IF(F67="","Lipsește documentul justificativ (notă de calcul, proces-verbal etc.). ","")&amp;IF(AND(D67="Stornare",G67=""),"Precizează ce înregistrare stornezi. ","")&amp;IF(I67="","Nota nu este verificată. ","")&amp;IF(COUNTIFS(Articole!$B$5:$B$2004,B67,Articole!$K$5:$K$2004,"?*")&gt;0,"Are articole cu probleme (vezi Articole). ","")))</f>
        <v/>
      </c>
    </row>
    <row r="68" spans="2:12" x14ac:dyDescent="0.2">
      <c r="B68" s="18"/>
      <c r="C68" s="11"/>
      <c r="D68" s="12"/>
      <c r="E68" s="13"/>
      <c r="F68" s="13"/>
      <c r="G68" s="13"/>
      <c r="H68" s="13"/>
      <c r="I68" s="14"/>
      <c r="J68" s="15" t="str">
        <f>IF(B68="","",COUNTIF(Articole!$B$5:$B$2004,B68))</f>
        <v/>
      </c>
      <c r="K68" s="16" t="str">
        <f>IF(B68="","",SUMIF(Articole!$B$5:$B$2004,B68,Articole!$F$5:$F$2004))</f>
        <v/>
      </c>
      <c r="L68" s="17" t="str">
        <f>IF(B68="","",TRIM(IF(COUNTIF($B$5:$B$504,B68)&gt;1,"Număr de notă dublat. ","")&amp;IF(NOT(ISNUMBER(C68)),"Lipsește data. ","")&amp;IF(N(J68)=0,"Nota nu are articole. ","")&amp;IF(F68="","Lipsește documentul justificativ (notă de calcul, proces-verbal etc.). ","")&amp;IF(AND(D68="Stornare",G68=""),"Precizează ce înregistrare stornezi. ","")&amp;IF(I68="","Nota nu este verificată. ","")&amp;IF(COUNTIFS(Articole!$B$5:$B$2004,B68,Articole!$K$5:$K$2004,"?*")&gt;0,"Are articole cu probleme (vezi Articole). ","")))</f>
        <v/>
      </c>
    </row>
    <row r="69" spans="2:12" x14ac:dyDescent="0.2">
      <c r="B69" s="18"/>
      <c r="C69" s="11"/>
      <c r="D69" s="12"/>
      <c r="E69" s="13"/>
      <c r="F69" s="13"/>
      <c r="G69" s="13"/>
      <c r="H69" s="13"/>
      <c r="I69" s="14"/>
      <c r="J69" s="15" t="str">
        <f>IF(B69="","",COUNTIF(Articole!$B$5:$B$2004,B69))</f>
        <v/>
      </c>
      <c r="K69" s="16" t="str">
        <f>IF(B69="","",SUMIF(Articole!$B$5:$B$2004,B69,Articole!$F$5:$F$2004))</f>
        <v/>
      </c>
      <c r="L69" s="17" t="str">
        <f>IF(B69="","",TRIM(IF(COUNTIF($B$5:$B$504,B69)&gt;1,"Număr de notă dublat. ","")&amp;IF(NOT(ISNUMBER(C69)),"Lipsește data. ","")&amp;IF(N(J69)=0,"Nota nu are articole. ","")&amp;IF(F69="","Lipsește documentul justificativ (notă de calcul, proces-verbal etc.). ","")&amp;IF(AND(D69="Stornare",G69=""),"Precizează ce înregistrare stornezi. ","")&amp;IF(I69="","Nota nu este verificată. ","")&amp;IF(COUNTIFS(Articole!$B$5:$B$2004,B69,Articole!$K$5:$K$2004,"?*")&gt;0,"Are articole cu probleme (vezi Articole). ","")))</f>
        <v/>
      </c>
    </row>
    <row r="70" spans="2:12" x14ac:dyDescent="0.2">
      <c r="B70" s="18"/>
      <c r="C70" s="11"/>
      <c r="D70" s="12"/>
      <c r="E70" s="13"/>
      <c r="F70" s="13"/>
      <c r="G70" s="13"/>
      <c r="H70" s="13"/>
      <c r="I70" s="14"/>
      <c r="J70" s="15" t="str">
        <f>IF(B70="","",COUNTIF(Articole!$B$5:$B$2004,B70))</f>
        <v/>
      </c>
      <c r="K70" s="16" t="str">
        <f>IF(B70="","",SUMIF(Articole!$B$5:$B$2004,B70,Articole!$F$5:$F$2004))</f>
        <v/>
      </c>
      <c r="L70" s="17" t="str">
        <f>IF(B70="","",TRIM(IF(COUNTIF($B$5:$B$504,B70)&gt;1,"Număr de notă dublat. ","")&amp;IF(NOT(ISNUMBER(C70)),"Lipsește data. ","")&amp;IF(N(J70)=0,"Nota nu are articole. ","")&amp;IF(F70="","Lipsește documentul justificativ (notă de calcul, proces-verbal etc.). ","")&amp;IF(AND(D70="Stornare",G70=""),"Precizează ce înregistrare stornezi. ","")&amp;IF(I70="","Nota nu este verificată. ","")&amp;IF(COUNTIFS(Articole!$B$5:$B$2004,B70,Articole!$K$5:$K$2004,"?*")&gt;0,"Are articole cu probleme (vezi Articole). ","")))</f>
        <v/>
      </c>
    </row>
    <row r="71" spans="2:12" x14ac:dyDescent="0.2">
      <c r="B71" s="18"/>
      <c r="C71" s="11"/>
      <c r="D71" s="12"/>
      <c r="E71" s="13"/>
      <c r="F71" s="13"/>
      <c r="G71" s="13"/>
      <c r="H71" s="13"/>
      <c r="I71" s="14"/>
      <c r="J71" s="15" t="str">
        <f>IF(B71="","",COUNTIF(Articole!$B$5:$B$2004,B71))</f>
        <v/>
      </c>
      <c r="K71" s="16" t="str">
        <f>IF(B71="","",SUMIF(Articole!$B$5:$B$2004,B71,Articole!$F$5:$F$2004))</f>
        <v/>
      </c>
      <c r="L71" s="17" t="str">
        <f>IF(B71="","",TRIM(IF(COUNTIF($B$5:$B$504,B71)&gt;1,"Număr de notă dublat. ","")&amp;IF(NOT(ISNUMBER(C71)),"Lipsește data. ","")&amp;IF(N(J71)=0,"Nota nu are articole. ","")&amp;IF(F71="","Lipsește documentul justificativ (notă de calcul, proces-verbal etc.). ","")&amp;IF(AND(D71="Stornare",G71=""),"Precizează ce înregistrare stornezi. ","")&amp;IF(I71="","Nota nu este verificată. ","")&amp;IF(COUNTIFS(Articole!$B$5:$B$2004,B71,Articole!$K$5:$K$2004,"?*")&gt;0,"Are articole cu probleme (vezi Articole). ","")))</f>
        <v/>
      </c>
    </row>
    <row r="72" spans="2:12" x14ac:dyDescent="0.2">
      <c r="B72" s="18"/>
      <c r="C72" s="11"/>
      <c r="D72" s="12"/>
      <c r="E72" s="13"/>
      <c r="F72" s="13"/>
      <c r="G72" s="13"/>
      <c r="H72" s="13"/>
      <c r="I72" s="14"/>
      <c r="J72" s="15" t="str">
        <f>IF(B72="","",COUNTIF(Articole!$B$5:$B$2004,B72))</f>
        <v/>
      </c>
      <c r="K72" s="16" t="str">
        <f>IF(B72="","",SUMIF(Articole!$B$5:$B$2004,B72,Articole!$F$5:$F$2004))</f>
        <v/>
      </c>
      <c r="L72" s="17" t="str">
        <f>IF(B72="","",TRIM(IF(COUNTIF($B$5:$B$504,B72)&gt;1,"Număr de notă dublat. ","")&amp;IF(NOT(ISNUMBER(C72)),"Lipsește data. ","")&amp;IF(N(J72)=0,"Nota nu are articole. ","")&amp;IF(F72="","Lipsește documentul justificativ (notă de calcul, proces-verbal etc.). ","")&amp;IF(AND(D72="Stornare",G72=""),"Precizează ce înregistrare stornezi. ","")&amp;IF(I72="","Nota nu este verificată. ","")&amp;IF(COUNTIFS(Articole!$B$5:$B$2004,B72,Articole!$K$5:$K$2004,"?*")&gt;0,"Are articole cu probleme (vezi Articole). ","")))</f>
        <v/>
      </c>
    </row>
    <row r="73" spans="2:12" x14ac:dyDescent="0.2">
      <c r="B73" s="18"/>
      <c r="C73" s="11"/>
      <c r="D73" s="12"/>
      <c r="E73" s="13"/>
      <c r="F73" s="13"/>
      <c r="G73" s="13"/>
      <c r="H73" s="13"/>
      <c r="I73" s="14"/>
      <c r="J73" s="15" t="str">
        <f>IF(B73="","",COUNTIF(Articole!$B$5:$B$2004,B73))</f>
        <v/>
      </c>
      <c r="K73" s="16" t="str">
        <f>IF(B73="","",SUMIF(Articole!$B$5:$B$2004,B73,Articole!$F$5:$F$2004))</f>
        <v/>
      </c>
      <c r="L73" s="17" t="str">
        <f>IF(B73="","",TRIM(IF(COUNTIF($B$5:$B$504,B73)&gt;1,"Număr de notă dublat. ","")&amp;IF(NOT(ISNUMBER(C73)),"Lipsește data. ","")&amp;IF(N(J73)=0,"Nota nu are articole. ","")&amp;IF(F73="","Lipsește documentul justificativ (notă de calcul, proces-verbal etc.). ","")&amp;IF(AND(D73="Stornare",G73=""),"Precizează ce înregistrare stornezi. ","")&amp;IF(I73="","Nota nu este verificată. ","")&amp;IF(COUNTIFS(Articole!$B$5:$B$2004,B73,Articole!$K$5:$K$2004,"?*")&gt;0,"Are articole cu probleme (vezi Articole). ","")))</f>
        <v/>
      </c>
    </row>
    <row r="74" spans="2:12" x14ac:dyDescent="0.2">
      <c r="B74" s="18"/>
      <c r="C74" s="11"/>
      <c r="D74" s="12"/>
      <c r="E74" s="13"/>
      <c r="F74" s="13"/>
      <c r="G74" s="13"/>
      <c r="H74" s="13"/>
      <c r="I74" s="14"/>
      <c r="J74" s="15" t="str">
        <f>IF(B74="","",COUNTIF(Articole!$B$5:$B$2004,B74))</f>
        <v/>
      </c>
      <c r="K74" s="16" t="str">
        <f>IF(B74="","",SUMIF(Articole!$B$5:$B$2004,B74,Articole!$F$5:$F$2004))</f>
        <v/>
      </c>
      <c r="L74" s="17" t="str">
        <f>IF(B74="","",TRIM(IF(COUNTIF($B$5:$B$504,B74)&gt;1,"Număr de notă dublat. ","")&amp;IF(NOT(ISNUMBER(C74)),"Lipsește data. ","")&amp;IF(N(J74)=0,"Nota nu are articole. ","")&amp;IF(F74="","Lipsește documentul justificativ (notă de calcul, proces-verbal etc.). ","")&amp;IF(AND(D74="Stornare",G74=""),"Precizează ce înregistrare stornezi. ","")&amp;IF(I74="","Nota nu este verificată. ","")&amp;IF(COUNTIFS(Articole!$B$5:$B$2004,B74,Articole!$K$5:$K$2004,"?*")&gt;0,"Are articole cu probleme (vezi Articole). ","")))</f>
        <v/>
      </c>
    </row>
    <row r="75" spans="2:12" x14ac:dyDescent="0.2">
      <c r="B75" s="18"/>
      <c r="C75" s="11"/>
      <c r="D75" s="12"/>
      <c r="E75" s="13"/>
      <c r="F75" s="13"/>
      <c r="G75" s="13"/>
      <c r="H75" s="13"/>
      <c r="I75" s="14"/>
      <c r="J75" s="15" t="str">
        <f>IF(B75="","",COUNTIF(Articole!$B$5:$B$2004,B75))</f>
        <v/>
      </c>
      <c r="K75" s="16" t="str">
        <f>IF(B75="","",SUMIF(Articole!$B$5:$B$2004,B75,Articole!$F$5:$F$2004))</f>
        <v/>
      </c>
      <c r="L75" s="17" t="str">
        <f>IF(B75="","",TRIM(IF(COUNTIF($B$5:$B$504,B75)&gt;1,"Număr de notă dublat. ","")&amp;IF(NOT(ISNUMBER(C75)),"Lipsește data. ","")&amp;IF(N(J75)=0,"Nota nu are articole. ","")&amp;IF(F75="","Lipsește documentul justificativ (notă de calcul, proces-verbal etc.). ","")&amp;IF(AND(D75="Stornare",G75=""),"Precizează ce înregistrare stornezi. ","")&amp;IF(I75="","Nota nu este verificată. ","")&amp;IF(COUNTIFS(Articole!$B$5:$B$2004,B75,Articole!$K$5:$K$2004,"?*")&gt;0,"Are articole cu probleme (vezi Articole). ","")))</f>
        <v/>
      </c>
    </row>
    <row r="76" spans="2:12" x14ac:dyDescent="0.2">
      <c r="B76" s="18"/>
      <c r="C76" s="11"/>
      <c r="D76" s="12"/>
      <c r="E76" s="13"/>
      <c r="F76" s="13"/>
      <c r="G76" s="13"/>
      <c r="H76" s="13"/>
      <c r="I76" s="14"/>
      <c r="J76" s="15" t="str">
        <f>IF(B76="","",COUNTIF(Articole!$B$5:$B$2004,B76))</f>
        <v/>
      </c>
      <c r="K76" s="16" t="str">
        <f>IF(B76="","",SUMIF(Articole!$B$5:$B$2004,B76,Articole!$F$5:$F$2004))</f>
        <v/>
      </c>
      <c r="L76" s="17" t="str">
        <f>IF(B76="","",TRIM(IF(COUNTIF($B$5:$B$504,B76)&gt;1,"Număr de notă dublat. ","")&amp;IF(NOT(ISNUMBER(C76)),"Lipsește data. ","")&amp;IF(N(J76)=0,"Nota nu are articole. ","")&amp;IF(F76="","Lipsește documentul justificativ (notă de calcul, proces-verbal etc.). ","")&amp;IF(AND(D76="Stornare",G76=""),"Precizează ce înregistrare stornezi. ","")&amp;IF(I76="","Nota nu este verificată. ","")&amp;IF(COUNTIFS(Articole!$B$5:$B$2004,B76,Articole!$K$5:$K$2004,"?*")&gt;0,"Are articole cu probleme (vezi Articole). ","")))</f>
        <v/>
      </c>
    </row>
    <row r="77" spans="2:12" x14ac:dyDescent="0.2">
      <c r="B77" s="18"/>
      <c r="C77" s="11"/>
      <c r="D77" s="12"/>
      <c r="E77" s="13"/>
      <c r="F77" s="13"/>
      <c r="G77" s="13"/>
      <c r="H77" s="13"/>
      <c r="I77" s="14"/>
      <c r="J77" s="15" t="str">
        <f>IF(B77="","",COUNTIF(Articole!$B$5:$B$2004,B77))</f>
        <v/>
      </c>
      <c r="K77" s="16" t="str">
        <f>IF(B77="","",SUMIF(Articole!$B$5:$B$2004,B77,Articole!$F$5:$F$2004))</f>
        <v/>
      </c>
      <c r="L77" s="17" t="str">
        <f>IF(B77="","",TRIM(IF(COUNTIF($B$5:$B$504,B77)&gt;1,"Număr de notă dublat. ","")&amp;IF(NOT(ISNUMBER(C77)),"Lipsește data. ","")&amp;IF(N(J77)=0,"Nota nu are articole. ","")&amp;IF(F77="","Lipsește documentul justificativ (notă de calcul, proces-verbal etc.). ","")&amp;IF(AND(D77="Stornare",G77=""),"Precizează ce înregistrare stornezi. ","")&amp;IF(I77="","Nota nu este verificată. ","")&amp;IF(COUNTIFS(Articole!$B$5:$B$2004,B77,Articole!$K$5:$K$2004,"?*")&gt;0,"Are articole cu probleme (vezi Articole). ","")))</f>
        <v/>
      </c>
    </row>
    <row r="78" spans="2:12" x14ac:dyDescent="0.2">
      <c r="B78" s="18"/>
      <c r="C78" s="11"/>
      <c r="D78" s="12"/>
      <c r="E78" s="13"/>
      <c r="F78" s="13"/>
      <c r="G78" s="13"/>
      <c r="H78" s="13"/>
      <c r="I78" s="14"/>
      <c r="J78" s="15" t="str">
        <f>IF(B78="","",COUNTIF(Articole!$B$5:$B$2004,B78))</f>
        <v/>
      </c>
      <c r="K78" s="16" t="str">
        <f>IF(B78="","",SUMIF(Articole!$B$5:$B$2004,B78,Articole!$F$5:$F$2004))</f>
        <v/>
      </c>
      <c r="L78" s="17" t="str">
        <f>IF(B78="","",TRIM(IF(COUNTIF($B$5:$B$504,B78)&gt;1,"Număr de notă dublat. ","")&amp;IF(NOT(ISNUMBER(C78)),"Lipsește data. ","")&amp;IF(N(J78)=0,"Nota nu are articole. ","")&amp;IF(F78="","Lipsește documentul justificativ (notă de calcul, proces-verbal etc.). ","")&amp;IF(AND(D78="Stornare",G78=""),"Precizează ce înregistrare stornezi. ","")&amp;IF(I78="","Nota nu este verificată. ","")&amp;IF(COUNTIFS(Articole!$B$5:$B$2004,B78,Articole!$K$5:$K$2004,"?*")&gt;0,"Are articole cu probleme (vezi Articole). ","")))</f>
        <v/>
      </c>
    </row>
    <row r="79" spans="2:12" x14ac:dyDescent="0.2">
      <c r="B79" s="18"/>
      <c r="C79" s="11"/>
      <c r="D79" s="12"/>
      <c r="E79" s="13"/>
      <c r="F79" s="13"/>
      <c r="G79" s="13"/>
      <c r="H79" s="13"/>
      <c r="I79" s="14"/>
      <c r="J79" s="15" t="str">
        <f>IF(B79="","",COUNTIF(Articole!$B$5:$B$2004,B79))</f>
        <v/>
      </c>
      <c r="K79" s="16" t="str">
        <f>IF(B79="","",SUMIF(Articole!$B$5:$B$2004,B79,Articole!$F$5:$F$2004))</f>
        <v/>
      </c>
      <c r="L79" s="17" t="str">
        <f>IF(B79="","",TRIM(IF(COUNTIF($B$5:$B$504,B79)&gt;1,"Număr de notă dublat. ","")&amp;IF(NOT(ISNUMBER(C79)),"Lipsește data. ","")&amp;IF(N(J79)=0,"Nota nu are articole. ","")&amp;IF(F79="","Lipsește documentul justificativ (notă de calcul, proces-verbal etc.). ","")&amp;IF(AND(D79="Stornare",G79=""),"Precizează ce înregistrare stornezi. ","")&amp;IF(I79="","Nota nu este verificată. ","")&amp;IF(COUNTIFS(Articole!$B$5:$B$2004,B79,Articole!$K$5:$K$2004,"?*")&gt;0,"Are articole cu probleme (vezi Articole). ","")))</f>
        <v/>
      </c>
    </row>
    <row r="80" spans="2:12" x14ac:dyDescent="0.2">
      <c r="B80" s="18"/>
      <c r="C80" s="11"/>
      <c r="D80" s="12"/>
      <c r="E80" s="13"/>
      <c r="F80" s="13"/>
      <c r="G80" s="13"/>
      <c r="H80" s="13"/>
      <c r="I80" s="14"/>
      <c r="J80" s="15" t="str">
        <f>IF(B80="","",COUNTIF(Articole!$B$5:$B$2004,B80))</f>
        <v/>
      </c>
      <c r="K80" s="16" t="str">
        <f>IF(B80="","",SUMIF(Articole!$B$5:$B$2004,B80,Articole!$F$5:$F$2004))</f>
        <v/>
      </c>
      <c r="L80" s="17" t="str">
        <f>IF(B80="","",TRIM(IF(COUNTIF($B$5:$B$504,B80)&gt;1,"Număr de notă dublat. ","")&amp;IF(NOT(ISNUMBER(C80)),"Lipsește data. ","")&amp;IF(N(J80)=0,"Nota nu are articole. ","")&amp;IF(F80="","Lipsește documentul justificativ (notă de calcul, proces-verbal etc.). ","")&amp;IF(AND(D80="Stornare",G80=""),"Precizează ce înregistrare stornezi. ","")&amp;IF(I80="","Nota nu este verificată. ","")&amp;IF(COUNTIFS(Articole!$B$5:$B$2004,B80,Articole!$K$5:$K$2004,"?*")&gt;0,"Are articole cu probleme (vezi Articole). ","")))</f>
        <v/>
      </c>
    </row>
    <row r="81" spans="2:12" x14ac:dyDescent="0.2">
      <c r="B81" s="18"/>
      <c r="C81" s="11"/>
      <c r="D81" s="12"/>
      <c r="E81" s="13"/>
      <c r="F81" s="13"/>
      <c r="G81" s="13"/>
      <c r="H81" s="13"/>
      <c r="I81" s="14"/>
      <c r="J81" s="15" t="str">
        <f>IF(B81="","",COUNTIF(Articole!$B$5:$B$2004,B81))</f>
        <v/>
      </c>
      <c r="K81" s="16" t="str">
        <f>IF(B81="","",SUMIF(Articole!$B$5:$B$2004,B81,Articole!$F$5:$F$2004))</f>
        <v/>
      </c>
      <c r="L81" s="17" t="str">
        <f>IF(B81="","",TRIM(IF(COUNTIF($B$5:$B$504,B81)&gt;1,"Număr de notă dublat. ","")&amp;IF(NOT(ISNUMBER(C81)),"Lipsește data. ","")&amp;IF(N(J81)=0,"Nota nu are articole. ","")&amp;IF(F81="","Lipsește documentul justificativ (notă de calcul, proces-verbal etc.). ","")&amp;IF(AND(D81="Stornare",G81=""),"Precizează ce înregistrare stornezi. ","")&amp;IF(I81="","Nota nu este verificată. ","")&amp;IF(COUNTIFS(Articole!$B$5:$B$2004,B81,Articole!$K$5:$K$2004,"?*")&gt;0,"Are articole cu probleme (vezi Articole). ","")))</f>
        <v/>
      </c>
    </row>
    <row r="82" spans="2:12" x14ac:dyDescent="0.2">
      <c r="B82" s="18"/>
      <c r="C82" s="11"/>
      <c r="D82" s="12"/>
      <c r="E82" s="13"/>
      <c r="F82" s="13"/>
      <c r="G82" s="13"/>
      <c r="H82" s="13"/>
      <c r="I82" s="14"/>
      <c r="J82" s="15" t="str">
        <f>IF(B82="","",COUNTIF(Articole!$B$5:$B$2004,B82))</f>
        <v/>
      </c>
      <c r="K82" s="16" t="str">
        <f>IF(B82="","",SUMIF(Articole!$B$5:$B$2004,B82,Articole!$F$5:$F$2004))</f>
        <v/>
      </c>
      <c r="L82" s="17" t="str">
        <f>IF(B82="","",TRIM(IF(COUNTIF($B$5:$B$504,B82)&gt;1,"Număr de notă dublat. ","")&amp;IF(NOT(ISNUMBER(C82)),"Lipsește data. ","")&amp;IF(N(J82)=0,"Nota nu are articole. ","")&amp;IF(F82="","Lipsește documentul justificativ (notă de calcul, proces-verbal etc.). ","")&amp;IF(AND(D82="Stornare",G82=""),"Precizează ce înregistrare stornezi. ","")&amp;IF(I82="","Nota nu este verificată. ","")&amp;IF(COUNTIFS(Articole!$B$5:$B$2004,B82,Articole!$K$5:$K$2004,"?*")&gt;0,"Are articole cu probleme (vezi Articole). ","")))</f>
        <v/>
      </c>
    </row>
    <row r="83" spans="2:12" x14ac:dyDescent="0.2">
      <c r="B83" s="18"/>
      <c r="C83" s="11"/>
      <c r="D83" s="12"/>
      <c r="E83" s="13"/>
      <c r="F83" s="13"/>
      <c r="G83" s="13"/>
      <c r="H83" s="13"/>
      <c r="I83" s="14"/>
      <c r="J83" s="15" t="str">
        <f>IF(B83="","",COUNTIF(Articole!$B$5:$B$2004,B83))</f>
        <v/>
      </c>
      <c r="K83" s="16" t="str">
        <f>IF(B83="","",SUMIF(Articole!$B$5:$B$2004,B83,Articole!$F$5:$F$2004))</f>
        <v/>
      </c>
      <c r="L83" s="17" t="str">
        <f>IF(B83="","",TRIM(IF(COUNTIF($B$5:$B$504,B83)&gt;1,"Număr de notă dublat. ","")&amp;IF(NOT(ISNUMBER(C83)),"Lipsește data. ","")&amp;IF(N(J83)=0,"Nota nu are articole. ","")&amp;IF(F83="","Lipsește documentul justificativ (notă de calcul, proces-verbal etc.). ","")&amp;IF(AND(D83="Stornare",G83=""),"Precizează ce înregistrare stornezi. ","")&amp;IF(I83="","Nota nu este verificată. ","")&amp;IF(COUNTIFS(Articole!$B$5:$B$2004,B83,Articole!$K$5:$K$2004,"?*")&gt;0,"Are articole cu probleme (vezi Articole). ","")))</f>
        <v/>
      </c>
    </row>
    <row r="84" spans="2:12" x14ac:dyDescent="0.2">
      <c r="B84" s="18"/>
      <c r="C84" s="11"/>
      <c r="D84" s="12"/>
      <c r="E84" s="13"/>
      <c r="F84" s="13"/>
      <c r="G84" s="13"/>
      <c r="H84" s="13"/>
      <c r="I84" s="14"/>
      <c r="J84" s="15" t="str">
        <f>IF(B84="","",COUNTIF(Articole!$B$5:$B$2004,B84))</f>
        <v/>
      </c>
      <c r="K84" s="16" t="str">
        <f>IF(B84="","",SUMIF(Articole!$B$5:$B$2004,B84,Articole!$F$5:$F$2004))</f>
        <v/>
      </c>
      <c r="L84" s="17" t="str">
        <f>IF(B84="","",TRIM(IF(COUNTIF($B$5:$B$504,B84)&gt;1,"Număr de notă dublat. ","")&amp;IF(NOT(ISNUMBER(C84)),"Lipsește data. ","")&amp;IF(N(J84)=0,"Nota nu are articole. ","")&amp;IF(F84="","Lipsește documentul justificativ (notă de calcul, proces-verbal etc.). ","")&amp;IF(AND(D84="Stornare",G84=""),"Precizează ce înregistrare stornezi. ","")&amp;IF(I84="","Nota nu este verificată. ","")&amp;IF(COUNTIFS(Articole!$B$5:$B$2004,B84,Articole!$K$5:$K$2004,"?*")&gt;0,"Are articole cu probleme (vezi Articole). ","")))</f>
        <v/>
      </c>
    </row>
    <row r="85" spans="2:12" x14ac:dyDescent="0.2">
      <c r="B85" s="18"/>
      <c r="C85" s="11"/>
      <c r="D85" s="12"/>
      <c r="E85" s="13"/>
      <c r="F85" s="13"/>
      <c r="G85" s="13"/>
      <c r="H85" s="13"/>
      <c r="I85" s="14"/>
      <c r="J85" s="15" t="str">
        <f>IF(B85="","",COUNTIF(Articole!$B$5:$B$2004,B85))</f>
        <v/>
      </c>
      <c r="K85" s="16" t="str">
        <f>IF(B85="","",SUMIF(Articole!$B$5:$B$2004,B85,Articole!$F$5:$F$2004))</f>
        <v/>
      </c>
      <c r="L85" s="17" t="str">
        <f>IF(B85="","",TRIM(IF(COUNTIF($B$5:$B$504,B85)&gt;1,"Număr de notă dublat. ","")&amp;IF(NOT(ISNUMBER(C85)),"Lipsește data. ","")&amp;IF(N(J85)=0,"Nota nu are articole. ","")&amp;IF(F85="","Lipsește documentul justificativ (notă de calcul, proces-verbal etc.). ","")&amp;IF(AND(D85="Stornare",G85=""),"Precizează ce înregistrare stornezi. ","")&amp;IF(I85="","Nota nu este verificată. ","")&amp;IF(COUNTIFS(Articole!$B$5:$B$2004,B85,Articole!$K$5:$K$2004,"?*")&gt;0,"Are articole cu probleme (vezi Articole). ","")))</f>
        <v/>
      </c>
    </row>
    <row r="86" spans="2:12" x14ac:dyDescent="0.2">
      <c r="B86" s="18"/>
      <c r="C86" s="11"/>
      <c r="D86" s="12"/>
      <c r="E86" s="13"/>
      <c r="F86" s="13"/>
      <c r="G86" s="13"/>
      <c r="H86" s="13"/>
      <c r="I86" s="14"/>
      <c r="J86" s="15" t="str">
        <f>IF(B86="","",COUNTIF(Articole!$B$5:$B$2004,B86))</f>
        <v/>
      </c>
      <c r="K86" s="16" t="str">
        <f>IF(B86="","",SUMIF(Articole!$B$5:$B$2004,B86,Articole!$F$5:$F$2004))</f>
        <v/>
      </c>
      <c r="L86" s="17" t="str">
        <f>IF(B86="","",TRIM(IF(COUNTIF($B$5:$B$504,B86)&gt;1,"Număr de notă dublat. ","")&amp;IF(NOT(ISNUMBER(C86)),"Lipsește data. ","")&amp;IF(N(J86)=0,"Nota nu are articole. ","")&amp;IF(F86="","Lipsește documentul justificativ (notă de calcul, proces-verbal etc.). ","")&amp;IF(AND(D86="Stornare",G86=""),"Precizează ce înregistrare stornezi. ","")&amp;IF(I86="","Nota nu este verificată. ","")&amp;IF(COUNTIFS(Articole!$B$5:$B$2004,B86,Articole!$K$5:$K$2004,"?*")&gt;0,"Are articole cu probleme (vezi Articole). ","")))</f>
        <v/>
      </c>
    </row>
    <row r="87" spans="2:12" x14ac:dyDescent="0.2">
      <c r="B87" s="18"/>
      <c r="C87" s="11"/>
      <c r="D87" s="12"/>
      <c r="E87" s="13"/>
      <c r="F87" s="13"/>
      <c r="G87" s="13"/>
      <c r="H87" s="13"/>
      <c r="I87" s="14"/>
      <c r="J87" s="15" t="str">
        <f>IF(B87="","",COUNTIF(Articole!$B$5:$B$2004,B87))</f>
        <v/>
      </c>
      <c r="K87" s="16" t="str">
        <f>IF(B87="","",SUMIF(Articole!$B$5:$B$2004,B87,Articole!$F$5:$F$2004))</f>
        <v/>
      </c>
      <c r="L87" s="17" t="str">
        <f>IF(B87="","",TRIM(IF(COUNTIF($B$5:$B$504,B87)&gt;1,"Număr de notă dublat. ","")&amp;IF(NOT(ISNUMBER(C87)),"Lipsește data. ","")&amp;IF(N(J87)=0,"Nota nu are articole. ","")&amp;IF(F87="","Lipsește documentul justificativ (notă de calcul, proces-verbal etc.). ","")&amp;IF(AND(D87="Stornare",G87=""),"Precizează ce înregistrare stornezi. ","")&amp;IF(I87="","Nota nu este verificată. ","")&amp;IF(COUNTIFS(Articole!$B$5:$B$2004,B87,Articole!$K$5:$K$2004,"?*")&gt;0,"Are articole cu probleme (vezi Articole). ","")))</f>
        <v/>
      </c>
    </row>
    <row r="88" spans="2:12" x14ac:dyDescent="0.2">
      <c r="B88" s="18"/>
      <c r="C88" s="11"/>
      <c r="D88" s="12"/>
      <c r="E88" s="13"/>
      <c r="F88" s="13"/>
      <c r="G88" s="13"/>
      <c r="H88" s="13"/>
      <c r="I88" s="14"/>
      <c r="J88" s="15" t="str">
        <f>IF(B88="","",COUNTIF(Articole!$B$5:$B$2004,B88))</f>
        <v/>
      </c>
      <c r="K88" s="16" t="str">
        <f>IF(B88="","",SUMIF(Articole!$B$5:$B$2004,B88,Articole!$F$5:$F$2004))</f>
        <v/>
      </c>
      <c r="L88" s="17" t="str">
        <f>IF(B88="","",TRIM(IF(COUNTIF($B$5:$B$504,B88)&gt;1,"Număr de notă dublat. ","")&amp;IF(NOT(ISNUMBER(C88)),"Lipsește data. ","")&amp;IF(N(J88)=0,"Nota nu are articole. ","")&amp;IF(F88="","Lipsește documentul justificativ (notă de calcul, proces-verbal etc.). ","")&amp;IF(AND(D88="Stornare",G88=""),"Precizează ce înregistrare stornezi. ","")&amp;IF(I88="","Nota nu este verificată. ","")&amp;IF(COUNTIFS(Articole!$B$5:$B$2004,B88,Articole!$K$5:$K$2004,"?*")&gt;0,"Are articole cu probleme (vezi Articole). ","")))</f>
        <v/>
      </c>
    </row>
    <row r="89" spans="2:12" x14ac:dyDescent="0.2">
      <c r="B89" s="18"/>
      <c r="C89" s="11"/>
      <c r="D89" s="12"/>
      <c r="E89" s="13"/>
      <c r="F89" s="13"/>
      <c r="G89" s="13"/>
      <c r="H89" s="13"/>
      <c r="I89" s="14"/>
      <c r="J89" s="15" t="str">
        <f>IF(B89="","",COUNTIF(Articole!$B$5:$B$2004,B89))</f>
        <v/>
      </c>
      <c r="K89" s="16" t="str">
        <f>IF(B89="","",SUMIF(Articole!$B$5:$B$2004,B89,Articole!$F$5:$F$2004))</f>
        <v/>
      </c>
      <c r="L89" s="17" t="str">
        <f>IF(B89="","",TRIM(IF(COUNTIF($B$5:$B$504,B89)&gt;1,"Număr de notă dublat. ","")&amp;IF(NOT(ISNUMBER(C89)),"Lipsește data. ","")&amp;IF(N(J89)=0,"Nota nu are articole. ","")&amp;IF(F89="","Lipsește documentul justificativ (notă de calcul, proces-verbal etc.). ","")&amp;IF(AND(D89="Stornare",G89=""),"Precizează ce înregistrare stornezi. ","")&amp;IF(I89="","Nota nu este verificată. ","")&amp;IF(COUNTIFS(Articole!$B$5:$B$2004,B89,Articole!$K$5:$K$2004,"?*")&gt;0,"Are articole cu probleme (vezi Articole). ","")))</f>
        <v/>
      </c>
    </row>
    <row r="90" spans="2:12" x14ac:dyDescent="0.2">
      <c r="B90" s="18"/>
      <c r="C90" s="11"/>
      <c r="D90" s="12"/>
      <c r="E90" s="13"/>
      <c r="F90" s="13"/>
      <c r="G90" s="13"/>
      <c r="H90" s="13"/>
      <c r="I90" s="14"/>
      <c r="J90" s="15" t="str">
        <f>IF(B90="","",COUNTIF(Articole!$B$5:$B$2004,B90))</f>
        <v/>
      </c>
      <c r="K90" s="16" t="str">
        <f>IF(B90="","",SUMIF(Articole!$B$5:$B$2004,B90,Articole!$F$5:$F$2004))</f>
        <v/>
      </c>
      <c r="L90" s="17" t="str">
        <f>IF(B90="","",TRIM(IF(COUNTIF($B$5:$B$504,B90)&gt;1,"Număr de notă dublat. ","")&amp;IF(NOT(ISNUMBER(C90)),"Lipsește data. ","")&amp;IF(N(J90)=0,"Nota nu are articole. ","")&amp;IF(F90="","Lipsește documentul justificativ (notă de calcul, proces-verbal etc.). ","")&amp;IF(AND(D90="Stornare",G90=""),"Precizează ce înregistrare stornezi. ","")&amp;IF(I90="","Nota nu este verificată. ","")&amp;IF(COUNTIFS(Articole!$B$5:$B$2004,B90,Articole!$K$5:$K$2004,"?*")&gt;0,"Are articole cu probleme (vezi Articole). ","")))</f>
        <v/>
      </c>
    </row>
    <row r="91" spans="2:12" x14ac:dyDescent="0.2">
      <c r="B91" s="18"/>
      <c r="C91" s="11"/>
      <c r="D91" s="12"/>
      <c r="E91" s="13"/>
      <c r="F91" s="13"/>
      <c r="G91" s="13"/>
      <c r="H91" s="13"/>
      <c r="I91" s="14"/>
      <c r="J91" s="15" t="str">
        <f>IF(B91="","",COUNTIF(Articole!$B$5:$B$2004,B91))</f>
        <v/>
      </c>
      <c r="K91" s="16" t="str">
        <f>IF(B91="","",SUMIF(Articole!$B$5:$B$2004,B91,Articole!$F$5:$F$2004))</f>
        <v/>
      </c>
      <c r="L91" s="17" t="str">
        <f>IF(B91="","",TRIM(IF(COUNTIF($B$5:$B$504,B91)&gt;1,"Număr de notă dublat. ","")&amp;IF(NOT(ISNUMBER(C91)),"Lipsește data. ","")&amp;IF(N(J91)=0,"Nota nu are articole. ","")&amp;IF(F91="","Lipsește documentul justificativ (notă de calcul, proces-verbal etc.). ","")&amp;IF(AND(D91="Stornare",G91=""),"Precizează ce înregistrare stornezi. ","")&amp;IF(I91="","Nota nu este verificată. ","")&amp;IF(COUNTIFS(Articole!$B$5:$B$2004,B91,Articole!$K$5:$K$2004,"?*")&gt;0,"Are articole cu probleme (vezi Articole). ","")))</f>
        <v/>
      </c>
    </row>
    <row r="92" spans="2:12" x14ac:dyDescent="0.2">
      <c r="B92" s="18"/>
      <c r="C92" s="11"/>
      <c r="D92" s="12"/>
      <c r="E92" s="13"/>
      <c r="F92" s="13"/>
      <c r="G92" s="13"/>
      <c r="H92" s="13"/>
      <c r="I92" s="14"/>
      <c r="J92" s="15" t="str">
        <f>IF(B92="","",COUNTIF(Articole!$B$5:$B$2004,B92))</f>
        <v/>
      </c>
      <c r="K92" s="16" t="str">
        <f>IF(B92="","",SUMIF(Articole!$B$5:$B$2004,B92,Articole!$F$5:$F$2004))</f>
        <v/>
      </c>
      <c r="L92" s="17" t="str">
        <f>IF(B92="","",TRIM(IF(COUNTIF($B$5:$B$504,B92)&gt;1,"Număr de notă dublat. ","")&amp;IF(NOT(ISNUMBER(C92)),"Lipsește data. ","")&amp;IF(N(J92)=0,"Nota nu are articole. ","")&amp;IF(F92="","Lipsește documentul justificativ (notă de calcul, proces-verbal etc.). ","")&amp;IF(AND(D92="Stornare",G92=""),"Precizează ce înregistrare stornezi. ","")&amp;IF(I92="","Nota nu este verificată. ","")&amp;IF(COUNTIFS(Articole!$B$5:$B$2004,B92,Articole!$K$5:$K$2004,"?*")&gt;0,"Are articole cu probleme (vezi Articole). ","")))</f>
        <v/>
      </c>
    </row>
    <row r="93" spans="2:12" x14ac:dyDescent="0.2">
      <c r="B93" s="18"/>
      <c r="C93" s="11"/>
      <c r="D93" s="12"/>
      <c r="E93" s="13"/>
      <c r="F93" s="13"/>
      <c r="G93" s="13"/>
      <c r="H93" s="13"/>
      <c r="I93" s="14"/>
      <c r="J93" s="15" t="str">
        <f>IF(B93="","",COUNTIF(Articole!$B$5:$B$2004,B93))</f>
        <v/>
      </c>
      <c r="K93" s="16" t="str">
        <f>IF(B93="","",SUMIF(Articole!$B$5:$B$2004,B93,Articole!$F$5:$F$2004))</f>
        <v/>
      </c>
      <c r="L93" s="17" t="str">
        <f>IF(B93="","",TRIM(IF(COUNTIF($B$5:$B$504,B93)&gt;1,"Număr de notă dublat. ","")&amp;IF(NOT(ISNUMBER(C93)),"Lipsește data. ","")&amp;IF(N(J93)=0,"Nota nu are articole. ","")&amp;IF(F93="","Lipsește documentul justificativ (notă de calcul, proces-verbal etc.). ","")&amp;IF(AND(D93="Stornare",G93=""),"Precizează ce înregistrare stornezi. ","")&amp;IF(I93="","Nota nu este verificată. ","")&amp;IF(COUNTIFS(Articole!$B$5:$B$2004,B93,Articole!$K$5:$K$2004,"?*")&gt;0,"Are articole cu probleme (vezi Articole). ","")))</f>
        <v/>
      </c>
    </row>
    <row r="94" spans="2:12" x14ac:dyDescent="0.2">
      <c r="B94" s="18"/>
      <c r="C94" s="11"/>
      <c r="D94" s="12"/>
      <c r="E94" s="13"/>
      <c r="F94" s="13"/>
      <c r="G94" s="13"/>
      <c r="H94" s="13"/>
      <c r="I94" s="14"/>
      <c r="J94" s="15" t="str">
        <f>IF(B94="","",COUNTIF(Articole!$B$5:$B$2004,B94))</f>
        <v/>
      </c>
      <c r="K94" s="16" t="str">
        <f>IF(B94="","",SUMIF(Articole!$B$5:$B$2004,B94,Articole!$F$5:$F$2004))</f>
        <v/>
      </c>
      <c r="L94" s="17" t="str">
        <f>IF(B94="","",TRIM(IF(COUNTIF($B$5:$B$504,B94)&gt;1,"Număr de notă dublat. ","")&amp;IF(NOT(ISNUMBER(C94)),"Lipsește data. ","")&amp;IF(N(J94)=0,"Nota nu are articole. ","")&amp;IF(F94="","Lipsește documentul justificativ (notă de calcul, proces-verbal etc.). ","")&amp;IF(AND(D94="Stornare",G94=""),"Precizează ce înregistrare stornezi. ","")&amp;IF(I94="","Nota nu este verificată. ","")&amp;IF(COUNTIFS(Articole!$B$5:$B$2004,B94,Articole!$K$5:$K$2004,"?*")&gt;0,"Are articole cu probleme (vezi Articole). ","")))</f>
        <v/>
      </c>
    </row>
    <row r="95" spans="2:12" x14ac:dyDescent="0.2">
      <c r="B95" s="18"/>
      <c r="C95" s="11"/>
      <c r="D95" s="12"/>
      <c r="E95" s="13"/>
      <c r="F95" s="13"/>
      <c r="G95" s="13"/>
      <c r="H95" s="13"/>
      <c r="I95" s="14"/>
      <c r="J95" s="15" t="str">
        <f>IF(B95="","",COUNTIF(Articole!$B$5:$B$2004,B95))</f>
        <v/>
      </c>
      <c r="K95" s="16" t="str">
        <f>IF(B95="","",SUMIF(Articole!$B$5:$B$2004,B95,Articole!$F$5:$F$2004))</f>
        <v/>
      </c>
      <c r="L95" s="17" t="str">
        <f>IF(B95="","",TRIM(IF(COUNTIF($B$5:$B$504,B95)&gt;1,"Număr de notă dublat. ","")&amp;IF(NOT(ISNUMBER(C95)),"Lipsește data. ","")&amp;IF(N(J95)=0,"Nota nu are articole. ","")&amp;IF(F95="","Lipsește documentul justificativ (notă de calcul, proces-verbal etc.). ","")&amp;IF(AND(D95="Stornare",G95=""),"Precizează ce înregistrare stornezi. ","")&amp;IF(I95="","Nota nu este verificată. ","")&amp;IF(COUNTIFS(Articole!$B$5:$B$2004,B95,Articole!$K$5:$K$2004,"?*")&gt;0,"Are articole cu probleme (vezi Articole). ","")))</f>
        <v/>
      </c>
    </row>
    <row r="96" spans="2:12" x14ac:dyDescent="0.2">
      <c r="B96" s="18"/>
      <c r="C96" s="11"/>
      <c r="D96" s="12"/>
      <c r="E96" s="13"/>
      <c r="F96" s="13"/>
      <c r="G96" s="13"/>
      <c r="H96" s="13"/>
      <c r="I96" s="14"/>
      <c r="J96" s="15" t="str">
        <f>IF(B96="","",COUNTIF(Articole!$B$5:$B$2004,B96))</f>
        <v/>
      </c>
      <c r="K96" s="16" t="str">
        <f>IF(B96="","",SUMIF(Articole!$B$5:$B$2004,B96,Articole!$F$5:$F$2004))</f>
        <v/>
      </c>
      <c r="L96" s="17" t="str">
        <f>IF(B96="","",TRIM(IF(COUNTIF($B$5:$B$504,B96)&gt;1,"Număr de notă dublat. ","")&amp;IF(NOT(ISNUMBER(C96)),"Lipsește data. ","")&amp;IF(N(J96)=0,"Nota nu are articole. ","")&amp;IF(F96="","Lipsește documentul justificativ (notă de calcul, proces-verbal etc.). ","")&amp;IF(AND(D96="Stornare",G96=""),"Precizează ce înregistrare stornezi. ","")&amp;IF(I96="","Nota nu este verificată. ","")&amp;IF(COUNTIFS(Articole!$B$5:$B$2004,B96,Articole!$K$5:$K$2004,"?*")&gt;0,"Are articole cu probleme (vezi Articole). ","")))</f>
        <v/>
      </c>
    </row>
    <row r="97" spans="2:12" x14ac:dyDescent="0.2">
      <c r="B97" s="18"/>
      <c r="C97" s="11"/>
      <c r="D97" s="12"/>
      <c r="E97" s="13"/>
      <c r="F97" s="13"/>
      <c r="G97" s="13"/>
      <c r="H97" s="13"/>
      <c r="I97" s="14"/>
      <c r="J97" s="15" t="str">
        <f>IF(B97="","",COUNTIF(Articole!$B$5:$B$2004,B97))</f>
        <v/>
      </c>
      <c r="K97" s="16" t="str">
        <f>IF(B97="","",SUMIF(Articole!$B$5:$B$2004,B97,Articole!$F$5:$F$2004))</f>
        <v/>
      </c>
      <c r="L97" s="17" t="str">
        <f>IF(B97="","",TRIM(IF(COUNTIF($B$5:$B$504,B97)&gt;1,"Număr de notă dublat. ","")&amp;IF(NOT(ISNUMBER(C97)),"Lipsește data. ","")&amp;IF(N(J97)=0,"Nota nu are articole. ","")&amp;IF(F97="","Lipsește documentul justificativ (notă de calcul, proces-verbal etc.). ","")&amp;IF(AND(D97="Stornare",G97=""),"Precizează ce înregistrare stornezi. ","")&amp;IF(I97="","Nota nu este verificată. ","")&amp;IF(COUNTIFS(Articole!$B$5:$B$2004,B97,Articole!$K$5:$K$2004,"?*")&gt;0,"Are articole cu probleme (vezi Articole). ","")))</f>
        <v/>
      </c>
    </row>
    <row r="98" spans="2:12" x14ac:dyDescent="0.2">
      <c r="B98" s="18"/>
      <c r="C98" s="11"/>
      <c r="D98" s="12"/>
      <c r="E98" s="13"/>
      <c r="F98" s="13"/>
      <c r="G98" s="13"/>
      <c r="H98" s="13"/>
      <c r="I98" s="14"/>
      <c r="J98" s="15" t="str">
        <f>IF(B98="","",COUNTIF(Articole!$B$5:$B$2004,B98))</f>
        <v/>
      </c>
      <c r="K98" s="16" t="str">
        <f>IF(B98="","",SUMIF(Articole!$B$5:$B$2004,B98,Articole!$F$5:$F$2004))</f>
        <v/>
      </c>
      <c r="L98" s="17" t="str">
        <f>IF(B98="","",TRIM(IF(COUNTIF($B$5:$B$504,B98)&gt;1,"Număr de notă dublat. ","")&amp;IF(NOT(ISNUMBER(C98)),"Lipsește data. ","")&amp;IF(N(J98)=0,"Nota nu are articole. ","")&amp;IF(F98="","Lipsește documentul justificativ (notă de calcul, proces-verbal etc.). ","")&amp;IF(AND(D98="Stornare",G98=""),"Precizează ce înregistrare stornezi. ","")&amp;IF(I98="","Nota nu este verificată. ","")&amp;IF(COUNTIFS(Articole!$B$5:$B$2004,B98,Articole!$K$5:$K$2004,"?*")&gt;0,"Are articole cu probleme (vezi Articole). ","")))</f>
        <v/>
      </c>
    </row>
    <row r="99" spans="2:12" x14ac:dyDescent="0.2">
      <c r="B99" s="18"/>
      <c r="C99" s="11"/>
      <c r="D99" s="12"/>
      <c r="E99" s="13"/>
      <c r="F99" s="13"/>
      <c r="G99" s="13"/>
      <c r="H99" s="13"/>
      <c r="I99" s="14"/>
      <c r="J99" s="15" t="str">
        <f>IF(B99="","",COUNTIF(Articole!$B$5:$B$2004,B99))</f>
        <v/>
      </c>
      <c r="K99" s="16" t="str">
        <f>IF(B99="","",SUMIF(Articole!$B$5:$B$2004,B99,Articole!$F$5:$F$2004))</f>
        <v/>
      </c>
      <c r="L99" s="17" t="str">
        <f>IF(B99="","",TRIM(IF(COUNTIF($B$5:$B$504,B99)&gt;1,"Număr de notă dublat. ","")&amp;IF(NOT(ISNUMBER(C99)),"Lipsește data. ","")&amp;IF(N(J99)=0,"Nota nu are articole. ","")&amp;IF(F99="","Lipsește documentul justificativ (notă de calcul, proces-verbal etc.). ","")&amp;IF(AND(D99="Stornare",G99=""),"Precizează ce înregistrare stornezi. ","")&amp;IF(I99="","Nota nu este verificată. ","")&amp;IF(COUNTIFS(Articole!$B$5:$B$2004,B99,Articole!$K$5:$K$2004,"?*")&gt;0,"Are articole cu probleme (vezi Articole). ","")))</f>
        <v/>
      </c>
    </row>
    <row r="100" spans="2:12" x14ac:dyDescent="0.2">
      <c r="B100" s="18"/>
      <c r="C100" s="11"/>
      <c r="D100" s="12"/>
      <c r="E100" s="13"/>
      <c r="F100" s="13"/>
      <c r="G100" s="13"/>
      <c r="H100" s="13"/>
      <c r="I100" s="14"/>
      <c r="J100" s="15" t="str">
        <f>IF(B100="","",COUNTIF(Articole!$B$5:$B$2004,B100))</f>
        <v/>
      </c>
      <c r="K100" s="16" t="str">
        <f>IF(B100="","",SUMIF(Articole!$B$5:$B$2004,B100,Articole!$F$5:$F$2004))</f>
        <v/>
      </c>
      <c r="L100" s="17" t="str">
        <f>IF(B100="","",TRIM(IF(COUNTIF($B$5:$B$504,B100)&gt;1,"Număr de notă dublat. ","")&amp;IF(NOT(ISNUMBER(C100)),"Lipsește data. ","")&amp;IF(N(J100)=0,"Nota nu are articole. ","")&amp;IF(F100="","Lipsește documentul justificativ (notă de calcul, proces-verbal etc.). ","")&amp;IF(AND(D100="Stornare",G100=""),"Precizează ce înregistrare stornezi. ","")&amp;IF(I100="","Nota nu este verificată. ","")&amp;IF(COUNTIFS(Articole!$B$5:$B$2004,B100,Articole!$K$5:$K$2004,"?*")&gt;0,"Are articole cu probleme (vezi Articole). ","")))</f>
        <v/>
      </c>
    </row>
    <row r="101" spans="2:12" x14ac:dyDescent="0.2">
      <c r="B101" s="18"/>
      <c r="C101" s="11"/>
      <c r="D101" s="12"/>
      <c r="E101" s="13"/>
      <c r="F101" s="13"/>
      <c r="G101" s="13"/>
      <c r="H101" s="13"/>
      <c r="I101" s="14"/>
      <c r="J101" s="15" t="str">
        <f>IF(B101="","",COUNTIF(Articole!$B$5:$B$2004,B101))</f>
        <v/>
      </c>
      <c r="K101" s="16" t="str">
        <f>IF(B101="","",SUMIF(Articole!$B$5:$B$2004,B101,Articole!$F$5:$F$2004))</f>
        <v/>
      </c>
      <c r="L101" s="17" t="str">
        <f>IF(B101="","",TRIM(IF(COUNTIF($B$5:$B$504,B101)&gt;1,"Număr de notă dublat. ","")&amp;IF(NOT(ISNUMBER(C101)),"Lipsește data. ","")&amp;IF(N(J101)=0,"Nota nu are articole. ","")&amp;IF(F101="","Lipsește documentul justificativ (notă de calcul, proces-verbal etc.). ","")&amp;IF(AND(D101="Stornare",G101=""),"Precizează ce înregistrare stornezi. ","")&amp;IF(I101="","Nota nu este verificată. ","")&amp;IF(COUNTIFS(Articole!$B$5:$B$2004,B101,Articole!$K$5:$K$2004,"?*")&gt;0,"Are articole cu probleme (vezi Articole). ","")))</f>
        <v/>
      </c>
    </row>
    <row r="102" spans="2:12" x14ac:dyDescent="0.2">
      <c r="B102" s="18"/>
      <c r="C102" s="11"/>
      <c r="D102" s="12"/>
      <c r="E102" s="13"/>
      <c r="F102" s="13"/>
      <c r="G102" s="13"/>
      <c r="H102" s="13"/>
      <c r="I102" s="14"/>
      <c r="J102" s="15" t="str">
        <f>IF(B102="","",COUNTIF(Articole!$B$5:$B$2004,B102))</f>
        <v/>
      </c>
      <c r="K102" s="16" t="str">
        <f>IF(B102="","",SUMIF(Articole!$B$5:$B$2004,B102,Articole!$F$5:$F$2004))</f>
        <v/>
      </c>
      <c r="L102" s="17" t="str">
        <f>IF(B102="","",TRIM(IF(COUNTIF($B$5:$B$504,B102)&gt;1,"Număr de notă dublat. ","")&amp;IF(NOT(ISNUMBER(C102)),"Lipsește data. ","")&amp;IF(N(J102)=0,"Nota nu are articole. ","")&amp;IF(F102="","Lipsește documentul justificativ (notă de calcul, proces-verbal etc.). ","")&amp;IF(AND(D102="Stornare",G102=""),"Precizează ce înregistrare stornezi. ","")&amp;IF(I102="","Nota nu este verificată. ","")&amp;IF(COUNTIFS(Articole!$B$5:$B$2004,B102,Articole!$K$5:$K$2004,"?*")&gt;0,"Are articole cu probleme (vezi Articole). ","")))</f>
        <v/>
      </c>
    </row>
    <row r="103" spans="2:12" x14ac:dyDescent="0.2">
      <c r="B103" s="18"/>
      <c r="C103" s="11"/>
      <c r="D103" s="12"/>
      <c r="E103" s="13"/>
      <c r="F103" s="13"/>
      <c r="G103" s="13"/>
      <c r="H103" s="13"/>
      <c r="I103" s="14"/>
      <c r="J103" s="15" t="str">
        <f>IF(B103="","",COUNTIF(Articole!$B$5:$B$2004,B103))</f>
        <v/>
      </c>
      <c r="K103" s="16" t="str">
        <f>IF(B103="","",SUMIF(Articole!$B$5:$B$2004,B103,Articole!$F$5:$F$2004))</f>
        <v/>
      </c>
      <c r="L103" s="17" t="str">
        <f>IF(B103="","",TRIM(IF(COUNTIF($B$5:$B$504,B103)&gt;1,"Număr de notă dublat. ","")&amp;IF(NOT(ISNUMBER(C103)),"Lipsește data. ","")&amp;IF(N(J103)=0,"Nota nu are articole. ","")&amp;IF(F103="","Lipsește documentul justificativ (notă de calcul, proces-verbal etc.). ","")&amp;IF(AND(D103="Stornare",G103=""),"Precizează ce înregistrare stornezi. ","")&amp;IF(I103="","Nota nu este verificată. ","")&amp;IF(COUNTIFS(Articole!$B$5:$B$2004,B103,Articole!$K$5:$K$2004,"?*")&gt;0,"Are articole cu probleme (vezi Articole). ","")))</f>
        <v/>
      </c>
    </row>
    <row r="104" spans="2:12" x14ac:dyDescent="0.2">
      <c r="B104" s="18"/>
      <c r="C104" s="11"/>
      <c r="D104" s="12"/>
      <c r="E104" s="13"/>
      <c r="F104" s="13"/>
      <c r="G104" s="13"/>
      <c r="H104" s="13"/>
      <c r="I104" s="14"/>
      <c r="J104" s="15" t="str">
        <f>IF(B104="","",COUNTIF(Articole!$B$5:$B$2004,B104))</f>
        <v/>
      </c>
      <c r="K104" s="16" t="str">
        <f>IF(B104="","",SUMIF(Articole!$B$5:$B$2004,B104,Articole!$F$5:$F$2004))</f>
        <v/>
      </c>
      <c r="L104" s="17" t="str">
        <f>IF(B104="","",TRIM(IF(COUNTIF($B$5:$B$504,B104)&gt;1,"Număr de notă dublat. ","")&amp;IF(NOT(ISNUMBER(C104)),"Lipsește data. ","")&amp;IF(N(J104)=0,"Nota nu are articole. ","")&amp;IF(F104="","Lipsește documentul justificativ (notă de calcul, proces-verbal etc.). ","")&amp;IF(AND(D104="Stornare",G104=""),"Precizează ce înregistrare stornezi. ","")&amp;IF(I104="","Nota nu este verificată. ","")&amp;IF(COUNTIFS(Articole!$B$5:$B$2004,B104,Articole!$K$5:$K$2004,"?*")&gt;0,"Are articole cu probleme (vezi Articole). ","")))</f>
        <v/>
      </c>
    </row>
    <row r="105" spans="2:12" x14ac:dyDescent="0.2">
      <c r="B105" s="18"/>
      <c r="C105" s="11"/>
      <c r="D105" s="12"/>
      <c r="E105" s="13"/>
      <c r="F105" s="13"/>
      <c r="G105" s="13"/>
      <c r="H105" s="13"/>
      <c r="I105" s="14"/>
      <c r="J105" s="15" t="str">
        <f>IF(B105="","",COUNTIF(Articole!$B$5:$B$2004,B105))</f>
        <v/>
      </c>
      <c r="K105" s="16" t="str">
        <f>IF(B105="","",SUMIF(Articole!$B$5:$B$2004,B105,Articole!$F$5:$F$2004))</f>
        <v/>
      </c>
      <c r="L105" s="17" t="str">
        <f>IF(B105="","",TRIM(IF(COUNTIF($B$5:$B$504,B105)&gt;1,"Număr de notă dublat. ","")&amp;IF(NOT(ISNUMBER(C105)),"Lipsește data. ","")&amp;IF(N(J105)=0,"Nota nu are articole. ","")&amp;IF(F105="","Lipsește documentul justificativ (notă de calcul, proces-verbal etc.). ","")&amp;IF(AND(D105="Stornare",G105=""),"Precizează ce înregistrare stornezi. ","")&amp;IF(I105="","Nota nu este verificată. ","")&amp;IF(COUNTIFS(Articole!$B$5:$B$2004,B105,Articole!$K$5:$K$2004,"?*")&gt;0,"Are articole cu probleme (vezi Articole). ","")))</f>
        <v/>
      </c>
    </row>
    <row r="106" spans="2:12" x14ac:dyDescent="0.2">
      <c r="B106" s="18"/>
      <c r="C106" s="11"/>
      <c r="D106" s="12"/>
      <c r="E106" s="13"/>
      <c r="F106" s="13"/>
      <c r="G106" s="13"/>
      <c r="H106" s="13"/>
      <c r="I106" s="14"/>
      <c r="J106" s="15" t="str">
        <f>IF(B106="","",COUNTIF(Articole!$B$5:$B$2004,B106))</f>
        <v/>
      </c>
      <c r="K106" s="16" t="str">
        <f>IF(B106="","",SUMIF(Articole!$B$5:$B$2004,B106,Articole!$F$5:$F$2004))</f>
        <v/>
      </c>
      <c r="L106" s="17" t="str">
        <f>IF(B106="","",TRIM(IF(COUNTIF($B$5:$B$504,B106)&gt;1,"Număr de notă dublat. ","")&amp;IF(NOT(ISNUMBER(C106)),"Lipsește data. ","")&amp;IF(N(J106)=0,"Nota nu are articole. ","")&amp;IF(F106="","Lipsește documentul justificativ (notă de calcul, proces-verbal etc.). ","")&amp;IF(AND(D106="Stornare",G106=""),"Precizează ce înregistrare stornezi. ","")&amp;IF(I106="","Nota nu este verificată. ","")&amp;IF(COUNTIFS(Articole!$B$5:$B$2004,B106,Articole!$K$5:$K$2004,"?*")&gt;0,"Are articole cu probleme (vezi Articole). ","")))</f>
        <v/>
      </c>
    </row>
    <row r="107" spans="2:12" x14ac:dyDescent="0.2">
      <c r="B107" s="18"/>
      <c r="C107" s="11"/>
      <c r="D107" s="12"/>
      <c r="E107" s="13"/>
      <c r="F107" s="13"/>
      <c r="G107" s="13"/>
      <c r="H107" s="13"/>
      <c r="I107" s="14"/>
      <c r="J107" s="15" t="str">
        <f>IF(B107="","",COUNTIF(Articole!$B$5:$B$2004,B107))</f>
        <v/>
      </c>
      <c r="K107" s="16" t="str">
        <f>IF(B107="","",SUMIF(Articole!$B$5:$B$2004,B107,Articole!$F$5:$F$2004))</f>
        <v/>
      </c>
      <c r="L107" s="17" t="str">
        <f>IF(B107="","",TRIM(IF(COUNTIF($B$5:$B$504,B107)&gt;1,"Număr de notă dublat. ","")&amp;IF(NOT(ISNUMBER(C107)),"Lipsește data. ","")&amp;IF(N(J107)=0,"Nota nu are articole. ","")&amp;IF(F107="","Lipsește documentul justificativ (notă de calcul, proces-verbal etc.). ","")&amp;IF(AND(D107="Stornare",G107=""),"Precizează ce înregistrare stornezi. ","")&amp;IF(I107="","Nota nu este verificată. ","")&amp;IF(COUNTIFS(Articole!$B$5:$B$2004,B107,Articole!$K$5:$K$2004,"?*")&gt;0,"Are articole cu probleme (vezi Articole). ","")))</f>
        <v/>
      </c>
    </row>
    <row r="108" spans="2:12" x14ac:dyDescent="0.2">
      <c r="B108" s="18"/>
      <c r="C108" s="11"/>
      <c r="D108" s="12"/>
      <c r="E108" s="13"/>
      <c r="F108" s="13"/>
      <c r="G108" s="13"/>
      <c r="H108" s="13"/>
      <c r="I108" s="14"/>
      <c r="J108" s="15" t="str">
        <f>IF(B108="","",COUNTIF(Articole!$B$5:$B$2004,B108))</f>
        <v/>
      </c>
      <c r="K108" s="16" t="str">
        <f>IF(B108="","",SUMIF(Articole!$B$5:$B$2004,B108,Articole!$F$5:$F$2004))</f>
        <v/>
      </c>
      <c r="L108" s="17" t="str">
        <f>IF(B108="","",TRIM(IF(COUNTIF($B$5:$B$504,B108)&gt;1,"Număr de notă dublat. ","")&amp;IF(NOT(ISNUMBER(C108)),"Lipsește data. ","")&amp;IF(N(J108)=0,"Nota nu are articole. ","")&amp;IF(F108="","Lipsește documentul justificativ (notă de calcul, proces-verbal etc.). ","")&amp;IF(AND(D108="Stornare",G108=""),"Precizează ce înregistrare stornezi. ","")&amp;IF(I108="","Nota nu este verificată. ","")&amp;IF(COUNTIFS(Articole!$B$5:$B$2004,B108,Articole!$K$5:$K$2004,"?*")&gt;0,"Are articole cu probleme (vezi Articole). ","")))</f>
        <v/>
      </c>
    </row>
    <row r="109" spans="2:12" x14ac:dyDescent="0.2">
      <c r="B109" s="18"/>
      <c r="C109" s="11"/>
      <c r="D109" s="12"/>
      <c r="E109" s="13"/>
      <c r="F109" s="13"/>
      <c r="G109" s="13"/>
      <c r="H109" s="13"/>
      <c r="I109" s="14"/>
      <c r="J109" s="15" t="str">
        <f>IF(B109="","",COUNTIF(Articole!$B$5:$B$2004,B109))</f>
        <v/>
      </c>
      <c r="K109" s="16" t="str">
        <f>IF(B109="","",SUMIF(Articole!$B$5:$B$2004,B109,Articole!$F$5:$F$2004))</f>
        <v/>
      </c>
      <c r="L109" s="17" t="str">
        <f>IF(B109="","",TRIM(IF(COUNTIF($B$5:$B$504,B109)&gt;1,"Număr de notă dublat. ","")&amp;IF(NOT(ISNUMBER(C109)),"Lipsește data. ","")&amp;IF(N(J109)=0,"Nota nu are articole. ","")&amp;IF(F109="","Lipsește documentul justificativ (notă de calcul, proces-verbal etc.). ","")&amp;IF(AND(D109="Stornare",G109=""),"Precizează ce înregistrare stornezi. ","")&amp;IF(I109="","Nota nu este verificată. ","")&amp;IF(COUNTIFS(Articole!$B$5:$B$2004,B109,Articole!$K$5:$K$2004,"?*")&gt;0,"Are articole cu probleme (vezi Articole). ","")))</f>
        <v/>
      </c>
    </row>
    <row r="110" spans="2:12" x14ac:dyDescent="0.2">
      <c r="B110" s="18"/>
      <c r="C110" s="11"/>
      <c r="D110" s="12"/>
      <c r="E110" s="13"/>
      <c r="F110" s="13"/>
      <c r="G110" s="13"/>
      <c r="H110" s="13"/>
      <c r="I110" s="14"/>
      <c r="J110" s="15" t="str">
        <f>IF(B110="","",COUNTIF(Articole!$B$5:$B$2004,B110))</f>
        <v/>
      </c>
      <c r="K110" s="16" t="str">
        <f>IF(B110="","",SUMIF(Articole!$B$5:$B$2004,B110,Articole!$F$5:$F$2004))</f>
        <v/>
      </c>
      <c r="L110" s="17" t="str">
        <f>IF(B110="","",TRIM(IF(COUNTIF($B$5:$B$504,B110)&gt;1,"Număr de notă dublat. ","")&amp;IF(NOT(ISNUMBER(C110)),"Lipsește data. ","")&amp;IF(N(J110)=0,"Nota nu are articole. ","")&amp;IF(F110="","Lipsește documentul justificativ (notă de calcul, proces-verbal etc.). ","")&amp;IF(AND(D110="Stornare",G110=""),"Precizează ce înregistrare stornezi. ","")&amp;IF(I110="","Nota nu este verificată. ","")&amp;IF(COUNTIFS(Articole!$B$5:$B$2004,B110,Articole!$K$5:$K$2004,"?*")&gt;0,"Are articole cu probleme (vezi Articole). ","")))</f>
        <v/>
      </c>
    </row>
    <row r="111" spans="2:12" x14ac:dyDescent="0.2">
      <c r="B111" s="18"/>
      <c r="C111" s="11"/>
      <c r="D111" s="12"/>
      <c r="E111" s="13"/>
      <c r="F111" s="13"/>
      <c r="G111" s="13"/>
      <c r="H111" s="13"/>
      <c r="I111" s="14"/>
      <c r="J111" s="15" t="str">
        <f>IF(B111="","",COUNTIF(Articole!$B$5:$B$2004,B111))</f>
        <v/>
      </c>
      <c r="K111" s="16" t="str">
        <f>IF(B111="","",SUMIF(Articole!$B$5:$B$2004,B111,Articole!$F$5:$F$2004))</f>
        <v/>
      </c>
      <c r="L111" s="17" t="str">
        <f>IF(B111="","",TRIM(IF(COUNTIF($B$5:$B$504,B111)&gt;1,"Număr de notă dublat. ","")&amp;IF(NOT(ISNUMBER(C111)),"Lipsește data. ","")&amp;IF(N(J111)=0,"Nota nu are articole. ","")&amp;IF(F111="","Lipsește documentul justificativ (notă de calcul, proces-verbal etc.). ","")&amp;IF(AND(D111="Stornare",G111=""),"Precizează ce înregistrare stornezi. ","")&amp;IF(I111="","Nota nu este verificată. ","")&amp;IF(COUNTIFS(Articole!$B$5:$B$2004,B111,Articole!$K$5:$K$2004,"?*")&gt;0,"Are articole cu probleme (vezi Articole). ","")))</f>
        <v/>
      </c>
    </row>
    <row r="112" spans="2:12" x14ac:dyDescent="0.2">
      <c r="B112" s="18"/>
      <c r="C112" s="11"/>
      <c r="D112" s="12"/>
      <c r="E112" s="13"/>
      <c r="F112" s="13"/>
      <c r="G112" s="13"/>
      <c r="H112" s="13"/>
      <c r="I112" s="14"/>
      <c r="J112" s="15" t="str">
        <f>IF(B112="","",COUNTIF(Articole!$B$5:$B$2004,B112))</f>
        <v/>
      </c>
      <c r="K112" s="16" t="str">
        <f>IF(B112="","",SUMIF(Articole!$B$5:$B$2004,B112,Articole!$F$5:$F$2004))</f>
        <v/>
      </c>
      <c r="L112" s="17" t="str">
        <f>IF(B112="","",TRIM(IF(COUNTIF($B$5:$B$504,B112)&gt;1,"Număr de notă dublat. ","")&amp;IF(NOT(ISNUMBER(C112)),"Lipsește data. ","")&amp;IF(N(J112)=0,"Nota nu are articole. ","")&amp;IF(F112="","Lipsește documentul justificativ (notă de calcul, proces-verbal etc.). ","")&amp;IF(AND(D112="Stornare",G112=""),"Precizează ce înregistrare stornezi. ","")&amp;IF(I112="","Nota nu este verificată. ","")&amp;IF(COUNTIFS(Articole!$B$5:$B$2004,B112,Articole!$K$5:$K$2004,"?*")&gt;0,"Are articole cu probleme (vezi Articole). ","")))</f>
        <v/>
      </c>
    </row>
    <row r="113" spans="2:12" x14ac:dyDescent="0.2">
      <c r="B113" s="18"/>
      <c r="C113" s="11"/>
      <c r="D113" s="12"/>
      <c r="E113" s="13"/>
      <c r="F113" s="13"/>
      <c r="G113" s="13"/>
      <c r="H113" s="13"/>
      <c r="I113" s="14"/>
      <c r="J113" s="15" t="str">
        <f>IF(B113="","",COUNTIF(Articole!$B$5:$B$2004,B113))</f>
        <v/>
      </c>
      <c r="K113" s="16" t="str">
        <f>IF(B113="","",SUMIF(Articole!$B$5:$B$2004,B113,Articole!$F$5:$F$2004))</f>
        <v/>
      </c>
      <c r="L113" s="17" t="str">
        <f>IF(B113="","",TRIM(IF(COUNTIF($B$5:$B$504,B113)&gt;1,"Număr de notă dublat. ","")&amp;IF(NOT(ISNUMBER(C113)),"Lipsește data. ","")&amp;IF(N(J113)=0,"Nota nu are articole. ","")&amp;IF(F113="","Lipsește documentul justificativ (notă de calcul, proces-verbal etc.). ","")&amp;IF(AND(D113="Stornare",G113=""),"Precizează ce înregistrare stornezi. ","")&amp;IF(I113="","Nota nu este verificată. ","")&amp;IF(COUNTIFS(Articole!$B$5:$B$2004,B113,Articole!$K$5:$K$2004,"?*")&gt;0,"Are articole cu probleme (vezi Articole). ","")))</f>
        <v/>
      </c>
    </row>
    <row r="114" spans="2:12" x14ac:dyDescent="0.2">
      <c r="B114" s="18"/>
      <c r="C114" s="11"/>
      <c r="D114" s="12"/>
      <c r="E114" s="13"/>
      <c r="F114" s="13"/>
      <c r="G114" s="13"/>
      <c r="H114" s="13"/>
      <c r="I114" s="14"/>
      <c r="J114" s="15" t="str">
        <f>IF(B114="","",COUNTIF(Articole!$B$5:$B$2004,B114))</f>
        <v/>
      </c>
      <c r="K114" s="16" t="str">
        <f>IF(B114="","",SUMIF(Articole!$B$5:$B$2004,B114,Articole!$F$5:$F$2004))</f>
        <v/>
      </c>
      <c r="L114" s="17" t="str">
        <f>IF(B114="","",TRIM(IF(COUNTIF($B$5:$B$504,B114)&gt;1,"Număr de notă dublat. ","")&amp;IF(NOT(ISNUMBER(C114)),"Lipsește data. ","")&amp;IF(N(J114)=0,"Nota nu are articole. ","")&amp;IF(F114="","Lipsește documentul justificativ (notă de calcul, proces-verbal etc.). ","")&amp;IF(AND(D114="Stornare",G114=""),"Precizează ce înregistrare stornezi. ","")&amp;IF(I114="","Nota nu este verificată. ","")&amp;IF(COUNTIFS(Articole!$B$5:$B$2004,B114,Articole!$K$5:$K$2004,"?*")&gt;0,"Are articole cu probleme (vezi Articole). ","")))</f>
        <v/>
      </c>
    </row>
    <row r="115" spans="2:12" x14ac:dyDescent="0.2">
      <c r="B115" s="18"/>
      <c r="C115" s="11"/>
      <c r="D115" s="12"/>
      <c r="E115" s="13"/>
      <c r="F115" s="13"/>
      <c r="G115" s="13"/>
      <c r="H115" s="13"/>
      <c r="I115" s="14"/>
      <c r="J115" s="15" t="str">
        <f>IF(B115="","",COUNTIF(Articole!$B$5:$B$2004,B115))</f>
        <v/>
      </c>
      <c r="K115" s="16" t="str">
        <f>IF(B115="","",SUMIF(Articole!$B$5:$B$2004,B115,Articole!$F$5:$F$2004))</f>
        <v/>
      </c>
      <c r="L115" s="17" t="str">
        <f>IF(B115="","",TRIM(IF(COUNTIF($B$5:$B$504,B115)&gt;1,"Număr de notă dublat. ","")&amp;IF(NOT(ISNUMBER(C115)),"Lipsește data. ","")&amp;IF(N(J115)=0,"Nota nu are articole. ","")&amp;IF(F115="","Lipsește documentul justificativ (notă de calcul, proces-verbal etc.). ","")&amp;IF(AND(D115="Stornare",G115=""),"Precizează ce înregistrare stornezi. ","")&amp;IF(I115="","Nota nu este verificată. ","")&amp;IF(COUNTIFS(Articole!$B$5:$B$2004,B115,Articole!$K$5:$K$2004,"?*")&gt;0,"Are articole cu probleme (vezi Articole). ","")))</f>
        <v/>
      </c>
    </row>
    <row r="116" spans="2:12" x14ac:dyDescent="0.2">
      <c r="B116" s="18"/>
      <c r="C116" s="11"/>
      <c r="D116" s="12"/>
      <c r="E116" s="13"/>
      <c r="F116" s="13"/>
      <c r="G116" s="13"/>
      <c r="H116" s="13"/>
      <c r="I116" s="14"/>
      <c r="J116" s="15" t="str">
        <f>IF(B116="","",COUNTIF(Articole!$B$5:$B$2004,B116))</f>
        <v/>
      </c>
      <c r="K116" s="16" t="str">
        <f>IF(B116="","",SUMIF(Articole!$B$5:$B$2004,B116,Articole!$F$5:$F$2004))</f>
        <v/>
      </c>
      <c r="L116" s="17" t="str">
        <f>IF(B116="","",TRIM(IF(COUNTIF($B$5:$B$504,B116)&gt;1,"Număr de notă dublat. ","")&amp;IF(NOT(ISNUMBER(C116)),"Lipsește data. ","")&amp;IF(N(J116)=0,"Nota nu are articole. ","")&amp;IF(F116="","Lipsește documentul justificativ (notă de calcul, proces-verbal etc.). ","")&amp;IF(AND(D116="Stornare",G116=""),"Precizează ce înregistrare stornezi. ","")&amp;IF(I116="","Nota nu este verificată. ","")&amp;IF(COUNTIFS(Articole!$B$5:$B$2004,B116,Articole!$K$5:$K$2004,"?*")&gt;0,"Are articole cu probleme (vezi Articole). ","")))</f>
        <v/>
      </c>
    </row>
    <row r="117" spans="2:12" x14ac:dyDescent="0.2">
      <c r="B117" s="18"/>
      <c r="C117" s="11"/>
      <c r="D117" s="12"/>
      <c r="E117" s="13"/>
      <c r="F117" s="13"/>
      <c r="G117" s="13"/>
      <c r="H117" s="13"/>
      <c r="I117" s="14"/>
      <c r="J117" s="15" t="str">
        <f>IF(B117="","",COUNTIF(Articole!$B$5:$B$2004,B117))</f>
        <v/>
      </c>
      <c r="K117" s="16" t="str">
        <f>IF(B117="","",SUMIF(Articole!$B$5:$B$2004,B117,Articole!$F$5:$F$2004))</f>
        <v/>
      </c>
      <c r="L117" s="17" t="str">
        <f>IF(B117="","",TRIM(IF(COUNTIF($B$5:$B$504,B117)&gt;1,"Număr de notă dublat. ","")&amp;IF(NOT(ISNUMBER(C117)),"Lipsește data. ","")&amp;IF(N(J117)=0,"Nota nu are articole. ","")&amp;IF(F117="","Lipsește documentul justificativ (notă de calcul, proces-verbal etc.). ","")&amp;IF(AND(D117="Stornare",G117=""),"Precizează ce înregistrare stornezi. ","")&amp;IF(I117="","Nota nu este verificată. ","")&amp;IF(COUNTIFS(Articole!$B$5:$B$2004,B117,Articole!$K$5:$K$2004,"?*")&gt;0,"Are articole cu probleme (vezi Articole). ","")))</f>
        <v/>
      </c>
    </row>
    <row r="118" spans="2:12" x14ac:dyDescent="0.2">
      <c r="B118" s="18"/>
      <c r="C118" s="11"/>
      <c r="D118" s="12"/>
      <c r="E118" s="13"/>
      <c r="F118" s="13"/>
      <c r="G118" s="13"/>
      <c r="H118" s="13"/>
      <c r="I118" s="14"/>
      <c r="J118" s="15" t="str">
        <f>IF(B118="","",COUNTIF(Articole!$B$5:$B$2004,B118))</f>
        <v/>
      </c>
      <c r="K118" s="16" t="str">
        <f>IF(B118="","",SUMIF(Articole!$B$5:$B$2004,B118,Articole!$F$5:$F$2004))</f>
        <v/>
      </c>
      <c r="L118" s="17" t="str">
        <f>IF(B118="","",TRIM(IF(COUNTIF($B$5:$B$504,B118)&gt;1,"Număr de notă dublat. ","")&amp;IF(NOT(ISNUMBER(C118)),"Lipsește data. ","")&amp;IF(N(J118)=0,"Nota nu are articole. ","")&amp;IF(F118="","Lipsește documentul justificativ (notă de calcul, proces-verbal etc.). ","")&amp;IF(AND(D118="Stornare",G118=""),"Precizează ce înregistrare stornezi. ","")&amp;IF(I118="","Nota nu este verificată. ","")&amp;IF(COUNTIFS(Articole!$B$5:$B$2004,B118,Articole!$K$5:$K$2004,"?*")&gt;0,"Are articole cu probleme (vezi Articole). ","")))</f>
        <v/>
      </c>
    </row>
    <row r="119" spans="2:12" x14ac:dyDescent="0.2">
      <c r="B119" s="18"/>
      <c r="C119" s="11"/>
      <c r="D119" s="12"/>
      <c r="E119" s="13"/>
      <c r="F119" s="13"/>
      <c r="G119" s="13"/>
      <c r="H119" s="13"/>
      <c r="I119" s="14"/>
      <c r="J119" s="15" t="str">
        <f>IF(B119="","",COUNTIF(Articole!$B$5:$B$2004,B119))</f>
        <v/>
      </c>
      <c r="K119" s="16" t="str">
        <f>IF(B119="","",SUMIF(Articole!$B$5:$B$2004,B119,Articole!$F$5:$F$2004))</f>
        <v/>
      </c>
      <c r="L119" s="17" t="str">
        <f>IF(B119="","",TRIM(IF(COUNTIF($B$5:$B$504,B119)&gt;1,"Număr de notă dublat. ","")&amp;IF(NOT(ISNUMBER(C119)),"Lipsește data. ","")&amp;IF(N(J119)=0,"Nota nu are articole. ","")&amp;IF(F119="","Lipsește documentul justificativ (notă de calcul, proces-verbal etc.). ","")&amp;IF(AND(D119="Stornare",G119=""),"Precizează ce înregistrare stornezi. ","")&amp;IF(I119="","Nota nu este verificată. ","")&amp;IF(COUNTIFS(Articole!$B$5:$B$2004,B119,Articole!$K$5:$K$2004,"?*")&gt;0,"Are articole cu probleme (vezi Articole). ","")))</f>
        <v/>
      </c>
    </row>
    <row r="120" spans="2:12" x14ac:dyDescent="0.2">
      <c r="B120" s="18"/>
      <c r="C120" s="11"/>
      <c r="D120" s="12"/>
      <c r="E120" s="13"/>
      <c r="F120" s="13"/>
      <c r="G120" s="13"/>
      <c r="H120" s="13"/>
      <c r="I120" s="14"/>
      <c r="J120" s="15" t="str">
        <f>IF(B120="","",COUNTIF(Articole!$B$5:$B$2004,B120))</f>
        <v/>
      </c>
      <c r="K120" s="16" t="str">
        <f>IF(B120="","",SUMIF(Articole!$B$5:$B$2004,B120,Articole!$F$5:$F$2004))</f>
        <v/>
      </c>
      <c r="L120" s="17" t="str">
        <f>IF(B120="","",TRIM(IF(COUNTIF($B$5:$B$504,B120)&gt;1,"Număr de notă dublat. ","")&amp;IF(NOT(ISNUMBER(C120)),"Lipsește data. ","")&amp;IF(N(J120)=0,"Nota nu are articole. ","")&amp;IF(F120="","Lipsește documentul justificativ (notă de calcul, proces-verbal etc.). ","")&amp;IF(AND(D120="Stornare",G120=""),"Precizează ce înregistrare stornezi. ","")&amp;IF(I120="","Nota nu este verificată. ","")&amp;IF(COUNTIFS(Articole!$B$5:$B$2004,B120,Articole!$K$5:$K$2004,"?*")&gt;0,"Are articole cu probleme (vezi Articole). ","")))</f>
        <v/>
      </c>
    </row>
    <row r="121" spans="2:12" x14ac:dyDescent="0.2">
      <c r="B121" s="18"/>
      <c r="C121" s="11"/>
      <c r="D121" s="12"/>
      <c r="E121" s="13"/>
      <c r="F121" s="13"/>
      <c r="G121" s="13"/>
      <c r="H121" s="13"/>
      <c r="I121" s="14"/>
      <c r="J121" s="15" t="str">
        <f>IF(B121="","",COUNTIF(Articole!$B$5:$B$2004,B121))</f>
        <v/>
      </c>
      <c r="K121" s="16" t="str">
        <f>IF(B121="","",SUMIF(Articole!$B$5:$B$2004,B121,Articole!$F$5:$F$2004))</f>
        <v/>
      </c>
      <c r="L121" s="17" t="str">
        <f>IF(B121="","",TRIM(IF(COUNTIF($B$5:$B$504,B121)&gt;1,"Număr de notă dublat. ","")&amp;IF(NOT(ISNUMBER(C121)),"Lipsește data. ","")&amp;IF(N(J121)=0,"Nota nu are articole. ","")&amp;IF(F121="","Lipsește documentul justificativ (notă de calcul, proces-verbal etc.). ","")&amp;IF(AND(D121="Stornare",G121=""),"Precizează ce înregistrare stornezi. ","")&amp;IF(I121="","Nota nu este verificată. ","")&amp;IF(COUNTIFS(Articole!$B$5:$B$2004,B121,Articole!$K$5:$K$2004,"?*")&gt;0,"Are articole cu probleme (vezi Articole). ","")))</f>
        <v/>
      </c>
    </row>
    <row r="122" spans="2:12" x14ac:dyDescent="0.2">
      <c r="B122" s="18"/>
      <c r="C122" s="11"/>
      <c r="D122" s="12"/>
      <c r="E122" s="13"/>
      <c r="F122" s="13"/>
      <c r="G122" s="13"/>
      <c r="H122" s="13"/>
      <c r="I122" s="14"/>
      <c r="J122" s="15" t="str">
        <f>IF(B122="","",COUNTIF(Articole!$B$5:$B$2004,B122))</f>
        <v/>
      </c>
      <c r="K122" s="16" t="str">
        <f>IF(B122="","",SUMIF(Articole!$B$5:$B$2004,B122,Articole!$F$5:$F$2004))</f>
        <v/>
      </c>
      <c r="L122" s="17" t="str">
        <f>IF(B122="","",TRIM(IF(COUNTIF($B$5:$B$504,B122)&gt;1,"Număr de notă dublat. ","")&amp;IF(NOT(ISNUMBER(C122)),"Lipsește data. ","")&amp;IF(N(J122)=0,"Nota nu are articole. ","")&amp;IF(F122="","Lipsește documentul justificativ (notă de calcul, proces-verbal etc.). ","")&amp;IF(AND(D122="Stornare",G122=""),"Precizează ce înregistrare stornezi. ","")&amp;IF(I122="","Nota nu este verificată. ","")&amp;IF(COUNTIFS(Articole!$B$5:$B$2004,B122,Articole!$K$5:$K$2004,"?*")&gt;0,"Are articole cu probleme (vezi Articole). ","")))</f>
        <v/>
      </c>
    </row>
    <row r="123" spans="2:12" x14ac:dyDescent="0.2">
      <c r="B123" s="18"/>
      <c r="C123" s="11"/>
      <c r="D123" s="12"/>
      <c r="E123" s="13"/>
      <c r="F123" s="13"/>
      <c r="G123" s="13"/>
      <c r="H123" s="13"/>
      <c r="I123" s="14"/>
      <c r="J123" s="15" t="str">
        <f>IF(B123="","",COUNTIF(Articole!$B$5:$B$2004,B123))</f>
        <v/>
      </c>
      <c r="K123" s="16" t="str">
        <f>IF(B123="","",SUMIF(Articole!$B$5:$B$2004,B123,Articole!$F$5:$F$2004))</f>
        <v/>
      </c>
      <c r="L123" s="17" t="str">
        <f>IF(B123="","",TRIM(IF(COUNTIF($B$5:$B$504,B123)&gt;1,"Număr de notă dublat. ","")&amp;IF(NOT(ISNUMBER(C123)),"Lipsește data. ","")&amp;IF(N(J123)=0,"Nota nu are articole. ","")&amp;IF(F123="","Lipsește documentul justificativ (notă de calcul, proces-verbal etc.). ","")&amp;IF(AND(D123="Stornare",G123=""),"Precizează ce înregistrare stornezi. ","")&amp;IF(I123="","Nota nu este verificată. ","")&amp;IF(COUNTIFS(Articole!$B$5:$B$2004,B123,Articole!$K$5:$K$2004,"?*")&gt;0,"Are articole cu probleme (vezi Articole). ","")))</f>
        <v/>
      </c>
    </row>
    <row r="124" spans="2:12" x14ac:dyDescent="0.2">
      <c r="B124" s="18"/>
      <c r="C124" s="11"/>
      <c r="D124" s="12"/>
      <c r="E124" s="13"/>
      <c r="F124" s="13"/>
      <c r="G124" s="13"/>
      <c r="H124" s="13"/>
      <c r="I124" s="14"/>
      <c r="J124" s="15" t="str">
        <f>IF(B124="","",COUNTIF(Articole!$B$5:$B$2004,B124))</f>
        <v/>
      </c>
      <c r="K124" s="16" t="str">
        <f>IF(B124="","",SUMIF(Articole!$B$5:$B$2004,B124,Articole!$F$5:$F$2004))</f>
        <v/>
      </c>
      <c r="L124" s="17" t="str">
        <f>IF(B124="","",TRIM(IF(COUNTIF($B$5:$B$504,B124)&gt;1,"Număr de notă dublat. ","")&amp;IF(NOT(ISNUMBER(C124)),"Lipsește data. ","")&amp;IF(N(J124)=0,"Nota nu are articole. ","")&amp;IF(F124="","Lipsește documentul justificativ (notă de calcul, proces-verbal etc.). ","")&amp;IF(AND(D124="Stornare",G124=""),"Precizează ce înregistrare stornezi. ","")&amp;IF(I124="","Nota nu este verificată. ","")&amp;IF(COUNTIFS(Articole!$B$5:$B$2004,B124,Articole!$K$5:$K$2004,"?*")&gt;0,"Are articole cu probleme (vezi Articole). ","")))</f>
        <v/>
      </c>
    </row>
    <row r="125" spans="2:12" x14ac:dyDescent="0.2">
      <c r="B125" s="18"/>
      <c r="C125" s="11"/>
      <c r="D125" s="12"/>
      <c r="E125" s="13"/>
      <c r="F125" s="13"/>
      <c r="G125" s="13"/>
      <c r="H125" s="13"/>
      <c r="I125" s="14"/>
      <c r="J125" s="15" t="str">
        <f>IF(B125="","",COUNTIF(Articole!$B$5:$B$2004,B125))</f>
        <v/>
      </c>
      <c r="K125" s="16" t="str">
        <f>IF(B125="","",SUMIF(Articole!$B$5:$B$2004,B125,Articole!$F$5:$F$2004))</f>
        <v/>
      </c>
      <c r="L125" s="17" t="str">
        <f>IF(B125="","",TRIM(IF(COUNTIF($B$5:$B$504,B125)&gt;1,"Număr de notă dublat. ","")&amp;IF(NOT(ISNUMBER(C125)),"Lipsește data. ","")&amp;IF(N(J125)=0,"Nota nu are articole. ","")&amp;IF(F125="","Lipsește documentul justificativ (notă de calcul, proces-verbal etc.). ","")&amp;IF(AND(D125="Stornare",G125=""),"Precizează ce înregistrare stornezi. ","")&amp;IF(I125="","Nota nu este verificată. ","")&amp;IF(COUNTIFS(Articole!$B$5:$B$2004,B125,Articole!$K$5:$K$2004,"?*")&gt;0,"Are articole cu probleme (vezi Articole). ","")))</f>
        <v/>
      </c>
    </row>
    <row r="126" spans="2:12" x14ac:dyDescent="0.2">
      <c r="B126" s="18"/>
      <c r="C126" s="11"/>
      <c r="D126" s="12"/>
      <c r="E126" s="13"/>
      <c r="F126" s="13"/>
      <c r="G126" s="13"/>
      <c r="H126" s="13"/>
      <c r="I126" s="14"/>
      <c r="J126" s="15" t="str">
        <f>IF(B126="","",COUNTIF(Articole!$B$5:$B$2004,B126))</f>
        <v/>
      </c>
      <c r="K126" s="16" t="str">
        <f>IF(B126="","",SUMIF(Articole!$B$5:$B$2004,B126,Articole!$F$5:$F$2004))</f>
        <v/>
      </c>
      <c r="L126" s="17" t="str">
        <f>IF(B126="","",TRIM(IF(COUNTIF($B$5:$B$504,B126)&gt;1,"Număr de notă dublat. ","")&amp;IF(NOT(ISNUMBER(C126)),"Lipsește data. ","")&amp;IF(N(J126)=0,"Nota nu are articole. ","")&amp;IF(F126="","Lipsește documentul justificativ (notă de calcul, proces-verbal etc.). ","")&amp;IF(AND(D126="Stornare",G126=""),"Precizează ce înregistrare stornezi. ","")&amp;IF(I126="","Nota nu este verificată. ","")&amp;IF(COUNTIFS(Articole!$B$5:$B$2004,B126,Articole!$K$5:$K$2004,"?*")&gt;0,"Are articole cu probleme (vezi Articole). ","")))</f>
        <v/>
      </c>
    </row>
    <row r="127" spans="2:12" x14ac:dyDescent="0.2">
      <c r="B127" s="18"/>
      <c r="C127" s="11"/>
      <c r="D127" s="12"/>
      <c r="E127" s="13"/>
      <c r="F127" s="13"/>
      <c r="G127" s="13"/>
      <c r="H127" s="13"/>
      <c r="I127" s="14"/>
      <c r="J127" s="15" t="str">
        <f>IF(B127="","",COUNTIF(Articole!$B$5:$B$2004,B127))</f>
        <v/>
      </c>
      <c r="K127" s="16" t="str">
        <f>IF(B127="","",SUMIF(Articole!$B$5:$B$2004,B127,Articole!$F$5:$F$2004))</f>
        <v/>
      </c>
      <c r="L127" s="17" t="str">
        <f>IF(B127="","",TRIM(IF(COUNTIF($B$5:$B$504,B127)&gt;1,"Număr de notă dublat. ","")&amp;IF(NOT(ISNUMBER(C127)),"Lipsește data. ","")&amp;IF(N(J127)=0,"Nota nu are articole. ","")&amp;IF(F127="","Lipsește documentul justificativ (notă de calcul, proces-verbal etc.). ","")&amp;IF(AND(D127="Stornare",G127=""),"Precizează ce înregistrare stornezi. ","")&amp;IF(I127="","Nota nu este verificată. ","")&amp;IF(COUNTIFS(Articole!$B$5:$B$2004,B127,Articole!$K$5:$K$2004,"?*")&gt;0,"Are articole cu probleme (vezi Articole). ","")))</f>
        <v/>
      </c>
    </row>
    <row r="128" spans="2:12" x14ac:dyDescent="0.2">
      <c r="B128" s="18"/>
      <c r="C128" s="11"/>
      <c r="D128" s="12"/>
      <c r="E128" s="13"/>
      <c r="F128" s="13"/>
      <c r="G128" s="13"/>
      <c r="H128" s="13"/>
      <c r="I128" s="14"/>
      <c r="J128" s="15" t="str">
        <f>IF(B128="","",COUNTIF(Articole!$B$5:$B$2004,B128))</f>
        <v/>
      </c>
      <c r="K128" s="16" t="str">
        <f>IF(B128="","",SUMIF(Articole!$B$5:$B$2004,B128,Articole!$F$5:$F$2004))</f>
        <v/>
      </c>
      <c r="L128" s="17" t="str">
        <f>IF(B128="","",TRIM(IF(COUNTIF($B$5:$B$504,B128)&gt;1,"Număr de notă dublat. ","")&amp;IF(NOT(ISNUMBER(C128)),"Lipsește data. ","")&amp;IF(N(J128)=0,"Nota nu are articole. ","")&amp;IF(F128="","Lipsește documentul justificativ (notă de calcul, proces-verbal etc.). ","")&amp;IF(AND(D128="Stornare",G128=""),"Precizează ce înregistrare stornezi. ","")&amp;IF(I128="","Nota nu este verificată. ","")&amp;IF(COUNTIFS(Articole!$B$5:$B$2004,B128,Articole!$K$5:$K$2004,"?*")&gt;0,"Are articole cu probleme (vezi Articole). ","")))</f>
        <v/>
      </c>
    </row>
    <row r="129" spans="2:12" x14ac:dyDescent="0.2">
      <c r="B129" s="18"/>
      <c r="C129" s="11"/>
      <c r="D129" s="12"/>
      <c r="E129" s="13"/>
      <c r="F129" s="13"/>
      <c r="G129" s="13"/>
      <c r="H129" s="13"/>
      <c r="I129" s="14"/>
      <c r="J129" s="15" t="str">
        <f>IF(B129="","",COUNTIF(Articole!$B$5:$B$2004,B129))</f>
        <v/>
      </c>
      <c r="K129" s="16" t="str">
        <f>IF(B129="","",SUMIF(Articole!$B$5:$B$2004,B129,Articole!$F$5:$F$2004))</f>
        <v/>
      </c>
      <c r="L129" s="17" t="str">
        <f>IF(B129="","",TRIM(IF(COUNTIF($B$5:$B$504,B129)&gt;1,"Număr de notă dublat. ","")&amp;IF(NOT(ISNUMBER(C129)),"Lipsește data. ","")&amp;IF(N(J129)=0,"Nota nu are articole. ","")&amp;IF(F129="","Lipsește documentul justificativ (notă de calcul, proces-verbal etc.). ","")&amp;IF(AND(D129="Stornare",G129=""),"Precizează ce înregistrare stornezi. ","")&amp;IF(I129="","Nota nu este verificată. ","")&amp;IF(COUNTIFS(Articole!$B$5:$B$2004,B129,Articole!$K$5:$K$2004,"?*")&gt;0,"Are articole cu probleme (vezi Articole). ","")))</f>
        <v/>
      </c>
    </row>
    <row r="130" spans="2:12" x14ac:dyDescent="0.2">
      <c r="B130" s="18"/>
      <c r="C130" s="11"/>
      <c r="D130" s="12"/>
      <c r="E130" s="13"/>
      <c r="F130" s="13"/>
      <c r="G130" s="13"/>
      <c r="H130" s="13"/>
      <c r="I130" s="14"/>
      <c r="J130" s="15" t="str">
        <f>IF(B130="","",COUNTIF(Articole!$B$5:$B$2004,B130))</f>
        <v/>
      </c>
      <c r="K130" s="16" t="str">
        <f>IF(B130="","",SUMIF(Articole!$B$5:$B$2004,B130,Articole!$F$5:$F$2004))</f>
        <v/>
      </c>
      <c r="L130" s="17" t="str">
        <f>IF(B130="","",TRIM(IF(COUNTIF($B$5:$B$504,B130)&gt;1,"Număr de notă dublat. ","")&amp;IF(NOT(ISNUMBER(C130)),"Lipsește data. ","")&amp;IF(N(J130)=0,"Nota nu are articole. ","")&amp;IF(F130="","Lipsește documentul justificativ (notă de calcul, proces-verbal etc.). ","")&amp;IF(AND(D130="Stornare",G130=""),"Precizează ce înregistrare stornezi. ","")&amp;IF(I130="","Nota nu este verificată. ","")&amp;IF(COUNTIFS(Articole!$B$5:$B$2004,B130,Articole!$K$5:$K$2004,"?*")&gt;0,"Are articole cu probleme (vezi Articole). ","")))</f>
        <v/>
      </c>
    </row>
    <row r="131" spans="2:12" x14ac:dyDescent="0.2">
      <c r="B131" s="18"/>
      <c r="C131" s="11"/>
      <c r="D131" s="12"/>
      <c r="E131" s="13"/>
      <c r="F131" s="13"/>
      <c r="G131" s="13"/>
      <c r="H131" s="13"/>
      <c r="I131" s="14"/>
      <c r="J131" s="15" t="str">
        <f>IF(B131="","",COUNTIF(Articole!$B$5:$B$2004,B131))</f>
        <v/>
      </c>
      <c r="K131" s="16" t="str">
        <f>IF(B131="","",SUMIF(Articole!$B$5:$B$2004,B131,Articole!$F$5:$F$2004))</f>
        <v/>
      </c>
      <c r="L131" s="17" t="str">
        <f>IF(B131="","",TRIM(IF(COUNTIF($B$5:$B$504,B131)&gt;1,"Număr de notă dublat. ","")&amp;IF(NOT(ISNUMBER(C131)),"Lipsește data. ","")&amp;IF(N(J131)=0,"Nota nu are articole. ","")&amp;IF(F131="","Lipsește documentul justificativ (notă de calcul, proces-verbal etc.). ","")&amp;IF(AND(D131="Stornare",G131=""),"Precizează ce înregistrare stornezi. ","")&amp;IF(I131="","Nota nu este verificată. ","")&amp;IF(COUNTIFS(Articole!$B$5:$B$2004,B131,Articole!$K$5:$K$2004,"?*")&gt;0,"Are articole cu probleme (vezi Articole). ","")))</f>
        <v/>
      </c>
    </row>
    <row r="132" spans="2:12" x14ac:dyDescent="0.2">
      <c r="B132" s="18"/>
      <c r="C132" s="11"/>
      <c r="D132" s="12"/>
      <c r="E132" s="13"/>
      <c r="F132" s="13"/>
      <c r="G132" s="13"/>
      <c r="H132" s="13"/>
      <c r="I132" s="14"/>
      <c r="J132" s="15" t="str">
        <f>IF(B132="","",COUNTIF(Articole!$B$5:$B$2004,B132))</f>
        <v/>
      </c>
      <c r="K132" s="16" t="str">
        <f>IF(B132="","",SUMIF(Articole!$B$5:$B$2004,B132,Articole!$F$5:$F$2004))</f>
        <v/>
      </c>
      <c r="L132" s="17" t="str">
        <f>IF(B132="","",TRIM(IF(COUNTIF($B$5:$B$504,B132)&gt;1,"Număr de notă dublat. ","")&amp;IF(NOT(ISNUMBER(C132)),"Lipsește data. ","")&amp;IF(N(J132)=0,"Nota nu are articole. ","")&amp;IF(F132="","Lipsește documentul justificativ (notă de calcul, proces-verbal etc.). ","")&amp;IF(AND(D132="Stornare",G132=""),"Precizează ce înregistrare stornezi. ","")&amp;IF(I132="","Nota nu este verificată. ","")&amp;IF(COUNTIFS(Articole!$B$5:$B$2004,B132,Articole!$K$5:$K$2004,"?*")&gt;0,"Are articole cu probleme (vezi Articole). ","")))</f>
        <v/>
      </c>
    </row>
    <row r="133" spans="2:12" x14ac:dyDescent="0.2">
      <c r="B133" s="18"/>
      <c r="C133" s="11"/>
      <c r="D133" s="12"/>
      <c r="E133" s="13"/>
      <c r="F133" s="13"/>
      <c r="G133" s="13"/>
      <c r="H133" s="13"/>
      <c r="I133" s="14"/>
      <c r="J133" s="15" t="str">
        <f>IF(B133="","",COUNTIF(Articole!$B$5:$B$2004,B133))</f>
        <v/>
      </c>
      <c r="K133" s="16" t="str">
        <f>IF(B133="","",SUMIF(Articole!$B$5:$B$2004,B133,Articole!$F$5:$F$2004))</f>
        <v/>
      </c>
      <c r="L133" s="17" t="str">
        <f>IF(B133="","",TRIM(IF(COUNTIF($B$5:$B$504,B133)&gt;1,"Număr de notă dublat. ","")&amp;IF(NOT(ISNUMBER(C133)),"Lipsește data. ","")&amp;IF(N(J133)=0,"Nota nu are articole. ","")&amp;IF(F133="","Lipsește documentul justificativ (notă de calcul, proces-verbal etc.). ","")&amp;IF(AND(D133="Stornare",G133=""),"Precizează ce înregistrare stornezi. ","")&amp;IF(I133="","Nota nu este verificată. ","")&amp;IF(COUNTIFS(Articole!$B$5:$B$2004,B133,Articole!$K$5:$K$2004,"?*")&gt;0,"Are articole cu probleme (vezi Articole). ","")))</f>
        <v/>
      </c>
    </row>
    <row r="134" spans="2:12" x14ac:dyDescent="0.2">
      <c r="B134" s="18"/>
      <c r="C134" s="11"/>
      <c r="D134" s="12"/>
      <c r="E134" s="13"/>
      <c r="F134" s="13"/>
      <c r="G134" s="13"/>
      <c r="H134" s="13"/>
      <c r="I134" s="14"/>
      <c r="J134" s="15" t="str">
        <f>IF(B134="","",COUNTIF(Articole!$B$5:$B$2004,B134))</f>
        <v/>
      </c>
      <c r="K134" s="16" t="str">
        <f>IF(B134="","",SUMIF(Articole!$B$5:$B$2004,B134,Articole!$F$5:$F$2004))</f>
        <v/>
      </c>
      <c r="L134" s="17" t="str">
        <f>IF(B134="","",TRIM(IF(COUNTIF($B$5:$B$504,B134)&gt;1,"Număr de notă dublat. ","")&amp;IF(NOT(ISNUMBER(C134)),"Lipsește data. ","")&amp;IF(N(J134)=0,"Nota nu are articole. ","")&amp;IF(F134="","Lipsește documentul justificativ (notă de calcul, proces-verbal etc.). ","")&amp;IF(AND(D134="Stornare",G134=""),"Precizează ce înregistrare stornezi. ","")&amp;IF(I134="","Nota nu este verificată. ","")&amp;IF(COUNTIFS(Articole!$B$5:$B$2004,B134,Articole!$K$5:$K$2004,"?*")&gt;0,"Are articole cu probleme (vezi Articole). ","")))</f>
        <v/>
      </c>
    </row>
    <row r="135" spans="2:12" x14ac:dyDescent="0.2">
      <c r="B135" s="18"/>
      <c r="C135" s="11"/>
      <c r="D135" s="12"/>
      <c r="E135" s="13"/>
      <c r="F135" s="13"/>
      <c r="G135" s="13"/>
      <c r="H135" s="13"/>
      <c r="I135" s="14"/>
      <c r="J135" s="15" t="str">
        <f>IF(B135="","",COUNTIF(Articole!$B$5:$B$2004,B135))</f>
        <v/>
      </c>
      <c r="K135" s="16" t="str">
        <f>IF(B135="","",SUMIF(Articole!$B$5:$B$2004,B135,Articole!$F$5:$F$2004))</f>
        <v/>
      </c>
      <c r="L135" s="17" t="str">
        <f>IF(B135="","",TRIM(IF(COUNTIF($B$5:$B$504,B135)&gt;1,"Număr de notă dublat. ","")&amp;IF(NOT(ISNUMBER(C135)),"Lipsește data. ","")&amp;IF(N(J135)=0,"Nota nu are articole. ","")&amp;IF(F135="","Lipsește documentul justificativ (notă de calcul, proces-verbal etc.). ","")&amp;IF(AND(D135="Stornare",G135=""),"Precizează ce înregistrare stornezi. ","")&amp;IF(I135="","Nota nu este verificată. ","")&amp;IF(COUNTIFS(Articole!$B$5:$B$2004,B135,Articole!$K$5:$K$2004,"?*")&gt;0,"Are articole cu probleme (vezi Articole). ","")))</f>
        <v/>
      </c>
    </row>
    <row r="136" spans="2:12" x14ac:dyDescent="0.2">
      <c r="B136" s="18"/>
      <c r="C136" s="11"/>
      <c r="D136" s="12"/>
      <c r="E136" s="13"/>
      <c r="F136" s="13"/>
      <c r="G136" s="13"/>
      <c r="H136" s="13"/>
      <c r="I136" s="14"/>
      <c r="J136" s="15" t="str">
        <f>IF(B136="","",COUNTIF(Articole!$B$5:$B$2004,B136))</f>
        <v/>
      </c>
      <c r="K136" s="16" t="str">
        <f>IF(B136="","",SUMIF(Articole!$B$5:$B$2004,B136,Articole!$F$5:$F$2004))</f>
        <v/>
      </c>
      <c r="L136" s="17" t="str">
        <f>IF(B136="","",TRIM(IF(COUNTIF($B$5:$B$504,B136)&gt;1,"Număr de notă dublat. ","")&amp;IF(NOT(ISNUMBER(C136)),"Lipsește data. ","")&amp;IF(N(J136)=0,"Nota nu are articole. ","")&amp;IF(F136="","Lipsește documentul justificativ (notă de calcul, proces-verbal etc.). ","")&amp;IF(AND(D136="Stornare",G136=""),"Precizează ce înregistrare stornezi. ","")&amp;IF(I136="","Nota nu este verificată. ","")&amp;IF(COUNTIFS(Articole!$B$5:$B$2004,B136,Articole!$K$5:$K$2004,"?*")&gt;0,"Are articole cu probleme (vezi Articole). ","")))</f>
        <v/>
      </c>
    </row>
    <row r="137" spans="2:12" x14ac:dyDescent="0.2">
      <c r="B137" s="18"/>
      <c r="C137" s="11"/>
      <c r="D137" s="12"/>
      <c r="E137" s="13"/>
      <c r="F137" s="13"/>
      <c r="G137" s="13"/>
      <c r="H137" s="13"/>
      <c r="I137" s="14"/>
      <c r="J137" s="15" t="str">
        <f>IF(B137="","",COUNTIF(Articole!$B$5:$B$2004,B137))</f>
        <v/>
      </c>
      <c r="K137" s="16" t="str">
        <f>IF(B137="","",SUMIF(Articole!$B$5:$B$2004,B137,Articole!$F$5:$F$2004))</f>
        <v/>
      </c>
      <c r="L137" s="17" t="str">
        <f>IF(B137="","",TRIM(IF(COUNTIF($B$5:$B$504,B137)&gt;1,"Număr de notă dublat. ","")&amp;IF(NOT(ISNUMBER(C137)),"Lipsește data. ","")&amp;IF(N(J137)=0,"Nota nu are articole. ","")&amp;IF(F137="","Lipsește documentul justificativ (notă de calcul, proces-verbal etc.). ","")&amp;IF(AND(D137="Stornare",G137=""),"Precizează ce înregistrare stornezi. ","")&amp;IF(I137="","Nota nu este verificată. ","")&amp;IF(COUNTIFS(Articole!$B$5:$B$2004,B137,Articole!$K$5:$K$2004,"?*")&gt;0,"Are articole cu probleme (vezi Articole). ","")))</f>
        <v/>
      </c>
    </row>
    <row r="138" spans="2:12" x14ac:dyDescent="0.2">
      <c r="B138" s="18"/>
      <c r="C138" s="11"/>
      <c r="D138" s="12"/>
      <c r="E138" s="13"/>
      <c r="F138" s="13"/>
      <c r="G138" s="13"/>
      <c r="H138" s="13"/>
      <c r="I138" s="14"/>
      <c r="J138" s="15" t="str">
        <f>IF(B138="","",COUNTIF(Articole!$B$5:$B$2004,B138))</f>
        <v/>
      </c>
      <c r="K138" s="16" t="str">
        <f>IF(B138="","",SUMIF(Articole!$B$5:$B$2004,B138,Articole!$F$5:$F$2004))</f>
        <v/>
      </c>
      <c r="L138" s="17" t="str">
        <f>IF(B138="","",TRIM(IF(COUNTIF($B$5:$B$504,B138)&gt;1,"Număr de notă dublat. ","")&amp;IF(NOT(ISNUMBER(C138)),"Lipsește data. ","")&amp;IF(N(J138)=0,"Nota nu are articole. ","")&amp;IF(F138="","Lipsește documentul justificativ (notă de calcul, proces-verbal etc.). ","")&amp;IF(AND(D138="Stornare",G138=""),"Precizează ce înregistrare stornezi. ","")&amp;IF(I138="","Nota nu este verificată. ","")&amp;IF(COUNTIFS(Articole!$B$5:$B$2004,B138,Articole!$K$5:$K$2004,"?*")&gt;0,"Are articole cu probleme (vezi Articole). ","")))</f>
        <v/>
      </c>
    </row>
    <row r="139" spans="2:12" x14ac:dyDescent="0.2">
      <c r="B139" s="18"/>
      <c r="C139" s="11"/>
      <c r="D139" s="12"/>
      <c r="E139" s="13"/>
      <c r="F139" s="13"/>
      <c r="G139" s="13"/>
      <c r="H139" s="13"/>
      <c r="I139" s="14"/>
      <c r="J139" s="15" t="str">
        <f>IF(B139="","",COUNTIF(Articole!$B$5:$B$2004,B139))</f>
        <v/>
      </c>
      <c r="K139" s="16" t="str">
        <f>IF(B139="","",SUMIF(Articole!$B$5:$B$2004,B139,Articole!$F$5:$F$2004))</f>
        <v/>
      </c>
      <c r="L139" s="17" t="str">
        <f>IF(B139="","",TRIM(IF(COUNTIF($B$5:$B$504,B139)&gt;1,"Număr de notă dublat. ","")&amp;IF(NOT(ISNUMBER(C139)),"Lipsește data. ","")&amp;IF(N(J139)=0,"Nota nu are articole. ","")&amp;IF(F139="","Lipsește documentul justificativ (notă de calcul, proces-verbal etc.). ","")&amp;IF(AND(D139="Stornare",G139=""),"Precizează ce înregistrare stornezi. ","")&amp;IF(I139="","Nota nu este verificată. ","")&amp;IF(COUNTIFS(Articole!$B$5:$B$2004,B139,Articole!$K$5:$K$2004,"?*")&gt;0,"Are articole cu probleme (vezi Articole). ","")))</f>
        <v/>
      </c>
    </row>
    <row r="140" spans="2:12" x14ac:dyDescent="0.2">
      <c r="B140" s="18"/>
      <c r="C140" s="11"/>
      <c r="D140" s="12"/>
      <c r="E140" s="13"/>
      <c r="F140" s="13"/>
      <c r="G140" s="13"/>
      <c r="H140" s="13"/>
      <c r="I140" s="14"/>
      <c r="J140" s="15" t="str">
        <f>IF(B140="","",COUNTIF(Articole!$B$5:$B$2004,B140))</f>
        <v/>
      </c>
      <c r="K140" s="16" t="str">
        <f>IF(B140="","",SUMIF(Articole!$B$5:$B$2004,B140,Articole!$F$5:$F$2004))</f>
        <v/>
      </c>
      <c r="L140" s="17" t="str">
        <f>IF(B140="","",TRIM(IF(COUNTIF($B$5:$B$504,B140)&gt;1,"Număr de notă dublat. ","")&amp;IF(NOT(ISNUMBER(C140)),"Lipsește data. ","")&amp;IF(N(J140)=0,"Nota nu are articole. ","")&amp;IF(F140="","Lipsește documentul justificativ (notă de calcul, proces-verbal etc.). ","")&amp;IF(AND(D140="Stornare",G140=""),"Precizează ce înregistrare stornezi. ","")&amp;IF(I140="","Nota nu este verificată. ","")&amp;IF(COUNTIFS(Articole!$B$5:$B$2004,B140,Articole!$K$5:$K$2004,"?*")&gt;0,"Are articole cu probleme (vezi Articole). ","")))</f>
        <v/>
      </c>
    </row>
    <row r="141" spans="2:12" x14ac:dyDescent="0.2">
      <c r="B141" s="18"/>
      <c r="C141" s="11"/>
      <c r="D141" s="12"/>
      <c r="E141" s="13"/>
      <c r="F141" s="13"/>
      <c r="G141" s="13"/>
      <c r="H141" s="13"/>
      <c r="I141" s="14"/>
      <c r="J141" s="15" t="str">
        <f>IF(B141="","",COUNTIF(Articole!$B$5:$B$2004,B141))</f>
        <v/>
      </c>
      <c r="K141" s="16" t="str">
        <f>IF(B141="","",SUMIF(Articole!$B$5:$B$2004,B141,Articole!$F$5:$F$2004))</f>
        <v/>
      </c>
      <c r="L141" s="17" t="str">
        <f>IF(B141="","",TRIM(IF(COUNTIF($B$5:$B$504,B141)&gt;1,"Număr de notă dublat. ","")&amp;IF(NOT(ISNUMBER(C141)),"Lipsește data. ","")&amp;IF(N(J141)=0,"Nota nu are articole. ","")&amp;IF(F141="","Lipsește documentul justificativ (notă de calcul, proces-verbal etc.). ","")&amp;IF(AND(D141="Stornare",G141=""),"Precizează ce înregistrare stornezi. ","")&amp;IF(I141="","Nota nu este verificată. ","")&amp;IF(COUNTIFS(Articole!$B$5:$B$2004,B141,Articole!$K$5:$K$2004,"?*")&gt;0,"Are articole cu probleme (vezi Articole). ","")))</f>
        <v/>
      </c>
    </row>
    <row r="142" spans="2:12" x14ac:dyDescent="0.2">
      <c r="B142" s="18"/>
      <c r="C142" s="11"/>
      <c r="D142" s="12"/>
      <c r="E142" s="13"/>
      <c r="F142" s="13"/>
      <c r="G142" s="13"/>
      <c r="H142" s="13"/>
      <c r="I142" s="14"/>
      <c r="J142" s="15" t="str">
        <f>IF(B142="","",COUNTIF(Articole!$B$5:$B$2004,B142))</f>
        <v/>
      </c>
      <c r="K142" s="16" t="str">
        <f>IF(B142="","",SUMIF(Articole!$B$5:$B$2004,B142,Articole!$F$5:$F$2004))</f>
        <v/>
      </c>
      <c r="L142" s="17" t="str">
        <f>IF(B142="","",TRIM(IF(COUNTIF($B$5:$B$504,B142)&gt;1,"Număr de notă dublat. ","")&amp;IF(NOT(ISNUMBER(C142)),"Lipsește data. ","")&amp;IF(N(J142)=0,"Nota nu are articole. ","")&amp;IF(F142="","Lipsește documentul justificativ (notă de calcul, proces-verbal etc.). ","")&amp;IF(AND(D142="Stornare",G142=""),"Precizează ce înregistrare stornezi. ","")&amp;IF(I142="","Nota nu este verificată. ","")&amp;IF(COUNTIFS(Articole!$B$5:$B$2004,B142,Articole!$K$5:$K$2004,"?*")&gt;0,"Are articole cu probleme (vezi Articole). ","")))</f>
        <v/>
      </c>
    </row>
    <row r="143" spans="2:12" x14ac:dyDescent="0.2">
      <c r="B143" s="18"/>
      <c r="C143" s="11"/>
      <c r="D143" s="12"/>
      <c r="E143" s="13"/>
      <c r="F143" s="13"/>
      <c r="G143" s="13"/>
      <c r="H143" s="13"/>
      <c r="I143" s="14"/>
      <c r="J143" s="15" t="str">
        <f>IF(B143="","",COUNTIF(Articole!$B$5:$B$2004,B143))</f>
        <v/>
      </c>
      <c r="K143" s="16" t="str">
        <f>IF(B143="","",SUMIF(Articole!$B$5:$B$2004,B143,Articole!$F$5:$F$2004))</f>
        <v/>
      </c>
      <c r="L143" s="17" t="str">
        <f>IF(B143="","",TRIM(IF(COUNTIF($B$5:$B$504,B143)&gt;1,"Număr de notă dublat. ","")&amp;IF(NOT(ISNUMBER(C143)),"Lipsește data. ","")&amp;IF(N(J143)=0,"Nota nu are articole. ","")&amp;IF(F143="","Lipsește documentul justificativ (notă de calcul, proces-verbal etc.). ","")&amp;IF(AND(D143="Stornare",G143=""),"Precizează ce înregistrare stornezi. ","")&amp;IF(I143="","Nota nu este verificată. ","")&amp;IF(COUNTIFS(Articole!$B$5:$B$2004,B143,Articole!$K$5:$K$2004,"?*")&gt;0,"Are articole cu probleme (vezi Articole). ","")))</f>
        <v/>
      </c>
    </row>
    <row r="144" spans="2:12" x14ac:dyDescent="0.2">
      <c r="B144" s="18"/>
      <c r="C144" s="11"/>
      <c r="D144" s="12"/>
      <c r="E144" s="13"/>
      <c r="F144" s="13"/>
      <c r="G144" s="13"/>
      <c r="H144" s="13"/>
      <c r="I144" s="14"/>
      <c r="J144" s="15" t="str">
        <f>IF(B144="","",COUNTIF(Articole!$B$5:$B$2004,B144))</f>
        <v/>
      </c>
      <c r="K144" s="16" t="str">
        <f>IF(B144="","",SUMIF(Articole!$B$5:$B$2004,B144,Articole!$F$5:$F$2004))</f>
        <v/>
      </c>
      <c r="L144" s="17" t="str">
        <f>IF(B144="","",TRIM(IF(COUNTIF($B$5:$B$504,B144)&gt;1,"Număr de notă dublat. ","")&amp;IF(NOT(ISNUMBER(C144)),"Lipsește data. ","")&amp;IF(N(J144)=0,"Nota nu are articole. ","")&amp;IF(F144="","Lipsește documentul justificativ (notă de calcul, proces-verbal etc.). ","")&amp;IF(AND(D144="Stornare",G144=""),"Precizează ce înregistrare stornezi. ","")&amp;IF(I144="","Nota nu este verificată. ","")&amp;IF(COUNTIFS(Articole!$B$5:$B$2004,B144,Articole!$K$5:$K$2004,"?*")&gt;0,"Are articole cu probleme (vezi Articole). ","")))</f>
        <v/>
      </c>
    </row>
    <row r="145" spans="2:12" x14ac:dyDescent="0.2">
      <c r="B145" s="18"/>
      <c r="C145" s="11"/>
      <c r="D145" s="12"/>
      <c r="E145" s="13"/>
      <c r="F145" s="13"/>
      <c r="G145" s="13"/>
      <c r="H145" s="13"/>
      <c r="I145" s="14"/>
      <c r="J145" s="15" t="str">
        <f>IF(B145="","",COUNTIF(Articole!$B$5:$B$2004,B145))</f>
        <v/>
      </c>
      <c r="K145" s="16" t="str">
        <f>IF(B145="","",SUMIF(Articole!$B$5:$B$2004,B145,Articole!$F$5:$F$2004))</f>
        <v/>
      </c>
      <c r="L145" s="17" t="str">
        <f>IF(B145="","",TRIM(IF(COUNTIF($B$5:$B$504,B145)&gt;1,"Număr de notă dublat. ","")&amp;IF(NOT(ISNUMBER(C145)),"Lipsește data. ","")&amp;IF(N(J145)=0,"Nota nu are articole. ","")&amp;IF(F145="","Lipsește documentul justificativ (notă de calcul, proces-verbal etc.). ","")&amp;IF(AND(D145="Stornare",G145=""),"Precizează ce înregistrare stornezi. ","")&amp;IF(I145="","Nota nu este verificată. ","")&amp;IF(COUNTIFS(Articole!$B$5:$B$2004,B145,Articole!$K$5:$K$2004,"?*")&gt;0,"Are articole cu probleme (vezi Articole). ","")))</f>
        <v/>
      </c>
    </row>
    <row r="146" spans="2:12" x14ac:dyDescent="0.2">
      <c r="B146" s="18"/>
      <c r="C146" s="11"/>
      <c r="D146" s="12"/>
      <c r="E146" s="13"/>
      <c r="F146" s="13"/>
      <c r="G146" s="13"/>
      <c r="H146" s="13"/>
      <c r="I146" s="14"/>
      <c r="J146" s="15" t="str">
        <f>IF(B146="","",COUNTIF(Articole!$B$5:$B$2004,B146))</f>
        <v/>
      </c>
      <c r="K146" s="16" t="str">
        <f>IF(B146="","",SUMIF(Articole!$B$5:$B$2004,B146,Articole!$F$5:$F$2004))</f>
        <v/>
      </c>
      <c r="L146" s="17" t="str">
        <f>IF(B146="","",TRIM(IF(COUNTIF($B$5:$B$504,B146)&gt;1,"Număr de notă dublat. ","")&amp;IF(NOT(ISNUMBER(C146)),"Lipsește data. ","")&amp;IF(N(J146)=0,"Nota nu are articole. ","")&amp;IF(F146="","Lipsește documentul justificativ (notă de calcul, proces-verbal etc.). ","")&amp;IF(AND(D146="Stornare",G146=""),"Precizează ce înregistrare stornezi. ","")&amp;IF(I146="","Nota nu este verificată. ","")&amp;IF(COUNTIFS(Articole!$B$5:$B$2004,B146,Articole!$K$5:$K$2004,"?*")&gt;0,"Are articole cu probleme (vezi Articole). ","")))</f>
        <v/>
      </c>
    </row>
    <row r="147" spans="2:12" x14ac:dyDescent="0.2">
      <c r="B147" s="18"/>
      <c r="C147" s="11"/>
      <c r="D147" s="12"/>
      <c r="E147" s="13"/>
      <c r="F147" s="13"/>
      <c r="G147" s="13"/>
      <c r="H147" s="13"/>
      <c r="I147" s="14"/>
      <c r="J147" s="15" t="str">
        <f>IF(B147="","",COUNTIF(Articole!$B$5:$B$2004,B147))</f>
        <v/>
      </c>
      <c r="K147" s="16" t="str">
        <f>IF(B147="","",SUMIF(Articole!$B$5:$B$2004,B147,Articole!$F$5:$F$2004))</f>
        <v/>
      </c>
      <c r="L147" s="17" t="str">
        <f>IF(B147="","",TRIM(IF(COUNTIF($B$5:$B$504,B147)&gt;1,"Număr de notă dublat. ","")&amp;IF(NOT(ISNUMBER(C147)),"Lipsește data. ","")&amp;IF(N(J147)=0,"Nota nu are articole. ","")&amp;IF(F147="","Lipsește documentul justificativ (notă de calcul, proces-verbal etc.). ","")&amp;IF(AND(D147="Stornare",G147=""),"Precizează ce înregistrare stornezi. ","")&amp;IF(I147="","Nota nu este verificată. ","")&amp;IF(COUNTIFS(Articole!$B$5:$B$2004,B147,Articole!$K$5:$K$2004,"?*")&gt;0,"Are articole cu probleme (vezi Articole). ","")))</f>
        <v/>
      </c>
    </row>
    <row r="148" spans="2:12" x14ac:dyDescent="0.2">
      <c r="B148" s="18"/>
      <c r="C148" s="11"/>
      <c r="D148" s="12"/>
      <c r="E148" s="13"/>
      <c r="F148" s="13"/>
      <c r="G148" s="13"/>
      <c r="H148" s="13"/>
      <c r="I148" s="14"/>
      <c r="J148" s="15" t="str">
        <f>IF(B148="","",COUNTIF(Articole!$B$5:$B$2004,B148))</f>
        <v/>
      </c>
      <c r="K148" s="16" t="str">
        <f>IF(B148="","",SUMIF(Articole!$B$5:$B$2004,B148,Articole!$F$5:$F$2004))</f>
        <v/>
      </c>
      <c r="L148" s="17" t="str">
        <f>IF(B148="","",TRIM(IF(COUNTIF($B$5:$B$504,B148)&gt;1,"Număr de notă dublat. ","")&amp;IF(NOT(ISNUMBER(C148)),"Lipsește data. ","")&amp;IF(N(J148)=0,"Nota nu are articole. ","")&amp;IF(F148="","Lipsește documentul justificativ (notă de calcul, proces-verbal etc.). ","")&amp;IF(AND(D148="Stornare",G148=""),"Precizează ce înregistrare stornezi. ","")&amp;IF(I148="","Nota nu este verificată. ","")&amp;IF(COUNTIFS(Articole!$B$5:$B$2004,B148,Articole!$K$5:$K$2004,"?*")&gt;0,"Are articole cu probleme (vezi Articole). ","")))</f>
        <v/>
      </c>
    </row>
    <row r="149" spans="2:12" x14ac:dyDescent="0.2">
      <c r="B149" s="18"/>
      <c r="C149" s="11"/>
      <c r="D149" s="12"/>
      <c r="E149" s="13"/>
      <c r="F149" s="13"/>
      <c r="G149" s="13"/>
      <c r="H149" s="13"/>
      <c r="I149" s="14"/>
      <c r="J149" s="15" t="str">
        <f>IF(B149="","",COUNTIF(Articole!$B$5:$B$2004,B149))</f>
        <v/>
      </c>
      <c r="K149" s="16" t="str">
        <f>IF(B149="","",SUMIF(Articole!$B$5:$B$2004,B149,Articole!$F$5:$F$2004))</f>
        <v/>
      </c>
      <c r="L149" s="17" t="str">
        <f>IF(B149="","",TRIM(IF(COUNTIF($B$5:$B$504,B149)&gt;1,"Număr de notă dublat. ","")&amp;IF(NOT(ISNUMBER(C149)),"Lipsește data. ","")&amp;IF(N(J149)=0,"Nota nu are articole. ","")&amp;IF(F149="","Lipsește documentul justificativ (notă de calcul, proces-verbal etc.). ","")&amp;IF(AND(D149="Stornare",G149=""),"Precizează ce înregistrare stornezi. ","")&amp;IF(I149="","Nota nu este verificată. ","")&amp;IF(COUNTIFS(Articole!$B$5:$B$2004,B149,Articole!$K$5:$K$2004,"?*")&gt;0,"Are articole cu probleme (vezi Articole). ","")))</f>
        <v/>
      </c>
    </row>
    <row r="150" spans="2:12" x14ac:dyDescent="0.2">
      <c r="B150" s="18"/>
      <c r="C150" s="11"/>
      <c r="D150" s="12"/>
      <c r="E150" s="13"/>
      <c r="F150" s="13"/>
      <c r="G150" s="13"/>
      <c r="H150" s="13"/>
      <c r="I150" s="14"/>
      <c r="J150" s="15" t="str">
        <f>IF(B150="","",COUNTIF(Articole!$B$5:$B$2004,B150))</f>
        <v/>
      </c>
      <c r="K150" s="16" t="str">
        <f>IF(B150="","",SUMIF(Articole!$B$5:$B$2004,B150,Articole!$F$5:$F$2004))</f>
        <v/>
      </c>
      <c r="L150" s="17" t="str">
        <f>IF(B150="","",TRIM(IF(COUNTIF($B$5:$B$504,B150)&gt;1,"Număr de notă dublat. ","")&amp;IF(NOT(ISNUMBER(C150)),"Lipsește data. ","")&amp;IF(N(J150)=0,"Nota nu are articole. ","")&amp;IF(F150="","Lipsește documentul justificativ (notă de calcul, proces-verbal etc.). ","")&amp;IF(AND(D150="Stornare",G150=""),"Precizează ce înregistrare stornezi. ","")&amp;IF(I150="","Nota nu este verificată. ","")&amp;IF(COUNTIFS(Articole!$B$5:$B$2004,B150,Articole!$K$5:$K$2004,"?*")&gt;0,"Are articole cu probleme (vezi Articole). ","")))</f>
        <v/>
      </c>
    </row>
    <row r="151" spans="2:12" x14ac:dyDescent="0.2">
      <c r="B151" s="18"/>
      <c r="C151" s="11"/>
      <c r="D151" s="12"/>
      <c r="E151" s="13"/>
      <c r="F151" s="13"/>
      <c r="G151" s="13"/>
      <c r="H151" s="13"/>
      <c r="I151" s="14"/>
      <c r="J151" s="15" t="str">
        <f>IF(B151="","",COUNTIF(Articole!$B$5:$B$2004,B151))</f>
        <v/>
      </c>
      <c r="K151" s="16" t="str">
        <f>IF(B151="","",SUMIF(Articole!$B$5:$B$2004,B151,Articole!$F$5:$F$2004))</f>
        <v/>
      </c>
      <c r="L151" s="17" t="str">
        <f>IF(B151="","",TRIM(IF(COUNTIF($B$5:$B$504,B151)&gt;1,"Număr de notă dublat. ","")&amp;IF(NOT(ISNUMBER(C151)),"Lipsește data. ","")&amp;IF(N(J151)=0,"Nota nu are articole. ","")&amp;IF(F151="","Lipsește documentul justificativ (notă de calcul, proces-verbal etc.). ","")&amp;IF(AND(D151="Stornare",G151=""),"Precizează ce înregistrare stornezi. ","")&amp;IF(I151="","Nota nu este verificată. ","")&amp;IF(COUNTIFS(Articole!$B$5:$B$2004,B151,Articole!$K$5:$K$2004,"?*")&gt;0,"Are articole cu probleme (vezi Articole). ","")))</f>
        <v/>
      </c>
    </row>
    <row r="152" spans="2:12" x14ac:dyDescent="0.2">
      <c r="B152" s="18"/>
      <c r="C152" s="11"/>
      <c r="D152" s="12"/>
      <c r="E152" s="13"/>
      <c r="F152" s="13"/>
      <c r="G152" s="13"/>
      <c r="H152" s="13"/>
      <c r="I152" s="14"/>
      <c r="J152" s="15" t="str">
        <f>IF(B152="","",COUNTIF(Articole!$B$5:$B$2004,B152))</f>
        <v/>
      </c>
      <c r="K152" s="16" t="str">
        <f>IF(B152="","",SUMIF(Articole!$B$5:$B$2004,B152,Articole!$F$5:$F$2004))</f>
        <v/>
      </c>
      <c r="L152" s="17" t="str">
        <f>IF(B152="","",TRIM(IF(COUNTIF($B$5:$B$504,B152)&gt;1,"Număr de notă dublat. ","")&amp;IF(NOT(ISNUMBER(C152)),"Lipsește data. ","")&amp;IF(N(J152)=0,"Nota nu are articole. ","")&amp;IF(F152="","Lipsește documentul justificativ (notă de calcul, proces-verbal etc.). ","")&amp;IF(AND(D152="Stornare",G152=""),"Precizează ce înregistrare stornezi. ","")&amp;IF(I152="","Nota nu este verificată. ","")&amp;IF(COUNTIFS(Articole!$B$5:$B$2004,B152,Articole!$K$5:$K$2004,"?*")&gt;0,"Are articole cu probleme (vezi Articole). ","")))</f>
        <v/>
      </c>
    </row>
    <row r="153" spans="2:12" x14ac:dyDescent="0.2">
      <c r="B153" s="18"/>
      <c r="C153" s="11"/>
      <c r="D153" s="12"/>
      <c r="E153" s="13"/>
      <c r="F153" s="13"/>
      <c r="G153" s="13"/>
      <c r="H153" s="13"/>
      <c r="I153" s="14"/>
      <c r="J153" s="15" t="str">
        <f>IF(B153="","",COUNTIF(Articole!$B$5:$B$2004,B153))</f>
        <v/>
      </c>
      <c r="K153" s="16" t="str">
        <f>IF(B153="","",SUMIF(Articole!$B$5:$B$2004,B153,Articole!$F$5:$F$2004))</f>
        <v/>
      </c>
      <c r="L153" s="17" t="str">
        <f>IF(B153="","",TRIM(IF(COUNTIF($B$5:$B$504,B153)&gt;1,"Număr de notă dublat. ","")&amp;IF(NOT(ISNUMBER(C153)),"Lipsește data. ","")&amp;IF(N(J153)=0,"Nota nu are articole. ","")&amp;IF(F153="","Lipsește documentul justificativ (notă de calcul, proces-verbal etc.). ","")&amp;IF(AND(D153="Stornare",G153=""),"Precizează ce înregistrare stornezi. ","")&amp;IF(I153="","Nota nu este verificată. ","")&amp;IF(COUNTIFS(Articole!$B$5:$B$2004,B153,Articole!$K$5:$K$2004,"?*")&gt;0,"Are articole cu probleme (vezi Articole). ","")))</f>
        <v/>
      </c>
    </row>
    <row r="154" spans="2:12" x14ac:dyDescent="0.2">
      <c r="B154" s="18"/>
      <c r="C154" s="11"/>
      <c r="D154" s="12"/>
      <c r="E154" s="13"/>
      <c r="F154" s="13"/>
      <c r="G154" s="13"/>
      <c r="H154" s="13"/>
      <c r="I154" s="14"/>
      <c r="J154" s="15" t="str">
        <f>IF(B154="","",COUNTIF(Articole!$B$5:$B$2004,B154))</f>
        <v/>
      </c>
      <c r="K154" s="16" t="str">
        <f>IF(B154="","",SUMIF(Articole!$B$5:$B$2004,B154,Articole!$F$5:$F$2004))</f>
        <v/>
      </c>
      <c r="L154" s="17" t="str">
        <f>IF(B154="","",TRIM(IF(COUNTIF($B$5:$B$504,B154)&gt;1,"Număr de notă dublat. ","")&amp;IF(NOT(ISNUMBER(C154)),"Lipsește data. ","")&amp;IF(N(J154)=0,"Nota nu are articole. ","")&amp;IF(F154="","Lipsește documentul justificativ (notă de calcul, proces-verbal etc.). ","")&amp;IF(AND(D154="Stornare",G154=""),"Precizează ce înregistrare stornezi. ","")&amp;IF(I154="","Nota nu este verificată. ","")&amp;IF(COUNTIFS(Articole!$B$5:$B$2004,B154,Articole!$K$5:$K$2004,"?*")&gt;0,"Are articole cu probleme (vezi Articole). ","")))</f>
        <v/>
      </c>
    </row>
    <row r="155" spans="2:12" x14ac:dyDescent="0.2">
      <c r="B155" s="18"/>
      <c r="C155" s="11"/>
      <c r="D155" s="12"/>
      <c r="E155" s="13"/>
      <c r="F155" s="13"/>
      <c r="G155" s="13"/>
      <c r="H155" s="13"/>
      <c r="I155" s="14"/>
      <c r="J155" s="15" t="str">
        <f>IF(B155="","",COUNTIF(Articole!$B$5:$B$2004,B155))</f>
        <v/>
      </c>
      <c r="K155" s="16" t="str">
        <f>IF(B155="","",SUMIF(Articole!$B$5:$B$2004,B155,Articole!$F$5:$F$2004))</f>
        <v/>
      </c>
      <c r="L155" s="17" t="str">
        <f>IF(B155="","",TRIM(IF(COUNTIF($B$5:$B$504,B155)&gt;1,"Număr de notă dublat. ","")&amp;IF(NOT(ISNUMBER(C155)),"Lipsește data. ","")&amp;IF(N(J155)=0,"Nota nu are articole. ","")&amp;IF(F155="","Lipsește documentul justificativ (notă de calcul, proces-verbal etc.). ","")&amp;IF(AND(D155="Stornare",G155=""),"Precizează ce înregistrare stornezi. ","")&amp;IF(I155="","Nota nu este verificată. ","")&amp;IF(COUNTIFS(Articole!$B$5:$B$2004,B155,Articole!$K$5:$K$2004,"?*")&gt;0,"Are articole cu probleme (vezi Articole). ","")))</f>
        <v/>
      </c>
    </row>
    <row r="156" spans="2:12" x14ac:dyDescent="0.2">
      <c r="B156" s="18"/>
      <c r="C156" s="11"/>
      <c r="D156" s="12"/>
      <c r="E156" s="13"/>
      <c r="F156" s="13"/>
      <c r="G156" s="13"/>
      <c r="H156" s="13"/>
      <c r="I156" s="14"/>
      <c r="J156" s="15" t="str">
        <f>IF(B156="","",COUNTIF(Articole!$B$5:$B$2004,B156))</f>
        <v/>
      </c>
      <c r="K156" s="16" t="str">
        <f>IF(B156="","",SUMIF(Articole!$B$5:$B$2004,B156,Articole!$F$5:$F$2004))</f>
        <v/>
      </c>
      <c r="L156" s="17" t="str">
        <f>IF(B156="","",TRIM(IF(COUNTIF($B$5:$B$504,B156)&gt;1,"Număr de notă dublat. ","")&amp;IF(NOT(ISNUMBER(C156)),"Lipsește data. ","")&amp;IF(N(J156)=0,"Nota nu are articole. ","")&amp;IF(F156="","Lipsește documentul justificativ (notă de calcul, proces-verbal etc.). ","")&amp;IF(AND(D156="Stornare",G156=""),"Precizează ce înregistrare stornezi. ","")&amp;IF(I156="","Nota nu este verificată. ","")&amp;IF(COUNTIFS(Articole!$B$5:$B$2004,B156,Articole!$K$5:$K$2004,"?*")&gt;0,"Are articole cu probleme (vezi Articole). ","")))</f>
        <v/>
      </c>
    </row>
    <row r="157" spans="2:12" x14ac:dyDescent="0.2">
      <c r="B157" s="18"/>
      <c r="C157" s="11"/>
      <c r="D157" s="12"/>
      <c r="E157" s="13"/>
      <c r="F157" s="13"/>
      <c r="G157" s="13"/>
      <c r="H157" s="13"/>
      <c r="I157" s="14"/>
      <c r="J157" s="15" t="str">
        <f>IF(B157="","",COUNTIF(Articole!$B$5:$B$2004,B157))</f>
        <v/>
      </c>
      <c r="K157" s="16" t="str">
        <f>IF(B157="","",SUMIF(Articole!$B$5:$B$2004,B157,Articole!$F$5:$F$2004))</f>
        <v/>
      </c>
      <c r="L157" s="17" t="str">
        <f>IF(B157="","",TRIM(IF(COUNTIF($B$5:$B$504,B157)&gt;1,"Număr de notă dublat. ","")&amp;IF(NOT(ISNUMBER(C157)),"Lipsește data. ","")&amp;IF(N(J157)=0,"Nota nu are articole. ","")&amp;IF(F157="","Lipsește documentul justificativ (notă de calcul, proces-verbal etc.). ","")&amp;IF(AND(D157="Stornare",G157=""),"Precizează ce înregistrare stornezi. ","")&amp;IF(I157="","Nota nu este verificată. ","")&amp;IF(COUNTIFS(Articole!$B$5:$B$2004,B157,Articole!$K$5:$K$2004,"?*")&gt;0,"Are articole cu probleme (vezi Articole). ","")))</f>
        <v/>
      </c>
    </row>
    <row r="158" spans="2:12" x14ac:dyDescent="0.2">
      <c r="B158" s="18"/>
      <c r="C158" s="11"/>
      <c r="D158" s="12"/>
      <c r="E158" s="13"/>
      <c r="F158" s="13"/>
      <c r="G158" s="13"/>
      <c r="H158" s="13"/>
      <c r="I158" s="14"/>
      <c r="J158" s="15" t="str">
        <f>IF(B158="","",COUNTIF(Articole!$B$5:$B$2004,B158))</f>
        <v/>
      </c>
      <c r="K158" s="16" t="str">
        <f>IF(B158="","",SUMIF(Articole!$B$5:$B$2004,B158,Articole!$F$5:$F$2004))</f>
        <v/>
      </c>
      <c r="L158" s="17" t="str">
        <f>IF(B158="","",TRIM(IF(COUNTIF($B$5:$B$504,B158)&gt;1,"Număr de notă dublat. ","")&amp;IF(NOT(ISNUMBER(C158)),"Lipsește data. ","")&amp;IF(N(J158)=0,"Nota nu are articole. ","")&amp;IF(F158="","Lipsește documentul justificativ (notă de calcul, proces-verbal etc.). ","")&amp;IF(AND(D158="Stornare",G158=""),"Precizează ce înregistrare stornezi. ","")&amp;IF(I158="","Nota nu este verificată. ","")&amp;IF(COUNTIFS(Articole!$B$5:$B$2004,B158,Articole!$K$5:$K$2004,"?*")&gt;0,"Are articole cu probleme (vezi Articole). ","")))</f>
        <v/>
      </c>
    </row>
    <row r="159" spans="2:12" x14ac:dyDescent="0.2">
      <c r="B159" s="18"/>
      <c r="C159" s="11"/>
      <c r="D159" s="12"/>
      <c r="E159" s="13"/>
      <c r="F159" s="13"/>
      <c r="G159" s="13"/>
      <c r="H159" s="13"/>
      <c r="I159" s="14"/>
      <c r="J159" s="15" t="str">
        <f>IF(B159="","",COUNTIF(Articole!$B$5:$B$2004,B159))</f>
        <v/>
      </c>
      <c r="K159" s="16" t="str">
        <f>IF(B159="","",SUMIF(Articole!$B$5:$B$2004,B159,Articole!$F$5:$F$2004))</f>
        <v/>
      </c>
      <c r="L159" s="17" t="str">
        <f>IF(B159="","",TRIM(IF(COUNTIF($B$5:$B$504,B159)&gt;1,"Număr de notă dublat. ","")&amp;IF(NOT(ISNUMBER(C159)),"Lipsește data. ","")&amp;IF(N(J159)=0,"Nota nu are articole. ","")&amp;IF(F159="","Lipsește documentul justificativ (notă de calcul, proces-verbal etc.). ","")&amp;IF(AND(D159="Stornare",G159=""),"Precizează ce înregistrare stornezi. ","")&amp;IF(I159="","Nota nu este verificată. ","")&amp;IF(COUNTIFS(Articole!$B$5:$B$2004,B159,Articole!$K$5:$K$2004,"?*")&gt;0,"Are articole cu probleme (vezi Articole). ","")))</f>
        <v/>
      </c>
    </row>
    <row r="160" spans="2:12" x14ac:dyDescent="0.2">
      <c r="B160" s="18"/>
      <c r="C160" s="11"/>
      <c r="D160" s="12"/>
      <c r="E160" s="13"/>
      <c r="F160" s="13"/>
      <c r="G160" s="13"/>
      <c r="H160" s="13"/>
      <c r="I160" s="14"/>
      <c r="J160" s="15" t="str">
        <f>IF(B160="","",COUNTIF(Articole!$B$5:$B$2004,B160))</f>
        <v/>
      </c>
      <c r="K160" s="16" t="str">
        <f>IF(B160="","",SUMIF(Articole!$B$5:$B$2004,B160,Articole!$F$5:$F$2004))</f>
        <v/>
      </c>
      <c r="L160" s="17" t="str">
        <f>IF(B160="","",TRIM(IF(COUNTIF($B$5:$B$504,B160)&gt;1,"Număr de notă dublat. ","")&amp;IF(NOT(ISNUMBER(C160)),"Lipsește data. ","")&amp;IF(N(J160)=0,"Nota nu are articole. ","")&amp;IF(F160="","Lipsește documentul justificativ (notă de calcul, proces-verbal etc.). ","")&amp;IF(AND(D160="Stornare",G160=""),"Precizează ce înregistrare stornezi. ","")&amp;IF(I160="","Nota nu este verificată. ","")&amp;IF(COUNTIFS(Articole!$B$5:$B$2004,B160,Articole!$K$5:$K$2004,"?*")&gt;0,"Are articole cu probleme (vezi Articole). ","")))</f>
        <v/>
      </c>
    </row>
    <row r="161" spans="2:12" x14ac:dyDescent="0.2">
      <c r="B161" s="18"/>
      <c r="C161" s="11"/>
      <c r="D161" s="12"/>
      <c r="E161" s="13"/>
      <c r="F161" s="13"/>
      <c r="G161" s="13"/>
      <c r="H161" s="13"/>
      <c r="I161" s="14"/>
      <c r="J161" s="15" t="str">
        <f>IF(B161="","",COUNTIF(Articole!$B$5:$B$2004,B161))</f>
        <v/>
      </c>
      <c r="K161" s="16" t="str">
        <f>IF(B161="","",SUMIF(Articole!$B$5:$B$2004,B161,Articole!$F$5:$F$2004))</f>
        <v/>
      </c>
      <c r="L161" s="17" t="str">
        <f>IF(B161="","",TRIM(IF(COUNTIF($B$5:$B$504,B161)&gt;1,"Număr de notă dublat. ","")&amp;IF(NOT(ISNUMBER(C161)),"Lipsește data. ","")&amp;IF(N(J161)=0,"Nota nu are articole. ","")&amp;IF(F161="","Lipsește documentul justificativ (notă de calcul, proces-verbal etc.). ","")&amp;IF(AND(D161="Stornare",G161=""),"Precizează ce înregistrare stornezi. ","")&amp;IF(I161="","Nota nu este verificată. ","")&amp;IF(COUNTIFS(Articole!$B$5:$B$2004,B161,Articole!$K$5:$K$2004,"?*")&gt;0,"Are articole cu probleme (vezi Articole). ","")))</f>
        <v/>
      </c>
    </row>
    <row r="162" spans="2:12" x14ac:dyDescent="0.2">
      <c r="B162" s="18"/>
      <c r="C162" s="11"/>
      <c r="D162" s="12"/>
      <c r="E162" s="13"/>
      <c r="F162" s="13"/>
      <c r="G162" s="13"/>
      <c r="H162" s="13"/>
      <c r="I162" s="14"/>
      <c r="J162" s="15" t="str">
        <f>IF(B162="","",COUNTIF(Articole!$B$5:$B$2004,B162))</f>
        <v/>
      </c>
      <c r="K162" s="16" t="str">
        <f>IF(B162="","",SUMIF(Articole!$B$5:$B$2004,B162,Articole!$F$5:$F$2004))</f>
        <v/>
      </c>
      <c r="L162" s="17" t="str">
        <f>IF(B162="","",TRIM(IF(COUNTIF($B$5:$B$504,B162)&gt;1,"Număr de notă dublat. ","")&amp;IF(NOT(ISNUMBER(C162)),"Lipsește data. ","")&amp;IF(N(J162)=0,"Nota nu are articole. ","")&amp;IF(F162="","Lipsește documentul justificativ (notă de calcul, proces-verbal etc.). ","")&amp;IF(AND(D162="Stornare",G162=""),"Precizează ce înregistrare stornezi. ","")&amp;IF(I162="","Nota nu este verificată. ","")&amp;IF(COUNTIFS(Articole!$B$5:$B$2004,B162,Articole!$K$5:$K$2004,"?*")&gt;0,"Are articole cu probleme (vezi Articole). ","")))</f>
        <v/>
      </c>
    </row>
    <row r="163" spans="2:12" x14ac:dyDescent="0.2">
      <c r="B163" s="18"/>
      <c r="C163" s="11"/>
      <c r="D163" s="12"/>
      <c r="E163" s="13"/>
      <c r="F163" s="13"/>
      <c r="G163" s="13"/>
      <c r="H163" s="13"/>
      <c r="I163" s="14"/>
      <c r="J163" s="15" t="str">
        <f>IF(B163="","",COUNTIF(Articole!$B$5:$B$2004,B163))</f>
        <v/>
      </c>
      <c r="K163" s="16" t="str">
        <f>IF(B163="","",SUMIF(Articole!$B$5:$B$2004,B163,Articole!$F$5:$F$2004))</f>
        <v/>
      </c>
      <c r="L163" s="17" t="str">
        <f>IF(B163="","",TRIM(IF(COUNTIF($B$5:$B$504,B163)&gt;1,"Număr de notă dublat. ","")&amp;IF(NOT(ISNUMBER(C163)),"Lipsește data. ","")&amp;IF(N(J163)=0,"Nota nu are articole. ","")&amp;IF(F163="","Lipsește documentul justificativ (notă de calcul, proces-verbal etc.). ","")&amp;IF(AND(D163="Stornare",G163=""),"Precizează ce înregistrare stornezi. ","")&amp;IF(I163="","Nota nu este verificată. ","")&amp;IF(COUNTIFS(Articole!$B$5:$B$2004,B163,Articole!$K$5:$K$2004,"?*")&gt;0,"Are articole cu probleme (vezi Articole). ","")))</f>
        <v/>
      </c>
    </row>
    <row r="164" spans="2:12" x14ac:dyDescent="0.2">
      <c r="B164" s="18"/>
      <c r="C164" s="11"/>
      <c r="D164" s="12"/>
      <c r="E164" s="13"/>
      <c r="F164" s="13"/>
      <c r="G164" s="13"/>
      <c r="H164" s="13"/>
      <c r="I164" s="14"/>
      <c r="J164" s="15" t="str">
        <f>IF(B164="","",COUNTIF(Articole!$B$5:$B$2004,B164))</f>
        <v/>
      </c>
      <c r="K164" s="16" t="str">
        <f>IF(B164="","",SUMIF(Articole!$B$5:$B$2004,B164,Articole!$F$5:$F$2004))</f>
        <v/>
      </c>
      <c r="L164" s="17" t="str">
        <f>IF(B164="","",TRIM(IF(COUNTIF($B$5:$B$504,B164)&gt;1,"Număr de notă dublat. ","")&amp;IF(NOT(ISNUMBER(C164)),"Lipsește data. ","")&amp;IF(N(J164)=0,"Nota nu are articole. ","")&amp;IF(F164="","Lipsește documentul justificativ (notă de calcul, proces-verbal etc.). ","")&amp;IF(AND(D164="Stornare",G164=""),"Precizează ce înregistrare stornezi. ","")&amp;IF(I164="","Nota nu este verificată. ","")&amp;IF(COUNTIFS(Articole!$B$5:$B$2004,B164,Articole!$K$5:$K$2004,"?*")&gt;0,"Are articole cu probleme (vezi Articole). ","")))</f>
        <v/>
      </c>
    </row>
    <row r="165" spans="2:12" x14ac:dyDescent="0.2">
      <c r="B165" s="18"/>
      <c r="C165" s="11"/>
      <c r="D165" s="12"/>
      <c r="E165" s="13"/>
      <c r="F165" s="13"/>
      <c r="G165" s="13"/>
      <c r="H165" s="13"/>
      <c r="I165" s="14"/>
      <c r="J165" s="15" t="str">
        <f>IF(B165="","",COUNTIF(Articole!$B$5:$B$2004,B165))</f>
        <v/>
      </c>
      <c r="K165" s="16" t="str">
        <f>IF(B165="","",SUMIF(Articole!$B$5:$B$2004,B165,Articole!$F$5:$F$2004))</f>
        <v/>
      </c>
      <c r="L165" s="17" t="str">
        <f>IF(B165="","",TRIM(IF(COUNTIF($B$5:$B$504,B165)&gt;1,"Număr de notă dublat. ","")&amp;IF(NOT(ISNUMBER(C165)),"Lipsește data. ","")&amp;IF(N(J165)=0,"Nota nu are articole. ","")&amp;IF(F165="","Lipsește documentul justificativ (notă de calcul, proces-verbal etc.). ","")&amp;IF(AND(D165="Stornare",G165=""),"Precizează ce înregistrare stornezi. ","")&amp;IF(I165="","Nota nu este verificată. ","")&amp;IF(COUNTIFS(Articole!$B$5:$B$2004,B165,Articole!$K$5:$K$2004,"?*")&gt;0,"Are articole cu probleme (vezi Articole). ","")))</f>
        <v/>
      </c>
    </row>
    <row r="166" spans="2:12" x14ac:dyDescent="0.2">
      <c r="B166" s="18"/>
      <c r="C166" s="11"/>
      <c r="D166" s="12"/>
      <c r="E166" s="13"/>
      <c r="F166" s="13"/>
      <c r="G166" s="13"/>
      <c r="H166" s="13"/>
      <c r="I166" s="14"/>
      <c r="J166" s="15" t="str">
        <f>IF(B166="","",COUNTIF(Articole!$B$5:$B$2004,B166))</f>
        <v/>
      </c>
      <c r="K166" s="16" t="str">
        <f>IF(B166="","",SUMIF(Articole!$B$5:$B$2004,B166,Articole!$F$5:$F$2004))</f>
        <v/>
      </c>
      <c r="L166" s="17" t="str">
        <f>IF(B166="","",TRIM(IF(COUNTIF($B$5:$B$504,B166)&gt;1,"Număr de notă dublat. ","")&amp;IF(NOT(ISNUMBER(C166)),"Lipsește data. ","")&amp;IF(N(J166)=0,"Nota nu are articole. ","")&amp;IF(F166="","Lipsește documentul justificativ (notă de calcul, proces-verbal etc.). ","")&amp;IF(AND(D166="Stornare",G166=""),"Precizează ce înregistrare stornezi. ","")&amp;IF(I166="","Nota nu este verificată. ","")&amp;IF(COUNTIFS(Articole!$B$5:$B$2004,B166,Articole!$K$5:$K$2004,"?*")&gt;0,"Are articole cu probleme (vezi Articole). ","")))</f>
        <v/>
      </c>
    </row>
    <row r="167" spans="2:12" x14ac:dyDescent="0.2">
      <c r="B167" s="18"/>
      <c r="C167" s="11"/>
      <c r="D167" s="12"/>
      <c r="E167" s="13"/>
      <c r="F167" s="13"/>
      <c r="G167" s="13"/>
      <c r="H167" s="13"/>
      <c r="I167" s="14"/>
      <c r="J167" s="15" t="str">
        <f>IF(B167="","",COUNTIF(Articole!$B$5:$B$2004,B167))</f>
        <v/>
      </c>
      <c r="K167" s="16" t="str">
        <f>IF(B167="","",SUMIF(Articole!$B$5:$B$2004,B167,Articole!$F$5:$F$2004))</f>
        <v/>
      </c>
      <c r="L167" s="17" t="str">
        <f>IF(B167="","",TRIM(IF(COUNTIF($B$5:$B$504,B167)&gt;1,"Număr de notă dublat. ","")&amp;IF(NOT(ISNUMBER(C167)),"Lipsește data. ","")&amp;IF(N(J167)=0,"Nota nu are articole. ","")&amp;IF(F167="","Lipsește documentul justificativ (notă de calcul, proces-verbal etc.). ","")&amp;IF(AND(D167="Stornare",G167=""),"Precizează ce înregistrare stornezi. ","")&amp;IF(I167="","Nota nu este verificată. ","")&amp;IF(COUNTIFS(Articole!$B$5:$B$2004,B167,Articole!$K$5:$K$2004,"?*")&gt;0,"Are articole cu probleme (vezi Articole). ","")))</f>
        <v/>
      </c>
    </row>
    <row r="168" spans="2:12" x14ac:dyDescent="0.2">
      <c r="B168" s="18"/>
      <c r="C168" s="11"/>
      <c r="D168" s="12"/>
      <c r="E168" s="13"/>
      <c r="F168" s="13"/>
      <c r="G168" s="13"/>
      <c r="H168" s="13"/>
      <c r="I168" s="14"/>
      <c r="J168" s="15" t="str">
        <f>IF(B168="","",COUNTIF(Articole!$B$5:$B$2004,B168))</f>
        <v/>
      </c>
      <c r="K168" s="16" t="str">
        <f>IF(B168="","",SUMIF(Articole!$B$5:$B$2004,B168,Articole!$F$5:$F$2004))</f>
        <v/>
      </c>
      <c r="L168" s="17" t="str">
        <f>IF(B168="","",TRIM(IF(COUNTIF($B$5:$B$504,B168)&gt;1,"Număr de notă dublat. ","")&amp;IF(NOT(ISNUMBER(C168)),"Lipsește data. ","")&amp;IF(N(J168)=0,"Nota nu are articole. ","")&amp;IF(F168="","Lipsește documentul justificativ (notă de calcul, proces-verbal etc.). ","")&amp;IF(AND(D168="Stornare",G168=""),"Precizează ce înregistrare stornezi. ","")&amp;IF(I168="","Nota nu este verificată. ","")&amp;IF(COUNTIFS(Articole!$B$5:$B$2004,B168,Articole!$K$5:$K$2004,"?*")&gt;0,"Are articole cu probleme (vezi Articole). ","")))</f>
        <v/>
      </c>
    </row>
    <row r="169" spans="2:12" x14ac:dyDescent="0.2">
      <c r="B169" s="18"/>
      <c r="C169" s="11"/>
      <c r="D169" s="12"/>
      <c r="E169" s="13"/>
      <c r="F169" s="13"/>
      <c r="G169" s="13"/>
      <c r="H169" s="13"/>
      <c r="I169" s="14"/>
      <c r="J169" s="15" t="str">
        <f>IF(B169="","",COUNTIF(Articole!$B$5:$B$2004,B169))</f>
        <v/>
      </c>
      <c r="K169" s="16" t="str">
        <f>IF(B169="","",SUMIF(Articole!$B$5:$B$2004,B169,Articole!$F$5:$F$2004))</f>
        <v/>
      </c>
      <c r="L169" s="17" t="str">
        <f>IF(B169="","",TRIM(IF(COUNTIF($B$5:$B$504,B169)&gt;1,"Număr de notă dublat. ","")&amp;IF(NOT(ISNUMBER(C169)),"Lipsește data. ","")&amp;IF(N(J169)=0,"Nota nu are articole. ","")&amp;IF(F169="","Lipsește documentul justificativ (notă de calcul, proces-verbal etc.). ","")&amp;IF(AND(D169="Stornare",G169=""),"Precizează ce înregistrare stornezi. ","")&amp;IF(I169="","Nota nu este verificată. ","")&amp;IF(COUNTIFS(Articole!$B$5:$B$2004,B169,Articole!$K$5:$K$2004,"?*")&gt;0,"Are articole cu probleme (vezi Articole). ","")))</f>
        <v/>
      </c>
    </row>
    <row r="170" spans="2:12" x14ac:dyDescent="0.2">
      <c r="B170" s="18"/>
      <c r="C170" s="11"/>
      <c r="D170" s="12"/>
      <c r="E170" s="13"/>
      <c r="F170" s="13"/>
      <c r="G170" s="13"/>
      <c r="H170" s="13"/>
      <c r="I170" s="14"/>
      <c r="J170" s="15" t="str">
        <f>IF(B170="","",COUNTIF(Articole!$B$5:$B$2004,B170))</f>
        <v/>
      </c>
      <c r="K170" s="16" t="str">
        <f>IF(B170="","",SUMIF(Articole!$B$5:$B$2004,B170,Articole!$F$5:$F$2004))</f>
        <v/>
      </c>
      <c r="L170" s="17" t="str">
        <f>IF(B170="","",TRIM(IF(COUNTIF($B$5:$B$504,B170)&gt;1,"Număr de notă dublat. ","")&amp;IF(NOT(ISNUMBER(C170)),"Lipsește data. ","")&amp;IF(N(J170)=0,"Nota nu are articole. ","")&amp;IF(F170="","Lipsește documentul justificativ (notă de calcul, proces-verbal etc.). ","")&amp;IF(AND(D170="Stornare",G170=""),"Precizează ce înregistrare stornezi. ","")&amp;IF(I170="","Nota nu este verificată. ","")&amp;IF(COUNTIFS(Articole!$B$5:$B$2004,B170,Articole!$K$5:$K$2004,"?*")&gt;0,"Are articole cu probleme (vezi Articole). ","")))</f>
        <v/>
      </c>
    </row>
    <row r="171" spans="2:12" x14ac:dyDescent="0.2">
      <c r="B171" s="18"/>
      <c r="C171" s="11"/>
      <c r="D171" s="12"/>
      <c r="E171" s="13"/>
      <c r="F171" s="13"/>
      <c r="G171" s="13"/>
      <c r="H171" s="13"/>
      <c r="I171" s="14"/>
      <c r="J171" s="15" t="str">
        <f>IF(B171="","",COUNTIF(Articole!$B$5:$B$2004,B171))</f>
        <v/>
      </c>
      <c r="K171" s="16" t="str">
        <f>IF(B171="","",SUMIF(Articole!$B$5:$B$2004,B171,Articole!$F$5:$F$2004))</f>
        <v/>
      </c>
      <c r="L171" s="17" t="str">
        <f>IF(B171="","",TRIM(IF(COUNTIF($B$5:$B$504,B171)&gt;1,"Număr de notă dublat. ","")&amp;IF(NOT(ISNUMBER(C171)),"Lipsește data. ","")&amp;IF(N(J171)=0,"Nota nu are articole. ","")&amp;IF(F171="","Lipsește documentul justificativ (notă de calcul, proces-verbal etc.). ","")&amp;IF(AND(D171="Stornare",G171=""),"Precizează ce înregistrare stornezi. ","")&amp;IF(I171="","Nota nu este verificată. ","")&amp;IF(COUNTIFS(Articole!$B$5:$B$2004,B171,Articole!$K$5:$K$2004,"?*")&gt;0,"Are articole cu probleme (vezi Articole). ","")))</f>
        <v/>
      </c>
    </row>
    <row r="172" spans="2:12" x14ac:dyDescent="0.2">
      <c r="B172" s="18"/>
      <c r="C172" s="11"/>
      <c r="D172" s="12"/>
      <c r="E172" s="13"/>
      <c r="F172" s="13"/>
      <c r="G172" s="13"/>
      <c r="H172" s="13"/>
      <c r="I172" s="14"/>
      <c r="J172" s="15" t="str">
        <f>IF(B172="","",COUNTIF(Articole!$B$5:$B$2004,B172))</f>
        <v/>
      </c>
      <c r="K172" s="16" t="str">
        <f>IF(B172="","",SUMIF(Articole!$B$5:$B$2004,B172,Articole!$F$5:$F$2004))</f>
        <v/>
      </c>
      <c r="L172" s="17" t="str">
        <f>IF(B172="","",TRIM(IF(COUNTIF($B$5:$B$504,B172)&gt;1,"Număr de notă dublat. ","")&amp;IF(NOT(ISNUMBER(C172)),"Lipsește data. ","")&amp;IF(N(J172)=0,"Nota nu are articole. ","")&amp;IF(F172="","Lipsește documentul justificativ (notă de calcul, proces-verbal etc.). ","")&amp;IF(AND(D172="Stornare",G172=""),"Precizează ce înregistrare stornezi. ","")&amp;IF(I172="","Nota nu este verificată. ","")&amp;IF(COUNTIFS(Articole!$B$5:$B$2004,B172,Articole!$K$5:$K$2004,"?*")&gt;0,"Are articole cu probleme (vezi Articole). ","")))</f>
        <v/>
      </c>
    </row>
    <row r="173" spans="2:12" x14ac:dyDescent="0.2">
      <c r="B173" s="18"/>
      <c r="C173" s="11"/>
      <c r="D173" s="12"/>
      <c r="E173" s="13"/>
      <c r="F173" s="13"/>
      <c r="G173" s="13"/>
      <c r="H173" s="13"/>
      <c r="I173" s="14"/>
      <c r="J173" s="15" t="str">
        <f>IF(B173="","",COUNTIF(Articole!$B$5:$B$2004,B173))</f>
        <v/>
      </c>
      <c r="K173" s="16" t="str">
        <f>IF(B173="","",SUMIF(Articole!$B$5:$B$2004,B173,Articole!$F$5:$F$2004))</f>
        <v/>
      </c>
      <c r="L173" s="17" t="str">
        <f>IF(B173="","",TRIM(IF(COUNTIF($B$5:$B$504,B173)&gt;1,"Număr de notă dublat. ","")&amp;IF(NOT(ISNUMBER(C173)),"Lipsește data. ","")&amp;IF(N(J173)=0,"Nota nu are articole. ","")&amp;IF(F173="","Lipsește documentul justificativ (notă de calcul, proces-verbal etc.). ","")&amp;IF(AND(D173="Stornare",G173=""),"Precizează ce înregistrare stornezi. ","")&amp;IF(I173="","Nota nu este verificată. ","")&amp;IF(COUNTIFS(Articole!$B$5:$B$2004,B173,Articole!$K$5:$K$2004,"?*")&gt;0,"Are articole cu probleme (vezi Articole). ","")))</f>
        <v/>
      </c>
    </row>
    <row r="174" spans="2:12" x14ac:dyDescent="0.2">
      <c r="B174" s="18"/>
      <c r="C174" s="11"/>
      <c r="D174" s="12"/>
      <c r="E174" s="13"/>
      <c r="F174" s="13"/>
      <c r="G174" s="13"/>
      <c r="H174" s="13"/>
      <c r="I174" s="14"/>
      <c r="J174" s="15" t="str">
        <f>IF(B174="","",COUNTIF(Articole!$B$5:$B$2004,B174))</f>
        <v/>
      </c>
      <c r="K174" s="16" t="str">
        <f>IF(B174="","",SUMIF(Articole!$B$5:$B$2004,B174,Articole!$F$5:$F$2004))</f>
        <v/>
      </c>
      <c r="L174" s="17" t="str">
        <f>IF(B174="","",TRIM(IF(COUNTIF($B$5:$B$504,B174)&gt;1,"Număr de notă dublat. ","")&amp;IF(NOT(ISNUMBER(C174)),"Lipsește data. ","")&amp;IF(N(J174)=0,"Nota nu are articole. ","")&amp;IF(F174="","Lipsește documentul justificativ (notă de calcul, proces-verbal etc.). ","")&amp;IF(AND(D174="Stornare",G174=""),"Precizează ce înregistrare stornezi. ","")&amp;IF(I174="","Nota nu este verificată. ","")&amp;IF(COUNTIFS(Articole!$B$5:$B$2004,B174,Articole!$K$5:$K$2004,"?*")&gt;0,"Are articole cu probleme (vezi Articole). ","")))</f>
        <v/>
      </c>
    </row>
    <row r="175" spans="2:12" x14ac:dyDescent="0.2">
      <c r="B175" s="18"/>
      <c r="C175" s="11"/>
      <c r="D175" s="12"/>
      <c r="E175" s="13"/>
      <c r="F175" s="13"/>
      <c r="G175" s="13"/>
      <c r="H175" s="13"/>
      <c r="I175" s="14"/>
      <c r="J175" s="15" t="str">
        <f>IF(B175="","",COUNTIF(Articole!$B$5:$B$2004,B175))</f>
        <v/>
      </c>
      <c r="K175" s="16" t="str">
        <f>IF(B175="","",SUMIF(Articole!$B$5:$B$2004,B175,Articole!$F$5:$F$2004))</f>
        <v/>
      </c>
      <c r="L175" s="17" t="str">
        <f>IF(B175="","",TRIM(IF(COUNTIF($B$5:$B$504,B175)&gt;1,"Număr de notă dublat. ","")&amp;IF(NOT(ISNUMBER(C175)),"Lipsește data. ","")&amp;IF(N(J175)=0,"Nota nu are articole. ","")&amp;IF(F175="","Lipsește documentul justificativ (notă de calcul, proces-verbal etc.). ","")&amp;IF(AND(D175="Stornare",G175=""),"Precizează ce înregistrare stornezi. ","")&amp;IF(I175="","Nota nu este verificată. ","")&amp;IF(COUNTIFS(Articole!$B$5:$B$2004,B175,Articole!$K$5:$K$2004,"?*")&gt;0,"Are articole cu probleme (vezi Articole). ","")))</f>
        <v/>
      </c>
    </row>
    <row r="176" spans="2:12" x14ac:dyDescent="0.2">
      <c r="B176" s="18"/>
      <c r="C176" s="11"/>
      <c r="D176" s="12"/>
      <c r="E176" s="13"/>
      <c r="F176" s="13"/>
      <c r="G176" s="13"/>
      <c r="H176" s="13"/>
      <c r="I176" s="14"/>
      <c r="J176" s="15" t="str">
        <f>IF(B176="","",COUNTIF(Articole!$B$5:$B$2004,B176))</f>
        <v/>
      </c>
      <c r="K176" s="16" t="str">
        <f>IF(B176="","",SUMIF(Articole!$B$5:$B$2004,B176,Articole!$F$5:$F$2004))</f>
        <v/>
      </c>
      <c r="L176" s="17" t="str">
        <f>IF(B176="","",TRIM(IF(COUNTIF($B$5:$B$504,B176)&gt;1,"Număr de notă dublat. ","")&amp;IF(NOT(ISNUMBER(C176)),"Lipsește data. ","")&amp;IF(N(J176)=0,"Nota nu are articole. ","")&amp;IF(F176="","Lipsește documentul justificativ (notă de calcul, proces-verbal etc.). ","")&amp;IF(AND(D176="Stornare",G176=""),"Precizează ce înregistrare stornezi. ","")&amp;IF(I176="","Nota nu este verificată. ","")&amp;IF(COUNTIFS(Articole!$B$5:$B$2004,B176,Articole!$K$5:$K$2004,"?*")&gt;0,"Are articole cu probleme (vezi Articole). ","")))</f>
        <v/>
      </c>
    </row>
    <row r="177" spans="2:12" x14ac:dyDescent="0.2">
      <c r="B177" s="18"/>
      <c r="C177" s="11"/>
      <c r="D177" s="12"/>
      <c r="E177" s="13"/>
      <c r="F177" s="13"/>
      <c r="G177" s="13"/>
      <c r="H177" s="13"/>
      <c r="I177" s="14"/>
      <c r="J177" s="15" t="str">
        <f>IF(B177="","",COUNTIF(Articole!$B$5:$B$2004,B177))</f>
        <v/>
      </c>
      <c r="K177" s="16" t="str">
        <f>IF(B177="","",SUMIF(Articole!$B$5:$B$2004,B177,Articole!$F$5:$F$2004))</f>
        <v/>
      </c>
      <c r="L177" s="17" t="str">
        <f>IF(B177="","",TRIM(IF(COUNTIF($B$5:$B$504,B177)&gt;1,"Număr de notă dublat. ","")&amp;IF(NOT(ISNUMBER(C177)),"Lipsește data. ","")&amp;IF(N(J177)=0,"Nota nu are articole. ","")&amp;IF(F177="","Lipsește documentul justificativ (notă de calcul, proces-verbal etc.). ","")&amp;IF(AND(D177="Stornare",G177=""),"Precizează ce înregistrare stornezi. ","")&amp;IF(I177="","Nota nu este verificată. ","")&amp;IF(COUNTIFS(Articole!$B$5:$B$2004,B177,Articole!$K$5:$K$2004,"?*")&gt;0,"Are articole cu probleme (vezi Articole). ","")))</f>
        <v/>
      </c>
    </row>
    <row r="178" spans="2:12" x14ac:dyDescent="0.2">
      <c r="B178" s="18"/>
      <c r="C178" s="11"/>
      <c r="D178" s="12"/>
      <c r="E178" s="13"/>
      <c r="F178" s="13"/>
      <c r="G178" s="13"/>
      <c r="H178" s="13"/>
      <c r="I178" s="14"/>
      <c r="J178" s="15" t="str">
        <f>IF(B178="","",COUNTIF(Articole!$B$5:$B$2004,B178))</f>
        <v/>
      </c>
      <c r="K178" s="16" t="str">
        <f>IF(B178="","",SUMIF(Articole!$B$5:$B$2004,B178,Articole!$F$5:$F$2004))</f>
        <v/>
      </c>
      <c r="L178" s="17" t="str">
        <f>IF(B178="","",TRIM(IF(COUNTIF($B$5:$B$504,B178)&gt;1,"Număr de notă dublat. ","")&amp;IF(NOT(ISNUMBER(C178)),"Lipsește data. ","")&amp;IF(N(J178)=0,"Nota nu are articole. ","")&amp;IF(F178="","Lipsește documentul justificativ (notă de calcul, proces-verbal etc.). ","")&amp;IF(AND(D178="Stornare",G178=""),"Precizează ce înregistrare stornezi. ","")&amp;IF(I178="","Nota nu este verificată. ","")&amp;IF(COUNTIFS(Articole!$B$5:$B$2004,B178,Articole!$K$5:$K$2004,"?*")&gt;0,"Are articole cu probleme (vezi Articole). ","")))</f>
        <v/>
      </c>
    </row>
    <row r="179" spans="2:12" x14ac:dyDescent="0.2">
      <c r="B179" s="18"/>
      <c r="C179" s="11"/>
      <c r="D179" s="12"/>
      <c r="E179" s="13"/>
      <c r="F179" s="13"/>
      <c r="G179" s="13"/>
      <c r="H179" s="13"/>
      <c r="I179" s="14"/>
      <c r="J179" s="15" t="str">
        <f>IF(B179="","",COUNTIF(Articole!$B$5:$B$2004,B179))</f>
        <v/>
      </c>
      <c r="K179" s="16" t="str">
        <f>IF(B179="","",SUMIF(Articole!$B$5:$B$2004,B179,Articole!$F$5:$F$2004))</f>
        <v/>
      </c>
      <c r="L179" s="17" t="str">
        <f>IF(B179="","",TRIM(IF(COUNTIF($B$5:$B$504,B179)&gt;1,"Număr de notă dublat. ","")&amp;IF(NOT(ISNUMBER(C179)),"Lipsește data. ","")&amp;IF(N(J179)=0,"Nota nu are articole. ","")&amp;IF(F179="","Lipsește documentul justificativ (notă de calcul, proces-verbal etc.). ","")&amp;IF(AND(D179="Stornare",G179=""),"Precizează ce înregistrare stornezi. ","")&amp;IF(I179="","Nota nu este verificată. ","")&amp;IF(COUNTIFS(Articole!$B$5:$B$2004,B179,Articole!$K$5:$K$2004,"?*")&gt;0,"Are articole cu probleme (vezi Articole). ","")))</f>
        <v/>
      </c>
    </row>
    <row r="180" spans="2:12" x14ac:dyDescent="0.2">
      <c r="B180" s="18"/>
      <c r="C180" s="11"/>
      <c r="D180" s="12"/>
      <c r="E180" s="13"/>
      <c r="F180" s="13"/>
      <c r="G180" s="13"/>
      <c r="H180" s="13"/>
      <c r="I180" s="14"/>
      <c r="J180" s="15" t="str">
        <f>IF(B180="","",COUNTIF(Articole!$B$5:$B$2004,B180))</f>
        <v/>
      </c>
      <c r="K180" s="16" t="str">
        <f>IF(B180="","",SUMIF(Articole!$B$5:$B$2004,B180,Articole!$F$5:$F$2004))</f>
        <v/>
      </c>
      <c r="L180" s="17" t="str">
        <f>IF(B180="","",TRIM(IF(COUNTIF($B$5:$B$504,B180)&gt;1,"Număr de notă dublat. ","")&amp;IF(NOT(ISNUMBER(C180)),"Lipsește data. ","")&amp;IF(N(J180)=0,"Nota nu are articole. ","")&amp;IF(F180="","Lipsește documentul justificativ (notă de calcul, proces-verbal etc.). ","")&amp;IF(AND(D180="Stornare",G180=""),"Precizează ce înregistrare stornezi. ","")&amp;IF(I180="","Nota nu este verificată. ","")&amp;IF(COUNTIFS(Articole!$B$5:$B$2004,B180,Articole!$K$5:$K$2004,"?*")&gt;0,"Are articole cu probleme (vezi Articole). ","")))</f>
        <v/>
      </c>
    </row>
    <row r="181" spans="2:12" x14ac:dyDescent="0.2">
      <c r="B181" s="18"/>
      <c r="C181" s="11"/>
      <c r="D181" s="12"/>
      <c r="E181" s="13"/>
      <c r="F181" s="13"/>
      <c r="G181" s="13"/>
      <c r="H181" s="13"/>
      <c r="I181" s="14"/>
      <c r="J181" s="15" t="str">
        <f>IF(B181="","",COUNTIF(Articole!$B$5:$B$2004,B181))</f>
        <v/>
      </c>
      <c r="K181" s="16" t="str">
        <f>IF(B181="","",SUMIF(Articole!$B$5:$B$2004,B181,Articole!$F$5:$F$2004))</f>
        <v/>
      </c>
      <c r="L181" s="17" t="str">
        <f>IF(B181="","",TRIM(IF(COUNTIF($B$5:$B$504,B181)&gt;1,"Număr de notă dublat. ","")&amp;IF(NOT(ISNUMBER(C181)),"Lipsește data. ","")&amp;IF(N(J181)=0,"Nota nu are articole. ","")&amp;IF(F181="","Lipsește documentul justificativ (notă de calcul, proces-verbal etc.). ","")&amp;IF(AND(D181="Stornare",G181=""),"Precizează ce înregistrare stornezi. ","")&amp;IF(I181="","Nota nu este verificată. ","")&amp;IF(COUNTIFS(Articole!$B$5:$B$2004,B181,Articole!$K$5:$K$2004,"?*")&gt;0,"Are articole cu probleme (vezi Articole). ","")))</f>
        <v/>
      </c>
    </row>
    <row r="182" spans="2:12" x14ac:dyDescent="0.2">
      <c r="B182" s="18"/>
      <c r="C182" s="11"/>
      <c r="D182" s="12"/>
      <c r="E182" s="13"/>
      <c r="F182" s="13"/>
      <c r="G182" s="13"/>
      <c r="H182" s="13"/>
      <c r="I182" s="14"/>
      <c r="J182" s="15" t="str">
        <f>IF(B182="","",COUNTIF(Articole!$B$5:$B$2004,B182))</f>
        <v/>
      </c>
      <c r="K182" s="16" t="str">
        <f>IF(B182="","",SUMIF(Articole!$B$5:$B$2004,B182,Articole!$F$5:$F$2004))</f>
        <v/>
      </c>
      <c r="L182" s="17" t="str">
        <f>IF(B182="","",TRIM(IF(COUNTIF($B$5:$B$504,B182)&gt;1,"Număr de notă dublat. ","")&amp;IF(NOT(ISNUMBER(C182)),"Lipsește data. ","")&amp;IF(N(J182)=0,"Nota nu are articole. ","")&amp;IF(F182="","Lipsește documentul justificativ (notă de calcul, proces-verbal etc.). ","")&amp;IF(AND(D182="Stornare",G182=""),"Precizează ce înregistrare stornezi. ","")&amp;IF(I182="","Nota nu este verificată. ","")&amp;IF(COUNTIFS(Articole!$B$5:$B$2004,B182,Articole!$K$5:$K$2004,"?*")&gt;0,"Are articole cu probleme (vezi Articole). ","")))</f>
        <v/>
      </c>
    </row>
    <row r="183" spans="2:12" x14ac:dyDescent="0.2">
      <c r="B183" s="18"/>
      <c r="C183" s="11"/>
      <c r="D183" s="12"/>
      <c r="E183" s="13"/>
      <c r="F183" s="13"/>
      <c r="G183" s="13"/>
      <c r="H183" s="13"/>
      <c r="I183" s="14"/>
      <c r="J183" s="15" t="str">
        <f>IF(B183="","",COUNTIF(Articole!$B$5:$B$2004,B183))</f>
        <v/>
      </c>
      <c r="K183" s="16" t="str">
        <f>IF(B183="","",SUMIF(Articole!$B$5:$B$2004,B183,Articole!$F$5:$F$2004))</f>
        <v/>
      </c>
      <c r="L183" s="17" t="str">
        <f>IF(B183="","",TRIM(IF(COUNTIF($B$5:$B$504,B183)&gt;1,"Număr de notă dublat. ","")&amp;IF(NOT(ISNUMBER(C183)),"Lipsește data. ","")&amp;IF(N(J183)=0,"Nota nu are articole. ","")&amp;IF(F183="","Lipsește documentul justificativ (notă de calcul, proces-verbal etc.). ","")&amp;IF(AND(D183="Stornare",G183=""),"Precizează ce înregistrare stornezi. ","")&amp;IF(I183="","Nota nu este verificată. ","")&amp;IF(COUNTIFS(Articole!$B$5:$B$2004,B183,Articole!$K$5:$K$2004,"?*")&gt;0,"Are articole cu probleme (vezi Articole). ","")))</f>
        <v/>
      </c>
    </row>
    <row r="184" spans="2:12" x14ac:dyDescent="0.2">
      <c r="B184" s="18"/>
      <c r="C184" s="11"/>
      <c r="D184" s="12"/>
      <c r="E184" s="13"/>
      <c r="F184" s="13"/>
      <c r="G184" s="13"/>
      <c r="H184" s="13"/>
      <c r="I184" s="14"/>
      <c r="J184" s="15" t="str">
        <f>IF(B184="","",COUNTIF(Articole!$B$5:$B$2004,B184))</f>
        <v/>
      </c>
      <c r="K184" s="16" t="str">
        <f>IF(B184="","",SUMIF(Articole!$B$5:$B$2004,B184,Articole!$F$5:$F$2004))</f>
        <v/>
      </c>
      <c r="L184" s="17" t="str">
        <f>IF(B184="","",TRIM(IF(COUNTIF($B$5:$B$504,B184)&gt;1,"Număr de notă dublat. ","")&amp;IF(NOT(ISNUMBER(C184)),"Lipsește data. ","")&amp;IF(N(J184)=0,"Nota nu are articole. ","")&amp;IF(F184="","Lipsește documentul justificativ (notă de calcul, proces-verbal etc.). ","")&amp;IF(AND(D184="Stornare",G184=""),"Precizează ce înregistrare stornezi. ","")&amp;IF(I184="","Nota nu este verificată. ","")&amp;IF(COUNTIFS(Articole!$B$5:$B$2004,B184,Articole!$K$5:$K$2004,"?*")&gt;0,"Are articole cu probleme (vezi Articole). ","")))</f>
        <v/>
      </c>
    </row>
    <row r="185" spans="2:12" x14ac:dyDescent="0.2">
      <c r="B185" s="18"/>
      <c r="C185" s="11"/>
      <c r="D185" s="12"/>
      <c r="E185" s="13"/>
      <c r="F185" s="13"/>
      <c r="G185" s="13"/>
      <c r="H185" s="13"/>
      <c r="I185" s="14"/>
      <c r="J185" s="15" t="str">
        <f>IF(B185="","",COUNTIF(Articole!$B$5:$B$2004,B185))</f>
        <v/>
      </c>
      <c r="K185" s="16" t="str">
        <f>IF(B185="","",SUMIF(Articole!$B$5:$B$2004,B185,Articole!$F$5:$F$2004))</f>
        <v/>
      </c>
      <c r="L185" s="17" t="str">
        <f>IF(B185="","",TRIM(IF(COUNTIF($B$5:$B$504,B185)&gt;1,"Număr de notă dublat. ","")&amp;IF(NOT(ISNUMBER(C185)),"Lipsește data. ","")&amp;IF(N(J185)=0,"Nota nu are articole. ","")&amp;IF(F185="","Lipsește documentul justificativ (notă de calcul, proces-verbal etc.). ","")&amp;IF(AND(D185="Stornare",G185=""),"Precizează ce înregistrare stornezi. ","")&amp;IF(I185="","Nota nu este verificată. ","")&amp;IF(COUNTIFS(Articole!$B$5:$B$2004,B185,Articole!$K$5:$K$2004,"?*")&gt;0,"Are articole cu probleme (vezi Articole). ","")))</f>
        <v/>
      </c>
    </row>
    <row r="186" spans="2:12" x14ac:dyDescent="0.2">
      <c r="B186" s="18"/>
      <c r="C186" s="11"/>
      <c r="D186" s="12"/>
      <c r="E186" s="13"/>
      <c r="F186" s="13"/>
      <c r="G186" s="13"/>
      <c r="H186" s="13"/>
      <c r="I186" s="14"/>
      <c r="J186" s="15" t="str">
        <f>IF(B186="","",COUNTIF(Articole!$B$5:$B$2004,B186))</f>
        <v/>
      </c>
      <c r="K186" s="16" t="str">
        <f>IF(B186="","",SUMIF(Articole!$B$5:$B$2004,B186,Articole!$F$5:$F$2004))</f>
        <v/>
      </c>
      <c r="L186" s="17" t="str">
        <f>IF(B186="","",TRIM(IF(COUNTIF($B$5:$B$504,B186)&gt;1,"Număr de notă dublat. ","")&amp;IF(NOT(ISNUMBER(C186)),"Lipsește data. ","")&amp;IF(N(J186)=0,"Nota nu are articole. ","")&amp;IF(F186="","Lipsește documentul justificativ (notă de calcul, proces-verbal etc.). ","")&amp;IF(AND(D186="Stornare",G186=""),"Precizează ce înregistrare stornezi. ","")&amp;IF(I186="","Nota nu este verificată. ","")&amp;IF(COUNTIFS(Articole!$B$5:$B$2004,B186,Articole!$K$5:$K$2004,"?*")&gt;0,"Are articole cu probleme (vezi Articole). ","")))</f>
        <v/>
      </c>
    </row>
    <row r="187" spans="2:12" x14ac:dyDescent="0.2">
      <c r="B187" s="18"/>
      <c r="C187" s="11"/>
      <c r="D187" s="12"/>
      <c r="E187" s="13"/>
      <c r="F187" s="13"/>
      <c r="G187" s="13"/>
      <c r="H187" s="13"/>
      <c r="I187" s="14"/>
      <c r="J187" s="15" t="str">
        <f>IF(B187="","",COUNTIF(Articole!$B$5:$B$2004,B187))</f>
        <v/>
      </c>
      <c r="K187" s="16" t="str">
        <f>IF(B187="","",SUMIF(Articole!$B$5:$B$2004,B187,Articole!$F$5:$F$2004))</f>
        <v/>
      </c>
      <c r="L187" s="17" t="str">
        <f>IF(B187="","",TRIM(IF(COUNTIF($B$5:$B$504,B187)&gt;1,"Număr de notă dublat. ","")&amp;IF(NOT(ISNUMBER(C187)),"Lipsește data. ","")&amp;IF(N(J187)=0,"Nota nu are articole. ","")&amp;IF(F187="","Lipsește documentul justificativ (notă de calcul, proces-verbal etc.). ","")&amp;IF(AND(D187="Stornare",G187=""),"Precizează ce înregistrare stornezi. ","")&amp;IF(I187="","Nota nu este verificată. ","")&amp;IF(COUNTIFS(Articole!$B$5:$B$2004,B187,Articole!$K$5:$K$2004,"?*")&gt;0,"Are articole cu probleme (vezi Articole). ","")))</f>
        <v/>
      </c>
    </row>
    <row r="188" spans="2:12" x14ac:dyDescent="0.2">
      <c r="B188" s="18"/>
      <c r="C188" s="11"/>
      <c r="D188" s="12"/>
      <c r="E188" s="13"/>
      <c r="F188" s="13"/>
      <c r="G188" s="13"/>
      <c r="H188" s="13"/>
      <c r="I188" s="14"/>
      <c r="J188" s="15" t="str">
        <f>IF(B188="","",COUNTIF(Articole!$B$5:$B$2004,B188))</f>
        <v/>
      </c>
      <c r="K188" s="16" t="str">
        <f>IF(B188="","",SUMIF(Articole!$B$5:$B$2004,B188,Articole!$F$5:$F$2004))</f>
        <v/>
      </c>
      <c r="L188" s="17" t="str">
        <f>IF(B188="","",TRIM(IF(COUNTIF($B$5:$B$504,B188)&gt;1,"Număr de notă dublat. ","")&amp;IF(NOT(ISNUMBER(C188)),"Lipsește data. ","")&amp;IF(N(J188)=0,"Nota nu are articole. ","")&amp;IF(F188="","Lipsește documentul justificativ (notă de calcul, proces-verbal etc.). ","")&amp;IF(AND(D188="Stornare",G188=""),"Precizează ce înregistrare stornezi. ","")&amp;IF(I188="","Nota nu este verificată. ","")&amp;IF(COUNTIFS(Articole!$B$5:$B$2004,B188,Articole!$K$5:$K$2004,"?*")&gt;0,"Are articole cu probleme (vezi Articole). ","")))</f>
        <v/>
      </c>
    </row>
    <row r="189" spans="2:12" x14ac:dyDescent="0.2">
      <c r="B189" s="18"/>
      <c r="C189" s="11"/>
      <c r="D189" s="12"/>
      <c r="E189" s="13"/>
      <c r="F189" s="13"/>
      <c r="G189" s="13"/>
      <c r="H189" s="13"/>
      <c r="I189" s="14"/>
      <c r="J189" s="15" t="str">
        <f>IF(B189="","",COUNTIF(Articole!$B$5:$B$2004,B189))</f>
        <v/>
      </c>
      <c r="K189" s="16" t="str">
        <f>IF(B189="","",SUMIF(Articole!$B$5:$B$2004,B189,Articole!$F$5:$F$2004))</f>
        <v/>
      </c>
      <c r="L189" s="17" t="str">
        <f>IF(B189="","",TRIM(IF(COUNTIF($B$5:$B$504,B189)&gt;1,"Număr de notă dublat. ","")&amp;IF(NOT(ISNUMBER(C189)),"Lipsește data. ","")&amp;IF(N(J189)=0,"Nota nu are articole. ","")&amp;IF(F189="","Lipsește documentul justificativ (notă de calcul, proces-verbal etc.). ","")&amp;IF(AND(D189="Stornare",G189=""),"Precizează ce înregistrare stornezi. ","")&amp;IF(I189="","Nota nu este verificată. ","")&amp;IF(COUNTIFS(Articole!$B$5:$B$2004,B189,Articole!$K$5:$K$2004,"?*")&gt;0,"Are articole cu probleme (vezi Articole). ","")))</f>
        <v/>
      </c>
    </row>
    <row r="190" spans="2:12" x14ac:dyDescent="0.2">
      <c r="B190" s="18"/>
      <c r="C190" s="11"/>
      <c r="D190" s="12"/>
      <c r="E190" s="13"/>
      <c r="F190" s="13"/>
      <c r="G190" s="13"/>
      <c r="H190" s="13"/>
      <c r="I190" s="14"/>
      <c r="J190" s="15" t="str">
        <f>IF(B190="","",COUNTIF(Articole!$B$5:$B$2004,B190))</f>
        <v/>
      </c>
      <c r="K190" s="16" t="str">
        <f>IF(B190="","",SUMIF(Articole!$B$5:$B$2004,B190,Articole!$F$5:$F$2004))</f>
        <v/>
      </c>
      <c r="L190" s="17" t="str">
        <f>IF(B190="","",TRIM(IF(COUNTIF($B$5:$B$504,B190)&gt;1,"Număr de notă dublat. ","")&amp;IF(NOT(ISNUMBER(C190)),"Lipsește data. ","")&amp;IF(N(J190)=0,"Nota nu are articole. ","")&amp;IF(F190="","Lipsește documentul justificativ (notă de calcul, proces-verbal etc.). ","")&amp;IF(AND(D190="Stornare",G190=""),"Precizează ce înregistrare stornezi. ","")&amp;IF(I190="","Nota nu este verificată. ","")&amp;IF(COUNTIFS(Articole!$B$5:$B$2004,B190,Articole!$K$5:$K$2004,"?*")&gt;0,"Are articole cu probleme (vezi Articole). ","")))</f>
        <v/>
      </c>
    </row>
    <row r="191" spans="2:12" x14ac:dyDescent="0.2">
      <c r="B191" s="18"/>
      <c r="C191" s="11"/>
      <c r="D191" s="12"/>
      <c r="E191" s="13"/>
      <c r="F191" s="13"/>
      <c r="G191" s="13"/>
      <c r="H191" s="13"/>
      <c r="I191" s="14"/>
      <c r="J191" s="15" t="str">
        <f>IF(B191="","",COUNTIF(Articole!$B$5:$B$2004,B191))</f>
        <v/>
      </c>
      <c r="K191" s="16" t="str">
        <f>IF(B191="","",SUMIF(Articole!$B$5:$B$2004,B191,Articole!$F$5:$F$2004))</f>
        <v/>
      </c>
      <c r="L191" s="17" t="str">
        <f>IF(B191="","",TRIM(IF(COUNTIF($B$5:$B$504,B191)&gt;1,"Număr de notă dublat. ","")&amp;IF(NOT(ISNUMBER(C191)),"Lipsește data. ","")&amp;IF(N(J191)=0,"Nota nu are articole. ","")&amp;IF(F191="","Lipsește documentul justificativ (notă de calcul, proces-verbal etc.). ","")&amp;IF(AND(D191="Stornare",G191=""),"Precizează ce înregistrare stornezi. ","")&amp;IF(I191="","Nota nu este verificată. ","")&amp;IF(COUNTIFS(Articole!$B$5:$B$2004,B191,Articole!$K$5:$K$2004,"?*")&gt;0,"Are articole cu probleme (vezi Articole). ","")))</f>
        <v/>
      </c>
    </row>
    <row r="192" spans="2:12" x14ac:dyDescent="0.2">
      <c r="B192" s="18"/>
      <c r="C192" s="11"/>
      <c r="D192" s="12"/>
      <c r="E192" s="13"/>
      <c r="F192" s="13"/>
      <c r="G192" s="13"/>
      <c r="H192" s="13"/>
      <c r="I192" s="14"/>
      <c r="J192" s="15" t="str">
        <f>IF(B192="","",COUNTIF(Articole!$B$5:$B$2004,B192))</f>
        <v/>
      </c>
      <c r="K192" s="16" t="str">
        <f>IF(B192="","",SUMIF(Articole!$B$5:$B$2004,B192,Articole!$F$5:$F$2004))</f>
        <v/>
      </c>
      <c r="L192" s="17" t="str">
        <f>IF(B192="","",TRIM(IF(COUNTIF($B$5:$B$504,B192)&gt;1,"Număr de notă dublat. ","")&amp;IF(NOT(ISNUMBER(C192)),"Lipsește data. ","")&amp;IF(N(J192)=0,"Nota nu are articole. ","")&amp;IF(F192="","Lipsește documentul justificativ (notă de calcul, proces-verbal etc.). ","")&amp;IF(AND(D192="Stornare",G192=""),"Precizează ce înregistrare stornezi. ","")&amp;IF(I192="","Nota nu este verificată. ","")&amp;IF(COUNTIFS(Articole!$B$5:$B$2004,B192,Articole!$K$5:$K$2004,"?*")&gt;0,"Are articole cu probleme (vezi Articole). ","")))</f>
        <v/>
      </c>
    </row>
    <row r="193" spans="2:12" x14ac:dyDescent="0.2">
      <c r="B193" s="18"/>
      <c r="C193" s="11"/>
      <c r="D193" s="12"/>
      <c r="E193" s="13"/>
      <c r="F193" s="13"/>
      <c r="G193" s="13"/>
      <c r="H193" s="13"/>
      <c r="I193" s="14"/>
      <c r="J193" s="15" t="str">
        <f>IF(B193="","",COUNTIF(Articole!$B$5:$B$2004,B193))</f>
        <v/>
      </c>
      <c r="K193" s="16" t="str">
        <f>IF(B193="","",SUMIF(Articole!$B$5:$B$2004,B193,Articole!$F$5:$F$2004))</f>
        <v/>
      </c>
      <c r="L193" s="17" t="str">
        <f>IF(B193="","",TRIM(IF(COUNTIF($B$5:$B$504,B193)&gt;1,"Număr de notă dublat. ","")&amp;IF(NOT(ISNUMBER(C193)),"Lipsește data. ","")&amp;IF(N(J193)=0,"Nota nu are articole. ","")&amp;IF(F193="","Lipsește documentul justificativ (notă de calcul, proces-verbal etc.). ","")&amp;IF(AND(D193="Stornare",G193=""),"Precizează ce înregistrare stornezi. ","")&amp;IF(I193="","Nota nu este verificată. ","")&amp;IF(COUNTIFS(Articole!$B$5:$B$2004,B193,Articole!$K$5:$K$2004,"?*")&gt;0,"Are articole cu probleme (vezi Articole). ","")))</f>
        <v/>
      </c>
    </row>
    <row r="194" spans="2:12" x14ac:dyDescent="0.2">
      <c r="B194" s="18"/>
      <c r="C194" s="11"/>
      <c r="D194" s="12"/>
      <c r="E194" s="13"/>
      <c r="F194" s="13"/>
      <c r="G194" s="13"/>
      <c r="H194" s="13"/>
      <c r="I194" s="14"/>
      <c r="J194" s="15" t="str">
        <f>IF(B194="","",COUNTIF(Articole!$B$5:$B$2004,B194))</f>
        <v/>
      </c>
      <c r="K194" s="16" t="str">
        <f>IF(B194="","",SUMIF(Articole!$B$5:$B$2004,B194,Articole!$F$5:$F$2004))</f>
        <v/>
      </c>
      <c r="L194" s="17" t="str">
        <f>IF(B194="","",TRIM(IF(COUNTIF($B$5:$B$504,B194)&gt;1,"Număr de notă dublat. ","")&amp;IF(NOT(ISNUMBER(C194)),"Lipsește data. ","")&amp;IF(N(J194)=0,"Nota nu are articole. ","")&amp;IF(F194="","Lipsește documentul justificativ (notă de calcul, proces-verbal etc.). ","")&amp;IF(AND(D194="Stornare",G194=""),"Precizează ce înregistrare stornezi. ","")&amp;IF(I194="","Nota nu este verificată. ","")&amp;IF(COUNTIFS(Articole!$B$5:$B$2004,B194,Articole!$K$5:$K$2004,"?*")&gt;0,"Are articole cu probleme (vezi Articole). ","")))</f>
        <v/>
      </c>
    </row>
    <row r="195" spans="2:12" x14ac:dyDescent="0.2">
      <c r="B195" s="18"/>
      <c r="C195" s="11"/>
      <c r="D195" s="12"/>
      <c r="E195" s="13"/>
      <c r="F195" s="13"/>
      <c r="G195" s="13"/>
      <c r="H195" s="13"/>
      <c r="I195" s="14"/>
      <c r="J195" s="15" t="str">
        <f>IF(B195="","",COUNTIF(Articole!$B$5:$B$2004,B195))</f>
        <v/>
      </c>
      <c r="K195" s="16" t="str">
        <f>IF(B195="","",SUMIF(Articole!$B$5:$B$2004,B195,Articole!$F$5:$F$2004))</f>
        <v/>
      </c>
      <c r="L195" s="17" t="str">
        <f>IF(B195="","",TRIM(IF(COUNTIF($B$5:$B$504,B195)&gt;1,"Număr de notă dublat. ","")&amp;IF(NOT(ISNUMBER(C195)),"Lipsește data. ","")&amp;IF(N(J195)=0,"Nota nu are articole. ","")&amp;IF(F195="","Lipsește documentul justificativ (notă de calcul, proces-verbal etc.). ","")&amp;IF(AND(D195="Stornare",G195=""),"Precizează ce înregistrare stornezi. ","")&amp;IF(I195="","Nota nu este verificată. ","")&amp;IF(COUNTIFS(Articole!$B$5:$B$2004,B195,Articole!$K$5:$K$2004,"?*")&gt;0,"Are articole cu probleme (vezi Articole). ","")))</f>
        <v/>
      </c>
    </row>
    <row r="196" spans="2:12" x14ac:dyDescent="0.2">
      <c r="B196" s="18"/>
      <c r="C196" s="11"/>
      <c r="D196" s="12"/>
      <c r="E196" s="13"/>
      <c r="F196" s="13"/>
      <c r="G196" s="13"/>
      <c r="H196" s="13"/>
      <c r="I196" s="14"/>
      <c r="J196" s="15" t="str">
        <f>IF(B196="","",COUNTIF(Articole!$B$5:$B$2004,B196))</f>
        <v/>
      </c>
      <c r="K196" s="16" t="str">
        <f>IF(B196="","",SUMIF(Articole!$B$5:$B$2004,B196,Articole!$F$5:$F$2004))</f>
        <v/>
      </c>
      <c r="L196" s="17" t="str">
        <f>IF(B196="","",TRIM(IF(COUNTIF($B$5:$B$504,B196)&gt;1,"Număr de notă dublat. ","")&amp;IF(NOT(ISNUMBER(C196)),"Lipsește data. ","")&amp;IF(N(J196)=0,"Nota nu are articole. ","")&amp;IF(F196="","Lipsește documentul justificativ (notă de calcul, proces-verbal etc.). ","")&amp;IF(AND(D196="Stornare",G196=""),"Precizează ce înregistrare stornezi. ","")&amp;IF(I196="","Nota nu este verificată. ","")&amp;IF(COUNTIFS(Articole!$B$5:$B$2004,B196,Articole!$K$5:$K$2004,"?*")&gt;0,"Are articole cu probleme (vezi Articole). ","")))</f>
        <v/>
      </c>
    </row>
    <row r="197" spans="2:12" x14ac:dyDescent="0.2">
      <c r="B197" s="18"/>
      <c r="C197" s="11"/>
      <c r="D197" s="12"/>
      <c r="E197" s="13"/>
      <c r="F197" s="13"/>
      <c r="G197" s="13"/>
      <c r="H197" s="13"/>
      <c r="I197" s="14"/>
      <c r="J197" s="15" t="str">
        <f>IF(B197="","",COUNTIF(Articole!$B$5:$B$2004,B197))</f>
        <v/>
      </c>
      <c r="K197" s="16" t="str">
        <f>IF(B197="","",SUMIF(Articole!$B$5:$B$2004,B197,Articole!$F$5:$F$2004))</f>
        <v/>
      </c>
      <c r="L197" s="17" t="str">
        <f>IF(B197="","",TRIM(IF(COUNTIF($B$5:$B$504,B197)&gt;1,"Număr de notă dublat. ","")&amp;IF(NOT(ISNUMBER(C197)),"Lipsește data. ","")&amp;IF(N(J197)=0,"Nota nu are articole. ","")&amp;IF(F197="","Lipsește documentul justificativ (notă de calcul, proces-verbal etc.). ","")&amp;IF(AND(D197="Stornare",G197=""),"Precizează ce înregistrare stornezi. ","")&amp;IF(I197="","Nota nu este verificată. ","")&amp;IF(COUNTIFS(Articole!$B$5:$B$2004,B197,Articole!$K$5:$K$2004,"?*")&gt;0,"Are articole cu probleme (vezi Articole). ","")))</f>
        <v/>
      </c>
    </row>
    <row r="198" spans="2:12" x14ac:dyDescent="0.2">
      <c r="B198" s="18"/>
      <c r="C198" s="11"/>
      <c r="D198" s="12"/>
      <c r="E198" s="13"/>
      <c r="F198" s="13"/>
      <c r="G198" s="13"/>
      <c r="H198" s="13"/>
      <c r="I198" s="14"/>
      <c r="J198" s="15" t="str">
        <f>IF(B198="","",COUNTIF(Articole!$B$5:$B$2004,B198))</f>
        <v/>
      </c>
      <c r="K198" s="16" t="str">
        <f>IF(B198="","",SUMIF(Articole!$B$5:$B$2004,B198,Articole!$F$5:$F$2004))</f>
        <v/>
      </c>
      <c r="L198" s="17" t="str">
        <f>IF(B198="","",TRIM(IF(COUNTIF($B$5:$B$504,B198)&gt;1,"Număr de notă dublat. ","")&amp;IF(NOT(ISNUMBER(C198)),"Lipsește data. ","")&amp;IF(N(J198)=0,"Nota nu are articole. ","")&amp;IF(F198="","Lipsește documentul justificativ (notă de calcul, proces-verbal etc.). ","")&amp;IF(AND(D198="Stornare",G198=""),"Precizează ce înregistrare stornezi. ","")&amp;IF(I198="","Nota nu este verificată. ","")&amp;IF(COUNTIFS(Articole!$B$5:$B$2004,B198,Articole!$K$5:$K$2004,"?*")&gt;0,"Are articole cu probleme (vezi Articole). ","")))</f>
        <v/>
      </c>
    </row>
    <row r="199" spans="2:12" x14ac:dyDescent="0.2">
      <c r="B199" s="18"/>
      <c r="C199" s="11"/>
      <c r="D199" s="12"/>
      <c r="E199" s="13"/>
      <c r="F199" s="13"/>
      <c r="G199" s="13"/>
      <c r="H199" s="13"/>
      <c r="I199" s="14"/>
      <c r="J199" s="15" t="str">
        <f>IF(B199="","",COUNTIF(Articole!$B$5:$B$2004,B199))</f>
        <v/>
      </c>
      <c r="K199" s="16" t="str">
        <f>IF(B199="","",SUMIF(Articole!$B$5:$B$2004,B199,Articole!$F$5:$F$2004))</f>
        <v/>
      </c>
      <c r="L199" s="17" t="str">
        <f>IF(B199="","",TRIM(IF(COUNTIF($B$5:$B$504,B199)&gt;1,"Număr de notă dublat. ","")&amp;IF(NOT(ISNUMBER(C199)),"Lipsește data. ","")&amp;IF(N(J199)=0,"Nota nu are articole. ","")&amp;IF(F199="","Lipsește documentul justificativ (notă de calcul, proces-verbal etc.). ","")&amp;IF(AND(D199="Stornare",G199=""),"Precizează ce înregistrare stornezi. ","")&amp;IF(I199="","Nota nu este verificată. ","")&amp;IF(COUNTIFS(Articole!$B$5:$B$2004,B199,Articole!$K$5:$K$2004,"?*")&gt;0,"Are articole cu probleme (vezi Articole). ","")))</f>
        <v/>
      </c>
    </row>
    <row r="200" spans="2:12" x14ac:dyDescent="0.2">
      <c r="B200" s="18"/>
      <c r="C200" s="11"/>
      <c r="D200" s="12"/>
      <c r="E200" s="13"/>
      <c r="F200" s="13"/>
      <c r="G200" s="13"/>
      <c r="H200" s="13"/>
      <c r="I200" s="14"/>
      <c r="J200" s="15" t="str">
        <f>IF(B200="","",COUNTIF(Articole!$B$5:$B$2004,B200))</f>
        <v/>
      </c>
      <c r="K200" s="16" t="str">
        <f>IF(B200="","",SUMIF(Articole!$B$5:$B$2004,B200,Articole!$F$5:$F$2004))</f>
        <v/>
      </c>
      <c r="L200" s="17" t="str">
        <f>IF(B200="","",TRIM(IF(COUNTIF($B$5:$B$504,B200)&gt;1,"Număr de notă dublat. ","")&amp;IF(NOT(ISNUMBER(C200)),"Lipsește data. ","")&amp;IF(N(J200)=0,"Nota nu are articole. ","")&amp;IF(F200="","Lipsește documentul justificativ (notă de calcul, proces-verbal etc.). ","")&amp;IF(AND(D200="Stornare",G200=""),"Precizează ce înregistrare stornezi. ","")&amp;IF(I200="","Nota nu este verificată. ","")&amp;IF(COUNTIFS(Articole!$B$5:$B$2004,B200,Articole!$K$5:$K$2004,"?*")&gt;0,"Are articole cu probleme (vezi Articole). ","")))</f>
        <v/>
      </c>
    </row>
    <row r="201" spans="2:12" x14ac:dyDescent="0.2">
      <c r="B201" s="18"/>
      <c r="C201" s="11"/>
      <c r="D201" s="12"/>
      <c r="E201" s="13"/>
      <c r="F201" s="13"/>
      <c r="G201" s="13"/>
      <c r="H201" s="13"/>
      <c r="I201" s="14"/>
      <c r="J201" s="15" t="str">
        <f>IF(B201="","",COUNTIF(Articole!$B$5:$B$2004,B201))</f>
        <v/>
      </c>
      <c r="K201" s="16" t="str">
        <f>IF(B201="","",SUMIF(Articole!$B$5:$B$2004,B201,Articole!$F$5:$F$2004))</f>
        <v/>
      </c>
      <c r="L201" s="17" t="str">
        <f>IF(B201="","",TRIM(IF(COUNTIF($B$5:$B$504,B201)&gt;1,"Număr de notă dublat. ","")&amp;IF(NOT(ISNUMBER(C201)),"Lipsește data. ","")&amp;IF(N(J201)=0,"Nota nu are articole. ","")&amp;IF(F201="","Lipsește documentul justificativ (notă de calcul, proces-verbal etc.). ","")&amp;IF(AND(D201="Stornare",G201=""),"Precizează ce înregistrare stornezi. ","")&amp;IF(I201="","Nota nu este verificată. ","")&amp;IF(COUNTIFS(Articole!$B$5:$B$2004,B201,Articole!$K$5:$K$2004,"?*")&gt;0,"Are articole cu probleme (vezi Articole). ","")))</f>
        <v/>
      </c>
    </row>
    <row r="202" spans="2:12" x14ac:dyDescent="0.2">
      <c r="B202" s="18"/>
      <c r="C202" s="11"/>
      <c r="D202" s="12"/>
      <c r="E202" s="13"/>
      <c r="F202" s="13"/>
      <c r="G202" s="13"/>
      <c r="H202" s="13"/>
      <c r="I202" s="14"/>
      <c r="J202" s="15" t="str">
        <f>IF(B202="","",COUNTIF(Articole!$B$5:$B$2004,B202))</f>
        <v/>
      </c>
      <c r="K202" s="16" t="str">
        <f>IF(B202="","",SUMIF(Articole!$B$5:$B$2004,B202,Articole!$F$5:$F$2004))</f>
        <v/>
      </c>
      <c r="L202" s="17" t="str">
        <f>IF(B202="","",TRIM(IF(COUNTIF($B$5:$B$504,B202)&gt;1,"Număr de notă dublat. ","")&amp;IF(NOT(ISNUMBER(C202)),"Lipsește data. ","")&amp;IF(N(J202)=0,"Nota nu are articole. ","")&amp;IF(F202="","Lipsește documentul justificativ (notă de calcul, proces-verbal etc.). ","")&amp;IF(AND(D202="Stornare",G202=""),"Precizează ce înregistrare stornezi. ","")&amp;IF(I202="","Nota nu este verificată. ","")&amp;IF(COUNTIFS(Articole!$B$5:$B$2004,B202,Articole!$K$5:$K$2004,"?*")&gt;0,"Are articole cu probleme (vezi Articole). ","")))</f>
        <v/>
      </c>
    </row>
    <row r="203" spans="2:12" x14ac:dyDescent="0.2">
      <c r="B203" s="18"/>
      <c r="C203" s="11"/>
      <c r="D203" s="12"/>
      <c r="E203" s="13"/>
      <c r="F203" s="13"/>
      <c r="G203" s="13"/>
      <c r="H203" s="13"/>
      <c r="I203" s="14"/>
      <c r="J203" s="15" t="str">
        <f>IF(B203="","",COUNTIF(Articole!$B$5:$B$2004,B203))</f>
        <v/>
      </c>
      <c r="K203" s="16" t="str">
        <f>IF(B203="","",SUMIF(Articole!$B$5:$B$2004,B203,Articole!$F$5:$F$2004))</f>
        <v/>
      </c>
      <c r="L203" s="17" t="str">
        <f>IF(B203="","",TRIM(IF(COUNTIF($B$5:$B$504,B203)&gt;1,"Număr de notă dublat. ","")&amp;IF(NOT(ISNUMBER(C203)),"Lipsește data. ","")&amp;IF(N(J203)=0,"Nota nu are articole. ","")&amp;IF(F203="","Lipsește documentul justificativ (notă de calcul, proces-verbal etc.). ","")&amp;IF(AND(D203="Stornare",G203=""),"Precizează ce înregistrare stornezi. ","")&amp;IF(I203="","Nota nu este verificată. ","")&amp;IF(COUNTIFS(Articole!$B$5:$B$2004,B203,Articole!$K$5:$K$2004,"?*")&gt;0,"Are articole cu probleme (vezi Articole). ","")))</f>
        <v/>
      </c>
    </row>
    <row r="204" spans="2:12" x14ac:dyDescent="0.2">
      <c r="B204" s="18"/>
      <c r="C204" s="11"/>
      <c r="D204" s="12"/>
      <c r="E204" s="13"/>
      <c r="F204" s="13"/>
      <c r="G204" s="13"/>
      <c r="H204" s="13"/>
      <c r="I204" s="14"/>
      <c r="J204" s="15" t="str">
        <f>IF(B204="","",COUNTIF(Articole!$B$5:$B$2004,B204))</f>
        <v/>
      </c>
      <c r="K204" s="16" t="str">
        <f>IF(B204="","",SUMIF(Articole!$B$5:$B$2004,B204,Articole!$F$5:$F$2004))</f>
        <v/>
      </c>
      <c r="L204" s="17" t="str">
        <f>IF(B204="","",TRIM(IF(COUNTIF($B$5:$B$504,B204)&gt;1,"Număr de notă dublat. ","")&amp;IF(NOT(ISNUMBER(C204)),"Lipsește data. ","")&amp;IF(N(J204)=0,"Nota nu are articole. ","")&amp;IF(F204="","Lipsește documentul justificativ (notă de calcul, proces-verbal etc.). ","")&amp;IF(AND(D204="Stornare",G204=""),"Precizează ce înregistrare stornezi. ","")&amp;IF(I204="","Nota nu este verificată. ","")&amp;IF(COUNTIFS(Articole!$B$5:$B$2004,B204,Articole!$K$5:$K$2004,"?*")&gt;0,"Are articole cu probleme (vezi Articole). ","")))</f>
        <v/>
      </c>
    </row>
    <row r="205" spans="2:12" x14ac:dyDescent="0.2">
      <c r="B205" s="18"/>
      <c r="C205" s="11"/>
      <c r="D205" s="12"/>
      <c r="E205" s="13"/>
      <c r="F205" s="13"/>
      <c r="G205" s="13"/>
      <c r="H205" s="13"/>
      <c r="I205" s="14"/>
      <c r="J205" s="15" t="str">
        <f>IF(B205="","",COUNTIF(Articole!$B$5:$B$2004,B205))</f>
        <v/>
      </c>
      <c r="K205" s="16" t="str">
        <f>IF(B205="","",SUMIF(Articole!$B$5:$B$2004,B205,Articole!$F$5:$F$2004))</f>
        <v/>
      </c>
      <c r="L205" s="17" t="str">
        <f>IF(B205="","",TRIM(IF(COUNTIF($B$5:$B$504,B205)&gt;1,"Număr de notă dublat. ","")&amp;IF(NOT(ISNUMBER(C205)),"Lipsește data. ","")&amp;IF(N(J205)=0,"Nota nu are articole. ","")&amp;IF(F205="","Lipsește documentul justificativ (notă de calcul, proces-verbal etc.). ","")&amp;IF(AND(D205="Stornare",G205=""),"Precizează ce înregistrare stornezi. ","")&amp;IF(I205="","Nota nu este verificată. ","")&amp;IF(COUNTIFS(Articole!$B$5:$B$2004,B205,Articole!$K$5:$K$2004,"?*")&gt;0,"Are articole cu probleme (vezi Articole). ","")))</f>
        <v/>
      </c>
    </row>
    <row r="206" spans="2:12" x14ac:dyDescent="0.2">
      <c r="B206" s="18"/>
      <c r="C206" s="11"/>
      <c r="D206" s="12"/>
      <c r="E206" s="13"/>
      <c r="F206" s="13"/>
      <c r="G206" s="13"/>
      <c r="H206" s="13"/>
      <c r="I206" s="14"/>
      <c r="J206" s="15" t="str">
        <f>IF(B206="","",COUNTIF(Articole!$B$5:$B$2004,B206))</f>
        <v/>
      </c>
      <c r="K206" s="16" t="str">
        <f>IF(B206="","",SUMIF(Articole!$B$5:$B$2004,B206,Articole!$F$5:$F$2004))</f>
        <v/>
      </c>
      <c r="L206" s="17" t="str">
        <f>IF(B206="","",TRIM(IF(COUNTIF($B$5:$B$504,B206)&gt;1,"Număr de notă dublat. ","")&amp;IF(NOT(ISNUMBER(C206)),"Lipsește data. ","")&amp;IF(N(J206)=0,"Nota nu are articole. ","")&amp;IF(F206="","Lipsește documentul justificativ (notă de calcul, proces-verbal etc.). ","")&amp;IF(AND(D206="Stornare",G206=""),"Precizează ce înregistrare stornezi. ","")&amp;IF(I206="","Nota nu este verificată. ","")&amp;IF(COUNTIFS(Articole!$B$5:$B$2004,B206,Articole!$K$5:$K$2004,"?*")&gt;0,"Are articole cu probleme (vezi Articole). ","")))</f>
        <v/>
      </c>
    </row>
    <row r="207" spans="2:12" x14ac:dyDescent="0.2">
      <c r="B207" s="18"/>
      <c r="C207" s="11"/>
      <c r="D207" s="12"/>
      <c r="E207" s="13"/>
      <c r="F207" s="13"/>
      <c r="G207" s="13"/>
      <c r="H207" s="13"/>
      <c r="I207" s="14"/>
      <c r="J207" s="15" t="str">
        <f>IF(B207="","",COUNTIF(Articole!$B$5:$B$2004,B207))</f>
        <v/>
      </c>
      <c r="K207" s="16" t="str">
        <f>IF(B207="","",SUMIF(Articole!$B$5:$B$2004,B207,Articole!$F$5:$F$2004))</f>
        <v/>
      </c>
      <c r="L207" s="17" t="str">
        <f>IF(B207="","",TRIM(IF(COUNTIF($B$5:$B$504,B207)&gt;1,"Număr de notă dublat. ","")&amp;IF(NOT(ISNUMBER(C207)),"Lipsește data. ","")&amp;IF(N(J207)=0,"Nota nu are articole. ","")&amp;IF(F207="","Lipsește documentul justificativ (notă de calcul, proces-verbal etc.). ","")&amp;IF(AND(D207="Stornare",G207=""),"Precizează ce înregistrare stornezi. ","")&amp;IF(I207="","Nota nu este verificată. ","")&amp;IF(COUNTIFS(Articole!$B$5:$B$2004,B207,Articole!$K$5:$K$2004,"?*")&gt;0,"Are articole cu probleme (vezi Articole). ","")))</f>
        <v/>
      </c>
    </row>
    <row r="208" spans="2:12" x14ac:dyDescent="0.2">
      <c r="B208" s="18"/>
      <c r="C208" s="11"/>
      <c r="D208" s="12"/>
      <c r="E208" s="13"/>
      <c r="F208" s="13"/>
      <c r="G208" s="13"/>
      <c r="H208" s="13"/>
      <c r="I208" s="14"/>
      <c r="J208" s="15" t="str">
        <f>IF(B208="","",COUNTIF(Articole!$B$5:$B$2004,B208))</f>
        <v/>
      </c>
      <c r="K208" s="16" t="str">
        <f>IF(B208="","",SUMIF(Articole!$B$5:$B$2004,B208,Articole!$F$5:$F$2004))</f>
        <v/>
      </c>
      <c r="L208" s="17" t="str">
        <f>IF(B208="","",TRIM(IF(COUNTIF($B$5:$B$504,B208)&gt;1,"Număr de notă dublat. ","")&amp;IF(NOT(ISNUMBER(C208)),"Lipsește data. ","")&amp;IF(N(J208)=0,"Nota nu are articole. ","")&amp;IF(F208="","Lipsește documentul justificativ (notă de calcul, proces-verbal etc.). ","")&amp;IF(AND(D208="Stornare",G208=""),"Precizează ce înregistrare stornezi. ","")&amp;IF(I208="","Nota nu este verificată. ","")&amp;IF(COUNTIFS(Articole!$B$5:$B$2004,B208,Articole!$K$5:$K$2004,"?*")&gt;0,"Are articole cu probleme (vezi Articole). ","")))</f>
        <v/>
      </c>
    </row>
    <row r="209" spans="2:12" x14ac:dyDescent="0.2">
      <c r="B209" s="18"/>
      <c r="C209" s="11"/>
      <c r="D209" s="12"/>
      <c r="E209" s="13"/>
      <c r="F209" s="13"/>
      <c r="G209" s="13"/>
      <c r="H209" s="13"/>
      <c r="I209" s="14"/>
      <c r="J209" s="15" t="str">
        <f>IF(B209="","",COUNTIF(Articole!$B$5:$B$2004,B209))</f>
        <v/>
      </c>
      <c r="K209" s="16" t="str">
        <f>IF(B209="","",SUMIF(Articole!$B$5:$B$2004,B209,Articole!$F$5:$F$2004))</f>
        <v/>
      </c>
      <c r="L209" s="17" t="str">
        <f>IF(B209="","",TRIM(IF(COUNTIF($B$5:$B$504,B209)&gt;1,"Număr de notă dublat. ","")&amp;IF(NOT(ISNUMBER(C209)),"Lipsește data. ","")&amp;IF(N(J209)=0,"Nota nu are articole. ","")&amp;IF(F209="","Lipsește documentul justificativ (notă de calcul, proces-verbal etc.). ","")&amp;IF(AND(D209="Stornare",G209=""),"Precizează ce înregistrare stornezi. ","")&amp;IF(I209="","Nota nu este verificată. ","")&amp;IF(COUNTIFS(Articole!$B$5:$B$2004,B209,Articole!$K$5:$K$2004,"?*")&gt;0,"Are articole cu probleme (vezi Articole). ","")))</f>
        <v/>
      </c>
    </row>
    <row r="210" spans="2:12" x14ac:dyDescent="0.2">
      <c r="B210" s="18"/>
      <c r="C210" s="11"/>
      <c r="D210" s="12"/>
      <c r="E210" s="13"/>
      <c r="F210" s="13"/>
      <c r="G210" s="13"/>
      <c r="H210" s="13"/>
      <c r="I210" s="14"/>
      <c r="J210" s="15" t="str">
        <f>IF(B210="","",COUNTIF(Articole!$B$5:$B$2004,B210))</f>
        <v/>
      </c>
      <c r="K210" s="16" t="str">
        <f>IF(B210="","",SUMIF(Articole!$B$5:$B$2004,B210,Articole!$F$5:$F$2004))</f>
        <v/>
      </c>
      <c r="L210" s="17" t="str">
        <f>IF(B210="","",TRIM(IF(COUNTIF($B$5:$B$504,B210)&gt;1,"Număr de notă dublat. ","")&amp;IF(NOT(ISNUMBER(C210)),"Lipsește data. ","")&amp;IF(N(J210)=0,"Nota nu are articole. ","")&amp;IF(F210="","Lipsește documentul justificativ (notă de calcul, proces-verbal etc.). ","")&amp;IF(AND(D210="Stornare",G210=""),"Precizează ce înregistrare stornezi. ","")&amp;IF(I210="","Nota nu este verificată. ","")&amp;IF(COUNTIFS(Articole!$B$5:$B$2004,B210,Articole!$K$5:$K$2004,"?*")&gt;0,"Are articole cu probleme (vezi Articole). ","")))</f>
        <v/>
      </c>
    </row>
    <row r="211" spans="2:12" x14ac:dyDescent="0.2">
      <c r="B211" s="18"/>
      <c r="C211" s="11"/>
      <c r="D211" s="12"/>
      <c r="E211" s="13"/>
      <c r="F211" s="13"/>
      <c r="G211" s="13"/>
      <c r="H211" s="13"/>
      <c r="I211" s="14"/>
      <c r="J211" s="15" t="str">
        <f>IF(B211="","",COUNTIF(Articole!$B$5:$B$2004,B211))</f>
        <v/>
      </c>
      <c r="K211" s="16" t="str">
        <f>IF(B211="","",SUMIF(Articole!$B$5:$B$2004,B211,Articole!$F$5:$F$2004))</f>
        <v/>
      </c>
      <c r="L211" s="17" t="str">
        <f>IF(B211="","",TRIM(IF(COUNTIF($B$5:$B$504,B211)&gt;1,"Număr de notă dublat. ","")&amp;IF(NOT(ISNUMBER(C211)),"Lipsește data. ","")&amp;IF(N(J211)=0,"Nota nu are articole. ","")&amp;IF(F211="","Lipsește documentul justificativ (notă de calcul, proces-verbal etc.). ","")&amp;IF(AND(D211="Stornare",G211=""),"Precizează ce înregistrare stornezi. ","")&amp;IF(I211="","Nota nu este verificată. ","")&amp;IF(COUNTIFS(Articole!$B$5:$B$2004,B211,Articole!$K$5:$K$2004,"?*")&gt;0,"Are articole cu probleme (vezi Articole). ","")))</f>
        <v/>
      </c>
    </row>
    <row r="212" spans="2:12" x14ac:dyDescent="0.2">
      <c r="B212" s="18"/>
      <c r="C212" s="11"/>
      <c r="D212" s="12"/>
      <c r="E212" s="13"/>
      <c r="F212" s="13"/>
      <c r="G212" s="13"/>
      <c r="H212" s="13"/>
      <c r="I212" s="14"/>
      <c r="J212" s="15" t="str">
        <f>IF(B212="","",COUNTIF(Articole!$B$5:$B$2004,B212))</f>
        <v/>
      </c>
      <c r="K212" s="16" t="str">
        <f>IF(B212="","",SUMIF(Articole!$B$5:$B$2004,B212,Articole!$F$5:$F$2004))</f>
        <v/>
      </c>
      <c r="L212" s="17" t="str">
        <f>IF(B212="","",TRIM(IF(COUNTIF($B$5:$B$504,B212)&gt;1,"Număr de notă dublat. ","")&amp;IF(NOT(ISNUMBER(C212)),"Lipsește data. ","")&amp;IF(N(J212)=0,"Nota nu are articole. ","")&amp;IF(F212="","Lipsește documentul justificativ (notă de calcul, proces-verbal etc.). ","")&amp;IF(AND(D212="Stornare",G212=""),"Precizează ce înregistrare stornezi. ","")&amp;IF(I212="","Nota nu este verificată. ","")&amp;IF(COUNTIFS(Articole!$B$5:$B$2004,B212,Articole!$K$5:$K$2004,"?*")&gt;0,"Are articole cu probleme (vezi Articole). ","")))</f>
        <v/>
      </c>
    </row>
    <row r="213" spans="2:12" x14ac:dyDescent="0.2">
      <c r="B213" s="18"/>
      <c r="C213" s="11"/>
      <c r="D213" s="12"/>
      <c r="E213" s="13"/>
      <c r="F213" s="13"/>
      <c r="G213" s="13"/>
      <c r="H213" s="13"/>
      <c r="I213" s="14"/>
      <c r="J213" s="15" t="str">
        <f>IF(B213="","",COUNTIF(Articole!$B$5:$B$2004,B213))</f>
        <v/>
      </c>
      <c r="K213" s="16" t="str">
        <f>IF(B213="","",SUMIF(Articole!$B$5:$B$2004,B213,Articole!$F$5:$F$2004))</f>
        <v/>
      </c>
      <c r="L213" s="17" t="str">
        <f>IF(B213="","",TRIM(IF(COUNTIF($B$5:$B$504,B213)&gt;1,"Număr de notă dublat. ","")&amp;IF(NOT(ISNUMBER(C213)),"Lipsește data. ","")&amp;IF(N(J213)=0,"Nota nu are articole. ","")&amp;IF(F213="","Lipsește documentul justificativ (notă de calcul, proces-verbal etc.). ","")&amp;IF(AND(D213="Stornare",G213=""),"Precizează ce înregistrare stornezi. ","")&amp;IF(I213="","Nota nu este verificată. ","")&amp;IF(COUNTIFS(Articole!$B$5:$B$2004,B213,Articole!$K$5:$K$2004,"?*")&gt;0,"Are articole cu probleme (vezi Articole). ","")))</f>
        <v/>
      </c>
    </row>
    <row r="214" spans="2:12" x14ac:dyDescent="0.2">
      <c r="B214" s="18"/>
      <c r="C214" s="11"/>
      <c r="D214" s="12"/>
      <c r="E214" s="13"/>
      <c r="F214" s="13"/>
      <c r="G214" s="13"/>
      <c r="H214" s="13"/>
      <c r="I214" s="14"/>
      <c r="J214" s="15" t="str">
        <f>IF(B214="","",COUNTIF(Articole!$B$5:$B$2004,B214))</f>
        <v/>
      </c>
      <c r="K214" s="16" t="str">
        <f>IF(B214="","",SUMIF(Articole!$B$5:$B$2004,B214,Articole!$F$5:$F$2004))</f>
        <v/>
      </c>
      <c r="L214" s="17" t="str">
        <f>IF(B214="","",TRIM(IF(COUNTIF($B$5:$B$504,B214)&gt;1,"Număr de notă dublat. ","")&amp;IF(NOT(ISNUMBER(C214)),"Lipsește data. ","")&amp;IF(N(J214)=0,"Nota nu are articole. ","")&amp;IF(F214="","Lipsește documentul justificativ (notă de calcul, proces-verbal etc.). ","")&amp;IF(AND(D214="Stornare",G214=""),"Precizează ce înregistrare stornezi. ","")&amp;IF(I214="","Nota nu este verificată. ","")&amp;IF(COUNTIFS(Articole!$B$5:$B$2004,B214,Articole!$K$5:$K$2004,"?*")&gt;0,"Are articole cu probleme (vezi Articole). ","")))</f>
        <v/>
      </c>
    </row>
    <row r="215" spans="2:12" x14ac:dyDescent="0.2">
      <c r="B215" s="18"/>
      <c r="C215" s="11"/>
      <c r="D215" s="12"/>
      <c r="E215" s="13"/>
      <c r="F215" s="13"/>
      <c r="G215" s="13"/>
      <c r="H215" s="13"/>
      <c r="I215" s="14"/>
      <c r="J215" s="15" t="str">
        <f>IF(B215="","",COUNTIF(Articole!$B$5:$B$2004,B215))</f>
        <v/>
      </c>
      <c r="K215" s="16" t="str">
        <f>IF(B215="","",SUMIF(Articole!$B$5:$B$2004,B215,Articole!$F$5:$F$2004))</f>
        <v/>
      </c>
      <c r="L215" s="17" t="str">
        <f>IF(B215="","",TRIM(IF(COUNTIF($B$5:$B$504,B215)&gt;1,"Număr de notă dublat. ","")&amp;IF(NOT(ISNUMBER(C215)),"Lipsește data. ","")&amp;IF(N(J215)=0,"Nota nu are articole. ","")&amp;IF(F215="","Lipsește documentul justificativ (notă de calcul, proces-verbal etc.). ","")&amp;IF(AND(D215="Stornare",G215=""),"Precizează ce înregistrare stornezi. ","")&amp;IF(I215="","Nota nu este verificată. ","")&amp;IF(COUNTIFS(Articole!$B$5:$B$2004,B215,Articole!$K$5:$K$2004,"?*")&gt;0,"Are articole cu probleme (vezi Articole). ","")))</f>
        <v/>
      </c>
    </row>
    <row r="216" spans="2:12" x14ac:dyDescent="0.2">
      <c r="B216" s="18"/>
      <c r="C216" s="11"/>
      <c r="D216" s="12"/>
      <c r="E216" s="13"/>
      <c r="F216" s="13"/>
      <c r="G216" s="13"/>
      <c r="H216" s="13"/>
      <c r="I216" s="14"/>
      <c r="J216" s="15" t="str">
        <f>IF(B216="","",COUNTIF(Articole!$B$5:$B$2004,B216))</f>
        <v/>
      </c>
      <c r="K216" s="16" t="str">
        <f>IF(B216="","",SUMIF(Articole!$B$5:$B$2004,B216,Articole!$F$5:$F$2004))</f>
        <v/>
      </c>
      <c r="L216" s="17" t="str">
        <f>IF(B216="","",TRIM(IF(COUNTIF($B$5:$B$504,B216)&gt;1,"Număr de notă dublat. ","")&amp;IF(NOT(ISNUMBER(C216)),"Lipsește data. ","")&amp;IF(N(J216)=0,"Nota nu are articole. ","")&amp;IF(F216="","Lipsește documentul justificativ (notă de calcul, proces-verbal etc.). ","")&amp;IF(AND(D216="Stornare",G216=""),"Precizează ce înregistrare stornezi. ","")&amp;IF(I216="","Nota nu este verificată. ","")&amp;IF(COUNTIFS(Articole!$B$5:$B$2004,B216,Articole!$K$5:$K$2004,"?*")&gt;0,"Are articole cu probleme (vezi Articole). ","")))</f>
        <v/>
      </c>
    </row>
    <row r="217" spans="2:12" x14ac:dyDescent="0.2">
      <c r="B217" s="18"/>
      <c r="C217" s="11"/>
      <c r="D217" s="12"/>
      <c r="E217" s="13"/>
      <c r="F217" s="13"/>
      <c r="G217" s="13"/>
      <c r="H217" s="13"/>
      <c r="I217" s="14"/>
      <c r="J217" s="15" t="str">
        <f>IF(B217="","",COUNTIF(Articole!$B$5:$B$2004,B217))</f>
        <v/>
      </c>
      <c r="K217" s="16" t="str">
        <f>IF(B217="","",SUMIF(Articole!$B$5:$B$2004,B217,Articole!$F$5:$F$2004))</f>
        <v/>
      </c>
      <c r="L217" s="17" t="str">
        <f>IF(B217="","",TRIM(IF(COUNTIF($B$5:$B$504,B217)&gt;1,"Număr de notă dublat. ","")&amp;IF(NOT(ISNUMBER(C217)),"Lipsește data. ","")&amp;IF(N(J217)=0,"Nota nu are articole. ","")&amp;IF(F217="","Lipsește documentul justificativ (notă de calcul, proces-verbal etc.). ","")&amp;IF(AND(D217="Stornare",G217=""),"Precizează ce înregistrare stornezi. ","")&amp;IF(I217="","Nota nu este verificată. ","")&amp;IF(COUNTIFS(Articole!$B$5:$B$2004,B217,Articole!$K$5:$K$2004,"?*")&gt;0,"Are articole cu probleme (vezi Articole). ","")))</f>
        <v/>
      </c>
    </row>
    <row r="218" spans="2:12" x14ac:dyDescent="0.2">
      <c r="B218" s="18"/>
      <c r="C218" s="11"/>
      <c r="D218" s="12"/>
      <c r="E218" s="13"/>
      <c r="F218" s="13"/>
      <c r="G218" s="13"/>
      <c r="H218" s="13"/>
      <c r="I218" s="14"/>
      <c r="J218" s="15" t="str">
        <f>IF(B218="","",COUNTIF(Articole!$B$5:$B$2004,B218))</f>
        <v/>
      </c>
      <c r="K218" s="16" t="str">
        <f>IF(B218="","",SUMIF(Articole!$B$5:$B$2004,B218,Articole!$F$5:$F$2004))</f>
        <v/>
      </c>
      <c r="L218" s="17" t="str">
        <f>IF(B218="","",TRIM(IF(COUNTIF($B$5:$B$504,B218)&gt;1,"Număr de notă dublat. ","")&amp;IF(NOT(ISNUMBER(C218)),"Lipsește data. ","")&amp;IF(N(J218)=0,"Nota nu are articole. ","")&amp;IF(F218="","Lipsește documentul justificativ (notă de calcul, proces-verbal etc.). ","")&amp;IF(AND(D218="Stornare",G218=""),"Precizează ce înregistrare stornezi. ","")&amp;IF(I218="","Nota nu este verificată. ","")&amp;IF(COUNTIFS(Articole!$B$5:$B$2004,B218,Articole!$K$5:$K$2004,"?*")&gt;0,"Are articole cu probleme (vezi Articole). ","")))</f>
        <v/>
      </c>
    </row>
    <row r="219" spans="2:12" x14ac:dyDescent="0.2">
      <c r="B219" s="18"/>
      <c r="C219" s="11"/>
      <c r="D219" s="12"/>
      <c r="E219" s="13"/>
      <c r="F219" s="13"/>
      <c r="G219" s="13"/>
      <c r="H219" s="13"/>
      <c r="I219" s="14"/>
      <c r="J219" s="15" t="str">
        <f>IF(B219="","",COUNTIF(Articole!$B$5:$B$2004,B219))</f>
        <v/>
      </c>
      <c r="K219" s="16" t="str">
        <f>IF(B219="","",SUMIF(Articole!$B$5:$B$2004,B219,Articole!$F$5:$F$2004))</f>
        <v/>
      </c>
      <c r="L219" s="17" t="str">
        <f>IF(B219="","",TRIM(IF(COUNTIF($B$5:$B$504,B219)&gt;1,"Număr de notă dublat. ","")&amp;IF(NOT(ISNUMBER(C219)),"Lipsește data. ","")&amp;IF(N(J219)=0,"Nota nu are articole. ","")&amp;IF(F219="","Lipsește documentul justificativ (notă de calcul, proces-verbal etc.). ","")&amp;IF(AND(D219="Stornare",G219=""),"Precizează ce înregistrare stornezi. ","")&amp;IF(I219="","Nota nu este verificată. ","")&amp;IF(COUNTIFS(Articole!$B$5:$B$2004,B219,Articole!$K$5:$K$2004,"?*")&gt;0,"Are articole cu probleme (vezi Articole). ","")))</f>
        <v/>
      </c>
    </row>
    <row r="220" spans="2:12" x14ac:dyDescent="0.2">
      <c r="B220" s="18"/>
      <c r="C220" s="11"/>
      <c r="D220" s="12"/>
      <c r="E220" s="13"/>
      <c r="F220" s="13"/>
      <c r="G220" s="13"/>
      <c r="H220" s="13"/>
      <c r="I220" s="14"/>
      <c r="J220" s="15" t="str">
        <f>IF(B220="","",COUNTIF(Articole!$B$5:$B$2004,B220))</f>
        <v/>
      </c>
      <c r="K220" s="16" t="str">
        <f>IF(B220="","",SUMIF(Articole!$B$5:$B$2004,B220,Articole!$F$5:$F$2004))</f>
        <v/>
      </c>
      <c r="L220" s="17" t="str">
        <f>IF(B220="","",TRIM(IF(COUNTIF($B$5:$B$504,B220)&gt;1,"Număr de notă dublat. ","")&amp;IF(NOT(ISNUMBER(C220)),"Lipsește data. ","")&amp;IF(N(J220)=0,"Nota nu are articole. ","")&amp;IF(F220="","Lipsește documentul justificativ (notă de calcul, proces-verbal etc.). ","")&amp;IF(AND(D220="Stornare",G220=""),"Precizează ce înregistrare stornezi. ","")&amp;IF(I220="","Nota nu este verificată. ","")&amp;IF(COUNTIFS(Articole!$B$5:$B$2004,B220,Articole!$K$5:$K$2004,"?*")&gt;0,"Are articole cu probleme (vezi Articole). ","")))</f>
        <v/>
      </c>
    </row>
    <row r="221" spans="2:12" x14ac:dyDescent="0.2">
      <c r="B221" s="18"/>
      <c r="C221" s="11"/>
      <c r="D221" s="12"/>
      <c r="E221" s="13"/>
      <c r="F221" s="13"/>
      <c r="G221" s="13"/>
      <c r="H221" s="13"/>
      <c r="I221" s="14"/>
      <c r="J221" s="15" t="str">
        <f>IF(B221="","",COUNTIF(Articole!$B$5:$B$2004,B221))</f>
        <v/>
      </c>
      <c r="K221" s="16" t="str">
        <f>IF(B221="","",SUMIF(Articole!$B$5:$B$2004,B221,Articole!$F$5:$F$2004))</f>
        <v/>
      </c>
      <c r="L221" s="17" t="str">
        <f>IF(B221="","",TRIM(IF(COUNTIF($B$5:$B$504,B221)&gt;1,"Număr de notă dublat. ","")&amp;IF(NOT(ISNUMBER(C221)),"Lipsește data. ","")&amp;IF(N(J221)=0,"Nota nu are articole. ","")&amp;IF(F221="","Lipsește documentul justificativ (notă de calcul, proces-verbal etc.). ","")&amp;IF(AND(D221="Stornare",G221=""),"Precizează ce înregistrare stornezi. ","")&amp;IF(I221="","Nota nu este verificată. ","")&amp;IF(COUNTIFS(Articole!$B$5:$B$2004,B221,Articole!$K$5:$K$2004,"?*")&gt;0,"Are articole cu probleme (vezi Articole). ","")))</f>
        <v/>
      </c>
    </row>
    <row r="222" spans="2:12" x14ac:dyDescent="0.2">
      <c r="B222" s="18"/>
      <c r="C222" s="11"/>
      <c r="D222" s="12"/>
      <c r="E222" s="13"/>
      <c r="F222" s="13"/>
      <c r="G222" s="13"/>
      <c r="H222" s="13"/>
      <c r="I222" s="14"/>
      <c r="J222" s="15" t="str">
        <f>IF(B222="","",COUNTIF(Articole!$B$5:$B$2004,B222))</f>
        <v/>
      </c>
      <c r="K222" s="16" t="str">
        <f>IF(B222="","",SUMIF(Articole!$B$5:$B$2004,B222,Articole!$F$5:$F$2004))</f>
        <v/>
      </c>
      <c r="L222" s="17" t="str">
        <f>IF(B222="","",TRIM(IF(COUNTIF($B$5:$B$504,B222)&gt;1,"Număr de notă dublat. ","")&amp;IF(NOT(ISNUMBER(C222)),"Lipsește data. ","")&amp;IF(N(J222)=0,"Nota nu are articole. ","")&amp;IF(F222="","Lipsește documentul justificativ (notă de calcul, proces-verbal etc.). ","")&amp;IF(AND(D222="Stornare",G222=""),"Precizează ce înregistrare stornezi. ","")&amp;IF(I222="","Nota nu este verificată. ","")&amp;IF(COUNTIFS(Articole!$B$5:$B$2004,B222,Articole!$K$5:$K$2004,"?*")&gt;0,"Are articole cu probleme (vezi Articole). ","")))</f>
        <v/>
      </c>
    </row>
    <row r="223" spans="2:12" x14ac:dyDescent="0.2">
      <c r="B223" s="18"/>
      <c r="C223" s="11"/>
      <c r="D223" s="12"/>
      <c r="E223" s="13"/>
      <c r="F223" s="13"/>
      <c r="G223" s="13"/>
      <c r="H223" s="13"/>
      <c r="I223" s="14"/>
      <c r="J223" s="15" t="str">
        <f>IF(B223="","",COUNTIF(Articole!$B$5:$B$2004,B223))</f>
        <v/>
      </c>
      <c r="K223" s="16" t="str">
        <f>IF(B223="","",SUMIF(Articole!$B$5:$B$2004,B223,Articole!$F$5:$F$2004))</f>
        <v/>
      </c>
      <c r="L223" s="17" t="str">
        <f>IF(B223="","",TRIM(IF(COUNTIF($B$5:$B$504,B223)&gt;1,"Număr de notă dublat. ","")&amp;IF(NOT(ISNUMBER(C223)),"Lipsește data. ","")&amp;IF(N(J223)=0,"Nota nu are articole. ","")&amp;IF(F223="","Lipsește documentul justificativ (notă de calcul, proces-verbal etc.). ","")&amp;IF(AND(D223="Stornare",G223=""),"Precizează ce înregistrare stornezi. ","")&amp;IF(I223="","Nota nu este verificată. ","")&amp;IF(COUNTIFS(Articole!$B$5:$B$2004,B223,Articole!$K$5:$K$2004,"?*")&gt;0,"Are articole cu probleme (vezi Articole). ","")))</f>
        <v/>
      </c>
    </row>
    <row r="224" spans="2:12" x14ac:dyDescent="0.2">
      <c r="B224" s="18"/>
      <c r="C224" s="11"/>
      <c r="D224" s="12"/>
      <c r="E224" s="13"/>
      <c r="F224" s="13"/>
      <c r="G224" s="13"/>
      <c r="H224" s="13"/>
      <c r="I224" s="14"/>
      <c r="J224" s="15" t="str">
        <f>IF(B224="","",COUNTIF(Articole!$B$5:$B$2004,B224))</f>
        <v/>
      </c>
      <c r="K224" s="16" t="str">
        <f>IF(B224="","",SUMIF(Articole!$B$5:$B$2004,B224,Articole!$F$5:$F$2004))</f>
        <v/>
      </c>
      <c r="L224" s="17" t="str">
        <f>IF(B224="","",TRIM(IF(COUNTIF($B$5:$B$504,B224)&gt;1,"Număr de notă dublat. ","")&amp;IF(NOT(ISNUMBER(C224)),"Lipsește data. ","")&amp;IF(N(J224)=0,"Nota nu are articole. ","")&amp;IF(F224="","Lipsește documentul justificativ (notă de calcul, proces-verbal etc.). ","")&amp;IF(AND(D224="Stornare",G224=""),"Precizează ce înregistrare stornezi. ","")&amp;IF(I224="","Nota nu este verificată. ","")&amp;IF(COUNTIFS(Articole!$B$5:$B$2004,B224,Articole!$K$5:$K$2004,"?*")&gt;0,"Are articole cu probleme (vezi Articole). ","")))</f>
        <v/>
      </c>
    </row>
    <row r="225" spans="2:12" x14ac:dyDescent="0.2">
      <c r="B225" s="18"/>
      <c r="C225" s="11"/>
      <c r="D225" s="12"/>
      <c r="E225" s="13"/>
      <c r="F225" s="13"/>
      <c r="G225" s="13"/>
      <c r="H225" s="13"/>
      <c r="I225" s="14"/>
      <c r="J225" s="15" t="str">
        <f>IF(B225="","",COUNTIF(Articole!$B$5:$B$2004,B225))</f>
        <v/>
      </c>
      <c r="K225" s="16" t="str">
        <f>IF(B225="","",SUMIF(Articole!$B$5:$B$2004,B225,Articole!$F$5:$F$2004))</f>
        <v/>
      </c>
      <c r="L225" s="17" t="str">
        <f>IF(B225="","",TRIM(IF(COUNTIF($B$5:$B$504,B225)&gt;1,"Număr de notă dublat. ","")&amp;IF(NOT(ISNUMBER(C225)),"Lipsește data. ","")&amp;IF(N(J225)=0,"Nota nu are articole. ","")&amp;IF(F225="","Lipsește documentul justificativ (notă de calcul, proces-verbal etc.). ","")&amp;IF(AND(D225="Stornare",G225=""),"Precizează ce înregistrare stornezi. ","")&amp;IF(I225="","Nota nu este verificată. ","")&amp;IF(COUNTIFS(Articole!$B$5:$B$2004,B225,Articole!$K$5:$K$2004,"?*")&gt;0,"Are articole cu probleme (vezi Articole). ","")))</f>
        <v/>
      </c>
    </row>
    <row r="226" spans="2:12" x14ac:dyDescent="0.2">
      <c r="B226" s="18"/>
      <c r="C226" s="11"/>
      <c r="D226" s="12"/>
      <c r="E226" s="13"/>
      <c r="F226" s="13"/>
      <c r="G226" s="13"/>
      <c r="H226" s="13"/>
      <c r="I226" s="14"/>
      <c r="J226" s="15" t="str">
        <f>IF(B226="","",COUNTIF(Articole!$B$5:$B$2004,B226))</f>
        <v/>
      </c>
      <c r="K226" s="16" t="str">
        <f>IF(B226="","",SUMIF(Articole!$B$5:$B$2004,B226,Articole!$F$5:$F$2004))</f>
        <v/>
      </c>
      <c r="L226" s="17" t="str">
        <f>IF(B226="","",TRIM(IF(COUNTIF($B$5:$B$504,B226)&gt;1,"Număr de notă dublat. ","")&amp;IF(NOT(ISNUMBER(C226)),"Lipsește data. ","")&amp;IF(N(J226)=0,"Nota nu are articole. ","")&amp;IF(F226="","Lipsește documentul justificativ (notă de calcul, proces-verbal etc.). ","")&amp;IF(AND(D226="Stornare",G226=""),"Precizează ce înregistrare stornezi. ","")&amp;IF(I226="","Nota nu este verificată. ","")&amp;IF(COUNTIFS(Articole!$B$5:$B$2004,B226,Articole!$K$5:$K$2004,"?*")&gt;0,"Are articole cu probleme (vezi Articole). ","")))</f>
        <v/>
      </c>
    </row>
    <row r="227" spans="2:12" x14ac:dyDescent="0.2">
      <c r="B227" s="18"/>
      <c r="C227" s="11"/>
      <c r="D227" s="12"/>
      <c r="E227" s="13"/>
      <c r="F227" s="13"/>
      <c r="G227" s="13"/>
      <c r="H227" s="13"/>
      <c r="I227" s="14"/>
      <c r="J227" s="15" t="str">
        <f>IF(B227="","",COUNTIF(Articole!$B$5:$B$2004,B227))</f>
        <v/>
      </c>
      <c r="K227" s="16" t="str">
        <f>IF(B227="","",SUMIF(Articole!$B$5:$B$2004,B227,Articole!$F$5:$F$2004))</f>
        <v/>
      </c>
      <c r="L227" s="17" t="str">
        <f>IF(B227="","",TRIM(IF(COUNTIF($B$5:$B$504,B227)&gt;1,"Număr de notă dublat. ","")&amp;IF(NOT(ISNUMBER(C227)),"Lipsește data. ","")&amp;IF(N(J227)=0,"Nota nu are articole. ","")&amp;IF(F227="","Lipsește documentul justificativ (notă de calcul, proces-verbal etc.). ","")&amp;IF(AND(D227="Stornare",G227=""),"Precizează ce înregistrare stornezi. ","")&amp;IF(I227="","Nota nu este verificată. ","")&amp;IF(COUNTIFS(Articole!$B$5:$B$2004,B227,Articole!$K$5:$K$2004,"?*")&gt;0,"Are articole cu probleme (vezi Articole). ","")))</f>
        <v/>
      </c>
    </row>
    <row r="228" spans="2:12" x14ac:dyDescent="0.2">
      <c r="B228" s="18"/>
      <c r="C228" s="11"/>
      <c r="D228" s="12"/>
      <c r="E228" s="13"/>
      <c r="F228" s="13"/>
      <c r="G228" s="13"/>
      <c r="H228" s="13"/>
      <c r="I228" s="14"/>
      <c r="J228" s="15" t="str">
        <f>IF(B228="","",COUNTIF(Articole!$B$5:$B$2004,B228))</f>
        <v/>
      </c>
      <c r="K228" s="16" t="str">
        <f>IF(B228="","",SUMIF(Articole!$B$5:$B$2004,B228,Articole!$F$5:$F$2004))</f>
        <v/>
      </c>
      <c r="L228" s="17" t="str">
        <f>IF(B228="","",TRIM(IF(COUNTIF($B$5:$B$504,B228)&gt;1,"Număr de notă dublat. ","")&amp;IF(NOT(ISNUMBER(C228)),"Lipsește data. ","")&amp;IF(N(J228)=0,"Nota nu are articole. ","")&amp;IF(F228="","Lipsește documentul justificativ (notă de calcul, proces-verbal etc.). ","")&amp;IF(AND(D228="Stornare",G228=""),"Precizează ce înregistrare stornezi. ","")&amp;IF(I228="","Nota nu este verificată. ","")&amp;IF(COUNTIFS(Articole!$B$5:$B$2004,B228,Articole!$K$5:$K$2004,"?*")&gt;0,"Are articole cu probleme (vezi Articole). ","")))</f>
        <v/>
      </c>
    </row>
    <row r="229" spans="2:12" x14ac:dyDescent="0.2">
      <c r="B229" s="18"/>
      <c r="C229" s="11"/>
      <c r="D229" s="12"/>
      <c r="E229" s="13"/>
      <c r="F229" s="13"/>
      <c r="G229" s="13"/>
      <c r="H229" s="13"/>
      <c r="I229" s="14"/>
      <c r="J229" s="15" t="str">
        <f>IF(B229="","",COUNTIF(Articole!$B$5:$B$2004,B229))</f>
        <v/>
      </c>
      <c r="K229" s="16" t="str">
        <f>IF(B229="","",SUMIF(Articole!$B$5:$B$2004,B229,Articole!$F$5:$F$2004))</f>
        <v/>
      </c>
      <c r="L229" s="17" t="str">
        <f>IF(B229="","",TRIM(IF(COUNTIF($B$5:$B$504,B229)&gt;1,"Număr de notă dublat. ","")&amp;IF(NOT(ISNUMBER(C229)),"Lipsește data. ","")&amp;IF(N(J229)=0,"Nota nu are articole. ","")&amp;IF(F229="","Lipsește documentul justificativ (notă de calcul, proces-verbal etc.). ","")&amp;IF(AND(D229="Stornare",G229=""),"Precizează ce înregistrare stornezi. ","")&amp;IF(I229="","Nota nu este verificată. ","")&amp;IF(COUNTIFS(Articole!$B$5:$B$2004,B229,Articole!$K$5:$K$2004,"?*")&gt;0,"Are articole cu probleme (vezi Articole). ","")))</f>
        <v/>
      </c>
    </row>
    <row r="230" spans="2:12" x14ac:dyDescent="0.2">
      <c r="B230" s="18"/>
      <c r="C230" s="11"/>
      <c r="D230" s="12"/>
      <c r="E230" s="13"/>
      <c r="F230" s="13"/>
      <c r="G230" s="13"/>
      <c r="H230" s="13"/>
      <c r="I230" s="14"/>
      <c r="J230" s="15" t="str">
        <f>IF(B230="","",COUNTIF(Articole!$B$5:$B$2004,B230))</f>
        <v/>
      </c>
      <c r="K230" s="16" t="str">
        <f>IF(B230="","",SUMIF(Articole!$B$5:$B$2004,B230,Articole!$F$5:$F$2004))</f>
        <v/>
      </c>
      <c r="L230" s="17" t="str">
        <f>IF(B230="","",TRIM(IF(COUNTIF($B$5:$B$504,B230)&gt;1,"Număr de notă dublat. ","")&amp;IF(NOT(ISNUMBER(C230)),"Lipsește data. ","")&amp;IF(N(J230)=0,"Nota nu are articole. ","")&amp;IF(F230="","Lipsește documentul justificativ (notă de calcul, proces-verbal etc.). ","")&amp;IF(AND(D230="Stornare",G230=""),"Precizează ce înregistrare stornezi. ","")&amp;IF(I230="","Nota nu este verificată. ","")&amp;IF(COUNTIFS(Articole!$B$5:$B$2004,B230,Articole!$K$5:$K$2004,"?*")&gt;0,"Are articole cu probleme (vezi Articole). ","")))</f>
        <v/>
      </c>
    </row>
    <row r="231" spans="2:12" x14ac:dyDescent="0.2">
      <c r="B231" s="18"/>
      <c r="C231" s="11"/>
      <c r="D231" s="12"/>
      <c r="E231" s="13"/>
      <c r="F231" s="13"/>
      <c r="G231" s="13"/>
      <c r="H231" s="13"/>
      <c r="I231" s="14"/>
      <c r="J231" s="15" t="str">
        <f>IF(B231="","",COUNTIF(Articole!$B$5:$B$2004,B231))</f>
        <v/>
      </c>
      <c r="K231" s="16" t="str">
        <f>IF(B231="","",SUMIF(Articole!$B$5:$B$2004,B231,Articole!$F$5:$F$2004))</f>
        <v/>
      </c>
      <c r="L231" s="17" t="str">
        <f>IF(B231="","",TRIM(IF(COUNTIF($B$5:$B$504,B231)&gt;1,"Număr de notă dublat. ","")&amp;IF(NOT(ISNUMBER(C231)),"Lipsește data. ","")&amp;IF(N(J231)=0,"Nota nu are articole. ","")&amp;IF(F231="","Lipsește documentul justificativ (notă de calcul, proces-verbal etc.). ","")&amp;IF(AND(D231="Stornare",G231=""),"Precizează ce înregistrare stornezi. ","")&amp;IF(I231="","Nota nu este verificată. ","")&amp;IF(COUNTIFS(Articole!$B$5:$B$2004,B231,Articole!$K$5:$K$2004,"?*")&gt;0,"Are articole cu probleme (vezi Articole). ","")))</f>
        <v/>
      </c>
    </row>
    <row r="232" spans="2:12" x14ac:dyDescent="0.2">
      <c r="B232" s="18"/>
      <c r="C232" s="11"/>
      <c r="D232" s="12"/>
      <c r="E232" s="13"/>
      <c r="F232" s="13"/>
      <c r="G232" s="13"/>
      <c r="H232" s="13"/>
      <c r="I232" s="14"/>
      <c r="J232" s="15" t="str">
        <f>IF(B232="","",COUNTIF(Articole!$B$5:$B$2004,B232))</f>
        <v/>
      </c>
      <c r="K232" s="16" t="str">
        <f>IF(B232="","",SUMIF(Articole!$B$5:$B$2004,B232,Articole!$F$5:$F$2004))</f>
        <v/>
      </c>
      <c r="L232" s="17" t="str">
        <f>IF(B232="","",TRIM(IF(COUNTIF($B$5:$B$504,B232)&gt;1,"Număr de notă dublat. ","")&amp;IF(NOT(ISNUMBER(C232)),"Lipsește data. ","")&amp;IF(N(J232)=0,"Nota nu are articole. ","")&amp;IF(F232="","Lipsește documentul justificativ (notă de calcul, proces-verbal etc.). ","")&amp;IF(AND(D232="Stornare",G232=""),"Precizează ce înregistrare stornezi. ","")&amp;IF(I232="","Nota nu este verificată. ","")&amp;IF(COUNTIFS(Articole!$B$5:$B$2004,B232,Articole!$K$5:$K$2004,"?*")&gt;0,"Are articole cu probleme (vezi Articole). ","")))</f>
        <v/>
      </c>
    </row>
    <row r="233" spans="2:12" x14ac:dyDescent="0.2">
      <c r="B233" s="18"/>
      <c r="C233" s="11"/>
      <c r="D233" s="12"/>
      <c r="E233" s="13"/>
      <c r="F233" s="13"/>
      <c r="G233" s="13"/>
      <c r="H233" s="13"/>
      <c r="I233" s="14"/>
      <c r="J233" s="15" t="str">
        <f>IF(B233="","",COUNTIF(Articole!$B$5:$B$2004,B233))</f>
        <v/>
      </c>
      <c r="K233" s="16" t="str">
        <f>IF(B233="","",SUMIF(Articole!$B$5:$B$2004,B233,Articole!$F$5:$F$2004))</f>
        <v/>
      </c>
      <c r="L233" s="17" t="str">
        <f>IF(B233="","",TRIM(IF(COUNTIF($B$5:$B$504,B233)&gt;1,"Număr de notă dublat. ","")&amp;IF(NOT(ISNUMBER(C233)),"Lipsește data. ","")&amp;IF(N(J233)=0,"Nota nu are articole. ","")&amp;IF(F233="","Lipsește documentul justificativ (notă de calcul, proces-verbal etc.). ","")&amp;IF(AND(D233="Stornare",G233=""),"Precizează ce înregistrare stornezi. ","")&amp;IF(I233="","Nota nu este verificată. ","")&amp;IF(COUNTIFS(Articole!$B$5:$B$2004,B233,Articole!$K$5:$K$2004,"?*")&gt;0,"Are articole cu probleme (vezi Articole). ","")))</f>
        <v/>
      </c>
    </row>
    <row r="234" spans="2:12" x14ac:dyDescent="0.2">
      <c r="B234" s="18"/>
      <c r="C234" s="11"/>
      <c r="D234" s="12"/>
      <c r="E234" s="13"/>
      <c r="F234" s="13"/>
      <c r="G234" s="13"/>
      <c r="H234" s="13"/>
      <c r="I234" s="14"/>
      <c r="J234" s="15" t="str">
        <f>IF(B234="","",COUNTIF(Articole!$B$5:$B$2004,B234))</f>
        <v/>
      </c>
      <c r="K234" s="16" t="str">
        <f>IF(B234="","",SUMIF(Articole!$B$5:$B$2004,B234,Articole!$F$5:$F$2004))</f>
        <v/>
      </c>
      <c r="L234" s="17" t="str">
        <f>IF(B234="","",TRIM(IF(COUNTIF($B$5:$B$504,B234)&gt;1,"Număr de notă dublat. ","")&amp;IF(NOT(ISNUMBER(C234)),"Lipsește data. ","")&amp;IF(N(J234)=0,"Nota nu are articole. ","")&amp;IF(F234="","Lipsește documentul justificativ (notă de calcul, proces-verbal etc.). ","")&amp;IF(AND(D234="Stornare",G234=""),"Precizează ce înregistrare stornezi. ","")&amp;IF(I234="","Nota nu este verificată. ","")&amp;IF(COUNTIFS(Articole!$B$5:$B$2004,B234,Articole!$K$5:$K$2004,"?*")&gt;0,"Are articole cu probleme (vezi Articole). ","")))</f>
        <v/>
      </c>
    </row>
    <row r="235" spans="2:12" x14ac:dyDescent="0.2">
      <c r="B235" s="18"/>
      <c r="C235" s="11"/>
      <c r="D235" s="12"/>
      <c r="E235" s="13"/>
      <c r="F235" s="13"/>
      <c r="G235" s="13"/>
      <c r="H235" s="13"/>
      <c r="I235" s="14"/>
      <c r="J235" s="15" t="str">
        <f>IF(B235="","",COUNTIF(Articole!$B$5:$B$2004,B235))</f>
        <v/>
      </c>
      <c r="K235" s="16" t="str">
        <f>IF(B235="","",SUMIF(Articole!$B$5:$B$2004,B235,Articole!$F$5:$F$2004))</f>
        <v/>
      </c>
      <c r="L235" s="17" t="str">
        <f>IF(B235="","",TRIM(IF(COUNTIF($B$5:$B$504,B235)&gt;1,"Număr de notă dublat. ","")&amp;IF(NOT(ISNUMBER(C235)),"Lipsește data. ","")&amp;IF(N(J235)=0,"Nota nu are articole. ","")&amp;IF(F235="","Lipsește documentul justificativ (notă de calcul, proces-verbal etc.). ","")&amp;IF(AND(D235="Stornare",G235=""),"Precizează ce înregistrare stornezi. ","")&amp;IF(I235="","Nota nu este verificată. ","")&amp;IF(COUNTIFS(Articole!$B$5:$B$2004,B235,Articole!$K$5:$K$2004,"?*")&gt;0,"Are articole cu probleme (vezi Articole). ","")))</f>
        <v/>
      </c>
    </row>
    <row r="236" spans="2:12" x14ac:dyDescent="0.2">
      <c r="B236" s="18"/>
      <c r="C236" s="11"/>
      <c r="D236" s="12"/>
      <c r="E236" s="13"/>
      <c r="F236" s="13"/>
      <c r="G236" s="13"/>
      <c r="H236" s="13"/>
      <c r="I236" s="14"/>
      <c r="J236" s="15" t="str">
        <f>IF(B236="","",COUNTIF(Articole!$B$5:$B$2004,B236))</f>
        <v/>
      </c>
      <c r="K236" s="16" t="str">
        <f>IF(B236="","",SUMIF(Articole!$B$5:$B$2004,B236,Articole!$F$5:$F$2004))</f>
        <v/>
      </c>
      <c r="L236" s="17" t="str">
        <f>IF(B236="","",TRIM(IF(COUNTIF($B$5:$B$504,B236)&gt;1,"Număr de notă dublat. ","")&amp;IF(NOT(ISNUMBER(C236)),"Lipsește data. ","")&amp;IF(N(J236)=0,"Nota nu are articole. ","")&amp;IF(F236="","Lipsește documentul justificativ (notă de calcul, proces-verbal etc.). ","")&amp;IF(AND(D236="Stornare",G236=""),"Precizează ce înregistrare stornezi. ","")&amp;IF(I236="","Nota nu este verificată. ","")&amp;IF(COUNTIFS(Articole!$B$5:$B$2004,B236,Articole!$K$5:$K$2004,"?*")&gt;0,"Are articole cu probleme (vezi Articole). ","")))</f>
        <v/>
      </c>
    </row>
    <row r="237" spans="2:12" x14ac:dyDescent="0.2">
      <c r="B237" s="18"/>
      <c r="C237" s="11"/>
      <c r="D237" s="12"/>
      <c r="E237" s="13"/>
      <c r="F237" s="13"/>
      <c r="G237" s="13"/>
      <c r="H237" s="13"/>
      <c r="I237" s="14"/>
      <c r="J237" s="15" t="str">
        <f>IF(B237="","",COUNTIF(Articole!$B$5:$B$2004,B237))</f>
        <v/>
      </c>
      <c r="K237" s="16" t="str">
        <f>IF(B237="","",SUMIF(Articole!$B$5:$B$2004,B237,Articole!$F$5:$F$2004))</f>
        <v/>
      </c>
      <c r="L237" s="17" t="str">
        <f>IF(B237="","",TRIM(IF(COUNTIF($B$5:$B$504,B237)&gt;1,"Număr de notă dublat. ","")&amp;IF(NOT(ISNUMBER(C237)),"Lipsește data. ","")&amp;IF(N(J237)=0,"Nota nu are articole. ","")&amp;IF(F237="","Lipsește documentul justificativ (notă de calcul, proces-verbal etc.). ","")&amp;IF(AND(D237="Stornare",G237=""),"Precizează ce înregistrare stornezi. ","")&amp;IF(I237="","Nota nu este verificată. ","")&amp;IF(COUNTIFS(Articole!$B$5:$B$2004,B237,Articole!$K$5:$K$2004,"?*")&gt;0,"Are articole cu probleme (vezi Articole). ","")))</f>
        <v/>
      </c>
    </row>
    <row r="238" spans="2:12" x14ac:dyDescent="0.2">
      <c r="B238" s="18"/>
      <c r="C238" s="11"/>
      <c r="D238" s="12"/>
      <c r="E238" s="13"/>
      <c r="F238" s="13"/>
      <c r="G238" s="13"/>
      <c r="H238" s="13"/>
      <c r="I238" s="14"/>
      <c r="J238" s="15" t="str">
        <f>IF(B238="","",COUNTIF(Articole!$B$5:$B$2004,B238))</f>
        <v/>
      </c>
      <c r="K238" s="16" t="str">
        <f>IF(B238="","",SUMIF(Articole!$B$5:$B$2004,B238,Articole!$F$5:$F$2004))</f>
        <v/>
      </c>
      <c r="L238" s="17" t="str">
        <f>IF(B238="","",TRIM(IF(COUNTIF($B$5:$B$504,B238)&gt;1,"Număr de notă dublat. ","")&amp;IF(NOT(ISNUMBER(C238)),"Lipsește data. ","")&amp;IF(N(J238)=0,"Nota nu are articole. ","")&amp;IF(F238="","Lipsește documentul justificativ (notă de calcul, proces-verbal etc.). ","")&amp;IF(AND(D238="Stornare",G238=""),"Precizează ce înregistrare stornezi. ","")&amp;IF(I238="","Nota nu este verificată. ","")&amp;IF(COUNTIFS(Articole!$B$5:$B$2004,B238,Articole!$K$5:$K$2004,"?*")&gt;0,"Are articole cu probleme (vezi Articole). ","")))</f>
        <v/>
      </c>
    </row>
    <row r="239" spans="2:12" x14ac:dyDescent="0.2">
      <c r="B239" s="18"/>
      <c r="C239" s="11"/>
      <c r="D239" s="12"/>
      <c r="E239" s="13"/>
      <c r="F239" s="13"/>
      <c r="G239" s="13"/>
      <c r="H239" s="13"/>
      <c r="I239" s="14"/>
      <c r="J239" s="15" t="str">
        <f>IF(B239="","",COUNTIF(Articole!$B$5:$B$2004,B239))</f>
        <v/>
      </c>
      <c r="K239" s="16" t="str">
        <f>IF(B239="","",SUMIF(Articole!$B$5:$B$2004,B239,Articole!$F$5:$F$2004))</f>
        <v/>
      </c>
      <c r="L239" s="17" t="str">
        <f>IF(B239="","",TRIM(IF(COUNTIF($B$5:$B$504,B239)&gt;1,"Număr de notă dublat. ","")&amp;IF(NOT(ISNUMBER(C239)),"Lipsește data. ","")&amp;IF(N(J239)=0,"Nota nu are articole. ","")&amp;IF(F239="","Lipsește documentul justificativ (notă de calcul, proces-verbal etc.). ","")&amp;IF(AND(D239="Stornare",G239=""),"Precizează ce înregistrare stornezi. ","")&amp;IF(I239="","Nota nu este verificată. ","")&amp;IF(COUNTIFS(Articole!$B$5:$B$2004,B239,Articole!$K$5:$K$2004,"?*")&gt;0,"Are articole cu probleme (vezi Articole). ","")))</f>
        <v/>
      </c>
    </row>
    <row r="240" spans="2:12" x14ac:dyDescent="0.2">
      <c r="B240" s="18"/>
      <c r="C240" s="11"/>
      <c r="D240" s="12"/>
      <c r="E240" s="13"/>
      <c r="F240" s="13"/>
      <c r="G240" s="13"/>
      <c r="H240" s="13"/>
      <c r="I240" s="14"/>
      <c r="J240" s="15" t="str">
        <f>IF(B240="","",COUNTIF(Articole!$B$5:$B$2004,B240))</f>
        <v/>
      </c>
      <c r="K240" s="16" t="str">
        <f>IF(B240="","",SUMIF(Articole!$B$5:$B$2004,B240,Articole!$F$5:$F$2004))</f>
        <v/>
      </c>
      <c r="L240" s="17" t="str">
        <f>IF(B240="","",TRIM(IF(COUNTIF($B$5:$B$504,B240)&gt;1,"Număr de notă dublat. ","")&amp;IF(NOT(ISNUMBER(C240)),"Lipsește data. ","")&amp;IF(N(J240)=0,"Nota nu are articole. ","")&amp;IF(F240="","Lipsește documentul justificativ (notă de calcul, proces-verbal etc.). ","")&amp;IF(AND(D240="Stornare",G240=""),"Precizează ce înregistrare stornezi. ","")&amp;IF(I240="","Nota nu este verificată. ","")&amp;IF(COUNTIFS(Articole!$B$5:$B$2004,B240,Articole!$K$5:$K$2004,"?*")&gt;0,"Are articole cu probleme (vezi Articole). ","")))</f>
        <v/>
      </c>
    </row>
    <row r="241" spans="2:12" x14ac:dyDescent="0.2">
      <c r="B241" s="18"/>
      <c r="C241" s="11"/>
      <c r="D241" s="12"/>
      <c r="E241" s="13"/>
      <c r="F241" s="13"/>
      <c r="G241" s="13"/>
      <c r="H241" s="13"/>
      <c r="I241" s="14"/>
      <c r="J241" s="15" t="str">
        <f>IF(B241="","",COUNTIF(Articole!$B$5:$B$2004,B241))</f>
        <v/>
      </c>
      <c r="K241" s="16" t="str">
        <f>IF(B241="","",SUMIF(Articole!$B$5:$B$2004,B241,Articole!$F$5:$F$2004))</f>
        <v/>
      </c>
      <c r="L241" s="17" t="str">
        <f>IF(B241="","",TRIM(IF(COUNTIF($B$5:$B$504,B241)&gt;1,"Număr de notă dublat. ","")&amp;IF(NOT(ISNUMBER(C241)),"Lipsește data. ","")&amp;IF(N(J241)=0,"Nota nu are articole. ","")&amp;IF(F241="","Lipsește documentul justificativ (notă de calcul, proces-verbal etc.). ","")&amp;IF(AND(D241="Stornare",G241=""),"Precizează ce înregistrare stornezi. ","")&amp;IF(I241="","Nota nu este verificată. ","")&amp;IF(COUNTIFS(Articole!$B$5:$B$2004,B241,Articole!$K$5:$K$2004,"?*")&gt;0,"Are articole cu probleme (vezi Articole). ","")))</f>
        <v/>
      </c>
    </row>
    <row r="242" spans="2:12" x14ac:dyDescent="0.2">
      <c r="B242" s="18"/>
      <c r="C242" s="11"/>
      <c r="D242" s="12"/>
      <c r="E242" s="13"/>
      <c r="F242" s="13"/>
      <c r="G242" s="13"/>
      <c r="H242" s="13"/>
      <c r="I242" s="14"/>
      <c r="J242" s="15" t="str">
        <f>IF(B242="","",COUNTIF(Articole!$B$5:$B$2004,B242))</f>
        <v/>
      </c>
      <c r="K242" s="16" t="str">
        <f>IF(B242="","",SUMIF(Articole!$B$5:$B$2004,B242,Articole!$F$5:$F$2004))</f>
        <v/>
      </c>
      <c r="L242" s="17" t="str">
        <f>IF(B242="","",TRIM(IF(COUNTIF($B$5:$B$504,B242)&gt;1,"Număr de notă dublat. ","")&amp;IF(NOT(ISNUMBER(C242)),"Lipsește data. ","")&amp;IF(N(J242)=0,"Nota nu are articole. ","")&amp;IF(F242="","Lipsește documentul justificativ (notă de calcul, proces-verbal etc.). ","")&amp;IF(AND(D242="Stornare",G242=""),"Precizează ce înregistrare stornezi. ","")&amp;IF(I242="","Nota nu este verificată. ","")&amp;IF(COUNTIFS(Articole!$B$5:$B$2004,B242,Articole!$K$5:$K$2004,"?*")&gt;0,"Are articole cu probleme (vezi Articole). ","")))</f>
        <v/>
      </c>
    </row>
    <row r="243" spans="2:12" x14ac:dyDescent="0.2">
      <c r="B243" s="18"/>
      <c r="C243" s="11"/>
      <c r="D243" s="12"/>
      <c r="E243" s="13"/>
      <c r="F243" s="13"/>
      <c r="G243" s="13"/>
      <c r="H243" s="13"/>
      <c r="I243" s="14"/>
      <c r="J243" s="15" t="str">
        <f>IF(B243="","",COUNTIF(Articole!$B$5:$B$2004,B243))</f>
        <v/>
      </c>
      <c r="K243" s="16" t="str">
        <f>IF(B243="","",SUMIF(Articole!$B$5:$B$2004,B243,Articole!$F$5:$F$2004))</f>
        <v/>
      </c>
      <c r="L243" s="17" t="str">
        <f>IF(B243="","",TRIM(IF(COUNTIF($B$5:$B$504,B243)&gt;1,"Număr de notă dublat. ","")&amp;IF(NOT(ISNUMBER(C243)),"Lipsește data. ","")&amp;IF(N(J243)=0,"Nota nu are articole. ","")&amp;IF(F243="","Lipsește documentul justificativ (notă de calcul, proces-verbal etc.). ","")&amp;IF(AND(D243="Stornare",G243=""),"Precizează ce înregistrare stornezi. ","")&amp;IF(I243="","Nota nu este verificată. ","")&amp;IF(COUNTIFS(Articole!$B$5:$B$2004,B243,Articole!$K$5:$K$2004,"?*")&gt;0,"Are articole cu probleme (vezi Articole). ","")))</f>
        <v/>
      </c>
    </row>
    <row r="244" spans="2:12" x14ac:dyDescent="0.2">
      <c r="B244" s="18"/>
      <c r="C244" s="11"/>
      <c r="D244" s="12"/>
      <c r="E244" s="13"/>
      <c r="F244" s="13"/>
      <c r="G244" s="13"/>
      <c r="H244" s="13"/>
      <c r="I244" s="14"/>
      <c r="J244" s="15" t="str">
        <f>IF(B244="","",COUNTIF(Articole!$B$5:$B$2004,B244))</f>
        <v/>
      </c>
      <c r="K244" s="16" t="str">
        <f>IF(B244="","",SUMIF(Articole!$B$5:$B$2004,B244,Articole!$F$5:$F$2004))</f>
        <v/>
      </c>
      <c r="L244" s="17" t="str">
        <f>IF(B244="","",TRIM(IF(COUNTIF($B$5:$B$504,B244)&gt;1,"Număr de notă dublat. ","")&amp;IF(NOT(ISNUMBER(C244)),"Lipsește data. ","")&amp;IF(N(J244)=0,"Nota nu are articole. ","")&amp;IF(F244="","Lipsește documentul justificativ (notă de calcul, proces-verbal etc.). ","")&amp;IF(AND(D244="Stornare",G244=""),"Precizează ce înregistrare stornezi. ","")&amp;IF(I244="","Nota nu este verificată. ","")&amp;IF(COUNTIFS(Articole!$B$5:$B$2004,B244,Articole!$K$5:$K$2004,"?*")&gt;0,"Are articole cu probleme (vezi Articole). ","")))</f>
        <v/>
      </c>
    </row>
    <row r="245" spans="2:12" x14ac:dyDescent="0.2">
      <c r="B245" s="18"/>
      <c r="C245" s="11"/>
      <c r="D245" s="12"/>
      <c r="E245" s="13"/>
      <c r="F245" s="13"/>
      <c r="G245" s="13"/>
      <c r="H245" s="13"/>
      <c r="I245" s="14"/>
      <c r="J245" s="15" t="str">
        <f>IF(B245="","",COUNTIF(Articole!$B$5:$B$2004,B245))</f>
        <v/>
      </c>
      <c r="K245" s="16" t="str">
        <f>IF(B245="","",SUMIF(Articole!$B$5:$B$2004,B245,Articole!$F$5:$F$2004))</f>
        <v/>
      </c>
      <c r="L245" s="17" t="str">
        <f>IF(B245="","",TRIM(IF(COUNTIF($B$5:$B$504,B245)&gt;1,"Număr de notă dublat. ","")&amp;IF(NOT(ISNUMBER(C245)),"Lipsește data. ","")&amp;IF(N(J245)=0,"Nota nu are articole. ","")&amp;IF(F245="","Lipsește documentul justificativ (notă de calcul, proces-verbal etc.). ","")&amp;IF(AND(D245="Stornare",G245=""),"Precizează ce înregistrare stornezi. ","")&amp;IF(I245="","Nota nu este verificată. ","")&amp;IF(COUNTIFS(Articole!$B$5:$B$2004,B245,Articole!$K$5:$K$2004,"?*")&gt;0,"Are articole cu probleme (vezi Articole). ","")))</f>
        <v/>
      </c>
    </row>
    <row r="246" spans="2:12" x14ac:dyDescent="0.2">
      <c r="B246" s="18"/>
      <c r="C246" s="11"/>
      <c r="D246" s="12"/>
      <c r="E246" s="13"/>
      <c r="F246" s="13"/>
      <c r="G246" s="13"/>
      <c r="H246" s="13"/>
      <c r="I246" s="14"/>
      <c r="J246" s="15" t="str">
        <f>IF(B246="","",COUNTIF(Articole!$B$5:$B$2004,B246))</f>
        <v/>
      </c>
      <c r="K246" s="16" t="str">
        <f>IF(B246="","",SUMIF(Articole!$B$5:$B$2004,B246,Articole!$F$5:$F$2004))</f>
        <v/>
      </c>
      <c r="L246" s="17" t="str">
        <f>IF(B246="","",TRIM(IF(COUNTIF($B$5:$B$504,B246)&gt;1,"Număr de notă dublat. ","")&amp;IF(NOT(ISNUMBER(C246)),"Lipsește data. ","")&amp;IF(N(J246)=0,"Nota nu are articole. ","")&amp;IF(F246="","Lipsește documentul justificativ (notă de calcul, proces-verbal etc.). ","")&amp;IF(AND(D246="Stornare",G246=""),"Precizează ce înregistrare stornezi. ","")&amp;IF(I246="","Nota nu este verificată. ","")&amp;IF(COUNTIFS(Articole!$B$5:$B$2004,B246,Articole!$K$5:$K$2004,"?*")&gt;0,"Are articole cu probleme (vezi Articole). ","")))</f>
        <v/>
      </c>
    </row>
    <row r="247" spans="2:12" x14ac:dyDescent="0.2">
      <c r="B247" s="18"/>
      <c r="C247" s="11"/>
      <c r="D247" s="12"/>
      <c r="E247" s="13"/>
      <c r="F247" s="13"/>
      <c r="G247" s="13"/>
      <c r="H247" s="13"/>
      <c r="I247" s="14"/>
      <c r="J247" s="15" t="str">
        <f>IF(B247="","",COUNTIF(Articole!$B$5:$B$2004,B247))</f>
        <v/>
      </c>
      <c r="K247" s="16" t="str">
        <f>IF(B247="","",SUMIF(Articole!$B$5:$B$2004,B247,Articole!$F$5:$F$2004))</f>
        <v/>
      </c>
      <c r="L247" s="17" t="str">
        <f>IF(B247="","",TRIM(IF(COUNTIF($B$5:$B$504,B247)&gt;1,"Număr de notă dublat. ","")&amp;IF(NOT(ISNUMBER(C247)),"Lipsește data. ","")&amp;IF(N(J247)=0,"Nota nu are articole. ","")&amp;IF(F247="","Lipsește documentul justificativ (notă de calcul, proces-verbal etc.). ","")&amp;IF(AND(D247="Stornare",G247=""),"Precizează ce înregistrare stornezi. ","")&amp;IF(I247="","Nota nu este verificată. ","")&amp;IF(COUNTIFS(Articole!$B$5:$B$2004,B247,Articole!$K$5:$K$2004,"?*")&gt;0,"Are articole cu probleme (vezi Articole). ","")))</f>
        <v/>
      </c>
    </row>
    <row r="248" spans="2:12" x14ac:dyDescent="0.2">
      <c r="B248" s="18"/>
      <c r="C248" s="11"/>
      <c r="D248" s="12"/>
      <c r="E248" s="13"/>
      <c r="F248" s="13"/>
      <c r="G248" s="13"/>
      <c r="H248" s="13"/>
      <c r="I248" s="14"/>
      <c r="J248" s="15" t="str">
        <f>IF(B248="","",COUNTIF(Articole!$B$5:$B$2004,B248))</f>
        <v/>
      </c>
      <c r="K248" s="16" t="str">
        <f>IF(B248="","",SUMIF(Articole!$B$5:$B$2004,B248,Articole!$F$5:$F$2004))</f>
        <v/>
      </c>
      <c r="L248" s="17" t="str">
        <f>IF(B248="","",TRIM(IF(COUNTIF($B$5:$B$504,B248)&gt;1,"Număr de notă dublat. ","")&amp;IF(NOT(ISNUMBER(C248)),"Lipsește data. ","")&amp;IF(N(J248)=0,"Nota nu are articole. ","")&amp;IF(F248="","Lipsește documentul justificativ (notă de calcul, proces-verbal etc.). ","")&amp;IF(AND(D248="Stornare",G248=""),"Precizează ce înregistrare stornezi. ","")&amp;IF(I248="","Nota nu este verificată. ","")&amp;IF(COUNTIFS(Articole!$B$5:$B$2004,B248,Articole!$K$5:$K$2004,"?*")&gt;0,"Are articole cu probleme (vezi Articole). ","")))</f>
        <v/>
      </c>
    </row>
    <row r="249" spans="2:12" x14ac:dyDescent="0.2">
      <c r="B249" s="18"/>
      <c r="C249" s="11"/>
      <c r="D249" s="12"/>
      <c r="E249" s="13"/>
      <c r="F249" s="13"/>
      <c r="G249" s="13"/>
      <c r="H249" s="13"/>
      <c r="I249" s="14"/>
      <c r="J249" s="15" t="str">
        <f>IF(B249="","",COUNTIF(Articole!$B$5:$B$2004,B249))</f>
        <v/>
      </c>
      <c r="K249" s="16" t="str">
        <f>IF(B249="","",SUMIF(Articole!$B$5:$B$2004,B249,Articole!$F$5:$F$2004))</f>
        <v/>
      </c>
      <c r="L249" s="17" t="str">
        <f>IF(B249="","",TRIM(IF(COUNTIF($B$5:$B$504,B249)&gt;1,"Număr de notă dublat. ","")&amp;IF(NOT(ISNUMBER(C249)),"Lipsește data. ","")&amp;IF(N(J249)=0,"Nota nu are articole. ","")&amp;IF(F249="","Lipsește documentul justificativ (notă de calcul, proces-verbal etc.). ","")&amp;IF(AND(D249="Stornare",G249=""),"Precizează ce înregistrare stornezi. ","")&amp;IF(I249="","Nota nu este verificată. ","")&amp;IF(COUNTIFS(Articole!$B$5:$B$2004,B249,Articole!$K$5:$K$2004,"?*")&gt;0,"Are articole cu probleme (vezi Articole). ","")))</f>
        <v/>
      </c>
    </row>
    <row r="250" spans="2:12" x14ac:dyDescent="0.2">
      <c r="B250" s="18"/>
      <c r="C250" s="11"/>
      <c r="D250" s="12"/>
      <c r="E250" s="13"/>
      <c r="F250" s="13"/>
      <c r="G250" s="13"/>
      <c r="H250" s="13"/>
      <c r="I250" s="14"/>
      <c r="J250" s="15" t="str">
        <f>IF(B250="","",COUNTIF(Articole!$B$5:$B$2004,B250))</f>
        <v/>
      </c>
      <c r="K250" s="16" t="str">
        <f>IF(B250="","",SUMIF(Articole!$B$5:$B$2004,B250,Articole!$F$5:$F$2004))</f>
        <v/>
      </c>
      <c r="L250" s="17" t="str">
        <f>IF(B250="","",TRIM(IF(COUNTIF($B$5:$B$504,B250)&gt;1,"Număr de notă dublat. ","")&amp;IF(NOT(ISNUMBER(C250)),"Lipsește data. ","")&amp;IF(N(J250)=0,"Nota nu are articole. ","")&amp;IF(F250="","Lipsește documentul justificativ (notă de calcul, proces-verbal etc.). ","")&amp;IF(AND(D250="Stornare",G250=""),"Precizează ce înregistrare stornezi. ","")&amp;IF(I250="","Nota nu este verificată. ","")&amp;IF(COUNTIFS(Articole!$B$5:$B$2004,B250,Articole!$K$5:$K$2004,"?*")&gt;0,"Are articole cu probleme (vezi Articole). ","")))</f>
        <v/>
      </c>
    </row>
    <row r="251" spans="2:12" x14ac:dyDescent="0.2">
      <c r="B251" s="18"/>
      <c r="C251" s="11"/>
      <c r="D251" s="12"/>
      <c r="E251" s="13"/>
      <c r="F251" s="13"/>
      <c r="G251" s="13"/>
      <c r="H251" s="13"/>
      <c r="I251" s="14"/>
      <c r="J251" s="15" t="str">
        <f>IF(B251="","",COUNTIF(Articole!$B$5:$B$2004,B251))</f>
        <v/>
      </c>
      <c r="K251" s="16" t="str">
        <f>IF(B251="","",SUMIF(Articole!$B$5:$B$2004,B251,Articole!$F$5:$F$2004))</f>
        <v/>
      </c>
      <c r="L251" s="17" t="str">
        <f>IF(B251="","",TRIM(IF(COUNTIF($B$5:$B$504,B251)&gt;1,"Număr de notă dublat. ","")&amp;IF(NOT(ISNUMBER(C251)),"Lipsește data. ","")&amp;IF(N(J251)=0,"Nota nu are articole. ","")&amp;IF(F251="","Lipsește documentul justificativ (notă de calcul, proces-verbal etc.). ","")&amp;IF(AND(D251="Stornare",G251=""),"Precizează ce înregistrare stornezi. ","")&amp;IF(I251="","Nota nu este verificată. ","")&amp;IF(COUNTIFS(Articole!$B$5:$B$2004,B251,Articole!$K$5:$K$2004,"?*")&gt;0,"Are articole cu probleme (vezi Articole). ","")))</f>
        <v/>
      </c>
    </row>
    <row r="252" spans="2:12" x14ac:dyDescent="0.2">
      <c r="B252" s="18"/>
      <c r="C252" s="11"/>
      <c r="D252" s="12"/>
      <c r="E252" s="13"/>
      <c r="F252" s="13"/>
      <c r="G252" s="13"/>
      <c r="H252" s="13"/>
      <c r="I252" s="14"/>
      <c r="J252" s="15" t="str">
        <f>IF(B252="","",COUNTIF(Articole!$B$5:$B$2004,B252))</f>
        <v/>
      </c>
      <c r="K252" s="16" t="str">
        <f>IF(B252="","",SUMIF(Articole!$B$5:$B$2004,B252,Articole!$F$5:$F$2004))</f>
        <v/>
      </c>
      <c r="L252" s="17" t="str">
        <f>IF(B252="","",TRIM(IF(COUNTIF($B$5:$B$504,B252)&gt;1,"Număr de notă dublat. ","")&amp;IF(NOT(ISNUMBER(C252)),"Lipsește data. ","")&amp;IF(N(J252)=0,"Nota nu are articole. ","")&amp;IF(F252="","Lipsește documentul justificativ (notă de calcul, proces-verbal etc.). ","")&amp;IF(AND(D252="Stornare",G252=""),"Precizează ce înregistrare stornezi. ","")&amp;IF(I252="","Nota nu este verificată. ","")&amp;IF(COUNTIFS(Articole!$B$5:$B$2004,B252,Articole!$K$5:$K$2004,"?*")&gt;0,"Are articole cu probleme (vezi Articole). ","")))</f>
        <v/>
      </c>
    </row>
    <row r="253" spans="2:12" x14ac:dyDescent="0.2">
      <c r="B253" s="18"/>
      <c r="C253" s="11"/>
      <c r="D253" s="12"/>
      <c r="E253" s="13"/>
      <c r="F253" s="13"/>
      <c r="G253" s="13"/>
      <c r="H253" s="13"/>
      <c r="I253" s="14"/>
      <c r="J253" s="15" t="str">
        <f>IF(B253="","",COUNTIF(Articole!$B$5:$B$2004,B253))</f>
        <v/>
      </c>
      <c r="K253" s="16" t="str">
        <f>IF(B253="","",SUMIF(Articole!$B$5:$B$2004,B253,Articole!$F$5:$F$2004))</f>
        <v/>
      </c>
      <c r="L253" s="17" t="str">
        <f>IF(B253="","",TRIM(IF(COUNTIF($B$5:$B$504,B253)&gt;1,"Număr de notă dublat. ","")&amp;IF(NOT(ISNUMBER(C253)),"Lipsește data. ","")&amp;IF(N(J253)=0,"Nota nu are articole. ","")&amp;IF(F253="","Lipsește documentul justificativ (notă de calcul, proces-verbal etc.). ","")&amp;IF(AND(D253="Stornare",G253=""),"Precizează ce înregistrare stornezi. ","")&amp;IF(I253="","Nota nu este verificată. ","")&amp;IF(COUNTIFS(Articole!$B$5:$B$2004,B253,Articole!$K$5:$K$2004,"?*")&gt;0,"Are articole cu probleme (vezi Articole). ","")))</f>
        <v/>
      </c>
    </row>
    <row r="254" spans="2:12" x14ac:dyDescent="0.2">
      <c r="B254" s="18"/>
      <c r="C254" s="11"/>
      <c r="D254" s="12"/>
      <c r="E254" s="13"/>
      <c r="F254" s="13"/>
      <c r="G254" s="13"/>
      <c r="H254" s="13"/>
      <c r="I254" s="14"/>
      <c r="J254" s="15" t="str">
        <f>IF(B254="","",COUNTIF(Articole!$B$5:$B$2004,B254))</f>
        <v/>
      </c>
      <c r="K254" s="16" t="str">
        <f>IF(B254="","",SUMIF(Articole!$B$5:$B$2004,B254,Articole!$F$5:$F$2004))</f>
        <v/>
      </c>
      <c r="L254" s="17" t="str">
        <f>IF(B254="","",TRIM(IF(COUNTIF($B$5:$B$504,B254)&gt;1,"Număr de notă dublat. ","")&amp;IF(NOT(ISNUMBER(C254)),"Lipsește data. ","")&amp;IF(N(J254)=0,"Nota nu are articole. ","")&amp;IF(F254="","Lipsește documentul justificativ (notă de calcul, proces-verbal etc.). ","")&amp;IF(AND(D254="Stornare",G254=""),"Precizează ce înregistrare stornezi. ","")&amp;IF(I254="","Nota nu este verificată. ","")&amp;IF(COUNTIFS(Articole!$B$5:$B$2004,B254,Articole!$K$5:$K$2004,"?*")&gt;0,"Are articole cu probleme (vezi Articole). ","")))</f>
        <v/>
      </c>
    </row>
    <row r="255" spans="2:12" x14ac:dyDescent="0.2">
      <c r="B255" s="18"/>
      <c r="C255" s="11"/>
      <c r="D255" s="12"/>
      <c r="E255" s="13"/>
      <c r="F255" s="13"/>
      <c r="G255" s="13"/>
      <c r="H255" s="13"/>
      <c r="I255" s="14"/>
      <c r="J255" s="15" t="str">
        <f>IF(B255="","",COUNTIF(Articole!$B$5:$B$2004,B255))</f>
        <v/>
      </c>
      <c r="K255" s="16" t="str">
        <f>IF(B255="","",SUMIF(Articole!$B$5:$B$2004,B255,Articole!$F$5:$F$2004))</f>
        <v/>
      </c>
      <c r="L255" s="17" t="str">
        <f>IF(B255="","",TRIM(IF(COUNTIF($B$5:$B$504,B255)&gt;1,"Număr de notă dublat. ","")&amp;IF(NOT(ISNUMBER(C255)),"Lipsește data. ","")&amp;IF(N(J255)=0,"Nota nu are articole. ","")&amp;IF(F255="","Lipsește documentul justificativ (notă de calcul, proces-verbal etc.). ","")&amp;IF(AND(D255="Stornare",G255=""),"Precizează ce înregistrare stornezi. ","")&amp;IF(I255="","Nota nu este verificată. ","")&amp;IF(COUNTIFS(Articole!$B$5:$B$2004,B255,Articole!$K$5:$K$2004,"?*")&gt;0,"Are articole cu probleme (vezi Articole). ","")))</f>
        <v/>
      </c>
    </row>
    <row r="256" spans="2:12" x14ac:dyDescent="0.2">
      <c r="B256" s="18"/>
      <c r="C256" s="11"/>
      <c r="D256" s="12"/>
      <c r="E256" s="13"/>
      <c r="F256" s="13"/>
      <c r="G256" s="13"/>
      <c r="H256" s="13"/>
      <c r="I256" s="14"/>
      <c r="J256" s="15" t="str">
        <f>IF(B256="","",COUNTIF(Articole!$B$5:$B$2004,B256))</f>
        <v/>
      </c>
      <c r="K256" s="16" t="str">
        <f>IF(B256="","",SUMIF(Articole!$B$5:$B$2004,B256,Articole!$F$5:$F$2004))</f>
        <v/>
      </c>
      <c r="L256" s="17" t="str">
        <f>IF(B256="","",TRIM(IF(COUNTIF($B$5:$B$504,B256)&gt;1,"Număr de notă dublat. ","")&amp;IF(NOT(ISNUMBER(C256)),"Lipsește data. ","")&amp;IF(N(J256)=0,"Nota nu are articole. ","")&amp;IF(F256="","Lipsește documentul justificativ (notă de calcul, proces-verbal etc.). ","")&amp;IF(AND(D256="Stornare",G256=""),"Precizează ce înregistrare stornezi. ","")&amp;IF(I256="","Nota nu este verificată. ","")&amp;IF(COUNTIFS(Articole!$B$5:$B$2004,B256,Articole!$K$5:$K$2004,"?*")&gt;0,"Are articole cu probleme (vezi Articole). ","")))</f>
        <v/>
      </c>
    </row>
    <row r="257" spans="2:12" x14ac:dyDescent="0.2">
      <c r="B257" s="18"/>
      <c r="C257" s="11"/>
      <c r="D257" s="12"/>
      <c r="E257" s="13"/>
      <c r="F257" s="13"/>
      <c r="G257" s="13"/>
      <c r="H257" s="13"/>
      <c r="I257" s="14"/>
      <c r="J257" s="15" t="str">
        <f>IF(B257="","",COUNTIF(Articole!$B$5:$B$2004,B257))</f>
        <v/>
      </c>
      <c r="K257" s="16" t="str">
        <f>IF(B257="","",SUMIF(Articole!$B$5:$B$2004,B257,Articole!$F$5:$F$2004))</f>
        <v/>
      </c>
      <c r="L257" s="17" t="str">
        <f>IF(B257="","",TRIM(IF(COUNTIF($B$5:$B$504,B257)&gt;1,"Număr de notă dublat. ","")&amp;IF(NOT(ISNUMBER(C257)),"Lipsește data. ","")&amp;IF(N(J257)=0,"Nota nu are articole. ","")&amp;IF(F257="","Lipsește documentul justificativ (notă de calcul, proces-verbal etc.). ","")&amp;IF(AND(D257="Stornare",G257=""),"Precizează ce înregistrare stornezi. ","")&amp;IF(I257="","Nota nu este verificată. ","")&amp;IF(COUNTIFS(Articole!$B$5:$B$2004,B257,Articole!$K$5:$K$2004,"?*")&gt;0,"Are articole cu probleme (vezi Articole). ","")))</f>
        <v/>
      </c>
    </row>
    <row r="258" spans="2:12" x14ac:dyDescent="0.2">
      <c r="B258" s="18"/>
      <c r="C258" s="11"/>
      <c r="D258" s="12"/>
      <c r="E258" s="13"/>
      <c r="F258" s="13"/>
      <c r="G258" s="13"/>
      <c r="H258" s="13"/>
      <c r="I258" s="14"/>
      <c r="J258" s="15" t="str">
        <f>IF(B258="","",COUNTIF(Articole!$B$5:$B$2004,B258))</f>
        <v/>
      </c>
      <c r="K258" s="16" t="str">
        <f>IF(B258="","",SUMIF(Articole!$B$5:$B$2004,B258,Articole!$F$5:$F$2004))</f>
        <v/>
      </c>
      <c r="L258" s="17" t="str">
        <f>IF(B258="","",TRIM(IF(COUNTIF($B$5:$B$504,B258)&gt;1,"Număr de notă dublat. ","")&amp;IF(NOT(ISNUMBER(C258)),"Lipsește data. ","")&amp;IF(N(J258)=0,"Nota nu are articole. ","")&amp;IF(F258="","Lipsește documentul justificativ (notă de calcul, proces-verbal etc.). ","")&amp;IF(AND(D258="Stornare",G258=""),"Precizează ce înregistrare stornezi. ","")&amp;IF(I258="","Nota nu este verificată. ","")&amp;IF(COUNTIFS(Articole!$B$5:$B$2004,B258,Articole!$K$5:$K$2004,"?*")&gt;0,"Are articole cu probleme (vezi Articole). ","")))</f>
        <v/>
      </c>
    </row>
    <row r="259" spans="2:12" x14ac:dyDescent="0.2">
      <c r="B259" s="18"/>
      <c r="C259" s="11"/>
      <c r="D259" s="12"/>
      <c r="E259" s="13"/>
      <c r="F259" s="13"/>
      <c r="G259" s="13"/>
      <c r="H259" s="13"/>
      <c r="I259" s="14"/>
      <c r="J259" s="15" t="str">
        <f>IF(B259="","",COUNTIF(Articole!$B$5:$B$2004,B259))</f>
        <v/>
      </c>
      <c r="K259" s="16" t="str">
        <f>IF(B259="","",SUMIF(Articole!$B$5:$B$2004,B259,Articole!$F$5:$F$2004))</f>
        <v/>
      </c>
      <c r="L259" s="17" t="str">
        <f>IF(B259="","",TRIM(IF(COUNTIF($B$5:$B$504,B259)&gt;1,"Număr de notă dublat. ","")&amp;IF(NOT(ISNUMBER(C259)),"Lipsește data. ","")&amp;IF(N(J259)=0,"Nota nu are articole. ","")&amp;IF(F259="","Lipsește documentul justificativ (notă de calcul, proces-verbal etc.). ","")&amp;IF(AND(D259="Stornare",G259=""),"Precizează ce înregistrare stornezi. ","")&amp;IF(I259="","Nota nu este verificată. ","")&amp;IF(COUNTIFS(Articole!$B$5:$B$2004,B259,Articole!$K$5:$K$2004,"?*")&gt;0,"Are articole cu probleme (vezi Articole). ","")))</f>
        <v/>
      </c>
    </row>
    <row r="260" spans="2:12" x14ac:dyDescent="0.2">
      <c r="B260" s="18"/>
      <c r="C260" s="11"/>
      <c r="D260" s="12"/>
      <c r="E260" s="13"/>
      <c r="F260" s="13"/>
      <c r="G260" s="13"/>
      <c r="H260" s="13"/>
      <c r="I260" s="14"/>
      <c r="J260" s="15" t="str">
        <f>IF(B260="","",COUNTIF(Articole!$B$5:$B$2004,B260))</f>
        <v/>
      </c>
      <c r="K260" s="16" t="str">
        <f>IF(B260="","",SUMIF(Articole!$B$5:$B$2004,B260,Articole!$F$5:$F$2004))</f>
        <v/>
      </c>
      <c r="L260" s="17" t="str">
        <f>IF(B260="","",TRIM(IF(COUNTIF($B$5:$B$504,B260)&gt;1,"Număr de notă dublat. ","")&amp;IF(NOT(ISNUMBER(C260)),"Lipsește data. ","")&amp;IF(N(J260)=0,"Nota nu are articole. ","")&amp;IF(F260="","Lipsește documentul justificativ (notă de calcul, proces-verbal etc.). ","")&amp;IF(AND(D260="Stornare",G260=""),"Precizează ce înregistrare stornezi. ","")&amp;IF(I260="","Nota nu este verificată. ","")&amp;IF(COUNTIFS(Articole!$B$5:$B$2004,B260,Articole!$K$5:$K$2004,"?*")&gt;0,"Are articole cu probleme (vezi Articole). ","")))</f>
        <v/>
      </c>
    </row>
    <row r="261" spans="2:12" x14ac:dyDescent="0.2">
      <c r="B261" s="18"/>
      <c r="C261" s="11"/>
      <c r="D261" s="12"/>
      <c r="E261" s="13"/>
      <c r="F261" s="13"/>
      <c r="G261" s="13"/>
      <c r="H261" s="13"/>
      <c r="I261" s="14"/>
      <c r="J261" s="15" t="str">
        <f>IF(B261="","",COUNTIF(Articole!$B$5:$B$2004,B261))</f>
        <v/>
      </c>
      <c r="K261" s="16" t="str">
        <f>IF(B261="","",SUMIF(Articole!$B$5:$B$2004,B261,Articole!$F$5:$F$2004))</f>
        <v/>
      </c>
      <c r="L261" s="17" t="str">
        <f>IF(B261="","",TRIM(IF(COUNTIF($B$5:$B$504,B261)&gt;1,"Număr de notă dublat. ","")&amp;IF(NOT(ISNUMBER(C261)),"Lipsește data. ","")&amp;IF(N(J261)=0,"Nota nu are articole. ","")&amp;IF(F261="","Lipsește documentul justificativ (notă de calcul, proces-verbal etc.). ","")&amp;IF(AND(D261="Stornare",G261=""),"Precizează ce înregistrare stornezi. ","")&amp;IF(I261="","Nota nu este verificată. ","")&amp;IF(COUNTIFS(Articole!$B$5:$B$2004,B261,Articole!$K$5:$K$2004,"?*")&gt;0,"Are articole cu probleme (vezi Articole). ","")))</f>
        <v/>
      </c>
    </row>
    <row r="262" spans="2:12" x14ac:dyDescent="0.2">
      <c r="B262" s="18"/>
      <c r="C262" s="11"/>
      <c r="D262" s="12"/>
      <c r="E262" s="13"/>
      <c r="F262" s="13"/>
      <c r="G262" s="13"/>
      <c r="H262" s="13"/>
      <c r="I262" s="14"/>
      <c r="J262" s="15" t="str">
        <f>IF(B262="","",COUNTIF(Articole!$B$5:$B$2004,B262))</f>
        <v/>
      </c>
      <c r="K262" s="16" t="str">
        <f>IF(B262="","",SUMIF(Articole!$B$5:$B$2004,B262,Articole!$F$5:$F$2004))</f>
        <v/>
      </c>
      <c r="L262" s="17" t="str">
        <f>IF(B262="","",TRIM(IF(COUNTIF($B$5:$B$504,B262)&gt;1,"Număr de notă dublat. ","")&amp;IF(NOT(ISNUMBER(C262)),"Lipsește data. ","")&amp;IF(N(J262)=0,"Nota nu are articole. ","")&amp;IF(F262="","Lipsește documentul justificativ (notă de calcul, proces-verbal etc.). ","")&amp;IF(AND(D262="Stornare",G262=""),"Precizează ce înregistrare stornezi. ","")&amp;IF(I262="","Nota nu este verificată. ","")&amp;IF(COUNTIFS(Articole!$B$5:$B$2004,B262,Articole!$K$5:$K$2004,"?*")&gt;0,"Are articole cu probleme (vezi Articole). ","")))</f>
        <v/>
      </c>
    </row>
    <row r="263" spans="2:12" x14ac:dyDescent="0.2">
      <c r="B263" s="18"/>
      <c r="C263" s="11"/>
      <c r="D263" s="12"/>
      <c r="E263" s="13"/>
      <c r="F263" s="13"/>
      <c r="G263" s="13"/>
      <c r="H263" s="13"/>
      <c r="I263" s="14"/>
      <c r="J263" s="15" t="str">
        <f>IF(B263="","",COUNTIF(Articole!$B$5:$B$2004,B263))</f>
        <v/>
      </c>
      <c r="K263" s="16" t="str">
        <f>IF(B263="","",SUMIF(Articole!$B$5:$B$2004,B263,Articole!$F$5:$F$2004))</f>
        <v/>
      </c>
      <c r="L263" s="17" t="str">
        <f>IF(B263="","",TRIM(IF(COUNTIF($B$5:$B$504,B263)&gt;1,"Număr de notă dublat. ","")&amp;IF(NOT(ISNUMBER(C263)),"Lipsește data. ","")&amp;IF(N(J263)=0,"Nota nu are articole. ","")&amp;IF(F263="","Lipsește documentul justificativ (notă de calcul, proces-verbal etc.). ","")&amp;IF(AND(D263="Stornare",G263=""),"Precizează ce înregistrare stornezi. ","")&amp;IF(I263="","Nota nu este verificată. ","")&amp;IF(COUNTIFS(Articole!$B$5:$B$2004,B263,Articole!$K$5:$K$2004,"?*")&gt;0,"Are articole cu probleme (vezi Articole). ","")))</f>
        <v/>
      </c>
    </row>
    <row r="264" spans="2:12" x14ac:dyDescent="0.2">
      <c r="B264" s="18"/>
      <c r="C264" s="11"/>
      <c r="D264" s="12"/>
      <c r="E264" s="13"/>
      <c r="F264" s="13"/>
      <c r="G264" s="13"/>
      <c r="H264" s="13"/>
      <c r="I264" s="14"/>
      <c r="J264" s="15" t="str">
        <f>IF(B264="","",COUNTIF(Articole!$B$5:$B$2004,B264))</f>
        <v/>
      </c>
      <c r="K264" s="16" t="str">
        <f>IF(B264="","",SUMIF(Articole!$B$5:$B$2004,B264,Articole!$F$5:$F$2004))</f>
        <v/>
      </c>
      <c r="L264" s="17" t="str">
        <f>IF(B264="","",TRIM(IF(COUNTIF($B$5:$B$504,B264)&gt;1,"Număr de notă dublat. ","")&amp;IF(NOT(ISNUMBER(C264)),"Lipsește data. ","")&amp;IF(N(J264)=0,"Nota nu are articole. ","")&amp;IF(F264="","Lipsește documentul justificativ (notă de calcul, proces-verbal etc.). ","")&amp;IF(AND(D264="Stornare",G264=""),"Precizează ce înregistrare stornezi. ","")&amp;IF(I264="","Nota nu este verificată. ","")&amp;IF(COUNTIFS(Articole!$B$5:$B$2004,B264,Articole!$K$5:$K$2004,"?*")&gt;0,"Are articole cu probleme (vezi Articole). ","")))</f>
        <v/>
      </c>
    </row>
    <row r="265" spans="2:12" x14ac:dyDescent="0.2">
      <c r="B265" s="18"/>
      <c r="C265" s="11"/>
      <c r="D265" s="12"/>
      <c r="E265" s="13"/>
      <c r="F265" s="13"/>
      <c r="G265" s="13"/>
      <c r="H265" s="13"/>
      <c r="I265" s="14"/>
      <c r="J265" s="15" t="str">
        <f>IF(B265="","",COUNTIF(Articole!$B$5:$B$2004,B265))</f>
        <v/>
      </c>
      <c r="K265" s="16" t="str">
        <f>IF(B265="","",SUMIF(Articole!$B$5:$B$2004,B265,Articole!$F$5:$F$2004))</f>
        <v/>
      </c>
      <c r="L265" s="17" t="str">
        <f>IF(B265="","",TRIM(IF(COUNTIF($B$5:$B$504,B265)&gt;1,"Număr de notă dublat. ","")&amp;IF(NOT(ISNUMBER(C265)),"Lipsește data. ","")&amp;IF(N(J265)=0,"Nota nu are articole. ","")&amp;IF(F265="","Lipsește documentul justificativ (notă de calcul, proces-verbal etc.). ","")&amp;IF(AND(D265="Stornare",G265=""),"Precizează ce înregistrare stornezi. ","")&amp;IF(I265="","Nota nu este verificată. ","")&amp;IF(COUNTIFS(Articole!$B$5:$B$2004,B265,Articole!$K$5:$K$2004,"?*")&gt;0,"Are articole cu probleme (vezi Articole). ","")))</f>
        <v/>
      </c>
    </row>
    <row r="266" spans="2:12" x14ac:dyDescent="0.2">
      <c r="B266" s="18"/>
      <c r="C266" s="11"/>
      <c r="D266" s="12"/>
      <c r="E266" s="13"/>
      <c r="F266" s="13"/>
      <c r="G266" s="13"/>
      <c r="H266" s="13"/>
      <c r="I266" s="14"/>
      <c r="J266" s="15" t="str">
        <f>IF(B266="","",COUNTIF(Articole!$B$5:$B$2004,B266))</f>
        <v/>
      </c>
      <c r="K266" s="16" t="str">
        <f>IF(B266="","",SUMIF(Articole!$B$5:$B$2004,B266,Articole!$F$5:$F$2004))</f>
        <v/>
      </c>
      <c r="L266" s="17" t="str">
        <f>IF(B266="","",TRIM(IF(COUNTIF($B$5:$B$504,B266)&gt;1,"Număr de notă dublat. ","")&amp;IF(NOT(ISNUMBER(C266)),"Lipsește data. ","")&amp;IF(N(J266)=0,"Nota nu are articole. ","")&amp;IF(F266="","Lipsește documentul justificativ (notă de calcul, proces-verbal etc.). ","")&amp;IF(AND(D266="Stornare",G266=""),"Precizează ce înregistrare stornezi. ","")&amp;IF(I266="","Nota nu este verificată. ","")&amp;IF(COUNTIFS(Articole!$B$5:$B$2004,B266,Articole!$K$5:$K$2004,"?*")&gt;0,"Are articole cu probleme (vezi Articole). ","")))</f>
        <v/>
      </c>
    </row>
    <row r="267" spans="2:12" x14ac:dyDescent="0.2">
      <c r="B267" s="18"/>
      <c r="C267" s="11"/>
      <c r="D267" s="12"/>
      <c r="E267" s="13"/>
      <c r="F267" s="13"/>
      <c r="G267" s="13"/>
      <c r="H267" s="13"/>
      <c r="I267" s="14"/>
      <c r="J267" s="15" t="str">
        <f>IF(B267="","",COUNTIF(Articole!$B$5:$B$2004,B267))</f>
        <v/>
      </c>
      <c r="K267" s="16" t="str">
        <f>IF(B267="","",SUMIF(Articole!$B$5:$B$2004,B267,Articole!$F$5:$F$2004))</f>
        <v/>
      </c>
      <c r="L267" s="17" t="str">
        <f>IF(B267="","",TRIM(IF(COUNTIF($B$5:$B$504,B267)&gt;1,"Număr de notă dublat. ","")&amp;IF(NOT(ISNUMBER(C267)),"Lipsește data. ","")&amp;IF(N(J267)=0,"Nota nu are articole. ","")&amp;IF(F267="","Lipsește documentul justificativ (notă de calcul, proces-verbal etc.). ","")&amp;IF(AND(D267="Stornare",G267=""),"Precizează ce înregistrare stornezi. ","")&amp;IF(I267="","Nota nu este verificată. ","")&amp;IF(COUNTIFS(Articole!$B$5:$B$2004,B267,Articole!$K$5:$K$2004,"?*")&gt;0,"Are articole cu probleme (vezi Articole). ","")))</f>
        <v/>
      </c>
    </row>
    <row r="268" spans="2:12" x14ac:dyDescent="0.2">
      <c r="B268" s="18"/>
      <c r="C268" s="11"/>
      <c r="D268" s="12"/>
      <c r="E268" s="13"/>
      <c r="F268" s="13"/>
      <c r="G268" s="13"/>
      <c r="H268" s="13"/>
      <c r="I268" s="14"/>
      <c r="J268" s="15" t="str">
        <f>IF(B268="","",COUNTIF(Articole!$B$5:$B$2004,B268))</f>
        <v/>
      </c>
      <c r="K268" s="16" t="str">
        <f>IF(B268="","",SUMIF(Articole!$B$5:$B$2004,B268,Articole!$F$5:$F$2004))</f>
        <v/>
      </c>
      <c r="L268" s="17" t="str">
        <f>IF(B268="","",TRIM(IF(COUNTIF($B$5:$B$504,B268)&gt;1,"Număr de notă dublat. ","")&amp;IF(NOT(ISNUMBER(C268)),"Lipsește data. ","")&amp;IF(N(J268)=0,"Nota nu are articole. ","")&amp;IF(F268="","Lipsește documentul justificativ (notă de calcul, proces-verbal etc.). ","")&amp;IF(AND(D268="Stornare",G268=""),"Precizează ce înregistrare stornezi. ","")&amp;IF(I268="","Nota nu este verificată. ","")&amp;IF(COUNTIFS(Articole!$B$5:$B$2004,B268,Articole!$K$5:$K$2004,"?*")&gt;0,"Are articole cu probleme (vezi Articole). ","")))</f>
        <v/>
      </c>
    </row>
    <row r="269" spans="2:12" x14ac:dyDescent="0.2">
      <c r="B269" s="18"/>
      <c r="C269" s="11"/>
      <c r="D269" s="12"/>
      <c r="E269" s="13"/>
      <c r="F269" s="13"/>
      <c r="G269" s="13"/>
      <c r="H269" s="13"/>
      <c r="I269" s="14"/>
      <c r="J269" s="15" t="str">
        <f>IF(B269="","",COUNTIF(Articole!$B$5:$B$2004,B269))</f>
        <v/>
      </c>
      <c r="K269" s="16" t="str">
        <f>IF(B269="","",SUMIF(Articole!$B$5:$B$2004,B269,Articole!$F$5:$F$2004))</f>
        <v/>
      </c>
      <c r="L269" s="17" t="str">
        <f>IF(B269="","",TRIM(IF(COUNTIF($B$5:$B$504,B269)&gt;1,"Număr de notă dublat. ","")&amp;IF(NOT(ISNUMBER(C269)),"Lipsește data. ","")&amp;IF(N(J269)=0,"Nota nu are articole. ","")&amp;IF(F269="","Lipsește documentul justificativ (notă de calcul, proces-verbal etc.). ","")&amp;IF(AND(D269="Stornare",G269=""),"Precizează ce înregistrare stornezi. ","")&amp;IF(I269="","Nota nu este verificată. ","")&amp;IF(COUNTIFS(Articole!$B$5:$B$2004,B269,Articole!$K$5:$K$2004,"?*")&gt;0,"Are articole cu probleme (vezi Articole). ","")))</f>
        <v/>
      </c>
    </row>
    <row r="270" spans="2:12" x14ac:dyDescent="0.2">
      <c r="B270" s="18"/>
      <c r="C270" s="11"/>
      <c r="D270" s="12"/>
      <c r="E270" s="13"/>
      <c r="F270" s="13"/>
      <c r="G270" s="13"/>
      <c r="H270" s="13"/>
      <c r="I270" s="14"/>
      <c r="J270" s="15" t="str">
        <f>IF(B270="","",COUNTIF(Articole!$B$5:$B$2004,B270))</f>
        <v/>
      </c>
      <c r="K270" s="16" t="str">
        <f>IF(B270="","",SUMIF(Articole!$B$5:$B$2004,B270,Articole!$F$5:$F$2004))</f>
        <v/>
      </c>
      <c r="L270" s="17" t="str">
        <f>IF(B270="","",TRIM(IF(COUNTIF($B$5:$B$504,B270)&gt;1,"Număr de notă dublat. ","")&amp;IF(NOT(ISNUMBER(C270)),"Lipsește data. ","")&amp;IF(N(J270)=0,"Nota nu are articole. ","")&amp;IF(F270="","Lipsește documentul justificativ (notă de calcul, proces-verbal etc.). ","")&amp;IF(AND(D270="Stornare",G270=""),"Precizează ce înregistrare stornezi. ","")&amp;IF(I270="","Nota nu este verificată. ","")&amp;IF(COUNTIFS(Articole!$B$5:$B$2004,B270,Articole!$K$5:$K$2004,"?*")&gt;0,"Are articole cu probleme (vezi Articole). ","")))</f>
        <v/>
      </c>
    </row>
    <row r="271" spans="2:12" x14ac:dyDescent="0.2">
      <c r="B271" s="18"/>
      <c r="C271" s="11"/>
      <c r="D271" s="12"/>
      <c r="E271" s="13"/>
      <c r="F271" s="13"/>
      <c r="G271" s="13"/>
      <c r="H271" s="13"/>
      <c r="I271" s="14"/>
      <c r="J271" s="15" t="str">
        <f>IF(B271="","",COUNTIF(Articole!$B$5:$B$2004,B271))</f>
        <v/>
      </c>
      <c r="K271" s="16" t="str">
        <f>IF(B271="","",SUMIF(Articole!$B$5:$B$2004,B271,Articole!$F$5:$F$2004))</f>
        <v/>
      </c>
      <c r="L271" s="17" t="str">
        <f>IF(B271="","",TRIM(IF(COUNTIF($B$5:$B$504,B271)&gt;1,"Număr de notă dublat. ","")&amp;IF(NOT(ISNUMBER(C271)),"Lipsește data. ","")&amp;IF(N(J271)=0,"Nota nu are articole. ","")&amp;IF(F271="","Lipsește documentul justificativ (notă de calcul, proces-verbal etc.). ","")&amp;IF(AND(D271="Stornare",G271=""),"Precizează ce înregistrare stornezi. ","")&amp;IF(I271="","Nota nu este verificată. ","")&amp;IF(COUNTIFS(Articole!$B$5:$B$2004,B271,Articole!$K$5:$K$2004,"?*")&gt;0,"Are articole cu probleme (vezi Articole). ","")))</f>
        <v/>
      </c>
    </row>
    <row r="272" spans="2:12" x14ac:dyDescent="0.2">
      <c r="B272" s="18"/>
      <c r="C272" s="11"/>
      <c r="D272" s="12"/>
      <c r="E272" s="13"/>
      <c r="F272" s="13"/>
      <c r="G272" s="13"/>
      <c r="H272" s="13"/>
      <c r="I272" s="14"/>
      <c r="J272" s="15" t="str">
        <f>IF(B272="","",COUNTIF(Articole!$B$5:$B$2004,B272))</f>
        <v/>
      </c>
      <c r="K272" s="16" t="str">
        <f>IF(B272="","",SUMIF(Articole!$B$5:$B$2004,B272,Articole!$F$5:$F$2004))</f>
        <v/>
      </c>
      <c r="L272" s="17" t="str">
        <f>IF(B272="","",TRIM(IF(COUNTIF($B$5:$B$504,B272)&gt;1,"Număr de notă dublat. ","")&amp;IF(NOT(ISNUMBER(C272)),"Lipsește data. ","")&amp;IF(N(J272)=0,"Nota nu are articole. ","")&amp;IF(F272="","Lipsește documentul justificativ (notă de calcul, proces-verbal etc.). ","")&amp;IF(AND(D272="Stornare",G272=""),"Precizează ce înregistrare stornezi. ","")&amp;IF(I272="","Nota nu este verificată. ","")&amp;IF(COUNTIFS(Articole!$B$5:$B$2004,B272,Articole!$K$5:$K$2004,"?*")&gt;0,"Are articole cu probleme (vezi Articole). ","")))</f>
        <v/>
      </c>
    </row>
    <row r="273" spans="2:12" x14ac:dyDescent="0.2">
      <c r="B273" s="18"/>
      <c r="C273" s="11"/>
      <c r="D273" s="12"/>
      <c r="E273" s="13"/>
      <c r="F273" s="13"/>
      <c r="G273" s="13"/>
      <c r="H273" s="13"/>
      <c r="I273" s="14"/>
      <c r="J273" s="15" t="str">
        <f>IF(B273="","",COUNTIF(Articole!$B$5:$B$2004,B273))</f>
        <v/>
      </c>
      <c r="K273" s="16" t="str">
        <f>IF(B273="","",SUMIF(Articole!$B$5:$B$2004,B273,Articole!$F$5:$F$2004))</f>
        <v/>
      </c>
      <c r="L273" s="17" t="str">
        <f>IF(B273="","",TRIM(IF(COUNTIF($B$5:$B$504,B273)&gt;1,"Număr de notă dublat. ","")&amp;IF(NOT(ISNUMBER(C273)),"Lipsește data. ","")&amp;IF(N(J273)=0,"Nota nu are articole. ","")&amp;IF(F273="","Lipsește documentul justificativ (notă de calcul, proces-verbal etc.). ","")&amp;IF(AND(D273="Stornare",G273=""),"Precizează ce înregistrare stornezi. ","")&amp;IF(I273="","Nota nu este verificată. ","")&amp;IF(COUNTIFS(Articole!$B$5:$B$2004,B273,Articole!$K$5:$K$2004,"?*")&gt;0,"Are articole cu probleme (vezi Articole). ","")))</f>
        <v/>
      </c>
    </row>
    <row r="274" spans="2:12" x14ac:dyDescent="0.2">
      <c r="B274" s="18"/>
      <c r="C274" s="11"/>
      <c r="D274" s="12"/>
      <c r="E274" s="13"/>
      <c r="F274" s="13"/>
      <c r="G274" s="13"/>
      <c r="H274" s="13"/>
      <c r="I274" s="14"/>
      <c r="J274" s="15" t="str">
        <f>IF(B274="","",COUNTIF(Articole!$B$5:$B$2004,B274))</f>
        <v/>
      </c>
      <c r="K274" s="16" t="str">
        <f>IF(B274="","",SUMIF(Articole!$B$5:$B$2004,B274,Articole!$F$5:$F$2004))</f>
        <v/>
      </c>
      <c r="L274" s="17" t="str">
        <f>IF(B274="","",TRIM(IF(COUNTIF($B$5:$B$504,B274)&gt;1,"Număr de notă dublat. ","")&amp;IF(NOT(ISNUMBER(C274)),"Lipsește data. ","")&amp;IF(N(J274)=0,"Nota nu are articole. ","")&amp;IF(F274="","Lipsește documentul justificativ (notă de calcul, proces-verbal etc.). ","")&amp;IF(AND(D274="Stornare",G274=""),"Precizează ce înregistrare stornezi. ","")&amp;IF(I274="","Nota nu este verificată. ","")&amp;IF(COUNTIFS(Articole!$B$5:$B$2004,B274,Articole!$K$5:$K$2004,"?*")&gt;0,"Are articole cu probleme (vezi Articole). ","")))</f>
        <v/>
      </c>
    </row>
    <row r="275" spans="2:12" x14ac:dyDescent="0.2">
      <c r="B275" s="18"/>
      <c r="C275" s="11"/>
      <c r="D275" s="12"/>
      <c r="E275" s="13"/>
      <c r="F275" s="13"/>
      <c r="G275" s="13"/>
      <c r="H275" s="13"/>
      <c r="I275" s="14"/>
      <c r="J275" s="15" t="str">
        <f>IF(B275="","",COUNTIF(Articole!$B$5:$B$2004,B275))</f>
        <v/>
      </c>
      <c r="K275" s="16" t="str">
        <f>IF(B275="","",SUMIF(Articole!$B$5:$B$2004,B275,Articole!$F$5:$F$2004))</f>
        <v/>
      </c>
      <c r="L275" s="17" t="str">
        <f>IF(B275="","",TRIM(IF(COUNTIF($B$5:$B$504,B275)&gt;1,"Număr de notă dublat. ","")&amp;IF(NOT(ISNUMBER(C275)),"Lipsește data. ","")&amp;IF(N(J275)=0,"Nota nu are articole. ","")&amp;IF(F275="","Lipsește documentul justificativ (notă de calcul, proces-verbal etc.). ","")&amp;IF(AND(D275="Stornare",G275=""),"Precizează ce înregistrare stornezi. ","")&amp;IF(I275="","Nota nu este verificată. ","")&amp;IF(COUNTIFS(Articole!$B$5:$B$2004,B275,Articole!$K$5:$K$2004,"?*")&gt;0,"Are articole cu probleme (vezi Articole). ","")))</f>
        <v/>
      </c>
    </row>
    <row r="276" spans="2:12" x14ac:dyDescent="0.2">
      <c r="B276" s="18"/>
      <c r="C276" s="11"/>
      <c r="D276" s="12"/>
      <c r="E276" s="13"/>
      <c r="F276" s="13"/>
      <c r="G276" s="13"/>
      <c r="H276" s="13"/>
      <c r="I276" s="14"/>
      <c r="J276" s="15" t="str">
        <f>IF(B276="","",COUNTIF(Articole!$B$5:$B$2004,B276))</f>
        <v/>
      </c>
      <c r="K276" s="16" t="str">
        <f>IF(B276="","",SUMIF(Articole!$B$5:$B$2004,B276,Articole!$F$5:$F$2004))</f>
        <v/>
      </c>
      <c r="L276" s="17" t="str">
        <f>IF(B276="","",TRIM(IF(COUNTIF($B$5:$B$504,B276)&gt;1,"Număr de notă dublat. ","")&amp;IF(NOT(ISNUMBER(C276)),"Lipsește data. ","")&amp;IF(N(J276)=0,"Nota nu are articole. ","")&amp;IF(F276="","Lipsește documentul justificativ (notă de calcul, proces-verbal etc.). ","")&amp;IF(AND(D276="Stornare",G276=""),"Precizează ce înregistrare stornezi. ","")&amp;IF(I276="","Nota nu este verificată. ","")&amp;IF(COUNTIFS(Articole!$B$5:$B$2004,B276,Articole!$K$5:$K$2004,"?*")&gt;0,"Are articole cu probleme (vezi Articole). ","")))</f>
        <v/>
      </c>
    </row>
    <row r="277" spans="2:12" x14ac:dyDescent="0.2">
      <c r="B277" s="18"/>
      <c r="C277" s="11"/>
      <c r="D277" s="12"/>
      <c r="E277" s="13"/>
      <c r="F277" s="13"/>
      <c r="G277" s="13"/>
      <c r="H277" s="13"/>
      <c r="I277" s="14"/>
      <c r="J277" s="15" t="str">
        <f>IF(B277="","",COUNTIF(Articole!$B$5:$B$2004,B277))</f>
        <v/>
      </c>
      <c r="K277" s="16" t="str">
        <f>IF(B277="","",SUMIF(Articole!$B$5:$B$2004,B277,Articole!$F$5:$F$2004))</f>
        <v/>
      </c>
      <c r="L277" s="17" t="str">
        <f>IF(B277="","",TRIM(IF(COUNTIF($B$5:$B$504,B277)&gt;1,"Număr de notă dublat. ","")&amp;IF(NOT(ISNUMBER(C277)),"Lipsește data. ","")&amp;IF(N(J277)=0,"Nota nu are articole. ","")&amp;IF(F277="","Lipsește documentul justificativ (notă de calcul, proces-verbal etc.). ","")&amp;IF(AND(D277="Stornare",G277=""),"Precizează ce înregistrare stornezi. ","")&amp;IF(I277="","Nota nu este verificată. ","")&amp;IF(COUNTIFS(Articole!$B$5:$B$2004,B277,Articole!$K$5:$K$2004,"?*")&gt;0,"Are articole cu probleme (vezi Articole). ","")))</f>
        <v/>
      </c>
    </row>
    <row r="278" spans="2:12" x14ac:dyDescent="0.2">
      <c r="B278" s="18"/>
      <c r="C278" s="11"/>
      <c r="D278" s="12"/>
      <c r="E278" s="13"/>
      <c r="F278" s="13"/>
      <c r="G278" s="13"/>
      <c r="H278" s="13"/>
      <c r="I278" s="14"/>
      <c r="J278" s="15" t="str">
        <f>IF(B278="","",COUNTIF(Articole!$B$5:$B$2004,B278))</f>
        <v/>
      </c>
      <c r="K278" s="16" t="str">
        <f>IF(B278="","",SUMIF(Articole!$B$5:$B$2004,B278,Articole!$F$5:$F$2004))</f>
        <v/>
      </c>
      <c r="L278" s="17" t="str">
        <f>IF(B278="","",TRIM(IF(COUNTIF($B$5:$B$504,B278)&gt;1,"Număr de notă dublat. ","")&amp;IF(NOT(ISNUMBER(C278)),"Lipsește data. ","")&amp;IF(N(J278)=0,"Nota nu are articole. ","")&amp;IF(F278="","Lipsește documentul justificativ (notă de calcul, proces-verbal etc.). ","")&amp;IF(AND(D278="Stornare",G278=""),"Precizează ce înregistrare stornezi. ","")&amp;IF(I278="","Nota nu este verificată. ","")&amp;IF(COUNTIFS(Articole!$B$5:$B$2004,B278,Articole!$K$5:$K$2004,"?*")&gt;0,"Are articole cu probleme (vezi Articole). ","")))</f>
        <v/>
      </c>
    </row>
    <row r="279" spans="2:12" x14ac:dyDescent="0.2">
      <c r="B279" s="18"/>
      <c r="C279" s="11"/>
      <c r="D279" s="12"/>
      <c r="E279" s="13"/>
      <c r="F279" s="13"/>
      <c r="G279" s="13"/>
      <c r="H279" s="13"/>
      <c r="I279" s="14"/>
      <c r="J279" s="15" t="str">
        <f>IF(B279="","",COUNTIF(Articole!$B$5:$B$2004,B279))</f>
        <v/>
      </c>
      <c r="K279" s="16" t="str">
        <f>IF(B279="","",SUMIF(Articole!$B$5:$B$2004,B279,Articole!$F$5:$F$2004))</f>
        <v/>
      </c>
      <c r="L279" s="17" t="str">
        <f>IF(B279="","",TRIM(IF(COUNTIF($B$5:$B$504,B279)&gt;1,"Număr de notă dublat. ","")&amp;IF(NOT(ISNUMBER(C279)),"Lipsește data. ","")&amp;IF(N(J279)=0,"Nota nu are articole. ","")&amp;IF(F279="","Lipsește documentul justificativ (notă de calcul, proces-verbal etc.). ","")&amp;IF(AND(D279="Stornare",G279=""),"Precizează ce înregistrare stornezi. ","")&amp;IF(I279="","Nota nu este verificată. ","")&amp;IF(COUNTIFS(Articole!$B$5:$B$2004,B279,Articole!$K$5:$K$2004,"?*")&gt;0,"Are articole cu probleme (vezi Articole). ","")))</f>
        <v/>
      </c>
    </row>
    <row r="280" spans="2:12" x14ac:dyDescent="0.2">
      <c r="B280" s="18"/>
      <c r="C280" s="11"/>
      <c r="D280" s="12"/>
      <c r="E280" s="13"/>
      <c r="F280" s="13"/>
      <c r="G280" s="13"/>
      <c r="H280" s="13"/>
      <c r="I280" s="14"/>
      <c r="J280" s="15" t="str">
        <f>IF(B280="","",COUNTIF(Articole!$B$5:$B$2004,B280))</f>
        <v/>
      </c>
      <c r="K280" s="16" t="str">
        <f>IF(B280="","",SUMIF(Articole!$B$5:$B$2004,B280,Articole!$F$5:$F$2004))</f>
        <v/>
      </c>
      <c r="L280" s="17" t="str">
        <f>IF(B280="","",TRIM(IF(COUNTIF($B$5:$B$504,B280)&gt;1,"Număr de notă dublat. ","")&amp;IF(NOT(ISNUMBER(C280)),"Lipsește data. ","")&amp;IF(N(J280)=0,"Nota nu are articole. ","")&amp;IF(F280="","Lipsește documentul justificativ (notă de calcul, proces-verbal etc.). ","")&amp;IF(AND(D280="Stornare",G280=""),"Precizează ce înregistrare stornezi. ","")&amp;IF(I280="","Nota nu este verificată. ","")&amp;IF(COUNTIFS(Articole!$B$5:$B$2004,B280,Articole!$K$5:$K$2004,"?*")&gt;0,"Are articole cu probleme (vezi Articole). ","")))</f>
        <v/>
      </c>
    </row>
    <row r="281" spans="2:12" x14ac:dyDescent="0.2">
      <c r="B281" s="18"/>
      <c r="C281" s="11"/>
      <c r="D281" s="12"/>
      <c r="E281" s="13"/>
      <c r="F281" s="13"/>
      <c r="G281" s="13"/>
      <c r="H281" s="13"/>
      <c r="I281" s="14"/>
      <c r="J281" s="15" t="str">
        <f>IF(B281="","",COUNTIF(Articole!$B$5:$B$2004,B281))</f>
        <v/>
      </c>
      <c r="K281" s="16" t="str">
        <f>IF(B281="","",SUMIF(Articole!$B$5:$B$2004,B281,Articole!$F$5:$F$2004))</f>
        <v/>
      </c>
      <c r="L281" s="17" t="str">
        <f>IF(B281="","",TRIM(IF(COUNTIF($B$5:$B$504,B281)&gt;1,"Număr de notă dublat. ","")&amp;IF(NOT(ISNUMBER(C281)),"Lipsește data. ","")&amp;IF(N(J281)=0,"Nota nu are articole. ","")&amp;IF(F281="","Lipsește documentul justificativ (notă de calcul, proces-verbal etc.). ","")&amp;IF(AND(D281="Stornare",G281=""),"Precizează ce înregistrare stornezi. ","")&amp;IF(I281="","Nota nu este verificată. ","")&amp;IF(COUNTIFS(Articole!$B$5:$B$2004,B281,Articole!$K$5:$K$2004,"?*")&gt;0,"Are articole cu probleme (vezi Articole). ","")))</f>
        <v/>
      </c>
    </row>
    <row r="282" spans="2:12" x14ac:dyDescent="0.2">
      <c r="B282" s="18"/>
      <c r="C282" s="11"/>
      <c r="D282" s="12"/>
      <c r="E282" s="13"/>
      <c r="F282" s="13"/>
      <c r="G282" s="13"/>
      <c r="H282" s="13"/>
      <c r="I282" s="14"/>
      <c r="J282" s="15" t="str">
        <f>IF(B282="","",COUNTIF(Articole!$B$5:$B$2004,B282))</f>
        <v/>
      </c>
      <c r="K282" s="16" t="str">
        <f>IF(B282="","",SUMIF(Articole!$B$5:$B$2004,B282,Articole!$F$5:$F$2004))</f>
        <v/>
      </c>
      <c r="L282" s="17" t="str">
        <f>IF(B282="","",TRIM(IF(COUNTIF($B$5:$B$504,B282)&gt;1,"Număr de notă dublat. ","")&amp;IF(NOT(ISNUMBER(C282)),"Lipsește data. ","")&amp;IF(N(J282)=0,"Nota nu are articole. ","")&amp;IF(F282="","Lipsește documentul justificativ (notă de calcul, proces-verbal etc.). ","")&amp;IF(AND(D282="Stornare",G282=""),"Precizează ce înregistrare stornezi. ","")&amp;IF(I282="","Nota nu este verificată. ","")&amp;IF(COUNTIFS(Articole!$B$5:$B$2004,B282,Articole!$K$5:$K$2004,"?*")&gt;0,"Are articole cu probleme (vezi Articole). ","")))</f>
        <v/>
      </c>
    </row>
    <row r="283" spans="2:12" x14ac:dyDescent="0.2">
      <c r="B283" s="18"/>
      <c r="C283" s="11"/>
      <c r="D283" s="12"/>
      <c r="E283" s="13"/>
      <c r="F283" s="13"/>
      <c r="G283" s="13"/>
      <c r="H283" s="13"/>
      <c r="I283" s="14"/>
      <c r="J283" s="15" t="str">
        <f>IF(B283="","",COUNTIF(Articole!$B$5:$B$2004,B283))</f>
        <v/>
      </c>
      <c r="K283" s="16" t="str">
        <f>IF(B283="","",SUMIF(Articole!$B$5:$B$2004,B283,Articole!$F$5:$F$2004))</f>
        <v/>
      </c>
      <c r="L283" s="17" t="str">
        <f>IF(B283="","",TRIM(IF(COUNTIF($B$5:$B$504,B283)&gt;1,"Număr de notă dublat. ","")&amp;IF(NOT(ISNUMBER(C283)),"Lipsește data. ","")&amp;IF(N(J283)=0,"Nota nu are articole. ","")&amp;IF(F283="","Lipsește documentul justificativ (notă de calcul, proces-verbal etc.). ","")&amp;IF(AND(D283="Stornare",G283=""),"Precizează ce înregistrare stornezi. ","")&amp;IF(I283="","Nota nu este verificată. ","")&amp;IF(COUNTIFS(Articole!$B$5:$B$2004,B283,Articole!$K$5:$K$2004,"?*")&gt;0,"Are articole cu probleme (vezi Articole). ","")))</f>
        <v/>
      </c>
    </row>
    <row r="284" spans="2:12" x14ac:dyDescent="0.2">
      <c r="B284" s="18"/>
      <c r="C284" s="11"/>
      <c r="D284" s="12"/>
      <c r="E284" s="13"/>
      <c r="F284" s="13"/>
      <c r="G284" s="13"/>
      <c r="H284" s="13"/>
      <c r="I284" s="14"/>
      <c r="J284" s="15" t="str">
        <f>IF(B284="","",COUNTIF(Articole!$B$5:$B$2004,B284))</f>
        <v/>
      </c>
      <c r="K284" s="16" t="str">
        <f>IF(B284="","",SUMIF(Articole!$B$5:$B$2004,B284,Articole!$F$5:$F$2004))</f>
        <v/>
      </c>
      <c r="L284" s="17" t="str">
        <f>IF(B284="","",TRIM(IF(COUNTIF($B$5:$B$504,B284)&gt;1,"Număr de notă dublat. ","")&amp;IF(NOT(ISNUMBER(C284)),"Lipsește data. ","")&amp;IF(N(J284)=0,"Nota nu are articole. ","")&amp;IF(F284="","Lipsește documentul justificativ (notă de calcul, proces-verbal etc.). ","")&amp;IF(AND(D284="Stornare",G284=""),"Precizează ce înregistrare stornezi. ","")&amp;IF(I284="","Nota nu este verificată. ","")&amp;IF(COUNTIFS(Articole!$B$5:$B$2004,B284,Articole!$K$5:$K$2004,"?*")&gt;0,"Are articole cu probleme (vezi Articole). ","")))</f>
        <v/>
      </c>
    </row>
    <row r="285" spans="2:12" x14ac:dyDescent="0.2">
      <c r="B285" s="18"/>
      <c r="C285" s="11"/>
      <c r="D285" s="12"/>
      <c r="E285" s="13"/>
      <c r="F285" s="13"/>
      <c r="G285" s="13"/>
      <c r="H285" s="13"/>
      <c r="I285" s="14"/>
      <c r="J285" s="15" t="str">
        <f>IF(B285="","",COUNTIF(Articole!$B$5:$B$2004,B285))</f>
        <v/>
      </c>
      <c r="K285" s="16" t="str">
        <f>IF(B285="","",SUMIF(Articole!$B$5:$B$2004,B285,Articole!$F$5:$F$2004))</f>
        <v/>
      </c>
      <c r="L285" s="17" t="str">
        <f>IF(B285="","",TRIM(IF(COUNTIF($B$5:$B$504,B285)&gt;1,"Număr de notă dublat. ","")&amp;IF(NOT(ISNUMBER(C285)),"Lipsește data. ","")&amp;IF(N(J285)=0,"Nota nu are articole. ","")&amp;IF(F285="","Lipsește documentul justificativ (notă de calcul, proces-verbal etc.). ","")&amp;IF(AND(D285="Stornare",G285=""),"Precizează ce înregistrare stornezi. ","")&amp;IF(I285="","Nota nu este verificată. ","")&amp;IF(COUNTIFS(Articole!$B$5:$B$2004,B285,Articole!$K$5:$K$2004,"?*")&gt;0,"Are articole cu probleme (vezi Articole). ","")))</f>
        <v/>
      </c>
    </row>
    <row r="286" spans="2:12" x14ac:dyDescent="0.2">
      <c r="B286" s="18"/>
      <c r="C286" s="11"/>
      <c r="D286" s="12"/>
      <c r="E286" s="13"/>
      <c r="F286" s="13"/>
      <c r="G286" s="13"/>
      <c r="H286" s="13"/>
      <c r="I286" s="14"/>
      <c r="J286" s="15" t="str">
        <f>IF(B286="","",COUNTIF(Articole!$B$5:$B$2004,B286))</f>
        <v/>
      </c>
      <c r="K286" s="16" t="str">
        <f>IF(B286="","",SUMIF(Articole!$B$5:$B$2004,B286,Articole!$F$5:$F$2004))</f>
        <v/>
      </c>
      <c r="L286" s="17" t="str">
        <f>IF(B286="","",TRIM(IF(COUNTIF($B$5:$B$504,B286)&gt;1,"Număr de notă dublat. ","")&amp;IF(NOT(ISNUMBER(C286)),"Lipsește data. ","")&amp;IF(N(J286)=0,"Nota nu are articole. ","")&amp;IF(F286="","Lipsește documentul justificativ (notă de calcul, proces-verbal etc.). ","")&amp;IF(AND(D286="Stornare",G286=""),"Precizează ce înregistrare stornezi. ","")&amp;IF(I286="","Nota nu este verificată. ","")&amp;IF(COUNTIFS(Articole!$B$5:$B$2004,B286,Articole!$K$5:$K$2004,"?*")&gt;0,"Are articole cu probleme (vezi Articole). ","")))</f>
        <v/>
      </c>
    </row>
    <row r="287" spans="2:12" x14ac:dyDescent="0.2">
      <c r="B287" s="18"/>
      <c r="C287" s="11"/>
      <c r="D287" s="12"/>
      <c r="E287" s="13"/>
      <c r="F287" s="13"/>
      <c r="G287" s="13"/>
      <c r="H287" s="13"/>
      <c r="I287" s="14"/>
      <c r="J287" s="15" t="str">
        <f>IF(B287="","",COUNTIF(Articole!$B$5:$B$2004,B287))</f>
        <v/>
      </c>
      <c r="K287" s="16" t="str">
        <f>IF(B287="","",SUMIF(Articole!$B$5:$B$2004,B287,Articole!$F$5:$F$2004))</f>
        <v/>
      </c>
      <c r="L287" s="17" t="str">
        <f>IF(B287="","",TRIM(IF(COUNTIF($B$5:$B$504,B287)&gt;1,"Număr de notă dublat. ","")&amp;IF(NOT(ISNUMBER(C287)),"Lipsește data. ","")&amp;IF(N(J287)=0,"Nota nu are articole. ","")&amp;IF(F287="","Lipsește documentul justificativ (notă de calcul, proces-verbal etc.). ","")&amp;IF(AND(D287="Stornare",G287=""),"Precizează ce înregistrare stornezi. ","")&amp;IF(I287="","Nota nu este verificată. ","")&amp;IF(COUNTIFS(Articole!$B$5:$B$2004,B287,Articole!$K$5:$K$2004,"?*")&gt;0,"Are articole cu probleme (vezi Articole). ","")))</f>
        <v/>
      </c>
    </row>
    <row r="288" spans="2:12" x14ac:dyDescent="0.2">
      <c r="B288" s="18"/>
      <c r="C288" s="11"/>
      <c r="D288" s="12"/>
      <c r="E288" s="13"/>
      <c r="F288" s="13"/>
      <c r="G288" s="13"/>
      <c r="H288" s="13"/>
      <c r="I288" s="14"/>
      <c r="J288" s="15" t="str">
        <f>IF(B288="","",COUNTIF(Articole!$B$5:$B$2004,B288))</f>
        <v/>
      </c>
      <c r="K288" s="16" t="str">
        <f>IF(B288="","",SUMIF(Articole!$B$5:$B$2004,B288,Articole!$F$5:$F$2004))</f>
        <v/>
      </c>
      <c r="L288" s="17" t="str">
        <f>IF(B288="","",TRIM(IF(COUNTIF($B$5:$B$504,B288)&gt;1,"Număr de notă dublat. ","")&amp;IF(NOT(ISNUMBER(C288)),"Lipsește data. ","")&amp;IF(N(J288)=0,"Nota nu are articole. ","")&amp;IF(F288="","Lipsește documentul justificativ (notă de calcul, proces-verbal etc.). ","")&amp;IF(AND(D288="Stornare",G288=""),"Precizează ce înregistrare stornezi. ","")&amp;IF(I288="","Nota nu este verificată. ","")&amp;IF(COUNTIFS(Articole!$B$5:$B$2004,B288,Articole!$K$5:$K$2004,"?*")&gt;0,"Are articole cu probleme (vezi Articole). ","")))</f>
        <v/>
      </c>
    </row>
    <row r="289" spans="2:12" x14ac:dyDescent="0.2">
      <c r="B289" s="18"/>
      <c r="C289" s="11"/>
      <c r="D289" s="12"/>
      <c r="E289" s="13"/>
      <c r="F289" s="13"/>
      <c r="G289" s="13"/>
      <c r="H289" s="13"/>
      <c r="I289" s="14"/>
      <c r="J289" s="15" t="str">
        <f>IF(B289="","",COUNTIF(Articole!$B$5:$B$2004,B289))</f>
        <v/>
      </c>
      <c r="K289" s="16" t="str">
        <f>IF(B289="","",SUMIF(Articole!$B$5:$B$2004,B289,Articole!$F$5:$F$2004))</f>
        <v/>
      </c>
      <c r="L289" s="17" t="str">
        <f>IF(B289="","",TRIM(IF(COUNTIF($B$5:$B$504,B289)&gt;1,"Număr de notă dublat. ","")&amp;IF(NOT(ISNUMBER(C289)),"Lipsește data. ","")&amp;IF(N(J289)=0,"Nota nu are articole. ","")&amp;IF(F289="","Lipsește documentul justificativ (notă de calcul, proces-verbal etc.). ","")&amp;IF(AND(D289="Stornare",G289=""),"Precizează ce înregistrare stornezi. ","")&amp;IF(I289="","Nota nu este verificată. ","")&amp;IF(COUNTIFS(Articole!$B$5:$B$2004,B289,Articole!$K$5:$K$2004,"?*")&gt;0,"Are articole cu probleme (vezi Articole). ","")))</f>
        <v/>
      </c>
    </row>
    <row r="290" spans="2:12" x14ac:dyDescent="0.2">
      <c r="B290" s="18"/>
      <c r="C290" s="11"/>
      <c r="D290" s="12"/>
      <c r="E290" s="13"/>
      <c r="F290" s="13"/>
      <c r="G290" s="13"/>
      <c r="H290" s="13"/>
      <c r="I290" s="14"/>
      <c r="J290" s="15" t="str">
        <f>IF(B290="","",COUNTIF(Articole!$B$5:$B$2004,B290))</f>
        <v/>
      </c>
      <c r="K290" s="16" t="str">
        <f>IF(B290="","",SUMIF(Articole!$B$5:$B$2004,B290,Articole!$F$5:$F$2004))</f>
        <v/>
      </c>
      <c r="L290" s="17" t="str">
        <f>IF(B290="","",TRIM(IF(COUNTIF($B$5:$B$504,B290)&gt;1,"Număr de notă dublat. ","")&amp;IF(NOT(ISNUMBER(C290)),"Lipsește data. ","")&amp;IF(N(J290)=0,"Nota nu are articole. ","")&amp;IF(F290="","Lipsește documentul justificativ (notă de calcul, proces-verbal etc.). ","")&amp;IF(AND(D290="Stornare",G290=""),"Precizează ce înregistrare stornezi. ","")&amp;IF(I290="","Nota nu este verificată. ","")&amp;IF(COUNTIFS(Articole!$B$5:$B$2004,B290,Articole!$K$5:$K$2004,"?*")&gt;0,"Are articole cu probleme (vezi Articole). ","")))</f>
        <v/>
      </c>
    </row>
    <row r="291" spans="2:12" x14ac:dyDescent="0.2">
      <c r="B291" s="18"/>
      <c r="C291" s="11"/>
      <c r="D291" s="12"/>
      <c r="E291" s="13"/>
      <c r="F291" s="13"/>
      <c r="G291" s="13"/>
      <c r="H291" s="13"/>
      <c r="I291" s="14"/>
      <c r="J291" s="15" t="str">
        <f>IF(B291="","",COUNTIF(Articole!$B$5:$B$2004,B291))</f>
        <v/>
      </c>
      <c r="K291" s="16" t="str">
        <f>IF(B291="","",SUMIF(Articole!$B$5:$B$2004,B291,Articole!$F$5:$F$2004))</f>
        <v/>
      </c>
      <c r="L291" s="17" t="str">
        <f>IF(B291="","",TRIM(IF(COUNTIF($B$5:$B$504,B291)&gt;1,"Număr de notă dublat. ","")&amp;IF(NOT(ISNUMBER(C291)),"Lipsește data. ","")&amp;IF(N(J291)=0,"Nota nu are articole. ","")&amp;IF(F291="","Lipsește documentul justificativ (notă de calcul, proces-verbal etc.). ","")&amp;IF(AND(D291="Stornare",G291=""),"Precizează ce înregistrare stornezi. ","")&amp;IF(I291="","Nota nu este verificată. ","")&amp;IF(COUNTIFS(Articole!$B$5:$B$2004,B291,Articole!$K$5:$K$2004,"?*")&gt;0,"Are articole cu probleme (vezi Articole). ","")))</f>
        <v/>
      </c>
    </row>
    <row r="292" spans="2:12" x14ac:dyDescent="0.2">
      <c r="B292" s="18"/>
      <c r="C292" s="11"/>
      <c r="D292" s="12"/>
      <c r="E292" s="13"/>
      <c r="F292" s="13"/>
      <c r="G292" s="13"/>
      <c r="H292" s="13"/>
      <c r="I292" s="14"/>
      <c r="J292" s="15" t="str">
        <f>IF(B292="","",COUNTIF(Articole!$B$5:$B$2004,B292))</f>
        <v/>
      </c>
      <c r="K292" s="16" t="str">
        <f>IF(B292="","",SUMIF(Articole!$B$5:$B$2004,B292,Articole!$F$5:$F$2004))</f>
        <v/>
      </c>
      <c r="L292" s="17" t="str">
        <f>IF(B292="","",TRIM(IF(COUNTIF($B$5:$B$504,B292)&gt;1,"Număr de notă dublat. ","")&amp;IF(NOT(ISNUMBER(C292)),"Lipsește data. ","")&amp;IF(N(J292)=0,"Nota nu are articole. ","")&amp;IF(F292="","Lipsește documentul justificativ (notă de calcul, proces-verbal etc.). ","")&amp;IF(AND(D292="Stornare",G292=""),"Precizează ce înregistrare stornezi. ","")&amp;IF(I292="","Nota nu este verificată. ","")&amp;IF(COUNTIFS(Articole!$B$5:$B$2004,B292,Articole!$K$5:$K$2004,"?*")&gt;0,"Are articole cu probleme (vezi Articole). ","")))</f>
        <v/>
      </c>
    </row>
    <row r="293" spans="2:12" x14ac:dyDescent="0.2">
      <c r="B293" s="18"/>
      <c r="C293" s="11"/>
      <c r="D293" s="12"/>
      <c r="E293" s="13"/>
      <c r="F293" s="13"/>
      <c r="G293" s="13"/>
      <c r="H293" s="13"/>
      <c r="I293" s="14"/>
      <c r="J293" s="15" t="str">
        <f>IF(B293="","",COUNTIF(Articole!$B$5:$B$2004,B293))</f>
        <v/>
      </c>
      <c r="K293" s="16" t="str">
        <f>IF(B293="","",SUMIF(Articole!$B$5:$B$2004,B293,Articole!$F$5:$F$2004))</f>
        <v/>
      </c>
      <c r="L293" s="17" t="str">
        <f>IF(B293="","",TRIM(IF(COUNTIF($B$5:$B$504,B293)&gt;1,"Număr de notă dublat. ","")&amp;IF(NOT(ISNUMBER(C293)),"Lipsește data. ","")&amp;IF(N(J293)=0,"Nota nu are articole. ","")&amp;IF(F293="","Lipsește documentul justificativ (notă de calcul, proces-verbal etc.). ","")&amp;IF(AND(D293="Stornare",G293=""),"Precizează ce înregistrare stornezi. ","")&amp;IF(I293="","Nota nu este verificată. ","")&amp;IF(COUNTIFS(Articole!$B$5:$B$2004,B293,Articole!$K$5:$K$2004,"?*")&gt;0,"Are articole cu probleme (vezi Articole). ","")))</f>
        <v/>
      </c>
    </row>
    <row r="294" spans="2:12" x14ac:dyDescent="0.2">
      <c r="B294" s="18"/>
      <c r="C294" s="11"/>
      <c r="D294" s="12"/>
      <c r="E294" s="13"/>
      <c r="F294" s="13"/>
      <c r="G294" s="13"/>
      <c r="H294" s="13"/>
      <c r="I294" s="14"/>
      <c r="J294" s="15" t="str">
        <f>IF(B294="","",COUNTIF(Articole!$B$5:$B$2004,B294))</f>
        <v/>
      </c>
      <c r="K294" s="16" t="str">
        <f>IF(B294="","",SUMIF(Articole!$B$5:$B$2004,B294,Articole!$F$5:$F$2004))</f>
        <v/>
      </c>
      <c r="L294" s="17" t="str">
        <f>IF(B294="","",TRIM(IF(COUNTIF($B$5:$B$504,B294)&gt;1,"Număr de notă dublat. ","")&amp;IF(NOT(ISNUMBER(C294)),"Lipsește data. ","")&amp;IF(N(J294)=0,"Nota nu are articole. ","")&amp;IF(F294="","Lipsește documentul justificativ (notă de calcul, proces-verbal etc.). ","")&amp;IF(AND(D294="Stornare",G294=""),"Precizează ce înregistrare stornezi. ","")&amp;IF(I294="","Nota nu este verificată. ","")&amp;IF(COUNTIFS(Articole!$B$5:$B$2004,B294,Articole!$K$5:$K$2004,"?*")&gt;0,"Are articole cu probleme (vezi Articole). ","")))</f>
        <v/>
      </c>
    </row>
    <row r="295" spans="2:12" x14ac:dyDescent="0.2">
      <c r="B295" s="18"/>
      <c r="C295" s="11"/>
      <c r="D295" s="12"/>
      <c r="E295" s="13"/>
      <c r="F295" s="13"/>
      <c r="G295" s="13"/>
      <c r="H295" s="13"/>
      <c r="I295" s="14"/>
      <c r="J295" s="15" t="str">
        <f>IF(B295="","",COUNTIF(Articole!$B$5:$B$2004,B295))</f>
        <v/>
      </c>
      <c r="K295" s="16" t="str">
        <f>IF(B295="","",SUMIF(Articole!$B$5:$B$2004,B295,Articole!$F$5:$F$2004))</f>
        <v/>
      </c>
      <c r="L295" s="17" t="str">
        <f>IF(B295="","",TRIM(IF(COUNTIF($B$5:$B$504,B295)&gt;1,"Număr de notă dublat. ","")&amp;IF(NOT(ISNUMBER(C295)),"Lipsește data. ","")&amp;IF(N(J295)=0,"Nota nu are articole. ","")&amp;IF(F295="","Lipsește documentul justificativ (notă de calcul, proces-verbal etc.). ","")&amp;IF(AND(D295="Stornare",G295=""),"Precizează ce înregistrare stornezi. ","")&amp;IF(I295="","Nota nu este verificată. ","")&amp;IF(COUNTIFS(Articole!$B$5:$B$2004,B295,Articole!$K$5:$K$2004,"?*")&gt;0,"Are articole cu probleme (vezi Articole). ","")))</f>
        <v/>
      </c>
    </row>
    <row r="296" spans="2:12" x14ac:dyDescent="0.2">
      <c r="B296" s="18"/>
      <c r="C296" s="11"/>
      <c r="D296" s="12"/>
      <c r="E296" s="13"/>
      <c r="F296" s="13"/>
      <c r="G296" s="13"/>
      <c r="H296" s="13"/>
      <c r="I296" s="14"/>
      <c r="J296" s="15" t="str">
        <f>IF(B296="","",COUNTIF(Articole!$B$5:$B$2004,B296))</f>
        <v/>
      </c>
      <c r="K296" s="16" t="str">
        <f>IF(B296="","",SUMIF(Articole!$B$5:$B$2004,B296,Articole!$F$5:$F$2004))</f>
        <v/>
      </c>
      <c r="L296" s="17" t="str">
        <f>IF(B296="","",TRIM(IF(COUNTIF($B$5:$B$504,B296)&gt;1,"Număr de notă dublat. ","")&amp;IF(NOT(ISNUMBER(C296)),"Lipsește data. ","")&amp;IF(N(J296)=0,"Nota nu are articole. ","")&amp;IF(F296="","Lipsește documentul justificativ (notă de calcul, proces-verbal etc.). ","")&amp;IF(AND(D296="Stornare",G296=""),"Precizează ce înregistrare stornezi. ","")&amp;IF(I296="","Nota nu este verificată. ","")&amp;IF(COUNTIFS(Articole!$B$5:$B$2004,B296,Articole!$K$5:$K$2004,"?*")&gt;0,"Are articole cu probleme (vezi Articole). ","")))</f>
        <v/>
      </c>
    </row>
    <row r="297" spans="2:12" x14ac:dyDescent="0.2">
      <c r="B297" s="18"/>
      <c r="C297" s="11"/>
      <c r="D297" s="12"/>
      <c r="E297" s="13"/>
      <c r="F297" s="13"/>
      <c r="G297" s="13"/>
      <c r="H297" s="13"/>
      <c r="I297" s="14"/>
      <c r="J297" s="15" t="str">
        <f>IF(B297="","",COUNTIF(Articole!$B$5:$B$2004,B297))</f>
        <v/>
      </c>
      <c r="K297" s="16" t="str">
        <f>IF(B297="","",SUMIF(Articole!$B$5:$B$2004,B297,Articole!$F$5:$F$2004))</f>
        <v/>
      </c>
      <c r="L297" s="17" t="str">
        <f>IF(B297="","",TRIM(IF(COUNTIF($B$5:$B$504,B297)&gt;1,"Număr de notă dublat. ","")&amp;IF(NOT(ISNUMBER(C297)),"Lipsește data. ","")&amp;IF(N(J297)=0,"Nota nu are articole. ","")&amp;IF(F297="","Lipsește documentul justificativ (notă de calcul, proces-verbal etc.). ","")&amp;IF(AND(D297="Stornare",G297=""),"Precizează ce înregistrare stornezi. ","")&amp;IF(I297="","Nota nu este verificată. ","")&amp;IF(COUNTIFS(Articole!$B$5:$B$2004,B297,Articole!$K$5:$K$2004,"?*")&gt;0,"Are articole cu probleme (vezi Articole). ","")))</f>
        <v/>
      </c>
    </row>
    <row r="298" spans="2:12" x14ac:dyDescent="0.2">
      <c r="B298" s="18"/>
      <c r="C298" s="11"/>
      <c r="D298" s="12"/>
      <c r="E298" s="13"/>
      <c r="F298" s="13"/>
      <c r="G298" s="13"/>
      <c r="H298" s="13"/>
      <c r="I298" s="14"/>
      <c r="J298" s="15" t="str">
        <f>IF(B298="","",COUNTIF(Articole!$B$5:$B$2004,B298))</f>
        <v/>
      </c>
      <c r="K298" s="16" t="str">
        <f>IF(B298="","",SUMIF(Articole!$B$5:$B$2004,B298,Articole!$F$5:$F$2004))</f>
        <v/>
      </c>
      <c r="L298" s="17" t="str">
        <f>IF(B298="","",TRIM(IF(COUNTIF($B$5:$B$504,B298)&gt;1,"Număr de notă dublat. ","")&amp;IF(NOT(ISNUMBER(C298)),"Lipsește data. ","")&amp;IF(N(J298)=0,"Nota nu are articole. ","")&amp;IF(F298="","Lipsește documentul justificativ (notă de calcul, proces-verbal etc.). ","")&amp;IF(AND(D298="Stornare",G298=""),"Precizează ce înregistrare stornezi. ","")&amp;IF(I298="","Nota nu este verificată. ","")&amp;IF(COUNTIFS(Articole!$B$5:$B$2004,B298,Articole!$K$5:$K$2004,"?*")&gt;0,"Are articole cu probleme (vezi Articole). ","")))</f>
        <v/>
      </c>
    </row>
    <row r="299" spans="2:12" x14ac:dyDescent="0.2">
      <c r="B299" s="18"/>
      <c r="C299" s="11"/>
      <c r="D299" s="12"/>
      <c r="E299" s="13"/>
      <c r="F299" s="13"/>
      <c r="G299" s="13"/>
      <c r="H299" s="13"/>
      <c r="I299" s="14"/>
      <c r="J299" s="15" t="str">
        <f>IF(B299="","",COUNTIF(Articole!$B$5:$B$2004,B299))</f>
        <v/>
      </c>
      <c r="K299" s="16" t="str">
        <f>IF(B299="","",SUMIF(Articole!$B$5:$B$2004,B299,Articole!$F$5:$F$2004))</f>
        <v/>
      </c>
      <c r="L299" s="17" t="str">
        <f>IF(B299="","",TRIM(IF(COUNTIF($B$5:$B$504,B299)&gt;1,"Număr de notă dublat. ","")&amp;IF(NOT(ISNUMBER(C299)),"Lipsește data. ","")&amp;IF(N(J299)=0,"Nota nu are articole. ","")&amp;IF(F299="","Lipsește documentul justificativ (notă de calcul, proces-verbal etc.). ","")&amp;IF(AND(D299="Stornare",G299=""),"Precizează ce înregistrare stornezi. ","")&amp;IF(I299="","Nota nu este verificată. ","")&amp;IF(COUNTIFS(Articole!$B$5:$B$2004,B299,Articole!$K$5:$K$2004,"?*")&gt;0,"Are articole cu probleme (vezi Articole). ","")))</f>
        <v/>
      </c>
    </row>
    <row r="300" spans="2:12" x14ac:dyDescent="0.2">
      <c r="B300" s="18"/>
      <c r="C300" s="11"/>
      <c r="D300" s="12"/>
      <c r="E300" s="13"/>
      <c r="F300" s="13"/>
      <c r="G300" s="13"/>
      <c r="H300" s="13"/>
      <c r="I300" s="14"/>
      <c r="J300" s="15" t="str">
        <f>IF(B300="","",COUNTIF(Articole!$B$5:$B$2004,B300))</f>
        <v/>
      </c>
      <c r="K300" s="16" t="str">
        <f>IF(B300="","",SUMIF(Articole!$B$5:$B$2004,B300,Articole!$F$5:$F$2004))</f>
        <v/>
      </c>
      <c r="L300" s="17" t="str">
        <f>IF(B300="","",TRIM(IF(COUNTIF($B$5:$B$504,B300)&gt;1,"Număr de notă dublat. ","")&amp;IF(NOT(ISNUMBER(C300)),"Lipsește data. ","")&amp;IF(N(J300)=0,"Nota nu are articole. ","")&amp;IF(F300="","Lipsește documentul justificativ (notă de calcul, proces-verbal etc.). ","")&amp;IF(AND(D300="Stornare",G300=""),"Precizează ce înregistrare stornezi. ","")&amp;IF(I300="","Nota nu este verificată. ","")&amp;IF(COUNTIFS(Articole!$B$5:$B$2004,B300,Articole!$K$5:$K$2004,"?*")&gt;0,"Are articole cu probleme (vezi Articole). ","")))</f>
        <v/>
      </c>
    </row>
    <row r="301" spans="2:12" x14ac:dyDescent="0.2">
      <c r="B301" s="18"/>
      <c r="C301" s="11"/>
      <c r="D301" s="12"/>
      <c r="E301" s="13"/>
      <c r="F301" s="13"/>
      <c r="G301" s="13"/>
      <c r="H301" s="13"/>
      <c r="I301" s="14"/>
      <c r="J301" s="15" t="str">
        <f>IF(B301="","",COUNTIF(Articole!$B$5:$B$2004,B301))</f>
        <v/>
      </c>
      <c r="K301" s="16" t="str">
        <f>IF(B301="","",SUMIF(Articole!$B$5:$B$2004,B301,Articole!$F$5:$F$2004))</f>
        <v/>
      </c>
      <c r="L301" s="17" t="str">
        <f>IF(B301="","",TRIM(IF(COUNTIF($B$5:$B$504,B301)&gt;1,"Număr de notă dublat. ","")&amp;IF(NOT(ISNUMBER(C301)),"Lipsește data. ","")&amp;IF(N(J301)=0,"Nota nu are articole. ","")&amp;IF(F301="","Lipsește documentul justificativ (notă de calcul, proces-verbal etc.). ","")&amp;IF(AND(D301="Stornare",G301=""),"Precizează ce înregistrare stornezi. ","")&amp;IF(I301="","Nota nu este verificată. ","")&amp;IF(COUNTIFS(Articole!$B$5:$B$2004,B301,Articole!$K$5:$K$2004,"?*")&gt;0,"Are articole cu probleme (vezi Articole). ","")))</f>
        <v/>
      </c>
    </row>
    <row r="302" spans="2:12" x14ac:dyDescent="0.2">
      <c r="B302" s="18"/>
      <c r="C302" s="11"/>
      <c r="D302" s="12"/>
      <c r="E302" s="13"/>
      <c r="F302" s="13"/>
      <c r="G302" s="13"/>
      <c r="H302" s="13"/>
      <c r="I302" s="14"/>
      <c r="J302" s="15" t="str">
        <f>IF(B302="","",COUNTIF(Articole!$B$5:$B$2004,B302))</f>
        <v/>
      </c>
      <c r="K302" s="16" t="str">
        <f>IF(B302="","",SUMIF(Articole!$B$5:$B$2004,B302,Articole!$F$5:$F$2004))</f>
        <v/>
      </c>
      <c r="L302" s="17" t="str">
        <f>IF(B302="","",TRIM(IF(COUNTIF($B$5:$B$504,B302)&gt;1,"Număr de notă dublat. ","")&amp;IF(NOT(ISNUMBER(C302)),"Lipsește data. ","")&amp;IF(N(J302)=0,"Nota nu are articole. ","")&amp;IF(F302="","Lipsește documentul justificativ (notă de calcul, proces-verbal etc.). ","")&amp;IF(AND(D302="Stornare",G302=""),"Precizează ce înregistrare stornezi. ","")&amp;IF(I302="","Nota nu este verificată. ","")&amp;IF(COUNTIFS(Articole!$B$5:$B$2004,B302,Articole!$K$5:$K$2004,"?*")&gt;0,"Are articole cu probleme (vezi Articole). ","")))</f>
        <v/>
      </c>
    </row>
    <row r="303" spans="2:12" x14ac:dyDescent="0.2">
      <c r="B303" s="18"/>
      <c r="C303" s="11"/>
      <c r="D303" s="12"/>
      <c r="E303" s="13"/>
      <c r="F303" s="13"/>
      <c r="G303" s="13"/>
      <c r="H303" s="13"/>
      <c r="I303" s="14"/>
      <c r="J303" s="15" t="str">
        <f>IF(B303="","",COUNTIF(Articole!$B$5:$B$2004,B303))</f>
        <v/>
      </c>
      <c r="K303" s="16" t="str">
        <f>IF(B303="","",SUMIF(Articole!$B$5:$B$2004,B303,Articole!$F$5:$F$2004))</f>
        <v/>
      </c>
      <c r="L303" s="17" t="str">
        <f>IF(B303="","",TRIM(IF(COUNTIF($B$5:$B$504,B303)&gt;1,"Număr de notă dublat. ","")&amp;IF(NOT(ISNUMBER(C303)),"Lipsește data. ","")&amp;IF(N(J303)=0,"Nota nu are articole. ","")&amp;IF(F303="","Lipsește documentul justificativ (notă de calcul, proces-verbal etc.). ","")&amp;IF(AND(D303="Stornare",G303=""),"Precizează ce înregistrare stornezi. ","")&amp;IF(I303="","Nota nu este verificată. ","")&amp;IF(COUNTIFS(Articole!$B$5:$B$2004,B303,Articole!$K$5:$K$2004,"?*")&gt;0,"Are articole cu probleme (vezi Articole). ","")))</f>
        <v/>
      </c>
    </row>
    <row r="304" spans="2:12" x14ac:dyDescent="0.2">
      <c r="B304" s="18"/>
      <c r="C304" s="11"/>
      <c r="D304" s="12"/>
      <c r="E304" s="13"/>
      <c r="F304" s="13"/>
      <c r="G304" s="13"/>
      <c r="H304" s="13"/>
      <c r="I304" s="14"/>
      <c r="J304" s="15" t="str">
        <f>IF(B304="","",COUNTIF(Articole!$B$5:$B$2004,B304))</f>
        <v/>
      </c>
      <c r="K304" s="16" t="str">
        <f>IF(B304="","",SUMIF(Articole!$B$5:$B$2004,B304,Articole!$F$5:$F$2004))</f>
        <v/>
      </c>
      <c r="L304" s="17" t="str">
        <f>IF(B304="","",TRIM(IF(COUNTIF($B$5:$B$504,B304)&gt;1,"Număr de notă dublat. ","")&amp;IF(NOT(ISNUMBER(C304)),"Lipsește data. ","")&amp;IF(N(J304)=0,"Nota nu are articole. ","")&amp;IF(F304="","Lipsește documentul justificativ (notă de calcul, proces-verbal etc.). ","")&amp;IF(AND(D304="Stornare",G304=""),"Precizează ce înregistrare stornezi. ","")&amp;IF(I304="","Nota nu este verificată. ","")&amp;IF(COUNTIFS(Articole!$B$5:$B$2004,B304,Articole!$K$5:$K$2004,"?*")&gt;0,"Are articole cu probleme (vezi Articole). ","")))</f>
        <v/>
      </c>
    </row>
    <row r="305" spans="2:12" x14ac:dyDescent="0.2">
      <c r="B305" s="18"/>
      <c r="C305" s="11"/>
      <c r="D305" s="12"/>
      <c r="E305" s="13"/>
      <c r="F305" s="13"/>
      <c r="G305" s="13"/>
      <c r="H305" s="13"/>
      <c r="I305" s="14"/>
      <c r="J305" s="15" t="str">
        <f>IF(B305="","",COUNTIF(Articole!$B$5:$B$2004,B305))</f>
        <v/>
      </c>
      <c r="K305" s="16" t="str">
        <f>IF(B305="","",SUMIF(Articole!$B$5:$B$2004,B305,Articole!$F$5:$F$2004))</f>
        <v/>
      </c>
      <c r="L305" s="17" t="str">
        <f>IF(B305="","",TRIM(IF(COUNTIF($B$5:$B$504,B305)&gt;1,"Număr de notă dublat. ","")&amp;IF(NOT(ISNUMBER(C305)),"Lipsește data. ","")&amp;IF(N(J305)=0,"Nota nu are articole. ","")&amp;IF(F305="","Lipsește documentul justificativ (notă de calcul, proces-verbal etc.). ","")&amp;IF(AND(D305="Stornare",G305=""),"Precizează ce înregistrare stornezi. ","")&amp;IF(I305="","Nota nu este verificată. ","")&amp;IF(COUNTIFS(Articole!$B$5:$B$2004,B305,Articole!$K$5:$K$2004,"?*")&gt;0,"Are articole cu probleme (vezi Articole). ","")))</f>
        <v/>
      </c>
    </row>
    <row r="306" spans="2:12" x14ac:dyDescent="0.2">
      <c r="B306" s="18"/>
      <c r="C306" s="11"/>
      <c r="D306" s="12"/>
      <c r="E306" s="13"/>
      <c r="F306" s="13"/>
      <c r="G306" s="13"/>
      <c r="H306" s="13"/>
      <c r="I306" s="14"/>
      <c r="J306" s="15" t="str">
        <f>IF(B306="","",COUNTIF(Articole!$B$5:$B$2004,B306))</f>
        <v/>
      </c>
      <c r="K306" s="16" t="str">
        <f>IF(B306="","",SUMIF(Articole!$B$5:$B$2004,B306,Articole!$F$5:$F$2004))</f>
        <v/>
      </c>
      <c r="L306" s="17" t="str">
        <f>IF(B306="","",TRIM(IF(COUNTIF($B$5:$B$504,B306)&gt;1,"Număr de notă dublat. ","")&amp;IF(NOT(ISNUMBER(C306)),"Lipsește data. ","")&amp;IF(N(J306)=0,"Nota nu are articole. ","")&amp;IF(F306="","Lipsește documentul justificativ (notă de calcul, proces-verbal etc.). ","")&amp;IF(AND(D306="Stornare",G306=""),"Precizează ce înregistrare stornezi. ","")&amp;IF(I306="","Nota nu este verificată. ","")&amp;IF(COUNTIFS(Articole!$B$5:$B$2004,B306,Articole!$K$5:$K$2004,"?*")&gt;0,"Are articole cu probleme (vezi Articole). ","")))</f>
        <v/>
      </c>
    </row>
    <row r="307" spans="2:12" x14ac:dyDescent="0.2">
      <c r="B307" s="18"/>
      <c r="C307" s="11"/>
      <c r="D307" s="12"/>
      <c r="E307" s="13"/>
      <c r="F307" s="13"/>
      <c r="G307" s="13"/>
      <c r="H307" s="13"/>
      <c r="I307" s="14"/>
      <c r="J307" s="15" t="str">
        <f>IF(B307="","",COUNTIF(Articole!$B$5:$B$2004,B307))</f>
        <v/>
      </c>
      <c r="K307" s="16" t="str">
        <f>IF(B307="","",SUMIF(Articole!$B$5:$B$2004,B307,Articole!$F$5:$F$2004))</f>
        <v/>
      </c>
      <c r="L307" s="17" t="str">
        <f>IF(B307="","",TRIM(IF(COUNTIF($B$5:$B$504,B307)&gt;1,"Număr de notă dublat. ","")&amp;IF(NOT(ISNUMBER(C307)),"Lipsește data. ","")&amp;IF(N(J307)=0,"Nota nu are articole. ","")&amp;IF(F307="","Lipsește documentul justificativ (notă de calcul, proces-verbal etc.). ","")&amp;IF(AND(D307="Stornare",G307=""),"Precizează ce înregistrare stornezi. ","")&amp;IF(I307="","Nota nu este verificată. ","")&amp;IF(COUNTIFS(Articole!$B$5:$B$2004,B307,Articole!$K$5:$K$2004,"?*")&gt;0,"Are articole cu probleme (vezi Articole). ","")))</f>
        <v/>
      </c>
    </row>
    <row r="308" spans="2:12" x14ac:dyDescent="0.2">
      <c r="B308" s="18"/>
      <c r="C308" s="11"/>
      <c r="D308" s="12"/>
      <c r="E308" s="13"/>
      <c r="F308" s="13"/>
      <c r="G308" s="13"/>
      <c r="H308" s="13"/>
      <c r="I308" s="14"/>
      <c r="J308" s="15" t="str">
        <f>IF(B308="","",COUNTIF(Articole!$B$5:$B$2004,B308))</f>
        <v/>
      </c>
      <c r="K308" s="16" t="str">
        <f>IF(B308="","",SUMIF(Articole!$B$5:$B$2004,B308,Articole!$F$5:$F$2004))</f>
        <v/>
      </c>
      <c r="L308" s="17" t="str">
        <f>IF(B308="","",TRIM(IF(COUNTIF($B$5:$B$504,B308)&gt;1,"Număr de notă dublat. ","")&amp;IF(NOT(ISNUMBER(C308)),"Lipsește data. ","")&amp;IF(N(J308)=0,"Nota nu are articole. ","")&amp;IF(F308="","Lipsește documentul justificativ (notă de calcul, proces-verbal etc.). ","")&amp;IF(AND(D308="Stornare",G308=""),"Precizează ce înregistrare stornezi. ","")&amp;IF(I308="","Nota nu este verificată. ","")&amp;IF(COUNTIFS(Articole!$B$5:$B$2004,B308,Articole!$K$5:$K$2004,"?*")&gt;0,"Are articole cu probleme (vezi Articole). ","")))</f>
        <v/>
      </c>
    </row>
    <row r="309" spans="2:12" x14ac:dyDescent="0.2">
      <c r="B309" s="18"/>
      <c r="C309" s="11"/>
      <c r="D309" s="12"/>
      <c r="E309" s="13"/>
      <c r="F309" s="13"/>
      <c r="G309" s="13"/>
      <c r="H309" s="13"/>
      <c r="I309" s="14"/>
      <c r="J309" s="15" t="str">
        <f>IF(B309="","",COUNTIF(Articole!$B$5:$B$2004,B309))</f>
        <v/>
      </c>
      <c r="K309" s="16" t="str">
        <f>IF(B309="","",SUMIF(Articole!$B$5:$B$2004,B309,Articole!$F$5:$F$2004))</f>
        <v/>
      </c>
      <c r="L309" s="17" t="str">
        <f>IF(B309="","",TRIM(IF(COUNTIF($B$5:$B$504,B309)&gt;1,"Număr de notă dublat. ","")&amp;IF(NOT(ISNUMBER(C309)),"Lipsește data. ","")&amp;IF(N(J309)=0,"Nota nu are articole. ","")&amp;IF(F309="","Lipsește documentul justificativ (notă de calcul, proces-verbal etc.). ","")&amp;IF(AND(D309="Stornare",G309=""),"Precizează ce înregistrare stornezi. ","")&amp;IF(I309="","Nota nu este verificată. ","")&amp;IF(COUNTIFS(Articole!$B$5:$B$2004,B309,Articole!$K$5:$K$2004,"?*")&gt;0,"Are articole cu probleme (vezi Articole). ","")))</f>
        <v/>
      </c>
    </row>
    <row r="310" spans="2:12" x14ac:dyDescent="0.2">
      <c r="B310" s="18"/>
      <c r="C310" s="11"/>
      <c r="D310" s="12"/>
      <c r="E310" s="13"/>
      <c r="F310" s="13"/>
      <c r="G310" s="13"/>
      <c r="H310" s="13"/>
      <c r="I310" s="14"/>
      <c r="J310" s="15" t="str">
        <f>IF(B310="","",COUNTIF(Articole!$B$5:$B$2004,B310))</f>
        <v/>
      </c>
      <c r="K310" s="16" t="str">
        <f>IF(B310="","",SUMIF(Articole!$B$5:$B$2004,B310,Articole!$F$5:$F$2004))</f>
        <v/>
      </c>
      <c r="L310" s="17" t="str">
        <f>IF(B310="","",TRIM(IF(COUNTIF($B$5:$B$504,B310)&gt;1,"Număr de notă dublat. ","")&amp;IF(NOT(ISNUMBER(C310)),"Lipsește data. ","")&amp;IF(N(J310)=0,"Nota nu are articole. ","")&amp;IF(F310="","Lipsește documentul justificativ (notă de calcul, proces-verbal etc.). ","")&amp;IF(AND(D310="Stornare",G310=""),"Precizează ce înregistrare stornezi. ","")&amp;IF(I310="","Nota nu este verificată. ","")&amp;IF(COUNTIFS(Articole!$B$5:$B$2004,B310,Articole!$K$5:$K$2004,"?*")&gt;0,"Are articole cu probleme (vezi Articole). ","")))</f>
        <v/>
      </c>
    </row>
    <row r="311" spans="2:12" x14ac:dyDescent="0.2">
      <c r="B311" s="18"/>
      <c r="C311" s="11"/>
      <c r="D311" s="12"/>
      <c r="E311" s="13"/>
      <c r="F311" s="13"/>
      <c r="G311" s="13"/>
      <c r="H311" s="13"/>
      <c r="I311" s="14"/>
      <c r="J311" s="15" t="str">
        <f>IF(B311="","",COUNTIF(Articole!$B$5:$B$2004,B311))</f>
        <v/>
      </c>
      <c r="K311" s="16" t="str">
        <f>IF(B311="","",SUMIF(Articole!$B$5:$B$2004,B311,Articole!$F$5:$F$2004))</f>
        <v/>
      </c>
      <c r="L311" s="17" t="str">
        <f>IF(B311="","",TRIM(IF(COUNTIF($B$5:$B$504,B311)&gt;1,"Număr de notă dublat. ","")&amp;IF(NOT(ISNUMBER(C311)),"Lipsește data. ","")&amp;IF(N(J311)=0,"Nota nu are articole. ","")&amp;IF(F311="","Lipsește documentul justificativ (notă de calcul, proces-verbal etc.). ","")&amp;IF(AND(D311="Stornare",G311=""),"Precizează ce înregistrare stornezi. ","")&amp;IF(I311="","Nota nu este verificată. ","")&amp;IF(COUNTIFS(Articole!$B$5:$B$2004,B311,Articole!$K$5:$K$2004,"?*")&gt;0,"Are articole cu probleme (vezi Articole). ","")))</f>
        <v/>
      </c>
    </row>
    <row r="312" spans="2:12" x14ac:dyDescent="0.2">
      <c r="B312" s="18"/>
      <c r="C312" s="11"/>
      <c r="D312" s="12"/>
      <c r="E312" s="13"/>
      <c r="F312" s="13"/>
      <c r="G312" s="13"/>
      <c r="H312" s="13"/>
      <c r="I312" s="14"/>
      <c r="J312" s="15" t="str">
        <f>IF(B312="","",COUNTIF(Articole!$B$5:$B$2004,B312))</f>
        <v/>
      </c>
      <c r="K312" s="16" t="str">
        <f>IF(B312="","",SUMIF(Articole!$B$5:$B$2004,B312,Articole!$F$5:$F$2004))</f>
        <v/>
      </c>
      <c r="L312" s="17" t="str">
        <f>IF(B312="","",TRIM(IF(COUNTIF($B$5:$B$504,B312)&gt;1,"Număr de notă dublat. ","")&amp;IF(NOT(ISNUMBER(C312)),"Lipsește data. ","")&amp;IF(N(J312)=0,"Nota nu are articole. ","")&amp;IF(F312="","Lipsește documentul justificativ (notă de calcul, proces-verbal etc.). ","")&amp;IF(AND(D312="Stornare",G312=""),"Precizează ce înregistrare stornezi. ","")&amp;IF(I312="","Nota nu este verificată. ","")&amp;IF(COUNTIFS(Articole!$B$5:$B$2004,B312,Articole!$K$5:$K$2004,"?*")&gt;0,"Are articole cu probleme (vezi Articole). ","")))</f>
        <v/>
      </c>
    </row>
    <row r="313" spans="2:12" x14ac:dyDescent="0.2">
      <c r="B313" s="18"/>
      <c r="C313" s="11"/>
      <c r="D313" s="12"/>
      <c r="E313" s="13"/>
      <c r="F313" s="13"/>
      <c r="G313" s="13"/>
      <c r="H313" s="13"/>
      <c r="I313" s="14"/>
      <c r="J313" s="15" t="str">
        <f>IF(B313="","",COUNTIF(Articole!$B$5:$B$2004,B313))</f>
        <v/>
      </c>
      <c r="K313" s="16" t="str">
        <f>IF(B313="","",SUMIF(Articole!$B$5:$B$2004,B313,Articole!$F$5:$F$2004))</f>
        <v/>
      </c>
      <c r="L313" s="17" t="str">
        <f>IF(B313="","",TRIM(IF(COUNTIF($B$5:$B$504,B313)&gt;1,"Număr de notă dublat. ","")&amp;IF(NOT(ISNUMBER(C313)),"Lipsește data. ","")&amp;IF(N(J313)=0,"Nota nu are articole. ","")&amp;IF(F313="","Lipsește documentul justificativ (notă de calcul, proces-verbal etc.). ","")&amp;IF(AND(D313="Stornare",G313=""),"Precizează ce înregistrare stornezi. ","")&amp;IF(I313="","Nota nu este verificată. ","")&amp;IF(COUNTIFS(Articole!$B$5:$B$2004,B313,Articole!$K$5:$K$2004,"?*")&gt;0,"Are articole cu probleme (vezi Articole). ","")))</f>
        <v/>
      </c>
    </row>
    <row r="314" spans="2:12" x14ac:dyDescent="0.2">
      <c r="B314" s="18"/>
      <c r="C314" s="11"/>
      <c r="D314" s="12"/>
      <c r="E314" s="13"/>
      <c r="F314" s="13"/>
      <c r="G314" s="13"/>
      <c r="H314" s="13"/>
      <c r="I314" s="14"/>
      <c r="J314" s="15" t="str">
        <f>IF(B314="","",COUNTIF(Articole!$B$5:$B$2004,B314))</f>
        <v/>
      </c>
      <c r="K314" s="16" t="str">
        <f>IF(B314="","",SUMIF(Articole!$B$5:$B$2004,B314,Articole!$F$5:$F$2004))</f>
        <v/>
      </c>
      <c r="L314" s="17" t="str">
        <f>IF(B314="","",TRIM(IF(COUNTIF($B$5:$B$504,B314)&gt;1,"Număr de notă dublat. ","")&amp;IF(NOT(ISNUMBER(C314)),"Lipsește data. ","")&amp;IF(N(J314)=0,"Nota nu are articole. ","")&amp;IF(F314="","Lipsește documentul justificativ (notă de calcul, proces-verbal etc.). ","")&amp;IF(AND(D314="Stornare",G314=""),"Precizează ce înregistrare stornezi. ","")&amp;IF(I314="","Nota nu este verificată. ","")&amp;IF(COUNTIFS(Articole!$B$5:$B$2004,B314,Articole!$K$5:$K$2004,"?*")&gt;0,"Are articole cu probleme (vezi Articole). ","")))</f>
        <v/>
      </c>
    </row>
    <row r="315" spans="2:12" x14ac:dyDescent="0.2">
      <c r="B315" s="18"/>
      <c r="C315" s="11"/>
      <c r="D315" s="12"/>
      <c r="E315" s="13"/>
      <c r="F315" s="13"/>
      <c r="G315" s="13"/>
      <c r="H315" s="13"/>
      <c r="I315" s="14"/>
      <c r="J315" s="15" t="str">
        <f>IF(B315="","",COUNTIF(Articole!$B$5:$B$2004,B315))</f>
        <v/>
      </c>
      <c r="K315" s="16" t="str">
        <f>IF(B315="","",SUMIF(Articole!$B$5:$B$2004,B315,Articole!$F$5:$F$2004))</f>
        <v/>
      </c>
      <c r="L315" s="17" t="str">
        <f>IF(B315="","",TRIM(IF(COUNTIF($B$5:$B$504,B315)&gt;1,"Număr de notă dublat. ","")&amp;IF(NOT(ISNUMBER(C315)),"Lipsește data. ","")&amp;IF(N(J315)=0,"Nota nu are articole. ","")&amp;IF(F315="","Lipsește documentul justificativ (notă de calcul, proces-verbal etc.). ","")&amp;IF(AND(D315="Stornare",G315=""),"Precizează ce înregistrare stornezi. ","")&amp;IF(I315="","Nota nu este verificată. ","")&amp;IF(COUNTIFS(Articole!$B$5:$B$2004,B315,Articole!$K$5:$K$2004,"?*")&gt;0,"Are articole cu probleme (vezi Articole). ","")))</f>
        <v/>
      </c>
    </row>
    <row r="316" spans="2:12" x14ac:dyDescent="0.2">
      <c r="B316" s="18"/>
      <c r="C316" s="11"/>
      <c r="D316" s="12"/>
      <c r="E316" s="13"/>
      <c r="F316" s="13"/>
      <c r="G316" s="13"/>
      <c r="H316" s="13"/>
      <c r="I316" s="14"/>
      <c r="J316" s="15" t="str">
        <f>IF(B316="","",COUNTIF(Articole!$B$5:$B$2004,B316))</f>
        <v/>
      </c>
      <c r="K316" s="16" t="str">
        <f>IF(B316="","",SUMIF(Articole!$B$5:$B$2004,B316,Articole!$F$5:$F$2004))</f>
        <v/>
      </c>
      <c r="L316" s="17" t="str">
        <f>IF(B316="","",TRIM(IF(COUNTIF($B$5:$B$504,B316)&gt;1,"Număr de notă dublat. ","")&amp;IF(NOT(ISNUMBER(C316)),"Lipsește data. ","")&amp;IF(N(J316)=0,"Nota nu are articole. ","")&amp;IF(F316="","Lipsește documentul justificativ (notă de calcul, proces-verbal etc.). ","")&amp;IF(AND(D316="Stornare",G316=""),"Precizează ce înregistrare stornezi. ","")&amp;IF(I316="","Nota nu este verificată. ","")&amp;IF(COUNTIFS(Articole!$B$5:$B$2004,B316,Articole!$K$5:$K$2004,"?*")&gt;0,"Are articole cu probleme (vezi Articole). ","")))</f>
        <v/>
      </c>
    </row>
    <row r="317" spans="2:12" x14ac:dyDescent="0.2">
      <c r="B317" s="18"/>
      <c r="C317" s="11"/>
      <c r="D317" s="12"/>
      <c r="E317" s="13"/>
      <c r="F317" s="13"/>
      <c r="G317" s="13"/>
      <c r="H317" s="13"/>
      <c r="I317" s="14"/>
      <c r="J317" s="15" t="str">
        <f>IF(B317="","",COUNTIF(Articole!$B$5:$B$2004,B317))</f>
        <v/>
      </c>
      <c r="K317" s="16" t="str">
        <f>IF(B317="","",SUMIF(Articole!$B$5:$B$2004,B317,Articole!$F$5:$F$2004))</f>
        <v/>
      </c>
      <c r="L317" s="17" t="str">
        <f>IF(B317="","",TRIM(IF(COUNTIF($B$5:$B$504,B317)&gt;1,"Număr de notă dublat. ","")&amp;IF(NOT(ISNUMBER(C317)),"Lipsește data. ","")&amp;IF(N(J317)=0,"Nota nu are articole. ","")&amp;IF(F317="","Lipsește documentul justificativ (notă de calcul, proces-verbal etc.). ","")&amp;IF(AND(D317="Stornare",G317=""),"Precizează ce înregistrare stornezi. ","")&amp;IF(I317="","Nota nu este verificată. ","")&amp;IF(COUNTIFS(Articole!$B$5:$B$2004,B317,Articole!$K$5:$K$2004,"?*")&gt;0,"Are articole cu probleme (vezi Articole). ","")))</f>
        <v/>
      </c>
    </row>
    <row r="318" spans="2:12" x14ac:dyDescent="0.2">
      <c r="B318" s="18"/>
      <c r="C318" s="11"/>
      <c r="D318" s="12"/>
      <c r="E318" s="13"/>
      <c r="F318" s="13"/>
      <c r="G318" s="13"/>
      <c r="H318" s="13"/>
      <c r="I318" s="14"/>
      <c r="J318" s="15" t="str">
        <f>IF(B318="","",COUNTIF(Articole!$B$5:$B$2004,B318))</f>
        <v/>
      </c>
      <c r="K318" s="16" t="str">
        <f>IF(B318="","",SUMIF(Articole!$B$5:$B$2004,B318,Articole!$F$5:$F$2004))</f>
        <v/>
      </c>
      <c r="L318" s="17" t="str">
        <f>IF(B318="","",TRIM(IF(COUNTIF($B$5:$B$504,B318)&gt;1,"Număr de notă dublat. ","")&amp;IF(NOT(ISNUMBER(C318)),"Lipsește data. ","")&amp;IF(N(J318)=0,"Nota nu are articole. ","")&amp;IF(F318="","Lipsește documentul justificativ (notă de calcul, proces-verbal etc.). ","")&amp;IF(AND(D318="Stornare",G318=""),"Precizează ce înregistrare stornezi. ","")&amp;IF(I318="","Nota nu este verificată. ","")&amp;IF(COUNTIFS(Articole!$B$5:$B$2004,B318,Articole!$K$5:$K$2004,"?*")&gt;0,"Are articole cu probleme (vezi Articole). ","")))</f>
        <v/>
      </c>
    </row>
    <row r="319" spans="2:12" x14ac:dyDescent="0.2">
      <c r="B319" s="18"/>
      <c r="C319" s="11"/>
      <c r="D319" s="12"/>
      <c r="E319" s="13"/>
      <c r="F319" s="13"/>
      <c r="G319" s="13"/>
      <c r="H319" s="13"/>
      <c r="I319" s="14"/>
      <c r="J319" s="15" t="str">
        <f>IF(B319="","",COUNTIF(Articole!$B$5:$B$2004,B319))</f>
        <v/>
      </c>
      <c r="K319" s="16" t="str">
        <f>IF(B319="","",SUMIF(Articole!$B$5:$B$2004,B319,Articole!$F$5:$F$2004))</f>
        <v/>
      </c>
      <c r="L319" s="17" t="str">
        <f>IF(B319="","",TRIM(IF(COUNTIF($B$5:$B$504,B319)&gt;1,"Număr de notă dublat. ","")&amp;IF(NOT(ISNUMBER(C319)),"Lipsește data. ","")&amp;IF(N(J319)=0,"Nota nu are articole. ","")&amp;IF(F319="","Lipsește documentul justificativ (notă de calcul, proces-verbal etc.). ","")&amp;IF(AND(D319="Stornare",G319=""),"Precizează ce înregistrare stornezi. ","")&amp;IF(I319="","Nota nu este verificată. ","")&amp;IF(COUNTIFS(Articole!$B$5:$B$2004,B319,Articole!$K$5:$K$2004,"?*")&gt;0,"Are articole cu probleme (vezi Articole). ","")))</f>
        <v/>
      </c>
    </row>
    <row r="320" spans="2:12" x14ac:dyDescent="0.2">
      <c r="B320" s="18"/>
      <c r="C320" s="11"/>
      <c r="D320" s="12"/>
      <c r="E320" s="13"/>
      <c r="F320" s="13"/>
      <c r="G320" s="13"/>
      <c r="H320" s="13"/>
      <c r="I320" s="14"/>
      <c r="J320" s="15" t="str">
        <f>IF(B320="","",COUNTIF(Articole!$B$5:$B$2004,B320))</f>
        <v/>
      </c>
      <c r="K320" s="16" t="str">
        <f>IF(B320="","",SUMIF(Articole!$B$5:$B$2004,B320,Articole!$F$5:$F$2004))</f>
        <v/>
      </c>
      <c r="L320" s="17" t="str">
        <f>IF(B320="","",TRIM(IF(COUNTIF($B$5:$B$504,B320)&gt;1,"Număr de notă dublat. ","")&amp;IF(NOT(ISNUMBER(C320)),"Lipsește data. ","")&amp;IF(N(J320)=0,"Nota nu are articole. ","")&amp;IF(F320="","Lipsește documentul justificativ (notă de calcul, proces-verbal etc.). ","")&amp;IF(AND(D320="Stornare",G320=""),"Precizează ce înregistrare stornezi. ","")&amp;IF(I320="","Nota nu este verificată. ","")&amp;IF(COUNTIFS(Articole!$B$5:$B$2004,B320,Articole!$K$5:$K$2004,"?*")&gt;0,"Are articole cu probleme (vezi Articole). ","")))</f>
        <v/>
      </c>
    </row>
    <row r="321" spans="2:12" x14ac:dyDescent="0.2">
      <c r="B321" s="18"/>
      <c r="C321" s="11"/>
      <c r="D321" s="12"/>
      <c r="E321" s="13"/>
      <c r="F321" s="13"/>
      <c r="G321" s="13"/>
      <c r="H321" s="13"/>
      <c r="I321" s="14"/>
      <c r="J321" s="15" t="str">
        <f>IF(B321="","",COUNTIF(Articole!$B$5:$B$2004,B321))</f>
        <v/>
      </c>
      <c r="K321" s="16" t="str">
        <f>IF(B321="","",SUMIF(Articole!$B$5:$B$2004,B321,Articole!$F$5:$F$2004))</f>
        <v/>
      </c>
      <c r="L321" s="17" t="str">
        <f>IF(B321="","",TRIM(IF(COUNTIF($B$5:$B$504,B321)&gt;1,"Număr de notă dublat. ","")&amp;IF(NOT(ISNUMBER(C321)),"Lipsește data. ","")&amp;IF(N(J321)=0,"Nota nu are articole. ","")&amp;IF(F321="","Lipsește documentul justificativ (notă de calcul, proces-verbal etc.). ","")&amp;IF(AND(D321="Stornare",G321=""),"Precizează ce înregistrare stornezi. ","")&amp;IF(I321="","Nota nu este verificată. ","")&amp;IF(COUNTIFS(Articole!$B$5:$B$2004,B321,Articole!$K$5:$K$2004,"?*")&gt;0,"Are articole cu probleme (vezi Articole). ","")))</f>
        <v/>
      </c>
    </row>
    <row r="322" spans="2:12" x14ac:dyDescent="0.2">
      <c r="B322" s="18"/>
      <c r="C322" s="11"/>
      <c r="D322" s="12"/>
      <c r="E322" s="13"/>
      <c r="F322" s="13"/>
      <c r="G322" s="13"/>
      <c r="H322" s="13"/>
      <c r="I322" s="14"/>
      <c r="J322" s="15" t="str">
        <f>IF(B322="","",COUNTIF(Articole!$B$5:$B$2004,B322))</f>
        <v/>
      </c>
      <c r="K322" s="16" t="str">
        <f>IF(B322="","",SUMIF(Articole!$B$5:$B$2004,B322,Articole!$F$5:$F$2004))</f>
        <v/>
      </c>
      <c r="L322" s="17" t="str">
        <f>IF(B322="","",TRIM(IF(COUNTIF($B$5:$B$504,B322)&gt;1,"Număr de notă dublat. ","")&amp;IF(NOT(ISNUMBER(C322)),"Lipsește data. ","")&amp;IF(N(J322)=0,"Nota nu are articole. ","")&amp;IF(F322="","Lipsește documentul justificativ (notă de calcul, proces-verbal etc.). ","")&amp;IF(AND(D322="Stornare",G322=""),"Precizează ce înregistrare stornezi. ","")&amp;IF(I322="","Nota nu este verificată. ","")&amp;IF(COUNTIFS(Articole!$B$5:$B$2004,B322,Articole!$K$5:$K$2004,"?*")&gt;0,"Are articole cu probleme (vezi Articole). ","")))</f>
        <v/>
      </c>
    </row>
    <row r="323" spans="2:12" x14ac:dyDescent="0.2">
      <c r="B323" s="18"/>
      <c r="C323" s="11"/>
      <c r="D323" s="12"/>
      <c r="E323" s="13"/>
      <c r="F323" s="13"/>
      <c r="G323" s="13"/>
      <c r="H323" s="13"/>
      <c r="I323" s="14"/>
      <c r="J323" s="15" t="str">
        <f>IF(B323="","",COUNTIF(Articole!$B$5:$B$2004,B323))</f>
        <v/>
      </c>
      <c r="K323" s="16" t="str">
        <f>IF(B323="","",SUMIF(Articole!$B$5:$B$2004,B323,Articole!$F$5:$F$2004))</f>
        <v/>
      </c>
      <c r="L323" s="17" t="str">
        <f>IF(B323="","",TRIM(IF(COUNTIF($B$5:$B$504,B323)&gt;1,"Număr de notă dublat. ","")&amp;IF(NOT(ISNUMBER(C323)),"Lipsește data. ","")&amp;IF(N(J323)=0,"Nota nu are articole. ","")&amp;IF(F323="","Lipsește documentul justificativ (notă de calcul, proces-verbal etc.). ","")&amp;IF(AND(D323="Stornare",G323=""),"Precizează ce înregistrare stornezi. ","")&amp;IF(I323="","Nota nu este verificată. ","")&amp;IF(COUNTIFS(Articole!$B$5:$B$2004,B323,Articole!$K$5:$K$2004,"?*")&gt;0,"Are articole cu probleme (vezi Articole). ","")))</f>
        <v/>
      </c>
    </row>
    <row r="324" spans="2:12" x14ac:dyDescent="0.2">
      <c r="B324" s="18"/>
      <c r="C324" s="11"/>
      <c r="D324" s="12"/>
      <c r="E324" s="13"/>
      <c r="F324" s="13"/>
      <c r="G324" s="13"/>
      <c r="H324" s="13"/>
      <c r="I324" s="14"/>
      <c r="J324" s="15" t="str">
        <f>IF(B324="","",COUNTIF(Articole!$B$5:$B$2004,B324))</f>
        <v/>
      </c>
      <c r="K324" s="16" t="str">
        <f>IF(B324="","",SUMIF(Articole!$B$5:$B$2004,B324,Articole!$F$5:$F$2004))</f>
        <v/>
      </c>
      <c r="L324" s="17" t="str">
        <f>IF(B324="","",TRIM(IF(COUNTIF($B$5:$B$504,B324)&gt;1,"Număr de notă dublat. ","")&amp;IF(NOT(ISNUMBER(C324)),"Lipsește data. ","")&amp;IF(N(J324)=0,"Nota nu are articole. ","")&amp;IF(F324="","Lipsește documentul justificativ (notă de calcul, proces-verbal etc.). ","")&amp;IF(AND(D324="Stornare",G324=""),"Precizează ce înregistrare stornezi. ","")&amp;IF(I324="","Nota nu este verificată. ","")&amp;IF(COUNTIFS(Articole!$B$5:$B$2004,B324,Articole!$K$5:$K$2004,"?*")&gt;0,"Are articole cu probleme (vezi Articole). ","")))</f>
        <v/>
      </c>
    </row>
    <row r="325" spans="2:12" x14ac:dyDescent="0.2">
      <c r="B325" s="18"/>
      <c r="C325" s="11"/>
      <c r="D325" s="12"/>
      <c r="E325" s="13"/>
      <c r="F325" s="13"/>
      <c r="G325" s="13"/>
      <c r="H325" s="13"/>
      <c r="I325" s="14"/>
      <c r="J325" s="15" t="str">
        <f>IF(B325="","",COUNTIF(Articole!$B$5:$B$2004,B325))</f>
        <v/>
      </c>
      <c r="K325" s="16" t="str">
        <f>IF(B325="","",SUMIF(Articole!$B$5:$B$2004,B325,Articole!$F$5:$F$2004))</f>
        <v/>
      </c>
      <c r="L325" s="17" t="str">
        <f>IF(B325="","",TRIM(IF(COUNTIF($B$5:$B$504,B325)&gt;1,"Număr de notă dublat. ","")&amp;IF(NOT(ISNUMBER(C325)),"Lipsește data. ","")&amp;IF(N(J325)=0,"Nota nu are articole. ","")&amp;IF(F325="","Lipsește documentul justificativ (notă de calcul, proces-verbal etc.). ","")&amp;IF(AND(D325="Stornare",G325=""),"Precizează ce înregistrare stornezi. ","")&amp;IF(I325="","Nota nu este verificată. ","")&amp;IF(COUNTIFS(Articole!$B$5:$B$2004,B325,Articole!$K$5:$K$2004,"?*")&gt;0,"Are articole cu probleme (vezi Articole). ","")))</f>
        <v/>
      </c>
    </row>
    <row r="326" spans="2:12" x14ac:dyDescent="0.2">
      <c r="B326" s="18"/>
      <c r="C326" s="11"/>
      <c r="D326" s="12"/>
      <c r="E326" s="13"/>
      <c r="F326" s="13"/>
      <c r="G326" s="13"/>
      <c r="H326" s="13"/>
      <c r="I326" s="14"/>
      <c r="J326" s="15" t="str">
        <f>IF(B326="","",COUNTIF(Articole!$B$5:$B$2004,B326))</f>
        <v/>
      </c>
      <c r="K326" s="16" t="str">
        <f>IF(B326="","",SUMIF(Articole!$B$5:$B$2004,B326,Articole!$F$5:$F$2004))</f>
        <v/>
      </c>
      <c r="L326" s="17" t="str">
        <f>IF(B326="","",TRIM(IF(COUNTIF($B$5:$B$504,B326)&gt;1,"Număr de notă dublat. ","")&amp;IF(NOT(ISNUMBER(C326)),"Lipsește data. ","")&amp;IF(N(J326)=0,"Nota nu are articole. ","")&amp;IF(F326="","Lipsește documentul justificativ (notă de calcul, proces-verbal etc.). ","")&amp;IF(AND(D326="Stornare",G326=""),"Precizează ce înregistrare stornezi. ","")&amp;IF(I326="","Nota nu este verificată. ","")&amp;IF(COUNTIFS(Articole!$B$5:$B$2004,B326,Articole!$K$5:$K$2004,"?*")&gt;0,"Are articole cu probleme (vezi Articole). ","")))</f>
        <v/>
      </c>
    </row>
    <row r="327" spans="2:12" x14ac:dyDescent="0.2">
      <c r="B327" s="18"/>
      <c r="C327" s="11"/>
      <c r="D327" s="12"/>
      <c r="E327" s="13"/>
      <c r="F327" s="13"/>
      <c r="G327" s="13"/>
      <c r="H327" s="13"/>
      <c r="I327" s="14"/>
      <c r="J327" s="15" t="str">
        <f>IF(B327="","",COUNTIF(Articole!$B$5:$B$2004,B327))</f>
        <v/>
      </c>
      <c r="K327" s="16" t="str">
        <f>IF(B327="","",SUMIF(Articole!$B$5:$B$2004,B327,Articole!$F$5:$F$2004))</f>
        <v/>
      </c>
      <c r="L327" s="17" t="str">
        <f>IF(B327="","",TRIM(IF(COUNTIF($B$5:$B$504,B327)&gt;1,"Număr de notă dublat. ","")&amp;IF(NOT(ISNUMBER(C327)),"Lipsește data. ","")&amp;IF(N(J327)=0,"Nota nu are articole. ","")&amp;IF(F327="","Lipsește documentul justificativ (notă de calcul, proces-verbal etc.). ","")&amp;IF(AND(D327="Stornare",G327=""),"Precizează ce înregistrare stornezi. ","")&amp;IF(I327="","Nota nu este verificată. ","")&amp;IF(COUNTIFS(Articole!$B$5:$B$2004,B327,Articole!$K$5:$K$2004,"?*")&gt;0,"Are articole cu probleme (vezi Articole). ","")))</f>
        <v/>
      </c>
    </row>
    <row r="328" spans="2:12" x14ac:dyDescent="0.2">
      <c r="B328" s="18"/>
      <c r="C328" s="11"/>
      <c r="D328" s="12"/>
      <c r="E328" s="13"/>
      <c r="F328" s="13"/>
      <c r="G328" s="13"/>
      <c r="H328" s="13"/>
      <c r="I328" s="14"/>
      <c r="J328" s="15" t="str">
        <f>IF(B328="","",COUNTIF(Articole!$B$5:$B$2004,B328))</f>
        <v/>
      </c>
      <c r="K328" s="16" t="str">
        <f>IF(B328="","",SUMIF(Articole!$B$5:$B$2004,B328,Articole!$F$5:$F$2004))</f>
        <v/>
      </c>
      <c r="L328" s="17" t="str">
        <f>IF(B328="","",TRIM(IF(COUNTIF($B$5:$B$504,B328)&gt;1,"Număr de notă dublat. ","")&amp;IF(NOT(ISNUMBER(C328)),"Lipsește data. ","")&amp;IF(N(J328)=0,"Nota nu are articole. ","")&amp;IF(F328="","Lipsește documentul justificativ (notă de calcul, proces-verbal etc.). ","")&amp;IF(AND(D328="Stornare",G328=""),"Precizează ce înregistrare stornezi. ","")&amp;IF(I328="","Nota nu este verificată. ","")&amp;IF(COUNTIFS(Articole!$B$5:$B$2004,B328,Articole!$K$5:$K$2004,"?*")&gt;0,"Are articole cu probleme (vezi Articole). ","")))</f>
        <v/>
      </c>
    </row>
    <row r="329" spans="2:12" x14ac:dyDescent="0.2">
      <c r="B329" s="18"/>
      <c r="C329" s="11"/>
      <c r="D329" s="12"/>
      <c r="E329" s="13"/>
      <c r="F329" s="13"/>
      <c r="G329" s="13"/>
      <c r="H329" s="13"/>
      <c r="I329" s="14"/>
      <c r="J329" s="15" t="str">
        <f>IF(B329="","",COUNTIF(Articole!$B$5:$B$2004,B329))</f>
        <v/>
      </c>
      <c r="K329" s="16" t="str">
        <f>IF(B329="","",SUMIF(Articole!$B$5:$B$2004,B329,Articole!$F$5:$F$2004))</f>
        <v/>
      </c>
      <c r="L329" s="17" t="str">
        <f>IF(B329="","",TRIM(IF(COUNTIF($B$5:$B$504,B329)&gt;1,"Număr de notă dublat. ","")&amp;IF(NOT(ISNUMBER(C329)),"Lipsește data. ","")&amp;IF(N(J329)=0,"Nota nu are articole. ","")&amp;IF(F329="","Lipsește documentul justificativ (notă de calcul, proces-verbal etc.). ","")&amp;IF(AND(D329="Stornare",G329=""),"Precizează ce înregistrare stornezi. ","")&amp;IF(I329="","Nota nu este verificată. ","")&amp;IF(COUNTIFS(Articole!$B$5:$B$2004,B329,Articole!$K$5:$K$2004,"?*")&gt;0,"Are articole cu probleme (vezi Articole). ","")))</f>
        <v/>
      </c>
    </row>
    <row r="330" spans="2:12" x14ac:dyDescent="0.2">
      <c r="B330" s="18"/>
      <c r="C330" s="11"/>
      <c r="D330" s="12"/>
      <c r="E330" s="13"/>
      <c r="F330" s="13"/>
      <c r="G330" s="13"/>
      <c r="H330" s="13"/>
      <c r="I330" s="14"/>
      <c r="J330" s="15" t="str">
        <f>IF(B330="","",COUNTIF(Articole!$B$5:$B$2004,B330))</f>
        <v/>
      </c>
      <c r="K330" s="16" t="str">
        <f>IF(B330="","",SUMIF(Articole!$B$5:$B$2004,B330,Articole!$F$5:$F$2004))</f>
        <v/>
      </c>
      <c r="L330" s="17" t="str">
        <f>IF(B330="","",TRIM(IF(COUNTIF($B$5:$B$504,B330)&gt;1,"Număr de notă dublat. ","")&amp;IF(NOT(ISNUMBER(C330)),"Lipsește data. ","")&amp;IF(N(J330)=0,"Nota nu are articole. ","")&amp;IF(F330="","Lipsește documentul justificativ (notă de calcul, proces-verbal etc.). ","")&amp;IF(AND(D330="Stornare",G330=""),"Precizează ce înregistrare stornezi. ","")&amp;IF(I330="","Nota nu este verificată. ","")&amp;IF(COUNTIFS(Articole!$B$5:$B$2004,B330,Articole!$K$5:$K$2004,"?*")&gt;0,"Are articole cu probleme (vezi Articole). ","")))</f>
        <v/>
      </c>
    </row>
    <row r="331" spans="2:12" x14ac:dyDescent="0.2">
      <c r="B331" s="18"/>
      <c r="C331" s="11"/>
      <c r="D331" s="12"/>
      <c r="E331" s="13"/>
      <c r="F331" s="13"/>
      <c r="G331" s="13"/>
      <c r="H331" s="13"/>
      <c r="I331" s="14"/>
      <c r="J331" s="15" t="str">
        <f>IF(B331="","",COUNTIF(Articole!$B$5:$B$2004,B331))</f>
        <v/>
      </c>
      <c r="K331" s="16" t="str">
        <f>IF(B331="","",SUMIF(Articole!$B$5:$B$2004,B331,Articole!$F$5:$F$2004))</f>
        <v/>
      </c>
      <c r="L331" s="17" t="str">
        <f>IF(B331="","",TRIM(IF(COUNTIF($B$5:$B$504,B331)&gt;1,"Număr de notă dublat. ","")&amp;IF(NOT(ISNUMBER(C331)),"Lipsește data. ","")&amp;IF(N(J331)=0,"Nota nu are articole. ","")&amp;IF(F331="","Lipsește documentul justificativ (notă de calcul, proces-verbal etc.). ","")&amp;IF(AND(D331="Stornare",G331=""),"Precizează ce înregistrare stornezi. ","")&amp;IF(I331="","Nota nu este verificată. ","")&amp;IF(COUNTIFS(Articole!$B$5:$B$2004,B331,Articole!$K$5:$K$2004,"?*")&gt;0,"Are articole cu probleme (vezi Articole). ","")))</f>
        <v/>
      </c>
    </row>
    <row r="332" spans="2:12" x14ac:dyDescent="0.2">
      <c r="B332" s="18"/>
      <c r="C332" s="11"/>
      <c r="D332" s="12"/>
      <c r="E332" s="13"/>
      <c r="F332" s="13"/>
      <c r="G332" s="13"/>
      <c r="H332" s="13"/>
      <c r="I332" s="14"/>
      <c r="J332" s="15" t="str">
        <f>IF(B332="","",COUNTIF(Articole!$B$5:$B$2004,B332))</f>
        <v/>
      </c>
      <c r="K332" s="16" t="str">
        <f>IF(B332="","",SUMIF(Articole!$B$5:$B$2004,B332,Articole!$F$5:$F$2004))</f>
        <v/>
      </c>
      <c r="L332" s="17" t="str">
        <f>IF(B332="","",TRIM(IF(COUNTIF($B$5:$B$504,B332)&gt;1,"Număr de notă dublat. ","")&amp;IF(NOT(ISNUMBER(C332)),"Lipsește data. ","")&amp;IF(N(J332)=0,"Nota nu are articole. ","")&amp;IF(F332="","Lipsește documentul justificativ (notă de calcul, proces-verbal etc.). ","")&amp;IF(AND(D332="Stornare",G332=""),"Precizează ce înregistrare stornezi. ","")&amp;IF(I332="","Nota nu este verificată. ","")&amp;IF(COUNTIFS(Articole!$B$5:$B$2004,B332,Articole!$K$5:$K$2004,"?*")&gt;0,"Are articole cu probleme (vezi Articole). ","")))</f>
        <v/>
      </c>
    </row>
    <row r="333" spans="2:12" x14ac:dyDescent="0.2">
      <c r="B333" s="18"/>
      <c r="C333" s="11"/>
      <c r="D333" s="12"/>
      <c r="E333" s="13"/>
      <c r="F333" s="13"/>
      <c r="G333" s="13"/>
      <c r="H333" s="13"/>
      <c r="I333" s="14"/>
      <c r="J333" s="15" t="str">
        <f>IF(B333="","",COUNTIF(Articole!$B$5:$B$2004,B333))</f>
        <v/>
      </c>
      <c r="K333" s="16" t="str">
        <f>IF(B333="","",SUMIF(Articole!$B$5:$B$2004,B333,Articole!$F$5:$F$2004))</f>
        <v/>
      </c>
      <c r="L333" s="17" t="str">
        <f>IF(B333="","",TRIM(IF(COUNTIF($B$5:$B$504,B333)&gt;1,"Număr de notă dublat. ","")&amp;IF(NOT(ISNUMBER(C333)),"Lipsește data. ","")&amp;IF(N(J333)=0,"Nota nu are articole. ","")&amp;IF(F333="","Lipsește documentul justificativ (notă de calcul, proces-verbal etc.). ","")&amp;IF(AND(D333="Stornare",G333=""),"Precizează ce înregistrare stornezi. ","")&amp;IF(I333="","Nota nu este verificată. ","")&amp;IF(COUNTIFS(Articole!$B$5:$B$2004,B333,Articole!$K$5:$K$2004,"?*")&gt;0,"Are articole cu probleme (vezi Articole). ","")))</f>
        <v/>
      </c>
    </row>
    <row r="334" spans="2:12" x14ac:dyDescent="0.2">
      <c r="B334" s="18"/>
      <c r="C334" s="11"/>
      <c r="D334" s="12"/>
      <c r="E334" s="13"/>
      <c r="F334" s="13"/>
      <c r="G334" s="13"/>
      <c r="H334" s="13"/>
      <c r="I334" s="14"/>
      <c r="J334" s="15" t="str">
        <f>IF(B334="","",COUNTIF(Articole!$B$5:$B$2004,B334))</f>
        <v/>
      </c>
      <c r="K334" s="16" t="str">
        <f>IF(B334="","",SUMIF(Articole!$B$5:$B$2004,B334,Articole!$F$5:$F$2004))</f>
        <v/>
      </c>
      <c r="L334" s="17" t="str">
        <f>IF(B334="","",TRIM(IF(COUNTIF($B$5:$B$504,B334)&gt;1,"Număr de notă dublat. ","")&amp;IF(NOT(ISNUMBER(C334)),"Lipsește data. ","")&amp;IF(N(J334)=0,"Nota nu are articole. ","")&amp;IF(F334="","Lipsește documentul justificativ (notă de calcul, proces-verbal etc.). ","")&amp;IF(AND(D334="Stornare",G334=""),"Precizează ce înregistrare stornezi. ","")&amp;IF(I334="","Nota nu este verificată. ","")&amp;IF(COUNTIFS(Articole!$B$5:$B$2004,B334,Articole!$K$5:$K$2004,"?*")&gt;0,"Are articole cu probleme (vezi Articole). ","")))</f>
        <v/>
      </c>
    </row>
    <row r="335" spans="2:12" x14ac:dyDescent="0.2">
      <c r="B335" s="18"/>
      <c r="C335" s="11"/>
      <c r="D335" s="12"/>
      <c r="E335" s="13"/>
      <c r="F335" s="13"/>
      <c r="G335" s="13"/>
      <c r="H335" s="13"/>
      <c r="I335" s="14"/>
      <c r="J335" s="15" t="str">
        <f>IF(B335="","",COUNTIF(Articole!$B$5:$B$2004,B335))</f>
        <v/>
      </c>
      <c r="K335" s="16" t="str">
        <f>IF(B335="","",SUMIF(Articole!$B$5:$B$2004,B335,Articole!$F$5:$F$2004))</f>
        <v/>
      </c>
      <c r="L335" s="17" t="str">
        <f>IF(B335="","",TRIM(IF(COUNTIF($B$5:$B$504,B335)&gt;1,"Număr de notă dublat. ","")&amp;IF(NOT(ISNUMBER(C335)),"Lipsește data. ","")&amp;IF(N(J335)=0,"Nota nu are articole. ","")&amp;IF(F335="","Lipsește documentul justificativ (notă de calcul, proces-verbal etc.). ","")&amp;IF(AND(D335="Stornare",G335=""),"Precizează ce înregistrare stornezi. ","")&amp;IF(I335="","Nota nu este verificată. ","")&amp;IF(COUNTIFS(Articole!$B$5:$B$2004,B335,Articole!$K$5:$K$2004,"?*")&gt;0,"Are articole cu probleme (vezi Articole). ","")))</f>
        <v/>
      </c>
    </row>
    <row r="336" spans="2:12" x14ac:dyDescent="0.2">
      <c r="B336" s="18"/>
      <c r="C336" s="11"/>
      <c r="D336" s="12"/>
      <c r="E336" s="13"/>
      <c r="F336" s="13"/>
      <c r="G336" s="13"/>
      <c r="H336" s="13"/>
      <c r="I336" s="14"/>
      <c r="J336" s="15" t="str">
        <f>IF(B336="","",COUNTIF(Articole!$B$5:$B$2004,B336))</f>
        <v/>
      </c>
      <c r="K336" s="16" t="str">
        <f>IF(B336="","",SUMIF(Articole!$B$5:$B$2004,B336,Articole!$F$5:$F$2004))</f>
        <v/>
      </c>
      <c r="L336" s="17" t="str">
        <f>IF(B336="","",TRIM(IF(COUNTIF($B$5:$B$504,B336)&gt;1,"Număr de notă dublat. ","")&amp;IF(NOT(ISNUMBER(C336)),"Lipsește data. ","")&amp;IF(N(J336)=0,"Nota nu are articole. ","")&amp;IF(F336="","Lipsește documentul justificativ (notă de calcul, proces-verbal etc.). ","")&amp;IF(AND(D336="Stornare",G336=""),"Precizează ce înregistrare stornezi. ","")&amp;IF(I336="","Nota nu este verificată. ","")&amp;IF(COUNTIFS(Articole!$B$5:$B$2004,B336,Articole!$K$5:$K$2004,"?*")&gt;0,"Are articole cu probleme (vezi Articole). ","")))</f>
        <v/>
      </c>
    </row>
    <row r="337" spans="2:12" x14ac:dyDescent="0.2">
      <c r="B337" s="18"/>
      <c r="C337" s="11"/>
      <c r="D337" s="12"/>
      <c r="E337" s="13"/>
      <c r="F337" s="13"/>
      <c r="G337" s="13"/>
      <c r="H337" s="13"/>
      <c r="I337" s="14"/>
      <c r="J337" s="15" t="str">
        <f>IF(B337="","",COUNTIF(Articole!$B$5:$B$2004,B337))</f>
        <v/>
      </c>
      <c r="K337" s="16" t="str">
        <f>IF(B337="","",SUMIF(Articole!$B$5:$B$2004,B337,Articole!$F$5:$F$2004))</f>
        <v/>
      </c>
      <c r="L337" s="17" t="str">
        <f>IF(B337="","",TRIM(IF(COUNTIF($B$5:$B$504,B337)&gt;1,"Număr de notă dublat. ","")&amp;IF(NOT(ISNUMBER(C337)),"Lipsește data. ","")&amp;IF(N(J337)=0,"Nota nu are articole. ","")&amp;IF(F337="","Lipsește documentul justificativ (notă de calcul, proces-verbal etc.). ","")&amp;IF(AND(D337="Stornare",G337=""),"Precizează ce înregistrare stornezi. ","")&amp;IF(I337="","Nota nu este verificată. ","")&amp;IF(COUNTIFS(Articole!$B$5:$B$2004,B337,Articole!$K$5:$K$2004,"?*")&gt;0,"Are articole cu probleme (vezi Articole). ","")))</f>
        <v/>
      </c>
    </row>
    <row r="338" spans="2:12" x14ac:dyDescent="0.2">
      <c r="B338" s="18"/>
      <c r="C338" s="11"/>
      <c r="D338" s="12"/>
      <c r="E338" s="13"/>
      <c r="F338" s="13"/>
      <c r="G338" s="13"/>
      <c r="H338" s="13"/>
      <c r="I338" s="14"/>
      <c r="J338" s="15" t="str">
        <f>IF(B338="","",COUNTIF(Articole!$B$5:$B$2004,B338))</f>
        <v/>
      </c>
      <c r="K338" s="16" t="str">
        <f>IF(B338="","",SUMIF(Articole!$B$5:$B$2004,B338,Articole!$F$5:$F$2004))</f>
        <v/>
      </c>
      <c r="L338" s="17" t="str">
        <f>IF(B338="","",TRIM(IF(COUNTIF($B$5:$B$504,B338)&gt;1,"Număr de notă dublat. ","")&amp;IF(NOT(ISNUMBER(C338)),"Lipsește data. ","")&amp;IF(N(J338)=0,"Nota nu are articole. ","")&amp;IF(F338="","Lipsește documentul justificativ (notă de calcul, proces-verbal etc.). ","")&amp;IF(AND(D338="Stornare",G338=""),"Precizează ce înregistrare stornezi. ","")&amp;IF(I338="","Nota nu este verificată. ","")&amp;IF(COUNTIFS(Articole!$B$5:$B$2004,B338,Articole!$K$5:$K$2004,"?*")&gt;0,"Are articole cu probleme (vezi Articole). ","")))</f>
        <v/>
      </c>
    </row>
    <row r="339" spans="2:12" x14ac:dyDescent="0.2">
      <c r="B339" s="18"/>
      <c r="C339" s="11"/>
      <c r="D339" s="12"/>
      <c r="E339" s="13"/>
      <c r="F339" s="13"/>
      <c r="G339" s="13"/>
      <c r="H339" s="13"/>
      <c r="I339" s="14"/>
      <c r="J339" s="15" t="str">
        <f>IF(B339="","",COUNTIF(Articole!$B$5:$B$2004,B339))</f>
        <v/>
      </c>
      <c r="K339" s="16" t="str">
        <f>IF(B339="","",SUMIF(Articole!$B$5:$B$2004,B339,Articole!$F$5:$F$2004))</f>
        <v/>
      </c>
      <c r="L339" s="17" t="str">
        <f>IF(B339="","",TRIM(IF(COUNTIF($B$5:$B$504,B339)&gt;1,"Număr de notă dublat. ","")&amp;IF(NOT(ISNUMBER(C339)),"Lipsește data. ","")&amp;IF(N(J339)=0,"Nota nu are articole. ","")&amp;IF(F339="","Lipsește documentul justificativ (notă de calcul, proces-verbal etc.). ","")&amp;IF(AND(D339="Stornare",G339=""),"Precizează ce înregistrare stornezi. ","")&amp;IF(I339="","Nota nu este verificată. ","")&amp;IF(COUNTIFS(Articole!$B$5:$B$2004,B339,Articole!$K$5:$K$2004,"?*")&gt;0,"Are articole cu probleme (vezi Articole). ","")))</f>
        <v/>
      </c>
    </row>
    <row r="340" spans="2:12" x14ac:dyDescent="0.2">
      <c r="B340" s="18"/>
      <c r="C340" s="11"/>
      <c r="D340" s="12"/>
      <c r="E340" s="13"/>
      <c r="F340" s="13"/>
      <c r="G340" s="13"/>
      <c r="H340" s="13"/>
      <c r="I340" s="14"/>
      <c r="J340" s="15" t="str">
        <f>IF(B340="","",COUNTIF(Articole!$B$5:$B$2004,B340))</f>
        <v/>
      </c>
      <c r="K340" s="16" t="str">
        <f>IF(B340="","",SUMIF(Articole!$B$5:$B$2004,B340,Articole!$F$5:$F$2004))</f>
        <v/>
      </c>
      <c r="L340" s="17" t="str">
        <f>IF(B340="","",TRIM(IF(COUNTIF($B$5:$B$504,B340)&gt;1,"Număr de notă dublat. ","")&amp;IF(NOT(ISNUMBER(C340)),"Lipsește data. ","")&amp;IF(N(J340)=0,"Nota nu are articole. ","")&amp;IF(F340="","Lipsește documentul justificativ (notă de calcul, proces-verbal etc.). ","")&amp;IF(AND(D340="Stornare",G340=""),"Precizează ce înregistrare stornezi. ","")&amp;IF(I340="","Nota nu este verificată. ","")&amp;IF(COUNTIFS(Articole!$B$5:$B$2004,B340,Articole!$K$5:$K$2004,"?*")&gt;0,"Are articole cu probleme (vezi Articole). ","")))</f>
        <v/>
      </c>
    </row>
    <row r="341" spans="2:12" x14ac:dyDescent="0.2">
      <c r="B341" s="18"/>
      <c r="C341" s="11"/>
      <c r="D341" s="12"/>
      <c r="E341" s="13"/>
      <c r="F341" s="13"/>
      <c r="G341" s="13"/>
      <c r="H341" s="13"/>
      <c r="I341" s="14"/>
      <c r="J341" s="15" t="str">
        <f>IF(B341="","",COUNTIF(Articole!$B$5:$B$2004,B341))</f>
        <v/>
      </c>
      <c r="K341" s="16" t="str">
        <f>IF(B341="","",SUMIF(Articole!$B$5:$B$2004,B341,Articole!$F$5:$F$2004))</f>
        <v/>
      </c>
      <c r="L341" s="17" t="str">
        <f>IF(B341="","",TRIM(IF(COUNTIF($B$5:$B$504,B341)&gt;1,"Număr de notă dublat. ","")&amp;IF(NOT(ISNUMBER(C341)),"Lipsește data. ","")&amp;IF(N(J341)=0,"Nota nu are articole. ","")&amp;IF(F341="","Lipsește documentul justificativ (notă de calcul, proces-verbal etc.). ","")&amp;IF(AND(D341="Stornare",G341=""),"Precizează ce înregistrare stornezi. ","")&amp;IF(I341="","Nota nu este verificată. ","")&amp;IF(COUNTIFS(Articole!$B$5:$B$2004,B341,Articole!$K$5:$K$2004,"?*")&gt;0,"Are articole cu probleme (vezi Articole). ","")))</f>
        <v/>
      </c>
    </row>
    <row r="342" spans="2:12" x14ac:dyDescent="0.2">
      <c r="B342" s="18"/>
      <c r="C342" s="11"/>
      <c r="D342" s="12"/>
      <c r="E342" s="13"/>
      <c r="F342" s="13"/>
      <c r="G342" s="13"/>
      <c r="H342" s="13"/>
      <c r="I342" s="14"/>
      <c r="J342" s="15" t="str">
        <f>IF(B342="","",COUNTIF(Articole!$B$5:$B$2004,B342))</f>
        <v/>
      </c>
      <c r="K342" s="16" t="str">
        <f>IF(B342="","",SUMIF(Articole!$B$5:$B$2004,B342,Articole!$F$5:$F$2004))</f>
        <v/>
      </c>
      <c r="L342" s="17" t="str">
        <f>IF(B342="","",TRIM(IF(COUNTIF($B$5:$B$504,B342)&gt;1,"Număr de notă dublat. ","")&amp;IF(NOT(ISNUMBER(C342)),"Lipsește data. ","")&amp;IF(N(J342)=0,"Nota nu are articole. ","")&amp;IF(F342="","Lipsește documentul justificativ (notă de calcul, proces-verbal etc.). ","")&amp;IF(AND(D342="Stornare",G342=""),"Precizează ce înregistrare stornezi. ","")&amp;IF(I342="","Nota nu este verificată. ","")&amp;IF(COUNTIFS(Articole!$B$5:$B$2004,B342,Articole!$K$5:$K$2004,"?*")&gt;0,"Are articole cu probleme (vezi Articole). ","")))</f>
        <v/>
      </c>
    </row>
    <row r="343" spans="2:12" x14ac:dyDescent="0.2">
      <c r="B343" s="18"/>
      <c r="C343" s="11"/>
      <c r="D343" s="12"/>
      <c r="E343" s="13"/>
      <c r="F343" s="13"/>
      <c r="G343" s="13"/>
      <c r="H343" s="13"/>
      <c r="I343" s="14"/>
      <c r="J343" s="15" t="str">
        <f>IF(B343="","",COUNTIF(Articole!$B$5:$B$2004,B343))</f>
        <v/>
      </c>
      <c r="K343" s="16" t="str">
        <f>IF(B343="","",SUMIF(Articole!$B$5:$B$2004,B343,Articole!$F$5:$F$2004))</f>
        <v/>
      </c>
      <c r="L343" s="17" t="str">
        <f>IF(B343="","",TRIM(IF(COUNTIF($B$5:$B$504,B343)&gt;1,"Număr de notă dublat. ","")&amp;IF(NOT(ISNUMBER(C343)),"Lipsește data. ","")&amp;IF(N(J343)=0,"Nota nu are articole. ","")&amp;IF(F343="","Lipsește documentul justificativ (notă de calcul, proces-verbal etc.). ","")&amp;IF(AND(D343="Stornare",G343=""),"Precizează ce înregistrare stornezi. ","")&amp;IF(I343="","Nota nu este verificată. ","")&amp;IF(COUNTIFS(Articole!$B$5:$B$2004,B343,Articole!$K$5:$K$2004,"?*")&gt;0,"Are articole cu probleme (vezi Articole). ","")))</f>
        <v/>
      </c>
    </row>
    <row r="344" spans="2:12" x14ac:dyDescent="0.2">
      <c r="B344" s="18"/>
      <c r="C344" s="11"/>
      <c r="D344" s="12"/>
      <c r="E344" s="13"/>
      <c r="F344" s="13"/>
      <c r="G344" s="13"/>
      <c r="H344" s="13"/>
      <c r="I344" s="14"/>
      <c r="J344" s="15" t="str">
        <f>IF(B344="","",COUNTIF(Articole!$B$5:$B$2004,B344))</f>
        <v/>
      </c>
      <c r="K344" s="16" t="str">
        <f>IF(B344="","",SUMIF(Articole!$B$5:$B$2004,B344,Articole!$F$5:$F$2004))</f>
        <v/>
      </c>
      <c r="L344" s="17" t="str">
        <f>IF(B344="","",TRIM(IF(COUNTIF($B$5:$B$504,B344)&gt;1,"Număr de notă dublat. ","")&amp;IF(NOT(ISNUMBER(C344)),"Lipsește data. ","")&amp;IF(N(J344)=0,"Nota nu are articole. ","")&amp;IF(F344="","Lipsește documentul justificativ (notă de calcul, proces-verbal etc.). ","")&amp;IF(AND(D344="Stornare",G344=""),"Precizează ce înregistrare stornezi. ","")&amp;IF(I344="","Nota nu este verificată. ","")&amp;IF(COUNTIFS(Articole!$B$5:$B$2004,B344,Articole!$K$5:$K$2004,"?*")&gt;0,"Are articole cu probleme (vezi Articole). ","")))</f>
        <v/>
      </c>
    </row>
    <row r="345" spans="2:12" x14ac:dyDescent="0.2">
      <c r="B345" s="18"/>
      <c r="C345" s="11"/>
      <c r="D345" s="12"/>
      <c r="E345" s="13"/>
      <c r="F345" s="13"/>
      <c r="G345" s="13"/>
      <c r="H345" s="13"/>
      <c r="I345" s="14"/>
      <c r="J345" s="15" t="str">
        <f>IF(B345="","",COUNTIF(Articole!$B$5:$B$2004,B345))</f>
        <v/>
      </c>
      <c r="K345" s="16" t="str">
        <f>IF(B345="","",SUMIF(Articole!$B$5:$B$2004,B345,Articole!$F$5:$F$2004))</f>
        <v/>
      </c>
      <c r="L345" s="17" t="str">
        <f>IF(B345="","",TRIM(IF(COUNTIF($B$5:$B$504,B345)&gt;1,"Număr de notă dublat. ","")&amp;IF(NOT(ISNUMBER(C345)),"Lipsește data. ","")&amp;IF(N(J345)=0,"Nota nu are articole. ","")&amp;IF(F345="","Lipsește documentul justificativ (notă de calcul, proces-verbal etc.). ","")&amp;IF(AND(D345="Stornare",G345=""),"Precizează ce înregistrare stornezi. ","")&amp;IF(I345="","Nota nu este verificată. ","")&amp;IF(COUNTIFS(Articole!$B$5:$B$2004,B345,Articole!$K$5:$K$2004,"?*")&gt;0,"Are articole cu probleme (vezi Articole). ","")))</f>
        <v/>
      </c>
    </row>
    <row r="346" spans="2:12" x14ac:dyDescent="0.2">
      <c r="B346" s="18"/>
      <c r="C346" s="11"/>
      <c r="D346" s="12"/>
      <c r="E346" s="13"/>
      <c r="F346" s="13"/>
      <c r="G346" s="13"/>
      <c r="H346" s="13"/>
      <c r="I346" s="14"/>
      <c r="J346" s="15" t="str">
        <f>IF(B346="","",COUNTIF(Articole!$B$5:$B$2004,B346))</f>
        <v/>
      </c>
      <c r="K346" s="16" t="str">
        <f>IF(B346="","",SUMIF(Articole!$B$5:$B$2004,B346,Articole!$F$5:$F$2004))</f>
        <v/>
      </c>
      <c r="L346" s="17" t="str">
        <f>IF(B346="","",TRIM(IF(COUNTIF($B$5:$B$504,B346)&gt;1,"Număr de notă dublat. ","")&amp;IF(NOT(ISNUMBER(C346)),"Lipsește data. ","")&amp;IF(N(J346)=0,"Nota nu are articole. ","")&amp;IF(F346="","Lipsește documentul justificativ (notă de calcul, proces-verbal etc.). ","")&amp;IF(AND(D346="Stornare",G346=""),"Precizează ce înregistrare stornezi. ","")&amp;IF(I346="","Nota nu este verificată. ","")&amp;IF(COUNTIFS(Articole!$B$5:$B$2004,B346,Articole!$K$5:$K$2004,"?*")&gt;0,"Are articole cu probleme (vezi Articole). ","")))</f>
        <v/>
      </c>
    </row>
    <row r="347" spans="2:12" x14ac:dyDescent="0.2">
      <c r="B347" s="18"/>
      <c r="C347" s="11"/>
      <c r="D347" s="12"/>
      <c r="E347" s="13"/>
      <c r="F347" s="13"/>
      <c r="G347" s="13"/>
      <c r="H347" s="13"/>
      <c r="I347" s="14"/>
      <c r="J347" s="15" t="str">
        <f>IF(B347="","",COUNTIF(Articole!$B$5:$B$2004,B347))</f>
        <v/>
      </c>
      <c r="K347" s="16" t="str">
        <f>IF(B347="","",SUMIF(Articole!$B$5:$B$2004,B347,Articole!$F$5:$F$2004))</f>
        <v/>
      </c>
      <c r="L347" s="17" t="str">
        <f>IF(B347="","",TRIM(IF(COUNTIF($B$5:$B$504,B347)&gt;1,"Număr de notă dublat. ","")&amp;IF(NOT(ISNUMBER(C347)),"Lipsește data. ","")&amp;IF(N(J347)=0,"Nota nu are articole. ","")&amp;IF(F347="","Lipsește documentul justificativ (notă de calcul, proces-verbal etc.). ","")&amp;IF(AND(D347="Stornare",G347=""),"Precizează ce înregistrare stornezi. ","")&amp;IF(I347="","Nota nu este verificată. ","")&amp;IF(COUNTIFS(Articole!$B$5:$B$2004,B347,Articole!$K$5:$K$2004,"?*")&gt;0,"Are articole cu probleme (vezi Articole). ","")))</f>
        <v/>
      </c>
    </row>
    <row r="348" spans="2:12" x14ac:dyDescent="0.2">
      <c r="B348" s="18"/>
      <c r="C348" s="11"/>
      <c r="D348" s="12"/>
      <c r="E348" s="13"/>
      <c r="F348" s="13"/>
      <c r="G348" s="13"/>
      <c r="H348" s="13"/>
      <c r="I348" s="14"/>
      <c r="J348" s="15" t="str">
        <f>IF(B348="","",COUNTIF(Articole!$B$5:$B$2004,B348))</f>
        <v/>
      </c>
      <c r="K348" s="16" t="str">
        <f>IF(B348="","",SUMIF(Articole!$B$5:$B$2004,B348,Articole!$F$5:$F$2004))</f>
        <v/>
      </c>
      <c r="L348" s="17" t="str">
        <f>IF(B348="","",TRIM(IF(COUNTIF($B$5:$B$504,B348)&gt;1,"Număr de notă dublat. ","")&amp;IF(NOT(ISNUMBER(C348)),"Lipsește data. ","")&amp;IF(N(J348)=0,"Nota nu are articole. ","")&amp;IF(F348="","Lipsește documentul justificativ (notă de calcul, proces-verbal etc.). ","")&amp;IF(AND(D348="Stornare",G348=""),"Precizează ce înregistrare stornezi. ","")&amp;IF(I348="","Nota nu este verificată. ","")&amp;IF(COUNTIFS(Articole!$B$5:$B$2004,B348,Articole!$K$5:$K$2004,"?*")&gt;0,"Are articole cu probleme (vezi Articole). ","")))</f>
        <v/>
      </c>
    </row>
    <row r="349" spans="2:12" x14ac:dyDescent="0.2">
      <c r="B349" s="18"/>
      <c r="C349" s="11"/>
      <c r="D349" s="12"/>
      <c r="E349" s="13"/>
      <c r="F349" s="13"/>
      <c r="G349" s="13"/>
      <c r="H349" s="13"/>
      <c r="I349" s="14"/>
      <c r="J349" s="15" t="str">
        <f>IF(B349="","",COUNTIF(Articole!$B$5:$B$2004,B349))</f>
        <v/>
      </c>
      <c r="K349" s="16" t="str">
        <f>IF(B349="","",SUMIF(Articole!$B$5:$B$2004,B349,Articole!$F$5:$F$2004))</f>
        <v/>
      </c>
      <c r="L349" s="17" t="str">
        <f>IF(B349="","",TRIM(IF(COUNTIF($B$5:$B$504,B349)&gt;1,"Număr de notă dublat. ","")&amp;IF(NOT(ISNUMBER(C349)),"Lipsește data. ","")&amp;IF(N(J349)=0,"Nota nu are articole. ","")&amp;IF(F349="","Lipsește documentul justificativ (notă de calcul, proces-verbal etc.). ","")&amp;IF(AND(D349="Stornare",G349=""),"Precizează ce înregistrare stornezi. ","")&amp;IF(I349="","Nota nu este verificată. ","")&amp;IF(COUNTIFS(Articole!$B$5:$B$2004,B349,Articole!$K$5:$K$2004,"?*")&gt;0,"Are articole cu probleme (vezi Articole). ","")))</f>
        <v/>
      </c>
    </row>
    <row r="350" spans="2:12" x14ac:dyDescent="0.2">
      <c r="B350" s="18"/>
      <c r="C350" s="11"/>
      <c r="D350" s="12"/>
      <c r="E350" s="13"/>
      <c r="F350" s="13"/>
      <c r="G350" s="13"/>
      <c r="H350" s="13"/>
      <c r="I350" s="14"/>
      <c r="J350" s="15" t="str">
        <f>IF(B350="","",COUNTIF(Articole!$B$5:$B$2004,B350))</f>
        <v/>
      </c>
      <c r="K350" s="16" t="str">
        <f>IF(B350="","",SUMIF(Articole!$B$5:$B$2004,B350,Articole!$F$5:$F$2004))</f>
        <v/>
      </c>
      <c r="L350" s="17" t="str">
        <f>IF(B350="","",TRIM(IF(COUNTIF($B$5:$B$504,B350)&gt;1,"Număr de notă dublat. ","")&amp;IF(NOT(ISNUMBER(C350)),"Lipsește data. ","")&amp;IF(N(J350)=0,"Nota nu are articole. ","")&amp;IF(F350="","Lipsește documentul justificativ (notă de calcul, proces-verbal etc.). ","")&amp;IF(AND(D350="Stornare",G350=""),"Precizează ce înregistrare stornezi. ","")&amp;IF(I350="","Nota nu este verificată. ","")&amp;IF(COUNTIFS(Articole!$B$5:$B$2004,B350,Articole!$K$5:$K$2004,"?*")&gt;0,"Are articole cu probleme (vezi Articole). ","")))</f>
        <v/>
      </c>
    </row>
    <row r="351" spans="2:12" x14ac:dyDescent="0.2">
      <c r="B351" s="18"/>
      <c r="C351" s="11"/>
      <c r="D351" s="12"/>
      <c r="E351" s="13"/>
      <c r="F351" s="13"/>
      <c r="G351" s="13"/>
      <c r="H351" s="13"/>
      <c r="I351" s="14"/>
      <c r="J351" s="15" t="str">
        <f>IF(B351="","",COUNTIF(Articole!$B$5:$B$2004,B351))</f>
        <v/>
      </c>
      <c r="K351" s="16" t="str">
        <f>IF(B351="","",SUMIF(Articole!$B$5:$B$2004,B351,Articole!$F$5:$F$2004))</f>
        <v/>
      </c>
      <c r="L351" s="17" t="str">
        <f>IF(B351="","",TRIM(IF(COUNTIF($B$5:$B$504,B351)&gt;1,"Număr de notă dublat. ","")&amp;IF(NOT(ISNUMBER(C351)),"Lipsește data. ","")&amp;IF(N(J351)=0,"Nota nu are articole. ","")&amp;IF(F351="","Lipsește documentul justificativ (notă de calcul, proces-verbal etc.). ","")&amp;IF(AND(D351="Stornare",G351=""),"Precizează ce înregistrare stornezi. ","")&amp;IF(I351="","Nota nu este verificată. ","")&amp;IF(COUNTIFS(Articole!$B$5:$B$2004,B351,Articole!$K$5:$K$2004,"?*")&gt;0,"Are articole cu probleme (vezi Articole). ","")))</f>
        <v/>
      </c>
    </row>
    <row r="352" spans="2:12" x14ac:dyDescent="0.2">
      <c r="B352" s="18"/>
      <c r="C352" s="11"/>
      <c r="D352" s="12"/>
      <c r="E352" s="13"/>
      <c r="F352" s="13"/>
      <c r="G352" s="13"/>
      <c r="H352" s="13"/>
      <c r="I352" s="14"/>
      <c r="J352" s="15" t="str">
        <f>IF(B352="","",COUNTIF(Articole!$B$5:$B$2004,B352))</f>
        <v/>
      </c>
      <c r="K352" s="16" t="str">
        <f>IF(B352="","",SUMIF(Articole!$B$5:$B$2004,B352,Articole!$F$5:$F$2004))</f>
        <v/>
      </c>
      <c r="L352" s="17" t="str">
        <f>IF(B352="","",TRIM(IF(COUNTIF($B$5:$B$504,B352)&gt;1,"Număr de notă dublat. ","")&amp;IF(NOT(ISNUMBER(C352)),"Lipsește data. ","")&amp;IF(N(J352)=0,"Nota nu are articole. ","")&amp;IF(F352="","Lipsește documentul justificativ (notă de calcul, proces-verbal etc.). ","")&amp;IF(AND(D352="Stornare",G352=""),"Precizează ce înregistrare stornezi. ","")&amp;IF(I352="","Nota nu este verificată. ","")&amp;IF(COUNTIFS(Articole!$B$5:$B$2004,B352,Articole!$K$5:$K$2004,"?*")&gt;0,"Are articole cu probleme (vezi Articole). ","")))</f>
        <v/>
      </c>
    </row>
    <row r="353" spans="2:12" x14ac:dyDescent="0.2">
      <c r="B353" s="18"/>
      <c r="C353" s="11"/>
      <c r="D353" s="12"/>
      <c r="E353" s="13"/>
      <c r="F353" s="13"/>
      <c r="G353" s="13"/>
      <c r="H353" s="13"/>
      <c r="I353" s="14"/>
      <c r="J353" s="15" t="str">
        <f>IF(B353="","",COUNTIF(Articole!$B$5:$B$2004,B353))</f>
        <v/>
      </c>
      <c r="K353" s="16" t="str">
        <f>IF(B353="","",SUMIF(Articole!$B$5:$B$2004,B353,Articole!$F$5:$F$2004))</f>
        <v/>
      </c>
      <c r="L353" s="17" t="str">
        <f>IF(B353="","",TRIM(IF(COUNTIF($B$5:$B$504,B353)&gt;1,"Număr de notă dublat. ","")&amp;IF(NOT(ISNUMBER(C353)),"Lipsește data. ","")&amp;IF(N(J353)=0,"Nota nu are articole. ","")&amp;IF(F353="","Lipsește documentul justificativ (notă de calcul, proces-verbal etc.). ","")&amp;IF(AND(D353="Stornare",G353=""),"Precizează ce înregistrare stornezi. ","")&amp;IF(I353="","Nota nu este verificată. ","")&amp;IF(COUNTIFS(Articole!$B$5:$B$2004,B353,Articole!$K$5:$K$2004,"?*")&gt;0,"Are articole cu probleme (vezi Articole). ","")))</f>
        <v/>
      </c>
    </row>
    <row r="354" spans="2:12" x14ac:dyDescent="0.2">
      <c r="B354" s="18"/>
      <c r="C354" s="11"/>
      <c r="D354" s="12"/>
      <c r="E354" s="13"/>
      <c r="F354" s="13"/>
      <c r="G354" s="13"/>
      <c r="H354" s="13"/>
      <c r="I354" s="14"/>
      <c r="J354" s="15" t="str">
        <f>IF(B354="","",COUNTIF(Articole!$B$5:$B$2004,B354))</f>
        <v/>
      </c>
      <c r="K354" s="16" t="str">
        <f>IF(B354="","",SUMIF(Articole!$B$5:$B$2004,B354,Articole!$F$5:$F$2004))</f>
        <v/>
      </c>
      <c r="L354" s="17" t="str">
        <f>IF(B354="","",TRIM(IF(COUNTIF($B$5:$B$504,B354)&gt;1,"Număr de notă dublat. ","")&amp;IF(NOT(ISNUMBER(C354)),"Lipsește data. ","")&amp;IF(N(J354)=0,"Nota nu are articole. ","")&amp;IF(F354="","Lipsește documentul justificativ (notă de calcul, proces-verbal etc.). ","")&amp;IF(AND(D354="Stornare",G354=""),"Precizează ce înregistrare stornezi. ","")&amp;IF(I354="","Nota nu este verificată. ","")&amp;IF(COUNTIFS(Articole!$B$5:$B$2004,B354,Articole!$K$5:$K$2004,"?*")&gt;0,"Are articole cu probleme (vezi Articole). ","")))</f>
        <v/>
      </c>
    </row>
    <row r="355" spans="2:12" x14ac:dyDescent="0.2">
      <c r="B355" s="18"/>
      <c r="C355" s="11"/>
      <c r="D355" s="12"/>
      <c r="E355" s="13"/>
      <c r="F355" s="13"/>
      <c r="G355" s="13"/>
      <c r="H355" s="13"/>
      <c r="I355" s="14"/>
      <c r="J355" s="15" t="str">
        <f>IF(B355="","",COUNTIF(Articole!$B$5:$B$2004,B355))</f>
        <v/>
      </c>
      <c r="K355" s="16" t="str">
        <f>IF(B355="","",SUMIF(Articole!$B$5:$B$2004,B355,Articole!$F$5:$F$2004))</f>
        <v/>
      </c>
      <c r="L355" s="17" t="str">
        <f>IF(B355="","",TRIM(IF(COUNTIF($B$5:$B$504,B355)&gt;1,"Număr de notă dublat. ","")&amp;IF(NOT(ISNUMBER(C355)),"Lipsește data. ","")&amp;IF(N(J355)=0,"Nota nu are articole. ","")&amp;IF(F355="","Lipsește documentul justificativ (notă de calcul, proces-verbal etc.). ","")&amp;IF(AND(D355="Stornare",G355=""),"Precizează ce înregistrare stornezi. ","")&amp;IF(I355="","Nota nu este verificată. ","")&amp;IF(COUNTIFS(Articole!$B$5:$B$2004,B355,Articole!$K$5:$K$2004,"?*")&gt;0,"Are articole cu probleme (vezi Articole). ","")))</f>
        <v/>
      </c>
    </row>
    <row r="356" spans="2:12" x14ac:dyDescent="0.2">
      <c r="B356" s="18"/>
      <c r="C356" s="11"/>
      <c r="D356" s="12"/>
      <c r="E356" s="13"/>
      <c r="F356" s="13"/>
      <c r="G356" s="13"/>
      <c r="H356" s="13"/>
      <c r="I356" s="14"/>
      <c r="J356" s="15" t="str">
        <f>IF(B356="","",COUNTIF(Articole!$B$5:$B$2004,B356))</f>
        <v/>
      </c>
      <c r="K356" s="16" t="str">
        <f>IF(B356="","",SUMIF(Articole!$B$5:$B$2004,B356,Articole!$F$5:$F$2004))</f>
        <v/>
      </c>
      <c r="L356" s="17" t="str">
        <f>IF(B356="","",TRIM(IF(COUNTIF($B$5:$B$504,B356)&gt;1,"Număr de notă dublat. ","")&amp;IF(NOT(ISNUMBER(C356)),"Lipsește data. ","")&amp;IF(N(J356)=0,"Nota nu are articole. ","")&amp;IF(F356="","Lipsește documentul justificativ (notă de calcul, proces-verbal etc.). ","")&amp;IF(AND(D356="Stornare",G356=""),"Precizează ce înregistrare stornezi. ","")&amp;IF(I356="","Nota nu este verificată. ","")&amp;IF(COUNTIFS(Articole!$B$5:$B$2004,B356,Articole!$K$5:$K$2004,"?*")&gt;0,"Are articole cu probleme (vezi Articole). ","")))</f>
        <v/>
      </c>
    </row>
    <row r="357" spans="2:12" x14ac:dyDescent="0.2">
      <c r="B357" s="18"/>
      <c r="C357" s="11"/>
      <c r="D357" s="12"/>
      <c r="E357" s="13"/>
      <c r="F357" s="13"/>
      <c r="G357" s="13"/>
      <c r="H357" s="13"/>
      <c r="I357" s="14"/>
      <c r="J357" s="15" t="str">
        <f>IF(B357="","",COUNTIF(Articole!$B$5:$B$2004,B357))</f>
        <v/>
      </c>
      <c r="K357" s="16" t="str">
        <f>IF(B357="","",SUMIF(Articole!$B$5:$B$2004,B357,Articole!$F$5:$F$2004))</f>
        <v/>
      </c>
      <c r="L357" s="17" t="str">
        <f>IF(B357="","",TRIM(IF(COUNTIF($B$5:$B$504,B357)&gt;1,"Număr de notă dublat. ","")&amp;IF(NOT(ISNUMBER(C357)),"Lipsește data. ","")&amp;IF(N(J357)=0,"Nota nu are articole. ","")&amp;IF(F357="","Lipsește documentul justificativ (notă de calcul, proces-verbal etc.). ","")&amp;IF(AND(D357="Stornare",G357=""),"Precizează ce înregistrare stornezi. ","")&amp;IF(I357="","Nota nu este verificată. ","")&amp;IF(COUNTIFS(Articole!$B$5:$B$2004,B357,Articole!$K$5:$K$2004,"?*")&gt;0,"Are articole cu probleme (vezi Articole). ","")))</f>
        <v/>
      </c>
    </row>
    <row r="358" spans="2:12" x14ac:dyDescent="0.2">
      <c r="B358" s="18"/>
      <c r="C358" s="11"/>
      <c r="D358" s="12"/>
      <c r="E358" s="13"/>
      <c r="F358" s="13"/>
      <c r="G358" s="13"/>
      <c r="H358" s="13"/>
      <c r="I358" s="14"/>
      <c r="J358" s="15" t="str">
        <f>IF(B358="","",COUNTIF(Articole!$B$5:$B$2004,B358))</f>
        <v/>
      </c>
      <c r="K358" s="16" t="str">
        <f>IF(B358="","",SUMIF(Articole!$B$5:$B$2004,B358,Articole!$F$5:$F$2004))</f>
        <v/>
      </c>
      <c r="L358" s="17" t="str">
        <f>IF(B358="","",TRIM(IF(COUNTIF($B$5:$B$504,B358)&gt;1,"Număr de notă dublat. ","")&amp;IF(NOT(ISNUMBER(C358)),"Lipsește data. ","")&amp;IF(N(J358)=0,"Nota nu are articole. ","")&amp;IF(F358="","Lipsește documentul justificativ (notă de calcul, proces-verbal etc.). ","")&amp;IF(AND(D358="Stornare",G358=""),"Precizează ce înregistrare stornezi. ","")&amp;IF(I358="","Nota nu este verificată. ","")&amp;IF(COUNTIFS(Articole!$B$5:$B$2004,B358,Articole!$K$5:$K$2004,"?*")&gt;0,"Are articole cu probleme (vezi Articole). ","")))</f>
        <v/>
      </c>
    </row>
    <row r="359" spans="2:12" x14ac:dyDescent="0.2">
      <c r="B359" s="18"/>
      <c r="C359" s="11"/>
      <c r="D359" s="12"/>
      <c r="E359" s="13"/>
      <c r="F359" s="13"/>
      <c r="G359" s="13"/>
      <c r="H359" s="13"/>
      <c r="I359" s="14"/>
      <c r="J359" s="15" t="str">
        <f>IF(B359="","",COUNTIF(Articole!$B$5:$B$2004,B359))</f>
        <v/>
      </c>
      <c r="K359" s="16" t="str">
        <f>IF(B359="","",SUMIF(Articole!$B$5:$B$2004,B359,Articole!$F$5:$F$2004))</f>
        <v/>
      </c>
      <c r="L359" s="17" t="str">
        <f>IF(B359="","",TRIM(IF(COUNTIF($B$5:$B$504,B359)&gt;1,"Număr de notă dublat. ","")&amp;IF(NOT(ISNUMBER(C359)),"Lipsește data. ","")&amp;IF(N(J359)=0,"Nota nu are articole. ","")&amp;IF(F359="","Lipsește documentul justificativ (notă de calcul, proces-verbal etc.). ","")&amp;IF(AND(D359="Stornare",G359=""),"Precizează ce înregistrare stornezi. ","")&amp;IF(I359="","Nota nu este verificată. ","")&amp;IF(COUNTIFS(Articole!$B$5:$B$2004,B359,Articole!$K$5:$K$2004,"?*")&gt;0,"Are articole cu probleme (vezi Articole). ","")))</f>
        <v/>
      </c>
    </row>
    <row r="360" spans="2:12" x14ac:dyDescent="0.2">
      <c r="B360" s="18"/>
      <c r="C360" s="11"/>
      <c r="D360" s="12"/>
      <c r="E360" s="13"/>
      <c r="F360" s="13"/>
      <c r="G360" s="13"/>
      <c r="H360" s="13"/>
      <c r="I360" s="14"/>
      <c r="J360" s="15" t="str">
        <f>IF(B360="","",COUNTIF(Articole!$B$5:$B$2004,B360))</f>
        <v/>
      </c>
      <c r="K360" s="16" t="str">
        <f>IF(B360="","",SUMIF(Articole!$B$5:$B$2004,B360,Articole!$F$5:$F$2004))</f>
        <v/>
      </c>
      <c r="L360" s="17" t="str">
        <f>IF(B360="","",TRIM(IF(COUNTIF($B$5:$B$504,B360)&gt;1,"Număr de notă dublat. ","")&amp;IF(NOT(ISNUMBER(C360)),"Lipsește data. ","")&amp;IF(N(J360)=0,"Nota nu are articole. ","")&amp;IF(F360="","Lipsește documentul justificativ (notă de calcul, proces-verbal etc.). ","")&amp;IF(AND(D360="Stornare",G360=""),"Precizează ce înregistrare stornezi. ","")&amp;IF(I360="","Nota nu este verificată. ","")&amp;IF(COUNTIFS(Articole!$B$5:$B$2004,B360,Articole!$K$5:$K$2004,"?*")&gt;0,"Are articole cu probleme (vezi Articole). ","")))</f>
        <v/>
      </c>
    </row>
    <row r="361" spans="2:12" x14ac:dyDescent="0.2">
      <c r="B361" s="18"/>
      <c r="C361" s="11"/>
      <c r="D361" s="12"/>
      <c r="E361" s="13"/>
      <c r="F361" s="13"/>
      <c r="G361" s="13"/>
      <c r="H361" s="13"/>
      <c r="I361" s="14"/>
      <c r="J361" s="15" t="str">
        <f>IF(B361="","",COUNTIF(Articole!$B$5:$B$2004,B361))</f>
        <v/>
      </c>
      <c r="K361" s="16" t="str">
        <f>IF(B361="","",SUMIF(Articole!$B$5:$B$2004,B361,Articole!$F$5:$F$2004))</f>
        <v/>
      </c>
      <c r="L361" s="17" t="str">
        <f>IF(B361="","",TRIM(IF(COUNTIF($B$5:$B$504,B361)&gt;1,"Număr de notă dublat. ","")&amp;IF(NOT(ISNUMBER(C361)),"Lipsește data. ","")&amp;IF(N(J361)=0,"Nota nu are articole. ","")&amp;IF(F361="","Lipsește documentul justificativ (notă de calcul, proces-verbal etc.). ","")&amp;IF(AND(D361="Stornare",G361=""),"Precizează ce înregistrare stornezi. ","")&amp;IF(I361="","Nota nu este verificată. ","")&amp;IF(COUNTIFS(Articole!$B$5:$B$2004,B361,Articole!$K$5:$K$2004,"?*")&gt;0,"Are articole cu probleme (vezi Articole). ","")))</f>
        <v/>
      </c>
    </row>
    <row r="362" spans="2:12" x14ac:dyDescent="0.2">
      <c r="B362" s="18"/>
      <c r="C362" s="11"/>
      <c r="D362" s="12"/>
      <c r="E362" s="13"/>
      <c r="F362" s="13"/>
      <c r="G362" s="13"/>
      <c r="H362" s="13"/>
      <c r="I362" s="14"/>
      <c r="J362" s="15" t="str">
        <f>IF(B362="","",COUNTIF(Articole!$B$5:$B$2004,B362))</f>
        <v/>
      </c>
      <c r="K362" s="16" t="str">
        <f>IF(B362="","",SUMIF(Articole!$B$5:$B$2004,B362,Articole!$F$5:$F$2004))</f>
        <v/>
      </c>
      <c r="L362" s="17" t="str">
        <f>IF(B362="","",TRIM(IF(COUNTIF($B$5:$B$504,B362)&gt;1,"Număr de notă dublat. ","")&amp;IF(NOT(ISNUMBER(C362)),"Lipsește data. ","")&amp;IF(N(J362)=0,"Nota nu are articole. ","")&amp;IF(F362="","Lipsește documentul justificativ (notă de calcul, proces-verbal etc.). ","")&amp;IF(AND(D362="Stornare",G362=""),"Precizează ce înregistrare stornezi. ","")&amp;IF(I362="","Nota nu este verificată. ","")&amp;IF(COUNTIFS(Articole!$B$5:$B$2004,B362,Articole!$K$5:$K$2004,"?*")&gt;0,"Are articole cu probleme (vezi Articole). ","")))</f>
        <v/>
      </c>
    </row>
    <row r="363" spans="2:12" x14ac:dyDescent="0.2">
      <c r="B363" s="18"/>
      <c r="C363" s="11"/>
      <c r="D363" s="12"/>
      <c r="E363" s="13"/>
      <c r="F363" s="13"/>
      <c r="G363" s="13"/>
      <c r="H363" s="13"/>
      <c r="I363" s="14"/>
      <c r="J363" s="15" t="str">
        <f>IF(B363="","",COUNTIF(Articole!$B$5:$B$2004,B363))</f>
        <v/>
      </c>
      <c r="K363" s="16" t="str">
        <f>IF(B363="","",SUMIF(Articole!$B$5:$B$2004,B363,Articole!$F$5:$F$2004))</f>
        <v/>
      </c>
      <c r="L363" s="17" t="str">
        <f>IF(B363="","",TRIM(IF(COUNTIF($B$5:$B$504,B363)&gt;1,"Număr de notă dublat. ","")&amp;IF(NOT(ISNUMBER(C363)),"Lipsește data. ","")&amp;IF(N(J363)=0,"Nota nu are articole. ","")&amp;IF(F363="","Lipsește documentul justificativ (notă de calcul, proces-verbal etc.). ","")&amp;IF(AND(D363="Stornare",G363=""),"Precizează ce înregistrare stornezi. ","")&amp;IF(I363="","Nota nu este verificată. ","")&amp;IF(COUNTIFS(Articole!$B$5:$B$2004,B363,Articole!$K$5:$K$2004,"?*")&gt;0,"Are articole cu probleme (vezi Articole). ","")))</f>
        <v/>
      </c>
    </row>
    <row r="364" spans="2:12" x14ac:dyDescent="0.2">
      <c r="B364" s="18"/>
      <c r="C364" s="11"/>
      <c r="D364" s="12"/>
      <c r="E364" s="13"/>
      <c r="F364" s="13"/>
      <c r="G364" s="13"/>
      <c r="H364" s="13"/>
      <c r="I364" s="14"/>
      <c r="J364" s="15" t="str">
        <f>IF(B364="","",COUNTIF(Articole!$B$5:$B$2004,B364))</f>
        <v/>
      </c>
      <c r="K364" s="16" t="str">
        <f>IF(B364="","",SUMIF(Articole!$B$5:$B$2004,B364,Articole!$F$5:$F$2004))</f>
        <v/>
      </c>
      <c r="L364" s="17" t="str">
        <f>IF(B364="","",TRIM(IF(COUNTIF($B$5:$B$504,B364)&gt;1,"Număr de notă dublat. ","")&amp;IF(NOT(ISNUMBER(C364)),"Lipsește data. ","")&amp;IF(N(J364)=0,"Nota nu are articole. ","")&amp;IF(F364="","Lipsește documentul justificativ (notă de calcul, proces-verbal etc.). ","")&amp;IF(AND(D364="Stornare",G364=""),"Precizează ce înregistrare stornezi. ","")&amp;IF(I364="","Nota nu este verificată. ","")&amp;IF(COUNTIFS(Articole!$B$5:$B$2004,B364,Articole!$K$5:$K$2004,"?*")&gt;0,"Are articole cu probleme (vezi Articole). ","")))</f>
        <v/>
      </c>
    </row>
    <row r="365" spans="2:12" x14ac:dyDescent="0.2">
      <c r="B365" s="18"/>
      <c r="C365" s="11"/>
      <c r="D365" s="12"/>
      <c r="E365" s="13"/>
      <c r="F365" s="13"/>
      <c r="G365" s="13"/>
      <c r="H365" s="13"/>
      <c r="I365" s="14"/>
      <c r="J365" s="15" t="str">
        <f>IF(B365="","",COUNTIF(Articole!$B$5:$B$2004,B365))</f>
        <v/>
      </c>
      <c r="K365" s="16" t="str">
        <f>IF(B365="","",SUMIF(Articole!$B$5:$B$2004,B365,Articole!$F$5:$F$2004))</f>
        <v/>
      </c>
      <c r="L365" s="17" t="str">
        <f>IF(B365="","",TRIM(IF(COUNTIF($B$5:$B$504,B365)&gt;1,"Număr de notă dublat. ","")&amp;IF(NOT(ISNUMBER(C365)),"Lipsește data. ","")&amp;IF(N(J365)=0,"Nota nu are articole. ","")&amp;IF(F365="","Lipsește documentul justificativ (notă de calcul, proces-verbal etc.). ","")&amp;IF(AND(D365="Stornare",G365=""),"Precizează ce înregistrare stornezi. ","")&amp;IF(I365="","Nota nu este verificată. ","")&amp;IF(COUNTIFS(Articole!$B$5:$B$2004,B365,Articole!$K$5:$K$2004,"?*")&gt;0,"Are articole cu probleme (vezi Articole). ","")))</f>
        <v/>
      </c>
    </row>
    <row r="366" spans="2:12" x14ac:dyDescent="0.2">
      <c r="B366" s="18"/>
      <c r="C366" s="11"/>
      <c r="D366" s="12"/>
      <c r="E366" s="13"/>
      <c r="F366" s="13"/>
      <c r="G366" s="13"/>
      <c r="H366" s="13"/>
      <c r="I366" s="14"/>
      <c r="J366" s="15" t="str">
        <f>IF(B366="","",COUNTIF(Articole!$B$5:$B$2004,B366))</f>
        <v/>
      </c>
      <c r="K366" s="16" t="str">
        <f>IF(B366="","",SUMIF(Articole!$B$5:$B$2004,B366,Articole!$F$5:$F$2004))</f>
        <v/>
      </c>
      <c r="L366" s="17" t="str">
        <f>IF(B366="","",TRIM(IF(COUNTIF($B$5:$B$504,B366)&gt;1,"Număr de notă dublat. ","")&amp;IF(NOT(ISNUMBER(C366)),"Lipsește data. ","")&amp;IF(N(J366)=0,"Nota nu are articole. ","")&amp;IF(F366="","Lipsește documentul justificativ (notă de calcul, proces-verbal etc.). ","")&amp;IF(AND(D366="Stornare",G366=""),"Precizează ce înregistrare stornezi. ","")&amp;IF(I366="","Nota nu este verificată. ","")&amp;IF(COUNTIFS(Articole!$B$5:$B$2004,B366,Articole!$K$5:$K$2004,"?*")&gt;0,"Are articole cu probleme (vezi Articole). ","")))</f>
        <v/>
      </c>
    </row>
    <row r="367" spans="2:12" x14ac:dyDescent="0.2">
      <c r="B367" s="18"/>
      <c r="C367" s="11"/>
      <c r="D367" s="12"/>
      <c r="E367" s="13"/>
      <c r="F367" s="13"/>
      <c r="G367" s="13"/>
      <c r="H367" s="13"/>
      <c r="I367" s="14"/>
      <c r="J367" s="15" t="str">
        <f>IF(B367="","",COUNTIF(Articole!$B$5:$B$2004,B367))</f>
        <v/>
      </c>
      <c r="K367" s="16" t="str">
        <f>IF(B367="","",SUMIF(Articole!$B$5:$B$2004,B367,Articole!$F$5:$F$2004))</f>
        <v/>
      </c>
      <c r="L367" s="17" t="str">
        <f>IF(B367="","",TRIM(IF(COUNTIF($B$5:$B$504,B367)&gt;1,"Număr de notă dublat. ","")&amp;IF(NOT(ISNUMBER(C367)),"Lipsește data. ","")&amp;IF(N(J367)=0,"Nota nu are articole. ","")&amp;IF(F367="","Lipsește documentul justificativ (notă de calcul, proces-verbal etc.). ","")&amp;IF(AND(D367="Stornare",G367=""),"Precizează ce înregistrare stornezi. ","")&amp;IF(I367="","Nota nu este verificată. ","")&amp;IF(COUNTIFS(Articole!$B$5:$B$2004,B367,Articole!$K$5:$K$2004,"?*")&gt;0,"Are articole cu probleme (vezi Articole). ","")))</f>
        <v/>
      </c>
    </row>
    <row r="368" spans="2:12" x14ac:dyDescent="0.2">
      <c r="B368" s="18"/>
      <c r="C368" s="11"/>
      <c r="D368" s="12"/>
      <c r="E368" s="13"/>
      <c r="F368" s="13"/>
      <c r="G368" s="13"/>
      <c r="H368" s="13"/>
      <c r="I368" s="14"/>
      <c r="J368" s="15" t="str">
        <f>IF(B368="","",COUNTIF(Articole!$B$5:$B$2004,B368))</f>
        <v/>
      </c>
      <c r="K368" s="16" t="str">
        <f>IF(B368="","",SUMIF(Articole!$B$5:$B$2004,B368,Articole!$F$5:$F$2004))</f>
        <v/>
      </c>
      <c r="L368" s="17" t="str">
        <f>IF(B368="","",TRIM(IF(COUNTIF($B$5:$B$504,B368)&gt;1,"Număr de notă dublat. ","")&amp;IF(NOT(ISNUMBER(C368)),"Lipsește data. ","")&amp;IF(N(J368)=0,"Nota nu are articole. ","")&amp;IF(F368="","Lipsește documentul justificativ (notă de calcul, proces-verbal etc.). ","")&amp;IF(AND(D368="Stornare",G368=""),"Precizează ce înregistrare stornezi. ","")&amp;IF(I368="","Nota nu este verificată. ","")&amp;IF(COUNTIFS(Articole!$B$5:$B$2004,B368,Articole!$K$5:$K$2004,"?*")&gt;0,"Are articole cu probleme (vezi Articole). ","")))</f>
        <v/>
      </c>
    </row>
    <row r="369" spans="2:12" x14ac:dyDescent="0.2">
      <c r="B369" s="18"/>
      <c r="C369" s="11"/>
      <c r="D369" s="12"/>
      <c r="E369" s="13"/>
      <c r="F369" s="13"/>
      <c r="G369" s="13"/>
      <c r="H369" s="13"/>
      <c r="I369" s="14"/>
      <c r="J369" s="15" t="str">
        <f>IF(B369="","",COUNTIF(Articole!$B$5:$B$2004,B369))</f>
        <v/>
      </c>
      <c r="K369" s="16" t="str">
        <f>IF(B369="","",SUMIF(Articole!$B$5:$B$2004,B369,Articole!$F$5:$F$2004))</f>
        <v/>
      </c>
      <c r="L369" s="17" t="str">
        <f>IF(B369="","",TRIM(IF(COUNTIF($B$5:$B$504,B369)&gt;1,"Număr de notă dublat. ","")&amp;IF(NOT(ISNUMBER(C369)),"Lipsește data. ","")&amp;IF(N(J369)=0,"Nota nu are articole. ","")&amp;IF(F369="","Lipsește documentul justificativ (notă de calcul, proces-verbal etc.). ","")&amp;IF(AND(D369="Stornare",G369=""),"Precizează ce înregistrare stornezi. ","")&amp;IF(I369="","Nota nu este verificată. ","")&amp;IF(COUNTIFS(Articole!$B$5:$B$2004,B369,Articole!$K$5:$K$2004,"?*")&gt;0,"Are articole cu probleme (vezi Articole). ","")))</f>
        <v/>
      </c>
    </row>
    <row r="370" spans="2:12" x14ac:dyDescent="0.2">
      <c r="B370" s="18"/>
      <c r="C370" s="11"/>
      <c r="D370" s="12"/>
      <c r="E370" s="13"/>
      <c r="F370" s="13"/>
      <c r="G370" s="13"/>
      <c r="H370" s="13"/>
      <c r="I370" s="14"/>
      <c r="J370" s="15" t="str">
        <f>IF(B370="","",COUNTIF(Articole!$B$5:$B$2004,B370))</f>
        <v/>
      </c>
      <c r="K370" s="16" t="str">
        <f>IF(B370="","",SUMIF(Articole!$B$5:$B$2004,B370,Articole!$F$5:$F$2004))</f>
        <v/>
      </c>
      <c r="L370" s="17" t="str">
        <f>IF(B370="","",TRIM(IF(COUNTIF($B$5:$B$504,B370)&gt;1,"Număr de notă dublat. ","")&amp;IF(NOT(ISNUMBER(C370)),"Lipsește data. ","")&amp;IF(N(J370)=0,"Nota nu are articole. ","")&amp;IF(F370="","Lipsește documentul justificativ (notă de calcul, proces-verbal etc.). ","")&amp;IF(AND(D370="Stornare",G370=""),"Precizează ce înregistrare stornezi. ","")&amp;IF(I370="","Nota nu este verificată. ","")&amp;IF(COUNTIFS(Articole!$B$5:$B$2004,B370,Articole!$K$5:$K$2004,"?*")&gt;0,"Are articole cu probleme (vezi Articole). ","")))</f>
        <v/>
      </c>
    </row>
    <row r="371" spans="2:12" x14ac:dyDescent="0.2">
      <c r="B371" s="18"/>
      <c r="C371" s="11"/>
      <c r="D371" s="12"/>
      <c r="E371" s="13"/>
      <c r="F371" s="13"/>
      <c r="G371" s="13"/>
      <c r="H371" s="13"/>
      <c r="I371" s="14"/>
      <c r="J371" s="15" t="str">
        <f>IF(B371="","",COUNTIF(Articole!$B$5:$B$2004,B371))</f>
        <v/>
      </c>
      <c r="K371" s="16" t="str">
        <f>IF(B371="","",SUMIF(Articole!$B$5:$B$2004,B371,Articole!$F$5:$F$2004))</f>
        <v/>
      </c>
      <c r="L371" s="17" t="str">
        <f>IF(B371="","",TRIM(IF(COUNTIF($B$5:$B$504,B371)&gt;1,"Număr de notă dublat. ","")&amp;IF(NOT(ISNUMBER(C371)),"Lipsește data. ","")&amp;IF(N(J371)=0,"Nota nu are articole. ","")&amp;IF(F371="","Lipsește documentul justificativ (notă de calcul, proces-verbal etc.). ","")&amp;IF(AND(D371="Stornare",G371=""),"Precizează ce înregistrare stornezi. ","")&amp;IF(I371="","Nota nu este verificată. ","")&amp;IF(COUNTIFS(Articole!$B$5:$B$2004,B371,Articole!$K$5:$K$2004,"?*")&gt;0,"Are articole cu probleme (vezi Articole). ","")))</f>
        <v/>
      </c>
    </row>
    <row r="372" spans="2:12" x14ac:dyDescent="0.2">
      <c r="B372" s="18"/>
      <c r="C372" s="11"/>
      <c r="D372" s="12"/>
      <c r="E372" s="13"/>
      <c r="F372" s="13"/>
      <c r="G372" s="13"/>
      <c r="H372" s="13"/>
      <c r="I372" s="14"/>
      <c r="J372" s="15" t="str">
        <f>IF(B372="","",COUNTIF(Articole!$B$5:$B$2004,B372))</f>
        <v/>
      </c>
      <c r="K372" s="16" t="str">
        <f>IF(B372="","",SUMIF(Articole!$B$5:$B$2004,B372,Articole!$F$5:$F$2004))</f>
        <v/>
      </c>
      <c r="L372" s="17" t="str">
        <f>IF(B372="","",TRIM(IF(COUNTIF($B$5:$B$504,B372)&gt;1,"Număr de notă dublat. ","")&amp;IF(NOT(ISNUMBER(C372)),"Lipsește data. ","")&amp;IF(N(J372)=0,"Nota nu are articole. ","")&amp;IF(F372="","Lipsește documentul justificativ (notă de calcul, proces-verbal etc.). ","")&amp;IF(AND(D372="Stornare",G372=""),"Precizează ce înregistrare stornezi. ","")&amp;IF(I372="","Nota nu este verificată. ","")&amp;IF(COUNTIFS(Articole!$B$5:$B$2004,B372,Articole!$K$5:$K$2004,"?*")&gt;0,"Are articole cu probleme (vezi Articole). ","")))</f>
        <v/>
      </c>
    </row>
    <row r="373" spans="2:12" x14ac:dyDescent="0.2">
      <c r="B373" s="18"/>
      <c r="C373" s="11"/>
      <c r="D373" s="12"/>
      <c r="E373" s="13"/>
      <c r="F373" s="13"/>
      <c r="G373" s="13"/>
      <c r="H373" s="13"/>
      <c r="I373" s="14"/>
      <c r="J373" s="15" t="str">
        <f>IF(B373="","",COUNTIF(Articole!$B$5:$B$2004,B373))</f>
        <v/>
      </c>
      <c r="K373" s="16" t="str">
        <f>IF(B373="","",SUMIF(Articole!$B$5:$B$2004,B373,Articole!$F$5:$F$2004))</f>
        <v/>
      </c>
      <c r="L373" s="17" t="str">
        <f>IF(B373="","",TRIM(IF(COUNTIF($B$5:$B$504,B373)&gt;1,"Număr de notă dublat. ","")&amp;IF(NOT(ISNUMBER(C373)),"Lipsește data. ","")&amp;IF(N(J373)=0,"Nota nu are articole. ","")&amp;IF(F373="","Lipsește documentul justificativ (notă de calcul, proces-verbal etc.). ","")&amp;IF(AND(D373="Stornare",G373=""),"Precizează ce înregistrare stornezi. ","")&amp;IF(I373="","Nota nu este verificată. ","")&amp;IF(COUNTIFS(Articole!$B$5:$B$2004,B373,Articole!$K$5:$K$2004,"?*")&gt;0,"Are articole cu probleme (vezi Articole). ","")))</f>
        <v/>
      </c>
    </row>
    <row r="374" spans="2:12" x14ac:dyDescent="0.2">
      <c r="B374" s="18"/>
      <c r="C374" s="11"/>
      <c r="D374" s="12"/>
      <c r="E374" s="13"/>
      <c r="F374" s="13"/>
      <c r="G374" s="13"/>
      <c r="H374" s="13"/>
      <c r="I374" s="14"/>
      <c r="J374" s="15" t="str">
        <f>IF(B374="","",COUNTIF(Articole!$B$5:$B$2004,B374))</f>
        <v/>
      </c>
      <c r="K374" s="16" t="str">
        <f>IF(B374="","",SUMIF(Articole!$B$5:$B$2004,B374,Articole!$F$5:$F$2004))</f>
        <v/>
      </c>
      <c r="L374" s="17" t="str">
        <f>IF(B374="","",TRIM(IF(COUNTIF($B$5:$B$504,B374)&gt;1,"Număr de notă dublat. ","")&amp;IF(NOT(ISNUMBER(C374)),"Lipsește data. ","")&amp;IF(N(J374)=0,"Nota nu are articole. ","")&amp;IF(F374="","Lipsește documentul justificativ (notă de calcul, proces-verbal etc.). ","")&amp;IF(AND(D374="Stornare",G374=""),"Precizează ce înregistrare stornezi. ","")&amp;IF(I374="","Nota nu este verificată. ","")&amp;IF(COUNTIFS(Articole!$B$5:$B$2004,B374,Articole!$K$5:$K$2004,"?*")&gt;0,"Are articole cu probleme (vezi Articole). ","")))</f>
        <v/>
      </c>
    </row>
    <row r="375" spans="2:12" x14ac:dyDescent="0.2">
      <c r="B375" s="18"/>
      <c r="C375" s="11"/>
      <c r="D375" s="12"/>
      <c r="E375" s="13"/>
      <c r="F375" s="13"/>
      <c r="G375" s="13"/>
      <c r="H375" s="13"/>
      <c r="I375" s="14"/>
      <c r="J375" s="15" t="str">
        <f>IF(B375="","",COUNTIF(Articole!$B$5:$B$2004,B375))</f>
        <v/>
      </c>
      <c r="K375" s="16" t="str">
        <f>IF(B375="","",SUMIF(Articole!$B$5:$B$2004,B375,Articole!$F$5:$F$2004))</f>
        <v/>
      </c>
      <c r="L375" s="17" t="str">
        <f>IF(B375="","",TRIM(IF(COUNTIF($B$5:$B$504,B375)&gt;1,"Număr de notă dublat. ","")&amp;IF(NOT(ISNUMBER(C375)),"Lipsește data. ","")&amp;IF(N(J375)=0,"Nota nu are articole. ","")&amp;IF(F375="","Lipsește documentul justificativ (notă de calcul, proces-verbal etc.). ","")&amp;IF(AND(D375="Stornare",G375=""),"Precizează ce înregistrare stornezi. ","")&amp;IF(I375="","Nota nu este verificată. ","")&amp;IF(COUNTIFS(Articole!$B$5:$B$2004,B375,Articole!$K$5:$K$2004,"?*")&gt;0,"Are articole cu probleme (vezi Articole). ","")))</f>
        <v/>
      </c>
    </row>
    <row r="376" spans="2:12" x14ac:dyDescent="0.2">
      <c r="B376" s="18"/>
      <c r="C376" s="11"/>
      <c r="D376" s="12"/>
      <c r="E376" s="13"/>
      <c r="F376" s="13"/>
      <c r="G376" s="13"/>
      <c r="H376" s="13"/>
      <c r="I376" s="14"/>
      <c r="J376" s="15" t="str">
        <f>IF(B376="","",COUNTIF(Articole!$B$5:$B$2004,B376))</f>
        <v/>
      </c>
      <c r="K376" s="16" t="str">
        <f>IF(B376="","",SUMIF(Articole!$B$5:$B$2004,B376,Articole!$F$5:$F$2004))</f>
        <v/>
      </c>
      <c r="L376" s="17" t="str">
        <f>IF(B376="","",TRIM(IF(COUNTIF($B$5:$B$504,B376)&gt;1,"Număr de notă dublat. ","")&amp;IF(NOT(ISNUMBER(C376)),"Lipsește data. ","")&amp;IF(N(J376)=0,"Nota nu are articole. ","")&amp;IF(F376="","Lipsește documentul justificativ (notă de calcul, proces-verbal etc.). ","")&amp;IF(AND(D376="Stornare",G376=""),"Precizează ce înregistrare stornezi. ","")&amp;IF(I376="","Nota nu este verificată. ","")&amp;IF(COUNTIFS(Articole!$B$5:$B$2004,B376,Articole!$K$5:$K$2004,"?*")&gt;0,"Are articole cu probleme (vezi Articole). ","")))</f>
        <v/>
      </c>
    </row>
    <row r="377" spans="2:12" x14ac:dyDescent="0.2">
      <c r="B377" s="18"/>
      <c r="C377" s="11"/>
      <c r="D377" s="12"/>
      <c r="E377" s="13"/>
      <c r="F377" s="13"/>
      <c r="G377" s="13"/>
      <c r="H377" s="13"/>
      <c r="I377" s="14"/>
      <c r="J377" s="15" t="str">
        <f>IF(B377="","",COUNTIF(Articole!$B$5:$B$2004,B377))</f>
        <v/>
      </c>
      <c r="K377" s="16" t="str">
        <f>IF(B377="","",SUMIF(Articole!$B$5:$B$2004,B377,Articole!$F$5:$F$2004))</f>
        <v/>
      </c>
      <c r="L377" s="17" t="str">
        <f>IF(B377="","",TRIM(IF(COUNTIF($B$5:$B$504,B377)&gt;1,"Număr de notă dublat. ","")&amp;IF(NOT(ISNUMBER(C377)),"Lipsește data. ","")&amp;IF(N(J377)=0,"Nota nu are articole. ","")&amp;IF(F377="","Lipsește documentul justificativ (notă de calcul, proces-verbal etc.). ","")&amp;IF(AND(D377="Stornare",G377=""),"Precizează ce înregistrare stornezi. ","")&amp;IF(I377="","Nota nu este verificată. ","")&amp;IF(COUNTIFS(Articole!$B$5:$B$2004,B377,Articole!$K$5:$K$2004,"?*")&gt;0,"Are articole cu probleme (vezi Articole). ","")))</f>
        <v/>
      </c>
    </row>
    <row r="378" spans="2:12" x14ac:dyDescent="0.2">
      <c r="B378" s="18"/>
      <c r="C378" s="11"/>
      <c r="D378" s="12"/>
      <c r="E378" s="13"/>
      <c r="F378" s="13"/>
      <c r="G378" s="13"/>
      <c r="H378" s="13"/>
      <c r="I378" s="14"/>
      <c r="J378" s="15" t="str">
        <f>IF(B378="","",COUNTIF(Articole!$B$5:$B$2004,B378))</f>
        <v/>
      </c>
      <c r="K378" s="16" t="str">
        <f>IF(B378="","",SUMIF(Articole!$B$5:$B$2004,B378,Articole!$F$5:$F$2004))</f>
        <v/>
      </c>
      <c r="L378" s="17" t="str">
        <f>IF(B378="","",TRIM(IF(COUNTIF($B$5:$B$504,B378)&gt;1,"Număr de notă dublat. ","")&amp;IF(NOT(ISNUMBER(C378)),"Lipsește data. ","")&amp;IF(N(J378)=0,"Nota nu are articole. ","")&amp;IF(F378="","Lipsește documentul justificativ (notă de calcul, proces-verbal etc.). ","")&amp;IF(AND(D378="Stornare",G378=""),"Precizează ce înregistrare stornezi. ","")&amp;IF(I378="","Nota nu este verificată. ","")&amp;IF(COUNTIFS(Articole!$B$5:$B$2004,B378,Articole!$K$5:$K$2004,"?*")&gt;0,"Are articole cu probleme (vezi Articole). ","")))</f>
        <v/>
      </c>
    </row>
    <row r="379" spans="2:12" x14ac:dyDescent="0.2">
      <c r="B379" s="18"/>
      <c r="C379" s="11"/>
      <c r="D379" s="12"/>
      <c r="E379" s="13"/>
      <c r="F379" s="13"/>
      <c r="G379" s="13"/>
      <c r="H379" s="13"/>
      <c r="I379" s="14"/>
      <c r="J379" s="15" t="str">
        <f>IF(B379="","",COUNTIF(Articole!$B$5:$B$2004,B379))</f>
        <v/>
      </c>
      <c r="K379" s="16" t="str">
        <f>IF(B379="","",SUMIF(Articole!$B$5:$B$2004,B379,Articole!$F$5:$F$2004))</f>
        <v/>
      </c>
      <c r="L379" s="17" t="str">
        <f>IF(B379="","",TRIM(IF(COUNTIF($B$5:$B$504,B379)&gt;1,"Număr de notă dublat. ","")&amp;IF(NOT(ISNUMBER(C379)),"Lipsește data. ","")&amp;IF(N(J379)=0,"Nota nu are articole. ","")&amp;IF(F379="","Lipsește documentul justificativ (notă de calcul, proces-verbal etc.). ","")&amp;IF(AND(D379="Stornare",G379=""),"Precizează ce înregistrare stornezi. ","")&amp;IF(I379="","Nota nu este verificată. ","")&amp;IF(COUNTIFS(Articole!$B$5:$B$2004,B379,Articole!$K$5:$K$2004,"?*")&gt;0,"Are articole cu probleme (vezi Articole). ","")))</f>
        <v/>
      </c>
    </row>
    <row r="380" spans="2:12" x14ac:dyDescent="0.2">
      <c r="B380" s="18"/>
      <c r="C380" s="11"/>
      <c r="D380" s="12"/>
      <c r="E380" s="13"/>
      <c r="F380" s="13"/>
      <c r="G380" s="13"/>
      <c r="H380" s="13"/>
      <c r="I380" s="14"/>
      <c r="J380" s="15" t="str">
        <f>IF(B380="","",COUNTIF(Articole!$B$5:$B$2004,B380))</f>
        <v/>
      </c>
      <c r="K380" s="16" t="str">
        <f>IF(B380="","",SUMIF(Articole!$B$5:$B$2004,B380,Articole!$F$5:$F$2004))</f>
        <v/>
      </c>
      <c r="L380" s="17" t="str">
        <f>IF(B380="","",TRIM(IF(COUNTIF($B$5:$B$504,B380)&gt;1,"Număr de notă dublat. ","")&amp;IF(NOT(ISNUMBER(C380)),"Lipsește data. ","")&amp;IF(N(J380)=0,"Nota nu are articole. ","")&amp;IF(F380="","Lipsește documentul justificativ (notă de calcul, proces-verbal etc.). ","")&amp;IF(AND(D380="Stornare",G380=""),"Precizează ce înregistrare stornezi. ","")&amp;IF(I380="","Nota nu este verificată. ","")&amp;IF(COUNTIFS(Articole!$B$5:$B$2004,B380,Articole!$K$5:$K$2004,"?*")&gt;0,"Are articole cu probleme (vezi Articole). ","")))</f>
        <v/>
      </c>
    </row>
    <row r="381" spans="2:12" x14ac:dyDescent="0.2">
      <c r="B381" s="18"/>
      <c r="C381" s="11"/>
      <c r="D381" s="12"/>
      <c r="E381" s="13"/>
      <c r="F381" s="13"/>
      <c r="G381" s="13"/>
      <c r="H381" s="13"/>
      <c r="I381" s="14"/>
      <c r="J381" s="15" t="str">
        <f>IF(B381="","",COUNTIF(Articole!$B$5:$B$2004,B381))</f>
        <v/>
      </c>
      <c r="K381" s="16" t="str">
        <f>IF(B381="","",SUMIF(Articole!$B$5:$B$2004,B381,Articole!$F$5:$F$2004))</f>
        <v/>
      </c>
      <c r="L381" s="17" t="str">
        <f>IF(B381="","",TRIM(IF(COUNTIF($B$5:$B$504,B381)&gt;1,"Număr de notă dublat. ","")&amp;IF(NOT(ISNUMBER(C381)),"Lipsește data. ","")&amp;IF(N(J381)=0,"Nota nu are articole. ","")&amp;IF(F381="","Lipsește documentul justificativ (notă de calcul, proces-verbal etc.). ","")&amp;IF(AND(D381="Stornare",G381=""),"Precizează ce înregistrare stornezi. ","")&amp;IF(I381="","Nota nu este verificată. ","")&amp;IF(COUNTIFS(Articole!$B$5:$B$2004,B381,Articole!$K$5:$K$2004,"?*")&gt;0,"Are articole cu probleme (vezi Articole). ","")))</f>
        <v/>
      </c>
    </row>
    <row r="382" spans="2:12" x14ac:dyDescent="0.2">
      <c r="B382" s="18"/>
      <c r="C382" s="11"/>
      <c r="D382" s="12"/>
      <c r="E382" s="13"/>
      <c r="F382" s="13"/>
      <c r="G382" s="13"/>
      <c r="H382" s="13"/>
      <c r="I382" s="14"/>
      <c r="J382" s="15" t="str">
        <f>IF(B382="","",COUNTIF(Articole!$B$5:$B$2004,B382))</f>
        <v/>
      </c>
      <c r="K382" s="16" t="str">
        <f>IF(B382="","",SUMIF(Articole!$B$5:$B$2004,B382,Articole!$F$5:$F$2004))</f>
        <v/>
      </c>
      <c r="L382" s="17" t="str">
        <f>IF(B382="","",TRIM(IF(COUNTIF($B$5:$B$504,B382)&gt;1,"Număr de notă dublat. ","")&amp;IF(NOT(ISNUMBER(C382)),"Lipsește data. ","")&amp;IF(N(J382)=0,"Nota nu are articole. ","")&amp;IF(F382="","Lipsește documentul justificativ (notă de calcul, proces-verbal etc.). ","")&amp;IF(AND(D382="Stornare",G382=""),"Precizează ce înregistrare stornezi. ","")&amp;IF(I382="","Nota nu este verificată. ","")&amp;IF(COUNTIFS(Articole!$B$5:$B$2004,B382,Articole!$K$5:$K$2004,"?*")&gt;0,"Are articole cu probleme (vezi Articole). ","")))</f>
        <v/>
      </c>
    </row>
    <row r="383" spans="2:12" x14ac:dyDescent="0.2">
      <c r="B383" s="18"/>
      <c r="C383" s="11"/>
      <c r="D383" s="12"/>
      <c r="E383" s="13"/>
      <c r="F383" s="13"/>
      <c r="G383" s="13"/>
      <c r="H383" s="13"/>
      <c r="I383" s="14"/>
      <c r="J383" s="15" t="str">
        <f>IF(B383="","",COUNTIF(Articole!$B$5:$B$2004,B383))</f>
        <v/>
      </c>
      <c r="K383" s="16" t="str">
        <f>IF(B383="","",SUMIF(Articole!$B$5:$B$2004,B383,Articole!$F$5:$F$2004))</f>
        <v/>
      </c>
      <c r="L383" s="17" t="str">
        <f>IF(B383="","",TRIM(IF(COUNTIF($B$5:$B$504,B383)&gt;1,"Număr de notă dublat. ","")&amp;IF(NOT(ISNUMBER(C383)),"Lipsește data. ","")&amp;IF(N(J383)=0,"Nota nu are articole. ","")&amp;IF(F383="","Lipsește documentul justificativ (notă de calcul, proces-verbal etc.). ","")&amp;IF(AND(D383="Stornare",G383=""),"Precizează ce înregistrare stornezi. ","")&amp;IF(I383="","Nota nu este verificată. ","")&amp;IF(COUNTIFS(Articole!$B$5:$B$2004,B383,Articole!$K$5:$K$2004,"?*")&gt;0,"Are articole cu probleme (vezi Articole). ","")))</f>
        <v/>
      </c>
    </row>
    <row r="384" spans="2:12" x14ac:dyDescent="0.2">
      <c r="B384" s="18"/>
      <c r="C384" s="11"/>
      <c r="D384" s="12"/>
      <c r="E384" s="13"/>
      <c r="F384" s="13"/>
      <c r="G384" s="13"/>
      <c r="H384" s="13"/>
      <c r="I384" s="14"/>
      <c r="J384" s="15" t="str">
        <f>IF(B384="","",COUNTIF(Articole!$B$5:$B$2004,B384))</f>
        <v/>
      </c>
      <c r="K384" s="16" t="str">
        <f>IF(B384="","",SUMIF(Articole!$B$5:$B$2004,B384,Articole!$F$5:$F$2004))</f>
        <v/>
      </c>
      <c r="L384" s="17" t="str">
        <f>IF(B384="","",TRIM(IF(COUNTIF($B$5:$B$504,B384)&gt;1,"Număr de notă dublat. ","")&amp;IF(NOT(ISNUMBER(C384)),"Lipsește data. ","")&amp;IF(N(J384)=0,"Nota nu are articole. ","")&amp;IF(F384="","Lipsește documentul justificativ (notă de calcul, proces-verbal etc.). ","")&amp;IF(AND(D384="Stornare",G384=""),"Precizează ce înregistrare stornezi. ","")&amp;IF(I384="","Nota nu este verificată. ","")&amp;IF(COUNTIFS(Articole!$B$5:$B$2004,B384,Articole!$K$5:$K$2004,"?*")&gt;0,"Are articole cu probleme (vezi Articole). ","")))</f>
        <v/>
      </c>
    </row>
    <row r="385" spans="2:12" x14ac:dyDescent="0.2">
      <c r="B385" s="18"/>
      <c r="C385" s="11"/>
      <c r="D385" s="12"/>
      <c r="E385" s="13"/>
      <c r="F385" s="13"/>
      <c r="G385" s="13"/>
      <c r="H385" s="13"/>
      <c r="I385" s="14"/>
      <c r="J385" s="15" t="str">
        <f>IF(B385="","",COUNTIF(Articole!$B$5:$B$2004,B385))</f>
        <v/>
      </c>
      <c r="K385" s="16" t="str">
        <f>IF(B385="","",SUMIF(Articole!$B$5:$B$2004,B385,Articole!$F$5:$F$2004))</f>
        <v/>
      </c>
      <c r="L385" s="17" t="str">
        <f>IF(B385="","",TRIM(IF(COUNTIF($B$5:$B$504,B385)&gt;1,"Număr de notă dublat. ","")&amp;IF(NOT(ISNUMBER(C385)),"Lipsește data. ","")&amp;IF(N(J385)=0,"Nota nu are articole. ","")&amp;IF(F385="","Lipsește documentul justificativ (notă de calcul, proces-verbal etc.). ","")&amp;IF(AND(D385="Stornare",G385=""),"Precizează ce înregistrare stornezi. ","")&amp;IF(I385="","Nota nu este verificată. ","")&amp;IF(COUNTIFS(Articole!$B$5:$B$2004,B385,Articole!$K$5:$K$2004,"?*")&gt;0,"Are articole cu probleme (vezi Articole). ","")))</f>
        <v/>
      </c>
    </row>
    <row r="386" spans="2:12" x14ac:dyDescent="0.2">
      <c r="B386" s="18"/>
      <c r="C386" s="11"/>
      <c r="D386" s="12"/>
      <c r="E386" s="13"/>
      <c r="F386" s="13"/>
      <c r="G386" s="13"/>
      <c r="H386" s="13"/>
      <c r="I386" s="14"/>
      <c r="J386" s="15" t="str">
        <f>IF(B386="","",COUNTIF(Articole!$B$5:$B$2004,B386))</f>
        <v/>
      </c>
      <c r="K386" s="16" t="str">
        <f>IF(B386="","",SUMIF(Articole!$B$5:$B$2004,B386,Articole!$F$5:$F$2004))</f>
        <v/>
      </c>
      <c r="L386" s="17" t="str">
        <f>IF(B386="","",TRIM(IF(COUNTIF($B$5:$B$504,B386)&gt;1,"Număr de notă dublat. ","")&amp;IF(NOT(ISNUMBER(C386)),"Lipsește data. ","")&amp;IF(N(J386)=0,"Nota nu are articole. ","")&amp;IF(F386="","Lipsește documentul justificativ (notă de calcul, proces-verbal etc.). ","")&amp;IF(AND(D386="Stornare",G386=""),"Precizează ce înregistrare stornezi. ","")&amp;IF(I386="","Nota nu este verificată. ","")&amp;IF(COUNTIFS(Articole!$B$5:$B$2004,B386,Articole!$K$5:$K$2004,"?*")&gt;0,"Are articole cu probleme (vezi Articole). ","")))</f>
        <v/>
      </c>
    </row>
    <row r="387" spans="2:12" x14ac:dyDescent="0.2">
      <c r="B387" s="18"/>
      <c r="C387" s="11"/>
      <c r="D387" s="12"/>
      <c r="E387" s="13"/>
      <c r="F387" s="13"/>
      <c r="G387" s="13"/>
      <c r="H387" s="13"/>
      <c r="I387" s="14"/>
      <c r="J387" s="15" t="str">
        <f>IF(B387="","",COUNTIF(Articole!$B$5:$B$2004,B387))</f>
        <v/>
      </c>
      <c r="K387" s="16" t="str">
        <f>IF(B387="","",SUMIF(Articole!$B$5:$B$2004,B387,Articole!$F$5:$F$2004))</f>
        <v/>
      </c>
      <c r="L387" s="17" t="str">
        <f>IF(B387="","",TRIM(IF(COUNTIF($B$5:$B$504,B387)&gt;1,"Număr de notă dublat. ","")&amp;IF(NOT(ISNUMBER(C387)),"Lipsește data. ","")&amp;IF(N(J387)=0,"Nota nu are articole. ","")&amp;IF(F387="","Lipsește documentul justificativ (notă de calcul, proces-verbal etc.). ","")&amp;IF(AND(D387="Stornare",G387=""),"Precizează ce înregistrare stornezi. ","")&amp;IF(I387="","Nota nu este verificată. ","")&amp;IF(COUNTIFS(Articole!$B$5:$B$2004,B387,Articole!$K$5:$K$2004,"?*")&gt;0,"Are articole cu probleme (vezi Articole). ","")))</f>
        <v/>
      </c>
    </row>
    <row r="388" spans="2:12" x14ac:dyDescent="0.2">
      <c r="B388" s="18"/>
      <c r="C388" s="11"/>
      <c r="D388" s="12"/>
      <c r="E388" s="13"/>
      <c r="F388" s="13"/>
      <c r="G388" s="13"/>
      <c r="H388" s="13"/>
      <c r="I388" s="14"/>
      <c r="J388" s="15" t="str">
        <f>IF(B388="","",COUNTIF(Articole!$B$5:$B$2004,B388))</f>
        <v/>
      </c>
      <c r="K388" s="16" t="str">
        <f>IF(B388="","",SUMIF(Articole!$B$5:$B$2004,B388,Articole!$F$5:$F$2004))</f>
        <v/>
      </c>
      <c r="L388" s="17" t="str">
        <f>IF(B388="","",TRIM(IF(COUNTIF($B$5:$B$504,B388)&gt;1,"Număr de notă dublat. ","")&amp;IF(NOT(ISNUMBER(C388)),"Lipsește data. ","")&amp;IF(N(J388)=0,"Nota nu are articole. ","")&amp;IF(F388="","Lipsește documentul justificativ (notă de calcul, proces-verbal etc.). ","")&amp;IF(AND(D388="Stornare",G388=""),"Precizează ce înregistrare stornezi. ","")&amp;IF(I388="","Nota nu este verificată. ","")&amp;IF(COUNTIFS(Articole!$B$5:$B$2004,B388,Articole!$K$5:$K$2004,"?*")&gt;0,"Are articole cu probleme (vezi Articole). ","")))</f>
        <v/>
      </c>
    </row>
    <row r="389" spans="2:12" x14ac:dyDescent="0.2">
      <c r="B389" s="18"/>
      <c r="C389" s="11"/>
      <c r="D389" s="12"/>
      <c r="E389" s="13"/>
      <c r="F389" s="13"/>
      <c r="G389" s="13"/>
      <c r="H389" s="13"/>
      <c r="I389" s="14"/>
      <c r="J389" s="15" t="str">
        <f>IF(B389="","",COUNTIF(Articole!$B$5:$B$2004,B389))</f>
        <v/>
      </c>
      <c r="K389" s="16" t="str">
        <f>IF(B389="","",SUMIF(Articole!$B$5:$B$2004,B389,Articole!$F$5:$F$2004))</f>
        <v/>
      </c>
      <c r="L389" s="17" t="str">
        <f>IF(B389="","",TRIM(IF(COUNTIF($B$5:$B$504,B389)&gt;1,"Număr de notă dublat. ","")&amp;IF(NOT(ISNUMBER(C389)),"Lipsește data. ","")&amp;IF(N(J389)=0,"Nota nu are articole. ","")&amp;IF(F389="","Lipsește documentul justificativ (notă de calcul, proces-verbal etc.). ","")&amp;IF(AND(D389="Stornare",G389=""),"Precizează ce înregistrare stornezi. ","")&amp;IF(I389="","Nota nu este verificată. ","")&amp;IF(COUNTIFS(Articole!$B$5:$B$2004,B389,Articole!$K$5:$K$2004,"?*")&gt;0,"Are articole cu probleme (vezi Articole). ","")))</f>
        <v/>
      </c>
    </row>
    <row r="390" spans="2:12" x14ac:dyDescent="0.2">
      <c r="B390" s="18"/>
      <c r="C390" s="11"/>
      <c r="D390" s="12"/>
      <c r="E390" s="13"/>
      <c r="F390" s="13"/>
      <c r="G390" s="13"/>
      <c r="H390" s="13"/>
      <c r="I390" s="14"/>
      <c r="J390" s="15" t="str">
        <f>IF(B390="","",COUNTIF(Articole!$B$5:$B$2004,B390))</f>
        <v/>
      </c>
      <c r="K390" s="16" t="str">
        <f>IF(B390="","",SUMIF(Articole!$B$5:$B$2004,B390,Articole!$F$5:$F$2004))</f>
        <v/>
      </c>
      <c r="L390" s="17" t="str">
        <f>IF(B390="","",TRIM(IF(COUNTIF($B$5:$B$504,B390)&gt;1,"Număr de notă dublat. ","")&amp;IF(NOT(ISNUMBER(C390)),"Lipsește data. ","")&amp;IF(N(J390)=0,"Nota nu are articole. ","")&amp;IF(F390="","Lipsește documentul justificativ (notă de calcul, proces-verbal etc.). ","")&amp;IF(AND(D390="Stornare",G390=""),"Precizează ce înregistrare stornezi. ","")&amp;IF(I390="","Nota nu este verificată. ","")&amp;IF(COUNTIFS(Articole!$B$5:$B$2004,B390,Articole!$K$5:$K$2004,"?*")&gt;0,"Are articole cu probleme (vezi Articole). ","")))</f>
        <v/>
      </c>
    </row>
    <row r="391" spans="2:12" x14ac:dyDescent="0.2">
      <c r="B391" s="18"/>
      <c r="C391" s="11"/>
      <c r="D391" s="12"/>
      <c r="E391" s="13"/>
      <c r="F391" s="13"/>
      <c r="G391" s="13"/>
      <c r="H391" s="13"/>
      <c r="I391" s="14"/>
      <c r="J391" s="15" t="str">
        <f>IF(B391="","",COUNTIF(Articole!$B$5:$B$2004,B391))</f>
        <v/>
      </c>
      <c r="K391" s="16" t="str">
        <f>IF(B391="","",SUMIF(Articole!$B$5:$B$2004,B391,Articole!$F$5:$F$2004))</f>
        <v/>
      </c>
      <c r="L391" s="17" t="str">
        <f>IF(B391="","",TRIM(IF(COUNTIF($B$5:$B$504,B391)&gt;1,"Număr de notă dublat. ","")&amp;IF(NOT(ISNUMBER(C391)),"Lipsește data. ","")&amp;IF(N(J391)=0,"Nota nu are articole. ","")&amp;IF(F391="","Lipsește documentul justificativ (notă de calcul, proces-verbal etc.). ","")&amp;IF(AND(D391="Stornare",G391=""),"Precizează ce înregistrare stornezi. ","")&amp;IF(I391="","Nota nu este verificată. ","")&amp;IF(COUNTIFS(Articole!$B$5:$B$2004,B391,Articole!$K$5:$K$2004,"?*")&gt;0,"Are articole cu probleme (vezi Articole). ","")))</f>
        <v/>
      </c>
    </row>
    <row r="392" spans="2:12" x14ac:dyDescent="0.2">
      <c r="B392" s="18"/>
      <c r="C392" s="11"/>
      <c r="D392" s="12"/>
      <c r="E392" s="13"/>
      <c r="F392" s="13"/>
      <c r="G392" s="13"/>
      <c r="H392" s="13"/>
      <c r="I392" s="14"/>
      <c r="J392" s="15" t="str">
        <f>IF(B392="","",COUNTIF(Articole!$B$5:$B$2004,B392))</f>
        <v/>
      </c>
      <c r="K392" s="16" t="str">
        <f>IF(B392="","",SUMIF(Articole!$B$5:$B$2004,B392,Articole!$F$5:$F$2004))</f>
        <v/>
      </c>
      <c r="L392" s="17" t="str">
        <f>IF(B392="","",TRIM(IF(COUNTIF($B$5:$B$504,B392)&gt;1,"Număr de notă dublat. ","")&amp;IF(NOT(ISNUMBER(C392)),"Lipsește data. ","")&amp;IF(N(J392)=0,"Nota nu are articole. ","")&amp;IF(F392="","Lipsește documentul justificativ (notă de calcul, proces-verbal etc.). ","")&amp;IF(AND(D392="Stornare",G392=""),"Precizează ce înregistrare stornezi. ","")&amp;IF(I392="","Nota nu este verificată. ","")&amp;IF(COUNTIFS(Articole!$B$5:$B$2004,B392,Articole!$K$5:$K$2004,"?*")&gt;0,"Are articole cu probleme (vezi Articole). ","")))</f>
        <v/>
      </c>
    </row>
    <row r="393" spans="2:12" x14ac:dyDescent="0.2">
      <c r="B393" s="18"/>
      <c r="C393" s="11"/>
      <c r="D393" s="12"/>
      <c r="E393" s="13"/>
      <c r="F393" s="13"/>
      <c r="G393" s="13"/>
      <c r="H393" s="13"/>
      <c r="I393" s="14"/>
      <c r="J393" s="15" t="str">
        <f>IF(B393="","",COUNTIF(Articole!$B$5:$B$2004,B393))</f>
        <v/>
      </c>
      <c r="K393" s="16" t="str">
        <f>IF(B393="","",SUMIF(Articole!$B$5:$B$2004,B393,Articole!$F$5:$F$2004))</f>
        <v/>
      </c>
      <c r="L393" s="17" t="str">
        <f>IF(B393="","",TRIM(IF(COUNTIF($B$5:$B$504,B393)&gt;1,"Număr de notă dublat. ","")&amp;IF(NOT(ISNUMBER(C393)),"Lipsește data. ","")&amp;IF(N(J393)=0,"Nota nu are articole. ","")&amp;IF(F393="","Lipsește documentul justificativ (notă de calcul, proces-verbal etc.). ","")&amp;IF(AND(D393="Stornare",G393=""),"Precizează ce înregistrare stornezi. ","")&amp;IF(I393="","Nota nu este verificată. ","")&amp;IF(COUNTIFS(Articole!$B$5:$B$2004,B393,Articole!$K$5:$K$2004,"?*")&gt;0,"Are articole cu probleme (vezi Articole). ","")))</f>
        <v/>
      </c>
    </row>
    <row r="394" spans="2:12" x14ac:dyDescent="0.2">
      <c r="B394" s="18"/>
      <c r="C394" s="11"/>
      <c r="D394" s="12"/>
      <c r="E394" s="13"/>
      <c r="F394" s="13"/>
      <c r="G394" s="13"/>
      <c r="H394" s="13"/>
      <c r="I394" s="14"/>
      <c r="J394" s="15" t="str">
        <f>IF(B394="","",COUNTIF(Articole!$B$5:$B$2004,B394))</f>
        <v/>
      </c>
      <c r="K394" s="16" t="str">
        <f>IF(B394="","",SUMIF(Articole!$B$5:$B$2004,B394,Articole!$F$5:$F$2004))</f>
        <v/>
      </c>
      <c r="L394" s="17" t="str">
        <f>IF(B394="","",TRIM(IF(COUNTIF($B$5:$B$504,B394)&gt;1,"Număr de notă dublat. ","")&amp;IF(NOT(ISNUMBER(C394)),"Lipsește data. ","")&amp;IF(N(J394)=0,"Nota nu are articole. ","")&amp;IF(F394="","Lipsește documentul justificativ (notă de calcul, proces-verbal etc.). ","")&amp;IF(AND(D394="Stornare",G394=""),"Precizează ce înregistrare stornezi. ","")&amp;IF(I394="","Nota nu este verificată. ","")&amp;IF(COUNTIFS(Articole!$B$5:$B$2004,B394,Articole!$K$5:$K$2004,"?*")&gt;0,"Are articole cu probleme (vezi Articole). ","")))</f>
        <v/>
      </c>
    </row>
    <row r="395" spans="2:12" x14ac:dyDescent="0.2">
      <c r="B395" s="18"/>
      <c r="C395" s="11"/>
      <c r="D395" s="12"/>
      <c r="E395" s="13"/>
      <c r="F395" s="13"/>
      <c r="G395" s="13"/>
      <c r="H395" s="13"/>
      <c r="I395" s="14"/>
      <c r="J395" s="15" t="str">
        <f>IF(B395="","",COUNTIF(Articole!$B$5:$B$2004,B395))</f>
        <v/>
      </c>
      <c r="K395" s="16" t="str">
        <f>IF(B395="","",SUMIF(Articole!$B$5:$B$2004,B395,Articole!$F$5:$F$2004))</f>
        <v/>
      </c>
      <c r="L395" s="17" t="str">
        <f>IF(B395="","",TRIM(IF(COUNTIF($B$5:$B$504,B395)&gt;1,"Număr de notă dublat. ","")&amp;IF(NOT(ISNUMBER(C395)),"Lipsește data. ","")&amp;IF(N(J395)=0,"Nota nu are articole. ","")&amp;IF(F395="","Lipsește documentul justificativ (notă de calcul, proces-verbal etc.). ","")&amp;IF(AND(D395="Stornare",G395=""),"Precizează ce înregistrare stornezi. ","")&amp;IF(I395="","Nota nu este verificată. ","")&amp;IF(COUNTIFS(Articole!$B$5:$B$2004,B395,Articole!$K$5:$K$2004,"?*")&gt;0,"Are articole cu probleme (vezi Articole). ","")))</f>
        <v/>
      </c>
    </row>
    <row r="396" spans="2:12" x14ac:dyDescent="0.2">
      <c r="B396" s="18"/>
      <c r="C396" s="11"/>
      <c r="D396" s="12"/>
      <c r="E396" s="13"/>
      <c r="F396" s="13"/>
      <c r="G396" s="13"/>
      <c r="H396" s="13"/>
      <c r="I396" s="14"/>
      <c r="J396" s="15" t="str">
        <f>IF(B396="","",COUNTIF(Articole!$B$5:$B$2004,B396))</f>
        <v/>
      </c>
      <c r="K396" s="16" t="str">
        <f>IF(B396="","",SUMIF(Articole!$B$5:$B$2004,B396,Articole!$F$5:$F$2004))</f>
        <v/>
      </c>
      <c r="L396" s="17" t="str">
        <f>IF(B396="","",TRIM(IF(COUNTIF($B$5:$B$504,B396)&gt;1,"Număr de notă dublat. ","")&amp;IF(NOT(ISNUMBER(C396)),"Lipsește data. ","")&amp;IF(N(J396)=0,"Nota nu are articole. ","")&amp;IF(F396="","Lipsește documentul justificativ (notă de calcul, proces-verbal etc.). ","")&amp;IF(AND(D396="Stornare",G396=""),"Precizează ce înregistrare stornezi. ","")&amp;IF(I396="","Nota nu este verificată. ","")&amp;IF(COUNTIFS(Articole!$B$5:$B$2004,B396,Articole!$K$5:$K$2004,"?*")&gt;0,"Are articole cu probleme (vezi Articole). ","")))</f>
        <v/>
      </c>
    </row>
    <row r="397" spans="2:12" x14ac:dyDescent="0.2">
      <c r="B397" s="18"/>
      <c r="C397" s="11"/>
      <c r="D397" s="12"/>
      <c r="E397" s="13"/>
      <c r="F397" s="13"/>
      <c r="G397" s="13"/>
      <c r="H397" s="13"/>
      <c r="I397" s="14"/>
      <c r="J397" s="15" t="str">
        <f>IF(B397="","",COUNTIF(Articole!$B$5:$B$2004,B397))</f>
        <v/>
      </c>
      <c r="K397" s="16" t="str">
        <f>IF(B397="","",SUMIF(Articole!$B$5:$B$2004,B397,Articole!$F$5:$F$2004))</f>
        <v/>
      </c>
      <c r="L397" s="17" t="str">
        <f>IF(B397="","",TRIM(IF(COUNTIF($B$5:$B$504,B397)&gt;1,"Număr de notă dublat. ","")&amp;IF(NOT(ISNUMBER(C397)),"Lipsește data. ","")&amp;IF(N(J397)=0,"Nota nu are articole. ","")&amp;IF(F397="","Lipsește documentul justificativ (notă de calcul, proces-verbal etc.). ","")&amp;IF(AND(D397="Stornare",G397=""),"Precizează ce înregistrare stornezi. ","")&amp;IF(I397="","Nota nu este verificată. ","")&amp;IF(COUNTIFS(Articole!$B$5:$B$2004,B397,Articole!$K$5:$K$2004,"?*")&gt;0,"Are articole cu probleme (vezi Articole). ","")))</f>
        <v/>
      </c>
    </row>
    <row r="398" spans="2:12" x14ac:dyDescent="0.2">
      <c r="B398" s="18"/>
      <c r="C398" s="11"/>
      <c r="D398" s="12"/>
      <c r="E398" s="13"/>
      <c r="F398" s="13"/>
      <c r="G398" s="13"/>
      <c r="H398" s="13"/>
      <c r="I398" s="14"/>
      <c r="J398" s="15" t="str">
        <f>IF(B398="","",COUNTIF(Articole!$B$5:$B$2004,B398))</f>
        <v/>
      </c>
      <c r="K398" s="16" t="str">
        <f>IF(B398="","",SUMIF(Articole!$B$5:$B$2004,B398,Articole!$F$5:$F$2004))</f>
        <v/>
      </c>
      <c r="L398" s="17" t="str">
        <f>IF(B398="","",TRIM(IF(COUNTIF($B$5:$B$504,B398)&gt;1,"Număr de notă dublat. ","")&amp;IF(NOT(ISNUMBER(C398)),"Lipsește data. ","")&amp;IF(N(J398)=0,"Nota nu are articole. ","")&amp;IF(F398="","Lipsește documentul justificativ (notă de calcul, proces-verbal etc.). ","")&amp;IF(AND(D398="Stornare",G398=""),"Precizează ce înregistrare stornezi. ","")&amp;IF(I398="","Nota nu este verificată. ","")&amp;IF(COUNTIFS(Articole!$B$5:$B$2004,B398,Articole!$K$5:$K$2004,"?*")&gt;0,"Are articole cu probleme (vezi Articole). ","")))</f>
        <v/>
      </c>
    </row>
    <row r="399" spans="2:12" x14ac:dyDescent="0.2">
      <c r="B399" s="18"/>
      <c r="C399" s="11"/>
      <c r="D399" s="12"/>
      <c r="E399" s="13"/>
      <c r="F399" s="13"/>
      <c r="G399" s="13"/>
      <c r="H399" s="13"/>
      <c r="I399" s="14"/>
      <c r="J399" s="15" t="str">
        <f>IF(B399="","",COUNTIF(Articole!$B$5:$B$2004,B399))</f>
        <v/>
      </c>
      <c r="K399" s="16" t="str">
        <f>IF(B399="","",SUMIF(Articole!$B$5:$B$2004,B399,Articole!$F$5:$F$2004))</f>
        <v/>
      </c>
      <c r="L399" s="17" t="str">
        <f>IF(B399="","",TRIM(IF(COUNTIF($B$5:$B$504,B399)&gt;1,"Număr de notă dublat. ","")&amp;IF(NOT(ISNUMBER(C399)),"Lipsește data. ","")&amp;IF(N(J399)=0,"Nota nu are articole. ","")&amp;IF(F399="","Lipsește documentul justificativ (notă de calcul, proces-verbal etc.). ","")&amp;IF(AND(D399="Stornare",G399=""),"Precizează ce înregistrare stornezi. ","")&amp;IF(I399="","Nota nu este verificată. ","")&amp;IF(COUNTIFS(Articole!$B$5:$B$2004,B399,Articole!$K$5:$K$2004,"?*")&gt;0,"Are articole cu probleme (vezi Articole). ","")))</f>
        <v/>
      </c>
    </row>
    <row r="400" spans="2:12" x14ac:dyDescent="0.2">
      <c r="B400" s="18"/>
      <c r="C400" s="11"/>
      <c r="D400" s="12"/>
      <c r="E400" s="13"/>
      <c r="F400" s="13"/>
      <c r="G400" s="13"/>
      <c r="H400" s="13"/>
      <c r="I400" s="14"/>
      <c r="J400" s="15" t="str">
        <f>IF(B400="","",COUNTIF(Articole!$B$5:$B$2004,B400))</f>
        <v/>
      </c>
      <c r="K400" s="16" t="str">
        <f>IF(B400="","",SUMIF(Articole!$B$5:$B$2004,B400,Articole!$F$5:$F$2004))</f>
        <v/>
      </c>
      <c r="L400" s="17" t="str">
        <f>IF(B400="","",TRIM(IF(COUNTIF($B$5:$B$504,B400)&gt;1,"Număr de notă dublat. ","")&amp;IF(NOT(ISNUMBER(C400)),"Lipsește data. ","")&amp;IF(N(J400)=0,"Nota nu are articole. ","")&amp;IF(F400="","Lipsește documentul justificativ (notă de calcul, proces-verbal etc.). ","")&amp;IF(AND(D400="Stornare",G400=""),"Precizează ce înregistrare stornezi. ","")&amp;IF(I400="","Nota nu este verificată. ","")&amp;IF(COUNTIFS(Articole!$B$5:$B$2004,B400,Articole!$K$5:$K$2004,"?*")&gt;0,"Are articole cu probleme (vezi Articole). ","")))</f>
        <v/>
      </c>
    </row>
    <row r="401" spans="2:12" x14ac:dyDescent="0.2">
      <c r="B401" s="18"/>
      <c r="C401" s="11"/>
      <c r="D401" s="12"/>
      <c r="E401" s="13"/>
      <c r="F401" s="13"/>
      <c r="G401" s="13"/>
      <c r="H401" s="13"/>
      <c r="I401" s="14"/>
      <c r="J401" s="15" t="str">
        <f>IF(B401="","",COUNTIF(Articole!$B$5:$B$2004,B401))</f>
        <v/>
      </c>
      <c r="K401" s="16" t="str">
        <f>IF(B401="","",SUMIF(Articole!$B$5:$B$2004,B401,Articole!$F$5:$F$2004))</f>
        <v/>
      </c>
      <c r="L401" s="17" t="str">
        <f>IF(B401="","",TRIM(IF(COUNTIF($B$5:$B$504,B401)&gt;1,"Număr de notă dublat. ","")&amp;IF(NOT(ISNUMBER(C401)),"Lipsește data. ","")&amp;IF(N(J401)=0,"Nota nu are articole. ","")&amp;IF(F401="","Lipsește documentul justificativ (notă de calcul, proces-verbal etc.). ","")&amp;IF(AND(D401="Stornare",G401=""),"Precizează ce înregistrare stornezi. ","")&amp;IF(I401="","Nota nu este verificată. ","")&amp;IF(COUNTIFS(Articole!$B$5:$B$2004,B401,Articole!$K$5:$K$2004,"?*")&gt;0,"Are articole cu probleme (vezi Articole). ","")))</f>
        <v/>
      </c>
    </row>
    <row r="402" spans="2:12" x14ac:dyDescent="0.2">
      <c r="B402" s="18"/>
      <c r="C402" s="11"/>
      <c r="D402" s="12"/>
      <c r="E402" s="13"/>
      <c r="F402" s="13"/>
      <c r="G402" s="13"/>
      <c r="H402" s="13"/>
      <c r="I402" s="14"/>
      <c r="J402" s="15" t="str">
        <f>IF(B402="","",COUNTIF(Articole!$B$5:$B$2004,B402))</f>
        <v/>
      </c>
      <c r="K402" s="16" t="str">
        <f>IF(B402="","",SUMIF(Articole!$B$5:$B$2004,B402,Articole!$F$5:$F$2004))</f>
        <v/>
      </c>
      <c r="L402" s="17" t="str">
        <f>IF(B402="","",TRIM(IF(COUNTIF($B$5:$B$504,B402)&gt;1,"Număr de notă dublat. ","")&amp;IF(NOT(ISNUMBER(C402)),"Lipsește data. ","")&amp;IF(N(J402)=0,"Nota nu are articole. ","")&amp;IF(F402="","Lipsește documentul justificativ (notă de calcul, proces-verbal etc.). ","")&amp;IF(AND(D402="Stornare",G402=""),"Precizează ce înregistrare stornezi. ","")&amp;IF(I402="","Nota nu este verificată. ","")&amp;IF(COUNTIFS(Articole!$B$5:$B$2004,B402,Articole!$K$5:$K$2004,"?*")&gt;0,"Are articole cu probleme (vezi Articole). ","")))</f>
        <v/>
      </c>
    </row>
    <row r="403" spans="2:12" x14ac:dyDescent="0.2">
      <c r="B403" s="18"/>
      <c r="C403" s="11"/>
      <c r="D403" s="12"/>
      <c r="E403" s="13"/>
      <c r="F403" s="13"/>
      <c r="G403" s="13"/>
      <c r="H403" s="13"/>
      <c r="I403" s="14"/>
      <c r="J403" s="15" t="str">
        <f>IF(B403="","",COUNTIF(Articole!$B$5:$B$2004,B403))</f>
        <v/>
      </c>
      <c r="K403" s="16" t="str">
        <f>IF(B403="","",SUMIF(Articole!$B$5:$B$2004,B403,Articole!$F$5:$F$2004))</f>
        <v/>
      </c>
      <c r="L403" s="17" t="str">
        <f>IF(B403="","",TRIM(IF(COUNTIF($B$5:$B$504,B403)&gt;1,"Număr de notă dublat. ","")&amp;IF(NOT(ISNUMBER(C403)),"Lipsește data. ","")&amp;IF(N(J403)=0,"Nota nu are articole. ","")&amp;IF(F403="","Lipsește documentul justificativ (notă de calcul, proces-verbal etc.). ","")&amp;IF(AND(D403="Stornare",G403=""),"Precizează ce înregistrare stornezi. ","")&amp;IF(I403="","Nota nu este verificată. ","")&amp;IF(COUNTIFS(Articole!$B$5:$B$2004,B403,Articole!$K$5:$K$2004,"?*")&gt;0,"Are articole cu probleme (vezi Articole). ","")))</f>
        <v/>
      </c>
    </row>
    <row r="404" spans="2:12" x14ac:dyDescent="0.2">
      <c r="B404" s="18"/>
      <c r="C404" s="11"/>
      <c r="D404" s="12"/>
      <c r="E404" s="13"/>
      <c r="F404" s="13"/>
      <c r="G404" s="13"/>
      <c r="H404" s="13"/>
      <c r="I404" s="14"/>
      <c r="J404" s="15" t="str">
        <f>IF(B404="","",COUNTIF(Articole!$B$5:$B$2004,B404))</f>
        <v/>
      </c>
      <c r="K404" s="16" t="str">
        <f>IF(B404="","",SUMIF(Articole!$B$5:$B$2004,B404,Articole!$F$5:$F$2004))</f>
        <v/>
      </c>
      <c r="L404" s="17" t="str">
        <f>IF(B404="","",TRIM(IF(COUNTIF($B$5:$B$504,B404)&gt;1,"Număr de notă dublat. ","")&amp;IF(NOT(ISNUMBER(C404)),"Lipsește data. ","")&amp;IF(N(J404)=0,"Nota nu are articole. ","")&amp;IF(F404="","Lipsește documentul justificativ (notă de calcul, proces-verbal etc.). ","")&amp;IF(AND(D404="Stornare",G404=""),"Precizează ce înregistrare stornezi. ","")&amp;IF(I404="","Nota nu este verificată. ","")&amp;IF(COUNTIFS(Articole!$B$5:$B$2004,B404,Articole!$K$5:$K$2004,"?*")&gt;0,"Are articole cu probleme (vezi Articole). ","")))</f>
        <v/>
      </c>
    </row>
    <row r="405" spans="2:12" x14ac:dyDescent="0.2">
      <c r="B405" s="18"/>
      <c r="C405" s="11"/>
      <c r="D405" s="12"/>
      <c r="E405" s="13"/>
      <c r="F405" s="13"/>
      <c r="G405" s="13"/>
      <c r="H405" s="13"/>
      <c r="I405" s="14"/>
      <c r="J405" s="15" t="str">
        <f>IF(B405="","",COUNTIF(Articole!$B$5:$B$2004,B405))</f>
        <v/>
      </c>
      <c r="K405" s="16" t="str">
        <f>IF(B405="","",SUMIF(Articole!$B$5:$B$2004,B405,Articole!$F$5:$F$2004))</f>
        <v/>
      </c>
      <c r="L405" s="17" t="str">
        <f>IF(B405="","",TRIM(IF(COUNTIF($B$5:$B$504,B405)&gt;1,"Număr de notă dublat. ","")&amp;IF(NOT(ISNUMBER(C405)),"Lipsește data. ","")&amp;IF(N(J405)=0,"Nota nu are articole. ","")&amp;IF(F405="","Lipsește documentul justificativ (notă de calcul, proces-verbal etc.). ","")&amp;IF(AND(D405="Stornare",G405=""),"Precizează ce înregistrare stornezi. ","")&amp;IF(I405="","Nota nu este verificată. ","")&amp;IF(COUNTIFS(Articole!$B$5:$B$2004,B405,Articole!$K$5:$K$2004,"?*")&gt;0,"Are articole cu probleme (vezi Articole). ","")))</f>
        <v/>
      </c>
    </row>
    <row r="406" spans="2:12" x14ac:dyDescent="0.2">
      <c r="B406" s="18"/>
      <c r="C406" s="11"/>
      <c r="D406" s="12"/>
      <c r="E406" s="13"/>
      <c r="F406" s="13"/>
      <c r="G406" s="13"/>
      <c r="H406" s="13"/>
      <c r="I406" s="14"/>
      <c r="J406" s="15" t="str">
        <f>IF(B406="","",COUNTIF(Articole!$B$5:$B$2004,B406))</f>
        <v/>
      </c>
      <c r="K406" s="16" t="str">
        <f>IF(B406="","",SUMIF(Articole!$B$5:$B$2004,B406,Articole!$F$5:$F$2004))</f>
        <v/>
      </c>
      <c r="L406" s="17" t="str">
        <f>IF(B406="","",TRIM(IF(COUNTIF($B$5:$B$504,B406)&gt;1,"Număr de notă dublat. ","")&amp;IF(NOT(ISNUMBER(C406)),"Lipsește data. ","")&amp;IF(N(J406)=0,"Nota nu are articole. ","")&amp;IF(F406="","Lipsește documentul justificativ (notă de calcul, proces-verbal etc.). ","")&amp;IF(AND(D406="Stornare",G406=""),"Precizează ce înregistrare stornezi. ","")&amp;IF(I406="","Nota nu este verificată. ","")&amp;IF(COUNTIFS(Articole!$B$5:$B$2004,B406,Articole!$K$5:$K$2004,"?*")&gt;0,"Are articole cu probleme (vezi Articole). ","")))</f>
        <v/>
      </c>
    </row>
    <row r="407" spans="2:12" x14ac:dyDescent="0.2">
      <c r="B407" s="18"/>
      <c r="C407" s="11"/>
      <c r="D407" s="12"/>
      <c r="E407" s="13"/>
      <c r="F407" s="13"/>
      <c r="G407" s="13"/>
      <c r="H407" s="13"/>
      <c r="I407" s="14"/>
      <c r="J407" s="15" t="str">
        <f>IF(B407="","",COUNTIF(Articole!$B$5:$B$2004,B407))</f>
        <v/>
      </c>
      <c r="K407" s="16" t="str">
        <f>IF(B407="","",SUMIF(Articole!$B$5:$B$2004,B407,Articole!$F$5:$F$2004))</f>
        <v/>
      </c>
      <c r="L407" s="17" t="str">
        <f>IF(B407="","",TRIM(IF(COUNTIF($B$5:$B$504,B407)&gt;1,"Număr de notă dublat. ","")&amp;IF(NOT(ISNUMBER(C407)),"Lipsește data. ","")&amp;IF(N(J407)=0,"Nota nu are articole. ","")&amp;IF(F407="","Lipsește documentul justificativ (notă de calcul, proces-verbal etc.). ","")&amp;IF(AND(D407="Stornare",G407=""),"Precizează ce înregistrare stornezi. ","")&amp;IF(I407="","Nota nu este verificată. ","")&amp;IF(COUNTIFS(Articole!$B$5:$B$2004,B407,Articole!$K$5:$K$2004,"?*")&gt;0,"Are articole cu probleme (vezi Articole). ","")))</f>
        <v/>
      </c>
    </row>
    <row r="408" spans="2:12" x14ac:dyDescent="0.2">
      <c r="B408" s="18"/>
      <c r="C408" s="11"/>
      <c r="D408" s="12"/>
      <c r="E408" s="13"/>
      <c r="F408" s="13"/>
      <c r="G408" s="13"/>
      <c r="H408" s="13"/>
      <c r="I408" s="14"/>
      <c r="J408" s="15" t="str">
        <f>IF(B408="","",COUNTIF(Articole!$B$5:$B$2004,B408))</f>
        <v/>
      </c>
      <c r="K408" s="16" t="str">
        <f>IF(B408="","",SUMIF(Articole!$B$5:$B$2004,B408,Articole!$F$5:$F$2004))</f>
        <v/>
      </c>
      <c r="L408" s="17" t="str">
        <f>IF(B408="","",TRIM(IF(COUNTIF($B$5:$B$504,B408)&gt;1,"Număr de notă dublat. ","")&amp;IF(NOT(ISNUMBER(C408)),"Lipsește data. ","")&amp;IF(N(J408)=0,"Nota nu are articole. ","")&amp;IF(F408="","Lipsește documentul justificativ (notă de calcul, proces-verbal etc.). ","")&amp;IF(AND(D408="Stornare",G408=""),"Precizează ce înregistrare stornezi. ","")&amp;IF(I408="","Nota nu este verificată. ","")&amp;IF(COUNTIFS(Articole!$B$5:$B$2004,B408,Articole!$K$5:$K$2004,"?*")&gt;0,"Are articole cu probleme (vezi Articole). ","")))</f>
        <v/>
      </c>
    </row>
    <row r="409" spans="2:12" x14ac:dyDescent="0.2">
      <c r="B409" s="18"/>
      <c r="C409" s="11"/>
      <c r="D409" s="12"/>
      <c r="E409" s="13"/>
      <c r="F409" s="13"/>
      <c r="G409" s="13"/>
      <c r="H409" s="13"/>
      <c r="I409" s="14"/>
      <c r="J409" s="15" t="str">
        <f>IF(B409="","",COUNTIF(Articole!$B$5:$B$2004,B409))</f>
        <v/>
      </c>
      <c r="K409" s="16" t="str">
        <f>IF(B409="","",SUMIF(Articole!$B$5:$B$2004,B409,Articole!$F$5:$F$2004))</f>
        <v/>
      </c>
      <c r="L409" s="17" t="str">
        <f>IF(B409="","",TRIM(IF(COUNTIF($B$5:$B$504,B409)&gt;1,"Număr de notă dublat. ","")&amp;IF(NOT(ISNUMBER(C409)),"Lipsește data. ","")&amp;IF(N(J409)=0,"Nota nu are articole. ","")&amp;IF(F409="","Lipsește documentul justificativ (notă de calcul, proces-verbal etc.). ","")&amp;IF(AND(D409="Stornare",G409=""),"Precizează ce înregistrare stornezi. ","")&amp;IF(I409="","Nota nu este verificată. ","")&amp;IF(COUNTIFS(Articole!$B$5:$B$2004,B409,Articole!$K$5:$K$2004,"?*")&gt;0,"Are articole cu probleme (vezi Articole). ","")))</f>
        <v/>
      </c>
    </row>
    <row r="410" spans="2:12" x14ac:dyDescent="0.2">
      <c r="B410" s="18"/>
      <c r="C410" s="11"/>
      <c r="D410" s="12"/>
      <c r="E410" s="13"/>
      <c r="F410" s="13"/>
      <c r="G410" s="13"/>
      <c r="H410" s="13"/>
      <c r="I410" s="14"/>
      <c r="J410" s="15" t="str">
        <f>IF(B410="","",COUNTIF(Articole!$B$5:$B$2004,B410))</f>
        <v/>
      </c>
      <c r="K410" s="16" t="str">
        <f>IF(B410="","",SUMIF(Articole!$B$5:$B$2004,B410,Articole!$F$5:$F$2004))</f>
        <v/>
      </c>
      <c r="L410" s="17" t="str">
        <f>IF(B410="","",TRIM(IF(COUNTIF($B$5:$B$504,B410)&gt;1,"Număr de notă dublat. ","")&amp;IF(NOT(ISNUMBER(C410)),"Lipsește data. ","")&amp;IF(N(J410)=0,"Nota nu are articole. ","")&amp;IF(F410="","Lipsește documentul justificativ (notă de calcul, proces-verbal etc.). ","")&amp;IF(AND(D410="Stornare",G410=""),"Precizează ce înregistrare stornezi. ","")&amp;IF(I410="","Nota nu este verificată. ","")&amp;IF(COUNTIFS(Articole!$B$5:$B$2004,B410,Articole!$K$5:$K$2004,"?*")&gt;0,"Are articole cu probleme (vezi Articole). ","")))</f>
        <v/>
      </c>
    </row>
    <row r="411" spans="2:12" x14ac:dyDescent="0.2">
      <c r="B411" s="18"/>
      <c r="C411" s="11"/>
      <c r="D411" s="12"/>
      <c r="E411" s="13"/>
      <c r="F411" s="13"/>
      <c r="G411" s="13"/>
      <c r="H411" s="13"/>
      <c r="I411" s="14"/>
      <c r="J411" s="15" t="str">
        <f>IF(B411="","",COUNTIF(Articole!$B$5:$B$2004,B411))</f>
        <v/>
      </c>
      <c r="K411" s="16" t="str">
        <f>IF(B411="","",SUMIF(Articole!$B$5:$B$2004,B411,Articole!$F$5:$F$2004))</f>
        <v/>
      </c>
      <c r="L411" s="17" t="str">
        <f>IF(B411="","",TRIM(IF(COUNTIF($B$5:$B$504,B411)&gt;1,"Număr de notă dublat. ","")&amp;IF(NOT(ISNUMBER(C411)),"Lipsește data. ","")&amp;IF(N(J411)=0,"Nota nu are articole. ","")&amp;IF(F411="","Lipsește documentul justificativ (notă de calcul, proces-verbal etc.). ","")&amp;IF(AND(D411="Stornare",G411=""),"Precizează ce înregistrare stornezi. ","")&amp;IF(I411="","Nota nu este verificată. ","")&amp;IF(COUNTIFS(Articole!$B$5:$B$2004,B411,Articole!$K$5:$K$2004,"?*")&gt;0,"Are articole cu probleme (vezi Articole). ","")))</f>
        <v/>
      </c>
    </row>
    <row r="412" spans="2:12" x14ac:dyDescent="0.2">
      <c r="B412" s="18"/>
      <c r="C412" s="11"/>
      <c r="D412" s="12"/>
      <c r="E412" s="13"/>
      <c r="F412" s="13"/>
      <c r="G412" s="13"/>
      <c r="H412" s="13"/>
      <c r="I412" s="14"/>
      <c r="J412" s="15" t="str">
        <f>IF(B412="","",COUNTIF(Articole!$B$5:$B$2004,B412))</f>
        <v/>
      </c>
      <c r="K412" s="16" t="str">
        <f>IF(B412="","",SUMIF(Articole!$B$5:$B$2004,B412,Articole!$F$5:$F$2004))</f>
        <v/>
      </c>
      <c r="L412" s="17" t="str">
        <f>IF(B412="","",TRIM(IF(COUNTIF($B$5:$B$504,B412)&gt;1,"Număr de notă dublat. ","")&amp;IF(NOT(ISNUMBER(C412)),"Lipsește data. ","")&amp;IF(N(J412)=0,"Nota nu are articole. ","")&amp;IF(F412="","Lipsește documentul justificativ (notă de calcul, proces-verbal etc.). ","")&amp;IF(AND(D412="Stornare",G412=""),"Precizează ce înregistrare stornezi. ","")&amp;IF(I412="","Nota nu este verificată. ","")&amp;IF(COUNTIFS(Articole!$B$5:$B$2004,B412,Articole!$K$5:$K$2004,"?*")&gt;0,"Are articole cu probleme (vezi Articole). ","")))</f>
        <v/>
      </c>
    </row>
    <row r="413" spans="2:12" x14ac:dyDescent="0.2">
      <c r="B413" s="18"/>
      <c r="C413" s="11"/>
      <c r="D413" s="12"/>
      <c r="E413" s="13"/>
      <c r="F413" s="13"/>
      <c r="G413" s="13"/>
      <c r="H413" s="13"/>
      <c r="I413" s="14"/>
      <c r="J413" s="15" t="str">
        <f>IF(B413="","",COUNTIF(Articole!$B$5:$B$2004,B413))</f>
        <v/>
      </c>
      <c r="K413" s="16" t="str">
        <f>IF(B413="","",SUMIF(Articole!$B$5:$B$2004,B413,Articole!$F$5:$F$2004))</f>
        <v/>
      </c>
      <c r="L413" s="17" t="str">
        <f>IF(B413="","",TRIM(IF(COUNTIF($B$5:$B$504,B413)&gt;1,"Număr de notă dublat. ","")&amp;IF(NOT(ISNUMBER(C413)),"Lipsește data. ","")&amp;IF(N(J413)=0,"Nota nu are articole. ","")&amp;IF(F413="","Lipsește documentul justificativ (notă de calcul, proces-verbal etc.). ","")&amp;IF(AND(D413="Stornare",G413=""),"Precizează ce înregistrare stornezi. ","")&amp;IF(I413="","Nota nu este verificată. ","")&amp;IF(COUNTIFS(Articole!$B$5:$B$2004,B413,Articole!$K$5:$K$2004,"?*")&gt;0,"Are articole cu probleme (vezi Articole). ","")))</f>
        <v/>
      </c>
    </row>
    <row r="414" spans="2:12" x14ac:dyDescent="0.2">
      <c r="B414" s="18"/>
      <c r="C414" s="11"/>
      <c r="D414" s="12"/>
      <c r="E414" s="13"/>
      <c r="F414" s="13"/>
      <c r="G414" s="13"/>
      <c r="H414" s="13"/>
      <c r="I414" s="14"/>
      <c r="J414" s="15" t="str">
        <f>IF(B414="","",COUNTIF(Articole!$B$5:$B$2004,B414))</f>
        <v/>
      </c>
      <c r="K414" s="16" t="str">
        <f>IF(B414="","",SUMIF(Articole!$B$5:$B$2004,B414,Articole!$F$5:$F$2004))</f>
        <v/>
      </c>
      <c r="L414" s="17" t="str">
        <f>IF(B414="","",TRIM(IF(COUNTIF($B$5:$B$504,B414)&gt;1,"Număr de notă dublat. ","")&amp;IF(NOT(ISNUMBER(C414)),"Lipsește data. ","")&amp;IF(N(J414)=0,"Nota nu are articole. ","")&amp;IF(F414="","Lipsește documentul justificativ (notă de calcul, proces-verbal etc.). ","")&amp;IF(AND(D414="Stornare",G414=""),"Precizează ce înregistrare stornezi. ","")&amp;IF(I414="","Nota nu este verificată. ","")&amp;IF(COUNTIFS(Articole!$B$5:$B$2004,B414,Articole!$K$5:$K$2004,"?*")&gt;0,"Are articole cu probleme (vezi Articole). ","")))</f>
        <v/>
      </c>
    </row>
    <row r="415" spans="2:12" x14ac:dyDescent="0.2">
      <c r="B415" s="18"/>
      <c r="C415" s="11"/>
      <c r="D415" s="12"/>
      <c r="E415" s="13"/>
      <c r="F415" s="13"/>
      <c r="G415" s="13"/>
      <c r="H415" s="13"/>
      <c r="I415" s="14"/>
      <c r="J415" s="15" t="str">
        <f>IF(B415="","",COUNTIF(Articole!$B$5:$B$2004,B415))</f>
        <v/>
      </c>
      <c r="K415" s="16" t="str">
        <f>IF(B415="","",SUMIF(Articole!$B$5:$B$2004,B415,Articole!$F$5:$F$2004))</f>
        <v/>
      </c>
      <c r="L415" s="17" t="str">
        <f>IF(B415="","",TRIM(IF(COUNTIF($B$5:$B$504,B415)&gt;1,"Număr de notă dublat. ","")&amp;IF(NOT(ISNUMBER(C415)),"Lipsește data. ","")&amp;IF(N(J415)=0,"Nota nu are articole. ","")&amp;IF(F415="","Lipsește documentul justificativ (notă de calcul, proces-verbal etc.). ","")&amp;IF(AND(D415="Stornare",G415=""),"Precizează ce înregistrare stornezi. ","")&amp;IF(I415="","Nota nu este verificată. ","")&amp;IF(COUNTIFS(Articole!$B$5:$B$2004,B415,Articole!$K$5:$K$2004,"?*")&gt;0,"Are articole cu probleme (vezi Articole). ","")))</f>
        <v/>
      </c>
    </row>
    <row r="416" spans="2:12" x14ac:dyDescent="0.2">
      <c r="B416" s="18"/>
      <c r="C416" s="11"/>
      <c r="D416" s="12"/>
      <c r="E416" s="13"/>
      <c r="F416" s="13"/>
      <c r="G416" s="13"/>
      <c r="H416" s="13"/>
      <c r="I416" s="14"/>
      <c r="J416" s="15" t="str">
        <f>IF(B416="","",COUNTIF(Articole!$B$5:$B$2004,B416))</f>
        <v/>
      </c>
      <c r="K416" s="16" t="str">
        <f>IF(B416="","",SUMIF(Articole!$B$5:$B$2004,B416,Articole!$F$5:$F$2004))</f>
        <v/>
      </c>
      <c r="L416" s="17" t="str">
        <f>IF(B416="","",TRIM(IF(COUNTIF($B$5:$B$504,B416)&gt;1,"Număr de notă dublat. ","")&amp;IF(NOT(ISNUMBER(C416)),"Lipsește data. ","")&amp;IF(N(J416)=0,"Nota nu are articole. ","")&amp;IF(F416="","Lipsește documentul justificativ (notă de calcul, proces-verbal etc.). ","")&amp;IF(AND(D416="Stornare",G416=""),"Precizează ce înregistrare stornezi. ","")&amp;IF(I416="","Nota nu este verificată. ","")&amp;IF(COUNTIFS(Articole!$B$5:$B$2004,B416,Articole!$K$5:$K$2004,"?*")&gt;0,"Are articole cu probleme (vezi Articole). ","")))</f>
        <v/>
      </c>
    </row>
    <row r="417" spans="2:12" x14ac:dyDescent="0.2">
      <c r="B417" s="18"/>
      <c r="C417" s="11"/>
      <c r="D417" s="12"/>
      <c r="E417" s="13"/>
      <c r="F417" s="13"/>
      <c r="G417" s="13"/>
      <c r="H417" s="13"/>
      <c r="I417" s="14"/>
      <c r="J417" s="15" t="str">
        <f>IF(B417="","",COUNTIF(Articole!$B$5:$B$2004,B417))</f>
        <v/>
      </c>
      <c r="K417" s="16" t="str">
        <f>IF(B417="","",SUMIF(Articole!$B$5:$B$2004,B417,Articole!$F$5:$F$2004))</f>
        <v/>
      </c>
      <c r="L417" s="17" t="str">
        <f>IF(B417="","",TRIM(IF(COUNTIF($B$5:$B$504,B417)&gt;1,"Număr de notă dublat. ","")&amp;IF(NOT(ISNUMBER(C417)),"Lipsește data. ","")&amp;IF(N(J417)=0,"Nota nu are articole. ","")&amp;IF(F417="","Lipsește documentul justificativ (notă de calcul, proces-verbal etc.). ","")&amp;IF(AND(D417="Stornare",G417=""),"Precizează ce înregistrare stornezi. ","")&amp;IF(I417="","Nota nu este verificată. ","")&amp;IF(COUNTIFS(Articole!$B$5:$B$2004,B417,Articole!$K$5:$K$2004,"?*")&gt;0,"Are articole cu probleme (vezi Articole). ","")))</f>
        <v/>
      </c>
    </row>
    <row r="418" spans="2:12" x14ac:dyDescent="0.2">
      <c r="B418" s="18"/>
      <c r="C418" s="11"/>
      <c r="D418" s="12"/>
      <c r="E418" s="13"/>
      <c r="F418" s="13"/>
      <c r="G418" s="13"/>
      <c r="H418" s="13"/>
      <c r="I418" s="14"/>
      <c r="J418" s="15" t="str">
        <f>IF(B418="","",COUNTIF(Articole!$B$5:$B$2004,B418))</f>
        <v/>
      </c>
      <c r="K418" s="16" t="str">
        <f>IF(B418="","",SUMIF(Articole!$B$5:$B$2004,B418,Articole!$F$5:$F$2004))</f>
        <v/>
      </c>
      <c r="L418" s="17" t="str">
        <f>IF(B418="","",TRIM(IF(COUNTIF($B$5:$B$504,B418)&gt;1,"Număr de notă dublat. ","")&amp;IF(NOT(ISNUMBER(C418)),"Lipsește data. ","")&amp;IF(N(J418)=0,"Nota nu are articole. ","")&amp;IF(F418="","Lipsește documentul justificativ (notă de calcul, proces-verbal etc.). ","")&amp;IF(AND(D418="Stornare",G418=""),"Precizează ce înregistrare stornezi. ","")&amp;IF(I418="","Nota nu este verificată. ","")&amp;IF(COUNTIFS(Articole!$B$5:$B$2004,B418,Articole!$K$5:$K$2004,"?*")&gt;0,"Are articole cu probleme (vezi Articole). ","")))</f>
        <v/>
      </c>
    </row>
    <row r="419" spans="2:12" x14ac:dyDescent="0.2">
      <c r="B419" s="18"/>
      <c r="C419" s="11"/>
      <c r="D419" s="12"/>
      <c r="E419" s="13"/>
      <c r="F419" s="13"/>
      <c r="G419" s="13"/>
      <c r="H419" s="13"/>
      <c r="I419" s="14"/>
      <c r="J419" s="15" t="str">
        <f>IF(B419="","",COUNTIF(Articole!$B$5:$B$2004,B419))</f>
        <v/>
      </c>
      <c r="K419" s="16" t="str">
        <f>IF(B419="","",SUMIF(Articole!$B$5:$B$2004,B419,Articole!$F$5:$F$2004))</f>
        <v/>
      </c>
      <c r="L419" s="17" t="str">
        <f>IF(B419="","",TRIM(IF(COUNTIF($B$5:$B$504,B419)&gt;1,"Număr de notă dublat. ","")&amp;IF(NOT(ISNUMBER(C419)),"Lipsește data. ","")&amp;IF(N(J419)=0,"Nota nu are articole. ","")&amp;IF(F419="","Lipsește documentul justificativ (notă de calcul, proces-verbal etc.). ","")&amp;IF(AND(D419="Stornare",G419=""),"Precizează ce înregistrare stornezi. ","")&amp;IF(I419="","Nota nu este verificată. ","")&amp;IF(COUNTIFS(Articole!$B$5:$B$2004,B419,Articole!$K$5:$K$2004,"?*")&gt;0,"Are articole cu probleme (vezi Articole). ","")))</f>
        <v/>
      </c>
    </row>
    <row r="420" spans="2:12" x14ac:dyDescent="0.2">
      <c r="B420" s="18"/>
      <c r="C420" s="11"/>
      <c r="D420" s="12"/>
      <c r="E420" s="13"/>
      <c r="F420" s="13"/>
      <c r="G420" s="13"/>
      <c r="H420" s="13"/>
      <c r="I420" s="14"/>
      <c r="J420" s="15" t="str">
        <f>IF(B420="","",COUNTIF(Articole!$B$5:$B$2004,B420))</f>
        <v/>
      </c>
      <c r="K420" s="16" t="str">
        <f>IF(B420="","",SUMIF(Articole!$B$5:$B$2004,B420,Articole!$F$5:$F$2004))</f>
        <v/>
      </c>
      <c r="L420" s="17" t="str">
        <f>IF(B420="","",TRIM(IF(COUNTIF($B$5:$B$504,B420)&gt;1,"Număr de notă dublat. ","")&amp;IF(NOT(ISNUMBER(C420)),"Lipsește data. ","")&amp;IF(N(J420)=0,"Nota nu are articole. ","")&amp;IF(F420="","Lipsește documentul justificativ (notă de calcul, proces-verbal etc.). ","")&amp;IF(AND(D420="Stornare",G420=""),"Precizează ce înregistrare stornezi. ","")&amp;IF(I420="","Nota nu este verificată. ","")&amp;IF(COUNTIFS(Articole!$B$5:$B$2004,B420,Articole!$K$5:$K$2004,"?*")&gt;0,"Are articole cu probleme (vezi Articole). ","")))</f>
        <v/>
      </c>
    </row>
    <row r="421" spans="2:12" x14ac:dyDescent="0.2">
      <c r="B421" s="18"/>
      <c r="C421" s="11"/>
      <c r="D421" s="12"/>
      <c r="E421" s="13"/>
      <c r="F421" s="13"/>
      <c r="G421" s="13"/>
      <c r="H421" s="13"/>
      <c r="I421" s="14"/>
      <c r="J421" s="15" t="str">
        <f>IF(B421="","",COUNTIF(Articole!$B$5:$B$2004,B421))</f>
        <v/>
      </c>
      <c r="K421" s="16" t="str">
        <f>IF(B421="","",SUMIF(Articole!$B$5:$B$2004,B421,Articole!$F$5:$F$2004))</f>
        <v/>
      </c>
      <c r="L421" s="17" t="str">
        <f>IF(B421="","",TRIM(IF(COUNTIF($B$5:$B$504,B421)&gt;1,"Număr de notă dublat. ","")&amp;IF(NOT(ISNUMBER(C421)),"Lipsește data. ","")&amp;IF(N(J421)=0,"Nota nu are articole. ","")&amp;IF(F421="","Lipsește documentul justificativ (notă de calcul, proces-verbal etc.). ","")&amp;IF(AND(D421="Stornare",G421=""),"Precizează ce înregistrare stornezi. ","")&amp;IF(I421="","Nota nu este verificată. ","")&amp;IF(COUNTIFS(Articole!$B$5:$B$2004,B421,Articole!$K$5:$K$2004,"?*")&gt;0,"Are articole cu probleme (vezi Articole). ","")))</f>
        <v/>
      </c>
    </row>
    <row r="422" spans="2:12" x14ac:dyDescent="0.2">
      <c r="B422" s="18"/>
      <c r="C422" s="11"/>
      <c r="D422" s="12"/>
      <c r="E422" s="13"/>
      <c r="F422" s="13"/>
      <c r="G422" s="13"/>
      <c r="H422" s="13"/>
      <c r="I422" s="14"/>
      <c r="J422" s="15" t="str">
        <f>IF(B422="","",COUNTIF(Articole!$B$5:$B$2004,B422))</f>
        <v/>
      </c>
      <c r="K422" s="16" t="str">
        <f>IF(B422="","",SUMIF(Articole!$B$5:$B$2004,B422,Articole!$F$5:$F$2004))</f>
        <v/>
      </c>
      <c r="L422" s="17" t="str">
        <f>IF(B422="","",TRIM(IF(COUNTIF($B$5:$B$504,B422)&gt;1,"Număr de notă dublat. ","")&amp;IF(NOT(ISNUMBER(C422)),"Lipsește data. ","")&amp;IF(N(J422)=0,"Nota nu are articole. ","")&amp;IF(F422="","Lipsește documentul justificativ (notă de calcul, proces-verbal etc.). ","")&amp;IF(AND(D422="Stornare",G422=""),"Precizează ce înregistrare stornezi. ","")&amp;IF(I422="","Nota nu este verificată. ","")&amp;IF(COUNTIFS(Articole!$B$5:$B$2004,B422,Articole!$K$5:$K$2004,"?*")&gt;0,"Are articole cu probleme (vezi Articole). ","")))</f>
        <v/>
      </c>
    </row>
    <row r="423" spans="2:12" x14ac:dyDescent="0.2">
      <c r="B423" s="18"/>
      <c r="C423" s="11"/>
      <c r="D423" s="12"/>
      <c r="E423" s="13"/>
      <c r="F423" s="13"/>
      <c r="G423" s="13"/>
      <c r="H423" s="13"/>
      <c r="I423" s="14"/>
      <c r="J423" s="15" t="str">
        <f>IF(B423="","",COUNTIF(Articole!$B$5:$B$2004,B423))</f>
        <v/>
      </c>
      <c r="K423" s="16" t="str">
        <f>IF(B423="","",SUMIF(Articole!$B$5:$B$2004,B423,Articole!$F$5:$F$2004))</f>
        <v/>
      </c>
      <c r="L423" s="17" t="str">
        <f>IF(B423="","",TRIM(IF(COUNTIF($B$5:$B$504,B423)&gt;1,"Număr de notă dublat. ","")&amp;IF(NOT(ISNUMBER(C423)),"Lipsește data. ","")&amp;IF(N(J423)=0,"Nota nu are articole. ","")&amp;IF(F423="","Lipsește documentul justificativ (notă de calcul, proces-verbal etc.). ","")&amp;IF(AND(D423="Stornare",G423=""),"Precizează ce înregistrare stornezi. ","")&amp;IF(I423="","Nota nu este verificată. ","")&amp;IF(COUNTIFS(Articole!$B$5:$B$2004,B423,Articole!$K$5:$K$2004,"?*")&gt;0,"Are articole cu probleme (vezi Articole). ","")))</f>
        <v/>
      </c>
    </row>
    <row r="424" spans="2:12" x14ac:dyDescent="0.2">
      <c r="B424" s="18"/>
      <c r="C424" s="11"/>
      <c r="D424" s="12"/>
      <c r="E424" s="13"/>
      <c r="F424" s="13"/>
      <c r="G424" s="13"/>
      <c r="H424" s="13"/>
      <c r="I424" s="14"/>
      <c r="J424" s="15" t="str">
        <f>IF(B424="","",COUNTIF(Articole!$B$5:$B$2004,B424))</f>
        <v/>
      </c>
      <c r="K424" s="16" t="str">
        <f>IF(B424="","",SUMIF(Articole!$B$5:$B$2004,B424,Articole!$F$5:$F$2004))</f>
        <v/>
      </c>
      <c r="L424" s="17" t="str">
        <f>IF(B424="","",TRIM(IF(COUNTIF($B$5:$B$504,B424)&gt;1,"Număr de notă dublat. ","")&amp;IF(NOT(ISNUMBER(C424)),"Lipsește data. ","")&amp;IF(N(J424)=0,"Nota nu are articole. ","")&amp;IF(F424="","Lipsește documentul justificativ (notă de calcul, proces-verbal etc.). ","")&amp;IF(AND(D424="Stornare",G424=""),"Precizează ce înregistrare stornezi. ","")&amp;IF(I424="","Nota nu este verificată. ","")&amp;IF(COUNTIFS(Articole!$B$5:$B$2004,B424,Articole!$K$5:$K$2004,"?*")&gt;0,"Are articole cu probleme (vezi Articole). ","")))</f>
        <v/>
      </c>
    </row>
    <row r="425" spans="2:12" x14ac:dyDescent="0.2">
      <c r="B425" s="18"/>
      <c r="C425" s="11"/>
      <c r="D425" s="12"/>
      <c r="E425" s="13"/>
      <c r="F425" s="13"/>
      <c r="G425" s="13"/>
      <c r="H425" s="13"/>
      <c r="I425" s="14"/>
      <c r="J425" s="15" t="str">
        <f>IF(B425="","",COUNTIF(Articole!$B$5:$B$2004,B425))</f>
        <v/>
      </c>
      <c r="K425" s="16" t="str">
        <f>IF(B425="","",SUMIF(Articole!$B$5:$B$2004,B425,Articole!$F$5:$F$2004))</f>
        <v/>
      </c>
      <c r="L425" s="17" t="str">
        <f>IF(B425="","",TRIM(IF(COUNTIF($B$5:$B$504,B425)&gt;1,"Număr de notă dublat. ","")&amp;IF(NOT(ISNUMBER(C425)),"Lipsește data. ","")&amp;IF(N(J425)=0,"Nota nu are articole. ","")&amp;IF(F425="","Lipsește documentul justificativ (notă de calcul, proces-verbal etc.). ","")&amp;IF(AND(D425="Stornare",G425=""),"Precizează ce înregistrare stornezi. ","")&amp;IF(I425="","Nota nu este verificată. ","")&amp;IF(COUNTIFS(Articole!$B$5:$B$2004,B425,Articole!$K$5:$K$2004,"?*")&gt;0,"Are articole cu probleme (vezi Articole). ","")))</f>
        <v/>
      </c>
    </row>
    <row r="426" spans="2:12" x14ac:dyDescent="0.2">
      <c r="B426" s="18"/>
      <c r="C426" s="11"/>
      <c r="D426" s="12"/>
      <c r="E426" s="13"/>
      <c r="F426" s="13"/>
      <c r="G426" s="13"/>
      <c r="H426" s="13"/>
      <c r="I426" s="14"/>
      <c r="J426" s="15" t="str">
        <f>IF(B426="","",COUNTIF(Articole!$B$5:$B$2004,B426))</f>
        <v/>
      </c>
      <c r="K426" s="16" t="str">
        <f>IF(B426="","",SUMIF(Articole!$B$5:$B$2004,B426,Articole!$F$5:$F$2004))</f>
        <v/>
      </c>
      <c r="L426" s="17" t="str">
        <f>IF(B426="","",TRIM(IF(COUNTIF($B$5:$B$504,B426)&gt;1,"Număr de notă dublat. ","")&amp;IF(NOT(ISNUMBER(C426)),"Lipsește data. ","")&amp;IF(N(J426)=0,"Nota nu are articole. ","")&amp;IF(F426="","Lipsește documentul justificativ (notă de calcul, proces-verbal etc.). ","")&amp;IF(AND(D426="Stornare",G426=""),"Precizează ce înregistrare stornezi. ","")&amp;IF(I426="","Nota nu este verificată. ","")&amp;IF(COUNTIFS(Articole!$B$5:$B$2004,B426,Articole!$K$5:$K$2004,"?*")&gt;0,"Are articole cu probleme (vezi Articole). ","")))</f>
        <v/>
      </c>
    </row>
    <row r="427" spans="2:12" x14ac:dyDescent="0.2">
      <c r="B427" s="18"/>
      <c r="C427" s="11"/>
      <c r="D427" s="12"/>
      <c r="E427" s="13"/>
      <c r="F427" s="13"/>
      <c r="G427" s="13"/>
      <c r="H427" s="13"/>
      <c r="I427" s="14"/>
      <c r="J427" s="15" t="str">
        <f>IF(B427="","",COUNTIF(Articole!$B$5:$B$2004,B427))</f>
        <v/>
      </c>
      <c r="K427" s="16" t="str">
        <f>IF(B427="","",SUMIF(Articole!$B$5:$B$2004,B427,Articole!$F$5:$F$2004))</f>
        <v/>
      </c>
      <c r="L427" s="17" t="str">
        <f>IF(B427="","",TRIM(IF(COUNTIF($B$5:$B$504,B427)&gt;1,"Număr de notă dublat. ","")&amp;IF(NOT(ISNUMBER(C427)),"Lipsește data. ","")&amp;IF(N(J427)=0,"Nota nu are articole. ","")&amp;IF(F427="","Lipsește documentul justificativ (notă de calcul, proces-verbal etc.). ","")&amp;IF(AND(D427="Stornare",G427=""),"Precizează ce înregistrare stornezi. ","")&amp;IF(I427="","Nota nu este verificată. ","")&amp;IF(COUNTIFS(Articole!$B$5:$B$2004,B427,Articole!$K$5:$K$2004,"?*")&gt;0,"Are articole cu probleme (vezi Articole). ","")))</f>
        <v/>
      </c>
    </row>
    <row r="428" spans="2:12" x14ac:dyDescent="0.2">
      <c r="B428" s="18"/>
      <c r="C428" s="11"/>
      <c r="D428" s="12"/>
      <c r="E428" s="13"/>
      <c r="F428" s="13"/>
      <c r="G428" s="13"/>
      <c r="H428" s="13"/>
      <c r="I428" s="14"/>
      <c r="J428" s="15" t="str">
        <f>IF(B428="","",COUNTIF(Articole!$B$5:$B$2004,B428))</f>
        <v/>
      </c>
      <c r="K428" s="16" t="str">
        <f>IF(B428="","",SUMIF(Articole!$B$5:$B$2004,B428,Articole!$F$5:$F$2004))</f>
        <v/>
      </c>
      <c r="L428" s="17" t="str">
        <f>IF(B428="","",TRIM(IF(COUNTIF($B$5:$B$504,B428)&gt;1,"Număr de notă dublat. ","")&amp;IF(NOT(ISNUMBER(C428)),"Lipsește data. ","")&amp;IF(N(J428)=0,"Nota nu are articole. ","")&amp;IF(F428="","Lipsește documentul justificativ (notă de calcul, proces-verbal etc.). ","")&amp;IF(AND(D428="Stornare",G428=""),"Precizează ce înregistrare stornezi. ","")&amp;IF(I428="","Nota nu este verificată. ","")&amp;IF(COUNTIFS(Articole!$B$5:$B$2004,B428,Articole!$K$5:$K$2004,"?*")&gt;0,"Are articole cu probleme (vezi Articole). ","")))</f>
        <v/>
      </c>
    </row>
    <row r="429" spans="2:12" x14ac:dyDescent="0.2">
      <c r="B429" s="18"/>
      <c r="C429" s="11"/>
      <c r="D429" s="12"/>
      <c r="E429" s="13"/>
      <c r="F429" s="13"/>
      <c r="G429" s="13"/>
      <c r="H429" s="13"/>
      <c r="I429" s="14"/>
      <c r="J429" s="15" t="str">
        <f>IF(B429="","",COUNTIF(Articole!$B$5:$B$2004,B429))</f>
        <v/>
      </c>
      <c r="K429" s="16" t="str">
        <f>IF(B429="","",SUMIF(Articole!$B$5:$B$2004,B429,Articole!$F$5:$F$2004))</f>
        <v/>
      </c>
      <c r="L429" s="17" t="str">
        <f>IF(B429="","",TRIM(IF(COUNTIF($B$5:$B$504,B429)&gt;1,"Număr de notă dublat. ","")&amp;IF(NOT(ISNUMBER(C429)),"Lipsește data. ","")&amp;IF(N(J429)=0,"Nota nu are articole. ","")&amp;IF(F429="","Lipsește documentul justificativ (notă de calcul, proces-verbal etc.). ","")&amp;IF(AND(D429="Stornare",G429=""),"Precizează ce înregistrare stornezi. ","")&amp;IF(I429="","Nota nu este verificată. ","")&amp;IF(COUNTIFS(Articole!$B$5:$B$2004,B429,Articole!$K$5:$K$2004,"?*")&gt;0,"Are articole cu probleme (vezi Articole). ","")))</f>
        <v/>
      </c>
    </row>
    <row r="430" spans="2:12" x14ac:dyDescent="0.2">
      <c r="B430" s="18"/>
      <c r="C430" s="11"/>
      <c r="D430" s="12"/>
      <c r="E430" s="13"/>
      <c r="F430" s="13"/>
      <c r="G430" s="13"/>
      <c r="H430" s="13"/>
      <c r="I430" s="14"/>
      <c r="J430" s="15" t="str">
        <f>IF(B430="","",COUNTIF(Articole!$B$5:$B$2004,B430))</f>
        <v/>
      </c>
      <c r="K430" s="16" t="str">
        <f>IF(B430="","",SUMIF(Articole!$B$5:$B$2004,B430,Articole!$F$5:$F$2004))</f>
        <v/>
      </c>
      <c r="L430" s="17" t="str">
        <f>IF(B430="","",TRIM(IF(COUNTIF($B$5:$B$504,B430)&gt;1,"Număr de notă dublat. ","")&amp;IF(NOT(ISNUMBER(C430)),"Lipsește data. ","")&amp;IF(N(J430)=0,"Nota nu are articole. ","")&amp;IF(F430="","Lipsește documentul justificativ (notă de calcul, proces-verbal etc.). ","")&amp;IF(AND(D430="Stornare",G430=""),"Precizează ce înregistrare stornezi. ","")&amp;IF(I430="","Nota nu este verificată. ","")&amp;IF(COUNTIFS(Articole!$B$5:$B$2004,B430,Articole!$K$5:$K$2004,"?*")&gt;0,"Are articole cu probleme (vezi Articole). ","")))</f>
        <v/>
      </c>
    </row>
    <row r="431" spans="2:12" x14ac:dyDescent="0.2">
      <c r="B431" s="18"/>
      <c r="C431" s="11"/>
      <c r="D431" s="12"/>
      <c r="E431" s="13"/>
      <c r="F431" s="13"/>
      <c r="G431" s="13"/>
      <c r="H431" s="13"/>
      <c r="I431" s="14"/>
      <c r="J431" s="15" t="str">
        <f>IF(B431="","",COUNTIF(Articole!$B$5:$B$2004,B431))</f>
        <v/>
      </c>
      <c r="K431" s="16" t="str">
        <f>IF(B431="","",SUMIF(Articole!$B$5:$B$2004,B431,Articole!$F$5:$F$2004))</f>
        <v/>
      </c>
      <c r="L431" s="17" t="str">
        <f>IF(B431="","",TRIM(IF(COUNTIF($B$5:$B$504,B431)&gt;1,"Număr de notă dublat. ","")&amp;IF(NOT(ISNUMBER(C431)),"Lipsește data. ","")&amp;IF(N(J431)=0,"Nota nu are articole. ","")&amp;IF(F431="","Lipsește documentul justificativ (notă de calcul, proces-verbal etc.). ","")&amp;IF(AND(D431="Stornare",G431=""),"Precizează ce înregistrare stornezi. ","")&amp;IF(I431="","Nota nu este verificată. ","")&amp;IF(COUNTIFS(Articole!$B$5:$B$2004,B431,Articole!$K$5:$K$2004,"?*")&gt;0,"Are articole cu probleme (vezi Articole). ","")))</f>
        <v/>
      </c>
    </row>
    <row r="432" spans="2:12" x14ac:dyDescent="0.2">
      <c r="B432" s="18"/>
      <c r="C432" s="11"/>
      <c r="D432" s="12"/>
      <c r="E432" s="13"/>
      <c r="F432" s="13"/>
      <c r="G432" s="13"/>
      <c r="H432" s="13"/>
      <c r="I432" s="14"/>
      <c r="J432" s="15" t="str">
        <f>IF(B432="","",COUNTIF(Articole!$B$5:$B$2004,B432))</f>
        <v/>
      </c>
      <c r="K432" s="16" t="str">
        <f>IF(B432="","",SUMIF(Articole!$B$5:$B$2004,B432,Articole!$F$5:$F$2004))</f>
        <v/>
      </c>
      <c r="L432" s="17" t="str">
        <f>IF(B432="","",TRIM(IF(COUNTIF($B$5:$B$504,B432)&gt;1,"Număr de notă dublat. ","")&amp;IF(NOT(ISNUMBER(C432)),"Lipsește data. ","")&amp;IF(N(J432)=0,"Nota nu are articole. ","")&amp;IF(F432="","Lipsește documentul justificativ (notă de calcul, proces-verbal etc.). ","")&amp;IF(AND(D432="Stornare",G432=""),"Precizează ce înregistrare stornezi. ","")&amp;IF(I432="","Nota nu este verificată. ","")&amp;IF(COUNTIFS(Articole!$B$5:$B$2004,B432,Articole!$K$5:$K$2004,"?*")&gt;0,"Are articole cu probleme (vezi Articole). ","")))</f>
        <v/>
      </c>
    </row>
    <row r="433" spans="2:12" x14ac:dyDescent="0.2">
      <c r="B433" s="18"/>
      <c r="C433" s="11"/>
      <c r="D433" s="12"/>
      <c r="E433" s="13"/>
      <c r="F433" s="13"/>
      <c r="G433" s="13"/>
      <c r="H433" s="13"/>
      <c r="I433" s="14"/>
      <c r="J433" s="15" t="str">
        <f>IF(B433="","",COUNTIF(Articole!$B$5:$B$2004,B433))</f>
        <v/>
      </c>
      <c r="K433" s="16" t="str">
        <f>IF(B433="","",SUMIF(Articole!$B$5:$B$2004,B433,Articole!$F$5:$F$2004))</f>
        <v/>
      </c>
      <c r="L433" s="17" t="str">
        <f>IF(B433="","",TRIM(IF(COUNTIF($B$5:$B$504,B433)&gt;1,"Număr de notă dublat. ","")&amp;IF(NOT(ISNUMBER(C433)),"Lipsește data. ","")&amp;IF(N(J433)=0,"Nota nu are articole. ","")&amp;IF(F433="","Lipsește documentul justificativ (notă de calcul, proces-verbal etc.). ","")&amp;IF(AND(D433="Stornare",G433=""),"Precizează ce înregistrare stornezi. ","")&amp;IF(I433="","Nota nu este verificată. ","")&amp;IF(COUNTIFS(Articole!$B$5:$B$2004,B433,Articole!$K$5:$K$2004,"?*")&gt;0,"Are articole cu probleme (vezi Articole). ","")))</f>
        <v/>
      </c>
    </row>
    <row r="434" spans="2:12" x14ac:dyDescent="0.2">
      <c r="B434" s="18"/>
      <c r="C434" s="11"/>
      <c r="D434" s="12"/>
      <c r="E434" s="13"/>
      <c r="F434" s="13"/>
      <c r="G434" s="13"/>
      <c r="H434" s="13"/>
      <c r="I434" s="14"/>
      <c r="J434" s="15" t="str">
        <f>IF(B434="","",COUNTIF(Articole!$B$5:$B$2004,B434))</f>
        <v/>
      </c>
      <c r="K434" s="16" t="str">
        <f>IF(B434="","",SUMIF(Articole!$B$5:$B$2004,B434,Articole!$F$5:$F$2004))</f>
        <v/>
      </c>
      <c r="L434" s="17" t="str">
        <f>IF(B434="","",TRIM(IF(COUNTIF($B$5:$B$504,B434)&gt;1,"Număr de notă dublat. ","")&amp;IF(NOT(ISNUMBER(C434)),"Lipsește data. ","")&amp;IF(N(J434)=0,"Nota nu are articole. ","")&amp;IF(F434="","Lipsește documentul justificativ (notă de calcul, proces-verbal etc.). ","")&amp;IF(AND(D434="Stornare",G434=""),"Precizează ce înregistrare stornezi. ","")&amp;IF(I434="","Nota nu este verificată. ","")&amp;IF(COUNTIFS(Articole!$B$5:$B$2004,B434,Articole!$K$5:$K$2004,"?*")&gt;0,"Are articole cu probleme (vezi Articole). ","")))</f>
        <v/>
      </c>
    </row>
    <row r="435" spans="2:12" x14ac:dyDescent="0.2">
      <c r="B435" s="18"/>
      <c r="C435" s="11"/>
      <c r="D435" s="12"/>
      <c r="E435" s="13"/>
      <c r="F435" s="13"/>
      <c r="G435" s="13"/>
      <c r="H435" s="13"/>
      <c r="I435" s="14"/>
      <c r="J435" s="15" t="str">
        <f>IF(B435="","",COUNTIF(Articole!$B$5:$B$2004,B435))</f>
        <v/>
      </c>
      <c r="K435" s="16" t="str">
        <f>IF(B435="","",SUMIF(Articole!$B$5:$B$2004,B435,Articole!$F$5:$F$2004))</f>
        <v/>
      </c>
      <c r="L435" s="17" t="str">
        <f>IF(B435="","",TRIM(IF(COUNTIF($B$5:$B$504,B435)&gt;1,"Număr de notă dublat. ","")&amp;IF(NOT(ISNUMBER(C435)),"Lipsește data. ","")&amp;IF(N(J435)=0,"Nota nu are articole. ","")&amp;IF(F435="","Lipsește documentul justificativ (notă de calcul, proces-verbal etc.). ","")&amp;IF(AND(D435="Stornare",G435=""),"Precizează ce înregistrare stornezi. ","")&amp;IF(I435="","Nota nu este verificată. ","")&amp;IF(COUNTIFS(Articole!$B$5:$B$2004,B435,Articole!$K$5:$K$2004,"?*")&gt;0,"Are articole cu probleme (vezi Articole). ","")))</f>
        <v/>
      </c>
    </row>
    <row r="436" spans="2:12" x14ac:dyDescent="0.2">
      <c r="B436" s="18"/>
      <c r="C436" s="11"/>
      <c r="D436" s="12"/>
      <c r="E436" s="13"/>
      <c r="F436" s="13"/>
      <c r="G436" s="13"/>
      <c r="H436" s="13"/>
      <c r="I436" s="14"/>
      <c r="J436" s="15" t="str">
        <f>IF(B436="","",COUNTIF(Articole!$B$5:$B$2004,B436))</f>
        <v/>
      </c>
      <c r="K436" s="16" t="str">
        <f>IF(B436="","",SUMIF(Articole!$B$5:$B$2004,B436,Articole!$F$5:$F$2004))</f>
        <v/>
      </c>
      <c r="L436" s="17" t="str">
        <f>IF(B436="","",TRIM(IF(COUNTIF($B$5:$B$504,B436)&gt;1,"Număr de notă dublat. ","")&amp;IF(NOT(ISNUMBER(C436)),"Lipsește data. ","")&amp;IF(N(J436)=0,"Nota nu are articole. ","")&amp;IF(F436="","Lipsește documentul justificativ (notă de calcul, proces-verbal etc.). ","")&amp;IF(AND(D436="Stornare",G436=""),"Precizează ce înregistrare stornezi. ","")&amp;IF(I436="","Nota nu este verificată. ","")&amp;IF(COUNTIFS(Articole!$B$5:$B$2004,B436,Articole!$K$5:$K$2004,"?*")&gt;0,"Are articole cu probleme (vezi Articole). ","")))</f>
        <v/>
      </c>
    </row>
    <row r="437" spans="2:12" x14ac:dyDescent="0.2">
      <c r="B437" s="18"/>
      <c r="C437" s="11"/>
      <c r="D437" s="12"/>
      <c r="E437" s="13"/>
      <c r="F437" s="13"/>
      <c r="G437" s="13"/>
      <c r="H437" s="13"/>
      <c r="I437" s="14"/>
      <c r="J437" s="15" t="str">
        <f>IF(B437="","",COUNTIF(Articole!$B$5:$B$2004,B437))</f>
        <v/>
      </c>
      <c r="K437" s="16" t="str">
        <f>IF(B437="","",SUMIF(Articole!$B$5:$B$2004,B437,Articole!$F$5:$F$2004))</f>
        <v/>
      </c>
      <c r="L437" s="17" t="str">
        <f>IF(B437="","",TRIM(IF(COUNTIF($B$5:$B$504,B437)&gt;1,"Număr de notă dublat. ","")&amp;IF(NOT(ISNUMBER(C437)),"Lipsește data. ","")&amp;IF(N(J437)=0,"Nota nu are articole. ","")&amp;IF(F437="","Lipsește documentul justificativ (notă de calcul, proces-verbal etc.). ","")&amp;IF(AND(D437="Stornare",G437=""),"Precizează ce înregistrare stornezi. ","")&amp;IF(I437="","Nota nu este verificată. ","")&amp;IF(COUNTIFS(Articole!$B$5:$B$2004,B437,Articole!$K$5:$K$2004,"?*")&gt;0,"Are articole cu probleme (vezi Articole). ","")))</f>
        <v/>
      </c>
    </row>
    <row r="438" spans="2:12" x14ac:dyDescent="0.2">
      <c r="B438" s="18"/>
      <c r="C438" s="11"/>
      <c r="D438" s="12"/>
      <c r="E438" s="13"/>
      <c r="F438" s="13"/>
      <c r="G438" s="13"/>
      <c r="H438" s="13"/>
      <c r="I438" s="14"/>
      <c r="J438" s="15" t="str">
        <f>IF(B438="","",COUNTIF(Articole!$B$5:$B$2004,B438))</f>
        <v/>
      </c>
      <c r="K438" s="16" t="str">
        <f>IF(B438="","",SUMIF(Articole!$B$5:$B$2004,B438,Articole!$F$5:$F$2004))</f>
        <v/>
      </c>
      <c r="L438" s="17" t="str">
        <f>IF(B438="","",TRIM(IF(COUNTIF($B$5:$B$504,B438)&gt;1,"Număr de notă dublat. ","")&amp;IF(NOT(ISNUMBER(C438)),"Lipsește data. ","")&amp;IF(N(J438)=0,"Nota nu are articole. ","")&amp;IF(F438="","Lipsește documentul justificativ (notă de calcul, proces-verbal etc.). ","")&amp;IF(AND(D438="Stornare",G438=""),"Precizează ce înregistrare stornezi. ","")&amp;IF(I438="","Nota nu este verificată. ","")&amp;IF(COUNTIFS(Articole!$B$5:$B$2004,B438,Articole!$K$5:$K$2004,"?*")&gt;0,"Are articole cu probleme (vezi Articole). ","")))</f>
        <v/>
      </c>
    </row>
    <row r="439" spans="2:12" x14ac:dyDescent="0.2">
      <c r="B439" s="18"/>
      <c r="C439" s="11"/>
      <c r="D439" s="12"/>
      <c r="E439" s="13"/>
      <c r="F439" s="13"/>
      <c r="G439" s="13"/>
      <c r="H439" s="13"/>
      <c r="I439" s="14"/>
      <c r="J439" s="15" t="str">
        <f>IF(B439="","",COUNTIF(Articole!$B$5:$B$2004,B439))</f>
        <v/>
      </c>
      <c r="K439" s="16" t="str">
        <f>IF(B439="","",SUMIF(Articole!$B$5:$B$2004,B439,Articole!$F$5:$F$2004))</f>
        <v/>
      </c>
      <c r="L439" s="17" t="str">
        <f>IF(B439="","",TRIM(IF(COUNTIF($B$5:$B$504,B439)&gt;1,"Număr de notă dublat. ","")&amp;IF(NOT(ISNUMBER(C439)),"Lipsește data. ","")&amp;IF(N(J439)=0,"Nota nu are articole. ","")&amp;IF(F439="","Lipsește documentul justificativ (notă de calcul, proces-verbal etc.). ","")&amp;IF(AND(D439="Stornare",G439=""),"Precizează ce înregistrare stornezi. ","")&amp;IF(I439="","Nota nu este verificată. ","")&amp;IF(COUNTIFS(Articole!$B$5:$B$2004,B439,Articole!$K$5:$K$2004,"?*")&gt;0,"Are articole cu probleme (vezi Articole). ","")))</f>
        <v/>
      </c>
    </row>
    <row r="440" spans="2:12" x14ac:dyDescent="0.2">
      <c r="B440" s="18"/>
      <c r="C440" s="11"/>
      <c r="D440" s="12"/>
      <c r="E440" s="13"/>
      <c r="F440" s="13"/>
      <c r="G440" s="13"/>
      <c r="H440" s="13"/>
      <c r="I440" s="14"/>
      <c r="J440" s="15" t="str">
        <f>IF(B440="","",COUNTIF(Articole!$B$5:$B$2004,B440))</f>
        <v/>
      </c>
      <c r="K440" s="16" t="str">
        <f>IF(B440="","",SUMIF(Articole!$B$5:$B$2004,B440,Articole!$F$5:$F$2004))</f>
        <v/>
      </c>
      <c r="L440" s="17" t="str">
        <f>IF(B440="","",TRIM(IF(COUNTIF($B$5:$B$504,B440)&gt;1,"Număr de notă dublat. ","")&amp;IF(NOT(ISNUMBER(C440)),"Lipsește data. ","")&amp;IF(N(J440)=0,"Nota nu are articole. ","")&amp;IF(F440="","Lipsește documentul justificativ (notă de calcul, proces-verbal etc.). ","")&amp;IF(AND(D440="Stornare",G440=""),"Precizează ce înregistrare stornezi. ","")&amp;IF(I440="","Nota nu este verificată. ","")&amp;IF(COUNTIFS(Articole!$B$5:$B$2004,B440,Articole!$K$5:$K$2004,"?*")&gt;0,"Are articole cu probleme (vezi Articole). ","")))</f>
        <v/>
      </c>
    </row>
    <row r="441" spans="2:12" x14ac:dyDescent="0.2">
      <c r="B441" s="18"/>
      <c r="C441" s="11"/>
      <c r="D441" s="12"/>
      <c r="E441" s="13"/>
      <c r="F441" s="13"/>
      <c r="G441" s="13"/>
      <c r="H441" s="13"/>
      <c r="I441" s="14"/>
      <c r="J441" s="15" t="str">
        <f>IF(B441="","",COUNTIF(Articole!$B$5:$B$2004,B441))</f>
        <v/>
      </c>
      <c r="K441" s="16" t="str">
        <f>IF(B441="","",SUMIF(Articole!$B$5:$B$2004,B441,Articole!$F$5:$F$2004))</f>
        <v/>
      </c>
      <c r="L441" s="17" t="str">
        <f>IF(B441="","",TRIM(IF(COUNTIF($B$5:$B$504,B441)&gt;1,"Număr de notă dublat. ","")&amp;IF(NOT(ISNUMBER(C441)),"Lipsește data. ","")&amp;IF(N(J441)=0,"Nota nu are articole. ","")&amp;IF(F441="","Lipsește documentul justificativ (notă de calcul, proces-verbal etc.). ","")&amp;IF(AND(D441="Stornare",G441=""),"Precizează ce înregistrare stornezi. ","")&amp;IF(I441="","Nota nu este verificată. ","")&amp;IF(COUNTIFS(Articole!$B$5:$B$2004,B441,Articole!$K$5:$K$2004,"?*")&gt;0,"Are articole cu probleme (vezi Articole). ","")))</f>
        <v/>
      </c>
    </row>
    <row r="442" spans="2:12" x14ac:dyDescent="0.2">
      <c r="B442" s="18"/>
      <c r="C442" s="11"/>
      <c r="D442" s="12"/>
      <c r="E442" s="13"/>
      <c r="F442" s="13"/>
      <c r="G442" s="13"/>
      <c r="H442" s="13"/>
      <c r="I442" s="14"/>
      <c r="J442" s="15" t="str">
        <f>IF(B442="","",COUNTIF(Articole!$B$5:$B$2004,B442))</f>
        <v/>
      </c>
      <c r="K442" s="16" t="str">
        <f>IF(B442="","",SUMIF(Articole!$B$5:$B$2004,B442,Articole!$F$5:$F$2004))</f>
        <v/>
      </c>
      <c r="L442" s="17" t="str">
        <f>IF(B442="","",TRIM(IF(COUNTIF($B$5:$B$504,B442)&gt;1,"Număr de notă dublat. ","")&amp;IF(NOT(ISNUMBER(C442)),"Lipsește data. ","")&amp;IF(N(J442)=0,"Nota nu are articole. ","")&amp;IF(F442="","Lipsește documentul justificativ (notă de calcul, proces-verbal etc.). ","")&amp;IF(AND(D442="Stornare",G442=""),"Precizează ce înregistrare stornezi. ","")&amp;IF(I442="","Nota nu este verificată. ","")&amp;IF(COUNTIFS(Articole!$B$5:$B$2004,B442,Articole!$K$5:$K$2004,"?*")&gt;0,"Are articole cu probleme (vezi Articole). ","")))</f>
        <v/>
      </c>
    </row>
    <row r="443" spans="2:12" x14ac:dyDescent="0.2">
      <c r="B443" s="18"/>
      <c r="C443" s="11"/>
      <c r="D443" s="12"/>
      <c r="E443" s="13"/>
      <c r="F443" s="13"/>
      <c r="G443" s="13"/>
      <c r="H443" s="13"/>
      <c r="I443" s="14"/>
      <c r="J443" s="15" t="str">
        <f>IF(B443="","",COUNTIF(Articole!$B$5:$B$2004,B443))</f>
        <v/>
      </c>
      <c r="K443" s="16" t="str">
        <f>IF(B443="","",SUMIF(Articole!$B$5:$B$2004,B443,Articole!$F$5:$F$2004))</f>
        <v/>
      </c>
      <c r="L443" s="17" t="str">
        <f>IF(B443="","",TRIM(IF(COUNTIF($B$5:$B$504,B443)&gt;1,"Număr de notă dublat. ","")&amp;IF(NOT(ISNUMBER(C443)),"Lipsește data. ","")&amp;IF(N(J443)=0,"Nota nu are articole. ","")&amp;IF(F443="","Lipsește documentul justificativ (notă de calcul, proces-verbal etc.). ","")&amp;IF(AND(D443="Stornare",G443=""),"Precizează ce înregistrare stornezi. ","")&amp;IF(I443="","Nota nu este verificată. ","")&amp;IF(COUNTIFS(Articole!$B$5:$B$2004,B443,Articole!$K$5:$K$2004,"?*")&gt;0,"Are articole cu probleme (vezi Articole). ","")))</f>
        <v/>
      </c>
    </row>
    <row r="444" spans="2:12" x14ac:dyDescent="0.2">
      <c r="B444" s="18"/>
      <c r="C444" s="11"/>
      <c r="D444" s="12"/>
      <c r="E444" s="13"/>
      <c r="F444" s="13"/>
      <c r="G444" s="13"/>
      <c r="H444" s="13"/>
      <c r="I444" s="14"/>
      <c r="J444" s="15" t="str">
        <f>IF(B444="","",COUNTIF(Articole!$B$5:$B$2004,B444))</f>
        <v/>
      </c>
      <c r="K444" s="16" t="str">
        <f>IF(B444="","",SUMIF(Articole!$B$5:$B$2004,B444,Articole!$F$5:$F$2004))</f>
        <v/>
      </c>
      <c r="L444" s="17" t="str">
        <f>IF(B444="","",TRIM(IF(COUNTIF($B$5:$B$504,B444)&gt;1,"Număr de notă dublat. ","")&amp;IF(NOT(ISNUMBER(C444)),"Lipsește data. ","")&amp;IF(N(J444)=0,"Nota nu are articole. ","")&amp;IF(F444="","Lipsește documentul justificativ (notă de calcul, proces-verbal etc.). ","")&amp;IF(AND(D444="Stornare",G444=""),"Precizează ce înregistrare stornezi. ","")&amp;IF(I444="","Nota nu este verificată. ","")&amp;IF(COUNTIFS(Articole!$B$5:$B$2004,B444,Articole!$K$5:$K$2004,"?*")&gt;0,"Are articole cu probleme (vezi Articole). ","")))</f>
        <v/>
      </c>
    </row>
    <row r="445" spans="2:12" x14ac:dyDescent="0.2">
      <c r="B445" s="18"/>
      <c r="C445" s="11"/>
      <c r="D445" s="12"/>
      <c r="E445" s="13"/>
      <c r="F445" s="13"/>
      <c r="G445" s="13"/>
      <c r="H445" s="13"/>
      <c r="I445" s="14"/>
      <c r="J445" s="15" t="str">
        <f>IF(B445="","",COUNTIF(Articole!$B$5:$B$2004,B445))</f>
        <v/>
      </c>
      <c r="K445" s="16" t="str">
        <f>IF(B445="","",SUMIF(Articole!$B$5:$B$2004,B445,Articole!$F$5:$F$2004))</f>
        <v/>
      </c>
      <c r="L445" s="17" t="str">
        <f>IF(B445="","",TRIM(IF(COUNTIF($B$5:$B$504,B445)&gt;1,"Număr de notă dublat. ","")&amp;IF(NOT(ISNUMBER(C445)),"Lipsește data. ","")&amp;IF(N(J445)=0,"Nota nu are articole. ","")&amp;IF(F445="","Lipsește documentul justificativ (notă de calcul, proces-verbal etc.). ","")&amp;IF(AND(D445="Stornare",G445=""),"Precizează ce înregistrare stornezi. ","")&amp;IF(I445="","Nota nu este verificată. ","")&amp;IF(COUNTIFS(Articole!$B$5:$B$2004,B445,Articole!$K$5:$K$2004,"?*")&gt;0,"Are articole cu probleme (vezi Articole). ","")))</f>
        <v/>
      </c>
    </row>
    <row r="446" spans="2:12" x14ac:dyDescent="0.2">
      <c r="B446" s="18"/>
      <c r="C446" s="11"/>
      <c r="D446" s="12"/>
      <c r="E446" s="13"/>
      <c r="F446" s="13"/>
      <c r="G446" s="13"/>
      <c r="H446" s="13"/>
      <c r="I446" s="14"/>
      <c r="J446" s="15" t="str">
        <f>IF(B446="","",COUNTIF(Articole!$B$5:$B$2004,B446))</f>
        <v/>
      </c>
      <c r="K446" s="16" t="str">
        <f>IF(B446="","",SUMIF(Articole!$B$5:$B$2004,B446,Articole!$F$5:$F$2004))</f>
        <v/>
      </c>
      <c r="L446" s="17" t="str">
        <f>IF(B446="","",TRIM(IF(COUNTIF($B$5:$B$504,B446)&gt;1,"Număr de notă dublat. ","")&amp;IF(NOT(ISNUMBER(C446)),"Lipsește data. ","")&amp;IF(N(J446)=0,"Nota nu are articole. ","")&amp;IF(F446="","Lipsește documentul justificativ (notă de calcul, proces-verbal etc.). ","")&amp;IF(AND(D446="Stornare",G446=""),"Precizează ce înregistrare stornezi. ","")&amp;IF(I446="","Nota nu este verificată. ","")&amp;IF(COUNTIFS(Articole!$B$5:$B$2004,B446,Articole!$K$5:$K$2004,"?*")&gt;0,"Are articole cu probleme (vezi Articole). ","")))</f>
        <v/>
      </c>
    </row>
    <row r="447" spans="2:12" x14ac:dyDescent="0.2">
      <c r="B447" s="18"/>
      <c r="C447" s="11"/>
      <c r="D447" s="12"/>
      <c r="E447" s="13"/>
      <c r="F447" s="13"/>
      <c r="G447" s="13"/>
      <c r="H447" s="13"/>
      <c r="I447" s="14"/>
      <c r="J447" s="15" t="str">
        <f>IF(B447="","",COUNTIF(Articole!$B$5:$B$2004,B447))</f>
        <v/>
      </c>
      <c r="K447" s="16" t="str">
        <f>IF(B447="","",SUMIF(Articole!$B$5:$B$2004,B447,Articole!$F$5:$F$2004))</f>
        <v/>
      </c>
      <c r="L447" s="17" t="str">
        <f>IF(B447="","",TRIM(IF(COUNTIF($B$5:$B$504,B447)&gt;1,"Număr de notă dublat. ","")&amp;IF(NOT(ISNUMBER(C447)),"Lipsește data. ","")&amp;IF(N(J447)=0,"Nota nu are articole. ","")&amp;IF(F447="","Lipsește documentul justificativ (notă de calcul, proces-verbal etc.). ","")&amp;IF(AND(D447="Stornare",G447=""),"Precizează ce înregistrare stornezi. ","")&amp;IF(I447="","Nota nu este verificată. ","")&amp;IF(COUNTIFS(Articole!$B$5:$B$2004,B447,Articole!$K$5:$K$2004,"?*")&gt;0,"Are articole cu probleme (vezi Articole). ","")))</f>
        <v/>
      </c>
    </row>
    <row r="448" spans="2:12" x14ac:dyDescent="0.2">
      <c r="B448" s="18"/>
      <c r="C448" s="11"/>
      <c r="D448" s="12"/>
      <c r="E448" s="13"/>
      <c r="F448" s="13"/>
      <c r="G448" s="13"/>
      <c r="H448" s="13"/>
      <c r="I448" s="14"/>
      <c r="J448" s="15" t="str">
        <f>IF(B448="","",COUNTIF(Articole!$B$5:$B$2004,B448))</f>
        <v/>
      </c>
      <c r="K448" s="16" t="str">
        <f>IF(B448="","",SUMIF(Articole!$B$5:$B$2004,B448,Articole!$F$5:$F$2004))</f>
        <v/>
      </c>
      <c r="L448" s="17" t="str">
        <f>IF(B448="","",TRIM(IF(COUNTIF($B$5:$B$504,B448)&gt;1,"Număr de notă dublat. ","")&amp;IF(NOT(ISNUMBER(C448)),"Lipsește data. ","")&amp;IF(N(J448)=0,"Nota nu are articole. ","")&amp;IF(F448="","Lipsește documentul justificativ (notă de calcul, proces-verbal etc.). ","")&amp;IF(AND(D448="Stornare",G448=""),"Precizează ce înregistrare stornezi. ","")&amp;IF(I448="","Nota nu este verificată. ","")&amp;IF(COUNTIFS(Articole!$B$5:$B$2004,B448,Articole!$K$5:$K$2004,"?*")&gt;0,"Are articole cu probleme (vezi Articole). ","")))</f>
        <v/>
      </c>
    </row>
    <row r="449" spans="2:12" x14ac:dyDescent="0.2">
      <c r="B449" s="18"/>
      <c r="C449" s="11"/>
      <c r="D449" s="12"/>
      <c r="E449" s="13"/>
      <c r="F449" s="13"/>
      <c r="G449" s="13"/>
      <c r="H449" s="13"/>
      <c r="I449" s="14"/>
      <c r="J449" s="15" t="str">
        <f>IF(B449="","",COUNTIF(Articole!$B$5:$B$2004,B449))</f>
        <v/>
      </c>
      <c r="K449" s="16" t="str">
        <f>IF(B449="","",SUMIF(Articole!$B$5:$B$2004,B449,Articole!$F$5:$F$2004))</f>
        <v/>
      </c>
      <c r="L449" s="17" t="str">
        <f>IF(B449="","",TRIM(IF(COUNTIF($B$5:$B$504,B449)&gt;1,"Număr de notă dublat. ","")&amp;IF(NOT(ISNUMBER(C449)),"Lipsește data. ","")&amp;IF(N(J449)=0,"Nota nu are articole. ","")&amp;IF(F449="","Lipsește documentul justificativ (notă de calcul, proces-verbal etc.). ","")&amp;IF(AND(D449="Stornare",G449=""),"Precizează ce înregistrare stornezi. ","")&amp;IF(I449="","Nota nu este verificată. ","")&amp;IF(COUNTIFS(Articole!$B$5:$B$2004,B449,Articole!$K$5:$K$2004,"?*")&gt;0,"Are articole cu probleme (vezi Articole). ","")))</f>
        <v/>
      </c>
    </row>
    <row r="450" spans="2:12" x14ac:dyDescent="0.2">
      <c r="B450" s="18"/>
      <c r="C450" s="11"/>
      <c r="D450" s="12"/>
      <c r="E450" s="13"/>
      <c r="F450" s="13"/>
      <c r="G450" s="13"/>
      <c r="H450" s="13"/>
      <c r="I450" s="14"/>
      <c r="J450" s="15" t="str">
        <f>IF(B450="","",COUNTIF(Articole!$B$5:$B$2004,B450))</f>
        <v/>
      </c>
      <c r="K450" s="16" t="str">
        <f>IF(B450="","",SUMIF(Articole!$B$5:$B$2004,B450,Articole!$F$5:$F$2004))</f>
        <v/>
      </c>
      <c r="L450" s="17" t="str">
        <f>IF(B450="","",TRIM(IF(COUNTIF($B$5:$B$504,B450)&gt;1,"Număr de notă dublat. ","")&amp;IF(NOT(ISNUMBER(C450)),"Lipsește data. ","")&amp;IF(N(J450)=0,"Nota nu are articole. ","")&amp;IF(F450="","Lipsește documentul justificativ (notă de calcul, proces-verbal etc.). ","")&amp;IF(AND(D450="Stornare",G450=""),"Precizează ce înregistrare stornezi. ","")&amp;IF(I450="","Nota nu este verificată. ","")&amp;IF(COUNTIFS(Articole!$B$5:$B$2004,B450,Articole!$K$5:$K$2004,"?*")&gt;0,"Are articole cu probleme (vezi Articole). ","")))</f>
        <v/>
      </c>
    </row>
    <row r="451" spans="2:12" x14ac:dyDescent="0.2">
      <c r="B451" s="18"/>
      <c r="C451" s="11"/>
      <c r="D451" s="12"/>
      <c r="E451" s="13"/>
      <c r="F451" s="13"/>
      <c r="G451" s="13"/>
      <c r="H451" s="13"/>
      <c r="I451" s="14"/>
      <c r="J451" s="15" t="str">
        <f>IF(B451="","",COUNTIF(Articole!$B$5:$B$2004,B451))</f>
        <v/>
      </c>
      <c r="K451" s="16" t="str">
        <f>IF(B451="","",SUMIF(Articole!$B$5:$B$2004,B451,Articole!$F$5:$F$2004))</f>
        <v/>
      </c>
      <c r="L451" s="17" t="str">
        <f>IF(B451="","",TRIM(IF(COUNTIF($B$5:$B$504,B451)&gt;1,"Număr de notă dublat. ","")&amp;IF(NOT(ISNUMBER(C451)),"Lipsește data. ","")&amp;IF(N(J451)=0,"Nota nu are articole. ","")&amp;IF(F451="","Lipsește documentul justificativ (notă de calcul, proces-verbal etc.). ","")&amp;IF(AND(D451="Stornare",G451=""),"Precizează ce înregistrare stornezi. ","")&amp;IF(I451="","Nota nu este verificată. ","")&amp;IF(COUNTIFS(Articole!$B$5:$B$2004,B451,Articole!$K$5:$K$2004,"?*")&gt;0,"Are articole cu probleme (vezi Articole). ","")))</f>
        <v/>
      </c>
    </row>
    <row r="452" spans="2:12" x14ac:dyDescent="0.2">
      <c r="B452" s="18"/>
      <c r="C452" s="11"/>
      <c r="D452" s="12"/>
      <c r="E452" s="13"/>
      <c r="F452" s="13"/>
      <c r="G452" s="13"/>
      <c r="H452" s="13"/>
      <c r="I452" s="14"/>
      <c r="J452" s="15" t="str">
        <f>IF(B452="","",COUNTIF(Articole!$B$5:$B$2004,B452))</f>
        <v/>
      </c>
      <c r="K452" s="16" t="str">
        <f>IF(B452="","",SUMIF(Articole!$B$5:$B$2004,B452,Articole!$F$5:$F$2004))</f>
        <v/>
      </c>
      <c r="L452" s="17" t="str">
        <f>IF(B452="","",TRIM(IF(COUNTIF($B$5:$B$504,B452)&gt;1,"Număr de notă dublat. ","")&amp;IF(NOT(ISNUMBER(C452)),"Lipsește data. ","")&amp;IF(N(J452)=0,"Nota nu are articole. ","")&amp;IF(F452="","Lipsește documentul justificativ (notă de calcul, proces-verbal etc.). ","")&amp;IF(AND(D452="Stornare",G452=""),"Precizează ce înregistrare stornezi. ","")&amp;IF(I452="","Nota nu este verificată. ","")&amp;IF(COUNTIFS(Articole!$B$5:$B$2004,B452,Articole!$K$5:$K$2004,"?*")&gt;0,"Are articole cu probleme (vezi Articole). ","")))</f>
        <v/>
      </c>
    </row>
    <row r="453" spans="2:12" x14ac:dyDescent="0.2">
      <c r="B453" s="18"/>
      <c r="C453" s="11"/>
      <c r="D453" s="12"/>
      <c r="E453" s="13"/>
      <c r="F453" s="13"/>
      <c r="G453" s="13"/>
      <c r="H453" s="13"/>
      <c r="I453" s="14"/>
      <c r="J453" s="15" t="str">
        <f>IF(B453="","",COUNTIF(Articole!$B$5:$B$2004,B453))</f>
        <v/>
      </c>
      <c r="K453" s="16" t="str">
        <f>IF(B453="","",SUMIF(Articole!$B$5:$B$2004,B453,Articole!$F$5:$F$2004))</f>
        <v/>
      </c>
      <c r="L453" s="17" t="str">
        <f>IF(B453="","",TRIM(IF(COUNTIF($B$5:$B$504,B453)&gt;1,"Număr de notă dublat. ","")&amp;IF(NOT(ISNUMBER(C453)),"Lipsește data. ","")&amp;IF(N(J453)=0,"Nota nu are articole. ","")&amp;IF(F453="","Lipsește documentul justificativ (notă de calcul, proces-verbal etc.). ","")&amp;IF(AND(D453="Stornare",G453=""),"Precizează ce înregistrare stornezi. ","")&amp;IF(I453="","Nota nu este verificată. ","")&amp;IF(COUNTIFS(Articole!$B$5:$B$2004,B453,Articole!$K$5:$K$2004,"?*")&gt;0,"Are articole cu probleme (vezi Articole). ","")))</f>
        <v/>
      </c>
    </row>
    <row r="454" spans="2:12" x14ac:dyDescent="0.2">
      <c r="B454" s="18"/>
      <c r="C454" s="11"/>
      <c r="D454" s="12"/>
      <c r="E454" s="13"/>
      <c r="F454" s="13"/>
      <c r="G454" s="13"/>
      <c r="H454" s="13"/>
      <c r="I454" s="14"/>
      <c r="J454" s="15" t="str">
        <f>IF(B454="","",COUNTIF(Articole!$B$5:$B$2004,B454))</f>
        <v/>
      </c>
      <c r="K454" s="16" t="str">
        <f>IF(B454="","",SUMIF(Articole!$B$5:$B$2004,B454,Articole!$F$5:$F$2004))</f>
        <v/>
      </c>
      <c r="L454" s="17" t="str">
        <f>IF(B454="","",TRIM(IF(COUNTIF($B$5:$B$504,B454)&gt;1,"Număr de notă dublat. ","")&amp;IF(NOT(ISNUMBER(C454)),"Lipsește data. ","")&amp;IF(N(J454)=0,"Nota nu are articole. ","")&amp;IF(F454="","Lipsește documentul justificativ (notă de calcul, proces-verbal etc.). ","")&amp;IF(AND(D454="Stornare",G454=""),"Precizează ce înregistrare stornezi. ","")&amp;IF(I454="","Nota nu este verificată. ","")&amp;IF(COUNTIFS(Articole!$B$5:$B$2004,B454,Articole!$K$5:$K$2004,"?*")&gt;0,"Are articole cu probleme (vezi Articole). ","")))</f>
        <v/>
      </c>
    </row>
    <row r="455" spans="2:12" x14ac:dyDescent="0.2">
      <c r="B455" s="18"/>
      <c r="C455" s="11"/>
      <c r="D455" s="12"/>
      <c r="E455" s="13"/>
      <c r="F455" s="13"/>
      <c r="G455" s="13"/>
      <c r="H455" s="13"/>
      <c r="I455" s="14"/>
      <c r="J455" s="15" t="str">
        <f>IF(B455="","",COUNTIF(Articole!$B$5:$B$2004,B455))</f>
        <v/>
      </c>
      <c r="K455" s="16" t="str">
        <f>IF(B455="","",SUMIF(Articole!$B$5:$B$2004,B455,Articole!$F$5:$F$2004))</f>
        <v/>
      </c>
      <c r="L455" s="17" t="str">
        <f>IF(B455="","",TRIM(IF(COUNTIF($B$5:$B$504,B455)&gt;1,"Număr de notă dublat. ","")&amp;IF(NOT(ISNUMBER(C455)),"Lipsește data. ","")&amp;IF(N(J455)=0,"Nota nu are articole. ","")&amp;IF(F455="","Lipsește documentul justificativ (notă de calcul, proces-verbal etc.). ","")&amp;IF(AND(D455="Stornare",G455=""),"Precizează ce înregistrare stornezi. ","")&amp;IF(I455="","Nota nu este verificată. ","")&amp;IF(COUNTIFS(Articole!$B$5:$B$2004,B455,Articole!$K$5:$K$2004,"?*")&gt;0,"Are articole cu probleme (vezi Articole). ","")))</f>
        <v/>
      </c>
    </row>
    <row r="456" spans="2:12" x14ac:dyDescent="0.2">
      <c r="B456" s="18"/>
      <c r="C456" s="11"/>
      <c r="D456" s="12"/>
      <c r="E456" s="13"/>
      <c r="F456" s="13"/>
      <c r="G456" s="13"/>
      <c r="H456" s="13"/>
      <c r="I456" s="14"/>
      <c r="J456" s="15" t="str">
        <f>IF(B456="","",COUNTIF(Articole!$B$5:$B$2004,B456))</f>
        <v/>
      </c>
      <c r="K456" s="16" t="str">
        <f>IF(B456="","",SUMIF(Articole!$B$5:$B$2004,B456,Articole!$F$5:$F$2004))</f>
        <v/>
      </c>
      <c r="L456" s="17" t="str">
        <f>IF(B456="","",TRIM(IF(COUNTIF($B$5:$B$504,B456)&gt;1,"Număr de notă dublat. ","")&amp;IF(NOT(ISNUMBER(C456)),"Lipsește data. ","")&amp;IF(N(J456)=0,"Nota nu are articole. ","")&amp;IF(F456="","Lipsește documentul justificativ (notă de calcul, proces-verbal etc.). ","")&amp;IF(AND(D456="Stornare",G456=""),"Precizează ce înregistrare stornezi. ","")&amp;IF(I456="","Nota nu este verificată. ","")&amp;IF(COUNTIFS(Articole!$B$5:$B$2004,B456,Articole!$K$5:$K$2004,"?*")&gt;0,"Are articole cu probleme (vezi Articole). ","")))</f>
        <v/>
      </c>
    </row>
    <row r="457" spans="2:12" x14ac:dyDescent="0.2">
      <c r="B457" s="18"/>
      <c r="C457" s="11"/>
      <c r="D457" s="12"/>
      <c r="E457" s="13"/>
      <c r="F457" s="13"/>
      <c r="G457" s="13"/>
      <c r="H457" s="13"/>
      <c r="I457" s="14"/>
      <c r="J457" s="15" t="str">
        <f>IF(B457="","",COUNTIF(Articole!$B$5:$B$2004,B457))</f>
        <v/>
      </c>
      <c r="K457" s="16" t="str">
        <f>IF(B457="","",SUMIF(Articole!$B$5:$B$2004,B457,Articole!$F$5:$F$2004))</f>
        <v/>
      </c>
      <c r="L457" s="17" t="str">
        <f>IF(B457="","",TRIM(IF(COUNTIF($B$5:$B$504,B457)&gt;1,"Număr de notă dublat. ","")&amp;IF(NOT(ISNUMBER(C457)),"Lipsește data. ","")&amp;IF(N(J457)=0,"Nota nu are articole. ","")&amp;IF(F457="","Lipsește documentul justificativ (notă de calcul, proces-verbal etc.). ","")&amp;IF(AND(D457="Stornare",G457=""),"Precizează ce înregistrare stornezi. ","")&amp;IF(I457="","Nota nu este verificată. ","")&amp;IF(COUNTIFS(Articole!$B$5:$B$2004,B457,Articole!$K$5:$K$2004,"?*")&gt;0,"Are articole cu probleme (vezi Articole). ","")))</f>
        <v/>
      </c>
    </row>
    <row r="458" spans="2:12" x14ac:dyDescent="0.2">
      <c r="B458" s="18"/>
      <c r="C458" s="11"/>
      <c r="D458" s="12"/>
      <c r="E458" s="13"/>
      <c r="F458" s="13"/>
      <c r="G458" s="13"/>
      <c r="H458" s="13"/>
      <c r="I458" s="14"/>
      <c r="J458" s="15" t="str">
        <f>IF(B458="","",COUNTIF(Articole!$B$5:$B$2004,B458))</f>
        <v/>
      </c>
      <c r="K458" s="16" t="str">
        <f>IF(B458="","",SUMIF(Articole!$B$5:$B$2004,B458,Articole!$F$5:$F$2004))</f>
        <v/>
      </c>
      <c r="L458" s="17" t="str">
        <f>IF(B458="","",TRIM(IF(COUNTIF($B$5:$B$504,B458)&gt;1,"Număr de notă dublat. ","")&amp;IF(NOT(ISNUMBER(C458)),"Lipsește data. ","")&amp;IF(N(J458)=0,"Nota nu are articole. ","")&amp;IF(F458="","Lipsește documentul justificativ (notă de calcul, proces-verbal etc.). ","")&amp;IF(AND(D458="Stornare",G458=""),"Precizează ce înregistrare stornezi. ","")&amp;IF(I458="","Nota nu este verificată. ","")&amp;IF(COUNTIFS(Articole!$B$5:$B$2004,B458,Articole!$K$5:$K$2004,"?*")&gt;0,"Are articole cu probleme (vezi Articole). ","")))</f>
        <v/>
      </c>
    </row>
    <row r="459" spans="2:12" x14ac:dyDescent="0.2">
      <c r="B459" s="18"/>
      <c r="C459" s="11"/>
      <c r="D459" s="12"/>
      <c r="E459" s="13"/>
      <c r="F459" s="13"/>
      <c r="G459" s="13"/>
      <c r="H459" s="13"/>
      <c r="I459" s="14"/>
      <c r="J459" s="15" t="str">
        <f>IF(B459="","",COUNTIF(Articole!$B$5:$B$2004,B459))</f>
        <v/>
      </c>
      <c r="K459" s="16" t="str">
        <f>IF(B459="","",SUMIF(Articole!$B$5:$B$2004,B459,Articole!$F$5:$F$2004))</f>
        <v/>
      </c>
      <c r="L459" s="17" t="str">
        <f>IF(B459="","",TRIM(IF(COUNTIF($B$5:$B$504,B459)&gt;1,"Număr de notă dublat. ","")&amp;IF(NOT(ISNUMBER(C459)),"Lipsește data. ","")&amp;IF(N(J459)=0,"Nota nu are articole. ","")&amp;IF(F459="","Lipsește documentul justificativ (notă de calcul, proces-verbal etc.). ","")&amp;IF(AND(D459="Stornare",G459=""),"Precizează ce înregistrare stornezi. ","")&amp;IF(I459="","Nota nu este verificată. ","")&amp;IF(COUNTIFS(Articole!$B$5:$B$2004,B459,Articole!$K$5:$K$2004,"?*")&gt;0,"Are articole cu probleme (vezi Articole). ","")))</f>
        <v/>
      </c>
    </row>
    <row r="460" spans="2:12" x14ac:dyDescent="0.2">
      <c r="B460" s="18"/>
      <c r="C460" s="11"/>
      <c r="D460" s="12"/>
      <c r="E460" s="13"/>
      <c r="F460" s="13"/>
      <c r="G460" s="13"/>
      <c r="H460" s="13"/>
      <c r="I460" s="14"/>
      <c r="J460" s="15" t="str">
        <f>IF(B460="","",COUNTIF(Articole!$B$5:$B$2004,B460))</f>
        <v/>
      </c>
      <c r="K460" s="16" t="str">
        <f>IF(B460="","",SUMIF(Articole!$B$5:$B$2004,B460,Articole!$F$5:$F$2004))</f>
        <v/>
      </c>
      <c r="L460" s="17" t="str">
        <f>IF(B460="","",TRIM(IF(COUNTIF($B$5:$B$504,B460)&gt;1,"Număr de notă dublat. ","")&amp;IF(NOT(ISNUMBER(C460)),"Lipsește data. ","")&amp;IF(N(J460)=0,"Nota nu are articole. ","")&amp;IF(F460="","Lipsește documentul justificativ (notă de calcul, proces-verbal etc.). ","")&amp;IF(AND(D460="Stornare",G460=""),"Precizează ce înregistrare stornezi. ","")&amp;IF(I460="","Nota nu este verificată. ","")&amp;IF(COUNTIFS(Articole!$B$5:$B$2004,B460,Articole!$K$5:$K$2004,"?*")&gt;0,"Are articole cu probleme (vezi Articole). ","")))</f>
        <v/>
      </c>
    </row>
    <row r="461" spans="2:12" x14ac:dyDescent="0.2">
      <c r="B461" s="18"/>
      <c r="C461" s="11"/>
      <c r="D461" s="12"/>
      <c r="E461" s="13"/>
      <c r="F461" s="13"/>
      <c r="G461" s="13"/>
      <c r="H461" s="13"/>
      <c r="I461" s="14"/>
      <c r="J461" s="15" t="str">
        <f>IF(B461="","",COUNTIF(Articole!$B$5:$B$2004,B461))</f>
        <v/>
      </c>
      <c r="K461" s="16" t="str">
        <f>IF(B461="","",SUMIF(Articole!$B$5:$B$2004,B461,Articole!$F$5:$F$2004))</f>
        <v/>
      </c>
      <c r="L461" s="17" t="str">
        <f>IF(B461="","",TRIM(IF(COUNTIF($B$5:$B$504,B461)&gt;1,"Număr de notă dublat. ","")&amp;IF(NOT(ISNUMBER(C461)),"Lipsește data. ","")&amp;IF(N(J461)=0,"Nota nu are articole. ","")&amp;IF(F461="","Lipsește documentul justificativ (notă de calcul, proces-verbal etc.). ","")&amp;IF(AND(D461="Stornare",G461=""),"Precizează ce înregistrare stornezi. ","")&amp;IF(I461="","Nota nu este verificată. ","")&amp;IF(COUNTIFS(Articole!$B$5:$B$2004,B461,Articole!$K$5:$K$2004,"?*")&gt;0,"Are articole cu probleme (vezi Articole). ","")))</f>
        <v/>
      </c>
    </row>
    <row r="462" spans="2:12" x14ac:dyDescent="0.2">
      <c r="B462" s="18"/>
      <c r="C462" s="11"/>
      <c r="D462" s="12"/>
      <c r="E462" s="13"/>
      <c r="F462" s="13"/>
      <c r="G462" s="13"/>
      <c r="H462" s="13"/>
      <c r="I462" s="14"/>
      <c r="J462" s="15" t="str">
        <f>IF(B462="","",COUNTIF(Articole!$B$5:$B$2004,B462))</f>
        <v/>
      </c>
      <c r="K462" s="16" t="str">
        <f>IF(B462="","",SUMIF(Articole!$B$5:$B$2004,B462,Articole!$F$5:$F$2004))</f>
        <v/>
      </c>
      <c r="L462" s="17" t="str">
        <f>IF(B462="","",TRIM(IF(COUNTIF($B$5:$B$504,B462)&gt;1,"Număr de notă dublat. ","")&amp;IF(NOT(ISNUMBER(C462)),"Lipsește data. ","")&amp;IF(N(J462)=0,"Nota nu are articole. ","")&amp;IF(F462="","Lipsește documentul justificativ (notă de calcul, proces-verbal etc.). ","")&amp;IF(AND(D462="Stornare",G462=""),"Precizează ce înregistrare stornezi. ","")&amp;IF(I462="","Nota nu este verificată. ","")&amp;IF(COUNTIFS(Articole!$B$5:$B$2004,B462,Articole!$K$5:$K$2004,"?*")&gt;0,"Are articole cu probleme (vezi Articole). ","")))</f>
        <v/>
      </c>
    </row>
    <row r="463" spans="2:12" x14ac:dyDescent="0.2">
      <c r="B463" s="18"/>
      <c r="C463" s="11"/>
      <c r="D463" s="12"/>
      <c r="E463" s="13"/>
      <c r="F463" s="13"/>
      <c r="G463" s="13"/>
      <c r="H463" s="13"/>
      <c r="I463" s="14"/>
      <c r="J463" s="15" t="str">
        <f>IF(B463="","",COUNTIF(Articole!$B$5:$B$2004,B463))</f>
        <v/>
      </c>
      <c r="K463" s="16" t="str">
        <f>IF(B463="","",SUMIF(Articole!$B$5:$B$2004,B463,Articole!$F$5:$F$2004))</f>
        <v/>
      </c>
      <c r="L463" s="17" t="str">
        <f>IF(B463="","",TRIM(IF(COUNTIF($B$5:$B$504,B463)&gt;1,"Număr de notă dublat. ","")&amp;IF(NOT(ISNUMBER(C463)),"Lipsește data. ","")&amp;IF(N(J463)=0,"Nota nu are articole. ","")&amp;IF(F463="","Lipsește documentul justificativ (notă de calcul, proces-verbal etc.). ","")&amp;IF(AND(D463="Stornare",G463=""),"Precizează ce înregistrare stornezi. ","")&amp;IF(I463="","Nota nu este verificată. ","")&amp;IF(COUNTIFS(Articole!$B$5:$B$2004,B463,Articole!$K$5:$K$2004,"?*")&gt;0,"Are articole cu probleme (vezi Articole). ","")))</f>
        <v/>
      </c>
    </row>
    <row r="464" spans="2:12" x14ac:dyDescent="0.2">
      <c r="B464" s="18"/>
      <c r="C464" s="11"/>
      <c r="D464" s="12"/>
      <c r="E464" s="13"/>
      <c r="F464" s="13"/>
      <c r="G464" s="13"/>
      <c r="H464" s="13"/>
      <c r="I464" s="14"/>
      <c r="J464" s="15" t="str">
        <f>IF(B464="","",COUNTIF(Articole!$B$5:$B$2004,B464))</f>
        <v/>
      </c>
      <c r="K464" s="16" t="str">
        <f>IF(B464="","",SUMIF(Articole!$B$5:$B$2004,B464,Articole!$F$5:$F$2004))</f>
        <v/>
      </c>
      <c r="L464" s="17" t="str">
        <f>IF(B464="","",TRIM(IF(COUNTIF($B$5:$B$504,B464)&gt;1,"Număr de notă dublat. ","")&amp;IF(NOT(ISNUMBER(C464)),"Lipsește data. ","")&amp;IF(N(J464)=0,"Nota nu are articole. ","")&amp;IF(F464="","Lipsește documentul justificativ (notă de calcul, proces-verbal etc.). ","")&amp;IF(AND(D464="Stornare",G464=""),"Precizează ce înregistrare stornezi. ","")&amp;IF(I464="","Nota nu este verificată. ","")&amp;IF(COUNTIFS(Articole!$B$5:$B$2004,B464,Articole!$K$5:$K$2004,"?*")&gt;0,"Are articole cu probleme (vezi Articole). ","")))</f>
        <v/>
      </c>
    </row>
    <row r="465" spans="2:12" x14ac:dyDescent="0.2">
      <c r="B465" s="18"/>
      <c r="C465" s="11"/>
      <c r="D465" s="12"/>
      <c r="E465" s="13"/>
      <c r="F465" s="13"/>
      <c r="G465" s="13"/>
      <c r="H465" s="13"/>
      <c r="I465" s="14"/>
      <c r="J465" s="15" t="str">
        <f>IF(B465="","",COUNTIF(Articole!$B$5:$B$2004,B465))</f>
        <v/>
      </c>
      <c r="K465" s="16" t="str">
        <f>IF(B465="","",SUMIF(Articole!$B$5:$B$2004,B465,Articole!$F$5:$F$2004))</f>
        <v/>
      </c>
      <c r="L465" s="17" t="str">
        <f>IF(B465="","",TRIM(IF(COUNTIF($B$5:$B$504,B465)&gt;1,"Număr de notă dublat. ","")&amp;IF(NOT(ISNUMBER(C465)),"Lipsește data. ","")&amp;IF(N(J465)=0,"Nota nu are articole. ","")&amp;IF(F465="","Lipsește documentul justificativ (notă de calcul, proces-verbal etc.). ","")&amp;IF(AND(D465="Stornare",G465=""),"Precizează ce înregistrare stornezi. ","")&amp;IF(I465="","Nota nu este verificată. ","")&amp;IF(COUNTIFS(Articole!$B$5:$B$2004,B465,Articole!$K$5:$K$2004,"?*")&gt;0,"Are articole cu probleme (vezi Articole). ","")))</f>
        <v/>
      </c>
    </row>
    <row r="466" spans="2:12" x14ac:dyDescent="0.2">
      <c r="B466" s="18"/>
      <c r="C466" s="11"/>
      <c r="D466" s="12"/>
      <c r="E466" s="13"/>
      <c r="F466" s="13"/>
      <c r="G466" s="13"/>
      <c r="H466" s="13"/>
      <c r="I466" s="14"/>
      <c r="J466" s="15" t="str">
        <f>IF(B466="","",COUNTIF(Articole!$B$5:$B$2004,B466))</f>
        <v/>
      </c>
      <c r="K466" s="16" t="str">
        <f>IF(B466="","",SUMIF(Articole!$B$5:$B$2004,B466,Articole!$F$5:$F$2004))</f>
        <v/>
      </c>
      <c r="L466" s="17" t="str">
        <f>IF(B466="","",TRIM(IF(COUNTIF($B$5:$B$504,B466)&gt;1,"Număr de notă dublat. ","")&amp;IF(NOT(ISNUMBER(C466)),"Lipsește data. ","")&amp;IF(N(J466)=0,"Nota nu are articole. ","")&amp;IF(F466="","Lipsește documentul justificativ (notă de calcul, proces-verbal etc.). ","")&amp;IF(AND(D466="Stornare",G466=""),"Precizează ce înregistrare stornezi. ","")&amp;IF(I466="","Nota nu este verificată. ","")&amp;IF(COUNTIFS(Articole!$B$5:$B$2004,B466,Articole!$K$5:$K$2004,"?*")&gt;0,"Are articole cu probleme (vezi Articole). ","")))</f>
        <v/>
      </c>
    </row>
    <row r="467" spans="2:12" x14ac:dyDescent="0.2">
      <c r="B467" s="18"/>
      <c r="C467" s="11"/>
      <c r="D467" s="12"/>
      <c r="E467" s="13"/>
      <c r="F467" s="13"/>
      <c r="G467" s="13"/>
      <c r="H467" s="13"/>
      <c r="I467" s="14"/>
      <c r="J467" s="15" t="str">
        <f>IF(B467="","",COUNTIF(Articole!$B$5:$B$2004,B467))</f>
        <v/>
      </c>
      <c r="K467" s="16" t="str">
        <f>IF(B467="","",SUMIF(Articole!$B$5:$B$2004,B467,Articole!$F$5:$F$2004))</f>
        <v/>
      </c>
      <c r="L467" s="17" t="str">
        <f>IF(B467="","",TRIM(IF(COUNTIF($B$5:$B$504,B467)&gt;1,"Număr de notă dublat. ","")&amp;IF(NOT(ISNUMBER(C467)),"Lipsește data. ","")&amp;IF(N(J467)=0,"Nota nu are articole. ","")&amp;IF(F467="","Lipsește documentul justificativ (notă de calcul, proces-verbal etc.). ","")&amp;IF(AND(D467="Stornare",G467=""),"Precizează ce înregistrare stornezi. ","")&amp;IF(I467="","Nota nu este verificată. ","")&amp;IF(COUNTIFS(Articole!$B$5:$B$2004,B467,Articole!$K$5:$K$2004,"?*")&gt;0,"Are articole cu probleme (vezi Articole). ","")))</f>
        <v/>
      </c>
    </row>
    <row r="468" spans="2:12" x14ac:dyDescent="0.2">
      <c r="B468" s="18"/>
      <c r="C468" s="11"/>
      <c r="D468" s="12"/>
      <c r="E468" s="13"/>
      <c r="F468" s="13"/>
      <c r="G468" s="13"/>
      <c r="H468" s="13"/>
      <c r="I468" s="14"/>
      <c r="J468" s="15" t="str">
        <f>IF(B468="","",COUNTIF(Articole!$B$5:$B$2004,B468))</f>
        <v/>
      </c>
      <c r="K468" s="16" t="str">
        <f>IF(B468="","",SUMIF(Articole!$B$5:$B$2004,B468,Articole!$F$5:$F$2004))</f>
        <v/>
      </c>
      <c r="L468" s="17" t="str">
        <f>IF(B468="","",TRIM(IF(COUNTIF($B$5:$B$504,B468)&gt;1,"Număr de notă dublat. ","")&amp;IF(NOT(ISNUMBER(C468)),"Lipsește data. ","")&amp;IF(N(J468)=0,"Nota nu are articole. ","")&amp;IF(F468="","Lipsește documentul justificativ (notă de calcul, proces-verbal etc.). ","")&amp;IF(AND(D468="Stornare",G468=""),"Precizează ce înregistrare stornezi. ","")&amp;IF(I468="","Nota nu este verificată. ","")&amp;IF(COUNTIFS(Articole!$B$5:$B$2004,B468,Articole!$K$5:$K$2004,"?*")&gt;0,"Are articole cu probleme (vezi Articole). ","")))</f>
        <v/>
      </c>
    </row>
    <row r="469" spans="2:12" x14ac:dyDescent="0.2">
      <c r="B469" s="18"/>
      <c r="C469" s="11"/>
      <c r="D469" s="12"/>
      <c r="E469" s="13"/>
      <c r="F469" s="13"/>
      <c r="G469" s="13"/>
      <c r="H469" s="13"/>
      <c r="I469" s="14"/>
      <c r="J469" s="15" t="str">
        <f>IF(B469="","",COUNTIF(Articole!$B$5:$B$2004,B469))</f>
        <v/>
      </c>
      <c r="K469" s="16" t="str">
        <f>IF(B469="","",SUMIF(Articole!$B$5:$B$2004,B469,Articole!$F$5:$F$2004))</f>
        <v/>
      </c>
      <c r="L469" s="17" t="str">
        <f>IF(B469="","",TRIM(IF(COUNTIF($B$5:$B$504,B469)&gt;1,"Număr de notă dublat. ","")&amp;IF(NOT(ISNUMBER(C469)),"Lipsește data. ","")&amp;IF(N(J469)=0,"Nota nu are articole. ","")&amp;IF(F469="","Lipsește documentul justificativ (notă de calcul, proces-verbal etc.). ","")&amp;IF(AND(D469="Stornare",G469=""),"Precizează ce înregistrare stornezi. ","")&amp;IF(I469="","Nota nu este verificată. ","")&amp;IF(COUNTIFS(Articole!$B$5:$B$2004,B469,Articole!$K$5:$K$2004,"?*")&gt;0,"Are articole cu probleme (vezi Articole). ","")))</f>
        <v/>
      </c>
    </row>
    <row r="470" spans="2:12" x14ac:dyDescent="0.2">
      <c r="B470" s="18"/>
      <c r="C470" s="11"/>
      <c r="D470" s="12"/>
      <c r="E470" s="13"/>
      <c r="F470" s="13"/>
      <c r="G470" s="13"/>
      <c r="H470" s="13"/>
      <c r="I470" s="14"/>
      <c r="J470" s="15" t="str">
        <f>IF(B470="","",COUNTIF(Articole!$B$5:$B$2004,B470))</f>
        <v/>
      </c>
      <c r="K470" s="16" t="str">
        <f>IF(B470="","",SUMIF(Articole!$B$5:$B$2004,B470,Articole!$F$5:$F$2004))</f>
        <v/>
      </c>
      <c r="L470" s="17" t="str">
        <f>IF(B470="","",TRIM(IF(COUNTIF($B$5:$B$504,B470)&gt;1,"Număr de notă dublat. ","")&amp;IF(NOT(ISNUMBER(C470)),"Lipsește data. ","")&amp;IF(N(J470)=0,"Nota nu are articole. ","")&amp;IF(F470="","Lipsește documentul justificativ (notă de calcul, proces-verbal etc.). ","")&amp;IF(AND(D470="Stornare",G470=""),"Precizează ce înregistrare stornezi. ","")&amp;IF(I470="","Nota nu este verificată. ","")&amp;IF(COUNTIFS(Articole!$B$5:$B$2004,B470,Articole!$K$5:$K$2004,"?*")&gt;0,"Are articole cu probleme (vezi Articole). ","")))</f>
        <v/>
      </c>
    </row>
    <row r="471" spans="2:12" x14ac:dyDescent="0.2">
      <c r="B471" s="18"/>
      <c r="C471" s="11"/>
      <c r="D471" s="12"/>
      <c r="E471" s="13"/>
      <c r="F471" s="13"/>
      <c r="G471" s="13"/>
      <c r="H471" s="13"/>
      <c r="I471" s="14"/>
      <c r="J471" s="15" t="str">
        <f>IF(B471="","",COUNTIF(Articole!$B$5:$B$2004,B471))</f>
        <v/>
      </c>
      <c r="K471" s="16" t="str">
        <f>IF(B471="","",SUMIF(Articole!$B$5:$B$2004,B471,Articole!$F$5:$F$2004))</f>
        <v/>
      </c>
      <c r="L471" s="17" t="str">
        <f>IF(B471="","",TRIM(IF(COUNTIF($B$5:$B$504,B471)&gt;1,"Număr de notă dublat. ","")&amp;IF(NOT(ISNUMBER(C471)),"Lipsește data. ","")&amp;IF(N(J471)=0,"Nota nu are articole. ","")&amp;IF(F471="","Lipsește documentul justificativ (notă de calcul, proces-verbal etc.). ","")&amp;IF(AND(D471="Stornare",G471=""),"Precizează ce înregistrare stornezi. ","")&amp;IF(I471="","Nota nu este verificată. ","")&amp;IF(COUNTIFS(Articole!$B$5:$B$2004,B471,Articole!$K$5:$K$2004,"?*")&gt;0,"Are articole cu probleme (vezi Articole). ","")))</f>
        <v/>
      </c>
    </row>
    <row r="472" spans="2:12" x14ac:dyDescent="0.2">
      <c r="B472" s="18"/>
      <c r="C472" s="11"/>
      <c r="D472" s="12"/>
      <c r="E472" s="13"/>
      <c r="F472" s="13"/>
      <c r="G472" s="13"/>
      <c r="H472" s="13"/>
      <c r="I472" s="14"/>
      <c r="J472" s="15" t="str">
        <f>IF(B472="","",COUNTIF(Articole!$B$5:$B$2004,B472))</f>
        <v/>
      </c>
      <c r="K472" s="16" t="str">
        <f>IF(B472="","",SUMIF(Articole!$B$5:$B$2004,B472,Articole!$F$5:$F$2004))</f>
        <v/>
      </c>
      <c r="L472" s="17" t="str">
        <f>IF(B472="","",TRIM(IF(COUNTIF($B$5:$B$504,B472)&gt;1,"Număr de notă dublat. ","")&amp;IF(NOT(ISNUMBER(C472)),"Lipsește data. ","")&amp;IF(N(J472)=0,"Nota nu are articole. ","")&amp;IF(F472="","Lipsește documentul justificativ (notă de calcul, proces-verbal etc.). ","")&amp;IF(AND(D472="Stornare",G472=""),"Precizează ce înregistrare stornezi. ","")&amp;IF(I472="","Nota nu este verificată. ","")&amp;IF(COUNTIFS(Articole!$B$5:$B$2004,B472,Articole!$K$5:$K$2004,"?*")&gt;0,"Are articole cu probleme (vezi Articole). ","")))</f>
        <v/>
      </c>
    </row>
    <row r="473" spans="2:12" x14ac:dyDescent="0.2">
      <c r="B473" s="18"/>
      <c r="C473" s="11"/>
      <c r="D473" s="12"/>
      <c r="E473" s="13"/>
      <c r="F473" s="13"/>
      <c r="G473" s="13"/>
      <c r="H473" s="13"/>
      <c r="I473" s="14"/>
      <c r="J473" s="15" t="str">
        <f>IF(B473="","",COUNTIF(Articole!$B$5:$B$2004,B473))</f>
        <v/>
      </c>
      <c r="K473" s="16" t="str">
        <f>IF(B473="","",SUMIF(Articole!$B$5:$B$2004,B473,Articole!$F$5:$F$2004))</f>
        <v/>
      </c>
      <c r="L473" s="17" t="str">
        <f>IF(B473="","",TRIM(IF(COUNTIF($B$5:$B$504,B473)&gt;1,"Număr de notă dublat. ","")&amp;IF(NOT(ISNUMBER(C473)),"Lipsește data. ","")&amp;IF(N(J473)=0,"Nota nu are articole. ","")&amp;IF(F473="","Lipsește documentul justificativ (notă de calcul, proces-verbal etc.). ","")&amp;IF(AND(D473="Stornare",G473=""),"Precizează ce înregistrare stornezi. ","")&amp;IF(I473="","Nota nu este verificată. ","")&amp;IF(COUNTIFS(Articole!$B$5:$B$2004,B473,Articole!$K$5:$K$2004,"?*")&gt;0,"Are articole cu probleme (vezi Articole). ","")))</f>
        <v/>
      </c>
    </row>
    <row r="474" spans="2:12" x14ac:dyDescent="0.2">
      <c r="B474" s="18"/>
      <c r="C474" s="11"/>
      <c r="D474" s="12"/>
      <c r="E474" s="13"/>
      <c r="F474" s="13"/>
      <c r="G474" s="13"/>
      <c r="H474" s="13"/>
      <c r="I474" s="14"/>
      <c r="J474" s="15" t="str">
        <f>IF(B474="","",COUNTIF(Articole!$B$5:$B$2004,B474))</f>
        <v/>
      </c>
      <c r="K474" s="16" t="str">
        <f>IF(B474="","",SUMIF(Articole!$B$5:$B$2004,B474,Articole!$F$5:$F$2004))</f>
        <v/>
      </c>
      <c r="L474" s="17" t="str">
        <f>IF(B474="","",TRIM(IF(COUNTIF($B$5:$B$504,B474)&gt;1,"Număr de notă dublat. ","")&amp;IF(NOT(ISNUMBER(C474)),"Lipsește data. ","")&amp;IF(N(J474)=0,"Nota nu are articole. ","")&amp;IF(F474="","Lipsește documentul justificativ (notă de calcul, proces-verbal etc.). ","")&amp;IF(AND(D474="Stornare",G474=""),"Precizează ce înregistrare stornezi. ","")&amp;IF(I474="","Nota nu este verificată. ","")&amp;IF(COUNTIFS(Articole!$B$5:$B$2004,B474,Articole!$K$5:$K$2004,"?*")&gt;0,"Are articole cu probleme (vezi Articole). ","")))</f>
        <v/>
      </c>
    </row>
    <row r="475" spans="2:12" x14ac:dyDescent="0.2">
      <c r="B475" s="18"/>
      <c r="C475" s="11"/>
      <c r="D475" s="12"/>
      <c r="E475" s="13"/>
      <c r="F475" s="13"/>
      <c r="G475" s="13"/>
      <c r="H475" s="13"/>
      <c r="I475" s="14"/>
      <c r="J475" s="15" t="str">
        <f>IF(B475="","",COUNTIF(Articole!$B$5:$B$2004,B475))</f>
        <v/>
      </c>
      <c r="K475" s="16" t="str">
        <f>IF(B475="","",SUMIF(Articole!$B$5:$B$2004,B475,Articole!$F$5:$F$2004))</f>
        <v/>
      </c>
      <c r="L475" s="17" t="str">
        <f>IF(B475="","",TRIM(IF(COUNTIF($B$5:$B$504,B475)&gt;1,"Număr de notă dublat. ","")&amp;IF(NOT(ISNUMBER(C475)),"Lipsește data. ","")&amp;IF(N(J475)=0,"Nota nu are articole. ","")&amp;IF(F475="","Lipsește documentul justificativ (notă de calcul, proces-verbal etc.). ","")&amp;IF(AND(D475="Stornare",G475=""),"Precizează ce înregistrare stornezi. ","")&amp;IF(I475="","Nota nu este verificată. ","")&amp;IF(COUNTIFS(Articole!$B$5:$B$2004,B475,Articole!$K$5:$K$2004,"?*")&gt;0,"Are articole cu probleme (vezi Articole). ","")))</f>
        <v/>
      </c>
    </row>
    <row r="476" spans="2:12" x14ac:dyDescent="0.2">
      <c r="B476" s="18"/>
      <c r="C476" s="11"/>
      <c r="D476" s="12"/>
      <c r="E476" s="13"/>
      <c r="F476" s="13"/>
      <c r="G476" s="13"/>
      <c r="H476" s="13"/>
      <c r="I476" s="14"/>
      <c r="J476" s="15" t="str">
        <f>IF(B476="","",COUNTIF(Articole!$B$5:$B$2004,B476))</f>
        <v/>
      </c>
      <c r="K476" s="16" t="str">
        <f>IF(B476="","",SUMIF(Articole!$B$5:$B$2004,B476,Articole!$F$5:$F$2004))</f>
        <v/>
      </c>
      <c r="L476" s="17" t="str">
        <f>IF(B476="","",TRIM(IF(COUNTIF($B$5:$B$504,B476)&gt;1,"Număr de notă dublat. ","")&amp;IF(NOT(ISNUMBER(C476)),"Lipsește data. ","")&amp;IF(N(J476)=0,"Nota nu are articole. ","")&amp;IF(F476="","Lipsește documentul justificativ (notă de calcul, proces-verbal etc.). ","")&amp;IF(AND(D476="Stornare",G476=""),"Precizează ce înregistrare stornezi. ","")&amp;IF(I476="","Nota nu este verificată. ","")&amp;IF(COUNTIFS(Articole!$B$5:$B$2004,B476,Articole!$K$5:$K$2004,"?*")&gt;0,"Are articole cu probleme (vezi Articole). ","")))</f>
        <v/>
      </c>
    </row>
    <row r="477" spans="2:12" x14ac:dyDescent="0.2">
      <c r="B477" s="18"/>
      <c r="C477" s="11"/>
      <c r="D477" s="12"/>
      <c r="E477" s="13"/>
      <c r="F477" s="13"/>
      <c r="G477" s="13"/>
      <c r="H477" s="13"/>
      <c r="I477" s="14"/>
      <c r="J477" s="15" t="str">
        <f>IF(B477="","",COUNTIF(Articole!$B$5:$B$2004,B477))</f>
        <v/>
      </c>
      <c r="K477" s="16" t="str">
        <f>IF(B477="","",SUMIF(Articole!$B$5:$B$2004,B477,Articole!$F$5:$F$2004))</f>
        <v/>
      </c>
      <c r="L477" s="17" t="str">
        <f>IF(B477="","",TRIM(IF(COUNTIF($B$5:$B$504,B477)&gt;1,"Număr de notă dublat. ","")&amp;IF(NOT(ISNUMBER(C477)),"Lipsește data. ","")&amp;IF(N(J477)=0,"Nota nu are articole. ","")&amp;IF(F477="","Lipsește documentul justificativ (notă de calcul, proces-verbal etc.). ","")&amp;IF(AND(D477="Stornare",G477=""),"Precizează ce înregistrare stornezi. ","")&amp;IF(I477="","Nota nu este verificată. ","")&amp;IF(COUNTIFS(Articole!$B$5:$B$2004,B477,Articole!$K$5:$K$2004,"?*")&gt;0,"Are articole cu probleme (vezi Articole). ","")))</f>
        <v/>
      </c>
    </row>
    <row r="478" spans="2:12" x14ac:dyDescent="0.2">
      <c r="B478" s="18"/>
      <c r="C478" s="11"/>
      <c r="D478" s="12"/>
      <c r="E478" s="13"/>
      <c r="F478" s="13"/>
      <c r="G478" s="13"/>
      <c r="H478" s="13"/>
      <c r="I478" s="14"/>
      <c r="J478" s="15" t="str">
        <f>IF(B478="","",COUNTIF(Articole!$B$5:$B$2004,B478))</f>
        <v/>
      </c>
      <c r="K478" s="16" t="str">
        <f>IF(B478="","",SUMIF(Articole!$B$5:$B$2004,B478,Articole!$F$5:$F$2004))</f>
        <v/>
      </c>
      <c r="L478" s="17" t="str">
        <f>IF(B478="","",TRIM(IF(COUNTIF($B$5:$B$504,B478)&gt;1,"Număr de notă dublat. ","")&amp;IF(NOT(ISNUMBER(C478)),"Lipsește data. ","")&amp;IF(N(J478)=0,"Nota nu are articole. ","")&amp;IF(F478="","Lipsește documentul justificativ (notă de calcul, proces-verbal etc.). ","")&amp;IF(AND(D478="Stornare",G478=""),"Precizează ce înregistrare stornezi. ","")&amp;IF(I478="","Nota nu este verificată. ","")&amp;IF(COUNTIFS(Articole!$B$5:$B$2004,B478,Articole!$K$5:$K$2004,"?*")&gt;0,"Are articole cu probleme (vezi Articole). ","")))</f>
        <v/>
      </c>
    </row>
    <row r="479" spans="2:12" x14ac:dyDescent="0.2">
      <c r="B479" s="18"/>
      <c r="C479" s="11"/>
      <c r="D479" s="12"/>
      <c r="E479" s="13"/>
      <c r="F479" s="13"/>
      <c r="G479" s="13"/>
      <c r="H479" s="13"/>
      <c r="I479" s="14"/>
      <c r="J479" s="15" t="str">
        <f>IF(B479="","",COUNTIF(Articole!$B$5:$B$2004,B479))</f>
        <v/>
      </c>
      <c r="K479" s="16" t="str">
        <f>IF(B479="","",SUMIF(Articole!$B$5:$B$2004,B479,Articole!$F$5:$F$2004))</f>
        <v/>
      </c>
      <c r="L479" s="17" t="str">
        <f>IF(B479="","",TRIM(IF(COUNTIF($B$5:$B$504,B479)&gt;1,"Număr de notă dublat. ","")&amp;IF(NOT(ISNUMBER(C479)),"Lipsește data. ","")&amp;IF(N(J479)=0,"Nota nu are articole. ","")&amp;IF(F479="","Lipsește documentul justificativ (notă de calcul, proces-verbal etc.). ","")&amp;IF(AND(D479="Stornare",G479=""),"Precizează ce înregistrare stornezi. ","")&amp;IF(I479="","Nota nu este verificată. ","")&amp;IF(COUNTIFS(Articole!$B$5:$B$2004,B479,Articole!$K$5:$K$2004,"?*")&gt;0,"Are articole cu probleme (vezi Articole). ","")))</f>
        <v/>
      </c>
    </row>
    <row r="480" spans="2:12" x14ac:dyDescent="0.2">
      <c r="B480" s="18"/>
      <c r="C480" s="11"/>
      <c r="D480" s="12"/>
      <c r="E480" s="13"/>
      <c r="F480" s="13"/>
      <c r="G480" s="13"/>
      <c r="H480" s="13"/>
      <c r="I480" s="14"/>
      <c r="J480" s="15" t="str">
        <f>IF(B480="","",COUNTIF(Articole!$B$5:$B$2004,B480))</f>
        <v/>
      </c>
      <c r="K480" s="16" t="str">
        <f>IF(B480="","",SUMIF(Articole!$B$5:$B$2004,B480,Articole!$F$5:$F$2004))</f>
        <v/>
      </c>
      <c r="L480" s="17" t="str">
        <f>IF(B480="","",TRIM(IF(COUNTIF($B$5:$B$504,B480)&gt;1,"Număr de notă dublat. ","")&amp;IF(NOT(ISNUMBER(C480)),"Lipsește data. ","")&amp;IF(N(J480)=0,"Nota nu are articole. ","")&amp;IF(F480="","Lipsește documentul justificativ (notă de calcul, proces-verbal etc.). ","")&amp;IF(AND(D480="Stornare",G480=""),"Precizează ce înregistrare stornezi. ","")&amp;IF(I480="","Nota nu este verificată. ","")&amp;IF(COUNTIFS(Articole!$B$5:$B$2004,B480,Articole!$K$5:$K$2004,"?*")&gt;0,"Are articole cu probleme (vezi Articole). ","")))</f>
        <v/>
      </c>
    </row>
    <row r="481" spans="2:12" x14ac:dyDescent="0.2">
      <c r="B481" s="18"/>
      <c r="C481" s="11"/>
      <c r="D481" s="12"/>
      <c r="E481" s="13"/>
      <c r="F481" s="13"/>
      <c r="G481" s="13"/>
      <c r="H481" s="13"/>
      <c r="I481" s="14"/>
      <c r="J481" s="15" t="str">
        <f>IF(B481="","",COUNTIF(Articole!$B$5:$B$2004,B481))</f>
        <v/>
      </c>
      <c r="K481" s="16" t="str">
        <f>IF(B481="","",SUMIF(Articole!$B$5:$B$2004,B481,Articole!$F$5:$F$2004))</f>
        <v/>
      </c>
      <c r="L481" s="17" t="str">
        <f>IF(B481="","",TRIM(IF(COUNTIF($B$5:$B$504,B481)&gt;1,"Număr de notă dublat. ","")&amp;IF(NOT(ISNUMBER(C481)),"Lipsește data. ","")&amp;IF(N(J481)=0,"Nota nu are articole. ","")&amp;IF(F481="","Lipsește documentul justificativ (notă de calcul, proces-verbal etc.). ","")&amp;IF(AND(D481="Stornare",G481=""),"Precizează ce înregistrare stornezi. ","")&amp;IF(I481="","Nota nu este verificată. ","")&amp;IF(COUNTIFS(Articole!$B$5:$B$2004,B481,Articole!$K$5:$K$2004,"?*")&gt;0,"Are articole cu probleme (vezi Articole). ","")))</f>
        <v/>
      </c>
    </row>
    <row r="482" spans="2:12" x14ac:dyDescent="0.2">
      <c r="B482" s="18"/>
      <c r="C482" s="11"/>
      <c r="D482" s="12"/>
      <c r="E482" s="13"/>
      <c r="F482" s="13"/>
      <c r="G482" s="13"/>
      <c r="H482" s="13"/>
      <c r="I482" s="14"/>
      <c r="J482" s="15" t="str">
        <f>IF(B482="","",COUNTIF(Articole!$B$5:$B$2004,B482))</f>
        <v/>
      </c>
      <c r="K482" s="16" t="str">
        <f>IF(B482="","",SUMIF(Articole!$B$5:$B$2004,B482,Articole!$F$5:$F$2004))</f>
        <v/>
      </c>
      <c r="L482" s="17" t="str">
        <f>IF(B482="","",TRIM(IF(COUNTIF($B$5:$B$504,B482)&gt;1,"Număr de notă dublat. ","")&amp;IF(NOT(ISNUMBER(C482)),"Lipsește data. ","")&amp;IF(N(J482)=0,"Nota nu are articole. ","")&amp;IF(F482="","Lipsește documentul justificativ (notă de calcul, proces-verbal etc.). ","")&amp;IF(AND(D482="Stornare",G482=""),"Precizează ce înregistrare stornezi. ","")&amp;IF(I482="","Nota nu este verificată. ","")&amp;IF(COUNTIFS(Articole!$B$5:$B$2004,B482,Articole!$K$5:$K$2004,"?*")&gt;0,"Are articole cu probleme (vezi Articole). ","")))</f>
        <v/>
      </c>
    </row>
    <row r="483" spans="2:12" x14ac:dyDescent="0.2">
      <c r="B483" s="18"/>
      <c r="C483" s="11"/>
      <c r="D483" s="12"/>
      <c r="E483" s="13"/>
      <c r="F483" s="13"/>
      <c r="G483" s="13"/>
      <c r="H483" s="13"/>
      <c r="I483" s="14"/>
      <c r="J483" s="15" t="str">
        <f>IF(B483="","",COUNTIF(Articole!$B$5:$B$2004,B483))</f>
        <v/>
      </c>
      <c r="K483" s="16" t="str">
        <f>IF(B483="","",SUMIF(Articole!$B$5:$B$2004,B483,Articole!$F$5:$F$2004))</f>
        <v/>
      </c>
      <c r="L483" s="17" t="str">
        <f>IF(B483="","",TRIM(IF(COUNTIF($B$5:$B$504,B483)&gt;1,"Număr de notă dublat. ","")&amp;IF(NOT(ISNUMBER(C483)),"Lipsește data. ","")&amp;IF(N(J483)=0,"Nota nu are articole. ","")&amp;IF(F483="","Lipsește documentul justificativ (notă de calcul, proces-verbal etc.). ","")&amp;IF(AND(D483="Stornare",G483=""),"Precizează ce înregistrare stornezi. ","")&amp;IF(I483="","Nota nu este verificată. ","")&amp;IF(COUNTIFS(Articole!$B$5:$B$2004,B483,Articole!$K$5:$K$2004,"?*")&gt;0,"Are articole cu probleme (vezi Articole). ","")))</f>
        <v/>
      </c>
    </row>
    <row r="484" spans="2:12" x14ac:dyDescent="0.2">
      <c r="B484" s="18"/>
      <c r="C484" s="11"/>
      <c r="D484" s="12"/>
      <c r="E484" s="13"/>
      <c r="F484" s="13"/>
      <c r="G484" s="13"/>
      <c r="H484" s="13"/>
      <c r="I484" s="14"/>
      <c r="J484" s="15" t="str">
        <f>IF(B484="","",COUNTIF(Articole!$B$5:$B$2004,B484))</f>
        <v/>
      </c>
      <c r="K484" s="16" t="str">
        <f>IF(B484="","",SUMIF(Articole!$B$5:$B$2004,B484,Articole!$F$5:$F$2004))</f>
        <v/>
      </c>
      <c r="L484" s="17" t="str">
        <f>IF(B484="","",TRIM(IF(COUNTIF($B$5:$B$504,B484)&gt;1,"Număr de notă dublat. ","")&amp;IF(NOT(ISNUMBER(C484)),"Lipsește data. ","")&amp;IF(N(J484)=0,"Nota nu are articole. ","")&amp;IF(F484="","Lipsește documentul justificativ (notă de calcul, proces-verbal etc.). ","")&amp;IF(AND(D484="Stornare",G484=""),"Precizează ce înregistrare stornezi. ","")&amp;IF(I484="","Nota nu este verificată. ","")&amp;IF(COUNTIFS(Articole!$B$5:$B$2004,B484,Articole!$K$5:$K$2004,"?*")&gt;0,"Are articole cu probleme (vezi Articole). ","")))</f>
        <v/>
      </c>
    </row>
    <row r="485" spans="2:12" x14ac:dyDescent="0.2">
      <c r="B485" s="18"/>
      <c r="C485" s="11"/>
      <c r="D485" s="12"/>
      <c r="E485" s="13"/>
      <c r="F485" s="13"/>
      <c r="G485" s="13"/>
      <c r="H485" s="13"/>
      <c r="I485" s="14"/>
      <c r="J485" s="15" t="str">
        <f>IF(B485="","",COUNTIF(Articole!$B$5:$B$2004,B485))</f>
        <v/>
      </c>
      <c r="K485" s="16" t="str">
        <f>IF(B485="","",SUMIF(Articole!$B$5:$B$2004,B485,Articole!$F$5:$F$2004))</f>
        <v/>
      </c>
      <c r="L485" s="17" t="str">
        <f>IF(B485="","",TRIM(IF(COUNTIF($B$5:$B$504,B485)&gt;1,"Număr de notă dublat. ","")&amp;IF(NOT(ISNUMBER(C485)),"Lipsește data. ","")&amp;IF(N(J485)=0,"Nota nu are articole. ","")&amp;IF(F485="","Lipsește documentul justificativ (notă de calcul, proces-verbal etc.). ","")&amp;IF(AND(D485="Stornare",G485=""),"Precizează ce înregistrare stornezi. ","")&amp;IF(I485="","Nota nu este verificată. ","")&amp;IF(COUNTIFS(Articole!$B$5:$B$2004,B485,Articole!$K$5:$K$2004,"?*")&gt;0,"Are articole cu probleme (vezi Articole). ","")))</f>
        <v/>
      </c>
    </row>
    <row r="486" spans="2:12" x14ac:dyDescent="0.2">
      <c r="B486" s="18"/>
      <c r="C486" s="11"/>
      <c r="D486" s="12"/>
      <c r="E486" s="13"/>
      <c r="F486" s="13"/>
      <c r="G486" s="13"/>
      <c r="H486" s="13"/>
      <c r="I486" s="14"/>
      <c r="J486" s="15" t="str">
        <f>IF(B486="","",COUNTIF(Articole!$B$5:$B$2004,B486))</f>
        <v/>
      </c>
      <c r="K486" s="16" t="str">
        <f>IF(B486="","",SUMIF(Articole!$B$5:$B$2004,B486,Articole!$F$5:$F$2004))</f>
        <v/>
      </c>
      <c r="L486" s="17" t="str">
        <f>IF(B486="","",TRIM(IF(COUNTIF($B$5:$B$504,B486)&gt;1,"Număr de notă dublat. ","")&amp;IF(NOT(ISNUMBER(C486)),"Lipsește data. ","")&amp;IF(N(J486)=0,"Nota nu are articole. ","")&amp;IF(F486="","Lipsește documentul justificativ (notă de calcul, proces-verbal etc.). ","")&amp;IF(AND(D486="Stornare",G486=""),"Precizează ce înregistrare stornezi. ","")&amp;IF(I486="","Nota nu este verificată. ","")&amp;IF(COUNTIFS(Articole!$B$5:$B$2004,B486,Articole!$K$5:$K$2004,"?*")&gt;0,"Are articole cu probleme (vezi Articole). ","")))</f>
        <v/>
      </c>
    </row>
    <row r="487" spans="2:12" x14ac:dyDescent="0.2">
      <c r="B487" s="18"/>
      <c r="C487" s="11"/>
      <c r="D487" s="12"/>
      <c r="E487" s="13"/>
      <c r="F487" s="13"/>
      <c r="G487" s="13"/>
      <c r="H487" s="13"/>
      <c r="I487" s="14"/>
      <c r="J487" s="15" t="str">
        <f>IF(B487="","",COUNTIF(Articole!$B$5:$B$2004,B487))</f>
        <v/>
      </c>
      <c r="K487" s="16" t="str">
        <f>IF(B487="","",SUMIF(Articole!$B$5:$B$2004,B487,Articole!$F$5:$F$2004))</f>
        <v/>
      </c>
      <c r="L487" s="17" t="str">
        <f>IF(B487="","",TRIM(IF(COUNTIF($B$5:$B$504,B487)&gt;1,"Număr de notă dublat. ","")&amp;IF(NOT(ISNUMBER(C487)),"Lipsește data. ","")&amp;IF(N(J487)=0,"Nota nu are articole. ","")&amp;IF(F487="","Lipsește documentul justificativ (notă de calcul, proces-verbal etc.). ","")&amp;IF(AND(D487="Stornare",G487=""),"Precizează ce înregistrare stornezi. ","")&amp;IF(I487="","Nota nu este verificată. ","")&amp;IF(COUNTIFS(Articole!$B$5:$B$2004,B487,Articole!$K$5:$K$2004,"?*")&gt;0,"Are articole cu probleme (vezi Articole). ","")))</f>
        <v/>
      </c>
    </row>
    <row r="488" spans="2:12" x14ac:dyDescent="0.2">
      <c r="B488" s="18"/>
      <c r="C488" s="11"/>
      <c r="D488" s="12"/>
      <c r="E488" s="13"/>
      <c r="F488" s="13"/>
      <c r="G488" s="13"/>
      <c r="H488" s="13"/>
      <c r="I488" s="14"/>
      <c r="J488" s="15" t="str">
        <f>IF(B488="","",COUNTIF(Articole!$B$5:$B$2004,B488))</f>
        <v/>
      </c>
      <c r="K488" s="16" t="str">
        <f>IF(B488="","",SUMIF(Articole!$B$5:$B$2004,B488,Articole!$F$5:$F$2004))</f>
        <v/>
      </c>
      <c r="L488" s="17" t="str">
        <f>IF(B488="","",TRIM(IF(COUNTIF($B$5:$B$504,B488)&gt;1,"Număr de notă dublat. ","")&amp;IF(NOT(ISNUMBER(C488)),"Lipsește data. ","")&amp;IF(N(J488)=0,"Nota nu are articole. ","")&amp;IF(F488="","Lipsește documentul justificativ (notă de calcul, proces-verbal etc.). ","")&amp;IF(AND(D488="Stornare",G488=""),"Precizează ce înregistrare stornezi. ","")&amp;IF(I488="","Nota nu este verificată. ","")&amp;IF(COUNTIFS(Articole!$B$5:$B$2004,B488,Articole!$K$5:$K$2004,"?*")&gt;0,"Are articole cu probleme (vezi Articole). ","")))</f>
        <v/>
      </c>
    </row>
    <row r="489" spans="2:12" x14ac:dyDescent="0.2">
      <c r="B489" s="18"/>
      <c r="C489" s="11"/>
      <c r="D489" s="12"/>
      <c r="E489" s="13"/>
      <c r="F489" s="13"/>
      <c r="G489" s="13"/>
      <c r="H489" s="13"/>
      <c r="I489" s="14"/>
      <c r="J489" s="15" t="str">
        <f>IF(B489="","",COUNTIF(Articole!$B$5:$B$2004,B489))</f>
        <v/>
      </c>
      <c r="K489" s="16" t="str">
        <f>IF(B489="","",SUMIF(Articole!$B$5:$B$2004,B489,Articole!$F$5:$F$2004))</f>
        <v/>
      </c>
      <c r="L489" s="17" t="str">
        <f>IF(B489="","",TRIM(IF(COUNTIF($B$5:$B$504,B489)&gt;1,"Număr de notă dublat. ","")&amp;IF(NOT(ISNUMBER(C489)),"Lipsește data. ","")&amp;IF(N(J489)=0,"Nota nu are articole. ","")&amp;IF(F489="","Lipsește documentul justificativ (notă de calcul, proces-verbal etc.). ","")&amp;IF(AND(D489="Stornare",G489=""),"Precizează ce înregistrare stornezi. ","")&amp;IF(I489="","Nota nu este verificată. ","")&amp;IF(COUNTIFS(Articole!$B$5:$B$2004,B489,Articole!$K$5:$K$2004,"?*")&gt;0,"Are articole cu probleme (vezi Articole). ","")))</f>
        <v/>
      </c>
    </row>
    <row r="490" spans="2:12" x14ac:dyDescent="0.2">
      <c r="B490" s="18"/>
      <c r="C490" s="11"/>
      <c r="D490" s="12"/>
      <c r="E490" s="13"/>
      <c r="F490" s="13"/>
      <c r="G490" s="13"/>
      <c r="H490" s="13"/>
      <c r="I490" s="14"/>
      <c r="J490" s="15" t="str">
        <f>IF(B490="","",COUNTIF(Articole!$B$5:$B$2004,B490))</f>
        <v/>
      </c>
      <c r="K490" s="16" t="str">
        <f>IF(B490="","",SUMIF(Articole!$B$5:$B$2004,B490,Articole!$F$5:$F$2004))</f>
        <v/>
      </c>
      <c r="L490" s="17" t="str">
        <f>IF(B490="","",TRIM(IF(COUNTIF($B$5:$B$504,B490)&gt;1,"Număr de notă dublat. ","")&amp;IF(NOT(ISNUMBER(C490)),"Lipsește data. ","")&amp;IF(N(J490)=0,"Nota nu are articole. ","")&amp;IF(F490="","Lipsește documentul justificativ (notă de calcul, proces-verbal etc.). ","")&amp;IF(AND(D490="Stornare",G490=""),"Precizează ce înregistrare stornezi. ","")&amp;IF(I490="","Nota nu este verificată. ","")&amp;IF(COUNTIFS(Articole!$B$5:$B$2004,B490,Articole!$K$5:$K$2004,"?*")&gt;0,"Are articole cu probleme (vezi Articole). ","")))</f>
        <v/>
      </c>
    </row>
    <row r="491" spans="2:12" x14ac:dyDescent="0.2">
      <c r="B491" s="18"/>
      <c r="C491" s="11"/>
      <c r="D491" s="12"/>
      <c r="E491" s="13"/>
      <c r="F491" s="13"/>
      <c r="G491" s="13"/>
      <c r="H491" s="13"/>
      <c r="I491" s="14"/>
      <c r="J491" s="15" t="str">
        <f>IF(B491="","",COUNTIF(Articole!$B$5:$B$2004,B491))</f>
        <v/>
      </c>
      <c r="K491" s="16" t="str">
        <f>IF(B491="","",SUMIF(Articole!$B$5:$B$2004,B491,Articole!$F$5:$F$2004))</f>
        <v/>
      </c>
      <c r="L491" s="17" t="str">
        <f>IF(B491="","",TRIM(IF(COUNTIF($B$5:$B$504,B491)&gt;1,"Număr de notă dublat. ","")&amp;IF(NOT(ISNUMBER(C491)),"Lipsește data. ","")&amp;IF(N(J491)=0,"Nota nu are articole. ","")&amp;IF(F491="","Lipsește documentul justificativ (notă de calcul, proces-verbal etc.). ","")&amp;IF(AND(D491="Stornare",G491=""),"Precizează ce înregistrare stornezi. ","")&amp;IF(I491="","Nota nu este verificată. ","")&amp;IF(COUNTIFS(Articole!$B$5:$B$2004,B491,Articole!$K$5:$K$2004,"?*")&gt;0,"Are articole cu probleme (vezi Articole). ","")))</f>
        <v/>
      </c>
    </row>
    <row r="492" spans="2:12" x14ac:dyDescent="0.2">
      <c r="B492" s="18"/>
      <c r="C492" s="11"/>
      <c r="D492" s="12"/>
      <c r="E492" s="13"/>
      <c r="F492" s="13"/>
      <c r="G492" s="13"/>
      <c r="H492" s="13"/>
      <c r="I492" s="14"/>
      <c r="J492" s="15" t="str">
        <f>IF(B492="","",COUNTIF(Articole!$B$5:$B$2004,B492))</f>
        <v/>
      </c>
      <c r="K492" s="16" t="str">
        <f>IF(B492="","",SUMIF(Articole!$B$5:$B$2004,B492,Articole!$F$5:$F$2004))</f>
        <v/>
      </c>
      <c r="L492" s="17" t="str">
        <f>IF(B492="","",TRIM(IF(COUNTIF($B$5:$B$504,B492)&gt;1,"Număr de notă dublat. ","")&amp;IF(NOT(ISNUMBER(C492)),"Lipsește data. ","")&amp;IF(N(J492)=0,"Nota nu are articole. ","")&amp;IF(F492="","Lipsește documentul justificativ (notă de calcul, proces-verbal etc.). ","")&amp;IF(AND(D492="Stornare",G492=""),"Precizează ce înregistrare stornezi. ","")&amp;IF(I492="","Nota nu este verificată. ","")&amp;IF(COUNTIFS(Articole!$B$5:$B$2004,B492,Articole!$K$5:$K$2004,"?*")&gt;0,"Are articole cu probleme (vezi Articole). ","")))</f>
        <v/>
      </c>
    </row>
    <row r="493" spans="2:12" x14ac:dyDescent="0.2">
      <c r="B493" s="18"/>
      <c r="C493" s="11"/>
      <c r="D493" s="12"/>
      <c r="E493" s="13"/>
      <c r="F493" s="13"/>
      <c r="G493" s="13"/>
      <c r="H493" s="13"/>
      <c r="I493" s="14"/>
      <c r="J493" s="15" t="str">
        <f>IF(B493="","",COUNTIF(Articole!$B$5:$B$2004,B493))</f>
        <v/>
      </c>
      <c r="K493" s="16" t="str">
        <f>IF(B493="","",SUMIF(Articole!$B$5:$B$2004,B493,Articole!$F$5:$F$2004))</f>
        <v/>
      </c>
      <c r="L493" s="17" t="str">
        <f>IF(B493="","",TRIM(IF(COUNTIF($B$5:$B$504,B493)&gt;1,"Număr de notă dublat. ","")&amp;IF(NOT(ISNUMBER(C493)),"Lipsește data. ","")&amp;IF(N(J493)=0,"Nota nu are articole. ","")&amp;IF(F493="","Lipsește documentul justificativ (notă de calcul, proces-verbal etc.). ","")&amp;IF(AND(D493="Stornare",G493=""),"Precizează ce înregistrare stornezi. ","")&amp;IF(I493="","Nota nu este verificată. ","")&amp;IF(COUNTIFS(Articole!$B$5:$B$2004,B493,Articole!$K$5:$K$2004,"?*")&gt;0,"Are articole cu probleme (vezi Articole). ","")))</f>
        <v/>
      </c>
    </row>
    <row r="494" spans="2:12" x14ac:dyDescent="0.2">
      <c r="B494" s="18"/>
      <c r="C494" s="11"/>
      <c r="D494" s="12"/>
      <c r="E494" s="13"/>
      <c r="F494" s="13"/>
      <c r="G494" s="13"/>
      <c r="H494" s="13"/>
      <c r="I494" s="14"/>
      <c r="J494" s="15" t="str">
        <f>IF(B494="","",COUNTIF(Articole!$B$5:$B$2004,B494))</f>
        <v/>
      </c>
      <c r="K494" s="16" t="str">
        <f>IF(B494="","",SUMIF(Articole!$B$5:$B$2004,B494,Articole!$F$5:$F$2004))</f>
        <v/>
      </c>
      <c r="L494" s="17" t="str">
        <f>IF(B494="","",TRIM(IF(COUNTIF($B$5:$B$504,B494)&gt;1,"Număr de notă dublat. ","")&amp;IF(NOT(ISNUMBER(C494)),"Lipsește data. ","")&amp;IF(N(J494)=0,"Nota nu are articole. ","")&amp;IF(F494="","Lipsește documentul justificativ (notă de calcul, proces-verbal etc.). ","")&amp;IF(AND(D494="Stornare",G494=""),"Precizează ce înregistrare stornezi. ","")&amp;IF(I494="","Nota nu este verificată. ","")&amp;IF(COUNTIFS(Articole!$B$5:$B$2004,B494,Articole!$K$5:$K$2004,"?*")&gt;0,"Are articole cu probleme (vezi Articole). ","")))</f>
        <v/>
      </c>
    </row>
    <row r="495" spans="2:12" x14ac:dyDescent="0.2">
      <c r="B495" s="18"/>
      <c r="C495" s="11"/>
      <c r="D495" s="12"/>
      <c r="E495" s="13"/>
      <c r="F495" s="13"/>
      <c r="G495" s="13"/>
      <c r="H495" s="13"/>
      <c r="I495" s="14"/>
      <c r="J495" s="15" t="str">
        <f>IF(B495="","",COUNTIF(Articole!$B$5:$B$2004,B495))</f>
        <v/>
      </c>
      <c r="K495" s="16" t="str">
        <f>IF(B495="","",SUMIF(Articole!$B$5:$B$2004,B495,Articole!$F$5:$F$2004))</f>
        <v/>
      </c>
      <c r="L495" s="17" t="str">
        <f>IF(B495="","",TRIM(IF(COUNTIF($B$5:$B$504,B495)&gt;1,"Număr de notă dublat. ","")&amp;IF(NOT(ISNUMBER(C495)),"Lipsește data. ","")&amp;IF(N(J495)=0,"Nota nu are articole. ","")&amp;IF(F495="","Lipsește documentul justificativ (notă de calcul, proces-verbal etc.). ","")&amp;IF(AND(D495="Stornare",G495=""),"Precizează ce înregistrare stornezi. ","")&amp;IF(I495="","Nota nu este verificată. ","")&amp;IF(COUNTIFS(Articole!$B$5:$B$2004,B495,Articole!$K$5:$K$2004,"?*")&gt;0,"Are articole cu probleme (vezi Articole). ","")))</f>
        <v/>
      </c>
    </row>
    <row r="496" spans="2:12" x14ac:dyDescent="0.2">
      <c r="B496" s="18"/>
      <c r="C496" s="11"/>
      <c r="D496" s="12"/>
      <c r="E496" s="13"/>
      <c r="F496" s="13"/>
      <c r="G496" s="13"/>
      <c r="H496" s="13"/>
      <c r="I496" s="14"/>
      <c r="J496" s="15" t="str">
        <f>IF(B496="","",COUNTIF(Articole!$B$5:$B$2004,B496))</f>
        <v/>
      </c>
      <c r="K496" s="16" t="str">
        <f>IF(B496="","",SUMIF(Articole!$B$5:$B$2004,B496,Articole!$F$5:$F$2004))</f>
        <v/>
      </c>
      <c r="L496" s="17" t="str">
        <f>IF(B496="","",TRIM(IF(COUNTIF($B$5:$B$504,B496)&gt;1,"Număr de notă dublat. ","")&amp;IF(NOT(ISNUMBER(C496)),"Lipsește data. ","")&amp;IF(N(J496)=0,"Nota nu are articole. ","")&amp;IF(F496="","Lipsește documentul justificativ (notă de calcul, proces-verbal etc.). ","")&amp;IF(AND(D496="Stornare",G496=""),"Precizează ce înregistrare stornezi. ","")&amp;IF(I496="","Nota nu este verificată. ","")&amp;IF(COUNTIFS(Articole!$B$5:$B$2004,B496,Articole!$K$5:$K$2004,"?*")&gt;0,"Are articole cu probleme (vezi Articole). ","")))</f>
        <v/>
      </c>
    </row>
    <row r="497" spans="2:12" x14ac:dyDescent="0.2">
      <c r="B497" s="18"/>
      <c r="C497" s="11"/>
      <c r="D497" s="12"/>
      <c r="E497" s="13"/>
      <c r="F497" s="13"/>
      <c r="G497" s="13"/>
      <c r="H497" s="13"/>
      <c r="I497" s="14"/>
      <c r="J497" s="15" t="str">
        <f>IF(B497="","",COUNTIF(Articole!$B$5:$B$2004,B497))</f>
        <v/>
      </c>
      <c r="K497" s="16" t="str">
        <f>IF(B497="","",SUMIF(Articole!$B$5:$B$2004,B497,Articole!$F$5:$F$2004))</f>
        <v/>
      </c>
      <c r="L497" s="17" t="str">
        <f>IF(B497="","",TRIM(IF(COUNTIF($B$5:$B$504,B497)&gt;1,"Număr de notă dublat. ","")&amp;IF(NOT(ISNUMBER(C497)),"Lipsește data. ","")&amp;IF(N(J497)=0,"Nota nu are articole. ","")&amp;IF(F497="","Lipsește documentul justificativ (notă de calcul, proces-verbal etc.). ","")&amp;IF(AND(D497="Stornare",G497=""),"Precizează ce înregistrare stornezi. ","")&amp;IF(I497="","Nota nu este verificată. ","")&amp;IF(COUNTIFS(Articole!$B$5:$B$2004,B497,Articole!$K$5:$K$2004,"?*")&gt;0,"Are articole cu probleme (vezi Articole). ","")))</f>
        <v/>
      </c>
    </row>
    <row r="498" spans="2:12" x14ac:dyDescent="0.2">
      <c r="B498" s="18"/>
      <c r="C498" s="11"/>
      <c r="D498" s="12"/>
      <c r="E498" s="13"/>
      <c r="F498" s="13"/>
      <c r="G498" s="13"/>
      <c r="H498" s="13"/>
      <c r="I498" s="14"/>
      <c r="J498" s="15" t="str">
        <f>IF(B498="","",COUNTIF(Articole!$B$5:$B$2004,B498))</f>
        <v/>
      </c>
      <c r="K498" s="16" t="str">
        <f>IF(B498="","",SUMIF(Articole!$B$5:$B$2004,B498,Articole!$F$5:$F$2004))</f>
        <v/>
      </c>
      <c r="L498" s="17" t="str">
        <f>IF(B498="","",TRIM(IF(COUNTIF($B$5:$B$504,B498)&gt;1,"Număr de notă dublat. ","")&amp;IF(NOT(ISNUMBER(C498)),"Lipsește data. ","")&amp;IF(N(J498)=0,"Nota nu are articole. ","")&amp;IF(F498="","Lipsește documentul justificativ (notă de calcul, proces-verbal etc.). ","")&amp;IF(AND(D498="Stornare",G498=""),"Precizează ce înregistrare stornezi. ","")&amp;IF(I498="","Nota nu este verificată. ","")&amp;IF(COUNTIFS(Articole!$B$5:$B$2004,B498,Articole!$K$5:$K$2004,"?*")&gt;0,"Are articole cu probleme (vezi Articole). ","")))</f>
        <v/>
      </c>
    </row>
    <row r="499" spans="2:12" x14ac:dyDescent="0.2">
      <c r="B499" s="18"/>
      <c r="C499" s="11"/>
      <c r="D499" s="12"/>
      <c r="E499" s="13"/>
      <c r="F499" s="13"/>
      <c r="G499" s="13"/>
      <c r="H499" s="13"/>
      <c r="I499" s="14"/>
      <c r="J499" s="15" t="str">
        <f>IF(B499="","",COUNTIF(Articole!$B$5:$B$2004,B499))</f>
        <v/>
      </c>
      <c r="K499" s="16" t="str">
        <f>IF(B499="","",SUMIF(Articole!$B$5:$B$2004,B499,Articole!$F$5:$F$2004))</f>
        <v/>
      </c>
      <c r="L499" s="17" t="str">
        <f>IF(B499="","",TRIM(IF(COUNTIF($B$5:$B$504,B499)&gt;1,"Număr de notă dublat. ","")&amp;IF(NOT(ISNUMBER(C499)),"Lipsește data. ","")&amp;IF(N(J499)=0,"Nota nu are articole. ","")&amp;IF(F499="","Lipsește documentul justificativ (notă de calcul, proces-verbal etc.). ","")&amp;IF(AND(D499="Stornare",G499=""),"Precizează ce înregistrare stornezi. ","")&amp;IF(I499="","Nota nu este verificată. ","")&amp;IF(COUNTIFS(Articole!$B$5:$B$2004,B499,Articole!$K$5:$K$2004,"?*")&gt;0,"Are articole cu probleme (vezi Articole). ","")))</f>
        <v/>
      </c>
    </row>
    <row r="500" spans="2:12" x14ac:dyDescent="0.2">
      <c r="B500" s="18"/>
      <c r="C500" s="11"/>
      <c r="D500" s="12"/>
      <c r="E500" s="13"/>
      <c r="F500" s="13"/>
      <c r="G500" s="13"/>
      <c r="H500" s="13"/>
      <c r="I500" s="14"/>
      <c r="J500" s="15" t="str">
        <f>IF(B500="","",COUNTIF(Articole!$B$5:$B$2004,B500))</f>
        <v/>
      </c>
      <c r="K500" s="16" t="str">
        <f>IF(B500="","",SUMIF(Articole!$B$5:$B$2004,B500,Articole!$F$5:$F$2004))</f>
        <v/>
      </c>
      <c r="L500" s="17" t="str">
        <f>IF(B500="","",TRIM(IF(COUNTIF($B$5:$B$504,B500)&gt;1,"Număr de notă dublat. ","")&amp;IF(NOT(ISNUMBER(C500)),"Lipsește data. ","")&amp;IF(N(J500)=0,"Nota nu are articole. ","")&amp;IF(F500="","Lipsește documentul justificativ (notă de calcul, proces-verbal etc.). ","")&amp;IF(AND(D500="Stornare",G500=""),"Precizează ce înregistrare stornezi. ","")&amp;IF(I500="","Nota nu este verificată. ","")&amp;IF(COUNTIFS(Articole!$B$5:$B$2004,B500,Articole!$K$5:$K$2004,"?*")&gt;0,"Are articole cu probleme (vezi Articole). ","")))</f>
        <v/>
      </c>
    </row>
    <row r="501" spans="2:12" x14ac:dyDescent="0.2">
      <c r="B501" s="18"/>
      <c r="C501" s="11"/>
      <c r="D501" s="12"/>
      <c r="E501" s="13"/>
      <c r="F501" s="13"/>
      <c r="G501" s="13"/>
      <c r="H501" s="13"/>
      <c r="I501" s="14"/>
      <c r="J501" s="15" t="str">
        <f>IF(B501="","",COUNTIF(Articole!$B$5:$B$2004,B501))</f>
        <v/>
      </c>
      <c r="K501" s="16" t="str">
        <f>IF(B501="","",SUMIF(Articole!$B$5:$B$2004,B501,Articole!$F$5:$F$2004))</f>
        <v/>
      </c>
      <c r="L501" s="17" t="str">
        <f>IF(B501="","",TRIM(IF(COUNTIF($B$5:$B$504,B501)&gt;1,"Număr de notă dublat. ","")&amp;IF(NOT(ISNUMBER(C501)),"Lipsește data. ","")&amp;IF(N(J501)=0,"Nota nu are articole. ","")&amp;IF(F501="","Lipsește documentul justificativ (notă de calcul, proces-verbal etc.). ","")&amp;IF(AND(D501="Stornare",G501=""),"Precizează ce înregistrare stornezi. ","")&amp;IF(I501="","Nota nu este verificată. ","")&amp;IF(COUNTIFS(Articole!$B$5:$B$2004,B501,Articole!$K$5:$K$2004,"?*")&gt;0,"Are articole cu probleme (vezi Articole). ","")))</f>
        <v/>
      </c>
    </row>
    <row r="502" spans="2:12" x14ac:dyDescent="0.2">
      <c r="B502" s="18"/>
      <c r="C502" s="11"/>
      <c r="D502" s="12"/>
      <c r="E502" s="13"/>
      <c r="F502" s="13"/>
      <c r="G502" s="13"/>
      <c r="H502" s="13"/>
      <c r="I502" s="14"/>
      <c r="J502" s="15" t="str">
        <f>IF(B502="","",COUNTIF(Articole!$B$5:$B$2004,B502))</f>
        <v/>
      </c>
      <c r="K502" s="16" t="str">
        <f>IF(B502="","",SUMIF(Articole!$B$5:$B$2004,B502,Articole!$F$5:$F$2004))</f>
        <v/>
      </c>
      <c r="L502" s="17" t="str">
        <f>IF(B502="","",TRIM(IF(COUNTIF($B$5:$B$504,B502)&gt;1,"Număr de notă dublat. ","")&amp;IF(NOT(ISNUMBER(C502)),"Lipsește data. ","")&amp;IF(N(J502)=0,"Nota nu are articole. ","")&amp;IF(F502="","Lipsește documentul justificativ (notă de calcul, proces-verbal etc.). ","")&amp;IF(AND(D502="Stornare",G502=""),"Precizează ce înregistrare stornezi. ","")&amp;IF(I502="","Nota nu este verificată. ","")&amp;IF(COUNTIFS(Articole!$B$5:$B$2004,B502,Articole!$K$5:$K$2004,"?*")&gt;0,"Are articole cu probleme (vezi Articole). ","")))</f>
        <v/>
      </c>
    </row>
    <row r="503" spans="2:12" x14ac:dyDescent="0.2">
      <c r="B503" s="18"/>
      <c r="C503" s="11"/>
      <c r="D503" s="12"/>
      <c r="E503" s="13"/>
      <c r="F503" s="13"/>
      <c r="G503" s="13"/>
      <c r="H503" s="13"/>
      <c r="I503" s="14"/>
      <c r="J503" s="15" t="str">
        <f>IF(B503="","",COUNTIF(Articole!$B$5:$B$2004,B503))</f>
        <v/>
      </c>
      <c r="K503" s="16" t="str">
        <f>IF(B503="","",SUMIF(Articole!$B$5:$B$2004,B503,Articole!$F$5:$F$2004))</f>
        <v/>
      </c>
      <c r="L503" s="17" t="str">
        <f>IF(B503="","",TRIM(IF(COUNTIF($B$5:$B$504,B503)&gt;1,"Număr de notă dublat. ","")&amp;IF(NOT(ISNUMBER(C503)),"Lipsește data. ","")&amp;IF(N(J503)=0,"Nota nu are articole. ","")&amp;IF(F503="","Lipsește documentul justificativ (notă de calcul, proces-verbal etc.). ","")&amp;IF(AND(D503="Stornare",G503=""),"Precizează ce înregistrare stornezi. ","")&amp;IF(I503="","Nota nu este verificată. ","")&amp;IF(COUNTIFS(Articole!$B$5:$B$2004,B503,Articole!$K$5:$K$2004,"?*")&gt;0,"Are articole cu probleme (vezi Articole). ","")))</f>
        <v/>
      </c>
    </row>
    <row r="504" spans="2:12" x14ac:dyDescent="0.2">
      <c r="B504" s="18"/>
      <c r="C504" s="11"/>
      <c r="D504" s="12"/>
      <c r="E504" s="13"/>
      <c r="F504" s="13"/>
      <c r="G504" s="13"/>
      <c r="H504" s="13"/>
      <c r="I504" s="14"/>
      <c r="J504" s="15" t="str">
        <f>IF(B504="","",COUNTIF(Articole!$B$5:$B$2004,B504))</f>
        <v/>
      </c>
      <c r="K504" s="16" t="str">
        <f>IF(B504="","",SUMIF(Articole!$B$5:$B$2004,B504,Articole!$F$5:$F$2004))</f>
        <v/>
      </c>
      <c r="L504" s="17" t="str">
        <f>IF(B504="","",TRIM(IF(COUNTIF($B$5:$B$504,B504)&gt;1,"Număr de notă dublat. ","")&amp;IF(NOT(ISNUMBER(C504)),"Lipsește data. ","")&amp;IF(N(J504)=0,"Nota nu are articole. ","")&amp;IF(F504="","Lipsește documentul justificativ (notă de calcul, proces-verbal etc.). ","")&amp;IF(AND(D504="Stornare",G504=""),"Precizează ce înregistrare stornezi. ","")&amp;IF(I504="","Nota nu este verificată. ","")&amp;IF(COUNTIFS(Articole!$B$5:$B$2004,B504,Articole!$K$5:$K$2004,"?*")&gt;0,"Are articole cu probleme (vezi Articole). ","")))</f>
        <v/>
      </c>
    </row>
  </sheetData>
  <dataValidations count="1">
    <dataValidation type="list" allowBlank="1" showInputMessage="1" showErrorMessage="1" sqref="D5:D504" xr:uid="{12758D1F-BB98-4266-9098-F7BC2F771599}">
      <formula1>"Închidere de lună,Regularizare,Corectare,Stornare,Compensare,Altele"</formula1>
    </dataValidation>
  </dataValidations>
  <pageMargins left="0.7" right="0.7" top="0.75" bottom="0.75" header="0.3" footer="0.3"/>
  <ignoredErrors>
    <ignoredError sqref="B5:B2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D1876-1D37-47A2-846B-3A25C0F2D37D}">
  <dimension ref="B1:M2004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40.7109375" style="1" customWidth="1"/>
    <col min="4" max="5" width="9.7109375" style="1" customWidth="1"/>
    <col min="6" max="6" width="12.7109375" style="1" customWidth="1"/>
    <col min="7" max="7" width="10.7109375" style="1" customWidth="1"/>
    <col min="8" max="9" width="30.7109375" style="1" customWidth="1"/>
    <col min="10" max="10" width="14.7109375" style="1" customWidth="1"/>
    <col min="11" max="11" width="34.7109375" style="1" customWidth="1"/>
    <col min="12" max="13" width="0" style="1" hidden="1" customWidth="1"/>
    <col min="14" max="16384" width="11.42578125" style="1"/>
  </cols>
  <sheetData>
    <row r="1" spans="2:13" ht="21" x14ac:dyDescent="0.35">
      <c r="B1" s="2" t="s">
        <v>218</v>
      </c>
    </row>
    <row r="2" spans="2:13" x14ac:dyDescent="0.2">
      <c r="B2" s="3" t="s">
        <v>219</v>
      </c>
    </row>
    <row r="3" spans="2:13" x14ac:dyDescent="0.2">
      <c r="B3" s="5" t="s">
        <v>242</v>
      </c>
      <c r="F3" s="26">
        <f>SUM(F5:F2004)</f>
        <v>44433.33</v>
      </c>
      <c r="K3" s="5" t="str">
        <f>IF(COUNTIF(K5:K2004,"?*")=0,"✔ Fără probleme",COUNTIF(K5:K2004,"?*")&amp;" articole de verificat")</f>
        <v>✔ Fără probleme</v>
      </c>
    </row>
    <row r="4" spans="2:13" ht="30" customHeight="1" x14ac:dyDescent="0.2">
      <c r="B4" s="6" t="s">
        <v>177</v>
      </c>
      <c r="C4" s="6" t="s">
        <v>220</v>
      </c>
      <c r="D4" s="6" t="s">
        <v>221</v>
      </c>
      <c r="E4" s="6" t="s">
        <v>222</v>
      </c>
      <c r="F4" s="6" t="s">
        <v>223</v>
      </c>
      <c r="G4" s="6" t="s">
        <v>178</v>
      </c>
      <c r="H4" s="6" t="s">
        <v>224</v>
      </c>
      <c r="I4" s="6" t="s">
        <v>225</v>
      </c>
      <c r="J4" s="6" t="s">
        <v>226</v>
      </c>
      <c r="K4" s="6" t="s">
        <v>187</v>
      </c>
      <c r="L4" s="19" t="s">
        <v>227</v>
      </c>
      <c r="M4" s="19" t="s">
        <v>228</v>
      </c>
    </row>
    <row r="5" spans="2:13" ht="25.5" x14ac:dyDescent="0.2">
      <c r="B5" s="10" t="s">
        <v>188</v>
      </c>
      <c r="C5" s="13" t="s">
        <v>229</v>
      </c>
      <c r="D5" s="22" t="s">
        <v>154</v>
      </c>
      <c r="E5" s="22" t="s">
        <v>32</v>
      </c>
      <c r="F5" s="23">
        <v>2208.33</v>
      </c>
      <c r="G5" s="24">
        <f>IF(B5="","",IFERROR(INDEX('Registru note'!$C$5:$C$504,MATCH(B5,'Registru note'!$B$5:$B$504,0)),""))</f>
        <v>46326</v>
      </c>
      <c r="H5" s="25" t="str">
        <f t="shared" ref="H5:H68" si="0">IF(D5="","",IFERROR(INDEX(PlanDen,MATCH(TRIM(IF(ISNUMBER(FIND(".",D5)),LEFT(D5,FIND(".",D5)-1),D5)),PlanCont,0)),IFERROR(INDEX(PlanDen,MATCH(LEFT(TRIM(IF(ISNUMBER(FIND(".",D5)),LEFT(D5,FIND(".",D5)-1),D5)),4),PlanCont,0)),IFERROR(INDEX(PlanDen,MATCH(LEFT(TRIM(IF(ISNUMBER(FIND(".",D5)),LEFT(D5,FIND(".",D5)-1),D5)),3),PlanCont,0)),"Cont inexistent în plan"))))</f>
        <v>Cheltuieli de exploatare privind amortizarea imobilizărilor</v>
      </c>
      <c r="I5" s="25" t="str">
        <f t="shared" ref="I5:I68" si="1">IF(E5="","",IFERROR(INDEX(PlanDen,MATCH(TRIM(IF(ISNUMBER(FIND(".",E5)),LEFT(E5,FIND(".",E5)-1),E5)),PlanCont,0)),IFERROR(INDEX(PlanDen,MATCH(LEFT(TRIM(IF(ISNUMBER(FIND(".",E5)),LEFT(E5,FIND(".",E5)-1),E5)),4),PlanCont,0)),IFERROR(INDEX(PlanDen,MATCH(LEFT(TRIM(IF(ISNUMBER(FIND(".",E5)),LEFT(E5,FIND(".",E5)-1),E5)),3),PlanCont,0)),"Cont inexistent în plan"))))</f>
        <v>Amortizarea instalațiilor și mijloacelor de transport</v>
      </c>
      <c r="J5" s="15" t="str">
        <f>IF(B5="","",IFERROR(INDEX('Registru note'!$D$5:$D$504,MATCH(B5,'Registru note'!$B$5:$B$504,0)),""))</f>
        <v>Închidere de lună</v>
      </c>
      <c r="K5" s="17" t="str">
        <f>IF(AND(B5="",D5="",E5=""),"",TRIM(IF(ISNA(MATCH(B5,'Registru note'!$B$5:$B$504,0)),"Nota nu există în registru. ","")&amp;IF(D5="","Lipsește contul debitor. ",IF(NOT(OR(ISNUMBER(MATCH(TRIM(IF(ISNUMBER(FIND(".",D5)),LEFT(D5,FIND(".",D5)-1),D5)),PlanCont,0)),ISNUMBER(MATCH(LEFT(TRIM(IF(ISNUMBER(FIND(".",D5)),LEFT(D5,FIND(".",D5)-1),D5)),4),PlanCont,0)),ISNUMBER(MATCH(LEFT(TRIM(IF(ISNUMBER(FIND(".",D5)),LEFT(D5,FIND(".",D5)-1),D5)),3),PlanCont,0)))),"Contul debitor nu există în plan. ",""))&amp;IF(E5="","Lipsește contul creditor. ",IF(NOT(OR(ISNUMBER(MATCH(TRIM(IF(ISNUMBER(FIND(".",E5)),LEFT(E5,FIND(".",E5)-1),E5)),PlanCont,0)),ISNUMBER(MATCH(LEFT(TRIM(IF(ISNUMBER(FIND(".",E5)),LEFT(E5,FIND(".",E5)-1),E5)),4),PlanCont,0)),ISNUMBER(MATCH(LEFT(TRIM(IF(ISNUMBER(FIND(".",E5)),LEFT(E5,FIND(".",E5)-1),E5)),3),PlanCont,0)))),"Contul creditor nu există în plan. ",""))&amp;IF(AND(D5&lt;&gt;"",TRIM(D5&amp;"")=TRIM(E5&amp;"")),"Același cont pe debit și credit. ","")&amp;IF(N(F5)=0,"Lipsește suma. ","")&amp;IF(AND(N(F5)&lt;0,J5&lt;&gt;"Stornare"),"Sumă negativă într-o notă care nu e de stornare. ","")&amp;IF(C5="","Lipsește explicația. ","")))</f>
        <v/>
      </c>
      <c r="L5" s="1" t="str">
        <f>IF(B5="","",B5&amp;"|"&amp;COUNTIF($B$5:B5,B5))</f>
        <v>1|1</v>
      </c>
      <c r="M5" s="1">
        <f t="shared" ref="M5:M68" si="2">IF(OR(B5="",NOT(ISNUMBER(G5))),"",G5*100000+ROW())</f>
        <v>4632600005</v>
      </c>
    </row>
    <row r="6" spans="2:13" ht="25.5" x14ac:dyDescent="0.2">
      <c r="B6" s="10" t="s">
        <v>188</v>
      </c>
      <c r="C6" s="13" t="s">
        <v>230</v>
      </c>
      <c r="D6" s="22" t="s">
        <v>154</v>
      </c>
      <c r="E6" s="22" t="s">
        <v>30</v>
      </c>
      <c r="F6" s="23">
        <v>250</v>
      </c>
      <c r="G6" s="24">
        <f>IF(B6="","",IFERROR(INDEX('Registru note'!$C$5:$C$504,MATCH(B6,'Registru note'!$B$5:$B$504,0)),""))</f>
        <v>46326</v>
      </c>
      <c r="H6" s="25" t="str">
        <f t="shared" si="0"/>
        <v>Cheltuieli de exploatare privind amortizarea imobilizărilor</v>
      </c>
      <c r="I6" s="25" t="str">
        <f t="shared" si="1"/>
        <v>Amortizarea altor imobilizări necorporale</v>
      </c>
      <c r="J6" s="15" t="str">
        <f>IF(B6="","",IFERROR(INDEX('Registru note'!$D$5:$D$504,MATCH(B6,'Registru note'!$B$5:$B$504,0)),""))</f>
        <v>Închidere de lună</v>
      </c>
      <c r="K6" s="17" t="str">
        <f>IF(AND(B6="",D6="",E6=""),"",TRIM(IF(ISNA(MATCH(B6,'Registru note'!$B$5:$B$504,0)),"Nota nu există în registru. ","")&amp;IF(D6="","Lipsește contul debitor. ",IF(NOT(OR(ISNUMBER(MATCH(TRIM(IF(ISNUMBER(FIND(".",D6)),LEFT(D6,FIND(".",D6)-1),D6)),PlanCont,0)),ISNUMBER(MATCH(LEFT(TRIM(IF(ISNUMBER(FIND(".",D6)),LEFT(D6,FIND(".",D6)-1),D6)),4),PlanCont,0)),ISNUMBER(MATCH(LEFT(TRIM(IF(ISNUMBER(FIND(".",D6)),LEFT(D6,FIND(".",D6)-1),D6)),3),PlanCont,0)))),"Contul debitor nu există în plan. ",""))&amp;IF(E6="","Lipsește contul creditor. ",IF(NOT(OR(ISNUMBER(MATCH(TRIM(IF(ISNUMBER(FIND(".",E6)),LEFT(E6,FIND(".",E6)-1),E6)),PlanCont,0)),ISNUMBER(MATCH(LEFT(TRIM(IF(ISNUMBER(FIND(".",E6)),LEFT(E6,FIND(".",E6)-1),E6)),4),PlanCont,0)),ISNUMBER(MATCH(LEFT(TRIM(IF(ISNUMBER(FIND(".",E6)),LEFT(E6,FIND(".",E6)-1),E6)),3),PlanCont,0)))),"Contul creditor nu există în plan. ",""))&amp;IF(AND(D6&lt;&gt;"",TRIM(D6&amp;"")=TRIM(E6&amp;"")),"Același cont pe debit și credit. ","")&amp;IF(N(F6)=0,"Lipsește suma. ","")&amp;IF(AND(N(F6)&lt;0,J6&lt;&gt;"Stornare"),"Sumă negativă într-o notă care nu e de stornare. ","")&amp;IF(C6="","Lipsește explicația. ","")))</f>
        <v/>
      </c>
      <c r="L6" s="1" t="str">
        <f>IF(B6="","",B6&amp;"|"&amp;COUNTIF($B$5:B6,B6))</f>
        <v>1|2</v>
      </c>
      <c r="M6" s="1">
        <f t="shared" si="2"/>
        <v>4632600006</v>
      </c>
    </row>
    <row r="7" spans="2:13" x14ac:dyDescent="0.2">
      <c r="B7" s="10" t="s">
        <v>194</v>
      </c>
      <c r="C7" s="13" t="s">
        <v>231</v>
      </c>
      <c r="D7" s="22" t="s">
        <v>144</v>
      </c>
      <c r="E7" s="22" t="s">
        <v>60</v>
      </c>
      <c r="F7" s="23">
        <v>18000</v>
      </c>
      <c r="G7" s="24">
        <f>IF(B7="","",IFERROR(INDEX('Registru note'!$C$5:$C$504,MATCH(B7,'Registru note'!$B$5:$B$504,0)),""))</f>
        <v>46326</v>
      </c>
      <c r="H7" s="25" t="str">
        <f t="shared" si="0"/>
        <v>Cheltuieli cu salariile personalului</v>
      </c>
      <c r="I7" s="25" t="str">
        <f t="shared" si="1"/>
        <v>Personal – salarii datorate</v>
      </c>
      <c r="J7" s="15" t="str">
        <f>IF(B7="","",IFERROR(INDEX('Registru note'!$D$5:$D$504,MATCH(B7,'Registru note'!$B$5:$B$504,0)),""))</f>
        <v>Închidere de lună</v>
      </c>
      <c r="K7" s="17" t="str">
        <f>IF(AND(B7="",D7="",E7=""),"",TRIM(IF(ISNA(MATCH(B7,'Registru note'!$B$5:$B$504,0)),"Nota nu există în registru. ","")&amp;IF(D7="","Lipsește contul debitor. ",IF(NOT(OR(ISNUMBER(MATCH(TRIM(IF(ISNUMBER(FIND(".",D7)),LEFT(D7,FIND(".",D7)-1),D7)),PlanCont,0)),ISNUMBER(MATCH(LEFT(TRIM(IF(ISNUMBER(FIND(".",D7)),LEFT(D7,FIND(".",D7)-1),D7)),4),PlanCont,0)),ISNUMBER(MATCH(LEFT(TRIM(IF(ISNUMBER(FIND(".",D7)),LEFT(D7,FIND(".",D7)-1),D7)),3),PlanCont,0)))),"Contul debitor nu există în plan. ",""))&amp;IF(E7="","Lipsește contul creditor. ",IF(NOT(OR(ISNUMBER(MATCH(TRIM(IF(ISNUMBER(FIND(".",E7)),LEFT(E7,FIND(".",E7)-1),E7)),PlanCont,0)),ISNUMBER(MATCH(LEFT(TRIM(IF(ISNUMBER(FIND(".",E7)),LEFT(E7,FIND(".",E7)-1),E7)),4),PlanCont,0)),ISNUMBER(MATCH(LEFT(TRIM(IF(ISNUMBER(FIND(".",E7)),LEFT(E7,FIND(".",E7)-1),E7)),3),PlanCont,0)))),"Contul creditor nu există în plan. ",""))&amp;IF(AND(D7&lt;&gt;"",TRIM(D7&amp;"")=TRIM(E7&amp;"")),"Același cont pe debit și credit. ","")&amp;IF(N(F7)=0,"Lipsește suma. ","")&amp;IF(AND(N(F7)&lt;0,J7&lt;&gt;"Stornare"),"Sumă negativă într-o notă care nu e de stornare. ","")&amp;IF(C7="","Lipsește explicația. ","")))</f>
        <v/>
      </c>
      <c r="L7" s="1" t="str">
        <f>IF(B7="","",B7&amp;"|"&amp;COUNTIF($B$5:B7,B7))</f>
        <v>2|1</v>
      </c>
      <c r="M7" s="1">
        <f t="shared" si="2"/>
        <v>4632600007</v>
      </c>
    </row>
    <row r="8" spans="2:13" x14ac:dyDescent="0.2">
      <c r="B8" s="10" t="s">
        <v>194</v>
      </c>
      <c r="C8" s="13" t="s">
        <v>232</v>
      </c>
      <c r="D8" s="22" t="s">
        <v>60</v>
      </c>
      <c r="E8" s="22" t="s">
        <v>64</v>
      </c>
      <c r="F8" s="23">
        <v>4500</v>
      </c>
      <c r="G8" s="24">
        <f>IF(B8="","",IFERROR(INDEX('Registru note'!$C$5:$C$504,MATCH(B8,'Registru note'!$B$5:$B$504,0)),""))</f>
        <v>46326</v>
      </c>
      <c r="H8" s="25" t="str">
        <f t="shared" si="0"/>
        <v>Personal – salarii datorate</v>
      </c>
      <c r="I8" s="25" t="str">
        <f t="shared" si="1"/>
        <v>Contribuția de asigurări sociale</v>
      </c>
      <c r="J8" s="15" t="str">
        <f>IF(B8="","",IFERROR(INDEX('Registru note'!$D$5:$D$504,MATCH(B8,'Registru note'!$B$5:$B$504,0)),""))</f>
        <v>Închidere de lună</v>
      </c>
      <c r="K8" s="17" t="str">
        <f>IF(AND(B8="",D8="",E8=""),"",TRIM(IF(ISNA(MATCH(B8,'Registru note'!$B$5:$B$504,0)),"Nota nu există în registru. ","")&amp;IF(D8="","Lipsește contul debitor. ",IF(NOT(OR(ISNUMBER(MATCH(TRIM(IF(ISNUMBER(FIND(".",D8)),LEFT(D8,FIND(".",D8)-1),D8)),PlanCont,0)),ISNUMBER(MATCH(LEFT(TRIM(IF(ISNUMBER(FIND(".",D8)),LEFT(D8,FIND(".",D8)-1),D8)),4),PlanCont,0)),ISNUMBER(MATCH(LEFT(TRIM(IF(ISNUMBER(FIND(".",D8)),LEFT(D8,FIND(".",D8)-1),D8)),3),PlanCont,0)))),"Contul debitor nu există în plan. ",""))&amp;IF(E8="","Lipsește contul creditor. ",IF(NOT(OR(ISNUMBER(MATCH(TRIM(IF(ISNUMBER(FIND(".",E8)),LEFT(E8,FIND(".",E8)-1),E8)),PlanCont,0)),ISNUMBER(MATCH(LEFT(TRIM(IF(ISNUMBER(FIND(".",E8)),LEFT(E8,FIND(".",E8)-1),E8)),4),PlanCont,0)),ISNUMBER(MATCH(LEFT(TRIM(IF(ISNUMBER(FIND(".",E8)),LEFT(E8,FIND(".",E8)-1),E8)),3),PlanCont,0)))),"Contul creditor nu există în plan. ",""))&amp;IF(AND(D8&lt;&gt;"",TRIM(D8&amp;"")=TRIM(E8&amp;"")),"Același cont pe debit și credit. ","")&amp;IF(N(F8)=0,"Lipsește suma. ","")&amp;IF(AND(N(F8)&lt;0,J8&lt;&gt;"Stornare"),"Sumă negativă într-o notă care nu e de stornare. ","")&amp;IF(C8="","Lipsește explicația. ","")))</f>
        <v/>
      </c>
      <c r="L8" s="1" t="str">
        <f>IF(B8="","",B8&amp;"|"&amp;COUNTIF($B$5:B8,B8))</f>
        <v>2|2</v>
      </c>
      <c r="M8" s="1">
        <f t="shared" si="2"/>
        <v>4632600008</v>
      </c>
    </row>
    <row r="9" spans="2:13" ht="25.5" x14ac:dyDescent="0.2">
      <c r="B9" s="10" t="s">
        <v>194</v>
      </c>
      <c r="C9" s="13" t="s">
        <v>233</v>
      </c>
      <c r="D9" s="22" t="s">
        <v>60</v>
      </c>
      <c r="E9" s="22" t="s">
        <v>66</v>
      </c>
      <c r="F9" s="23">
        <v>1800</v>
      </c>
      <c r="G9" s="24">
        <f>IF(B9="","",IFERROR(INDEX('Registru note'!$C$5:$C$504,MATCH(B9,'Registru note'!$B$5:$B$504,0)),""))</f>
        <v>46326</v>
      </c>
      <c r="H9" s="25" t="str">
        <f t="shared" si="0"/>
        <v>Personal – salarii datorate</v>
      </c>
      <c r="I9" s="25" t="str">
        <f t="shared" si="1"/>
        <v>Contribuția de asigurări sociale de sănătate</v>
      </c>
      <c r="J9" s="15" t="str">
        <f>IF(B9="","",IFERROR(INDEX('Registru note'!$D$5:$D$504,MATCH(B9,'Registru note'!$B$5:$B$504,0)),""))</f>
        <v>Închidere de lună</v>
      </c>
      <c r="K9" s="17" t="str">
        <f>IF(AND(B9="",D9="",E9=""),"",TRIM(IF(ISNA(MATCH(B9,'Registru note'!$B$5:$B$504,0)),"Nota nu există în registru. ","")&amp;IF(D9="","Lipsește contul debitor. ",IF(NOT(OR(ISNUMBER(MATCH(TRIM(IF(ISNUMBER(FIND(".",D9)),LEFT(D9,FIND(".",D9)-1),D9)),PlanCont,0)),ISNUMBER(MATCH(LEFT(TRIM(IF(ISNUMBER(FIND(".",D9)),LEFT(D9,FIND(".",D9)-1),D9)),4),PlanCont,0)),ISNUMBER(MATCH(LEFT(TRIM(IF(ISNUMBER(FIND(".",D9)),LEFT(D9,FIND(".",D9)-1),D9)),3),PlanCont,0)))),"Contul debitor nu există în plan. ",""))&amp;IF(E9="","Lipsește contul creditor. ",IF(NOT(OR(ISNUMBER(MATCH(TRIM(IF(ISNUMBER(FIND(".",E9)),LEFT(E9,FIND(".",E9)-1),E9)),PlanCont,0)),ISNUMBER(MATCH(LEFT(TRIM(IF(ISNUMBER(FIND(".",E9)),LEFT(E9,FIND(".",E9)-1),E9)),4),PlanCont,0)),ISNUMBER(MATCH(LEFT(TRIM(IF(ISNUMBER(FIND(".",E9)),LEFT(E9,FIND(".",E9)-1),E9)),3),PlanCont,0)))),"Contul creditor nu există în plan. ",""))&amp;IF(AND(D9&lt;&gt;"",TRIM(D9&amp;"")=TRIM(E9&amp;"")),"Același cont pe debit și credit. ","")&amp;IF(N(F9)=0,"Lipsește suma. ","")&amp;IF(AND(N(F9)&lt;0,J9&lt;&gt;"Stornare"),"Sumă negativă într-o notă care nu e de stornare. ","")&amp;IF(C9="","Lipsește explicația. ","")))</f>
        <v/>
      </c>
      <c r="L9" s="1" t="str">
        <f>IF(B9="","",B9&amp;"|"&amp;COUNTIF($B$5:B9,B9))</f>
        <v>2|3</v>
      </c>
      <c r="M9" s="1">
        <f t="shared" si="2"/>
        <v>4632600009</v>
      </c>
    </row>
    <row r="10" spans="2:13" ht="25.5" x14ac:dyDescent="0.2">
      <c r="B10" s="10" t="s">
        <v>194</v>
      </c>
      <c r="C10" s="13" t="s">
        <v>234</v>
      </c>
      <c r="D10" s="22" t="s">
        <v>60</v>
      </c>
      <c r="E10" s="22" t="s">
        <v>84</v>
      </c>
      <c r="F10" s="23">
        <v>1170</v>
      </c>
      <c r="G10" s="24">
        <f>IF(B10="","",IFERROR(INDEX('Registru note'!$C$5:$C$504,MATCH(B10,'Registru note'!$B$5:$B$504,0)),""))</f>
        <v>46326</v>
      </c>
      <c r="H10" s="25" t="str">
        <f t="shared" si="0"/>
        <v>Personal – salarii datorate</v>
      </c>
      <c r="I10" s="25" t="str">
        <f t="shared" si="1"/>
        <v>Impozitul pe venituri de natura salariilor</v>
      </c>
      <c r="J10" s="15" t="str">
        <f>IF(B10="","",IFERROR(INDEX('Registru note'!$D$5:$D$504,MATCH(B10,'Registru note'!$B$5:$B$504,0)),""))</f>
        <v>Închidere de lună</v>
      </c>
      <c r="K10" s="17" t="str">
        <f>IF(AND(B10="",D10="",E10=""),"",TRIM(IF(ISNA(MATCH(B10,'Registru note'!$B$5:$B$504,0)),"Nota nu există în registru. ","")&amp;IF(D10="","Lipsește contul debitor. ",IF(NOT(OR(ISNUMBER(MATCH(TRIM(IF(ISNUMBER(FIND(".",D10)),LEFT(D10,FIND(".",D10)-1),D10)),PlanCont,0)),ISNUMBER(MATCH(LEFT(TRIM(IF(ISNUMBER(FIND(".",D10)),LEFT(D10,FIND(".",D10)-1),D10)),4),PlanCont,0)),ISNUMBER(MATCH(LEFT(TRIM(IF(ISNUMBER(FIND(".",D10)),LEFT(D10,FIND(".",D10)-1),D10)),3),PlanCont,0)))),"Contul debitor nu există în plan. ",""))&amp;IF(E10="","Lipsește contul creditor. ",IF(NOT(OR(ISNUMBER(MATCH(TRIM(IF(ISNUMBER(FIND(".",E10)),LEFT(E10,FIND(".",E10)-1),E10)),PlanCont,0)),ISNUMBER(MATCH(LEFT(TRIM(IF(ISNUMBER(FIND(".",E10)),LEFT(E10,FIND(".",E10)-1),E10)),4),PlanCont,0)),ISNUMBER(MATCH(LEFT(TRIM(IF(ISNUMBER(FIND(".",E10)),LEFT(E10,FIND(".",E10)-1),E10)),3),PlanCont,0)))),"Contul creditor nu există în plan. ",""))&amp;IF(AND(D10&lt;&gt;"",TRIM(D10&amp;"")=TRIM(E10&amp;"")),"Același cont pe debit și credit. ","")&amp;IF(N(F10)=0,"Lipsește suma. ","")&amp;IF(AND(N(F10)&lt;0,J10&lt;&gt;"Stornare"),"Sumă negativă într-o notă care nu e de stornare. ","")&amp;IF(C10="","Lipsește explicația. ","")))</f>
        <v/>
      </c>
      <c r="L10" s="1" t="str">
        <f>IF(B10="","",B10&amp;"|"&amp;COUNTIF($B$5:B10,B10))</f>
        <v>2|4</v>
      </c>
      <c r="M10" s="1">
        <f t="shared" si="2"/>
        <v>4632600010</v>
      </c>
    </row>
    <row r="11" spans="2:13" ht="25.5" x14ac:dyDescent="0.2">
      <c r="B11" s="10" t="s">
        <v>194</v>
      </c>
      <c r="C11" s="13" t="s">
        <v>69</v>
      </c>
      <c r="D11" s="22" t="s">
        <v>146</v>
      </c>
      <c r="E11" s="22" t="s">
        <v>68</v>
      </c>
      <c r="F11" s="23">
        <v>405</v>
      </c>
      <c r="G11" s="24">
        <f>IF(B11="","",IFERROR(INDEX('Registru note'!$C$5:$C$504,MATCH(B11,'Registru note'!$B$5:$B$504,0)),""))</f>
        <v>46326</v>
      </c>
      <c r="H11" s="25" t="str">
        <f t="shared" si="0"/>
        <v>Cheltuieli privind contribuția asiguratorie pentru muncă</v>
      </c>
      <c r="I11" s="25" t="str">
        <f t="shared" si="1"/>
        <v>Contribuția asiguratorie pentru muncă</v>
      </c>
      <c r="J11" s="15" t="str">
        <f>IF(B11="","",IFERROR(INDEX('Registru note'!$D$5:$D$504,MATCH(B11,'Registru note'!$B$5:$B$504,0)),""))</f>
        <v>Închidere de lună</v>
      </c>
      <c r="K11" s="17" t="str">
        <f>IF(AND(B11="",D11="",E11=""),"",TRIM(IF(ISNA(MATCH(B11,'Registru note'!$B$5:$B$504,0)),"Nota nu există în registru. ","")&amp;IF(D11="","Lipsește contul debitor. ",IF(NOT(OR(ISNUMBER(MATCH(TRIM(IF(ISNUMBER(FIND(".",D11)),LEFT(D11,FIND(".",D11)-1),D11)),PlanCont,0)),ISNUMBER(MATCH(LEFT(TRIM(IF(ISNUMBER(FIND(".",D11)),LEFT(D11,FIND(".",D11)-1),D11)),4),PlanCont,0)),ISNUMBER(MATCH(LEFT(TRIM(IF(ISNUMBER(FIND(".",D11)),LEFT(D11,FIND(".",D11)-1),D11)),3),PlanCont,0)))),"Contul debitor nu există în plan. ",""))&amp;IF(E11="","Lipsește contul creditor. ",IF(NOT(OR(ISNUMBER(MATCH(TRIM(IF(ISNUMBER(FIND(".",E11)),LEFT(E11,FIND(".",E11)-1),E11)),PlanCont,0)),ISNUMBER(MATCH(LEFT(TRIM(IF(ISNUMBER(FIND(".",E11)),LEFT(E11,FIND(".",E11)-1),E11)),4),PlanCont,0)),ISNUMBER(MATCH(LEFT(TRIM(IF(ISNUMBER(FIND(".",E11)),LEFT(E11,FIND(".",E11)-1),E11)),3),PlanCont,0)))),"Contul creditor nu există în plan. ",""))&amp;IF(AND(D11&lt;&gt;"",TRIM(D11&amp;"")=TRIM(E11&amp;"")),"Același cont pe debit și credit. ","")&amp;IF(N(F11)=0,"Lipsește suma. ","")&amp;IF(AND(N(F11)&lt;0,J11&lt;&gt;"Stornare"),"Sumă negativă într-o notă care nu e de stornare. ","")&amp;IF(C11="","Lipsește explicația. ","")))</f>
        <v/>
      </c>
      <c r="L11" s="1" t="str">
        <f>IF(B11="","",B11&amp;"|"&amp;COUNTIF($B$5:B11,B11))</f>
        <v>2|5</v>
      </c>
      <c r="M11" s="1">
        <f t="shared" si="2"/>
        <v>4632600011</v>
      </c>
    </row>
    <row r="12" spans="2:13" x14ac:dyDescent="0.2">
      <c r="B12" s="10" t="s">
        <v>197</v>
      </c>
      <c r="C12" s="13" t="s">
        <v>235</v>
      </c>
      <c r="D12" s="22" t="s">
        <v>80</v>
      </c>
      <c r="E12" s="22" t="s">
        <v>78</v>
      </c>
      <c r="F12" s="23">
        <v>9800</v>
      </c>
      <c r="G12" s="24">
        <f>IF(B12="","",IFERROR(INDEX('Registru note'!$C$5:$C$504,MATCH(B12,'Registru note'!$B$5:$B$504,0)),""))</f>
        <v>46326</v>
      </c>
      <c r="H12" s="25" t="str">
        <f t="shared" si="0"/>
        <v>TVA colectată</v>
      </c>
      <c r="I12" s="25" t="str">
        <f t="shared" si="1"/>
        <v>TVA deductibilă</v>
      </c>
      <c r="J12" s="15" t="str">
        <f>IF(B12="","",IFERROR(INDEX('Registru note'!$D$5:$D$504,MATCH(B12,'Registru note'!$B$5:$B$504,0)),""))</f>
        <v>Regularizare</v>
      </c>
      <c r="K12" s="17" t="str">
        <f>IF(AND(B12="",D12="",E12=""),"",TRIM(IF(ISNA(MATCH(B12,'Registru note'!$B$5:$B$504,0)),"Nota nu există în registru. ","")&amp;IF(D12="","Lipsește contul debitor. ",IF(NOT(OR(ISNUMBER(MATCH(TRIM(IF(ISNUMBER(FIND(".",D12)),LEFT(D12,FIND(".",D12)-1),D12)),PlanCont,0)),ISNUMBER(MATCH(LEFT(TRIM(IF(ISNUMBER(FIND(".",D12)),LEFT(D12,FIND(".",D12)-1),D12)),4),PlanCont,0)),ISNUMBER(MATCH(LEFT(TRIM(IF(ISNUMBER(FIND(".",D12)),LEFT(D12,FIND(".",D12)-1),D12)),3),PlanCont,0)))),"Contul debitor nu există în plan. ",""))&amp;IF(E12="","Lipsește contul creditor. ",IF(NOT(OR(ISNUMBER(MATCH(TRIM(IF(ISNUMBER(FIND(".",E12)),LEFT(E12,FIND(".",E12)-1),E12)),PlanCont,0)),ISNUMBER(MATCH(LEFT(TRIM(IF(ISNUMBER(FIND(".",E12)),LEFT(E12,FIND(".",E12)-1),E12)),4),PlanCont,0)),ISNUMBER(MATCH(LEFT(TRIM(IF(ISNUMBER(FIND(".",E12)),LEFT(E12,FIND(".",E12)-1),E12)),3),PlanCont,0)))),"Contul creditor nu există în plan. ",""))&amp;IF(AND(D12&lt;&gt;"",TRIM(D12&amp;"")=TRIM(E12&amp;"")),"Același cont pe debit și credit. ","")&amp;IF(N(F12)=0,"Lipsește suma. ","")&amp;IF(AND(N(F12)&lt;0,J12&lt;&gt;"Stornare"),"Sumă negativă într-o notă care nu e de stornare. ","")&amp;IF(C12="","Lipsește explicația. ","")))</f>
        <v/>
      </c>
      <c r="L12" s="1" t="str">
        <f>IF(B12="","",B12&amp;"|"&amp;COUNTIF($B$5:B12,B12))</f>
        <v>3|1</v>
      </c>
      <c r="M12" s="1">
        <f t="shared" si="2"/>
        <v>4632600012</v>
      </c>
    </row>
    <row r="13" spans="2:13" x14ac:dyDescent="0.2">
      <c r="B13" s="10" t="s">
        <v>197</v>
      </c>
      <c r="C13" s="13" t="s">
        <v>236</v>
      </c>
      <c r="D13" s="22" t="s">
        <v>80</v>
      </c>
      <c r="E13" s="22" t="s">
        <v>74</v>
      </c>
      <c r="F13" s="23">
        <v>3100</v>
      </c>
      <c r="G13" s="24">
        <f>IF(B13="","",IFERROR(INDEX('Registru note'!$C$5:$C$504,MATCH(B13,'Registru note'!$B$5:$B$504,0)),""))</f>
        <v>46326</v>
      </c>
      <c r="H13" s="25" t="str">
        <f t="shared" si="0"/>
        <v>TVA colectată</v>
      </c>
      <c r="I13" s="25" t="str">
        <f t="shared" si="1"/>
        <v>TVA de plată</v>
      </c>
      <c r="J13" s="15" t="str">
        <f>IF(B13="","",IFERROR(INDEX('Registru note'!$D$5:$D$504,MATCH(B13,'Registru note'!$B$5:$B$504,0)),""))</f>
        <v>Regularizare</v>
      </c>
      <c r="K13" s="17" t="str">
        <f>IF(AND(B13="",D13="",E13=""),"",TRIM(IF(ISNA(MATCH(B13,'Registru note'!$B$5:$B$504,0)),"Nota nu există în registru. ","")&amp;IF(D13="","Lipsește contul debitor. ",IF(NOT(OR(ISNUMBER(MATCH(TRIM(IF(ISNUMBER(FIND(".",D13)),LEFT(D13,FIND(".",D13)-1),D13)),PlanCont,0)),ISNUMBER(MATCH(LEFT(TRIM(IF(ISNUMBER(FIND(".",D13)),LEFT(D13,FIND(".",D13)-1),D13)),4),PlanCont,0)),ISNUMBER(MATCH(LEFT(TRIM(IF(ISNUMBER(FIND(".",D13)),LEFT(D13,FIND(".",D13)-1),D13)),3),PlanCont,0)))),"Contul debitor nu există în plan. ",""))&amp;IF(E13="","Lipsește contul creditor. ",IF(NOT(OR(ISNUMBER(MATCH(TRIM(IF(ISNUMBER(FIND(".",E13)),LEFT(E13,FIND(".",E13)-1),E13)),PlanCont,0)),ISNUMBER(MATCH(LEFT(TRIM(IF(ISNUMBER(FIND(".",E13)),LEFT(E13,FIND(".",E13)-1),E13)),4),PlanCont,0)),ISNUMBER(MATCH(LEFT(TRIM(IF(ISNUMBER(FIND(".",E13)),LEFT(E13,FIND(".",E13)-1),E13)),3),PlanCont,0)))),"Contul creditor nu există în plan. ",""))&amp;IF(AND(D13&lt;&gt;"",TRIM(D13&amp;"")=TRIM(E13&amp;"")),"Același cont pe debit și credit. ","")&amp;IF(N(F13)=0,"Lipsește suma. ","")&amp;IF(AND(N(F13)&lt;0,J13&lt;&gt;"Stornare"),"Sumă negativă într-o notă care nu e de stornare. ","")&amp;IF(C13="","Lipsește explicația. ","")))</f>
        <v/>
      </c>
      <c r="L13" s="1" t="str">
        <f>IF(B13="","",B13&amp;"|"&amp;COUNTIF($B$5:B13,B13))</f>
        <v>3|2</v>
      </c>
      <c r="M13" s="1">
        <f t="shared" si="2"/>
        <v>4632600013</v>
      </c>
    </row>
    <row r="14" spans="2:13" x14ac:dyDescent="0.2">
      <c r="B14" s="10" t="s">
        <v>201</v>
      </c>
      <c r="C14" s="13" t="s">
        <v>237</v>
      </c>
      <c r="D14" s="22" t="s">
        <v>120</v>
      </c>
      <c r="E14" s="22" t="s">
        <v>42</v>
      </c>
      <c r="F14" s="23">
        <v>400</v>
      </c>
      <c r="G14" s="24">
        <f>IF(B14="","",IFERROR(INDEX('Registru note'!$C$5:$C$504,MATCH(B14,'Registru note'!$B$5:$B$504,0)),""))</f>
        <v>46325</v>
      </c>
      <c r="H14" s="25" t="str">
        <f t="shared" si="0"/>
        <v>Cheltuieli privind mărfurile</v>
      </c>
      <c r="I14" s="25" t="str">
        <f t="shared" si="1"/>
        <v>Mărfuri</v>
      </c>
      <c r="J14" s="15" t="str">
        <f>IF(B14="","",IFERROR(INDEX('Registru note'!$D$5:$D$504,MATCH(B14,'Registru note'!$B$5:$B$504,0)),""))</f>
        <v>Regularizare</v>
      </c>
      <c r="K14" s="17" t="str">
        <f>IF(AND(B14="",D14="",E14=""),"",TRIM(IF(ISNA(MATCH(B14,'Registru note'!$B$5:$B$504,0)),"Nota nu există în registru. ","")&amp;IF(D14="","Lipsește contul debitor. ",IF(NOT(OR(ISNUMBER(MATCH(TRIM(IF(ISNUMBER(FIND(".",D14)),LEFT(D14,FIND(".",D14)-1),D14)),PlanCont,0)),ISNUMBER(MATCH(LEFT(TRIM(IF(ISNUMBER(FIND(".",D14)),LEFT(D14,FIND(".",D14)-1),D14)),4),PlanCont,0)),ISNUMBER(MATCH(LEFT(TRIM(IF(ISNUMBER(FIND(".",D14)),LEFT(D14,FIND(".",D14)-1),D14)),3),PlanCont,0)))),"Contul debitor nu există în plan. ",""))&amp;IF(E14="","Lipsește contul creditor. ",IF(NOT(OR(ISNUMBER(MATCH(TRIM(IF(ISNUMBER(FIND(".",E14)),LEFT(E14,FIND(".",E14)-1),E14)),PlanCont,0)),ISNUMBER(MATCH(LEFT(TRIM(IF(ISNUMBER(FIND(".",E14)),LEFT(E14,FIND(".",E14)-1),E14)),4),PlanCont,0)),ISNUMBER(MATCH(LEFT(TRIM(IF(ISNUMBER(FIND(".",E14)),LEFT(E14,FIND(".",E14)-1),E14)),3),PlanCont,0)))),"Contul creditor nu există în plan. ",""))&amp;IF(AND(D14&lt;&gt;"",TRIM(D14&amp;"")=TRIM(E14&amp;"")),"Același cont pe debit și credit. ","")&amp;IF(N(F14)=0,"Lipsește suma. ","")&amp;IF(AND(N(F14)&lt;0,J14&lt;&gt;"Stornare"),"Sumă negativă într-o notă care nu e de stornare. ","")&amp;IF(C14="","Lipsește explicația. ","")))</f>
        <v/>
      </c>
      <c r="L14" s="1" t="str">
        <f>IF(B14="","",B14&amp;"|"&amp;COUNTIF($B$5:B14,B14))</f>
        <v>4|1</v>
      </c>
      <c r="M14" s="1">
        <f t="shared" si="2"/>
        <v>4632500014</v>
      </c>
    </row>
    <row r="15" spans="2:13" x14ac:dyDescent="0.2">
      <c r="B15" s="10" t="s">
        <v>204</v>
      </c>
      <c r="C15" s="13" t="s">
        <v>238</v>
      </c>
      <c r="D15" s="22" t="s">
        <v>126</v>
      </c>
      <c r="E15" s="22" t="s">
        <v>96</v>
      </c>
      <c r="F15" s="23">
        <v>300</v>
      </c>
      <c r="G15" s="24">
        <f>IF(B15="","",IFERROR(INDEX('Registru note'!$C$5:$C$504,MATCH(B15,'Registru note'!$B$5:$B$504,0)),""))</f>
        <v>46326</v>
      </c>
      <c r="H15" s="25" t="str">
        <f t="shared" si="0"/>
        <v>Cheltuieli cu primele de asigurare</v>
      </c>
      <c r="I15" s="25" t="str">
        <f t="shared" si="1"/>
        <v>Cheltuieli înregistrate în avans</v>
      </c>
      <c r="J15" s="15" t="str">
        <f>IF(B15="","",IFERROR(INDEX('Registru note'!$D$5:$D$504,MATCH(B15,'Registru note'!$B$5:$B$504,0)),""))</f>
        <v>Închidere de lună</v>
      </c>
      <c r="K15" s="17" t="str">
        <f>IF(AND(B15="",D15="",E15=""),"",TRIM(IF(ISNA(MATCH(B15,'Registru note'!$B$5:$B$504,0)),"Nota nu există în registru. ","")&amp;IF(D15="","Lipsește contul debitor. ",IF(NOT(OR(ISNUMBER(MATCH(TRIM(IF(ISNUMBER(FIND(".",D15)),LEFT(D15,FIND(".",D15)-1),D15)),PlanCont,0)),ISNUMBER(MATCH(LEFT(TRIM(IF(ISNUMBER(FIND(".",D15)),LEFT(D15,FIND(".",D15)-1),D15)),4),PlanCont,0)),ISNUMBER(MATCH(LEFT(TRIM(IF(ISNUMBER(FIND(".",D15)),LEFT(D15,FIND(".",D15)-1),D15)),3),PlanCont,0)))),"Contul debitor nu există în plan. ",""))&amp;IF(E15="","Lipsește contul creditor. ",IF(NOT(OR(ISNUMBER(MATCH(TRIM(IF(ISNUMBER(FIND(".",E15)),LEFT(E15,FIND(".",E15)-1),E15)),PlanCont,0)),ISNUMBER(MATCH(LEFT(TRIM(IF(ISNUMBER(FIND(".",E15)),LEFT(E15,FIND(".",E15)-1),E15)),4),PlanCont,0)),ISNUMBER(MATCH(LEFT(TRIM(IF(ISNUMBER(FIND(".",E15)),LEFT(E15,FIND(".",E15)-1),E15)),3),PlanCont,0)))),"Contul creditor nu există în plan. ",""))&amp;IF(AND(D15&lt;&gt;"",TRIM(D15&amp;"")=TRIM(E15&amp;"")),"Același cont pe debit și credit. ","")&amp;IF(N(F15)=0,"Lipsește suma. ","")&amp;IF(AND(N(F15)&lt;0,J15&lt;&gt;"Stornare"),"Sumă negativă într-o notă care nu e de stornare. ","")&amp;IF(C15="","Lipsește explicația. ","")))</f>
        <v/>
      </c>
      <c r="L15" s="1" t="str">
        <f>IF(B15="","",B15&amp;"|"&amp;COUNTIF($B$5:B15,B15))</f>
        <v>5|1</v>
      </c>
      <c r="M15" s="1">
        <f t="shared" si="2"/>
        <v>4632600015</v>
      </c>
    </row>
    <row r="16" spans="2:13" ht="25.5" x14ac:dyDescent="0.2">
      <c r="B16" s="10" t="s">
        <v>207</v>
      </c>
      <c r="C16" s="13" t="s">
        <v>239</v>
      </c>
      <c r="D16" s="22" t="s">
        <v>140</v>
      </c>
      <c r="E16" s="22" t="s">
        <v>46</v>
      </c>
      <c r="F16" s="23">
        <v>-1200</v>
      </c>
      <c r="G16" s="24">
        <f>IF(B16="","",IFERROR(INDEX('Registru note'!$C$5:$C$504,MATCH(B16,'Registru note'!$B$5:$B$504,0)),""))</f>
        <v>46322</v>
      </c>
      <c r="H16" s="25" t="str">
        <f t="shared" si="0"/>
        <v>Alte cheltuieli cu serviciile executate de terți</v>
      </c>
      <c r="I16" s="25" t="str">
        <f t="shared" si="1"/>
        <v>Furnizori</v>
      </c>
      <c r="J16" s="15" t="str">
        <f>IF(B16="","",IFERROR(INDEX('Registru note'!$D$5:$D$504,MATCH(B16,'Registru note'!$B$5:$B$504,0)),""))</f>
        <v>Stornare</v>
      </c>
      <c r="K16" s="17" t="str">
        <f>IF(AND(B16="",D16="",E16=""),"",TRIM(IF(ISNA(MATCH(B16,'Registru note'!$B$5:$B$504,0)),"Nota nu există în registru. ","")&amp;IF(D16="","Lipsește contul debitor. ",IF(NOT(OR(ISNUMBER(MATCH(TRIM(IF(ISNUMBER(FIND(".",D16)),LEFT(D16,FIND(".",D16)-1),D16)),PlanCont,0)),ISNUMBER(MATCH(LEFT(TRIM(IF(ISNUMBER(FIND(".",D16)),LEFT(D16,FIND(".",D16)-1),D16)),4),PlanCont,0)),ISNUMBER(MATCH(LEFT(TRIM(IF(ISNUMBER(FIND(".",D16)),LEFT(D16,FIND(".",D16)-1),D16)),3),PlanCont,0)))),"Contul debitor nu există în plan. ",""))&amp;IF(E16="","Lipsește contul creditor. ",IF(NOT(OR(ISNUMBER(MATCH(TRIM(IF(ISNUMBER(FIND(".",E16)),LEFT(E16,FIND(".",E16)-1),E16)),PlanCont,0)),ISNUMBER(MATCH(LEFT(TRIM(IF(ISNUMBER(FIND(".",E16)),LEFT(E16,FIND(".",E16)-1),E16)),4),PlanCont,0)),ISNUMBER(MATCH(LEFT(TRIM(IF(ISNUMBER(FIND(".",E16)),LEFT(E16,FIND(".",E16)-1),E16)),3),PlanCont,0)))),"Contul creditor nu există în plan. ",""))&amp;IF(AND(D16&lt;&gt;"",TRIM(D16&amp;"")=TRIM(E16&amp;"")),"Același cont pe debit și credit. ","")&amp;IF(N(F16)=0,"Lipsește suma. ","")&amp;IF(AND(N(F16)&lt;0,J16&lt;&gt;"Stornare"),"Sumă negativă într-o notă care nu e de stornare. ","")&amp;IF(C16="","Lipsește explicația. ","")))</f>
        <v/>
      </c>
      <c r="L16" s="1" t="str">
        <f>IF(B16="","",B16&amp;"|"&amp;COUNTIF($B$5:B16,B16))</f>
        <v>6|1</v>
      </c>
      <c r="M16" s="1">
        <f t="shared" si="2"/>
        <v>4632200016</v>
      </c>
    </row>
    <row r="17" spans="2:13" ht="25.5" x14ac:dyDescent="0.2">
      <c r="B17" s="10" t="s">
        <v>212</v>
      </c>
      <c r="C17" s="13" t="s">
        <v>240</v>
      </c>
      <c r="D17" s="22" t="s">
        <v>128</v>
      </c>
      <c r="E17" s="22" t="s">
        <v>46</v>
      </c>
      <c r="F17" s="23">
        <v>1200</v>
      </c>
      <c r="G17" s="24">
        <f>IF(B17="","",IFERROR(INDEX('Registru note'!$C$5:$C$504,MATCH(B17,'Registru note'!$B$5:$B$504,0)),""))</f>
        <v>46322</v>
      </c>
      <c r="H17" s="25" t="str">
        <f t="shared" si="0"/>
        <v>Cheltuieli privind comisioanele și onorariile</v>
      </c>
      <c r="I17" s="25" t="str">
        <f t="shared" si="1"/>
        <v>Furnizori</v>
      </c>
      <c r="J17" s="15" t="str">
        <f>IF(B17="","",IFERROR(INDEX('Registru note'!$D$5:$D$504,MATCH(B17,'Registru note'!$B$5:$B$504,0)),""))</f>
        <v>Corectare</v>
      </c>
      <c r="K17" s="17" t="str">
        <f>IF(AND(B17="",D17="",E17=""),"",TRIM(IF(ISNA(MATCH(B17,'Registru note'!$B$5:$B$504,0)),"Nota nu există în registru. ","")&amp;IF(D17="","Lipsește contul debitor. ",IF(NOT(OR(ISNUMBER(MATCH(TRIM(IF(ISNUMBER(FIND(".",D17)),LEFT(D17,FIND(".",D17)-1),D17)),PlanCont,0)),ISNUMBER(MATCH(LEFT(TRIM(IF(ISNUMBER(FIND(".",D17)),LEFT(D17,FIND(".",D17)-1),D17)),4),PlanCont,0)),ISNUMBER(MATCH(LEFT(TRIM(IF(ISNUMBER(FIND(".",D17)),LEFT(D17,FIND(".",D17)-1),D17)),3),PlanCont,0)))),"Contul debitor nu există în plan. ",""))&amp;IF(E17="","Lipsește contul creditor. ",IF(NOT(OR(ISNUMBER(MATCH(TRIM(IF(ISNUMBER(FIND(".",E17)),LEFT(E17,FIND(".",E17)-1),E17)),PlanCont,0)),ISNUMBER(MATCH(LEFT(TRIM(IF(ISNUMBER(FIND(".",E17)),LEFT(E17,FIND(".",E17)-1),E17)),4),PlanCont,0)),ISNUMBER(MATCH(LEFT(TRIM(IF(ISNUMBER(FIND(".",E17)),LEFT(E17,FIND(".",E17)-1),E17)),3),PlanCont,0)))),"Contul creditor nu există în plan. ",""))&amp;IF(AND(D17&lt;&gt;"",TRIM(D17&amp;"")=TRIM(E17&amp;"")),"Același cont pe debit și credit. ","")&amp;IF(N(F17)=0,"Lipsește suma. ","")&amp;IF(AND(N(F17)&lt;0,J17&lt;&gt;"Stornare"),"Sumă negativă într-o notă care nu e de stornare. ","")&amp;IF(C17="","Lipsește explicația. ","")))</f>
        <v/>
      </c>
      <c r="L17" s="1" t="str">
        <f>IF(B17="","",B17&amp;"|"&amp;COUNTIF($B$5:B17,B17))</f>
        <v>7|1</v>
      </c>
      <c r="M17" s="1">
        <f t="shared" si="2"/>
        <v>4632200017</v>
      </c>
    </row>
    <row r="18" spans="2:13" x14ac:dyDescent="0.2">
      <c r="B18" s="10" t="s">
        <v>215</v>
      </c>
      <c r="C18" s="13" t="s">
        <v>241</v>
      </c>
      <c r="D18" s="22" t="s">
        <v>46</v>
      </c>
      <c r="E18" s="22" t="s">
        <v>54</v>
      </c>
      <c r="F18" s="23">
        <v>2500</v>
      </c>
      <c r="G18" s="24">
        <f>IF(B18="","",IFERROR(INDEX('Registru note'!$C$5:$C$504,MATCH(B18,'Registru note'!$B$5:$B$504,0)),""))</f>
        <v>46326</v>
      </c>
      <c r="H18" s="25" t="str">
        <f t="shared" si="0"/>
        <v>Furnizori</v>
      </c>
      <c r="I18" s="25" t="str">
        <f t="shared" si="1"/>
        <v>Clienți</v>
      </c>
      <c r="J18" s="15" t="str">
        <f>IF(B18="","",IFERROR(INDEX('Registru note'!$D$5:$D$504,MATCH(B18,'Registru note'!$B$5:$B$504,0)),""))</f>
        <v>Compensare</v>
      </c>
      <c r="K18" s="17" t="str">
        <f>IF(AND(B18="",D18="",E18=""),"",TRIM(IF(ISNA(MATCH(B18,'Registru note'!$B$5:$B$504,0)),"Nota nu există în registru. ","")&amp;IF(D18="","Lipsește contul debitor. ",IF(NOT(OR(ISNUMBER(MATCH(TRIM(IF(ISNUMBER(FIND(".",D18)),LEFT(D18,FIND(".",D18)-1),D18)),PlanCont,0)),ISNUMBER(MATCH(LEFT(TRIM(IF(ISNUMBER(FIND(".",D18)),LEFT(D18,FIND(".",D18)-1),D18)),4),PlanCont,0)),ISNUMBER(MATCH(LEFT(TRIM(IF(ISNUMBER(FIND(".",D18)),LEFT(D18,FIND(".",D18)-1),D18)),3),PlanCont,0)))),"Contul debitor nu există în plan. ",""))&amp;IF(E18="","Lipsește contul creditor. ",IF(NOT(OR(ISNUMBER(MATCH(TRIM(IF(ISNUMBER(FIND(".",E18)),LEFT(E18,FIND(".",E18)-1),E18)),PlanCont,0)),ISNUMBER(MATCH(LEFT(TRIM(IF(ISNUMBER(FIND(".",E18)),LEFT(E18,FIND(".",E18)-1),E18)),4),PlanCont,0)),ISNUMBER(MATCH(LEFT(TRIM(IF(ISNUMBER(FIND(".",E18)),LEFT(E18,FIND(".",E18)-1),E18)),3),PlanCont,0)))),"Contul creditor nu există în plan. ",""))&amp;IF(AND(D18&lt;&gt;"",TRIM(D18&amp;"")=TRIM(E18&amp;"")),"Același cont pe debit și credit. ","")&amp;IF(N(F18)=0,"Lipsește suma. ","")&amp;IF(AND(N(F18)&lt;0,J18&lt;&gt;"Stornare"),"Sumă negativă într-o notă care nu e de stornare. ","")&amp;IF(C18="","Lipsește explicația. ","")))</f>
        <v/>
      </c>
      <c r="L18" s="1" t="str">
        <f>IF(B18="","",B18&amp;"|"&amp;COUNTIF($B$5:B18,B18))</f>
        <v>8|1</v>
      </c>
      <c r="M18" s="1">
        <f t="shared" si="2"/>
        <v>4632600018</v>
      </c>
    </row>
    <row r="19" spans="2:13" x14ac:dyDescent="0.2">
      <c r="B19" s="18"/>
      <c r="C19" s="13"/>
      <c r="D19" s="22"/>
      <c r="E19" s="22"/>
      <c r="F19" s="23"/>
      <c r="G19" s="24" t="str">
        <f>IF(B19="","",IFERROR(INDEX('Registru note'!$C$5:$C$504,MATCH(B19,'Registru note'!$B$5:$B$504,0)),""))</f>
        <v/>
      </c>
      <c r="H19" s="25" t="str">
        <f t="shared" si="0"/>
        <v/>
      </c>
      <c r="I19" s="25" t="str">
        <f t="shared" si="1"/>
        <v/>
      </c>
      <c r="J19" s="15" t="str">
        <f>IF(B19="","",IFERROR(INDEX('Registru note'!$D$5:$D$504,MATCH(B19,'Registru note'!$B$5:$B$504,0)),""))</f>
        <v/>
      </c>
      <c r="K19" s="17" t="str">
        <f>IF(AND(B19="",D19="",E19=""),"",TRIM(IF(ISNA(MATCH(B19,'Registru note'!$B$5:$B$504,0)),"Nota nu există în registru. ","")&amp;IF(D19="","Lipsește contul debitor. ",IF(NOT(OR(ISNUMBER(MATCH(TRIM(IF(ISNUMBER(FIND(".",D19)),LEFT(D19,FIND(".",D19)-1),D19)),PlanCont,0)),ISNUMBER(MATCH(LEFT(TRIM(IF(ISNUMBER(FIND(".",D19)),LEFT(D19,FIND(".",D19)-1),D19)),4),PlanCont,0)),ISNUMBER(MATCH(LEFT(TRIM(IF(ISNUMBER(FIND(".",D19)),LEFT(D19,FIND(".",D19)-1),D19)),3),PlanCont,0)))),"Contul debitor nu există în plan. ",""))&amp;IF(E19="","Lipsește contul creditor. ",IF(NOT(OR(ISNUMBER(MATCH(TRIM(IF(ISNUMBER(FIND(".",E19)),LEFT(E19,FIND(".",E19)-1),E19)),PlanCont,0)),ISNUMBER(MATCH(LEFT(TRIM(IF(ISNUMBER(FIND(".",E19)),LEFT(E19,FIND(".",E19)-1),E19)),4),PlanCont,0)),ISNUMBER(MATCH(LEFT(TRIM(IF(ISNUMBER(FIND(".",E19)),LEFT(E19,FIND(".",E19)-1),E19)),3),PlanCont,0)))),"Contul creditor nu există în plan. ",""))&amp;IF(AND(D19&lt;&gt;"",TRIM(D19&amp;"")=TRIM(E19&amp;"")),"Același cont pe debit și credit. ","")&amp;IF(N(F19)=0,"Lipsește suma. ","")&amp;IF(AND(N(F19)&lt;0,J19&lt;&gt;"Stornare"),"Sumă negativă într-o notă care nu e de stornare. ","")&amp;IF(C19="","Lipsește explicația. ","")))</f>
        <v/>
      </c>
      <c r="L19" s="1" t="str">
        <f>IF(B19="","",B19&amp;"|"&amp;COUNTIF($B$5:B19,B19))</f>
        <v/>
      </c>
      <c r="M19" s="1" t="str">
        <f t="shared" si="2"/>
        <v/>
      </c>
    </row>
    <row r="20" spans="2:13" x14ac:dyDescent="0.2">
      <c r="B20" s="18"/>
      <c r="C20" s="13"/>
      <c r="D20" s="22"/>
      <c r="E20" s="22"/>
      <c r="F20" s="23"/>
      <c r="G20" s="24" t="str">
        <f>IF(B20="","",IFERROR(INDEX('Registru note'!$C$5:$C$504,MATCH(B20,'Registru note'!$B$5:$B$504,0)),""))</f>
        <v/>
      </c>
      <c r="H20" s="25" t="str">
        <f t="shared" si="0"/>
        <v/>
      </c>
      <c r="I20" s="25" t="str">
        <f t="shared" si="1"/>
        <v/>
      </c>
      <c r="J20" s="15" t="str">
        <f>IF(B20="","",IFERROR(INDEX('Registru note'!$D$5:$D$504,MATCH(B20,'Registru note'!$B$5:$B$504,0)),""))</f>
        <v/>
      </c>
      <c r="K20" s="17" t="str">
        <f>IF(AND(B20="",D20="",E20=""),"",TRIM(IF(ISNA(MATCH(B20,'Registru note'!$B$5:$B$504,0)),"Nota nu există în registru. ","")&amp;IF(D20="","Lipsește contul debitor. ",IF(NOT(OR(ISNUMBER(MATCH(TRIM(IF(ISNUMBER(FIND(".",D20)),LEFT(D20,FIND(".",D20)-1),D20)),PlanCont,0)),ISNUMBER(MATCH(LEFT(TRIM(IF(ISNUMBER(FIND(".",D20)),LEFT(D20,FIND(".",D20)-1),D20)),4),PlanCont,0)),ISNUMBER(MATCH(LEFT(TRIM(IF(ISNUMBER(FIND(".",D20)),LEFT(D20,FIND(".",D20)-1),D20)),3),PlanCont,0)))),"Contul debitor nu există în plan. ",""))&amp;IF(E20="","Lipsește contul creditor. ",IF(NOT(OR(ISNUMBER(MATCH(TRIM(IF(ISNUMBER(FIND(".",E20)),LEFT(E20,FIND(".",E20)-1),E20)),PlanCont,0)),ISNUMBER(MATCH(LEFT(TRIM(IF(ISNUMBER(FIND(".",E20)),LEFT(E20,FIND(".",E20)-1),E20)),4),PlanCont,0)),ISNUMBER(MATCH(LEFT(TRIM(IF(ISNUMBER(FIND(".",E20)),LEFT(E20,FIND(".",E20)-1),E20)),3),PlanCont,0)))),"Contul creditor nu există în plan. ",""))&amp;IF(AND(D20&lt;&gt;"",TRIM(D20&amp;"")=TRIM(E20&amp;"")),"Același cont pe debit și credit. ","")&amp;IF(N(F20)=0,"Lipsește suma. ","")&amp;IF(AND(N(F20)&lt;0,J20&lt;&gt;"Stornare"),"Sumă negativă într-o notă care nu e de stornare. ","")&amp;IF(C20="","Lipsește explicația. ","")))</f>
        <v/>
      </c>
      <c r="L20" s="1" t="str">
        <f>IF(B20="","",B20&amp;"|"&amp;COUNTIF($B$5:B20,B20))</f>
        <v/>
      </c>
      <c r="M20" s="1" t="str">
        <f t="shared" si="2"/>
        <v/>
      </c>
    </row>
    <row r="21" spans="2:13" x14ac:dyDescent="0.2">
      <c r="B21" s="18"/>
      <c r="C21" s="13"/>
      <c r="D21" s="22"/>
      <c r="E21" s="22"/>
      <c r="F21" s="23"/>
      <c r="G21" s="24" t="str">
        <f>IF(B21="","",IFERROR(INDEX('Registru note'!$C$5:$C$504,MATCH(B21,'Registru note'!$B$5:$B$504,0)),""))</f>
        <v/>
      </c>
      <c r="H21" s="25" t="str">
        <f t="shared" si="0"/>
        <v/>
      </c>
      <c r="I21" s="25" t="str">
        <f t="shared" si="1"/>
        <v/>
      </c>
      <c r="J21" s="15" t="str">
        <f>IF(B21="","",IFERROR(INDEX('Registru note'!$D$5:$D$504,MATCH(B21,'Registru note'!$B$5:$B$504,0)),""))</f>
        <v/>
      </c>
      <c r="K21" s="17" t="str">
        <f>IF(AND(B21="",D21="",E21=""),"",TRIM(IF(ISNA(MATCH(B21,'Registru note'!$B$5:$B$504,0)),"Nota nu există în registru. ","")&amp;IF(D21="","Lipsește contul debitor. ",IF(NOT(OR(ISNUMBER(MATCH(TRIM(IF(ISNUMBER(FIND(".",D21)),LEFT(D21,FIND(".",D21)-1),D21)),PlanCont,0)),ISNUMBER(MATCH(LEFT(TRIM(IF(ISNUMBER(FIND(".",D21)),LEFT(D21,FIND(".",D21)-1),D21)),4),PlanCont,0)),ISNUMBER(MATCH(LEFT(TRIM(IF(ISNUMBER(FIND(".",D21)),LEFT(D21,FIND(".",D21)-1),D21)),3),PlanCont,0)))),"Contul debitor nu există în plan. ",""))&amp;IF(E21="","Lipsește contul creditor. ",IF(NOT(OR(ISNUMBER(MATCH(TRIM(IF(ISNUMBER(FIND(".",E21)),LEFT(E21,FIND(".",E21)-1),E21)),PlanCont,0)),ISNUMBER(MATCH(LEFT(TRIM(IF(ISNUMBER(FIND(".",E21)),LEFT(E21,FIND(".",E21)-1),E21)),4),PlanCont,0)),ISNUMBER(MATCH(LEFT(TRIM(IF(ISNUMBER(FIND(".",E21)),LEFT(E21,FIND(".",E21)-1),E21)),3),PlanCont,0)))),"Contul creditor nu există în plan. ",""))&amp;IF(AND(D21&lt;&gt;"",TRIM(D21&amp;"")=TRIM(E21&amp;"")),"Același cont pe debit și credit. ","")&amp;IF(N(F21)=0,"Lipsește suma. ","")&amp;IF(AND(N(F21)&lt;0,J21&lt;&gt;"Stornare"),"Sumă negativă într-o notă care nu e de stornare. ","")&amp;IF(C21="","Lipsește explicația. ","")))</f>
        <v/>
      </c>
      <c r="L21" s="1" t="str">
        <f>IF(B21="","",B21&amp;"|"&amp;COUNTIF($B$5:B21,B21))</f>
        <v/>
      </c>
      <c r="M21" s="1" t="str">
        <f t="shared" si="2"/>
        <v/>
      </c>
    </row>
    <row r="22" spans="2:13" x14ac:dyDescent="0.2">
      <c r="B22" s="18"/>
      <c r="C22" s="13"/>
      <c r="D22" s="22"/>
      <c r="E22" s="22"/>
      <c r="F22" s="23"/>
      <c r="G22" s="24" t="str">
        <f>IF(B22="","",IFERROR(INDEX('Registru note'!$C$5:$C$504,MATCH(B22,'Registru note'!$B$5:$B$504,0)),""))</f>
        <v/>
      </c>
      <c r="H22" s="25" t="str">
        <f t="shared" si="0"/>
        <v/>
      </c>
      <c r="I22" s="25" t="str">
        <f t="shared" si="1"/>
        <v/>
      </c>
      <c r="J22" s="15" t="str">
        <f>IF(B22="","",IFERROR(INDEX('Registru note'!$D$5:$D$504,MATCH(B22,'Registru note'!$B$5:$B$504,0)),""))</f>
        <v/>
      </c>
      <c r="K22" s="17" t="str">
        <f>IF(AND(B22="",D22="",E22=""),"",TRIM(IF(ISNA(MATCH(B22,'Registru note'!$B$5:$B$504,0)),"Nota nu există în registru. ","")&amp;IF(D22="","Lipsește contul debitor. ",IF(NOT(OR(ISNUMBER(MATCH(TRIM(IF(ISNUMBER(FIND(".",D22)),LEFT(D22,FIND(".",D22)-1),D22)),PlanCont,0)),ISNUMBER(MATCH(LEFT(TRIM(IF(ISNUMBER(FIND(".",D22)),LEFT(D22,FIND(".",D22)-1),D22)),4),PlanCont,0)),ISNUMBER(MATCH(LEFT(TRIM(IF(ISNUMBER(FIND(".",D22)),LEFT(D22,FIND(".",D22)-1),D22)),3),PlanCont,0)))),"Contul debitor nu există în plan. ",""))&amp;IF(E22="","Lipsește contul creditor. ",IF(NOT(OR(ISNUMBER(MATCH(TRIM(IF(ISNUMBER(FIND(".",E22)),LEFT(E22,FIND(".",E22)-1),E22)),PlanCont,0)),ISNUMBER(MATCH(LEFT(TRIM(IF(ISNUMBER(FIND(".",E22)),LEFT(E22,FIND(".",E22)-1),E22)),4),PlanCont,0)),ISNUMBER(MATCH(LEFT(TRIM(IF(ISNUMBER(FIND(".",E22)),LEFT(E22,FIND(".",E22)-1),E22)),3),PlanCont,0)))),"Contul creditor nu există în plan. ",""))&amp;IF(AND(D22&lt;&gt;"",TRIM(D22&amp;"")=TRIM(E22&amp;"")),"Același cont pe debit și credit. ","")&amp;IF(N(F22)=0,"Lipsește suma. ","")&amp;IF(AND(N(F22)&lt;0,J22&lt;&gt;"Stornare"),"Sumă negativă într-o notă care nu e de stornare. ","")&amp;IF(C22="","Lipsește explicația. ","")))</f>
        <v/>
      </c>
      <c r="L22" s="1" t="str">
        <f>IF(B22="","",B22&amp;"|"&amp;COUNTIF($B$5:B22,B22))</f>
        <v/>
      </c>
      <c r="M22" s="1" t="str">
        <f t="shared" si="2"/>
        <v/>
      </c>
    </row>
    <row r="23" spans="2:13" x14ac:dyDescent="0.2">
      <c r="B23" s="18"/>
      <c r="C23" s="13"/>
      <c r="D23" s="22"/>
      <c r="E23" s="22"/>
      <c r="F23" s="23"/>
      <c r="G23" s="24" t="str">
        <f>IF(B23="","",IFERROR(INDEX('Registru note'!$C$5:$C$504,MATCH(B23,'Registru note'!$B$5:$B$504,0)),""))</f>
        <v/>
      </c>
      <c r="H23" s="25" t="str">
        <f t="shared" si="0"/>
        <v/>
      </c>
      <c r="I23" s="25" t="str">
        <f t="shared" si="1"/>
        <v/>
      </c>
      <c r="J23" s="15" t="str">
        <f>IF(B23="","",IFERROR(INDEX('Registru note'!$D$5:$D$504,MATCH(B23,'Registru note'!$B$5:$B$504,0)),""))</f>
        <v/>
      </c>
      <c r="K23" s="17" t="str">
        <f>IF(AND(B23="",D23="",E23=""),"",TRIM(IF(ISNA(MATCH(B23,'Registru note'!$B$5:$B$504,0)),"Nota nu există în registru. ","")&amp;IF(D23="","Lipsește contul debitor. ",IF(NOT(OR(ISNUMBER(MATCH(TRIM(IF(ISNUMBER(FIND(".",D23)),LEFT(D23,FIND(".",D23)-1),D23)),PlanCont,0)),ISNUMBER(MATCH(LEFT(TRIM(IF(ISNUMBER(FIND(".",D23)),LEFT(D23,FIND(".",D23)-1),D23)),4),PlanCont,0)),ISNUMBER(MATCH(LEFT(TRIM(IF(ISNUMBER(FIND(".",D23)),LEFT(D23,FIND(".",D23)-1),D23)),3),PlanCont,0)))),"Contul debitor nu există în plan. ",""))&amp;IF(E23="","Lipsește contul creditor. ",IF(NOT(OR(ISNUMBER(MATCH(TRIM(IF(ISNUMBER(FIND(".",E23)),LEFT(E23,FIND(".",E23)-1),E23)),PlanCont,0)),ISNUMBER(MATCH(LEFT(TRIM(IF(ISNUMBER(FIND(".",E23)),LEFT(E23,FIND(".",E23)-1),E23)),4),PlanCont,0)),ISNUMBER(MATCH(LEFT(TRIM(IF(ISNUMBER(FIND(".",E23)),LEFT(E23,FIND(".",E23)-1),E23)),3),PlanCont,0)))),"Contul creditor nu există în plan. ",""))&amp;IF(AND(D23&lt;&gt;"",TRIM(D23&amp;"")=TRIM(E23&amp;"")),"Același cont pe debit și credit. ","")&amp;IF(N(F23)=0,"Lipsește suma. ","")&amp;IF(AND(N(F23)&lt;0,J23&lt;&gt;"Stornare"),"Sumă negativă într-o notă care nu e de stornare. ","")&amp;IF(C23="","Lipsește explicația. ","")))</f>
        <v/>
      </c>
      <c r="L23" s="1" t="str">
        <f>IF(B23="","",B23&amp;"|"&amp;COUNTIF($B$5:B23,B23))</f>
        <v/>
      </c>
      <c r="M23" s="1" t="str">
        <f t="shared" si="2"/>
        <v/>
      </c>
    </row>
    <row r="24" spans="2:13" x14ac:dyDescent="0.2">
      <c r="B24" s="18"/>
      <c r="C24" s="13"/>
      <c r="D24" s="22"/>
      <c r="E24" s="22"/>
      <c r="F24" s="23"/>
      <c r="G24" s="24" t="str">
        <f>IF(B24="","",IFERROR(INDEX('Registru note'!$C$5:$C$504,MATCH(B24,'Registru note'!$B$5:$B$504,0)),""))</f>
        <v/>
      </c>
      <c r="H24" s="25" t="str">
        <f t="shared" si="0"/>
        <v/>
      </c>
      <c r="I24" s="25" t="str">
        <f t="shared" si="1"/>
        <v/>
      </c>
      <c r="J24" s="15" t="str">
        <f>IF(B24="","",IFERROR(INDEX('Registru note'!$D$5:$D$504,MATCH(B24,'Registru note'!$B$5:$B$504,0)),""))</f>
        <v/>
      </c>
      <c r="K24" s="17" t="str">
        <f>IF(AND(B24="",D24="",E24=""),"",TRIM(IF(ISNA(MATCH(B24,'Registru note'!$B$5:$B$504,0)),"Nota nu există în registru. ","")&amp;IF(D24="","Lipsește contul debitor. ",IF(NOT(OR(ISNUMBER(MATCH(TRIM(IF(ISNUMBER(FIND(".",D24)),LEFT(D24,FIND(".",D24)-1),D24)),PlanCont,0)),ISNUMBER(MATCH(LEFT(TRIM(IF(ISNUMBER(FIND(".",D24)),LEFT(D24,FIND(".",D24)-1),D24)),4),PlanCont,0)),ISNUMBER(MATCH(LEFT(TRIM(IF(ISNUMBER(FIND(".",D24)),LEFT(D24,FIND(".",D24)-1),D24)),3),PlanCont,0)))),"Contul debitor nu există în plan. ",""))&amp;IF(E24="","Lipsește contul creditor. ",IF(NOT(OR(ISNUMBER(MATCH(TRIM(IF(ISNUMBER(FIND(".",E24)),LEFT(E24,FIND(".",E24)-1),E24)),PlanCont,0)),ISNUMBER(MATCH(LEFT(TRIM(IF(ISNUMBER(FIND(".",E24)),LEFT(E24,FIND(".",E24)-1),E24)),4),PlanCont,0)),ISNUMBER(MATCH(LEFT(TRIM(IF(ISNUMBER(FIND(".",E24)),LEFT(E24,FIND(".",E24)-1),E24)),3),PlanCont,0)))),"Contul creditor nu există în plan. ",""))&amp;IF(AND(D24&lt;&gt;"",TRIM(D24&amp;"")=TRIM(E24&amp;"")),"Același cont pe debit și credit. ","")&amp;IF(N(F24)=0,"Lipsește suma. ","")&amp;IF(AND(N(F24)&lt;0,J24&lt;&gt;"Stornare"),"Sumă negativă într-o notă care nu e de stornare. ","")&amp;IF(C24="","Lipsește explicația. ","")))</f>
        <v/>
      </c>
      <c r="L24" s="1" t="str">
        <f>IF(B24="","",B24&amp;"|"&amp;COUNTIF($B$5:B24,B24))</f>
        <v/>
      </c>
      <c r="M24" s="1" t="str">
        <f t="shared" si="2"/>
        <v/>
      </c>
    </row>
    <row r="25" spans="2:13" x14ac:dyDescent="0.2">
      <c r="B25" s="18"/>
      <c r="C25" s="13"/>
      <c r="D25" s="22"/>
      <c r="E25" s="22"/>
      <c r="F25" s="23"/>
      <c r="G25" s="24" t="str">
        <f>IF(B25="","",IFERROR(INDEX('Registru note'!$C$5:$C$504,MATCH(B25,'Registru note'!$B$5:$B$504,0)),""))</f>
        <v/>
      </c>
      <c r="H25" s="25" t="str">
        <f t="shared" si="0"/>
        <v/>
      </c>
      <c r="I25" s="25" t="str">
        <f t="shared" si="1"/>
        <v/>
      </c>
      <c r="J25" s="15" t="str">
        <f>IF(B25="","",IFERROR(INDEX('Registru note'!$D$5:$D$504,MATCH(B25,'Registru note'!$B$5:$B$504,0)),""))</f>
        <v/>
      </c>
      <c r="K25" s="17" t="str">
        <f>IF(AND(B25="",D25="",E25=""),"",TRIM(IF(ISNA(MATCH(B25,'Registru note'!$B$5:$B$504,0)),"Nota nu există în registru. ","")&amp;IF(D25="","Lipsește contul debitor. ",IF(NOT(OR(ISNUMBER(MATCH(TRIM(IF(ISNUMBER(FIND(".",D25)),LEFT(D25,FIND(".",D25)-1),D25)),PlanCont,0)),ISNUMBER(MATCH(LEFT(TRIM(IF(ISNUMBER(FIND(".",D25)),LEFT(D25,FIND(".",D25)-1),D25)),4),PlanCont,0)),ISNUMBER(MATCH(LEFT(TRIM(IF(ISNUMBER(FIND(".",D25)),LEFT(D25,FIND(".",D25)-1),D25)),3),PlanCont,0)))),"Contul debitor nu există în plan. ",""))&amp;IF(E25="","Lipsește contul creditor. ",IF(NOT(OR(ISNUMBER(MATCH(TRIM(IF(ISNUMBER(FIND(".",E25)),LEFT(E25,FIND(".",E25)-1),E25)),PlanCont,0)),ISNUMBER(MATCH(LEFT(TRIM(IF(ISNUMBER(FIND(".",E25)),LEFT(E25,FIND(".",E25)-1),E25)),4),PlanCont,0)),ISNUMBER(MATCH(LEFT(TRIM(IF(ISNUMBER(FIND(".",E25)),LEFT(E25,FIND(".",E25)-1),E25)),3),PlanCont,0)))),"Contul creditor nu există în plan. ",""))&amp;IF(AND(D25&lt;&gt;"",TRIM(D25&amp;"")=TRIM(E25&amp;"")),"Același cont pe debit și credit. ","")&amp;IF(N(F25)=0,"Lipsește suma. ","")&amp;IF(AND(N(F25)&lt;0,J25&lt;&gt;"Stornare"),"Sumă negativă într-o notă care nu e de stornare. ","")&amp;IF(C25="","Lipsește explicația. ","")))</f>
        <v/>
      </c>
      <c r="L25" s="1" t="str">
        <f>IF(B25="","",B25&amp;"|"&amp;COUNTIF($B$5:B25,B25))</f>
        <v/>
      </c>
      <c r="M25" s="1" t="str">
        <f t="shared" si="2"/>
        <v/>
      </c>
    </row>
    <row r="26" spans="2:13" x14ac:dyDescent="0.2">
      <c r="B26" s="18"/>
      <c r="C26" s="13"/>
      <c r="D26" s="22"/>
      <c r="E26" s="22"/>
      <c r="F26" s="23"/>
      <c r="G26" s="24" t="str">
        <f>IF(B26="","",IFERROR(INDEX('Registru note'!$C$5:$C$504,MATCH(B26,'Registru note'!$B$5:$B$504,0)),""))</f>
        <v/>
      </c>
      <c r="H26" s="25" t="str">
        <f t="shared" si="0"/>
        <v/>
      </c>
      <c r="I26" s="25" t="str">
        <f t="shared" si="1"/>
        <v/>
      </c>
      <c r="J26" s="15" t="str">
        <f>IF(B26="","",IFERROR(INDEX('Registru note'!$D$5:$D$504,MATCH(B26,'Registru note'!$B$5:$B$504,0)),""))</f>
        <v/>
      </c>
      <c r="K26" s="17" t="str">
        <f>IF(AND(B26="",D26="",E26=""),"",TRIM(IF(ISNA(MATCH(B26,'Registru note'!$B$5:$B$504,0)),"Nota nu există în registru. ","")&amp;IF(D26="","Lipsește contul debitor. ",IF(NOT(OR(ISNUMBER(MATCH(TRIM(IF(ISNUMBER(FIND(".",D26)),LEFT(D26,FIND(".",D26)-1),D26)),PlanCont,0)),ISNUMBER(MATCH(LEFT(TRIM(IF(ISNUMBER(FIND(".",D26)),LEFT(D26,FIND(".",D26)-1),D26)),4),PlanCont,0)),ISNUMBER(MATCH(LEFT(TRIM(IF(ISNUMBER(FIND(".",D26)),LEFT(D26,FIND(".",D26)-1),D26)),3),PlanCont,0)))),"Contul debitor nu există în plan. ",""))&amp;IF(E26="","Lipsește contul creditor. ",IF(NOT(OR(ISNUMBER(MATCH(TRIM(IF(ISNUMBER(FIND(".",E26)),LEFT(E26,FIND(".",E26)-1),E26)),PlanCont,0)),ISNUMBER(MATCH(LEFT(TRIM(IF(ISNUMBER(FIND(".",E26)),LEFT(E26,FIND(".",E26)-1),E26)),4),PlanCont,0)),ISNUMBER(MATCH(LEFT(TRIM(IF(ISNUMBER(FIND(".",E26)),LEFT(E26,FIND(".",E26)-1),E26)),3),PlanCont,0)))),"Contul creditor nu există în plan. ",""))&amp;IF(AND(D26&lt;&gt;"",TRIM(D26&amp;"")=TRIM(E26&amp;"")),"Același cont pe debit și credit. ","")&amp;IF(N(F26)=0,"Lipsește suma. ","")&amp;IF(AND(N(F26)&lt;0,J26&lt;&gt;"Stornare"),"Sumă negativă într-o notă care nu e de stornare. ","")&amp;IF(C26="","Lipsește explicația. ","")))</f>
        <v/>
      </c>
      <c r="L26" s="1" t="str">
        <f>IF(B26="","",B26&amp;"|"&amp;COUNTIF($B$5:B26,B26))</f>
        <v/>
      </c>
      <c r="M26" s="1" t="str">
        <f t="shared" si="2"/>
        <v/>
      </c>
    </row>
    <row r="27" spans="2:13" x14ac:dyDescent="0.2">
      <c r="B27" s="18"/>
      <c r="C27" s="13"/>
      <c r="D27" s="22"/>
      <c r="E27" s="22"/>
      <c r="F27" s="23"/>
      <c r="G27" s="24" t="str">
        <f>IF(B27="","",IFERROR(INDEX('Registru note'!$C$5:$C$504,MATCH(B27,'Registru note'!$B$5:$B$504,0)),""))</f>
        <v/>
      </c>
      <c r="H27" s="25" t="str">
        <f t="shared" si="0"/>
        <v/>
      </c>
      <c r="I27" s="25" t="str">
        <f t="shared" si="1"/>
        <v/>
      </c>
      <c r="J27" s="15" t="str">
        <f>IF(B27="","",IFERROR(INDEX('Registru note'!$D$5:$D$504,MATCH(B27,'Registru note'!$B$5:$B$504,0)),""))</f>
        <v/>
      </c>
      <c r="K27" s="17" t="str">
        <f>IF(AND(B27="",D27="",E27=""),"",TRIM(IF(ISNA(MATCH(B27,'Registru note'!$B$5:$B$504,0)),"Nota nu există în registru. ","")&amp;IF(D27="","Lipsește contul debitor. ",IF(NOT(OR(ISNUMBER(MATCH(TRIM(IF(ISNUMBER(FIND(".",D27)),LEFT(D27,FIND(".",D27)-1),D27)),PlanCont,0)),ISNUMBER(MATCH(LEFT(TRIM(IF(ISNUMBER(FIND(".",D27)),LEFT(D27,FIND(".",D27)-1),D27)),4),PlanCont,0)),ISNUMBER(MATCH(LEFT(TRIM(IF(ISNUMBER(FIND(".",D27)),LEFT(D27,FIND(".",D27)-1),D27)),3),PlanCont,0)))),"Contul debitor nu există în plan. ",""))&amp;IF(E27="","Lipsește contul creditor. ",IF(NOT(OR(ISNUMBER(MATCH(TRIM(IF(ISNUMBER(FIND(".",E27)),LEFT(E27,FIND(".",E27)-1),E27)),PlanCont,0)),ISNUMBER(MATCH(LEFT(TRIM(IF(ISNUMBER(FIND(".",E27)),LEFT(E27,FIND(".",E27)-1),E27)),4),PlanCont,0)),ISNUMBER(MATCH(LEFT(TRIM(IF(ISNUMBER(FIND(".",E27)),LEFT(E27,FIND(".",E27)-1),E27)),3),PlanCont,0)))),"Contul creditor nu există în plan. ",""))&amp;IF(AND(D27&lt;&gt;"",TRIM(D27&amp;"")=TRIM(E27&amp;"")),"Același cont pe debit și credit. ","")&amp;IF(N(F27)=0,"Lipsește suma. ","")&amp;IF(AND(N(F27)&lt;0,J27&lt;&gt;"Stornare"),"Sumă negativă într-o notă care nu e de stornare. ","")&amp;IF(C27="","Lipsește explicația. ","")))</f>
        <v/>
      </c>
      <c r="L27" s="1" t="str">
        <f>IF(B27="","",B27&amp;"|"&amp;COUNTIF($B$5:B27,B27))</f>
        <v/>
      </c>
      <c r="M27" s="1" t="str">
        <f t="shared" si="2"/>
        <v/>
      </c>
    </row>
    <row r="28" spans="2:13" x14ac:dyDescent="0.2">
      <c r="B28" s="18"/>
      <c r="C28" s="13"/>
      <c r="D28" s="22"/>
      <c r="E28" s="22"/>
      <c r="F28" s="23"/>
      <c r="G28" s="24" t="str">
        <f>IF(B28="","",IFERROR(INDEX('Registru note'!$C$5:$C$504,MATCH(B28,'Registru note'!$B$5:$B$504,0)),""))</f>
        <v/>
      </c>
      <c r="H28" s="25" t="str">
        <f t="shared" si="0"/>
        <v/>
      </c>
      <c r="I28" s="25" t="str">
        <f t="shared" si="1"/>
        <v/>
      </c>
      <c r="J28" s="15" t="str">
        <f>IF(B28="","",IFERROR(INDEX('Registru note'!$D$5:$D$504,MATCH(B28,'Registru note'!$B$5:$B$504,0)),""))</f>
        <v/>
      </c>
      <c r="K28" s="17" t="str">
        <f>IF(AND(B28="",D28="",E28=""),"",TRIM(IF(ISNA(MATCH(B28,'Registru note'!$B$5:$B$504,0)),"Nota nu există în registru. ","")&amp;IF(D28="","Lipsește contul debitor. ",IF(NOT(OR(ISNUMBER(MATCH(TRIM(IF(ISNUMBER(FIND(".",D28)),LEFT(D28,FIND(".",D28)-1),D28)),PlanCont,0)),ISNUMBER(MATCH(LEFT(TRIM(IF(ISNUMBER(FIND(".",D28)),LEFT(D28,FIND(".",D28)-1),D28)),4),PlanCont,0)),ISNUMBER(MATCH(LEFT(TRIM(IF(ISNUMBER(FIND(".",D28)),LEFT(D28,FIND(".",D28)-1),D28)),3),PlanCont,0)))),"Contul debitor nu există în plan. ",""))&amp;IF(E28="","Lipsește contul creditor. ",IF(NOT(OR(ISNUMBER(MATCH(TRIM(IF(ISNUMBER(FIND(".",E28)),LEFT(E28,FIND(".",E28)-1),E28)),PlanCont,0)),ISNUMBER(MATCH(LEFT(TRIM(IF(ISNUMBER(FIND(".",E28)),LEFT(E28,FIND(".",E28)-1),E28)),4),PlanCont,0)),ISNUMBER(MATCH(LEFT(TRIM(IF(ISNUMBER(FIND(".",E28)),LEFT(E28,FIND(".",E28)-1),E28)),3),PlanCont,0)))),"Contul creditor nu există în plan. ",""))&amp;IF(AND(D28&lt;&gt;"",TRIM(D28&amp;"")=TRIM(E28&amp;"")),"Același cont pe debit și credit. ","")&amp;IF(N(F28)=0,"Lipsește suma. ","")&amp;IF(AND(N(F28)&lt;0,J28&lt;&gt;"Stornare"),"Sumă negativă într-o notă care nu e de stornare. ","")&amp;IF(C28="","Lipsește explicația. ","")))</f>
        <v/>
      </c>
      <c r="L28" s="1" t="str">
        <f>IF(B28="","",B28&amp;"|"&amp;COUNTIF($B$5:B28,B28))</f>
        <v/>
      </c>
      <c r="M28" s="1" t="str">
        <f t="shared" si="2"/>
        <v/>
      </c>
    </row>
    <row r="29" spans="2:13" x14ac:dyDescent="0.2">
      <c r="B29" s="18"/>
      <c r="C29" s="13"/>
      <c r="D29" s="22"/>
      <c r="E29" s="22"/>
      <c r="F29" s="23"/>
      <c r="G29" s="24" t="str">
        <f>IF(B29="","",IFERROR(INDEX('Registru note'!$C$5:$C$504,MATCH(B29,'Registru note'!$B$5:$B$504,0)),""))</f>
        <v/>
      </c>
      <c r="H29" s="25" t="str">
        <f t="shared" si="0"/>
        <v/>
      </c>
      <c r="I29" s="25" t="str">
        <f t="shared" si="1"/>
        <v/>
      </c>
      <c r="J29" s="15" t="str">
        <f>IF(B29="","",IFERROR(INDEX('Registru note'!$D$5:$D$504,MATCH(B29,'Registru note'!$B$5:$B$504,0)),""))</f>
        <v/>
      </c>
      <c r="K29" s="17" t="str">
        <f>IF(AND(B29="",D29="",E29=""),"",TRIM(IF(ISNA(MATCH(B29,'Registru note'!$B$5:$B$504,0)),"Nota nu există în registru. ","")&amp;IF(D29="","Lipsește contul debitor. ",IF(NOT(OR(ISNUMBER(MATCH(TRIM(IF(ISNUMBER(FIND(".",D29)),LEFT(D29,FIND(".",D29)-1),D29)),PlanCont,0)),ISNUMBER(MATCH(LEFT(TRIM(IF(ISNUMBER(FIND(".",D29)),LEFT(D29,FIND(".",D29)-1),D29)),4),PlanCont,0)),ISNUMBER(MATCH(LEFT(TRIM(IF(ISNUMBER(FIND(".",D29)),LEFT(D29,FIND(".",D29)-1),D29)),3),PlanCont,0)))),"Contul debitor nu există în plan. ",""))&amp;IF(E29="","Lipsește contul creditor. ",IF(NOT(OR(ISNUMBER(MATCH(TRIM(IF(ISNUMBER(FIND(".",E29)),LEFT(E29,FIND(".",E29)-1),E29)),PlanCont,0)),ISNUMBER(MATCH(LEFT(TRIM(IF(ISNUMBER(FIND(".",E29)),LEFT(E29,FIND(".",E29)-1),E29)),4),PlanCont,0)),ISNUMBER(MATCH(LEFT(TRIM(IF(ISNUMBER(FIND(".",E29)),LEFT(E29,FIND(".",E29)-1),E29)),3),PlanCont,0)))),"Contul creditor nu există în plan. ",""))&amp;IF(AND(D29&lt;&gt;"",TRIM(D29&amp;"")=TRIM(E29&amp;"")),"Același cont pe debit și credit. ","")&amp;IF(N(F29)=0,"Lipsește suma. ","")&amp;IF(AND(N(F29)&lt;0,J29&lt;&gt;"Stornare"),"Sumă negativă într-o notă care nu e de stornare. ","")&amp;IF(C29="","Lipsește explicația. ","")))</f>
        <v/>
      </c>
      <c r="L29" s="1" t="str">
        <f>IF(B29="","",B29&amp;"|"&amp;COUNTIF($B$5:B29,B29))</f>
        <v/>
      </c>
      <c r="M29" s="1" t="str">
        <f t="shared" si="2"/>
        <v/>
      </c>
    </row>
    <row r="30" spans="2:13" x14ac:dyDescent="0.2">
      <c r="B30" s="18"/>
      <c r="C30" s="13"/>
      <c r="D30" s="22"/>
      <c r="E30" s="22"/>
      <c r="F30" s="23"/>
      <c r="G30" s="24" t="str">
        <f>IF(B30="","",IFERROR(INDEX('Registru note'!$C$5:$C$504,MATCH(B30,'Registru note'!$B$5:$B$504,0)),""))</f>
        <v/>
      </c>
      <c r="H30" s="25" t="str">
        <f t="shared" si="0"/>
        <v/>
      </c>
      <c r="I30" s="25" t="str">
        <f t="shared" si="1"/>
        <v/>
      </c>
      <c r="J30" s="15" t="str">
        <f>IF(B30="","",IFERROR(INDEX('Registru note'!$D$5:$D$504,MATCH(B30,'Registru note'!$B$5:$B$504,0)),""))</f>
        <v/>
      </c>
      <c r="K30" s="17" t="str">
        <f>IF(AND(B30="",D30="",E30=""),"",TRIM(IF(ISNA(MATCH(B30,'Registru note'!$B$5:$B$504,0)),"Nota nu există în registru. ","")&amp;IF(D30="","Lipsește contul debitor. ",IF(NOT(OR(ISNUMBER(MATCH(TRIM(IF(ISNUMBER(FIND(".",D30)),LEFT(D30,FIND(".",D30)-1),D30)),PlanCont,0)),ISNUMBER(MATCH(LEFT(TRIM(IF(ISNUMBER(FIND(".",D30)),LEFT(D30,FIND(".",D30)-1),D30)),4),PlanCont,0)),ISNUMBER(MATCH(LEFT(TRIM(IF(ISNUMBER(FIND(".",D30)),LEFT(D30,FIND(".",D30)-1),D30)),3),PlanCont,0)))),"Contul debitor nu există în plan. ",""))&amp;IF(E30="","Lipsește contul creditor. ",IF(NOT(OR(ISNUMBER(MATCH(TRIM(IF(ISNUMBER(FIND(".",E30)),LEFT(E30,FIND(".",E30)-1),E30)),PlanCont,0)),ISNUMBER(MATCH(LEFT(TRIM(IF(ISNUMBER(FIND(".",E30)),LEFT(E30,FIND(".",E30)-1),E30)),4),PlanCont,0)),ISNUMBER(MATCH(LEFT(TRIM(IF(ISNUMBER(FIND(".",E30)),LEFT(E30,FIND(".",E30)-1),E30)),3),PlanCont,0)))),"Contul creditor nu există în plan. ",""))&amp;IF(AND(D30&lt;&gt;"",TRIM(D30&amp;"")=TRIM(E30&amp;"")),"Același cont pe debit și credit. ","")&amp;IF(N(F30)=0,"Lipsește suma. ","")&amp;IF(AND(N(F30)&lt;0,J30&lt;&gt;"Stornare"),"Sumă negativă într-o notă care nu e de stornare. ","")&amp;IF(C30="","Lipsește explicația. ","")))</f>
        <v/>
      </c>
      <c r="L30" s="1" t="str">
        <f>IF(B30="","",B30&amp;"|"&amp;COUNTIF($B$5:B30,B30))</f>
        <v/>
      </c>
      <c r="M30" s="1" t="str">
        <f t="shared" si="2"/>
        <v/>
      </c>
    </row>
    <row r="31" spans="2:13" x14ac:dyDescent="0.2">
      <c r="B31" s="18"/>
      <c r="C31" s="13"/>
      <c r="D31" s="22"/>
      <c r="E31" s="22"/>
      <c r="F31" s="23"/>
      <c r="G31" s="24" t="str">
        <f>IF(B31="","",IFERROR(INDEX('Registru note'!$C$5:$C$504,MATCH(B31,'Registru note'!$B$5:$B$504,0)),""))</f>
        <v/>
      </c>
      <c r="H31" s="25" t="str">
        <f t="shared" si="0"/>
        <v/>
      </c>
      <c r="I31" s="25" t="str">
        <f t="shared" si="1"/>
        <v/>
      </c>
      <c r="J31" s="15" t="str">
        <f>IF(B31="","",IFERROR(INDEX('Registru note'!$D$5:$D$504,MATCH(B31,'Registru note'!$B$5:$B$504,0)),""))</f>
        <v/>
      </c>
      <c r="K31" s="17" t="str">
        <f>IF(AND(B31="",D31="",E31=""),"",TRIM(IF(ISNA(MATCH(B31,'Registru note'!$B$5:$B$504,0)),"Nota nu există în registru. ","")&amp;IF(D31="","Lipsește contul debitor. ",IF(NOT(OR(ISNUMBER(MATCH(TRIM(IF(ISNUMBER(FIND(".",D31)),LEFT(D31,FIND(".",D31)-1),D31)),PlanCont,0)),ISNUMBER(MATCH(LEFT(TRIM(IF(ISNUMBER(FIND(".",D31)),LEFT(D31,FIND(".",D31)-1),D31)),4),PlanCont,0)),ISNUMBER(MATCH(LEFT(TRIM(IF(ISNUMBER(FIND(".",D31)),LEFT(D31,FIND(".",D31)-1),D31)),3),PlanCont,0)))),"Contul debitor nu există în plan. ",""))&amp;IF(E31="","Lipsește contul creditor. ",IF(NOT(OR(ISNUMBER(MATCH(TRIM(IF(ISNUMBER(FIND(".",E31)),LEFT(E31,FIND(".",E31)-1),E31)),PlanCont,0)),ISNUMBER(MATCH(LEFT(TRIM(IF(ISNUMBER(FIND(".",E31)),LEFT(E31,FIND(".",E31)-1),E31)),4),PlanCont,0)),ISNUMBER(MATCH(LEFT(TRIM(IF(ISNUMBER(FIND(".",E31)),LEFT(E31,FIND(".",E31)-1),E31)),3),PlanCont,0)))),"Contul creditor nu există în plan. ",""))&amp;IF(AND(D31&lt;&gt;"",TRIM(D31&amp;"")=TRIM(E31&amp;"")),"Același cont pe debit și credit. ","")&amp;IF(N(F31)=0,"Lipsește suma. ","")&amp;IF(AND(N(F31)&lt;0,J31&lt;&gt;"Stornare"),"Sumă negativă într-o notă care nu e de stornare. ","")&amp;IF(C31="","Lipsește explicația. ","")))</f>
        <v/>
      </c>
      <c r="L31" s="1" t="str">
        <f>IF(B31="","",B31&amp;"|"&amp;COUNTIF($B$5:B31,B31))</f>
        <v/>
      </c>
      <c r="M31" s="1" t="str">
        <f t="shared" si="2"/>
        <v/>
      </c>
    </row>
    <row r="32" spans="2:13" x14ac:dyDescent="0.2">
      <c r="B32" s="18"/>
      <c r="C32" s="13"/>
      <c r="D32" s="22"/>
      <c r="E32" s="22"/>
      <c r="F32" s="23"/>
      <c r="G32" s="24" t="str">
        <f>IF(B32="","",IFERROR(INDEX('Registru note'!$C$5:$C$504,MATCH(B32,'Registru note'!$B$5:$B$504,0)),""))</f>
        <v/>
      </c>
      <c r="H32" s="25" t="str">
        <f t="shared" si="0"/>
        <v/>
      </c>
      <c r="I32" s="25" t="str">
        <f t="shared" si="1"/>
        <v/>
      </c>
      <c r="J32" s="15" t="str">
        <f>IF(B32="","",IFERROR(INDEX('Registru note'!$D$5:$D$504,MATCH(B32,'Registru note'!$B$5:$B$504,0)),""))</f>
        <v/>
      </c>
      <c r="K32" s="17" t="str">
        <f>IF(AND(B32="",D32="",E32=""),"",TRIM(IF(ISNA(MATCH(B32,'Registru note'!$B$5:$B$504,0)),"Nota nu există în registru. ","")&amp;IF(D32="","Lipsește contul debitor. ",IF(NOT(OR(ISNUMBER(MATCH(TRIM(IF(ISNUMBER(FIND(".",D32)),LEFT(D32,FIND(".",D32)-1),D32)),PlanCont,0)),ISNUMBER(MATCH(LEFT(TRIM(IF(ISNUMBER(FIND(".",D32)),LEFT(D32,FIND(".",D32)-1),D32)),4),PlanCont,0)),ISNUMBER(MATCH(LEFT(TRIM(IF(ISNUMBER(FIND(".",D32)),LEFT(D32,FIND(".",D32)-1),D32)),3),PlanCont,0)))),"Contul debitor nu există în plan. ",""))&amp;IF(E32="","Lipsește contul creditor. ",IF(NOT(OR(ISNUMBER(MATCH(TRIM(IF(ISNUMBER(FIND(".",E32)),LEFT(E32,FIND(".",E32)-1),E32)),PlanCont,0)),ISNUMBER(MATCH(LEFT(TRIM(IF(ISNUMBER(FIND(".",E32)),LEFT(E32,FIND(".",E32)-1),E32)),4),PlanCont,0)),ISNUMBER(MATCH(LEFT(TRIM(IF(ISNUMBER(FIND(".",E32)),LEFT(E32,FIND(".",E32)-1),E32)),3),PlanCont,0)))),"Contul creditor nu există în plan. ",""))&amp;IF(AND(D32&lt;&gt;"",TRIM(D32&amp;"")=TRIM(E32&amp;"")),"Același cont pe debit și credit. ","")&amp;IF(N(F32)=0,"Lipsește suma. ","")&amp;IF(AND(N(F32)&lt;0,J32&lt;&gt;"Stornare"),"Sumă negativă într-o notă care nu e de stornare. ","")&amp;IF(C32="","Lipsește explicația. ","")))</f>
        <v/>
      </c>
      <c r="L32" s="1" t="str">
        <f>IF(B32="","",B32&amp;"|"&amp;COUNTIF($B$5:B32,B32))</f>
        <v/>
      </c>
      <c r="M32" s="1" t="str">
        <f t="shared" si="2"/>
        <v/>
      </c>
    </row>
    <row r="33" spans="2:13" x14ac:dyDescent="0.2">
      <c r="B33" s="18"/>
      <c r="C33" s="13"/>
      <c r="D33" s="22"/>
      <c r="E33" s="22"/>
      <c r="F33" s="23"/>
      <c r="G33" s="24" t="str">
        <f>IF(B33="","",IFERROR(INDEX('Registru note'!$C$5:$C$504,MATCH(B33,'Registru note'!$B$5:$B$504,0)),""))</f>
        <v/>
      </c>
      <c r="H33" s="25" t="str">
        <f t="shared" si="0"/>
        <v/>
      </c>
      <c r="I33" s="25" t="str">
        <f t="shared" si="1"/>
        <v/>
      </c>
      <c r="J33" s="15" t="str">
        <f>IF(B33="","",IFERROR(INDEX('Registru note'!$D$5:$D$504,MATCH(B33,'Registru note'!$B$5:$B$504,0)),""))</f>
        <v/>
      </c>
      <c r="K33" s="17" t="str">
        <f>IF(AND(B33="",D33="",E33=""),"",TRIM(IF(ISNA(MATCH(B33,'Registru note'!$B$5:$B$504,0)),"Nota nu există în registru. ","")&amp;IF(D33="","Lipsește contul debitor. ",IF(NOT(OR(ISNUMBER(MATCH(TRIM(IF(ISNUMBER(FIND(".",D33)),LEFT(D33,FIND(".",D33)-1),D33)),PlanCont,0)),ISNUMBER(MATCH(LEFT(TRIM(IF(ISNUMBER(FIND(".",D33)),LEFT(D33,FIND(".",D33)-1),D33)),4),PlanCont,0)),ISNUMBER(MATCH(LEFT(TRIM(IF(ISNUMBER(FIND(".",D33)),LEFT(D33,FIND(".",D33)-1),D33)),3),PlanCont,0)))),"Contul debitor nu există în plan. ",""))&amp;IF(E33="","Lipsește contul creditor. ",IF(NOT(OR(ISNUMBER(MATCH(TRIM(IF(ISNUMBER(FIND(".",E33)),LEFT(E33,FIND(".",E33)-1),E33)),PlanCont,0)),ISNUMBER(MATCH(LEFT(TRIM(IF(ISNUMBER(FIND(".",E33)),LEFT(E33,FIND(".",E33)-1),E33)),4),PlanCont,0)),ISNUMBER(MATCH(LEFT(TRIM(IF(ISNUMBER(FIND(".",E33)),LEFT(E33,FIND(".",E33)-1),E33)),3),PlanCont,0)))),"Contul creditor nu există în plan. ",""))&amp;IF(AND(D33&lt;&gt;"",TRIM(D33&amp;"")=TRIM(E33&amp;"")),"Același cont pe debit și credit. ","")&amp;IF(N(F33)=0,"Lipsește suma. ","")&amp;IF(AND(N(F33)&lt;0,J33&lt;&gt;"Stornare"),"Sumă negativă într-o notă care nu e de stornare. ","")&amp;IF(C33="","Lipsește explicația. ","")))</f>
        <v/>
      </c>
      <c r="L33" s="1" t="str">
        <f>IF(B33="","",B33&amp;"|"&amp;COUNTIF($B$5:B33,B33))</f>
        <v/>
      </c>
      <c r="M33" s="1" t="str">
        <f t="shared" si="2"/>
        <v/>
      </c>
    </row>
    <row r="34" spans="2:13" x14ac:dyDescent="0.2">
      <c r="B34" s="18"/>
      <c r="C34" s="13"/>
      <c r="D34" s="22"/>
      <c r="E34" s="22"/>
      <c r="F34" s="23"/>
      <c r="G34" s="24" t="str">
        <f>IF(B34="","",IFERROR(INDEX('Registru note'!$C$5:$C$504,MATCH(B34,'Registru note'!$B$5:$B$504,0)),""))</f>
        <v/>
      </c>
      <c r="H34" s="25" t="str">
        <f t="shared" si="0"/>
        <v/>
      </c>
      <c r="I34" s="25" t="str">
        <f t="shared" si="1"/>
        <v/>
      </c>
      <c r="J34" s="15" t="str">
        <f>IF(B34="","",IFERROR(INDEX('Registru note'!$D$5:$D$504,MATCH(B34,'Registru note'!$B$5:$B$504,0)),""))</f>
        <v/>
      </c>
      <c r="K34" s="17" t="str">
        <f>IF(AND(B34="",D34="",E34=""),"",TRIM(IF(ISNA(MATCH(B34,'Registru note'!$B$5:$B$504,0)),"Nota nu există în registru. ","")&amp;IF(D34="","Lipsește contul debitor. ",IF(NOT(OR(ISNUMBER(MATCH(TRIM(IF(ISNUMBER(FIND(".",D34)),LEFT(D34,FIND(".",D34)-1),D34)),PlanCont,0)),ISNUMBER(MATCH(LEFT(TRIM(IF(ISNUMBER(FIND(".",D34)),LEFT(D34,FIND(".",D34)-1),D34)),4),PlanCont,0)),ISNUMBER(MATCH(LEFT(TRIM(IF(ISNUMBER(FIND(".",D34)),LEFT(D34,FIND(".",D34)-1),D34)),3),PlanCont,0)))),"Contul debitor nu există în plan. ",""))&amp;IF(E34="","Lipsește contul creditor. ",IF(NOT(OR(ISNUMBER(MATCH(TRIM(IF(ISNUMBER(FIND(".",E34)),LEFT(E34,FIND(".",E34)-1),E34)),PlanCont,0)),ISNUMBER(MATCH(LEFT(TRIM(IF(ISNUMBER(FIND(".",E34)),LEFT(E34,FIND(".",E34)-1),E34)),4),PlanCont,0)),ISNUMBER(MATCH(LEFT(TRIM(IF(ISNUMBER(FIND(".",E34)),LEFT(E34,FIND(".",E34)-1),E34)),3),PlanCont,0)))),"Contul creditor nu există în plan. ",""))&amp;IF(AND(D34&lt;&gt;"",TRIM(D34&amp;"")=TRIM(E34&amp;"")),"Același cont pe debit și credit. ","")&amp;IF(N(F34)=0,"Lipsește suma. ","")&amp;IF(AND(N(F34)&lt;0,J34&lt;&gt;"Stornare"),"Sumă negativă într-o notă care nu e de stornare. ","")&amp;IF(C34="","Lipsește explicația. ","")))</f>
        <v/>
      </c>
      <c r="L34" s="1" t="str">
        <f>IF(B34="","",B34&amp;"|"&amp;COUNTIF($B$5:B34,B34))</f>
        <v/>
      </c>
      <c r="M34" s="1" t="str">
        <f t="shared" si="2"/>
        <v/>
      </c>
    </row>
    <row r="35" spans="2:13" x14ac:dyDescent="0.2">
      <c r="B35" s="18"/>
      <c r="C35" s="13"/>
      <c r="D35" s="22"/>
      <c r="E35" s="22"/>
      <c r="F35" s="23"/>
      <c r="G35" s="24" t="str">
        <f>IF(B35="","",IFERROR(INDEX('Registru note'!$C$5:$C$504,MATCH(B35,'Registru note'!$B$5:$B$504,0)),""))</f>
        <v/>
      </c>
      <c r="H35" s="25" t="str">
        <f t="shared" si="0"/>
        <v/>
      </c>
      <c r="I35" s="25" t="str">
        <f t="shared" si="1"/>
        <v/>
      </c>
      <c r="J35" s="15" t="str">
        <f>IF(B35="","",IFERROR(INDEX('Registru note'!$D$5:$D$504,MATCH(B35,'Registru note'!$B$5:$B$504,0)),""))</f>
        <v/>
      </c>
      <c r="K35" s="17" t="str">
        <f>IF(AND(B35="",D35="",E35=""),"",TRIM(IF(ISNA(MATCH(B35,'Registru note'!$B$5:$B$504,0)),"Nota nu există în registru. ","")&amp;IF(D35="","Lipsește contul debitor. ",IF(NOT(OR(ISNUMBER(MATCH(TRIM(IF(ISNUMBER(FIND(".",D35)),LEFT(D35,FIND(".",D35)-1),D35)),PlanCont,0)),ISNUMBER(MATCH(LEFT(TRIM(IF(ISNUMBER(FIND(".",D35)),LEFT(D35,FIND(".",D35)-1),D35)),4),PlanCont,0)),ISNUMBER(MATCH(LEFT(TRIM(IF(ISNUMBER(FIND(".",D35)),LEFT(D35,FIND(".",D35)-1),D35)),3),PlanCont,0)))),"Contul debitor nu există în plan. ",""))&amp;IF(E35="","Lipsește contul creditor. ",IF(NOT(OR(ISNUMBER(MATCH(TRIM(IF(ISNUMBER(FIND(".",E35)),LEFT(E35,FIND(".",E35)-1),E35)),PlanCont,0)),ISNUMBER(MATCH(LEFT(TRIM(IF(ISNUMBER(FIND(".",E35)),LEFT(E35,FIND(".",E35)-1),E35)),4),PlanCont,0)),ISNUMBER(MATCH(LEFT(TRIM(IF(ISNUMBER(FIND(".",E35)),LEFT(E35,FIND(".",E35)-1),E35)),3),PlanCont,0)))),"Contul creditor nu există în plan. ",""))&amp;IF(AND(D35&lt;&gt;"",TRIM(D35&amp;"")=TRIM(E35&amp;"")),"Același cont pe debit și credit. ","")&amp;IF(N(F35)=0,"Lipsește suma. ","")&amp;IF(AND(N(F35)&lt;0,J35&lt;&gt;"Stornare"),"Sumă negativă într-o notă care nu e de stornare. ","")&amp;IF(C35="","Lipsește explicația. ","")))</f>
        <v/>
      </c>
      <c r="L35" s="1" t="str">
        <f>IF(B35="","",B35&amp;"|"&amp;COUNTIF($B$5:B35,B35))</f>
        <v/>
      </c>
      <c r="M35" s="1" t="str">
        <f t="shared" si="2"/>
        <v/>
      </c>
    </row>
    <row r="36" spans="2:13" x14ac:dyDescent="0.2">
      <c r="B36" s="18"/>
      <c r="C36" s="13"/>
      <c r="D36" s="22"/>
      <c r="E36" s="22"/>
      <c r="F36" s="23"/>
      <c r="G36" s="24" t="str">
        <f>IF(B36="","",IFERROR(INDEX('Registru note'!$C$5:$C$504,MATCH(B36,'Registru note'!$B$5:$B$504,0)),""))</f>
        <v/>
      </c>
      <c r="H36" s="25" t="str">
        <f t="shared" si="0"/>
        <v/>
      </c>
      <c r="I36" s="25" t="str">
        <f t="shared" si="1"/>
        <v/>
      </c>
      <c r="J36" s="15" t="str">
        <f>IF(B36="","",IFERROR(INDEX('Registru note'!$D$5:$D$504,MATCH(B36,'Registru note'!$B$5:$B$504,0)),""))</f>
        <v/>
      </c>
      <c r="K36" s="17" t="str">
        <f>IF(AND(B36="",D36="",E36=""),"",TRIM(IF(ISNA(MATCH(B36,'Registru note'!$B$5:$B$504,0)),"Nota nu există în registru. ","")&amp;IF(D36="","Lipsește contul debitor. ",IF(NOT(OR(ISNUMBER(MATCH(TRIM(IF(ISNUMBER(FIND(".",D36)),LEFT(D36,FIND(".",D36)-1),D36)),PlanCont,0)),ISNUMBER(MATCH(LEFT(TRIM(IF(ISNUMBER(FIND(".",D36)),LEFT(D36,FIND(".",D36)-1),D36)),4),PlanCont,0)),ISNUMBER(MATCH(LEFT(TRIM(IF(ISNUMBER(FIND(".",D36)),LEFT(D36,FIND(".",D36)-1),D36)),3),PlanCont,0)))),"Contul debitor nu există în plan. ",""))&amp;IF(E36="","Lipsește contul creditor. ",IF(NOT(OR(ISNUMBER(MATCH(TRIM(IF(ISNUMBER(FIND(".",E36)),LEFT(E36,FIND(".",E36)-1),E36)),PlanCont,0)),ISNUMBER(MATCH(LEFT(TRIM(IF(ISNUMBER(FIND(".",E36)),LEFT(E36,FIND(".",E36)-1),E36)),4),PlanCont,0)),ISNUMBER(MATCH(LEFT(TRIM(IF(ISNUMBER(FIND(".",E36)),LEFT(E36,FIND(".",E36)-1),E36)),3),PlanCont,0)))),"Contul creditor nu există în plan. ",""))&amp;IF(AND(D36&lt;&gt;"",TRIM(D36&amp;"")=TRIM(E36&amp;"")),"Același cont pe debit și credit. ","")&amp;IF(N(F36)=0,"Lipsește suma. ","")&amp;IF(AND(N(F36)&lt;0,J36&lt;&gt;"Stornare"),"Sumă negativă într-o notă care nu e de stornare. ","")&amp;IF(C36="","Lipsește explicația. ","")))</f>
        <v/>
      </c>
      <c r="L36" s="1" t="str">
        <f>IF(B36="","",B36&amp;"|"&amp;COUNTIF($B$5:B36,B36))</f>
        <v/>
      </c>
      <c r="M36" s="1" t="str">
        <f t="shared" si="2"/>
        <v/>
      </c>
    </row>
    <row r="37" spans="2:13" x14ac:dyDescent="0.2">
      <c r="B37" s="18"/>
      <c r="C37" s="13"/>
      <c r="D37" s="22"/>
      <c r="E37" s="22"/>
      <c r="F37" s="23"/>
      <c r="G37" s="24" t="str">
        <f>IF(B37="","",IFERROR(INDEX('Registru note'!$C$5:$C$504,MATCH(B37,'Registru note'!$B$5:$B$504,0)),""))</f>
        <v/>
      </c>
      <c r="H37" s="25" t="str">
        <f t="shared" si="0"/>
        <v/>
      </c>
      <c r="I37" s="25" t="str">
        <f t="shared" si="1"/>
        <v/>
      </c>
      <c r="J37" s="15" t="str">
        <f>IF(B37="","",IFERROR(INDEX('Registru note'!$D$5:$D$504,MATCH(B37,'Registru note'!$B$5:$B$504,0)),""))</f>
        <v/>
      </c>
      <c r="K37" s="17" t="str">
        <f>IF(AND(B37="",D37="",E37=""),"",TRIM(IF(ISNA(MATCH(B37,'Registru note'!$B$5:$B$504,0)),"Nota nu există în registru. ","")&amp;IF(D37="","Lipsește contul debitor. ",IF(NOT(OR(ISNUMBER(MATCH(TRIM(IF(ISNUMBER(FIND(".",D37)),LEFT(D37,FIND(".",D37)-1),D37)),PlanCont,0)),ISNUMBER(MATCH(LEFT(TRIM(IF(ISNUMBER(FIND(".",D37)),LEFT(D37,FIND(".",D37)-1),D37)),4),PlanCont,0)),ISNUMBER(MATCH(LEFT(TRIM(IF(ISNUMBER(FIND(".",D37)),LEFT(D37,FIND(".",D37)-1),D37)),3),PlanCont,0)))),"Contul debitor nu există în plan. ",""))&amp;IF(E37="","Lipsește contul creditor. ",IF(NOT(OR(ISNUMBER(MATCH(TRIM(IF(ISNUMBER(FIND(".",E37)),LEFT(E37,FIND(".",E37)-1),E37)),PlanCont,0)),ISNUMBER(MATCH(LEFT(TRIM(IF(ISNUMBER(FIND(".",E37)),LEFT(E37,FIND(".",E37)-1),E37)),4),PlanCont,0)),ISNUMBER(MATCH(LEFT(TRIM(IF(ISNUMBER(FIND(".",E37)),LEFT(E37,FIND(".",E37)-1),E37)),3),PlanCont,0)))),"Contul creditor nu există în plan. ",""))&amp;IF(AND(D37&lt;&gt;"",TRIM(D37&amp;"")=TRIM(E37&amp;"")),"Același cont pe debit și credit. ","")&amp;IF(N(F37)=0,"Lipsește suma. ","")&amp;IF(AND(N(F37)&lt;0,J37&lt;&gt;"Stornare"),"Sumă negativă într-o notă care nu e de stornare. ","")&amp;IF(C37="","Lipsește explicația. ","")))</f>
        <v/>
      </c>
      <c r="L37" s="1" t="str">
        <f>IF(B37="","",B37&amp;"|"&amp;COUNTIF($B$5:B37,B37))</f>
        <v/>
      </c>
      <c r="M37" s="1" t="str">
        <f t="shared" si="2"/>
        <v/>
      </c>
    </row>
    <row r="38" spans="2:13" x14ac:dyDescent="0.2">
      <c r="B38" s="18"/>
      <c r="C38" s="13"/>
      <c r="D38" s="22"/>
      <c r="E38" s="22"/>
      <c r="F38" s="23"/>
      <c r="G38" s="24" t="str">
        <f>IF(B38="","",IFERROR(INDEX('Registru note'!$C$5:$C$504,MATCH(B38,'Registru note'!$B$5:$B$504,0)),""))</f>
        <v/>
      </c>
      <c r="H38" s="25" t="str">
        <f t="shared" si="0"/>
        <v/>
      </c>
      <c r="I38" s="25" t="str">
        <f t="shared" si="1"/>
        <v/>
      </c>
      <c r="J38" s="15" t="str">
        <f>IF(B38="","",IFERROR(INDEX('Registru note'!$D$5:$D$504,MATCH(B38,'Registru note'!$B$5:$B$504,0)),""))</f>
        <v/>
      </c>
      <c r="K38" s="17" t="str">
        <f>IF(AND(B38="",D38="",E38=""),"",TRIM(IF(ISNA(MATCH(B38,'Registru note'!$B$5:$B$504,0)),"Nota nu există în registru. ","")&amp;IF(D38="","Lipsește contul debitor. ",IF(NOT(OR(ISNUMBER(MATCH(TRIM(IF(ISNUMBER(FIND(".",D38)),LEFT(D38,FIND(".",D38)-1),D38)),PlanCont,0)),ISNUMBER(MATCH(LEFT(TRIM(IF(ISNUMBER(FIND(".",D38)),LEFT(D38,FIND(".",D38)-1),D38)),4),PlanCont,0)),ISNUMBER(MATCH(LEFT(TRIM(IF(ISNUMBER(FIND(".",D38)),LEFT(D38,FIND(".",D38)-1),D38)),3),PlanCont,0)))),"Contul debitor nu există în plan. ",""))&amp;IF(E38="","Lipsește contul creditor. ",IF(NOT(OR(ISNUMBER(MATCH(TRIM(IF(ISNUMBER(FIND(".",E38)),LEFT(E38,FIND(".",E38)-1),E38)),PlanCont,0)),ISNUMBER(MATCH(LEFT(TRIM(IF(ISNUMBER(FIND(".",E38)),LEFT(E38,FIND(".",E38)-1),E38)),4),PlanCont,0)),ISNUMBER(MATCH(LEFT(TRIM(IF(ISNUMBER(FIND(".",E38)),LEFT(E38,FIND(".",E38)-1),E38)),3),PlanCont,0)))),"Contul creditor nu există în plan. ",""))&amp;IF(AND(D38&lt;&gt;"",TRIM(D38&amp;"")=TRIM(E38&amp;"")),"Același cont pe debit și credit. ","")&amp;IF(N(F38)=0,"Lipsește suma. ","")&amp;IF(AND(N(F38)&lt;0,J38&lt;&gt;"Stornare"),"Sumă negativă într-o notă care nu e de stornare. ","")&amp;IF(C38="","Lipsește explicația. ","")))</f>
        <v/>
      </c>
      <c r="L38" s="1" t="str">
        <f>IF(B38="","",B38&amp;"|"&amp;COUNTIF($B$5:B38,B38))</f>
        <v/>
      </c>
      <c r="M38" s="1" t="str">
        <f t="shared" si="2"/>
        <v/>
      </c>
    </row>
    <row r="39" spans="2:13" x14ac:dyDescent="0.2">
      <c r="B39" s="18"/>
      <c r="C39" s="13"/>
      <c r="D39" s="22"/>
      <c r="E39" s="22"/>
      <c r="F39" s="23"/>
      <c r="G39" s="24" t="str">
        <f>IF(B39="","",IFERROR(INDEX('Registru note'!$C$5:$C$504,MATCH(B39,'Registru note'!$B$5:$B$504,0)),""))</f>
        <v/>
      </c>
      <c r="H39" s="25" t="str">
        <f t="shared" si="0"/>
        <v/>
      </c>
      <c r="I39" s="25" t="str">
        <f t="shared" si="1"/>
        <v/>
      </c>
      <c r="J39" s="15" t="str">
        <f>IF(B39="","",IFERROR(INDEX('Registru note'!$D$5:$D$504,MATCH(B39,'Registru note'!$B$5:$B$504,0)),""))</f>
        <v/>
      </c>
      <c r="K39" s="17" t="str">
        <f>IF(AND(B39="",D39="",E39=""),"",TRIM(IF(ISNA(MATCH(B39,'Registru note'!$B$5:$B$504,0)),"Nota nu există în registru. ","")&amp;IF(D39="","Lipsește contul debitor. ",IF(NOT(OR(ISNUMBER(MATCH(TRIM(IF(ISNUMBER(FIND(".",D39)),LEFT(D39,FIND(".",D39)-1),D39)),PlanCont,0)),ISNUMBER(MATCH(LEFT(TRIM(IF(ISNUMBER(FIND(".",D39)),LEFT(D39,FIND(".",D39)-1),D39)),4),PlanCont,0)),ISNUMBER(MATCH(LEFT(TRIM(IF(ISNUMBER(FIND(".",D39)),LEFT(D39,FIND(".",D39)-1),D39)),3),PlanCont,0)))),"Contul debitor nu există în plan. ",""))&amp;IF(E39="","Lipsește contul creditor. ",IF(NOT(OR(ISNUMBER(MATCH(TRIM(IF(ISNUMBER(FIND(".",E39)),LEFT(E39,FIND(".",E39)-1),E39)),PlanCont,0)),ISNUMBER(MATCH(LEFT(TRIM(IF(ISNUMBER(FIND(".",E39)),LEFT(E39,FIND(".",E39)-1),E39)),4),PlanCont,0)),ISNUMBER(MATCH(LEFT(TRIM(IF(ISNUMBER(FIND(".",E39)),LEFT(E39,FIND(".",E39)-1),E39)),3),PlanCont,0)))),"Contul creditor nu există în plan. ",""))&amp;IF(AND(D39&lt;&gt;"",TRIM(D39&amp;"")=TRIM(E39&amp;"")),"Același cont pe debit și credit. ","")&amp;IF(N(F39)=0,"Lipsește suma. ","")&amp;IF(AND(N(F39)&lt;0,J39&lt;&gt;"Stornare"),"Sumă negativă într-o notă care nu e de stornare. ","")&amp;IF(C39="","Lipsește explicația. ","")))</f>
        <v/>
      </c>
      <c r="L39" s="1" t="str">
        <f>IF(B39="","",B39&amp;"|"&amp;COUNTIF($B$5:B39,B39))</f>
        <v/>
      </c>
      <c r="M39" s="1" t="str">
        <f t="shared" si="2"/>
        <v/>
      </c>
    </row>
    <row r="40" spans="2:13" x14ac:dyDescent="0.2">
      <c r="B40" s="18"/>
      <c r="C40" s="13"/>
      <c r="D40" s="22"/>
      <c r="E40" s="22"/>
      <c r="F40" s="23"/>
      <c r="G40" s="24" t="str">
        <f>IF(B40="","",IFERROR(INDEX('Registru note'!$C$5:$C$504,MATCH(B40,'Registru note'!$B$5:$B$504,0)),""))</f>
        <v/>
      </c>
      <c r="H40" s="25" t="str">
        <f t="shared" si="0"/>
        <v/>
      </c>
      <c r="I40" s="25" t="str">
        <f t="shared" si="1"/>
        <v/>
      </c>
      <c r="J40" s="15" t="str">
        <f>IF(B40="","",IFERROR(INDEX('Registru note'!$D$5:$D$504,MATCH(B40,'Registru note'!$B$5:$B$504,0)),""))</f>
        <v/>
      </c>
      <c r="K40" s="17" t="str">
        <f>IF(AND(B40="",D40="",E40=""),"",TRIM(IF(ISNA(MATCH(B40,'Registru note'!$B$5:$B$504,0)),"Nota nu există în registru. ","")&amp;IF(D40="","Lipsește contul debitor. ",IF(NOT(OR(ISNUMBER(MATCH(TRIM(IF(ISNUMBER(FIND(".",D40)),LEFT(D40,FIND(".",D40)-1),D40)),PlanCont,0)),ISNUMBER(MATCH(LEFT(TRIM(IF(ISNUMBER(FIND(".",D40)),LEFT(D40,FIND(".",D40)-1),D40)),4),PlanCont,0)),ISNUMBER(MATCH(LEFT(TRIM(IF(ISNUMBER(FIND(".",D40)),LEFT(D40,FIND(".",D40)-1),D40)),3),PlanCont,0)))),"Contul debitor nu există în plan. ",""))&amp;IF(E40="","Lipsește contul creditor. ",IF(NOT(OR(ISNUMBER(MATCH(TRIM(IF(ISNUMBER(FIND(".",E40)),LEFT(E40,FIND(".",E40)-1),E40)),PlanCont,0)),ISNUMBER(MATCH(LEFT(TRIM(IF(ISNUMBER(FIND(".",E40)),LEFT(E40,FIND(".",E40)-1),E40)),4),PlanCont,0)),ISNUMBER(MATCH(LEFT(TRIM(IF(ISNUMBER(FIND(".",E40)),LEFT(E40,FIND(".",E40)-1),E40)),3),PlanCont,0)))),"Contul creditor nu există în plan. ",""))&amp;IF(AND(D40&lt;&gt;"",TRIM(D40&amp;"")=TRIM(E40&amp;"")),"Același cont pe debit și credit. ","")&amp;IF(N(F40)=0,"Lipsește suma. ","")&amp;IF(AND(N(F40)&lt;0,J40&lt;&gt;"Stornare"),"Sumă negativă într-o notă care nu e de stornare. ","")&amp;IF(C40="","Lipsește explicația. ","")))</f>
        <v/>
      </c>
      <c r="L40" s="1" t="str">
        <f>IF(B40="","",B40&amp;"|"&amp;COUNTIF($B$5:B40,B40))</f>
        <v/>
      </c>
      <c r="M40" s="1" t="str">
        <f t="shared" si="2"/>
        <v/>
      </c>
    </row>
    <row r="41" spans="2:13" x14ac:dyDescent="0.2">
      <c r="B41" s="18"/>
      <c r="C41" s="13"/>
      <c r="D41" s="22"/>
      <c r="E41" s="22"/>
      <c r="F41" s="23"/>
      <c r="G41" s="24" t="str">
        <f>IF(B41="","",IFERROR(INDEX('Registru note'!$C$5:$C$504,MATCH(B41,'Registru note'!$B$5:$B$504,0)),""))</f>
        <v/>
      </c>
      <c r="H41" s="25" t="str">
        <f t="shared" si="0"/>
        <v/>
      </c>
      <c r="I41" s="25" t="str">
        <f t="shared" si="1"/>
        <v/>
      </c>
      <c r="J41" s="15" t="str">
        <f>IF(B41="","",IFERROR(INDEX('Registru note'!$D$5:$D$504,MATCH(B41,'Registru note'!$B$5:$B$504,0)),""))</f>
        <v/>
      </c>
      <c r="K41" s="17" t="str">
        <f>IF(AND(B41="",D41="",E41=""),"",TRIM(IF(ISNA(MATCH(B41,'Registru note'!$B$5:$B$504,0)),"Nota nu există în registru. ","")&amp;IF(D41="","Lipsește contul debitor. ",IF(NOT(OR(ISNUMBER(MATCH(TRIM(IF(ISNUMBER(FIND(".",D41)),LEFT(D41,FIND(".",D41)-1),D41)),PlanCont,0)),ISNUMBER(MATCH(LEFT(TRIM(IF(ISNUMBER(FIND(".",D41)),LEFT(D41,FIND(".",D41)-1),D41)),4),PlanCont,0)),ISNUMBER(MATCH(LEFT(TRIM(IF(ISNUMBER(FIND(".",D41)),LEFT(D41,FIND(".",D41)-1),D41)),3),PlanCont,0)))),"Contul debitor nu există în plan. ",""))&amp;IF(E41="","Lipsește contul creditor. ",IF(NOT(OR(ISNUMBER(MATCH(TRIM(IF(ISNUMBER(FIND(".",E41)),LEFT(E41,FIND(".",E41)-1),E41)),PlanCont,0)),ISNUMBER(MATCH(LEFT(TRIM(IF(ISNUMBER(FIND(".",E41)),LEFT(E41,FIND(".",E41)-1),E41)),4),PlanCont,0)),ISNUMBER(MATCH(LEFT(TRIM(IF(ISNUMBER(FIND(".",E41)),LEFT(E41,FIND(".",E41)-1),E41)),3),PlanCont,0)))),"Contul creditor nu există în plan. ",""))&amp;IF(AND(D41&lt;&gt;"",TRIM(D41&amp;"")=TRIM(E41&amp;"")),"Același cont pe debit și credit. ","")&amp;IF(N(F41)=0,"Lipsește suma. ","")&amp;IF(AND(N(F41)&lt;0,J41&lt;&gt;"Stornare"),"Sumă negativă într-o notă care nu e de stornare. ","")&amp;IF(C41="","Lipsește explicația. ","")))</f>
        <v/>
      </c>
      <c r="L41" s="1" t="str">
        <f>IF(B41="","",B41&amp;"|"&amp;COUNTIF($B$5:B41,B41))</f>
        <v/>
      </c>
      <c r="M41" s="1" t="str">
        <f t="shared" si="2"/>
        <v/>
      </c>
    </row>
    <row r="42" spans="2:13" x14ac:dyDescent="0.2">
      <c r="B42" s="18"/>
      <c r="C42" s="13"/>
      <c r="D42" s="22"/>
      <c r="E42" s="22"/>
      <c r="F42" s="23"/>
      <c r="G42" s="24" t="str">
        <f>IF(B42="","",IFERROR(INDEX('Registru note'!$C$5:$C$504,MATCH(B42,'Registru note'!$B$5:$B$504,0)),""))</f>
        <v/>
      </c>
      <c r="H42" s="25" t="str">
        <f t="shared" si="0"/>
        <v/>
      </c>
      <c r="I42" s="25" t="str">
        <f t="shared" si="1"/>
        <v/>
      </c>
      <c r="J42" s="15" t="str">
        <f>IF(B42="","",IFERROR(INDEX('Registru note'!$D$5:$D$504,MATCH(B42,'Registru note'!$B$5:$B$504,0)),""))</f>
        <v/>
      </c>
      <c r="K42" s="17" t="str">
        <f>IF(AND(B42="",D42="",E42=""),"",TRIM(IF(ISNA(MATCH(B42,'Registru note'!$B$5:$B$504,0)),"Nota nu există în registru. ","")&amp;IF(D42="","Lipsește contul debitor. ",IF(NOT(OR(ISNUMBER(MATCH(TRIM(IF(ISNUMBER(FIND(".",D42)),LEFT(D42,FIND(".",D42)-1),D42)),PlanCont,0)),ISNUMBER(MATCH(LEFT(TRIM(IF(ISNUMBER(FIND(".",D42)),LEFT(D42,FIND(".",D42)-1),D42)),4),PlanCont,0)),ISNUMBER(MATCH(LEFT(TRIM(IF(ISNUMBER(FIND(".",D42)),LEFT(D42,FIND(".",D42)-1),D42)),3),PlanCont,0)))),"Contul debitor nu există în plan. ",""))&amp;IF(E42="","Lipsește contul creditor. ",IF(NOT(OR(ISNUMBER(MATCH(TRIM(IF(ISNUMBER(FIND(".",E42)),LEFT(E42,FIND(".",E42)-1),E42)),PlanCont,0)),ISNUMBER(MATCH(LEFT(TRIM(IF(ISNUMBER(FIND(".",E42)),LEFT(E42,FIND(".",E42)-1),E42)),4),PlanCont,0)),ISNUMBER(MATCH(LEFT(TRIM(IF(ISNUMBER(FIND(".",E42)),LEFT(E42,FIND(".",E42)-1),E42)),3),PlanCont,0)))),"Contul creditor nu există în plan. ",""))&amp;IF(AND(D42&lt;&gt;"",TRIM(D42&amp;"")=TRIM(E42&amp;"")),"Același cont pe debit și credit. ","")&amp;IF(N(F42)=0,"Lipsește suma. ","")&amp;IF(AND(N(F42)&lt;0,J42&lt;&gt;"Stornare"),"Sumă negativă într-o notă care nu e de stornare. ","")&amp;IF(C42="","Lipsește explicația. ","")))</f>
        <v/>
      </c>
      <c r="L42" s="1" t="str">
        <f>IF(B42="","",B42&amp;"|"&amp;COUNTIF($B$5:B42,B42))</f>
        <v/>
      </c>
      <c r="M42" s="1" t="str">
        <f t="shared" si="2"/>
        <v/>
      </c>
    </row>
    <row r="43" spans="2:13" x14ac:dyDescent="0.2">
      <c r="B43" s="18"/>
      <c r="C43" s="13"/>
      <c r="D43" s="22"/>
      <c r="E43" s="22"/>
      <c r="F43" s="23"/>
      <c r="G43" s="24" t="str">
        <f>IF(B43="","",IFERROR(INDEX('Registru note'!$C$5:$C$504,MATCH(B43,'Registru note'!$B$5:$B$504,0)),""))</f>
        <v/>
      </c>
      <c r="H43" s="25" t="str">
        <f t="shared" si="0"/>
        <v/>
      </c>
      <c r="I43" s="25" t="str">
        <f t="shared" si="1"/>
        <v/>
      </c>
      <c r="J43" s="15" t="str">
        <f>IF(B43="","",IFERROR(INDEX('Registru note'!$D$5:$D$504,MATCH(B43,'Registru note'!$B$5:$B$504,0)),""))</f>
        <v/>
      </c>
      <c r="K43" s="17" t="str">
        <f>IF(AND(B43="",D43="",E43=""),"",TRIM(IF(ISNA(MATCH(B43,'Registru note'!$B$5:$B$504,0)),"Nota nu există în registru. ","")&amp;IF(D43="","Lipsește contul debitor. ",IF(NOT(OR(ISNUMBER(MATCH(TRIM(IF(ISNUMBER(FIND(".",D43)),LEFT(D43,FIND(".",D43)-1),D43)),PlanCont,0)),ISNUMBER(MATCH(LEFT(TRIM(IF(ISNUMBER(FIND(".",D43)),LEFT(D43,FIND(".",D43)-1),D43)),4),PlanCont,0)),ISNUMBER(MATCH(LEFT(TRIM(IF(ISNUMBER(FIND(".",D43)),LEFT(D43,FIND(".",D43)-1),D43)),3),PlanCont,0)))),"Contul debitor nu există în plan. ",""))&amp;IF(E43="","Lipsește contul creditor. ",IF(NOT(OR(ISNUMBER(MATCH(TRIM(IF(ISNUMBER(FIND(".",E43)),LEFT(E43,FIND(".",E43)-1),E43)),PlanCont,0)),ISNUMBER(MATCH(LEFT(TRIM(IF(ISNUMBER(FIND(".",E43)),LEFT(E43,FIND(".",E43)-1),E43)),4),PlanCont,0)),ISNUMBER(MATCH(LEFT(TRIM(IF(ISNUMBER(FIND(".",E43)),LEFT(E43,FIND(".",E43)-1),E43)),3),PlanCont,0)))),"Contul creditor nu există în plan. ",""))&amp;IF(AND(D43&lt;&gt;"",TRIM(D43&amp;"")=TRIM(E43&amp;"")),"Același cont pe debit și credit. ","")&amp;IF(N(F43)=0,"Lipsește suma. ","")&amp;IF(AND(N(F43)&lt;0,J43&lt;&gt;"Stornare"),"Sumă negativă într-o notă care nu e de stornare. ","")&amp;IF(C43="","Lipsește explicația. ","")))</f>
        <v/>
      </c>
      <c r="L43" s="1" t="str">
        <f>IF(B43="","",B43&amp;"|"&amp;COUNTIF($B$5:B43,B43))</f>
        <v/>
      </c>
      <c r="M43" s="1" t="str">
        <f t="shared" si="2"/>
        <v/>
      </c>
    </row>
    <row r="44" spans="2:13" x14ac:dyDescent="0.2">
      <c r="B44" s="18"/>
      <c r="C44" s="13"/>
      <c r="D44" s="22"/>
      <c r="E44" s="22"/>
      <c r="F44" s="23"/>
      <c r="G44" s="24" t="str">
        <f>IF(B44="","",IFERROR(INDEX('Registru note'!$C$5:$C$504,MATCH(B44,'Registru note'!$B$5:$B$504,0)),""))</f>
        <v/>
      </c>
      <c r="H44" s="25" t="str">
        <f t="shared" si="0"/>
        <v/>
      </c>
      <c r="I44" s="25" t="str">
        <f t="shared" si="1"/>
        <v/>
      </c>
      <c r="J44" s="15" t="str">
        <f>IF(B44="","",IFERROR(INDEX('Registru note'!$D$5:$D$504,MATCH(B44,'Registru note'!$B$5:$B$504,0)),""))</f>
        <v/>
      </c>
      <c r="K44" s="17" t="str">
        <f>IF(AND(B44="",D44="",E44=""),"",TRIM(IF(ISNA(MATCH(B44,'Registru note'!$B$5:$B$504,0)),"Nota nu există în registru. ","")&amp;IF(D44="","Lipsește contul debitor. ",IF(NOT(OR(ISNUMBER(MATCH(TRIM(IF(ISNUMBER(FIND(".",D44)),LEFT(D44,FIND(".",D44)-1),D44)),PlanCont,0)),ISNUMBER(MATCH(LEFT(TRIM(IF(ISNUMBER(FIND(".",D44)),LEFT(D44,FIND(".",D44)-1),D44)),4),PlanCont,0)),ISNUMBER(MATCH(LEFT(TRIM(IF(ISNUMBER(FIND(".",D44)),LEFT(D44,FIND(".",D44)-1),D44)),3),PlanCont,0)))),"Contul debitor nu există în plan. ",""))&amp;IF(E44="","Lipsește contul creditor. ",IF(NOT(OR(ISNUMBER(MATCH(TRIM(IF(ISNUMBER(FIND(".",E44)),LEFT(E44,FIND(".",E44)-1),E44)),PlanCont,0)),ISNUMBER(MATCH(LEFT(TRIM(IF(ISNUMBER(FIND(".",E44)),LEFT(E44,FIND(".",E44)-1),E44)),4),PlanCont,0)),ISNUMBER(MATCH(LEFT(TRIM(IF(ISNUMBER(FIND(".",E44)),LEFT(E44,FIND(".",E44)-1),E44)),3),PlanCont,0)))),"Contul creditor nu există în plan. ",""))&amp;IF(AND(D44&lt;&gt;"",TRIM(D44&amp;"")=TRIM(E44&amp;"")),"Același cont pe debit și credit. ","")&amp;IF(N(F44)=0,"Lipsește suma. ","")&amp;IF(AND(N(F44)&lt;0,J44&lt;&gt;"Stornare"),"Sumă negativă într-o notă care nu e de stornare. ","")&amp;IF(C44="","Lipsește explicația. ","")))</f>
        <v/>
      </c>
      <c r="L44" s="1" t="str">
        <f>IF(B44="","",B44&amp;"|"&amp;COUNTIF($B$5:B44,B44))</f>
        <v/>
      </c>
      <c r="M44" s="1" t="str">
        <f t="shared" si="2"/>
        <v/>
      </c>
    </row>
    <row r="45" spans="2:13" x14ac:dyDescent="0.2">
      <c r="B45" s="18"/>
      <c r="C45" s="13"/>
      <c r="D45" s="22"/>
      <c r="E45" s="22"/>
      <c r="F45" s="23"/>
      <c r="G45" s="24" t="str">
        <f>IF(B45="","",IFERROR(INDEX('Registru note'!$C$5:$C$504,MATCH(B45,'Registru note'!$B$5:$B$504,0)),""))</f>
        <v/>
      </c>
      <c r="H45" s="25" t="str">
        <f t="shared" si="0"/>
        <v/>
      </c>
      <c r="I45" s="25" t="str">
        <f t="shared" si="1"/>
        <v/>
      </c>
      <c r="J45" s="15" t="str">
        <f>IF(B45="","",IFERROR(INDEX('Registru note'!$D$5:$D$504,MATCH(B45,'Registru note'!$B$5:$B$504,0)),""))</f>
        <v/>
      </c>
      <c r="K45" s="17" t="str">
        <f>IF(AND(B45="",D45="",E45=""),"",TRIM(IF(ISNA(MATCH(B45,'Registru note'!$B$5:$B$504,0)),"Nota nu există în registru. ","")&amp;IF(D45="","Lipsește contul debitor. ",IF(NOT(OR(ISNUMBER(MATCH(TRIM(IF(ISNUMBER(FIND(".",D45)),LEFT(D45,FIND(".",D45)-1),D45)),PlanCont,0)),ISNUMBER(MATCH(LEFT(TRIM(IF(ISNUMBER(FIND(".",D45)),LEFT(D45,FIND(".",D45)-1),D45)),4),PlanCont,0)),ISNUMBER(MATCH(LEFT(TRIM(IF(ISNUMBER(FIND(".",D45)),LEFT(D45,FIND(".",D45)-1),D45)),3),PlanCont,0)))),"Contul debitor nu există în plan. ",""))&amp;IF(E45="","Lipsește contul creditor. ",IF(NOT(OR(ISNUMBER(MATCH(TRIM(IF(ISNUMBER(FIND(".",E45)),LEFT(E45,FIND(".",E45)-1),E45)),PlanCont,0)),ISNUMBER(MATCH(LEFT(TRIM(IF(ISNUMBER(FIND(".",E45)),LEFT(E45,FIND(".",E45)-1),E45)),4),PlanCont,0)),ISNUMBER(MATCH(LEFT(TRIM(IF(ISNUMBER(FIND(".",E45)),LEFT(E45,FIND(".",E45)-1),E45)),3),PlanCont,0)))),"Contul creditor nu există în plan. ",""))&amp;IF(AND(D45&lt;&gt;"",TRIM(D45&amp;"")=TRIM(E45&amp;"")),"Același cont pe debit și credit. ","")&amp;IF(N(F45)=0,"Lipsește suma. ","")&amp;IF(AND(N(F45)&lt;0,J45&lt;&gt;"Stornare"),"Sumă negativă într-o notă care nu e de stornare. ","")&amp;IF(C45="","Lipsește explicația. ","")))</f>
        <v/>
      </c>
      <c r="L45" s="1" t="str">
        <f>IF(B45="","",B45&amp;"|"&amp;COUNTIF($B$5:B45,B45))</f>
        <v/>
      </c>
      <c r="M45" s="1" t="str">
        <f t="shared" si="2"/>
        <v/>
      </c>
    </row>
    <row r="46" spans="2:13" x14ac:dyDescent="0.2">
      <c r="B46" s="18"/>
      <c r="C46" s="13"/>
      <c r="D46" s="22"/>
      <c r="E46" s="22"/>
      <c r="F46" s="23"/>
      <c r="G46" s="24" t="str">
        <f>IF(B46="","",IFERROR(INDEX('Registru note'!$C$5:$C$504,MATCH(B46,'Registru note'!$B$5:$B$504,0)),""))</f>
        <v/>
      </c>
      <c r="H46" s="25" t="str">
        <f t="shared" si="0"/>
        <v/>
      </c>
      <c r="I46" s="25" t="str">
        <f t="shared" si="1"/>
        <v/>
      </c>
      <c r="J46" s="15" t="str">
        <f>IF(B46="","",IFERROR(INDEX('Registru note'!$D$5:$D$504,MATCH(B46,'Registru note'!$B$5:$B$504,0)),""))</f>
        <v/>
      </c>
      <c r="K46" s="17" t="str">
        <f>IF(AND(B46="",D46="",E46=""),"",TRIM(IF(ISNA(MATCH(B46,'Registru note'!$B$5:$B$504,0)),"Nota nu există în registru. ","")&amp;IF(D46="","Lipsește contul debitor. ",IF(NOT(OR(ISNUMBER(MATCH(TRIM(IF(ISNUMBER(FIND(".",D46)),LEFT(D46,FIND(".",D46)-1),D46)),PlanCont,0)),ISNUMBER(MATCH(LEFT(TRIM(IF(ISNUMBER(FIND(".",D46)),LEFT(D46,FIND(".",D46)-1),D46)),4),PlanCont,0)),ISNUMBER(MATCH(LEFT(TRIM(IF(ISNUMBER(FIND(".",D46)),LEFT(D46,FIND(".",D46)-1),D46)),3),PlanCont,0)))),"Contul debitor nu există în plan. ",""))&amp;IF(E46="","Lipsește contul creditor. ",IF(NOT(OR(ISNUMBER(MATCH(TRIM(IF(ISNUMBER(FIND(".",E46)),LEFT(E46,FIND(".",E46)-1),E46)),PlanCont,0)),ISNUMBER(MATCH(LEFT(TRIM(IF(ISNUMBER(FIND(".",E46)),LEFT(E46,FIND(".",E46)-1),E46)),4),PlanCont,0)),ISNUMBER(MATCH(LEFT(TRIM(IF(ISNUMBER(FIND(".",E46)),LEFT(E46,FIND(".",E46)-1),E46)),3),PlanCont,0)))),"Contul creditor nu există în plan. ",""))&amp;IF(AND(D46&lt;&gt;"",TRIM(D46&amp;"")=TRIM(E46&amp;"")),"Același cont pe debit și credit. ","")&amp;IF(N(F46)=0,"Lipsește suma. ","")&amp;IF(AND(N(F46)&lt;0,J46&lt;&gt;"Stornare"),"Sumă negativă într-o notă care nu e de stornare. ","")&amp;IF(C46="","Lipsește explicația. ","")))</f>
        <v/>
      </c>
      <c r="L46" s="1" t="str">
        <f>IF(B46="","",B46&amp;"|"&amp;COUNTIF($B$5:B46,B46))</f>
        <v/>
      </c>
      <c r="M46" s="1" t="str">
        <f t="shared" si="2"/>
        <v/>
      </c>
    </row>
    <row r="47" spans="2:13" x14ac:dyDescent="0.2">
      <c r="B47" s="18"/>
      <c r="C47" s="13"/>
      <c r="D47" s="22"/>
      <c r="E47" s="22"/>
      <c r="F47" s="23"/>
      <c r="G47" s="24" t="str">
        <f>IF(B47="","",IFERROR(INDEX('Registru note'!$C$5:$C$504,MATCH(B47,'Registru note'!$B$5:$B$504,0)),""))</f>
        <v/>
      </c>
      <c r="H47" s="25" t="str">
        <f t="shared" si="0"/>
        <v/>
      </c>
      <c r="I47" s="25" t="str">
        <f t="shared" si="1"/>
        <v/>
      </c>
      <c r="J47" s="15" t="str">
        <f>IF(B47="","",IFERROR(INDEX('Registru note'!$D$5:$D$504,MATCH(B47,'Registru note'!$B$5:$B$504,0)),""))</f>
        <v/>
      </c>
      <c r="K47" s="17" t="str">
        <f>IF(AND(B47="",D47="",E47=""),"",TRIM(IF(ISNA(MATCH(B47,'Registru note'!$B$5:$B$504,0)),"Nota nu există în registru. ","")&amp;IF(D47="","Lipsește contul debitor. ",IF(NOT(OR(ISNUMBER(MATCH(TRIM(IF(ISNUMBER(FIND(".",D47)),LEFT(D47,FIND(".",D47)-1),D47)),PlanCont,0)),ISNUMBER(MATCH(LEFT(TRIM(IF(ISNUMBER(FIND(".",D47)),LEFT(D47,FIND(".",D47)-1),D47)),4),PlanCont,0)),ISNUMBER(MATCH(LEFT(TRIM(IF(ISNUMBER(FIND(".",D47)),LEFT(D47,FIND(".",D47)-1),D47)),3),PlanCont,0)))),"Contul debitor nu există în plan. ",""))&amp;IF(E47="","Lipsește contul creditor. ",IF(NOT(OR(ISNUMBER(MATCH(TRIM(IF(ISNUMBER(FIND(".",E47)),LEFT(E47,FIND(".",E47)-1),E47)),PlanCont,0)),ISNUMBER(MATCH(LEFT(TRIM(IF(ISNUMBER(FIND(".",E47)),LEFT(E47,FIND(".",E47)-1),E47)),4),PlanCont,0)),ISNUMBER(MATCH(LEFT(TRIM(IF(ISNUMBER(FIND(".",E47)),LEFT(E47,FIND(".",E47)-1),E47)),3),PlanCont,0)))),"Contul creditor nu există în plan. ",""))&amp;IF(AND(D47&lt;&gt;"",TRIM(D47&amp;"")=TRIM(E47&amp;"")),"Același cont pe debit și credit. ","")&amp;IF(N(F47)=0,"Lipsește suma. ","")&amp;IF(AND(N(F47)&lt;0,J47&lt;&gt;"Stornare"),"Sumă negativă într-o notă care nu e de stornare. ","")&amp;IF(C47="","Lipsește explicația. ","")))</f>
        <v/>
      </c>
      <c r="L47" s="1" t="str">
        <f>IF(B47="","",B47&amp;"|"&amp;COUNTIF($B$5:B47,B47))</f>
        <v/>
      </c>
      <c r="M47" s="1" t="str">
        <f t="shared" si="2"/>
        <v/>
      </c>
    </row>
    <row r="48" spans="2:13" x14ac:dyDescent="0.2">
      <c r="B48" s="18"/>
      <c r="C48" s="13"/>
      <c r="D48" s="22"/>
      <c r="E48" s="22"/>
      <c r="F48" s="23"/>
      <c r="G48" s="24" t="str">
        <f>IF(B48="","",IFERROR(INDEX('Registru note'!$C$5:$C$504,MATCH(B48,'Registru note'!$B$5:$B$504,0)),""))</f>
        <v/>
      </c>
      <c r="H48" s="25" t="str">
        <f t="shared" si="0"/>
        <v/>
      </c>
      <c r="I48" s="25" t="str">
        <f t="shared" si="1"/>
        <v/>
      </c>
      <c r="J48" s="15" t="str">
        <f>IF(B48="","",IFERROR(INDEX('Registru note'!$D$5:$D$504,MATCH(B48,'Registru note'!$B$5:$B$504,0)),""))</f>
        <v/>
      </c>
      <c r="K48" s="17" t="str">
        <f>IF(AND(B48="",D48="",E48=""),"",TRIM(IF(ISNA(MATCH(B48,'Registru note'!$B$5:$B$504,0)),"Nota nu există în registru. ","")&amp;IF(D48="","Lipsește contul debitor. ",IF(NOT(OR(ISNUMBER(MATCH(TRIM(IF(ISNUMBER(FIND(".",D48)),LEFT(D48,FIND(".",D48)-1),D48)),PlanCont,0)),ISNUMBER(MATCH(LEFT(TRIM(IF(ISNUMBER(FIND(".",D48)),LEFT(D48,FIND(".",D48)-1),D48)),4),PlanCont,0)),ISNUMBER(MATCH(LEFT(TRIM(IF(ISNUMBER(FIND(".",D48)),LEFT(D48,FIND(".",D48)-1),D48)),3),PlanCont,0)))),"Contul debitor nu există în plan. ",""))&amp;IF(E48="","Lipsește contul creditor. ",IF(NOT(OR(ISNUMBER(MATCH(TRIM(IF(ISNUMBER(FIND(".",E48)),LEFT(E48,FIND(".",E48)-1),E48)),PlanCont,0)),ISNUMBER(MATCH(LEFT(TRIM(IF(ISNUMBER(FIND(".",E48)),LEFT(E48,FIND(".",E48)-1),E48)),4),PlanCont,0)),ISNUMBER(MATCH(LEFT(TRIM(IF(ISNUMBER(FIND(".",E48)),LEFT(E48,FIND(".",E48)-1),E48)),3),PlanCont,0)))),"Contul creditor nu există în plan. ",""))&amp;IF(AND(D48&lt;&gt;"",TRIM(D48&amp;"")=TRIM(E48&amp;"")),"Același cont pe debit și credit. ","")&amp;IF(N(F48)=0,"Lipsește suma. ","")&amp;IF(AND(N(F48)&lt;0,J48&lt;&gt;"Stornare"),"Sumă negativă într-o notă care nu e de stornare. ","")&amp;IF(C48="","Lipsește explicația. ","")))</f>
        <v/>
      </c>
      <c r="L48" s="1" t="str">
        <f>IF(B48="","",B48&amp;"|"&amp;COUNTIF($B$5:B48,B48))</f>
        <v/>
      </c>
      <c r="M48" s="1" t="str">
        <f t="shared" si="2"/>
        <v/>
      </c>
    </row>
    <row r="49" spans="2:13" x14ac:dyDescent="0.2">
      <c r="B49" s="18"/>
      <c r="C49" s="13"/>
      <c r="D49" s="22"/>
      <c r="E49" s="22"/>
      <c r="F49" s="23"/>
      <c r="G49" s="24" t="str">
        <f>IF(B49="","",IFERROR(INDEX('Registru note'!$C$5:$C$504,MATCH(B49,'Registru note'!$B$5:$B$504,0)),""))</f>
        <v/>
      </c>
      <c r="H49" s="25" t="str">
        <f t="shared" si="0"/>
        <v/>
      </c>
      <c r="I49" s="25" t="str">
        <f t="shared" si="1"/>
        <v/>
      </c>
      <c r="J49" s="15" t="str">
        <f>IF(B49="","",IFERROR(INDEX('Registru note'!$D$5:$D$504,MATCH(B49,'Registru note'!$B$5:$B$504,0)),""))</f>
        <v/>
      </c>
      <c r="K49" s="17" t="str">
        <f>IF(AND(B49="",D49="",E49=""),"",TRIM(IF(ISNA(MATCH(B49,'Registru note'!$B$5:$B$504,0)),"Nota nu există în registru. ","")&amp;IF(D49="","Lipsește contul debitor. ",IF(NOT(OR(ISNUMBER(MATCH(TRIM(IF(ISNUMBER(FIND(".",D49)),LEFT(D49,FIND(".",D49)-1),D49)),PlanCont,0)),ISNUMBER(MATCH(LEFT(TRIM(IF(ISNUMBER(FIND(".",D49)),LEFT(D49,FIND(".",D49)-1),D49)),4),PlanCont,0)),ISNUMBER(MATCH(LEFT(TRIM(IF(ISNUMBER(FIND(".",D49)),LEFT(D49,FIND(".",D49)-1),D49)),3),PlanCont,0)))),"Contul debitor nu există în plan. ",""))&amp;IF(E49="","Lipsește contul creditor. ",IF(NOT(OR(ISNUMBER(MATCH(TRIM(IF(ISNUMBER(FIND(".",E49)),LEFT(E49,FIND(".",E49)-1),E49)),PlanCont,0)),ISNUMBER(MATCH(LEFT(TRIM(IF(ISNUMBER(FIND(".",E49)),LEFT(E49,FIND(".",E49)-1),E49)),4),PlanCont,0)),ISNUMBER(MATCH(LEFT(TRIM(IF(ISNUMBER(FIND(".",E49)),LEFT(E49,FIND(".",E49)-1),E49)),3),PlanCont,0)))),"Contul creditor nu există în plan. ",""))&amp;IF(AND(D49&lt;&gt;"",TRIM(D49&amp;"")=TRIM(E49&amp;"")),"Același cont pe debit și credit. ","")&amp;IF(N(F49)=0,"Lipsește suma. ","")&amp;IF(AND(N(F49)&lt;0,J49&lt;&gt;"Stornare"),"Sumă negativă într-o notă care nu e de stornare. ","")&amp;IF(C49="","Lipsește explicația. ","")))</f>
        <v/>
      </c>
      <c r="L49" s="1" t="str">
        <f>IF(B49="","",B49&amp;"|"&amp;COUNTIF($B$5:B49,B49))</f>
        <v/>
      </c>
      <c r="M49" s="1" t="str">
        <f t="shared" si="2"/>
        <v/>
      </c>
    </row>
    <row r="50" spans="2:13" x14ac:dyDescent="0.2">
      <c r="B50" s="18"/>
      <c r="C50" s="13"/>
      <c r="D50" s="22"/>
      <c r="E50" s="22"/>
      <c r="F50" s="23"/>
      <c r="G50" s="24" t="str">
        <f>IF(B50="","",IFERROR(INDEX('Registru note'!$C$5:$C$504,MATCH(B50,'Registru note'!$B$5:$B$504,0)),""))</f>
        <v/>
      </c>
      <c r="H50" s="25" t="str">
        <f t="shared" si="0"/>
        <v/>
      </c>
      <c r="I50" s="25" t="str">
        <f t="shared" si="1"/>
        <v/>
      </c>
      <c r="J50" s="15" t="str">
        <f>IF(B50="","",IFERROR(INDEX('Registru note'!$D$5:$D$504,MATCH(B50,'Registru note'!$B$5:$B$504,0)),""))</f>
        <v/>
      </c>
      <c r="K50" s="17" t="str">
        <f>IF(AND(B50="",D50="",E50=""),"",TRIM(IF(ISNA(MATCH(B50,'Registru note'!$B$5:$B$504,0)),"Nota nu există în registru. ","")&amp;IF(D50="","Lipsește contul debitor. ",IF(NOT(OR(ISNUMBER(MATCH(TRIM(IF(ISNUMBER(FIND(".",D50)),LEFT(D50,FIND(".",D50)-1),D50)),PlanCont,0)),ISNUMBER(MATCH(LEFT(TRIM(IF(ISNUMBER(FIND(".",D50)),LEFT(D50,FIND(".",D50)-1),D50)),4),PlanCont,0)),ISNUMBER(MATCH(LEFT(TRIM(IF(ISNUMBER(FIND(".",D50)),LEFT(D50,FIND(".",D50)-1),D50)),3),PlanCont,0)))),"Contul debitor nu există în plan. ",""))&amp;IF(E50="","Lipsește contul creditor. ",IF(NOT(OR(ISNUMBER(MATCH(TRIM(IF(ISNUMBER(FIND(".",E50)),LEFT(E50,FIND(".",E50)-1),E50)),PlanCont,0)),ISNUMBER(MATCH(LEFT(TRIM(IF(ISNUMBER(FIND(".",E50)),LEFT(E50,FIND(".",E50)-1),E50)),4),PlanCont,0)),ISNUMBER(MATCH(LEFT(TRIM(IF(ISNUMBER(FIND(".",E50)),LEFT(E50,FIND(".",E50)-1),E50)),3),PlanCont,0)))),"Contul creditor nu există în plan. ",""))&amp;IF(AND(D50&lt;&gt;"",TRIM(D50&amp;"")=TRIM(E50&amp;"")),"Același cont pe debit și credit. ","")&amp;IF(N(F50)=0,"Lipsește suma. ","")&amp;IF(AND(N(F50)&lt;0,J50&lt;&gt;"Stornare"),"Sumă negativă într-o notă care nu e de stornare. ","")&amp;IF(C50="","Lipsește explicația. ","")))</f>
        <v/>
      </c>
      <c r="L50" s="1" t="str">
        <f>IF(B50="","",B50&amp;"|"&amp;COUNTIF($B$5:B50,B50))</f>
        <v/>
      </c>
      <c r="M50" s="1" t="str">
        <f t="shared" si="2"/>
        <v/>
      </c>
    </row>
    <row r="51" spans="2:13" x14ac:dyDescent="0.2">
      <c r="B51" s="18"/>
      <c r="C51" s="13"/>
      <c r="D51" s="22"/>
      <c r="E51" s="22"/>
      <c r="F51" s="23"/>
      <c r="G51" s="24" t="str">
        <f>IF(B51="","",IFERROR(INDEX('Registru note'!$C$5:$C$504,MATCH(B51,'Registru note'!$B$5:$B$504,0)),""))</f>
        <v/>
      </c>
      <c r="H51" s="25" t="str">
        <f t="shared" si="0"/>
        <v/>
      </c>
      <c r="I51" s="25" t="str">
        <f t="shared" si="1"/>
        <v/>
      </c>
      <c r="J51" s="15" t="str">
        <f>IF(B51="","",IFERROR(INDEX('Registru note'!$D$5:$D$504,MATCH(B51,'Registru note'!$B$5:$B$504,0)),""))</f>
        <v/>
      </c>
      <c r="K51" s="17" t="str">
        <f>IF(AND(B51="",D51="",E51=""),"",TRIM(IF(ISNA(MATCH(B51,'Registru note'!$B$5:$B$504,0)),"Nota nu există în registru. ","")&amp;IF(D51="","Lipsește contul debitor. ",IF(NOT(OR(ISNUMBER(MATCH(TRIM(IF(ISNUMBER(FIND(".",D51)),LEFT(D51,FIND(".",D51)-1),D51)),PlanCont,0)),ISNUMBER(MATCH(LEFT(TRIM(IF(ISNUMBER(FIND(".",D51)),LEFT(D51,FIND(".",D51)-1),D51)),4),PlanCont,0)),ISNUMBER(MATCH(LEFT(TRIM(IF(ISNUMBER(FIND(".",D51)),LEFT(D51,FIND(".",D51)-1),D51)),3),PlanCont,0)))),"Contul debitor nu există în plan. ",""))&amp;IF(E51="","Lipsește contul creditor. ",IF(NOT(OR(ISNUMBER(MATCH(TRIM(IF(ISNUMBER(FIND(".",E51)),LEFT(E51,FIND(".",E51)-1),E51)),PlanCont,0)),ISNUMBER(MATCH(LEFT(TRIM(IF(ISNUMBER(FIND(".",E51)),LEFT(E51,FIND(".",E51)-1),E51)),4),PlanCont,0)),ISNUMBER(MATCH(LEFT(TRIM(IF(ISNUMBER(FIND(".",E51)),LEFT(E51,FIND(".",E51)-1),E51)),3),PlanCont,0)))),"Contul creditor nu există în plan. ",""))&amp;IF(AND(D51&lt;&gt;"",TRIM(D51&amp;"")=TRIM(E51&amp;"")),"Același cont pe debit și credit. ","")&amp;IF(N(F51)=0,"Lipsește suma. ","")&amp;IF(AND(N(F51)&lt;0,J51&lt;&gt;"Stornare"),"Sumă negativă într-o notă care nu e de stornare. ","")&amp;IF(C51="","Lipsește explicația. ","")))</f>
        <v/>
      </c>
      <c r="L51" s="1" t="str">
        <f>IF(B51="","",B51&amp;"|"&amp;COUNTIF($B$5:B51,B51))</f>
        <v/>
      </c>
      <c r="M51" s="1" t="str">
        <f t="shared" si="2"/>
        <v/>
      </c>
    </row>
    <row r="52" spans="2:13" x14ac:dyDescent="0.2">
      <c r="B52" s="18"/>
      <c r="C52" s="13"/>
      <c r="D52" s="22"/>
      <c r="E52" s="22"/>
      <c r="F52" s="23"/>
      <c r="G52" s="24" t="str">
        <f>IF(B52="","",IFERROR(INDEX('Registru note'!$C$5:$C$504,MATCH(B52,'Registru note'!$B$5:$B$504,0)),""))</f>
        <v/>
      </c>
      <c r="H52" s="25" t="str">
        <f t="shared" si="0"/>
        <v/>
      </c>
      <c r="I52" s="25" t="str">
        <f t="shared" si="1"/>
        <v/>
      </c>
      <c r="J52" s="15" t="str">
        <f>IF(B52="","",IFERROR(INDEX('Registru note'!$D$5:$D$504,MATCH(B52,'Registru note'!$B$5:$B$504,0)),""))</f>
        <v/>
      </c>
      <c r="K52" s="17" t="str">
        <f>IF(AND(B52="",D52="",E52=""),"",TRIM(IF(ISNA(MATCH(B52,'Registru note'!$B$5:$B$504,0)),"Nota nu există în registru. ","")&amp;IF(D52="","Lipsește contul debitor. ",IF(NOT(OR(ISNUMBER(MATCH(TRIM(IF(ISNUMBER(FIND(".",D52)),LEFT(D52,FIND(".",D52)-1),D52)),PlanCont,0)),ISNUMBER(MATCH(LEFT(TRIM(IF(ISNUMBER(FIND(".",D52)),LEFT(D52,FIND(".",D52)-1),D52)),4),PlanCont,0)),ISNUMBER(MATCH(LEFT(TRIM(IF(ISNUMBER(FIND(".",D52)),LEFT(D52,FIND(".",D52)-1),D52)),3),PlanCont,0)))),"Contul debitor nu există în plan. ",""))&amp;IF(E52="","Lipsește contul creditor. ",IF(NOT(OR(ISNUMBER(MATCH(TRIM(IF(ISNUMBER(FIND(".",E52)),LEFT(E52,FIND(".",E52)-1),E52)),PlanCont,0)),ISNUMBER(MATCH(LEFT(TRIM(IF(ISNUMBER(FIND(".",E52)),LEFT(E52,FIND(".",E52)-1),E52)),4),PlanCont,0)),ISNUMBER(MATCH(LEFT(TRIM(IF(ISNUMBER(FIND(".",E52)),LEFT(E52,FIND(".",E52)-1),E52)),3),PlanCont,0)))),"Contul creditor nu există în plan. ",""))&amp;IF(AND(D52&lt;&gt;"",TRIM(D52&amp;"")=TRIM(E52&amp;"")),"Același cont pe debit și credit. ","")&amp;IF(N(F52)=0,"Lipsește suma. ","")&amp;IF(AND(N(F52)&lt;0,J52&lt;&gt;"Stornare"),"Sumă negativă într-o notă care nu e de stornare. ","")&amp;IF(C52="","Lipsește explicația. ","")))</f>
        <v/>
      </c>
      <c r="L52" s="1" t="str">
        <f>IF(B52="","",B52&amp;"|"&amp;COUNTIF($B$5:B52,B52))</f>
        <v/>
      </c>
      <c r="M52" s="1" t="str">
        <f t="shared" si="2"/>
        <v/>
      </c>
    </row>
    <row r="53" spans="2:13" x14ac:dyDescent="0.2">
      <c r="B53" s="18"/>
      <c r="C53" s="13"/>
      <c r="D53" s="22"/>
      <c r="E53" s="22"/>
      <c r="F53" s="23"/>
      <c r="G53" s="24" t="str">
        <f>IF(B53="","",IFERROR(INDEX('Registru note'!$C$5:$C$504,MATCH(B53,'Registru note'!$B$5:$B$504,0)),""))</f>
        <v/>
      </c>
      <c r="H53" s="25" t="str">
        <f t="shared" si="0"/>
        <v/>
      </c>
      <c r="I53" s="25" t="str">
        <f t="shared" si="1"/>
        <v/>
      </c>
      <c r="J53" s="15" t="str">
        <f>IF(B53="","",IFERROR(INDEX('Registru note'!$D$5:$D$504,MATCH(B53,'Registru note'!$B$5:$B$504,0)),""))</f>
        <v/>
      </c>
      <c r="K53" s="17" t="str">
        <f>IF(AND(B53="",D53="",E53=""),"",TRIM(IF(ISNA(MATCH(B53,'Registru note'!$B$5:$B$504,0)),"Nota nu există în registru. ","")&amp;IF(D53="","Lipsește contul debitor. ",IF(NOT(OR(ISNUMBER(MATCH(TRIM(IF(ISNUMBER(FIND(".",D53)),LEFT(D53,FIND(".",D53)-1),D53)),PlanCont,0)),ISNUMBER(MATCH(LEFT(TRIM(IF(ISNUMBER(FIND(".",D53)),LEFT(D53,FIND(".",D53)-1),D53)),4),PlanCont,0)),ISNUMBER(MATCH(LEFT(TRIM(IF(ISNUMBER(FIND(".",D53)),LEFT(D53,FIND(".",D53)-1),D53)),3),PlanCont,0)))),"Contul debitor nu există în plan. ",""))&amp;IF(E53="","Lipsește contul creditor. ",IF(NOT(OR(ISNUMBER(MATCH(TRIM(IF(ISNUMBER(FIND(".",E53)),LEFT(E53,FIND(".",E53)-1),E53)),PlanCont,0)),ISNUMBER(MATCH(LEFT(TRIM(IF(ISNUMBER(FIND(".",E53)),LEFT(E53,FIND(".",E53)-1),E53)),4),PlanCont,0)),ISNUMBER(MATCH(LEFT(TRIM(IF(ISNUMBER(FIND(".",E53)),LEFT(E53,FIND(".",E53)-1),E53)),3),PlanCont,0)))),"Contul creditor nu există în plan. ",""))&amp;IF(AND(D53&lt;&gt;"",TRIM(D53&amp;"")=TRIM(E53&amp;"")),"Același cont pe debit și credit. ","")&amp;IF(N(F53)=0,"Lipsește suma. ","")&amp;IF(AND(N(F53)&lt;0,J53&lt;&gt;"Stornare"),"Sumă negativă într-o notă care nu e de stornare. ","")&amp;IF(C53="","Lipsește explicația. ","")))</f>
        <v/>
      </c>
      <c r="L53" s="1" t="str">
        <f>IF(B53="","",B53&amp;"|"&amp;COUNTIF($B$5:B53,B53))</f>
        <v/>
      </c>
      <c r="M53" s="1" t="str">
        <f t="shared" si="2"/>
        <v/>
      </c>
    </row>
    <row r="54" spans="2:13" x14ac:dyDescent="0.2">
      <c r="B54" s="18"/>
      <c r="C54" s="13"/>
      <c r="D54" s="22"/>
      <c r="E54" s="22"/>
      <c r="F54" s="23"/>
      <c r="G54" s="24" t="str">
        <f>IF(B54="","",IFERROR(INDEX('Registru note'!$C$5:$C$504,MATCH(B54,'Registru note'!$B$5:$B$504,0)),""))</f>
        <v/>
      </c>
      <c r="H54" s="25" t="str">
        <f t="shared" si="0"/>
        <v/>
      </c>
      <c r="I54" s="25" t="str">
        <f t="shared" si="1"/>
        <v/>
      </c>
      <c r="J54" s="15" t="str">
        <f>IF(B54="","",IFERROR(INDEX('Registru note'!$D$5:$D$504,MATCH(B54,'Registru note'!$B$5:$B$504,0)),""))</f>
        <v/>
      </c>
      <c r="K54" s="17" t="str">
        <f>IF(AND(B54="",D54="",E54=""),"",TRIM(IF(ISNA(MATCH(B54,'Registru note'!$B$5:$B$504,0)),"Nota nu există în registru. ","")&amp;IF(D54="","Lipsește contul debitor. ",IF(NOT(OR(ISNUMBER(MATCH(TRIM(IF(ISNUMBER(FIND(".",D54)),LEFT(D54,FIND(".",D54)-1),D54)),PlanCont,0)),ISNUMBER(MATCH(LEFT(TRIM(IF(ISNUMBER(FIND(".",D54)),LEFT(D54,FIND(".",D54)-1),D54)),4),PlanCont,0)),ISNUMBER(MATCH(LEFT(TRIM(IF(ISNUMBER(FIND(".",D54)),LEFT(D54,FIND(".",D54)-1),D54)),3),PlanCont,0)))),"Contul debitor nu există în plan. ",""))&amp;IF(E54="","Lipsește contul creditor. ",IF(NOT(OR(ISNUMBER(MATCH(TRIM(IF(ISNUMBER(FIND(".",E54)),LEFT(E54,FIND(".",E54)-1),E54)),PlanCont,0)),ISNUMBER(MATCH(LEFT(TRIM(IF(ISNUMBER(FIND(".",E54)),LEFT(E54,FIND(".",E54)-1),E54)),4),PlanCont,0)),ISNUMBER(MATCH(LEFT(TRIM(IF(ISNUMBER(FIND(".",E54)),LEFT(E54,FIND(".",E54)-1),E54)),3),PlanCont,0)))),"Contul creditor nu există în plan. ",""))&amp;IF(AND(D54&lt;&gt;"",TRIM(D54&amp;"")=TRIM(E54&amp;"")),"Același cont pe debit și credit. ","")&amp;IF(N(F54)=0,"Lipsește suma. ","")&amp;IF(AND(N(F54)&lt;0,J54&lt;&gt;"Stornare"),"Sumă negativă într-o notă care nu e de stornare. ","")&amp;IF(C54="","Lipsește explicația. ","")))</f>
        <v/>
      </c>
      <c r="L54" s="1" t="str">
        <f>IF(B54="","",B54&amp;"|"&amp;COUNTIF($B$5:B54,B54))</f>
        <v/>
      </c>
      <c r="M54" s="1" t="str">
        <f t="shared" si="2"/>
        <v/>
      </c>
    </row>
    <row r="55" spans="2:13" x14ac:dyDescent="0.2">
      <c r="B55" s="18"/>
      <c r="C55" s="13"/>
      <c r="D55" s="22"/>
      <c r="E55" s="22"/>
      <c r="F55" s="23"/>
      <c r="G55" s="24" t="str">
        <f>IF(B55="","",IFERROR(INDEX('Registru note'!$C$5:$C$504,MATCH(B55,'Registru note'!$B$5:$B$504,0)),""))</f>
        <v/>
      </c>
      <c r="H55" s="25" t="str">
        <f t="shared" si="0"/>
        <v/>
      </c>
      <c r="I55" s="25" t="str">
        <f t="shared" si="1"/>
        <v/>
      </c>
      <c r="J55" s="15" t="str">
        <f>IF(B55="","",IFERROR(INDEX('Registru note'!$D$5:$D$504,MATCH(B55,'Registru note'!$B$5:$B$504,0)),""))</f>
        <v/>
      </c>
      <c r="K55" s="17" t="str">
        <f>IF(AND(B55="",D55="",E55=""),"",TRIM(IF(ISNA(MATCH(B55,'Registru note'!$B$5:$B$504,0)),"Nota nu există în registru. ","")&amp;IF(D55="","Lipsește contul debitor. ",IF(NOT(OR(ISNUMBER(MATCH(TRIM(IF(ISNUMBER(FIND(".",D55)),LEFT(D55,FIND(".",D55)-1),D55)),PlanCont,0)),ISNUMBER(MATCH(LEFT(TRIM(IF(ISNUMBER(FIND(".",D55)),LEFT(D55,FIND(".",D55)-1),D55)),4),PlanCont,0)),ISNUMBER(MATCH(LEFT(TRIM(IF(ISNUMBER(FIND(".",D55)),LEFT(D55,FIND(".",D55)-1),D55)),3),PlanCont,0)))),"Contul debitor nu există în plan. ",""))&amp;IF(E55="","Lipsește contul creditor. ",IF(NOT(OR(ISNUMBER(MATCH(TRIM(IF(ISNUMBER(FIND(".",E55)),LEFT(E55,FIND(".",E55)-1),E55)),PlanCont,0)),ISNUMBER(MATCH(LEFT(TRIM(IF(ISNUMBER(FIND(".",E55)),LEFT(E55,FIND(".",E55)-1),E55)),4),PlanCont,0)),ISNUMBER(MATCH(LEFT(TRIM(IF(ISNUMBER(FIND(".",E55)),LEFT(E55,FIND(".",E55)-1),E55)),3),PlanCont,0)))),"Contul creditor nu există în plan. ",""))&amp;IF(AND(D55&lt;&gt;"",TRIM(D55&amp;"")=TRIM(E55&amp;"")),"Același cont pe debit și credit. ","")&amp;IF(N(F55)=0,"Lipsește suma. ","")&amp;IF(AND(N(F55)&lt;0,J55&lt;&gt;"Stornare"),"Sumă negativă într-o notă care nu e de stornare. ","")&amp;IF(C55="","Lipsește explicația. ","")))</f>
        <v/>
      </c>
      <c r="L55" s="1" t="str">
        <f>IF(B55="","",B55&amp;"|"&amp;COUNTIF($B$5:B55,B55))</f>
        <v/>
      </c>
      <c r="M55" s="1" t="str">
        <f t="shared" si="2"/>
        <v/>
      </c>
    </row>
    <row r="56" spans="2:13" x14ac:dyDescent="0.2">
      <c r="B56" s="18"/>
      <c r="C56" s="13"/>
      <c r="D56" s="22"/>
      <c r="E56" s="22"/>
      <c r="F56" s="23"/>
      <c r="G56" s="24" t="str">
        <f>IF(B56="","",IFERROR(INDEX('Registru note'!$C$5:$C$504,MATCH(B56,'Registru note'!$B$5:$B$504,0)),""))</f>
        <v/>
      </c>
      <c r="H56" s="25" t="str">
        <f t="shared" si="0"/>
        <v/>
      </c>
      <c r="I56" s="25" t="str">
        <f t="shared" si="1"/>
        <v/>
      </c>
      <c r="J56" s="15" t="str">
        <f>IF(B56="","",IFERROR(INDEX('Registru note'!$D$5:$D$504,MATCH(B56,'Registru note'!$B$5:$B$504,0)),""))</f>
        <v/>
      </c>
      <c r="K56" s="17" t="str">
        <f>IF(AND(B56="",D56="",E56=""),"",TRIM(IF(ISNA(MATCH(B56,'Registru note'!$B$5:$B$504,0)),"Nota nu există în registru. ","")&amp;IF(D56="","Lipsește contul debitor. ",IF(NOT(OR(ISNUMBER(MATCH(TRIM(IF(ISNUMBER(FIND(".",D56)),LEFT(D56,FIND(".",D56)-1),D56)),PlanCont,0)),ISNUMBER(MATCH(LEFT(TRIM(IF(ISNUMBER(FIND(".",D56)),LEFT(D56,FIND(".",D56)-1),D56)),4),PlanCont,0)),ISNUMBER(MATCH(LEFT(TRIM(IF(ISNUMBER(FIND(".",D56)),LEFT(D56,FIND(".",D56)-1),D56)),3),PlanCont,0)))),"Contul debitor nu există în plan. ",""))&amp;IF(E56="","Lipsește contul creditor. ",IF(NOT(OR(ISNUMBER(MATCH(TRIM(IF(ISNUMBER(FIND(".",E56)),LEFT(E56,FIND(".",E56)-1),E56)),PlanCont,0)),ISNUMBER(MATCH(LEFT(TRIM(IF(ISNUMBER(FIND(".",E56)),LEFT(E56,FIND(".",E56)-1),E56)),4),PlanCont,0)),ISNUMBER(MATCH(LEFT(TRIM(IF(ISNUMBER(FIND(".",E56)),LEFT(E56,FIND(".",E56)-1),E56)),3),PlanCont,0)))),"Contul creditor nu există în plan. ",""))&amp;IF(AND(D56&lt;&gt;"",TRIM(D56&amp;"")=TRIM(E56&amp;"")),"Același cont pe debit și credit. ","")&amp;IF(N(F56)=0,"Lipsește suma. ","")&amp;IF(AND(N(F56)&lt;0,J56&lt;&gt;"Stornare"),"Sumă negativă într-o notă care nu e de stornare. ","")&amp;IF(C56="","Lipsește explicația. ","")))</f>
        <v/>
      </c>
      <c r="L56" s="1" t="str">
        <f>IF(B56="","",B56&amp;"|"&amp;COUNTIF($B$5:B56,B56))</f>
        <v/>
      </c>
      <c r="M56" s="1" t="str">
        <f t="shared" si="2"/>
        <v/>
      </c>
    </row>
    <row r="57" spans="2:13" x14ac:dyDescent="0.2">
      <c r="B57" s="18"/>
      <c r="C57" s="13"/>
      <c r="D57" s="22"/>
      <c r="E57" s="22"/>
      <c r="F57" s="23"/>
      <c r="G57" s="24" t="str">
        <f>IF(B57="","",IFERROR(INDEX('Registru note'!$C$5:$C$504,MATCH(B57,'Registru note'!$B$5:$B$504,0)),""))</f>
        <v/>
      </c>
      <c r="H57" s="25" t="str">
        <f t="shared" si="0"/>
        <v/>
      </c>
      <c r="I57" s="25" t="str">
        <f t="shared" si="1"/>
        <v/>
      </c>
      <c r="J57" s="15" t="str">
        <f>IF(B57="","",IFERROR(INDEX('Registru note'!$D$5:$D$504,MATCH(B57,'Registru note'!$B$5:$B$504,0)),""))</f>
        <v/>
      </c>
      <c r="K57" s="17" t="str">
        <f>IF(AND(B57="",D57="",E57=""),"",TRIM(IF(ISNA(MATCH(B57,'Registru note'!$B$5:$B$504,0)),"Nota nu există în registru. ","")&amp;IF(D57="","Lipsește contul debitor. ",IF(NOT(OR(ISNUMBER(MATCH(TRIM(IF(ISNUMBER(FIND(".",D57)),LEFT(D57,FIND(".",D57)-1),D57)),PlanCont,0)),ISNUMBER(MATCH(LEFT(TRIM(IF(ISNUMBER(FIND(".",D57)),LEFT(D57,FIND(".",D57)-1),D57)),4),PlanCont,0)),ISNUMBER(MATCH(LEFT(TRIM(IF(ISNUMBER(FIND(".",D57)),LEFT(D57,FIND(".",D57)-1),D57)),3),PlanCont,0)))),"Contul debitor nu există în plan. ",""))&amp;IF(E57="","Lipsește contul creditor. ",IF(NOT(OR(ISNUMBER(MATCH(TRIM(IF(ISNUMBER(FIND(".",E57)),LEFT(E57,FIND(".",E57)-1),E57)),PlanCont,0)),ISNUMBER(MATCH(LEFT(TRIM(IF(ISNUMBER(FIND(".",E57)),LEFT(E57,FIND(".",E57)-1),E57)),4),PlanCont,0)),ISNUMBER(MATCH(LEFT(TRIM(IF(ISNUMBER(FIND(".",E57)),LEFT(E57,FIND(".",E57)-1),E57)),3),PlanCont,0)))),"Contul creditor nu există în plan. ",""))&amp;IF(AND(D57&lt;&gt;"",TRIM(D57&amp;"")=TRIM(E57&amp;"")),"Același cont pe debit și credit. ","")&amp;IF(N(F57)=0,"Lipsește suma. ","")&amp;IF(AND(N(F57)&lt;0,J57&lt;&gt;"Stornare"),"Sumă negativă într-o notă care nu e de stornare. ","")&amp;IF(C57="","Lipsește explicația. ","")))</f>
        <v/>
      </c>
      <c r="L57" s="1" t="str">
        <f>IF(B57="","",B57&amp;"|"&amp;COUNTIF($B$5:B57,B57))</f>
        <v/>
      </c>
      <c r="M57" s="1" t="str">
        <f t="shared" si="2"/>
        <v/>
      </c>
    </row>
    <row r="58" spans="2:13" x14ac:dyDescent="0.2">
      <c r="B58" s="18"/>
      <c r="C58" s="13"/>
      <c r="D58" s="22"/>
      <c r="E58" s="22"/>
      <c r="F58" s="23"/>
      <c r="G58" s="24" t="str">
        <f>IF(B58="","",IFERROR(INDEX('Registru note'!$C$5:$C$504,MATCH(B58,'Registru note'!$B$5:$B$504,0)),""))</f>
        <v/>
      </c>
      <c r="H58" s="25" t="str">
        <f t="shared" si="0"/>
        <v/>
      </c>
      <c r="I58" s="25" t="str">
        <f t="shared" si="1"/>
        <v/>
      </c>
      <c r="J58" s="15" t="str">
        <f>IF(B58="","",IFERROR(INDEX('Registru note'!$D$5:$D$504,MATCH(B58,'Registru note'!$B$5:$B$504,0)),""))</f>
        <v/>
      </c>
      <c r="K58" s="17" t="str">
        <f>IF(AND(B58="",D58="",E58=""),"",TRIM(IF(ISNA(MATCH(B58,'Registru note'!$B$5:$B$504,0)),"Nota nu există în registru. ","")&amp;IF(D58="","Lipsește contul debitor. ",IF(NOT(OR(ISNUMBER(MATCH(TRIM(IF(ISNUMBER(FIND(".",D58)),LEFT(D58,FIND(".",D58)-1),D58)),PlanCont,0)),ISNUMBER(MATCH(LEFT(TRIM(IF(ISNUMBER(FIND(".",D58)),LEFT(D58,FIND(".",D58)-1),D58)),4),PlanCont,0)),ISNUMBER(MATCH(LEFT(TRIM(IF(ISNUMBER(FIND(".",D58)),LEFT(D58,FIND(".",D58)-1),D58)),3),PlanCont,0)))),"Contul debitor nu există în plan. ",""))&amp;IF(E58="","Lipsește contul creditor. ",IF(NOT(OR(ISNUMBER(MATCH(TRIM(IF(ISNUMBER(FIND(".",E58)),LEFT(E58,FIND(".",E58)-1),E58)),PlanCont,0)),ISNUMBER(MATCH(LEFT(TRIM(IF(ISNUMBER(FIND(".",E58)),LEFT(E58,FIND(".",E58)-1),E58)),4),PlanCont,0)),ISNUMBER(MATCH(LEFT(TRIM(IF(ISNUMBER(FIND(".",E58)),LEFT(E58,FIND(".",E58)-1),E58)),3),PlanCont,0)))),"Contul creditor nu există în plan. ",""))&amp;IF(AND(D58&lt;&gt;"",TRIM(D58&amp;"")=TRIM(E58&amp;"")),"Același cont pe debit și credit. ","")&amp;IF(N(F58)=0,"Lipsește suma. ","")&amp;IF(AND(N(F58)&lt;0,J58&lt;&gt;"Stornare"),"Sumă negativă într-o notă care nu e de stornare. ","")&amp;IF(C58="","Lipsește explicația. ","")))</f>
        <v/>
      </c>
      <c r="L58" s="1" t="str">
        <f>IF(B58="","",B58&amp;"|"&amp;COUNTIF($B$5:B58,B58))</f>
        <v/>
      </c>
      <c r="M58" s="1" t="str">
        <f t="shared" si="2"/>
        <v/>
      </c>
    </row>
    <row r="59" spans="2:13" x14ac:dyDescent="0.2">
      <c r="B59" s="18"/>
      <c r="C59" s="13"/>
      <c r="D59" s="22"/>
      <c r="E59" s="22"/>
      <c r="F59" s="23"/>
      <c r="G59" s="24" t="str">
        <f>IF(B59="","",IFERROR(INDEX('Registru note'!$C$5:$C$504,MATCH(B59,'Registru note'!$B$5:$B$504,0)),""))</f>
        <v/>
      </c>
      <c r="H59" s="25" t="str">
        <f t="shared" si="0"/>
        <v/>
      </c>
      <c r="I59" s="25" t="str">
        <f t="shared" si="1"/>
        <v/>
      </c>
      <c r="J59" s="15" t="str">
        <f>IF(B59="","",IFERROR(INDEX('Registru note'!$D$5:$D$504,MATCH(B59,'Registru note'!$B$5:$B$504,0)),""))</f>
        <v/>
      </c>
      <c r="K59" s="17" t="str">
        <f>IF(AND(B59="",D59="",E59=""),"",TRIM(IF(ISNA(MATCH(B59,'Registru note'!$B$5:$B$504,0)),"Nota nu există în registru. ","")&amp;IF(D59="","Lipsește contul debitor. ",IF(NOT(OR(ISNUMBER(MATCH(TRIM(IF(ISNUMBER(FIND(".",D59)),LEFT(D59,FIND(".",D59)-1),D59)),PlanCont,0)),ISNUMBER(MATCH(LEFT(TRIM(IF(ISNUMBER(FIND(".",D59)),LEFT(D59,FIND(".",D59)-1),D59)),4),PlanCont,0)),ISNUMBER(MATCH(LEFT(TRIM(IF(ISNUMBER(FIND(".",D59)),LEFT(D59,FIND(".",D59)-1),D59)),3),PlanCont,0)))),"Contul debitor nu există în plan. ",""))&amp;IF(E59="","Lipsește contul creditor. ",IF(NOT(OR(ISNUMBER(MATCH(TRIM(IF(ISNUMBER(FIND(".",E59)),LEFT(E59,FIND(".",E59)-1),E59)),PlanCont,0)),ISNUMBER(MATCH(LEFT(TRIM(IF(ISNUMBER(FIND(".",E59)),LEFT(E59,FIND(".",E59)-1),E59)),4),PlanCont,0)),ISNUMBER(MATCH(LEFT(TRIM(IF(ISNUMBER(FIND(".",E59)),LEFT(E59,FIND(".",E59)-1),E59)),3),PlanCont,0)))),"Contul creditor nu există în plan. ",""))&amp;IF(AND(D59&lt;&gt;"",TRIM(D59&amp;"")=TRIM(E59&amp;"")),"Același cont pe debit și credit. ","")&amp;IF(N(F59)=0,"Lipsește suma. ","")&amp;IF(AND(N(F59)&lt;0,J59&lt;&gt;"Stornare"),"Sumă negativă într-o notă care nu e de stornare. ","")&amp;IF(C59="","Lipsește explicația. ","")))</f>
        <v/>
      </c>
      <c r="L59" s="1" t="str">
        <f>IF(B59="","",B59&amp;"|"&amp;COUNTIF($B$5:B59,B59))</f>
        <v/>
      </c>
      <c r="M59" s="1" t="str">
        <f t="shared" si="2"/>
        <v/>
      </c>
    </row>
    <row r="60" spans="2:13" x14ac:dyDescent="0.2">
      <c r="B60" s="18"/>
      <c r="C60" s="13"/>
      <c r="D60" s="22"/>
      <c r="E60" s="22"/>
      <c r="F60" s="23"/>
      <c r="G60" s="24" t="str">
        <f>IF(B60="","",IFERROR(INDEX('Registru note'!$C$5:$C$504,MATCH(B60,'Registru note'!$B$5:$B$504,0)),""))</f>
        <v/>
      </c>
      <c r="H60" s="25" t="str">
        <f t="shared" si="0"/>
        <v/>
      </c>
      <c r="I60" s="25" t="str">
        <f t="shared" si="1"/>
        <v/>
      </c>
      <c r="J60" s="15" t="str">
        <f>IF(B60="","",IFERROR(INDEX('Registru note'!$D$5:$D$504,MATCH(B60,'Registru note'!$B$5:$B$504,0)),""))</f>
        <v/>
      </c>
      <c r="K60" s="17" t="str">
        <f>IF(AND(B60="",D60="",E60=""),"",TRIM(IF(ISNA(MATCH(B60,'Registru note'!$B$5:$B$504,0)),"Nota nu există în registru. ","")&amp;IF(D60="","Lipsește contul debitor. ",IF(NOT(OR(ISNUMBER(MATCH(TRIM(IF(ISNUMBER(FIND(".",D60)),LEFT(D60,FIND(".",D60)-1),D60)),PlanCont,0)),ISNUMBER(MATCH(LEFT(TRIM(IF(ISNUMBER(FIND(".",D60)),LEFT(D60,FIND(".",D60)-1),D60)),4),PlanCont,0)),ISNUMBER(MATCH(LEFT(TRIM(IF(ISNUMBER(FIND(".",D60)),LEFT(D60,FIND(".",D60)-1),D60)),3),PlanCont,0)))),"Contul debitor nu există în plan. ",""))&amp;IF(E60="","Lipsește contul creditor. ",IF(NOT(OR(ISNUMBER(MATCH(TRIM(IF(ISNUMBER(FIND(".",E60)),LEFT(E60,FIND(".",E60)-1),E60)),PlanCont,0)),ISNUMBER(MATCH(LEFT(TRIM(IF(ISNUMBER(FIND(".",E60)),LEFT(E60,FIND(".",E60)-1),E60)),4),PlanCont,0)),ISNUMBER(MATCH(LEFT(TRIM(IF(ISNUMBER(FIND(".",E60)),LEFT(E60,FIND(".",E60)-1),E60)),3),PlanCont,0)))),"Contul creditor nu există în plan. ",""))&amp;IF(AND(D60&lt;&gt;"",TRIM(D60&amp;"")=TRIM(E60&amp;"")),"Același cont pe debit și credit. ","")&amp;IF(N(F60)=0,"Lipsește suma. ","")&amp;IF(AND(N(F60)&lt;0,J60&lt;&gt;"Stornare"),"Sumă negativă într-o notă care nu e de stornare. ","")&amp;IF(C60="","Lipsește explicația. ","")))</f>
        <v/>
      </c>
      <c r="L60" s="1" t="str">
        <f>IF(B60="","",B60&amp;"|"&amp;COUNTIF($B$5:B60,B60))</f>
        <v/>
      </c>
      <c r="M60" s="1" t="str">
        <f t="shared" si="2"/>
        <v/>
      </c>
    </row>
    <row r="61" spans="2:13" x14ac:dyDescent="0.2">
      <c r="B61" s="18"/>
      <c r="C61" s="13"/>
      <c r="D61" s="22"/>
      <c r="E61" s="22"/>
      <c r="F61" s="23"/>
      <c r="G61" s="24" t="str">
        <f>IF(B61="","",IFERROR(INDEX('Registru note'!$C$5:$C$504,MATCH(B61,'Registru note'!$B$5:$B$504,0)),""))</f>
        <v/>
      </c>
      <c r="H61" s="25" t="str">
        <f t="shared" si="0"/>
        <v/>
      </c>
      <c r="I61" s="25" t="str">
        <f t="shared" si="1"/>
        <v/>
      </c>
      <c r="J61" s="15" t="str">
        <f>IF(B61="","",IFERROR(INDEX('Registru note'!$D$5:$D$504,MATCH(B61,'Registru note'!$B$5:$B$504,0)),""))</f>
        <v/>
      </c>
      <c r="K61" s="17" t="str">
        <f>IF(AND(B61="",D61="",E61=""),"",TRIM(IF(ISNA(MATCH(B61,'Registru note'!$B$5:$B$504,0)),"Nota nu există în registru. ","")&amp;IF(D61="","Lipsește contul debitor. ",IF(NOT(OR(ISNUMBER(MATCH(TRIM(IF(ISNUMBER(FIND(".",D61)),LEFT(D61,FIND(".",D61)-1),D61)),PlanCont,0)),ISNUMBER(MATCH(LEFT(TRIM(IF(ISNUMBER(FIND(".",D61)),LEFT(D61,FIND(".",D61)-1),D61)),4),PlanCont,0)),ISNUMBER(MATCH(LEFT(TRIM(IF(ISNUMBER(FIND(".",D61)),LEFT(D61,FIND(".",D61)-1),D61)),3),PlanCont,0)))),"Contul debitor nu există în plan. ",""))&amp;IF(E61="","Lipsește contul creditor. ",IF(NOT(OR(ISNUMBER(MATCH(TRIM(IF(ISNUMBER(FIND(".",E61)),LEFT(E61,FIND(".",E61)-1),E61)),PlanCont,0)),ISNUMBER(MATCH(LEFT(TRIM(IF(ISNUMBER(FIND(".",E61)),LEFT(E61,FIND(".",E61)-1),E61)),4),PlanCont,0)),ISNUMBER(MATCH(LEFT(TRIM(IF(ISNUMBER(FIND(".",E61)),LEFT(E61,FIND(".",E61)-1),E61)),3),PlanCont,0)))),"Contul creditor nu există în plan. ",""))&amp;IF(AND(D61&lt;&gt;"",TRIM(D61&amp;"")=TRIM(E61&amp;"")),"Același cont pe debit și credit. ","")&amp;IF(N(F61)=0,"Lipsește suma. ","")&amp;IF(AND(N(F61)&lt;0,J61&lt;&gt;"Stornare"),"Sumă negativă într-o notă care nu e de stornare. ","")&amp;IF(C61="","Lipsește explicația. ","")))</f>
        <v/>
      </c>
      <c r="L61" s="1" t="str">
        <f>IF(B61="","",B61&amp;"|"&amp;COUNTIF($B$5:B61,B61))</f>
        <v/>
      </c>
      <c r="M61" s="1" t="str">
        <f t="shared" si="2"/>
        <v/>
      </c>
    </row>
    <row r="62" spans="2:13" x14ac:dyDescent="0.2">
      <c r="B62" s="18"/>
      <c r="C62" s="13"/>
      <c r="D62" s="22"/>
      <c r="E62" s="22"/>
      <c r="F62" s="23"/>
      <c r="G62" s="24" t="str">
        <f>IF(B62="","",IFERROR(INDEX('Registru note'!$C$5:$C$504,MATCH(B62,'Registru note'!$B$5:$B$504,0)),""))</f>
        <v/>
      </c>
      <c r="H62" s="25" t="str">
        <f t="shared" si="0"/>
        <v/>
      </c>
      <c r="I62" s="25" t="str">
        <f t="shared" si="1"/>
        <v/>
      </c>
      <c r="J62" s="15" t="str">
        <f>IF(B62="","",IFERROR(INDEX('Registru note'!$D$5:$D$504,MATCH(B62,'Registru note'!$B$5:$B$504,0)),""))</f>
        <v/>
      </c>
      <c r="K62" s="17" t="str">
        <f>IF(AND(B62="",D62="",E62=""),"",TRIM(IF(ISNA(MATCH(B62,'Registru note'!$B$5:$B$504,0)),"Nota nu există în registru. ","")&amp;IF(D62="","Lipsește contul debitor. ",IF(NOT(OR(ISNUMBER(MATCH(TRIM(IF(ISNUMBER(FIND(".",D62)),LEFT(D62,FIND(".",D62)-1),D62)),PlanCont,0)),ISNUMBER(MATCH(LEFT(TRIM(IF(ISNUMBER(FIND(".",D62)),LEFT(D62,FIND(".",D62)-1),D62)),4),PlanCont,0)),ISNUMBER(MATCH(LEFT(TRIM(IF(ISNUMBER(FIND(".",D62)),LEFT(D62,FIND(".",D62)-1),D62)),3),PlanCont,0)))),"Contul debitor nu există în plan. ",""))&amp;IF(E62="","Lipsește contul creditor. ",IF(NOT(OR(ISNUMBER(MATCH(TRIM(IF(ISNUMBER(FIND(".",E62)),LEFT(E62,FIND(".",E62)-1),E62)),PlanCont,0)),ISNUMBER(MATCH(LEFT(TRIM(IF(ISNUMBER(FIND(".",E62)),LEFT(E62,FIND(".",E62)-1),E62)),4),PlanCont,0)),ISNUMBER(MATCH(LEFT(TRIM(IF(ISNUMBER(FIND(".",E62)),LEFT(E62,FIND(".",E62)-1),E62)),3),PlanCont,0)))),"Contul creditor nu există în plan. ",""))&amp;IF(AND(D62&lt;&gt;"",TRIM(D62&amp;"")=TRIM(E62&amp;"")),"Același cont pe debit și credit. ","")&amp;IF(N(F62)=0,"Lipsește suma. ","")&amp;IF(AND(N(F62)&lt;0,J62&lt;&gt;"Stornare"),"Sumă negativă într-o notă care nu e de stornare. ","")&amp;IF(C62="","Lipsește explicația. ","")))</f>
        <v/>
      </c>
      <c r="L62" s="1" t="str">
        <f>IF(B62="","",B62&amp;"|"&amp;COUNTIF($B$5:B62,B62))</f>
        <v/>
      </c>
      <c r="M62" s="1" t="str">
        <f t="shared" si="2"/>
        <v/>
      </c>
    </row>
    <row r="63" spans="2:13" x14ac:dyDescent="0.2">
      <c r="B63" s="18"/>
      <c r="C63" s="13"/>
      <c r="D63" s="22"/>
      <c r="E63" s="22"/>
      <c r="F63" s="23"/>
      <c r="G63" s="24" t="str">
        <f>IF(B63="","",IFERROR(INDEX('Registru note'!$C$5:$C$504,MATCH(B63,'Registru note'!$B$5:$B$504,0)),""))</f>
        <v/>
      </c>
      <c r="H63" s="25" t="str">
        <f t="shared" si="0"/>
        <v/>
      </c>
      <c r="I63" s="25" t="str">
        <f t="shared" si="1"/>
        <v/>
      </c>
      <c r="J63" s="15" t="str">
        <f>IF(B63="","",IFERROR(INDEX('Registru note'!$D$5:$D$504,MATCH(B63,'Registru note'!$B$5:$B$504,0)),""))</f>
        <v/>
      </c>
      <c r="K63" s="17" t="str">
        <f>IF(AND(B63="",D63="",E63=""),"",TRIM(IF(ISNA(MATCH(B63,'Registru note'!$B$5:$B$504,0)),"Nota nu există în registru. ","")&amp;IF(D63="","Lipsește contul debitor. ",IF(NOT(OR(ISNUMBER(MATCH(TRIM(IF(ISNUMBER(FIND(".",D63)),LEFT(D63,FIND(".",D63)-1),D63)),PlanCont,0)),ISNUMBER(MATCH(LEFT(TRIM(IF(ISNUMBER(FIND(".",D63)),LEFT(D63,FIND(".",D63)-1),D63)),4),PlanCont,0)),ISNUMBER(MATCH(LEFT(TRIM(IF(ISNUMBER(FIND(".",D63)),LEFT(D63,FIND(".",D63)-1),D63)),3),PlanCont,0)))),"Contul debitor nu există în plan. ",""))&amp;IF(E63="","Lipsește contul creditor. ",IF(NOT(OR(ISNUMBER(MATCH(TRIM(IF(ISNUMBER(FIND(".",E63)),LEFT(E63,FIND(".",E63)-1),E63)),PlanCont,0)),ISNUMBER(MATCH(LEFT(TRIM(IF(ISNUMBER(FIND(".",E63)),LEFT(E63,FIND(".",E63)-1),E63)),4),PlanCont,0)),ISNUMBER(MATCH(LEFT(TRIM(IF(ISNUMBER(FIND(".",E63)),LEFT(E63,FIND(".",E63)-1),E63)),3),PlanCont,0)))),"Contul creditor nu există în plan. ",""))&amp;IF(AND(D63&lt;&gt;"",TRIM(D63&amp;"")=TRIM(E63&amp;"")),"Același cont pe debit și credit. ","")&amp;IF(N(F63)=0,"Lipsește suma. ","")&amp;IF(AND(N(F63)&lt;0,J63&lt;&gt;"Stornare"),"Sumă negativă într-o notă care nu e de stornare. ","")&amp;IF(C63="","Lipsește explicația. ","")))</f>
        <v/>
      </c>
      <c r="L63" s="1" t="str">
        <f>IF(B63="","",B63&amp;"|"&amp;COUNTIF($B$5:B63,B63))</f>
        <v/>
      </c>
      <c r="M63" s="1" t="str">
        <f t="shared" si="2"/>
        <v/>
      </c>
    </row>
    <row r="64" spans="2:13" x14ac:dyDescent="0.2">
      <c r="B64" s="18"/>
      <c r="C64" s="13"/>
      <c r="D64" s="22"/>
      <c r="E64" s="22"/>
      <c r="F64" s="23"/>
      <c r="G64" s="24" t="str">
        <f>IF(B64="","",IFERROR(INDEX('Registru note'!$C$5:$C$504,MATCH(B64,'Registru note'!$B$5:$B$504,0)),""))</f>
        <v/>
      </c>
      <c r="H64" s="25" t="str">
        <f t="shared" si="0"/>
        <v/>
      </c>
      <c r="I64" s="25" t="str">
        <f t="shared" si="1"/>
        <v/>
      </c>
      <c r="J64" s="15" t="str">
        <f>IF(B64="","",IFERROR(INDEX('Registru note'!$D$5:$D$504,MATCH(B64,'Registru note'!$B$5:$B$504,0)),""))</f>
        <v/>
      </c>
      <c r="K64" s="17" t="str">
        <f>IF(AND(B64="",D64="",E64=""),"",TRIM(IF(ISNA(MATCH(B64,'Registru note'!$B$5:$B$504,0)),"Nota nu există în registru. ","")&amp;IF(D64="","Lipsește contul debitor. ",IF(NOT(OR(ISNUMBER(MATCH(TRIM(IF(ISNUMBER(FIND(".",D64)),LEFT(D64,FIND(".",D64)-1),D64)),PlanCont,0)),ISNUMBER(MATCH(LEFT(TRIM(IF(ISNUMBER(FIND(".",D64)),LEFT(D64,FIND(".",D64)-1),D64)),4),PlanCont,0)),ISNUMBER(MATCH(LEFT(TRIM(IF(ISNUMBER(FIND(".",D64)),LEFT(D64,FIND(".",D64)-1),D64)),3),PlanCont,0)))),"Contul debitor nu există în plan. ",""))&amp;IF(E64="","Lipsește contul creditor. ",IF(NOT(OR(ISNUMBER(MATCH(TRIM(IF(ISNUMBER(FIND(".",E64)),LEFT(E64,FIND(".",E64)-1),E64)),PlanCont,0)),ISNUMBER(MATCH(LEFT(TRIM(IF(ISNUMBER(FIND(".",E64)),LEFT(E64,FIND(".",E64)-1),E64)),4),PlanCont,0)),ISNUMBER(MATCH(LEFT(TRIM(IF(ISNUMBER(FIND(".",E64)),LEFT(E64,FIND(".",E64)-1),E64)),3),PlanCont,0)))),"Contul creditor nu există în plan. ",""))&amp;IF(AND(D64&lt;&gt;"",TRIM(D64&amp;"")=TRIM(E64&amp;"")),"Același cont pe debit și credit. ","")&amp;IF(N(F64)=0,"Lipsește suma. ","")&amp;IF(AND(N(F64)&lt;0,J64&lt;&gt;"Stornare"),"Sumă negativă într-o notă care nu e de stornare. ","")&amp;IF(C64="","Lipsește explicația. ","")))</f>
        <v/>
      </c>
      <c r="L64" s="1" t="str">
        <f>IF(B64="","",B64&amp;"|"&amp;COUNTIF($B$5:B64,B64))</f>
        <v/>
      </c>
      <c r="M64" s="1" t="str">
        <f t="shared" si="2"/>
        <v/>
      </c>
    </row>
    <row r="65" spans="2:13" x14ac:dyDescent="0.2">
      <c r="B65" s="18"/>
      <c r="C65" s="13"/>
      <c r="D65" s="22"/>
      <c r="E65" s="22"/>
      <c r="F65" s="23"/>
      <c r="G65" s="24" t="str">
        <f>IF(B65="","",IFERROR(INDEX('Registru note'!$C$5:$C$504,MATCH(B65,'Registru note'!$B$5:$B$504,0)),""))</f>
        <v/>
      </c>
      <c r="H65" s="25" t="str">
        <f t="shared" si="0"/>
        <v/>
      </c>
      <c r="I65" s="25" t="str">
        <f t="shared" si="1"/>
        <v/>
      </c>
      <c r="J65" s="15" t="str">
        <f>IF(B65="","",IFERROR(INDEX('Registru note'!$D$5:$D$504,MATCH(B65,'Registru note'!$B$5:$B$504,0)),""))</f>
        <v/>
      </c>
      <c r="K65" s="17" t="str">
        <f>IF(AND(B65="",D65="",E65=""),"",TRIM(IF(ISNA(MATCH(B65,'Registru note'!$B$5:$B$504,0)),"Nota nu există în registru. ","")&amp;IF(D65="","Lipsește contul debitor. ",IF(NOT(OR(ISNUMBER(MATCH(TRIM(IF(ISNUMBER(FIND(".",D65)),LEFT(D65,FIND(".",D65)-1),D65)),PlanCont,0)),ISNUMBER(MATCH(LEFT(TRIM(IF(ISNUMBER(FIND(".",D65)),LEFT(D65,FIND(".",D65)-1),D65)),4),PlanCont,0)),ISNUMBER(MATCH(LEFT(TRIM(IF(ISNUMBER(FIND(".",D65)),LEFT(D65,FIND(".",D65)-1),D65)),3),PlanCont,0)))),"Contul debitor nu există în plan. ",""))&amp;IF(E65="","Lipsește contul creditor. ",IF(NOT(OR(ISNUMBER(MATCH(TRIM(IF(ISNUMBER(FIND(".",E65)),LEFT(E65,FIND(".",E65)-1),E65)),PlanCont,0)),ISNUMBER(MATCH(LEFT(TRIM(IF(ISNUMBER(FIND(".",E65)),LEFT(E65,FIND(".",E65)-1),E65)),4),PlanCont,0)),ISNUMBER(MATCH(LEFT(TRIM(IF(ISNUMBER(FIND(".",E65)),LEFT(E65,FIND(".",E65)-1),E65)),3),PlanCont,0)))),"Contul creditor nu există în plan. ",""))&amp;IF(AND(D65&lt;&gt;"",TRIM(D65&amp;"")=TRIM(E65&amp;"")),"Același cont pe debit și credit. ","")&amp;IF(N(F65)=0,"Lipsește suma. ","")&amp;IF(AND(N(F65)&lt;0,J65&lt;&gt;"Stornare"),"Sumă negativă într-o notă care nu e de stornare. ","")&amp;IF(C65="","Lipsește explicația. ","")))</f>
        <v/>
      </c>
      <c r="L65" s="1" t="str">
        <f>IF(B65="","",B65&amp;"|"&amp;COUNTIF($B$5:B65,B65))</f>
        <v/>
      </c>
      <c r="M65" s="1" t="str">
        <f t="shared" si="2"/>
        <v/>
      </c>
    </row>
    <row r="66" spans="2:13" x14ac:dyDescent="0.2">
      <c r="B66" s="18"/>
      <c r="C66" s="13"/>
      <c r="D66" s="22"/>
      <c r="E66" s="22"/>
      <c r="F66" s="23"/>
      <c r="G66" s="24" t="str">
        <f>IF(B66="","",IFERROR(INDEX('Registru note'!$C$5:$C$504,MATCH(B66,'Registru note'!$B$5:$B$504,0)),""))</f>
        <v/>
      </c>
      <c r="H66" s="25" t="str">
        <f t="shared" si="0"/>
        <v/>
      </c>
      <c r="I66" s="25" t="str">
        <f t="shared" si="1"/>
        <v/>
      </c>
      <c r="J66" s="15" t="str">
        <f>IF(B66="","",IFERROR(INDEX('Registru note'!$D$5:$D$504,MATCH(B66,'Registru note'!$B$5:$B$504,0)),""))</f>
        <v/>
      </c>
      <c r="K66" s="17" t="str">
        <f>IF(AND(B66="",D66="",E66=""),"",TRIM(IF(ISNA(MATCH(B66,'Registru note'!$B$5:$B$504,0)),"Nota nu există în registru. ","")&amp;IF(D66="","Lipsește contul debitor. ",IF(NOT(OR(ISNUMBER(MATCH(TRIM(IF(ISNUMBER(FIND(".",D66)),LEFT(D66,FIND(".",D66)-1),D66)),PlanCont,0)),ISNUMBER(MATCH(LEFT(TRIM(IF(ISNUMBER(FIND(".",D66)),LEFT(D66,FIND(".",D66)-1),D66)),4),PlanCont,0)),ISNUMBER(MATCH(LEFT(TRIM(IF(ISNUMBER(FIND(".",D66)),LEFT(D66,FIND(".",D66)-1),D66)),3),PlanCont,0)))),"Contul debitor nu există în plan. ",""))&amp;IF(E66="","Lipsește contul creditor. ",IF(NOT(OR(ISNUMBER(MATCH(TRIM(IF(ISNUMBER(FIND(".",E66)),LEFT(E66,FIND(".",E66)-1),E66)),PlanCont,0)),ISNUMBER(MATCH(LEFT(TRIM(IF(ISNUMBER(FIND(".",E66)),LEFT(E66,FIND(".",E66)-1),E66)),4),PlanCont,0)),ISNUMBER(MATCH(LEFT(TRIM(IF(ISNUMBER(FIND(".",E66)),LEFT(E66,FIND(".",E66)-1),E66)),3),PlanCont,0)))),"Contul creditor nu există în plan. ",""))&amp;IF(AND(D66&lt;&gt;"",TRIM(D66&amp;"")=TRIM(E66&amp;"")),"Același cont pe debit și credit. ","")&amp;IF(N(F66)=0,"Lipsește suma. ","")&amp;IF(AND(N(F66)&lt;0,J66&lt;&gt;"Stornare"),"Sumă negativă într-o notă care nu e de stornare. ","")&amp;IF(C66="","Lipsește explicația. ","")))</f>
        <v/>
      </c>
      <c r="L66" s="1" t="str">
        <f>IF(B66="","",B66&amp;"|"&amp;COUNTIF($B$5:B66,B66))</f>
        <v/>
      </c>
      <c r="M66" s="1" t="str">
        <f t="shared" si="2"/>
        <v/>
      </c>
    </row>
    <row r="67" spans="2:13" x14ac:dyDescent="0.2">
      <c r="B67" s="18"/>
      <c r="C67" s="13"/>
      <c r="D67" s="22"/>
      <c r="E67" s="22"/>
      <c r="F67" s="23"/>
      <c r="G67" s="24" t="str">
        <f>IF(B67="","",IFERROR(INDEX('Registru note'!$C$5:$C$504,MATCH(B67,'Registru note'!$B$5:$B$504,0)),""))</f>
        <v/>
      </c>
      <c r="H67" s="25" t="str">
        <f t="shared" si="0"/>
        <v/>
      </c>
      <c r="I67" s="25" t="str">
        <f t="shared" si="1"/>
        <v/>
      </c>
      <c r="J67" s="15" t="str">
        <f>IF(B67="","",IFERROR(INDEX('Registru note'!$D$5:$D$504,MATCH(B67,'Registru note'!$B$5:$B$504,0)),""))</f>
        <v/>
      </c>
      <c r="K67" s="17" t="str">
        <f>IF(AND(B67="",D67="",E67=""),"",TRIM(IF(ISNA(MATCH(B67,'Registru note'!$B$5:$B$504,0)),"Nota nu există în registru. ","")&amp;IF(D67="","Lipsește contul debitor. ",IF(NOT(OR(ISNUMBER(MATCH(TRIM(IF(ISNUMBER(FIND(".",D67)),LEFT(D67,FIND(".",D67)-1),D67)),PlanCont,0)),ISNUMBER(MATCH(LEFT(TRIM(IF(ISNUMBER(FIND(".",D67)),LEFT(D67,FIND(".",D67)-1),D67)),4),PlanCont,0)),ISNUMBER(MATCH(LEFT(TRIM(IF(ISNUMBER(FIND(".",D67)),LEFT(D67,FIND(".",D67)-1),D67)),3),PlanCont,0)))),"Contul debitor nu există în plan. ",""))&amp;IF(E67="","Lipsește contul creditor. ",IF(NOT(OR(ISNUMBER(MATCH(TRIM(IF(ISNUMBER(FIND(".",E67)),LEFT(E67,FIND(".",E67)-1),E67)),PlanCont,0)),ISNUMBER(MATCH(LEFT(TRIM(IF(ISNUMBER(FIND(".",E67)),LEFT(E67,FIND(".",E67)-1),E67)),4),PlanCont,0)),ISNUMBER(MATCH(LEFT(TRIM(IF(ISNUMBER(FIND(".",E67)),LEFT(E67,FIND(".",E67)-1),E67)),3),PlanCont,0)))),"Contul creditor nu există în plan. ",""))&amp;IF(AND(D67&lt;&gt;"",TRIM(D67&amp;"")=TRIM(E67&amp;"")),"Același cont pe debit și credit. ","")&amp;IF(N(F67)=0,"Lipsește suma. ","")&amp;IF(AND(N(F67)&lt;0,J67&lt;&gt;"Stornare"),"Sumă negativă într-o notă care nu e de stornare. ","")&amp;IF(C67="","Lipsește explicația. ","")))</f>
        <v/>
      </c>
      <c r="L67" s="1" t="str">
        <f>IF(B67="","",B67&amp;"|"&amp;COUNTIF($B$5:B67,B67))</f>
        <v/>
      </c>
      <c r="M67" s="1" t="str">
        <f t="shared" si="2"/>
        <v/>
      </c>
    </row>
    <row r="68" spans="2:13" x14ac:dyDescent="0.2">
      <c r="B68" s="18"/>
      <c r="C68" s="13"/>
      <c r="D68" s="22"/>
      <c r="E68" s="22"/>
      <c r="F68" s="23"/>
      <c r="G68" s="24" t="str">
        <f>IF(B68="","",IFERROR(INDEX('Registru note'!$C$5:$C$504,MATCH(B68,'Registru note'!$B$5:$B$504,0)),""))</f>
        <v/>
      </c>
      <c r="H68" s="25" t="str">
        <f t="shared" si="0"/>
        <v/>
      </c>
      <c r="I68" s="25" t="str">
        <f t="shared" si="1"/>
        <v/>
      </c>
      <c r="J68" s="15" t="str">
        <f>IF(B68="","",IFERROR(INDEX('Registru note'!$D$5:$D$504,MATCH(B68,'Registru note'!$B$5:$B$504,0)),""))</f>
        <v/>
      </c>
      <c r="K68" s="17" t="str">
        <f>IF(AND(B68="",D68="",E68=""),"",TRIM(IF(ISNA(MATCH(B68,'Registru note'!$B$5:$B$504,0)),"Nota nu există în registru. ","")&amp;IF(D68="","Lipsește contul debitor. ",IF(NOT(OR(ISNUMBER(MATCH(TRIM(IF(ISNUMBER(FIND(".",D68)),LEFT(D68,FIND(".",D68)-1),D68)),PlanCont,0)),ISNUMBER(MATCH(LEFT(TRIM(IF(ISNUMBER(FIND(".",D68)),LEFT(D68,FIND(".",D68)-1),D68)),4),PlanCont,0)),ISNUMBER(MATCH(LEFT(TRIM(IF(ISNUMBER(FIND(".",D68)),LEFT(D68,FIND(".",D68)-1),D68)),3),PlanCont,0)))),"Contul debitor nu există în plan. ",""))&amp;IF(E68="","Lipsește contul creditor. ",IF(NOT(OR(ISNUMBER(MATCH(TRIM(IF(ISNUMBER(FIND(".",E68)),LEFT(E68,FIND(".",E68)-1),E68)),PlanCont,0)),ISNUMBER(MATCH(LEFT(TRIM(IF(ISNUMBER(FIND(".",E68)),LEFT(E68,FIND(".",E68)-1),E68)),4),PlanCont,0)),ISNUMBER(MATCH(LEFT(TRIM(IF(ISNUMBER(FIND(".",E68)),LEFT(E68,FIND(".",E68)-1),E68)),3),PlanCont,0)))),"Contul creditor nu există în plan. ",""))&amp;IF(AND(D68&lt;&gt;"",TRIM(D68&amp;"")=TRIM(E68&amp;"")),"Același cont pe debit și credit. ","")&amp;IF(N(F68)=0,"Lipsește suma. ","")&amp;IF(AND(N(F68)&lt;0,J68&lt;&gt;"Stornare"),"Sumă negativă într-o notă care nu e de stornare. ","")&amp;IF(C68="","Lipsește explicația. ","")))</f>
        <v/>
      </c>
      <c r="L68" s="1" t="str">
        <f>IF(B68="","",B68&amp;"|"&amp;COUNTIF($B$5:B68,B68))</f>
        <v/>
      </c>
      <c r="M68" s="1" t="str">
        <f t="shared" si="2"/>
        <v/>
      </c>
    </row>
    <row r="69" spans="2:13" x14ac:dyDescent="0.2">
      <c r="B69" s="18"/>
      <c r="C69" s="13"/>
      <c r="D69" s="22"/>
      <c r="E69" s="22"/>
      <c r="F69" s="23"/>
      <c r="G69" s="24" t="str">
        <f>IF(B69="","",IFERROR(INDEX('Registru note'!$C$5:$C$504,MATCH(B69,'Registru note'!$B$5:$B$504,0)),""))</f>
        <v/>
      </c>
      <c r="H69" s="25" t="str">
        <f t="shared" ref="H69:H132" si="3">IF(D69="","",IFERROR(INDEX(PlanDen,MATCH(TRIM(IF(ISNUMBER(FIND(".",D69)),LEFT(D69,FIND(".",D69)-1),D69)),PlanCont,0)),IFERROR(INDEX(PlanDen,MATCH(LEFT(TRIM(IF(ISNUMBER(FIND(".",D69)),LEFT(D69,FIND(".",D69)-1),D69)),4),PlanCont,0)),IFERROR(INDEX(PlanDen,MATCH(LEFT(TRIM(IF(ISNUMBER(FIND(".",D69)),LEFT(D69,FIND(".",D69)-1),D69)),3),PlanCont,0)),"Cont inexistent în plan"))))</f>
        <v/>
      </c>
      <c r="I69" s="25" t="str">
        <f t="shared" ref="I69:I132" si="4">IF(E69="","",IFERROR(INDEX(PlanDen,MATCH(TRIM(IF(ISNUMBER(FIND(".",E69)),LEFT(E69,FIND(".",E69)-1),E69)),PlanCont,0)),IFERROR(INDEX(PlanDen,MATCH(LEFT(TRIM(IF(ISNUMBER(FIND(".",E69)),LEFT(E69,FIND(".",E69)-1),E69)),4),PlanCont,0)),IFERROR(INDEX(PlanDen,MATCH(LEFT(TRIM(IF(ISNUMBER(FIND(".",E69)),LEFT(E69,FIND(".",E69)-1),E69)),3),PlanCont,0)),"Cont inexistent în plan"))))</f>
        <v/>
      </c>
      <c r="J69" s="15" t="str">
        <f>IF(B69="","",IFERROR(INDEX('Registru note'!$D$5:$D$504,MATCH(B69,'Registru note'!$B$5:$B$504,0)),""))</f>
        <v/>
      </c>
      <c r="K69" s="17" t="str">
        <f>IF(AND(B69="",D69="",E69=""),"",TRIM(IF(ISNA(MATCH(B69,'Registru note'!$B$5:$B$504,0)),"Nota nu există în registru. ","")&amp;IF(D69="","Lipsește contul debitor. ",IF(NOT(OR(ISNUMBER(MATCH(TRIM(IF(ISNUMBER(FIND(".",D69)),LEFT(D69,FIND(".",D69)-1),D69)),PlanCont,0)),ISNUMBER(MATCH(LEFT(TRIM(IF(ISNUMBER(FIND(".",D69)),LEFT(D69,FIND(".",D69)-1),D69)),4),PlanCont,0)),ISNUMBER(MATCH(LEFT(TRIM(IF(ISNUMBER(FIND(".",D69)),LEFT(D69,FIND(".",D69)-1),D69)),3),PlanCont,0)))),"Contul debitor nu există în plan. ",""))&amp;IF(E69="","Lipsește contul creditor. ",IF(NOT(OR(ISNUMBER(MATCH(TRIM(IF(ISNUMBER(FIND(".",E69)),LEFT(E69,FIND(".",E69)-1),E69)),PlanCont,0)),ISNUMBER(MATCH(LEFT(TRIM(IF(ISNUMBER(FIND(".",E69)),LEFT(E69,FIND(".",E69)-1),E69)),4),PlanCont,0)),ISNUMBER(MATCH(LEFT(TRIM(IF(ISNUMBER(FIND(".",E69)),LEFT(E69,FIND(".",E69)-1),E69)),3),PlanCont,0)))),"Contul creditor nu există în plan. ",""))&amp;IF(AND(D69&lt;&gt;"",TRIM(D69&amp;"")=TRIM(E69&amp;"")),"Același cont pe debit și credit. ","")&amp;IF(N(F69)=0,"Lipsește suma. ","")&amp;IF(AND(N(F69)&lt;0,J69&lt;&gt;"Stornare"),"Sumă negativă într-o notă care nu e de stornare. ","")&amp;IF(C69="","Lipsește explicația. ","")))</f>
        <v/>
      </c>
      <c r="L69" s="1" t="str">
        <f>IF(B69="","",B69&amp;"|"&amp;COUNTIF($B$5:B69,B69))</f>
        <v/>
      </c>
      <c r="M69" s="1" t="str">
        <f t="shared" ref="M69:M132" si="5">IF(OR(B69="",NOT(ISNUMBER(G69))),"",G69*100000+ROW())</f>
        <v/>
      </c>
    </row>
    <row r="70" spans="2:13" x14ac:dyDescent="0.2">
      <c r="B70" s="18"/>
      <c r="C70" s="13"/>
      <c r="D70" s="22"/>
      <c r="E70" s="22"/>
      <c r="F70" s="23"/>
      <c r="G70" s="24" t="str">
        <f>IF(B70="","",IFERROR(INDEX('Registru note'!$C$5:$C$504,MATCH(B70,'Registru note'!$B$5:$B$504,0)),""))</f>
        <v/>
      </c>
      <c r="H70" s="25" t="str">
        <f t="shared" si="3"/>
        <v/>
      </c>
      <c r="I70" s="25" t="str">
        <f t="shared" si="4"/>
        <v/>
      </c>
      <c r="J70" s="15" t="str">
        <f>IF(B70="","",IFERROR(INDEX('Registru note'!$D$5:$D$504,MATCH(B70,'Registru note'!$B$5:$B$504,0)),""))</f>
        <v/>
      </c>
      <c r="K70" s="17" t="str">
        <f>IF(AND(B70="",D70="",E70=""),"",TRIM(IF(ISNA(MATCH(B70,'Registru note'!$B$5:$B$504,0)),"Nota nu există în registru. ","")&amp;IF(D70="","Lipsește contul debitor. ",IF(NOT(OR(ISNUMBER(MATCH(TRIM(IF(ISNUMBER(FIND(".",D70)),LEFT(D70,FIND(".",D70)-1),D70)),PlanCont,0)),ISNUMBER(MATCH(LEFT(TRIM(IF(ISNUMBER(FIND(".",D70)),LEFT(D70,FIND(".",D70)-1),D70)),4),PlanCont,0)),ISNUMBER(MATCH(LEFT(TRIM(IF(ISNUMBER(FIND(".",D70)),LEFT(D70,FIND(".",D70)-1),D70)),3),PlanCont,0)))),"Contul debitor nu există în plan. ",""))&amp;IF(E70="","Lipsește contul creditor. ",IF(NOT(OR(ISNUMBER(MATCH(TRIM(IF(ISNUMBER(FIND(".",E70)),LEFT(E70,FIND(".",E70)-1),E70)),PlanCont,0)),ISNUMBER(MATCH(LEFT(TRIM(IF(ISNUMBER(FIND(".",E70)),LEFT(E70,FIND(".",E70)-1),E70)),4),PlanCont,0)),ISNUMBER(MATCH(LEFT(TRIM(IF(ISNUMBER(FIND(".",E70)),LEFT(E70,FIND(".",E70)-1),E70)),3),PlanCont,0)))),"Contul creditor nu există în plan. ",""))&amp;IF(AND(D70&lt;&gt;"",TRIM(D70&amp;"")=TRIM(E70&amp;"")),"Același cont pe debit și credit. ","")&amp;IF(N(F70)=0,"Lipsește suma. ","")&amp;IF(AND(N(F70)&lt;0,J70&lt;&gt;"Stornare"),"Sumă negativă într-o notă care nu e de stornare. ","")&amp;IF(C70="","Lipsește explicația. ","")))</f>
        <v/>
      </c>
      <c r="L70" s="1" t="str">
        <f>IF(B70="","",B70&amp;"|"&amp;COUNTIF($B$5:B70,B70))</f>
        <v/>
      </c>
      <c r="M70" s="1" t="str">
        <f t="shared" si="5"/>
        <v/>
      </c>
    </row>
    <row r="71" spans="2:13" x14ac:dyDescent="0.2">
      <c r="B71" s="18"/>
      <c r="C71" s="13"/>
      <c r="D71" s="22"/>
      <c r="E71" s="22"/>
      <c r="F71" s="23"/>
      <c r="G71" s="24" t="str">
        <f>IF(B71="","",IFERROR(INDEX('Registru note'!$C$5:$C$504,MATCH(B71,'Registru note'!$B$5:$B$504,0)),""))</f>
        <v/>
      </c>
      <c r="H71" s="25" t="str">
        <f t="shared" si="3"/>
        <v/>
      </c>
      <c r="I71" s="25" t="str">
        <f t="shared" si="4"/>
        <v/>
      </c>
      <c r="J71" s="15" t="str">
        <f>IF(B71="","",IFERROR(INDEX('Registru note'!$D$5:$D$504,MATCH(B71,'Registru note'!$B$5:$B$504,0)),""))</f>
        <v/>
      </c>
      <c r="K71" s="17" t="str">
        <f>IF(AND(B71="",D71="",E71=""),"",TRIM(IF(ISNA(MATCH(B71,'Registru note'!$B$5:$B$504,0)),"Nota nu există în registru. ","")&amp;IF(D71="","Lipsește contul debitor. ",IF(NOT(OR(ISNUMBER(MATCH(TRIM(IF(ISNUMBER(FIND(".",D71)),LEFT(D71,FIND(".",D71)-1),D71)),PlanCont,0)),ISNUMBER(MATCH(LEFT(TRIM(IF(ISNUMBER(FIND(".",D71)),LEFT(D71,FIND(".",D71)-1),D71)),4),PlanCont,0)),ISNUMBER(MATCH(LEFT(TRIM(IF(ISNUMBER(FIND(".",D71)),LEFT(D71,FIND(".",D71)-1),D71)),3),PlanCont,0)))),"Contul debitor nu există în plan. ",""))&amp;IF(E71="","Lipsește contul creditor. ",IF(NOT(OR(ISNUMBER(MATCH(TRIM(IF(ISNUMBER(FIND(".",E71)),LEFT(E71,FIND(".",E71)-1),E71)),PlanCont,0)),ISNUMBER(MATCH(LEFT(TRIM(IF(ISNUMBER(FIND(".",E71)),LEFT(E71,FIND(".",E71)-1),E71)),4),PlanCont,0)),ISNUMBER(MATCH(LEFT(TRIM(IF(ISNUMBER(FIND(".",E71)),LEFT(E71,FIND(".",E71)-1),E71)),3),PlanCont,0)))),"Contul creditor nu există în plan. ",""))&amp;IF(AND(D71&lt;&gt;"",TRIM(D71&amp;"")=TRIM(E71&amp;"")),"Același cont pe debit și credit. ","")&amp;IF(N(F71)=0,"Lipsește suma. ","")&amp;IF(AND(N(F71)&lt;0,J71&lt;&gt;"Stornare"),"Sumă negativă într-o notă care nu e de stornare. ","")&amp;IF(C71="","Lipsește explicația. ","")))</f>
        <v/>
      </c>
      <c r="L71" s="1" t="str">
        <f>IF(B71="","",B71&amp;"|"&amp;COUNTIF($B$5:B71,B71))</f>
        <v/>
      </c>
      <c r="M71" s="1" t="str">
        <f t="shared" si="5"/>
        <v/>
      </c>
    </row>
    <row r="72" spans="2:13" x14ac:dyDescent="0.2">
      <c r="B72" s="18"/>
      <c r="C72" s="13"/>
      <c r="D72" s="22"/>
      <c r="E72" s="22"/>
      <c r="F72" s="23"/>
      <c r="G72" s="24" t="str">
        <f>IF(B72="","",IFERROR(INDEX('Registru note'!$C$5:$C$504,MATCH(B72,'Registru note'!$B$5:$B$504,0)),""))</f>
        <v/>
      </c>
      <c r="H72" s="25" t="str">
        <f t="shared" si="3"/>
        <v/>
      </c>
      <c r="I72" s="25" t="str">
        <f t="shared" si="4"/>
        <v/>
      </c>
      <c r="J72" s="15" t="str">
        <f>IF(B72="","",IFERROR(INDEX('Registru note'!$D$5:$D$504,MATCH(B72,'Registru note'!$B$5:$B$504,0)),""))</f>
        <v/>
      </c>
      <c r="K72" s="17" t="str">
        <f>IF(AND(B72="",D72="",E72=""),"",TRIM(IF(ISNA(MATCH(B72,'Registru note'!$B$5:$B$504,0)),"Nota nu există în registru. ","")&amp;IF(D72="","Lipsește contul debitor. ",IF(NOT(OR(ISNUMBER(MATCH(TRIM(IF(ISNUMBER(FIND(".",D72)),LEFT(D72,FIND(".",D72)-1),D72)),PlanCont,0)),ISNUMBER(MATCH(LEFT(TRIM(IF(ISNUMBER(FIND(".",D72)),LEFT(D72,FIND(".",D72)-1),D72)),4),PlanCont,0)),ISNUMBER(MATCH(LEFT(TRIM(IF(ISNUMBER(FIND(".",D72)),LEFT(D72,FIND(".",D72)-1),D72)),3),PlanCont,0)))),"Contul debitor nu există în plan. ",""))&amp;IF(E72="","Lipsește contul creditor. ",IF(NOT(OR(ISNUMBER(MATCH(TRIM(IF(ISNUMBER(FIND(".",E72)),LEFT(E72,FIND(".",E72)-1),E72)),PlanCont,0)),ISNUMBER(MATCH(LEFT(TRIM(IF(ISNUMBER(FIND(".",E72)),LEFT(E72,FIND(".",E72)-1),E72)),4),PlanCont,0)),ISNUMBER(MATCH(LEFT(TRIM(IF(ISNUMBER(FIND(".",E72)),LEFT(E72,FIND(".",E72)-1),E72)),3),PlanCont,0)))),"Contul creditor nu există în plan. ",""))&amp;IF(AND(D72&lt;&gt;"",TRIM(D72&amp;"")=TRIM(E72&amp;"")),"Același cont pe debit și credit. ","")&amp;IF(N(F72)=0,"Lipsește suma. ","")&amp;IF(AND(N(F72)&lt;0,J72&lt;&gt;"Stornare"),"Sumă negativă într-o notă care nu e de stornare. ","")&amp;IF(C72="","Lipsește explicația. ","")))</f>
        <v/>
      </c>
      <c r="L72" s="1" t="str">
        <f>IF(B72="","",B72&amp;"|"&amp;COUNTIF($B$5:B72,B72))</f>
        <v/>
      </c>
      <c r="M72" s="1" t="str">
        <f t="shared" si="5"/>
        <v/>
      </c>
    </row>
    <row r="73" spans="2:13" x14ac:dyDescent="0.2">
      <c r="B73" s="18"/>
      <c r="C73" s="13"/>
      <c r="D73" s="22"/>
      <c r="E73" s="22"/>
      <c r="F73" s="23"/>
      <c r="G73" s="24" t="str">
        <f>IF(B73="","",IFERROR(INDEX('Registru note'!$C$5:$C$504,MATCH(B73,'Registru note'!$B$5:$B$504,0)),""))</f>
        <v/>
      </c>
      <c r="H73" s="25" t="str">
        <f t="shared" si="3"/>
        <v/>
      </c>
      <c r="I73" s="25" t="str">
        <f t="shared" si="4"/>
        <v/>
      </c>
      <c r="J73" s="15" t="str">
        <f>IF(B73="","",IFERROR(INDEX('Registru note'!$D$5:$D$504,MATCH(B73,'Registru note'!$B$5:$B$504,0)),""))</f>
        <v/>
      </c>
      <c r="K73" s="17" t="str">
        <f>IF(AND(B73="",D73="",E73=""),"",TRIM(IF(ISNA(MATCH(B73,'Registru note'!$B$5:$B$504,0)),"Nota nu există în registru. ","")&amp;IF(D73="","Lipsește contul debitor. ",IF(NOT(OR(ISNUMBER(MATCH(TRIM(IF(ISNUMBER(FIND(".",D73)),LEFT(D73,FIND(".",D73)-1),D73)),PlanCont,0)),ISNUMBER(MATCH(LEFT(TRIM(IF(ISNUMBER(FIND(".",D73)),LEFT(D73,FIND(".",D73)-1),D73)),4),PlanCont,0)),ISNUMBER(MATCH(LEFT(TRIM(IF(ISNUMBER(FIND(".",D73)),LEFT(D73,FIND(".",D73)-1),D73)),3),PlanCont,0)))),"Contul debitor nu există în plan. ",""))&amp;IF(E73="","Lipsește contul creditor. ",IF(NOT(OR(ISNUMBER(MATCH(TRIM(IF(ISNUMBER(FIND(".",E73)),LEFT(E73,FIND(".",E73)-1),E73)),PlanCont,0)),ISNUMBER(MATCH(LEFT(TRIM(IF(ISNUMBER(FIND(".",E73)),LEFT(E73,FIND(".",E73)-1),E73)),4),PlanCont,0)),ISNUMBER(MATCH(LEFT(TRIM(IF(ISNUMBER(FIND(".",E73)),LEFT(E73,FIND(".",E73)-1),E73)),3),PlanCont,0)))),"Contul creditor nu există în plan. ",""))&amp;IF(AND(D73&lt;&gt;"",TRIM(D73&amp;"")=TRIM(E73&amp;"")),"Același cont pe debit și credit. ","")&amp;IF(N(F73)=0,"Lipsește suma. ","")&amp;IF(AND(N(F73)&lt;0,J73&lt;&gt;"Stornare"),"Sumă negativă într-o notă care nu e de stornare. ","")&amp;IF(C73="","Lipsește explicația. ","")))</f>
        <v/>
      </c>
      <c r="L73" s="1" t="str">
        <f>IF(B73="","",B73&amp;"|"&amp;COUNTIF($B$5:B73,B73))</f>
        <v/>
      </c>
      <c r="M73" s="1" t="str">
        <f t="shared" si="5"/>
        <v/>
      </c>
    </row>
    <row r="74" spans="2:13" x14ac:dyDescent="0.2">
      <c r="B74" s="18"/>
      <c r="C74" s="13"/>
      <c r="D74" s="22"/>
      <c r="E74" s="22"/>
      <c r="F74" s="23"/>
      <c r="G74" s="24" t="str">
        <f>IF(B74="","",IFERROR(INDEX('Registru note'!$C$5:$C$504,MATCH(B74,'Registru note'!$B$5:$B$504,0)),""))</f>
        <v/>
      </c>
      <c r="H74" s="25" t="str">
        <f t="shared" si="3"/>
        <v/>
      </c>
      <c r="I74" s="25" t="str">
        <f t="shared" si="4"/>
        <v/>
      </c>
      <c r="J74" s="15" t="str">
        <f>IF(B74="","",IFERROR(INDEX('Registru note'!$D$5:$D$504,MATCH(B74,'Registru note'!$B$5:$B$504,0)),""))</f>
        <v/>
      </c>
      <c r="K74" s="17" t="str">
        <f>IF(AND(B74="",D74="",E74=""),"",TRIM(IF(ISNA(MATCH(B74,'Registru note'!$B$5:$B$504,0)),"Nota nu există în registru. ","")&amp;IF(D74="","Lipsește contul debitor. ",IF(NOT(OR(ISNUMBER(MATCH(TRIM(IF(ISNUMBER(FIND(".",D74)),LEFT(D74,FIND(".",D74)-1),D74)),PlanCont,0)),ISNUMBER(MATCH(LEFT(TRIM(IF(ISNUMBER(FIND(".",D74)),LEFT(D74,FIND(".",D74)-1),D74)),4),PlanCont,0)),ISNUMBER(MATCH(LEFT(TRIM(IF(ISNUMBER(FIND(".",D74)),LEFT(D74,FIND(".",D74)-1),D74)),3),PlanCont,0)))),"Contul debitor nu există în plan. ",""))&amp;IF(E74="","Lipsește contul creditor. ",IF(NOT(OR(ISNUMBER(MATCH(TRIM(IF(ISNUMBER(FIND(".",E74)),LEFT(E74,FIND(".",E74)-1),E74)),PlanCont,0)),ISNUMBER(MATCH(LEFT(TRIM(IF(ISNUMBER(FIND(".",E74)),LEFT(E74,FIND(".",E74)-1),E74)),4),PlanCont,0)),ISNUMBER(MATCH(LEFT(TRIM(IF(ISNUMBER(FIND(".",E74)),LEFT(E74,FIND(".",E74)-1),E74)),3),PlanCont,0)))),"Contul creditor nu există în plan. ",""))&amp;IF(AND(D74&lt;&gt;"",TRIM(D74&amp;"")=TRIM(E74&amp;"")),"Același cont pe debit și credit. ","")&amp;IF(N(F74)=0,"Lipsește suma. ","")&amp;IF(AND(N(F74)&lt;0,J74&lt;&gt;"Stornare"),"Sumă negativă într-o notă care nu e de stornare. ","")&amp;IF(C74="","Lipsește explicația. ","")))</f>
        <v/>
      </c>
      <c r="L74" s="1" t="str">
        <f>IF(B74="","",B74&amp;"|"&amp;COUNTIF($B$5:B74,B74))</f>
        <v/>
      </c>
      <c r="M74" s="1" t="str">
        <f t="shared" si="5"/>
        <v/>
      </c>
    </row>
    <row r="75" spans="2:13" x14ac:dyDescent="0.2">
      <c r="B75" s="18"/>
      <c r="C75" s="13"/>
      <c r="D75" s="22"/>
      <c r="E75" s="22"/>
      <c r="F75" s="23"/>
      <c r="G75" s="24" t="str">
        <f>IF(B75="","",IFERROR(INDEX('Registru note'!$C$5:$C$504,MATCH(B75,'Registru note'!$B$5:$B$504,0)),""))</f>
        <v/>
      </c>
      <c r="H75" s="25" t="str">
        <f t="shared" si="3"/>
        <v/>
      </c>
      <c r="I75" s="25" t="str">
        <f t="shared" si="4"/>
        <v/>
      </c>
      <c r="J75" s="15" t="str">
        <f>IF(B75="","",IFERROR(INDEX('Registru note'!$D$5:$D$504,MATCH(B75,'Registru note'!$B$5:$B$504,0)),""))</f>
        <v/>
      </c>
      <c r="K75" s="17" t="str">
        <f>IF(AND(B75="",D75="",E75=""),"",TRIM(IF(ISNA(MATCH(B75,'Registru note'!$B$5:$B$504,0)),"Nota nu există în registru. ","")&amp;IF(D75="","Lipsește contul debitor. ",IF(NOT(OR(ISNUMBER(MATCH(TRIM(IF(ISNUMBER(FIND(".",D75)),LEFT(D75,FIND(".",D75)-1),D75)),PlanCont,0)),ISNUMBER(MATCH(LEFT(TRIM(IF(ISNUMBER(FIND(".",D75)),LEFT(D75,FIND(".",D75)-1),D75)),4),PlanCont,0)),ISNUMBER(MATCH(LEFT(TRIM(IF(ISNUMBER(FIND(".",D75)),LEFT(D75,FIND(".",D75)-1),D75)),3),PlanCont,0)))),"Contul debitor nu există în plan. ",""))&amp;IF(E75="","Lipsește contul creditor. ",IF(NOT(OR(ISNUMBER(MATCH(TRIM(IF(ISNUMBER(FIND(".",E75)),LEFT(E75,FIND(".",E75)-1),E75)),PlanCont,0)),ISNUMBER(MATCH(LEFT(TRIM(IF(ISNUMBER(FIND(".",E75)),LEFT(E75,FIND(".",E75)-1),E75)),4),PlanCont,0)),ISNUMBER(MATCH(LEFT(TRIM(IF(ISNUMBER(FIND(".",E75)),LEFT(E75,FIND(".",E75)-1),E75)),3),PlanCont,0)))),"Contul creditor nu există în plan. ",""))&amp;IF(AND(D75&lt;&gt;"",TRIM(D75&amp;"")=TRIM(E75&amp;"")),"Același cont pe debit și credit. ","")&amp;IF(N(F75)=0,"Lipsește suma. ","")&amp;IF(AND(N(F75)&lt;0,J75&lt;&gt;"Stornare"),"Sumă negativă într-o notă care nu e de stornare. ","")&amp;IF(C75="","Lipsește explicația. ","")))</f>
        <v/>
      </c>
      <c r="L75" s="1" t="str">
        <f>IF(B75="","",B75&amp;"|"&amp;COUNTIF($B$5:B75,B75))</f>
        <v/>
      </c>
      <c r="M75" s="1" t="str">
        <f t="shared" si="5"/>
        <v/>
      </c>
    </row>
    <row r="76" spans="2:13" x14ac:dyDescent="0.2">
      <c r="B76" s="18"/>
      <c r="C76" s="13"/>
      <c r="D76" s="22"/>
      <c r="E76" s="22"/>
      <c r="F76" s="23"/>
      <c r="G76" s="24" t="str">
        <f>IF(B76="","",IFERROR(INDEX('Registru note'!$C$5:$C$504,MATCH(B76,'Registru note'!$B$5:$B$504,0)),""))</f>
        <v/>
      </c>
      <c r="H76" s="25" t="str">
        <f t="shared" si="3"/>
        <v/>
      </c>
      <c r="I76" s="25" t="str">
        <f t="shared" si="4"/>
        <v/>
      </c>
      <c r="J76" s="15" t="str">
        <f>IF(B76="","",IFERROR(INDEX('Registru note'!$D$5:$D$504,MATCH(B76,'Registru note'!$B$5:$B$504,0)),""))</f>
        <v/>
      </c>
      <c r="K76" s="17" t="str">
        <f>IF(AND(B76="",D76="",E76=""),"",TRIM(IF(ISNA(MATCH(B76,'Registru note'!$B$5:$B$504,0)),"Nota nu există în registru. ","")&amp;IF(D76="","Lipsește contul debitor. ",IF(NOT(OR(ISNUMBER(MATCH(TRIM(IF(ISNUMBER(FIND(".",D76)),LEFT(D76,FIND(".",D76)-1),D76)),PlanCont,0)),ISNUMBER(MATCH(LEFT(TRIM(IF(ISNUMBER(FIND(".",D76)),LEFT(D76,FIND(".",D76)-1),D76)),4),PlanCont,0)),ISNUMBER(MATCH(LEFT(TRIM(IF(ISNUMBER(FIND(".",D76)),LEFT(D76,FIND(".",D76)-1),D76)),3),PlanCont,0)))),"Contul debitor nu există în plan. ",""))&amp;IF(E76="","Lipsește contul creditor. ",IF(NOT(OR(ISNUMBER(MATCH(TRIM(IF(ISNUMBER(FIND(".",E76)),LEFT(E76,FIND(".",E76)-1),E76)),PlanCont,0)),ISNUMBER(MATCH(LEFT(TRIM(IF(ISNUMBER(FIND(".",E76)),LEFT(E76,FIND(".",E76)-1),E76)),4),PlanCont,0)),ISNUMBER(MATCH(LEFT(TRIM(IF(ISNUMBER(FIND(".",E76)),LEFT(E76,FIND(".",E76)-1),E76)),3),PlanCont,0)))),"Contul creditor nu există în plan. ",""))&amp;IF(AND(D76&lt;&gt;"",TRIM(D76&amp;"")=TRIM(E76&amp;"")),"Același cont pe debit și credit. ","")&amp;IF(N(F76)=0,"Lipsește suma. ","")&amp;IF(AND(N(F76)&lt;0,J76&lt;&gt;"Stornare"),"Sumă negativă într-o notă care nu e de stornare. ","")&amp;IF(C76="","Lipsește explicația. ","")))</f>
        <v/>
      </c>
      <c r="L76" s="1" t="str">
        <f>IF(B76="","",B76&amp;"|"&amp;COUNTIF($B$5:B76,B76))</f>
        <v/>
      </c>
      <c r="M76" s="1" t="str">
        <f t="shared" si="5"/>
        <v/>
      </c>
    </row>
    <row r="77" spans="2:13" x14ac:dyDescent="0.2">
      <c r="B77" s="18"/>
      <c r="C77" s="13"/>
      <c r="D77" s="22"/>
      <c r="E77" s="22"/>
      <c r="F77" s="23"/>
      <c r="G77" s="24" t="str">
        <f>IF(B77="","",IFERROR(INDEX('Registru note'!$C$5:$C$504,MATCH(B77,'Registru note'!$B$5:$B$504,0)),""))</f>
        <v/>
      </c>
      <c r="H77" s="25" t="str">
        <f t="shared" si="3"/>
        <v/>
      </c>
      <c r="I77" s="25" t="str">
        <f t="shared" si="4"/>
        <v/>
      </c>
      <c r="J77" s="15" t="str">
        <f>IF(B77="","",IFERROR(INDEX('Registru note'!$D$5:$D$504,MATCH(B77,'Registru note'!$B$5:$B$504,0)),""))</f>
        <v/>
      </c>
      <c r="K77" s="17" t="str">
        <f>IF(AND(B77="",D77="",E77=""),"",TRIM(IF(ISNA(MATCH(B77,'Registru note'!$B$5:$B$504,0)),"Nota nu există în registru. ","")&amp;IF(D77="","Lipsește contul debitor. ",IF(NOT(OR(ISNUMBER(MATCH(TRIM(IF(ISNUMBER(FIND(".",D77)),LEFT(D77,FIND(".",D77)-1),D77)),PlanCont,0)),ISNUMBER(MATCH(LEFT(TRIM(IF(ISNUMBER(FIND(".",D77)),LEFT(D77,FIND(".",D77)-1),D77)),4),PlanCont,0)),ISNUMBER(MATCH(LEFT(TRIM(IF(ISNUMBER(FIND(".",D77)),LEFT(D77,FIND(".",D77)-1),D77)),3),PlanCont,0)))),"Contul debitor nu există în plan. ",""))&amp;IF(E77="","Lipsește contul creditor. ",IF(NOT(OR(ISNUMBER(MATCH(TRIM(IF(ISNUMBER(FIND(".",E77)),LEFT(E77,FIND(".",E77)-1),E77)),PlanCont,0)),ISNUMBER(MATCH(LEFT(TRIM(IF(ISNUMBER(FIND(".",E77)),LEFT(E77,FIND(".",E77)-1),E77)),4),PlanCont,0)),ISNUMBER(MATCH(LEFT(TRIM(IF(ISNUMBER(FIND(".",E77)),LEFT(E77,FIND(".",E77)-1),E77)),3),PlanCont,0)))),"Contul creditor nu există în plan. ",""))&amp;IF(AND(D77&lt;&gt;"",TRIM(D77&amp;"")=TRIM(E77&amp;"")),"Același cont pe debit și credit. ","")&amp;IF(N(F77)=0,"Lipsește suma. ","")&amp;IF(AND(N(F77)&lt;0,J77&lt;&gt;"Stornare"),"Sumă negativă într-o notă care nu e de stornare. ","")&amp;IF(C77="","Lipsește explicația. ","")))</f>
        <v/>
      </c>
      <c r="L77" s="1" t="str">
        <f>IF(B77="","",B77&amp;"|"&amp;COUNTIF($B$5:B77,B77))</f>
        <v/>
      </c>
      <c r="M77" s="1" t="str">
        <f t="shared" si="5"/>
        <v/>
      </c>
    </row>
    <row r="78" spans="2:13" x14ac:dyDescent="0.2">
      <c r="B78" s="18"/>
      <c r="C78" s="13"/>
      <c r="D78" s="22"/>
      <c r="E78" s="22"/>
      <c r="F78" s="23"/>
      <c r="G78" s="24" t="str">
        <f>IF(B78="","",IFERROR(INDEX('Registru note'!$C$5:$C$504,MATCH(B78,'Registru note'!$B$5:$B$504,0)),""))</f>
        <v/>
      </c>
      <c r="H78" s="25" t="str">
        <f t="shared" si="3"/>
        <v/>
      </c>
      <c r="I78" s="25" t="str">
        <f t="shared" si="4"/>
        <v/>
      </c>
      <c r="J78" s="15" t="str">
        <f>IF(B78="","",IFERROR(INDEX('Registru note'!$D$5:$D$504,MATCH(B78,'Registru note'!$B$5:$B$504,0)),""))</f>
        <v/>
      </c>
      <c r="K78" s="17" t="str">
        <f>IF(AND(B78="",D78="",E78=""),"",TRIM(IF(ISNA(MATCH(B78,'Registru note'!$B$5:$B$504,0)),"Nota nu există în registru. ","")&amp;IF(D78="","Lipsește contul debitor. ",IF(NOT(OR(ISNUMBER(MATCH(TRIM(IF(ISNUMBER(FIND(".",D78)),LEFT(D78,FIND(".",D78)-1),D78)),PlanCont,0)),ISNUMBER(MATCH(LEFT(TRIM(IF(ISNUMBER(FIND(".",D78)),LEFT(D78,FIND(".",D78)-1),D78)),4),PlanCont,0)),ISNUMBER(MATCH(LEFT(TRIM(IF(ISNUMBER(FIND(".",D78)),LEFT(D78,FIND(".",D78)-1),D78)),3),PlanCont,0)))),"Contul debitor nu există în plan. ",""))&amp;IF(E78="","Lipsește contul creditor. ",IF(NOT(OR(ISNUMBER(MATCH(TRIM(IF(ISNUMBER(FIND(".",E78)),LEFT(E78,FIND(".",E78)-1),E78)),PlanCont,0)),ISNUMBER(MATCH(LEFT(TRIM(IF(ISNUMBER(FIND(".",E78)),LEFT(E78,FIND(".",E78)-1),E78)),4),PlanCont,0)),ISNUMBER(MATCH(LEFT(TRIM(IF(ISNUMBER(FIND(".",E78)),LEFT(E78,FIND(".",E78)-1),E78)),3),PlanCont,0)))),"Contul creditor nu există în plan. ",""))&amp;IF(AND(D78&lt;&gt;"",TRIM(D78&amp;"")=TRIM(E78&amp;"")),"Același cont pe debit și credit. ","")&amp;IF(N(F78)=0,"Lipsește suma. ","")&amp;IF(AND(N(F78)&lt;0,J78&lt;&gt;"Stornare"),"Sumă negativă într-o notă care nu e de stornare. ","")&amp;IF(C78="","Lipsește explicația. ","")))</f>
        <v/>
      </c>
      <c r="L78" s="1" t="str">
        <f>IF(B78="","",B78&amp;"|"&amp;COUNTIF($B$5:B78,B78))</f>
        <v/>
      </c>
      <c r="M78" s="1" t="str">
        <f t="shared" si="5"/>
        <v/>
      </c>
    </row>
    <row r="79" spans="2:13" x14ac:dyDescent="0.2">
      <c r="B79" s="18"/>
      <c r="C79" s="13"/>
      <c r="D79" s="22"/>
      <c r="E79" s="22"/>
      <c r="F79" s="23"/>
      <c r="G79" s="24" t="str">
        <f>IF(B79="","",IFERROR(INDEX('Registru note'!$C$5:$C$504,MATCH(B79,'Registru note'!$B$5:$B$504,0)),""))</f>
        <v/>
      </c>
      <c r="H79" s="25" t="str">
        <f t="shared" si="3"/>
        <v/>
      </c>
      <c r="I79" s="25" t="str">
        <f t="shared" si="4"/>
        <v/>
      </c>
      <c r="J79" s="15" t="str">
        <f>IF(B79="","",IFERROR(INDEX('Registru note'!$D$5:$D$504,MATCH(B79,'Registru note'!$B$5:$B$504,0)),""))</f>
        <v/>
      </c>
      <c r="K79" s="17" t="str">
        <f>IF(AND(B79="",D79="",E79=""),"",TRIM(IF(ISNA(MATCH(B79,'Registru note'!$B$5:$B$504,0)),"Nota nu există în registru. ","")&amp;IF(D79="","Lipsește contul debitor. ",IF(NOT(OR(ISNUMBER(MATCH(TRIM(IF(ISNUMBER(FIND(".",D79)),LEFT(D79,FIND(".",D79)-1),D79)),PlanCont,0)),ISNUMBER(MATCH(LEFT(TRIM(IF(ISNUMBER(FIND(".",D79)),LEFT(D79,FIND(".",D79)-1),D79)),4),PlanCont,0)),ISNUMBER(MATCH(LEFT(TRIM(IF(ISNUMBER(FIND(".",D79)),LEFT(D79,FIND(".",D79)-1),D79)),3),PlanCont,0)))),"Contul debitor nu există în plan. ",""))&amp;IF(E79="","Lipsește contul creditor. ",IF(NOT(OR(ISNUMBER(MATCH(TRIM(IF(ISNUMBER(FIND(".",E79)),LEFT(E79,FIND(".",E79)-1),E79)),PlanCont,0)),ISNUMBER(MATCH(LEFT(TRIM(IF(ISNUMBER(FIND(".",E79)),LEFT(E79,FIND(".",E79)-1),E79)),4),PlanCont,0)),ISNUMBER(MATCH(LEFT(TRIM(IF(ISNUMBER(FIND(".",E79)),LEFT(E79,FIND(".",E79)-1),E79)),3),PlanCont,0)))),"Contul creditor nu există în plan. ",""))&amp;IF(AND(D79&lt;&gt;"",TRIM(D79&amp;"")=TRIM(E79&amp;"")),"Același cont pe debit și credit. ","")&amp;IF(N(F79)=0,"Lipsește suma. ","")&amp;IF(AND(N(F79)&lt;0,J79&lt;&gt;"Stornare"),"Sumă negativă într-o notă care nu e de stornare. ","")&amp;IF(C79="","Lipsește explicația. ","")))</f>
        <v/>
      </c>
      <c r="L79" s="1" t="str">
        <f>IF(B79="","",B79&amp;"|"&amp;COUNTIF($B$5:B79,B79))</f>
        <v/>
      </c>
      <c r="M79" s="1" t="str">
        <f t="shared" si="5"/>
        <v/>
      </c>
    </row>
    <row r="80" spans="2:13" x14ac:dyDescent="0.2">
      <c r="B80" s="18"/>
      <c r="C80" s="13"/>
      <c r="D80" s="22"/>
      <c r="E80" s="22"/>
      <c r="F80" s="23"/>
      <c r="G80" s="24" t="str">
        <f>IF(B80="","",IFERROR(INDEX('Registru note'!$C$5:$C$504,MATCH(B80,'Registru note'!$B$5:$B$504,0)),""))</f>
        <v/>
      </c>
      <c r="H80" s="25" t="str">
        <f t="shared" si="3"/>
        <v/>
      </c>
      <c r="I80" s="25" t="str">
        <f t="shared" si="4"/>
        <v/>
      </c>
      <c r="J80" s="15" t="str">
        <f>IF(B80="","",IFERROR(INDEX('Registru note'!$D$5:$D$504,MATCH(B80,'Registru note'!$B$5:$B$504,0)),""))</f>
        <v/>
      </c>
      <c r="K80" s="17" t="str">
        <f>IF(AND(B80="",D80="",E80=""),"",TRIM(IF(ISNA(MATCH(B80,'Registru note'!$B$5:$B$504,0)),"Nota nu există în registru. ","")&amp;IF(D80="","Lipsește contul debitor. ",IF(NOT(OR(ISNUMBER(MATCH(TRIM(IF(ISNUMBER(FIND(".",D80)),LEFT(D80,FIND(".",D80)-1),D80)),PlanCont,0)),ISNUMBER(MATCH(LEFT(TRIM(IF(ISNUMBER(FIND(".",D80)),LEFT(D80,FIND(".",D80)-1),D80)),4),PlanCont,0)),ISNUMBER(MATCH(LEFT(TRIM(IF(ISNUMBER(FIND(".",D80)),LEFT(D80,FIND(".",D80)-1),D80)),3),PlanCont,0)))),"Contul debitor nu există în plan. ",""))&amp;IF(E80="","Lipsește contul creditor. ",IF(NOT(OR(ISNUMBER(MATCH(TRIM(IF(ISNUMBER(FIND(".",E80)),LEFT(E80,FIND(".",E80)-1),E80)),PlanCont,0)),ISNUMBER(MATCH(LEFT(TRIM(IF(ISNUMBER(FIND(".",E80)),LEFT(E80,FIND(".",E80)-1),E80)),4),PlanCont,0)),ISNUMBER(MATCH(LEFT(TRIM(IF(ISNUMBER(FIND(".",E80)),LEFT(E80,FIND(".",E80)-1),E80)),3),PlanCont,0)))),"Contul creditor nu există în plan. ",""))&amp;IF(AND(D80&lt;&gt;"",TRIM(D80&amp;"")=TRIM(E80&amp;"")),"Același cont pe debit și credit. ","")&amp;IF(N(F80)=0,"Lipsește suma. ","")&amp;IF(AND(N(F80)&lt;0,J80&lt;&gt;"Stornare"),"Sumă negativă într-o notă care nu e de stornare. ","")&amp;IF(C80="","Lipsește explicația. ","")))</f>
        <v/>
      </c>
      <c r="L80" s="1" t="str">
        <f>IF(B80="","",B80&amp;"|"&amp;COUNTIF($B$5:B80,B80))</f>
        <v/>
      </c>
      <c r="M80" s="1" t="str">
        <f t="shared" si="5"/>
        <v/>
      </c>
    </row>
    <row r="81" spans="2:13" x14ac:dyDescent="0.2">
      <c r="B81" s="18"/>
      <c r="C81" s="13"/>
      <c r="D81" s="22"/>
      <c r="E81" s="22"/>
      <c r="F81" s="23"/>
      <c r="G81" s="24" t="str">
        <f>IF(B81="","",IFERROR(INDEX('Registru note'!$C$5:$C$504,MATCH(B81,'Registru note'!$B$5:$B$504,0)),""))</f>
        <v/>
      </c>
      <c r="H81" s="25" t="str">
        <f t="shared" si="3"/>
        <v/>
      </c>
      <c r="I81" s="25" t="str">
        <f t="shared" si="4"/>
        <v/>
      </c>
      <c r="J81" s="15" t="str">
        <f>IF(B81="","",IFERROR(INDEX('Registru note'!$D$5:$D$504,MATCH(B81,'Registru note'!$B$5:$B$504,0)),""))</f>
        <v/>
      </c>
      <c r="K81" s="17" t="str">
        <f>IF(AND(B81="",D81="",E81=""),"",TRIM(IF(ISNA(MATCH(B81,'Registru note'!$B$5:$B$504,0)),"Nota nu există în registru. ","")&amp;IF(D81="","Lipsește contul debitor. ",IF(NOT(OR(ISNUMBER(MATCH(TRIM(IF(ISNUMBER(FIND(".",D81)),LEFT(D81,FIND(".",D81)-1),D81)),PlanCont,0)),ISNUMBER(MATCH(LEFT(TRIM(IF(ISNUMBER(FIND(".",D81)),LEFT(D81,FIND(".",D81)-1),D81)),4),PlanCont,0)),ISNUMBER(MATCH(LEFT(TRIM(IF(ISNUMBER(FIND(".",D81)),LEFT(D81,FIND(".",D81)-1),D81)),3),PlanCont,0)))),"Contul debitor nu există în plan. ",""))&amp;IF(E81="","Lipsește contul creditor. ",IF(NOT(OR(ISNUMBER(MATCH(TRIM(IF(ISNUMBER(FIND(".",E81)),LEFT(E81,FIND(".",E81)-1),E81)),PlanCont,0)),ISNUMBER(MATCH(LEFT(TRIM(IF(ISNUMBER(FIND(".",E81)),LEFT(E81,FIND(".",E81)-1),E81)),4),PlanCont,0)),ISNUMBER(MATCH(LEFT(TRIM(IF(ISNUMBER(FIND(".",E81)),LEFT(E81,FIND(".",E81)-1),E81)),3),PlanCont,0)))),"Contul creditor nu există în plan. ",""))&amp;IF(AND(D81&lt;&gt;"",TRIM(D81&amp;"")=TRIM(E81&amp;"")),"Același cont pe debit și credit. ","")&amp;IF(N(F81)=0,"Lipsește suma. ","")&amp;IF(AND(N(F81)&lt;0,J81&lt;&gt;"Stornare"),"Sumă negativă într-o notă care nu e de stornare. ","")&amp;IF(C81="","Lipsește explicația. ","")))</f>
        <v/>
      </c>
      <c r="L81" s="1" t="str">
        <f>IF(B81="","",B81&amp;"|"&amp;COUNTIF($B$5:B81,B81))</f>
        <v/>
      </c>
      <c r="M81" s="1" t="str">
        <f t="shared" si="5"/>
        <v/>
      </c>
    </row>
    <row r="82" spans="2:13" x14ac:dyDescent="0.2">
      <c r="B82" s="18"/>
      <c r="C82" s="13"/>
      <c r="D82" s="22"/>
      <c r="E82" s="22"/>
      <c r="F82" s="23"/>
      <c r="G82" s="24" t="str">
        <f>IF(B82="","",IFERROR(INDEX('Registru note'!$C$5:$C$504,MATCH(B82,'Registru note'!$B$5:$B$504,0)),""))</f>
        <v/>
      </c>
      <c r="H82" s="25" t="str">
        <f t="shared" si="3"/>
        <v/>
      </c>
      <c r="I82" s="25" t="str">
        <f t="shared" si="4"/>
        <v/>
      </c>
      <c r="J82" s="15" t="str">
        <f>IF(B82="","",IFERROR(INDEX('Registru note'!$D$5:$D$504,MATCH(B82,'Registru note'!$B$5:$B$504,0)),""))</f>
        <v/>
      </c>
      <c r="K82" s="17" t="str">
        <f>IF(AND(B82="",D82="",E82=""),"",TRIM(IF(ISNA(MATCH(B82,'Registru note'!$B$5:$B$504,0)),"Nota nu există în registru. ","")&amp;IF(D82="","Lipsește contul debitor. ",IF(NOT(OR(ISNUMBER(MATCH(TRIM(IF(ISNUMBER(FIND(".",D82)),LEFT(D82,FIND(".",D82)-1),D82)),PlanCont,0)),ISNUMBER(MATCH(LEFT(TRIM(IF(ISNUMBER(FIND(".",D82)),LEFT(D82,FIND(".",D82)-1),D82)),4),PlanCont,0)),ISNUMBER(MATCH(LEFT(TRIM(IF(ISNUMBER(FIND(".",D82)),LEFT(D82,FIND(".",D82)-1),D82)),3),PlanCont,0)))),"Contul debitor nu există în plan. ",""))&amp;IF(E82="","Lipsește contul creditor. ",IF(NOT(OR(ISNUMBER(MATCH(TRIM(IF(ISNUMBER(FIND(".",E82)),LEFT(E82,FIND(".",E82)-1),E82)),PlanCont,0)),ISNUMBER(MATCH(LEFT(TRIM(IF(ISNUMBER(FIND(".",E82)),LEFT(E82,FIND(".",E82)-1),E82)),4),PlanCont,0)),ISNUMBER(MATCH(LEFT(TRIM(IF(ISNUMBER(FIND(".",E82)),LEFT(E82,FIND(".",E82)-1),E82)),3),PlanCont,0)))),"Contul creditor nu există în plan. ",""))&amp;IF(AND(D82&lt;&gt;"",TRIM(D82&amp;"")=TRIM(E82&amp;"")),"Același cont pe debit și credit. ","")&amp;IF(N(F82)=0,"Lipsește suma. ","")&amp;IF(AND(N(F82)&lt;0,J82&lt;&gt;"Stornare"),"Sumă negativă într-o notă care nu e de stornare. ","")&amp;IF(C82="","Lipsește explicația. ","")))</f>
        <v/>
      </c>
      <c r="L82" s="1" t="str">
        <f>IF(B82="","",B82&amp;"|"&amp;COUNTIF($B$5:B82,B82))</f>
        <v/>
      </c>
      <c r="M82" s="1" t="str">
        <f t="shared" si="5"/>
        <v/>
      </c>
    </row>
    <row r="83" spans="2:13" x14ac:dyDescent="0.2">
      <c r="B83" s="18"/>
      <c r="C83" s="13"/>
      <c r="D83" s="22"/>
      <c r="E83" s="22"/>
      <c r="F83" s="23"/>
      <c r="G83" s="24" t="str">
        <f>IF(B83="","",IFERROR(INDEX('Registru note'!$C$5:$C$504,MATCH(B83,'Registru note'!$B$5:$B$504,0)),""))</f>
        <v/>
      </c>
      <c r="H83" s="25" t="str">
        <f t="shared" si="3"/>
        <v/>
      </c>
      <c r="I83" s="25" t="str">
        <f t="shared" si="4"/>
        <v/>
      </c>
      <c r="J83" s="15" t="str">
        <f>IF(B83="","",IFERROR(INDEX('Registru note'!$D$5:$D$504,MATCH(B83,'Registru note'!$B$5:$B$504,0)),""))</f>
        <v/>
      </c>
      <c r="K83" s="17" t="str">
        <f>IF(AND(B83="",D83="",E83=""),"",TRIM(IF(ISNA(MATCH(B83,'Registru note'!$B$5:$B$504,0)),"Nota nu există în registru. ","")&amp;IF(D83="","Lipsește contul debitor. ",IF(NOT(OR(ISNUMBER(MATCH(TRIM(IF(ISNUMBER(FIND(".",D83)),LEFT(D83,FIND(".",D83)-1),D83)),PlanCont,0)),ISNUMBER(MATCH(LEFT(TRIM(IF(ISNUMBER(FIND(".",D83)),LEFT(D83,FIND(".",D83)-1),D83)),4),PlanCont,0)),ISNUMBER(MATCH(LEFT(TRIM(IF(ISNUMBER(FIND(".",D83)),LEFT(D83,FIND(".",D83)-1),D83)),3),PlanCont,0)))),"Contul debitor nu există în plan. ",""))&amp;IF(E83="","Lipsește contul creditor. ",IF(NOT(OR(ISNUMBER(MATCH(TRIM(IF(ISNUMBER(FIND(".",E83)),LEFT(E83,FIND(".",E83)-1),E83)),PlanCont,0)),ISNUMBER(MATCH(LEFT(TRIM(IF(ISNUMBER(FIND(".",E83)),LEFT(E83,FIND(".",E83)-1),E83)),4),PlanCont,0)),ISNUMBER(MATCH(LEFT(TRIM(IF(ISNUMBER(FIND(".",E83)),LEFT(E83,FIND(".",E83)-1),E83)),3),PlanCont,0)))),"Contul creditor nu există în plan. ",""))&amp;IF(AND(D83&lt;&gt;"",TRIM(D83&amp;"")=TRIM(E83&amp;"")),"Același cont pe debit și credit. ","")&amp;IF(N(F83)=0,"Lipsește suma. ","")&amp;IF(AND(N(F83)&lt;0,J83&lt;&gt;"Stornare"),"Sumă negativă într-o notă care nu e de stornare. ","")&amp;IF(C83="","Lipsește explicația. ","")))</f>
        <v/>
      </c>
      <c r="L83" s="1" t="str">
        <f>IF(B83="","",B83&amp;"|"&amp;COUNTIF($B$5:B83,B83))</f>
        <v/>
      </c>
      <c r="M83" s="1" t="str">
        <f t="shared" si="5"/>
        <v/>
      </c>
    </row>
    <row r="84" spans="2:13" x14ac:dyDescent="0.2">
      <c r="B84" s="18"/>
      <c r="C84" s="13"/>
      <c r="D84" s="22"/>
      <c r="E84" s="22"/>
      <c r="F84" s="23"/>
      <c r="G84" s="24" t="str">
        <f>IF(B84="","",IFERROR(INDEX('Registru note'!$C$5:$C$504,MATCH(B84,'Registru note'!$B$5:$B$504,0)),""))</f>
        <v/>
      </c>
      <c r="H84" s="25" t="str">
        <f t="shared" si="3"/>
        <v/>
      </c>
      <c r="I84" s="25" t="str">
        <f t="shared" si="4"/>
        <v/>
      </c>
      <c r="J84" s="15" t="str">
        <f>IF(B84="","",IFERROR(INDEX('Registru note'!$D$5:$D$504,MATCH(B84,'Registru note'!$B$5:$B$504,0)),""))</f>
        <v/>
      </c>
      <c r="K84" s="17" t="str">
        <f>IF(AND(B84="",D84="",E84=""),"",TRIM(IF(ISNA(MATCH(B84,'Registru note'!$B$5:$B$504,0)),"Nota nu există în registru. ","")&amp;IF(D84="","Lipsește contul debitor. ",IF(NOT(OR(ISNUMBER(MATCH(TRIM(IF(ISNUMBER(FIND(".",D84)),LEFT(D84,FIND(".",D84)-1),D84)),PlanCont,0)),ISNUMBER(MATCH(LEFT(TRIM(IF(ISNUMBER(FIND(".",D84)),LEFT(D84,FIND(".",D84)-1),D84)),4),PlanCont,0)),ISNUMBER(MATCH(LEFT(TRIM(IF(ISNUMBER(FIND(".",D84)),LEFT(D84,FIND(".",D84)-1),D84)),3),PlanCont,0)))),"Contul debitor nu există în plan. ",""))&amp;IF(E84="","Lipsește contul creditor. ",IF(NOT(OR(ISNUMBER(MATCH(TRIM(IF(ISNUMBER(FIND(".",E84)),LEFT(E84,FIND(".",E84)-1),E84)),PlanCont,0)),ISNUMBER(MATCH(LEFT(TRIM(IF(ISNUMBER(FIND(".",E84)),LEFT(E84,FIND(".",E84)-1),E84)),4),PlanCont,0)),ISNUMBER(MATCH(LEFT(TRIM(IF(ISNUMBER(FIND(".",E84)),LEFT(E84,FIND(".",E84)-1),E84)),3),PlanCont,0)))),"Contul creditor nu există în plan. ",""))&amp;IF(AND(D84&lt;&gt;"",TRIM(D84&amp;"")=TRIM(E84&amp;"")),"Același cont pe debit și credit. ","")&amp;IF(N(F84)=0,"Lipsește suma. ","")&amp;IF(AND(N(F84)&lt;0,J84&lt;&gt;"Stornare"),"Sumă negativă într-o notă care nu e de stornare. ","")&amp;IF(C84="","Lipsește explicația. ","")))</f>
        <v/>
      </c>
      <c r="L84" s="1" t="str">
        <f>IF(B84="","",B84&amp;"|"&amp;COUNTIF($B$5:B84,B84))</f>
        <v/>
      </c>
      <c r="M84" s="1" t="str">
        <f t="shared" si="5"/>
        <v/>
      </c>
    </row>
    <row r="85" spans="2:13" x14ac:dyDescent="0.2">
      <c r="B85" s="18"/>
      <c r="C85" s="13"/>
      <c r="D85" s="22"/>
      <c r="E85" s="22"/>
      <c r="F85" s="23"/>
      <c r="G85" s="24" t="str">
        <f>IF(B85="","",IFERROR(INDEX('Registru note'!$C$5:$C$504,MATCH(B85,'Registru note'!$B$5:$B$504,0)),""))</f>
        <v/>
      </c>
      <c r="H85" s="25" t="str">
        <f t="shared" si="3"/>
        <v/>
      </c>
      <c r="I85" s="25" t="str">
        <f t="shared" si="4"/>
        <v/>
      </c>
      <c r="J85" s="15" t="str">
        <f>IF(B85="","",IFERROR(INDEX('Registru note'!$D$5:$D$504,MATCH(B85,'Registru note'!$B$5:$B$504,0)),""))</f>
        <v/>
      </c>
      <c r="K85" s="17" t="str">
        <f>IF(AND(B85="",D85="",E85=""),"",TRIM(IF(ISNA(MATCH(B85,'Registru note'!$B$5:$B$504,0)),"Nota nu există în registru. ","")&amp;IF(D85="","Lipsește contul debitor. ",IF(NOT(OR(ISNUMBER(MATCH(TRIM(IF(ISNUMBER(FIND(".",D85)),LEFT(D85,FIND(".",D85)-1),D85)),PlanCont,0)),ISNUMBER(MATCH(LEFT(TRIM(IF(ISNUMBER(FIND(".",D85)),LEFT(D85,FIND(".",D85)-1),D85)),4),PlanCont,0)),ISNUMBER(MATCH(LEFT(TRIM(IF(ISNUMBER(FIND(".",D85)),LEFT(D85,FIND(".",D85)-1),D85)),3),PlanCont,0)))),"Contul debitor nu există în plan. ",""))&amp;IF(E85="","Lipsește contul creditor. ",IF(NOT(OR(ISNUMBER(MATCH(TRIM(IF(ISNUMBER(FIND(".",E85)),LEFT(E85,FIND(".",E85)-1),E85)),PlanCont,0)),ISNUMBER(MATCH(LEFT(TRIM(IF(ISNUMBER(FIND(".",E85)),LEFT(E85,FIND(".",E85)-1),E85)),4),PlanCont,0)),ISNUMBER(MATCH(LEFT(TRIM(IF(ISNUMBER(FIND(".",E85)),LEFT(E85,FIND(".",E85)-1),E85)),3),PlanCont,0)))),"Contul creditor nu există în plan. ",""))&amp;IF(AND(D85&lt;&gt;"",TRIM(D85&amp;"")=TRIM(E85&amp;"")),"Același cont pe debit și credit. ","")&amp;IF(N(F85)=0,"Lipsește suma. ","")&amp;IF(AND(N(F85)&lt;0,J85&lt;&gt;"Stornare"),"Sumă negativă într-o notă care nu e de stornare. ","")&amp;IF(C85="","Lipsește explicația. ","")))</f>
        <v/>
      </c>
      <c r="L85" s="1" t="str">
        <f>IF(B85="","",B85&amp;"|"&amp;COUNTIF($B$5:B85,B85))</f>
        <v/>
      </c>
      <c r="M85" s="1" t="str">
        <f t="shared" si="5"/>
        <v/>
      </c>
    </row>
    <row r="86" spans="2:13" x14ac:dyDescent="0.2">
      <c r="B86" s="18"/>
      <c r="C86" s="13"/>
      <c r="D86" s="22"/>
      <c r="E86" s="22"/>
      <c r="F86" s="23"/>
      <c r="G86" s="24" t="str">
        <f>IF(B86="","",IFERROR(INDEX('Registru note'!$C$5:$C$504,MATCH(B86,'Registru note'!$B$5:$B$504,0)),""))</f>
        <v/>
      </c>
      <c r="H86" s="25" t="str">
        <f t="shared" si="3"/>
        <v/>
      </c>
      <c r="I86" s="25" t="str">
        <f t="shared" si="4"/>
        <v/>
      </c>
      <c r="J86" s="15" t="str">
        <f>IF(B86="","",IFERROR(INDEX('Registru note'!$D$5:$D$504,MATCH(B86,'Registru note'!$B$5:$B$504,0)),""))</f>
        <v/>
      </c>
      <c r="K86" s="17" t="str">
        <f>IF(AND(B86="",D86="",E86=""),"",TRIM(IF(ISNA(MATCH(B86,'Registru note'!$B$5:$B$504,0)),"Nota nu există în registru. ","")&amp;IF(D86="","Lipsește contul debitor. ",IF(NOT(OR(ISNUMBER(MATCH(TRIM(IF(ISNUMBER(FIND(".",D86)),LEFT(D86,FIND(".",D86)-1),D86)),PlanCont,0)),ISNUMBER(MATCH(LEFT(TRIM(IF(ISNUMBER(FIND(".",D86)),LEFT(D86,FIND(".",D86)-1),D86)),4),PlanCont,0)),ISNUMBER(MATCH(LEFT(TRIM(IF(ISNUMBER(FIND(".",D86)),LEFT(D86,FIND(".",D86)-1),D86)),3),PlanCont,0)))),"Contul debitor nu există în plan. ",""))&amp;IF(E86="","Lipsește contul creditor. ",IF(NOT(OR(ISNUMBER(MATCH(TRIM(IF(ISNUMBER(FIND(".",E86)),LEFT(E86,FIND(".",E86)-1),E86)),PlanCont,0)),ISNUMBER(MATCH(LEFT(TRIM(IF(ISNUMBER(FIND(".",E86)),LEFT(E86,FIND(".",E86)-1),E86)),4),PlanCont,0)),ISNUMBER(MATCH(LEFT(TRIM(IF(ISNUMBER(FIND(".",E86)),LEFT(E86,FIND(".",E86)-1),E86)),3),PlanCont,0)))),"Contul creditor nu există în plan. ",""))&amp;IF(AND(D86&lt;&gt;"",TRIM(D86&amp;"")=TRIM(E86&amp;"")),"Același cont pe debit și credit. ","")&amp;IF(N(F86)=0,"Lipsește suma. ","")&amp;IF(AND(N(F86)&lt;0,J86&lt;&gt;"Stornare"),"Sumă negativă într-o notă care nu e de stornare. ","")&amp;IF(C86="","Lipsește explicația. ","")))</f>
        <v/>
      </c>
      <c r="L86" s="1" t="str">
        <f>IF(B86="","",B86&amp;"|"&amp;COUNTIF($B$5:B86,B86))</f>
        <v/>
      </c>
      <c r="M86" s="1" t="str">
        <f t="shared" si="5"/>
        <v/>
      </c>
    </row>
    <row r="87" spans="2:13" x14ac:dyDescent="0.2">
      <c r="B87" s="18"/>
      <c r="C87" s="13"/>
      <c r="D87" s="22"/>
      <c r="E87" s="22"/>
      <c r="F87" s="23"/>
      <c r="G87" s="24" t="str">
        <f>IF(B87="","",IFERROR(INDEX('Registru note'!$C$5:$C$504,MATCH(B87,'Registru note'!$B$5:$B$504,0)),""))</f>
        <v/>
      </c>
      <c r="H87" s="25" t="str">
        <f t="shared" si="3"/>
        <v/>
      </c>
      <c r="I87" s="25" t="str">
        <f t="shared" si="4"/>
        <v/>
      </c>
      <c r="J87" s="15" t="str">
        <f>IF(B87="","",IFERROR(INDEX('Registru note'!$D$5:$D$504,MATCH(B87,'Registru note'!$B$5:$B$504,0)),""))</f>
        <v/>
      </c>
      <c r="K87" s="17" t="str">
        <f>IF(AND(B87="",D87="",E87=""),"",TRIM(IF(ISNA(MATCH(B87,'Registru note'!$B$5:$B$504,0)),"Nota nu există în registru. ","")&amp;IF(D87="","Lipsește contul debitor. ",IF(NOT(OR(ISNUMBER(MATCH(TRIM(IF(ISNUMBER(FIND(".",D87)),LEFT(D87,FIND(".",D87)-1),D87)),PlanCont,0)),ISNUMBER(MATCH(LEFT(TRIM(IF(ISNUMBER(FIND(".",D87)),LEFT(D87,FIND(".",D87)-1),D87)),4),PlanCont,0)),ISNUMBER(MATCH(LEFT(TRIM(IF(ISNUMBER(FIND(".",D87)),LEFT(D87,FIND(".",D87)-1),D87)),3),PlanCont,0)))),"Contul debitor nu există în plan. ",""))&amp;IF(E87="","Lipsește contul creditor. ",IF(NOT(OR(ISNUMBER(MATCH(TRIM(IF(ISNUMBER(FIND(".",E87)),LEFT(E87,FIND(".",E87)-1),E87)),PlanCont,0)),ISNUMBER(MATCH(LEFT(TRIM(IF(ISNUMBER(FIND(".",E87)),LEFT(E87,FIND(".",E87)-1),E87)),4),PlanCont,0)),ISNUMBER(MATCH(LEFT(TRIM(IF(ISNUMBER(FIND(".",E87)),LEFT(E87,FIND(".",E87)-1),E87)),3),PlanCont,0)))),"Contul creditor nu există în plan. ",""))&amp;IF(AND(D87&lt;&gt;"",TRIM(D87&amp;"")=TRIM(E87&amp;"")),"Același cont pe debit și credit. ","")&amp;IF(N(F87)=0,"Lipsește suma. ","")&amp;IF(AND(N(F87)&lt;0,J87&lt;&gt;"Stornare"),"Sumă negativă într-o notă care nu e de stornare. ","")&amp;IF(C87="","Lipsește explicația. ","")))</f>
        <v/>
      </c>
      <c r="L87" s="1" t="str">
        <f>IF(B87="","",B87&amp;"|"&amp;COUNTIF($B$5:B87,B87))</f>
        <v/>
      </c>
      <c r="M87" s="1" t="str">
        <f t="shared" si="5"/>
        <v/>
      </c>
    </row>
    <row r="88" spans="2:13" x14ac:dyDescent="0.2">
      <c r="B88" s="18"/>
      <c r="C88" s="13"/>
      <c r="D88" s="22"/>
      <c r="E88" s="22"/>
      <c r="F88" s="23"/>
      <c r="G88" s="24" t="str">
        <f>IF(B88="","",IFERROR(INDEX('Registru note'!$C$5:$C$504,MATCH(B88,'Registru note'!$B$5:$B$504,0)),""))</f>
        <v/>
      </c>
      <c r="H88" s="25" t="str">
        <f t="shared" si="3"/>
        <v/>
      </c>
      <c r="I88" s="25" t="str">
        <f t="shared" si="4"/>
        <v/>
      </c>
      <c r="J88" s="15" t="str">
        <f>IF(B88="","",IFERROR(INDEX('Registru note'!$D$5:$D$504,MATCH(B88,'Registru note'!$B$5:$B$504,0)),""))</f>
        <v/>
      </c>
      <c r="K88" s="17" t="str">
        <f>IF(AND(B88="",D88="",E88=""),"",TRIM(IF(ISNA(MATCH(B88,'Registru note'!$B$5:$B$504,0)),"Nota nu există în registru. ","")&amp;IF(D88="","Lipsește contul debitor. ",IF(NOT(OR(ISNUMBER(MATCH(TRIM(IF(ISNUMBER(FIND(".",D88)),LEFT(D88,FIND(".",D88)-1),D88)),PlanCont,0)),ISNUMBER(MATCH(LEFT(TRIM(IF(ISNUMBER(FIND(".",D88)),LEFT(D88,FIND(".",D88)-1),D88)),4),PlanCont,0)),ISNUMBER(MATCH(LEFT(TRIM(IF(ISNUMBER(FIND(".",D88)),LEFT(D88,FIND(".",D88)-1),D88)),3),PlanCont,0)))),"Contul debitor nu există în plan. ",""))&amp;IF(E88="","Lipsește contul creditor. ",IF(NOT(OR(ISNUMBER(MATCH(TRIM(IF(ISNUMBER(FIND(".",E88)),LEFT(E88,FIND(".",E88)-1),E88)),PlanCont,0)),ISNUMBER(MATCH(LEFT(TRIM(IF(ISNUMBER(FIND(".",E88)),LEFT(E88,FIND(".",E88)-1),E88)),4),PlanCont,0)),ISNUMBER(MATCH(LEFT(TRIM(IF(ISNUMBER(FIND(".",E88)),LEFT(E88,FIND(".",E88)-1),E88)),3),PlanCont,0)))),"Contul creditor nu există în plan. ",""))&amp;IF(AND(D88&lt;&gt;"",TRIM(D88&amp;"")=TRIM(E88&amp;"")),"Același cont pe debit și credit. ","")&amp;IF(N(F88)=0,"Lipsește suma. ","")&amp;IF(AND(N(F88)&lt;0,J88&lt;&gt;"Stornare"),"Sumă negativă într-o notă care nu e de stornare. ","")&amp;IF(C88="","Lipsește explicația. ","")))</f>
        <v/>
      </c>
      <c r="L88" s="1" t="str">
        <f>IF(B88="","",B88&amp;"|"&amp;COUNTIF($B$5:B88,B88))</f>
        <v/>
      </c>
      <c r="M88" s="1" t="str">
        <f t="shared" si="5"/>
        <v/>
      </c>
    </row>
    <row r="89" spans="2:13" x14ac:dyDescent="0.2">
      <c r="B89" s="18"/>
      <c r="C89" s="13"/>
      <c r="D89" s="22"/>
      <c r="E89" s="22"/>
      <c r="F89" s="23"/>
      <c r="G89" s="24" t="str">
        <f>IF(B89="","",IFERROR(INDEX('Registru note'!$C$5:$C$504,MATCH(B89,'Registru note'!$B$5:$B$504,0)),""))</f>
        <v/>
      </c>
      <c r="H89" s="25" t="str">
        <f t="shared" si="3"/>
        <v/>
      </c>
      <c r="I89" s="25" t="str">
        <f t="shared" si="4"/>
        <v/>
      </c>
      <c r="J89" s="15" t="str">
        <f>IF(B89="","",IFERROR(INDEX('Registru note'!$D$5:$D$504,MATCH(B89,'Registru note'!$B$5:$B$504,0)),""))</f>
        <v/>
      </c>
      <c r="K89" s="17" t="str">
        <f>IF(AND(B89="",D89="",E89=""),"",TRIM(IF(ISNA(MATCH(B89,'Registru note'!$B$5:$B$504,0)),"Nota nu există în registru. ","")&amp;IF(D89="","Lipsește contul debitor. ",IF(NOT(OR(ISNUMBER(MATCH(TRIM(IF(ISNUMBER(FIND(".",D89)),LEFT(D89,FIND(".",D89)-1),D89)),PlanCont,0)),ISNUMBER(MATCH(LEFT(TRIM(IF(ISNUMBER(FIND(".",D89)),LEFT(D89,FIND(".",D89)-1),D89)),4),PlanCont,0)),ISNUMBER(MATCH(LEFT(TRIM(IF(ISNUMBER(FIND(".",D89)),LEFT(D89,FIND(".",D89)-1),D89)),3),PlanCont,0)))),"Contul debitor nu există în plan. ",""))&amp;IF(E89="","Lipsește contul creditor. ",IF(NOT(OR(ISNUMBER(MATCH(TRIM(IF(ISNUMBER(FIND(".",E89)),LEFT(E89,FIND(".",E89)-1),E89)),PlanCont,0)),ISNUMBER(MATCH(LEFT(TRIM(IF(ISNUMBER(FIND(".",E89)),LEFT(E89,FIND(".",E89)-1),E89)),4),PlanCont,0)),ISNUMBER(MATCH(LEFT(TRIM(IF(ISNUMBER(FIND(".",E89)),LEFT(E89,FIND(".",E89)-1),E89)),3),PlanCont,0)))),"Contul creditor nu există în plan. ",""))&amp;IF(AND(D89&lt;&gt;"",TRIM(D89&amp;"")=TRIM(E89&amp;"")),"Același cont pe debit și credit. ","")&amp;IF(N(F89)=0,"Lipsește suma. ","")&amp;IF(AND(N(F89)&lt;0,J89&lt;&gt;"Stornare"),"Sumă negativă într-o notă care nu e de stornare. ","")&amp;IF(C89="","Lipsește explicația. ","")))</f>
        <v/>
      </c>
      <c r="L89" s="1" t="str">
        <f>IF(B89="","",B89&amp;"|"&amp;COUNTIF($B$5:B89,B89))</f>
        <v/>
      </c>
      <c r="M89" s="1" t="str">
        <f t="shared" si="5"/>
        <v/>
      </c>
    </row>
    <row r="90" spans="2:13" x14ac:dyDescent="0.2">
      <c r="B90" s="18"/>
      <c r="C90" s="13"/>
      <c r="D90" s="22"/>
      <c r="E90" s="22"/>
      <c r="F90" s="23"/>
      <c r="G90" s="24" t="str">
        <f>IF(B90="","",IFERROR(INDEX('Registru note'!$C$5:$C$504,MATCH(B90,'Registru note'!$B$5:$B$504,0)),""))</f>
        <v/>
      </c>
      <c r="H90" s="25" t="str">
        <f t="shared" si="3"/>
        <v/>
      </c>
      <c r="I90" s="25" t="str">
        <f t="shared" si="4"/>
        <v/>
      </c>
      <c r="J90" s="15" t="str">
        <f>IF(B90="","",IFERROR(INDEX('Registru note'!$D$5:$D$504,MATCH(B90,'Registru note'!$B$5:$B$504,0)),""))</f>
        <v/>
      </c>
      <c r="K90" s="17" t="str">
        <f>IF(AND(B90="",D90="",E90=""),"",TRIM(IF(ISNA(MATCH(B90,'Registru note'!$B$5:$B$504,0)),"Nota nu există în registru. ","")&amp;IF(D90="","Lipsește contul debitor. ",IF(NOT(OR(ISNUMBER(MATCH(TRIM(IF(ISNUMBER(FIND(".",D90)),LEFT(D90,FIND(".",D90)-1),D90)),PlanCont,0)),ISNUMBER(MATCH(LEFT(TRIM(IF(ISNUMBER(FIND(".",D90)),LEFT(D90,FIND(".",D90)-1),D90)),4),PlanCont,0)),ISNUMBER(MATCH(LEFT(TRIM(IF(ISNUMBER(FIND(".",D90)),LEFT(D90,FIND(".",D90)-1),D90)),3),PlanCont,0)))),"Contul debitor nu există în plan. ",""))&amp;IF(E90="","Lipsește contul creditor. ",IF(NOT(OR(ISNUMBER(MATCH(TRIM(IF(ISNUMBER(FIND(".",E90)),LEFT(E90,FIND(".",E90)-1),E90)),PlanCont,0)),ISNUMBER(MATCH(LEFT(TRIM(IF(ISNUMBER(FIND(".",E90)),LEFT(E90,FIND(".",E90)-1),E90)),4),PlanCont,0)),ISNUMBER(MATCH(LEFT(TRIM(IF(ISNUMBER(FIND(".",E90)),LEFT(E90,FIND(".",E90)-1),E90)),3),PlanCont,0)))),"Contul creditor nu există în plan. ",""))&amp;IF(AND(D90&lt;&gt;"",TRIM(D90&amp;"")=TRIM(E90&amp;"")),"Același cont pe debit și credit. ","")&amp;IF(N(F90)=0,"Lipsește suma. ","")&amp;IF(AND(N(F90)&lt;0,J90&lt;&gt;"Stornare"),"Sumă negativă într-o notă care nu e de stornare. ","")&amp;IF(C90="","Lipsește explicația. ","")))</f>
        <v/>
      </c>
      <c r="L90" s="1" t="str">
        <f>IF(B90="","",B90&amp;"|"&amp;COUNTIF($B$5:B90,B90))</f>
        <v/>
      </c>
      <c r="M90" s="1" t="str">
        <f t="shared" si="5"/>
        <v/>
      </c>
    </row>
    <row r="91" spans="2:13" x14ac:dyDescent="0.2">
      <c r="B91" s="18"/>
      <c r="C91" s="13"/>
      <c r="D91" s="22"/>
      <c r="E91" s="22"/>
      <c r="F91" s="23"/>
      <c r="G91" s="24" t="str">
        <f>IF(B91="","",IFERROR(INDEX('Registru note'!$C$5:$C$504,MATCH(B91,'Registru note'!$B$5:$B$504,0)),""))</f>
        <v/>
      </c>
      <c r="H91" s="25" t="str">
        <f t="shared" si="3"/>
        <v/>
      </c>
      <c r="I91" s="25" t="str">
        <f t="shared" si="4"/>
        <v/>
      </c>
      <c r="J91" s="15" t="str">
        <f>IF(B91="","",IFERROR(INDEX('Registru note'!$D$5:$D$504,MATCH(B91,'Registru note'!$B$5:$B$504,0)),""))</f>
        <v/>
      </c>
      <c r="K91" s="17" t="str">
        <f>IF(AND(B91="",D91="",E91=""),"",TRIM(IF(ISNA(MATCH(B91,'Registru note'!$B$5:$B$504,0)),"Nota nu există în registru. ","")&amp;IF(D91="","Lipsește contul debitor. ",IF(NOT(OR(ISNUMBER(MATCH(TRIM(IF(ISNUMBER(FIND(".",D91)),LEFT(D91,FIND(".",D91)-1),D91)),PlanCont,0)),ISNUMBER(MATCH(LEFT(TRIM(IF(ISNUMBER(FIND(".",D91)),LEFT(D91,FIND(".",D91)-1),D91)),4),PlanCont,0)),ISNUMBER(MATCH(LEFT(TRIM(IF(ISNUMBER(FIND(".",D91)),LEFT(D91,FIND(".",D91)-1),D91)),3),PlanCont,0)))),"Contul debitor nu există în plan. ",""))&amp;IF(E91="","Lipsește contul creditor. ",IF(NOT(OR(ISNUMBER(MATCH(TRIM(IF(ISNUMBER(FIND(".",E91)),LEFT(E91,FIND(".",E91)-1),E91)),PlanCont,0)),ISNUMBER(MATCH(LEFT(TRIM(IF(ISNUMBER(FIND(".",E91)),LEFT(E91,FIND(".",E91)-1),E91)),4),PlanCont,0)),ISNUMBER(MATCH(LEFT(TRIM(IF(ISNUMBER(FIND(".",E91)),LEFT(E91,FIND(".",E91)-1),E91)),3),PlanCont,0)))),"Contul creditor nu există în plan. ",""))&amp;IF(AND(D91&lt;&gt;"",TRIM(D91&amp;"")=TRIM(E91&amp;"")),"Același cont pe debit și credit. ","")&amp;IF(N(F91)=0,"Lipsește suma. ","")&amp;IF(AND(N(F91)&lt;0,J91&lt;&gt;"Stornare"),"Sumă negativă într-o notă care nu e de stornare. ","")&amp;IF(C91="","Lipsește explicația. ","")))</f>
        <v/>
      </c>
      <c r="L91" s="1" t="str">
        <f>IF(B91="","",B91&amp;"|"&amp;COUNTIF($B$5:B91,B91))</f>
        <v/>
      </c>
      <c r="M91" s="1" t="str">
        <f t="shared" si="5"/>
        <v/>
      </c>
    </row>
    <row r="92" spans="2:13" x14ac:dyDescent="0.2">
      <c r="B92" s="18"/>
      <c r="C92" s="13"/>
      <c r="D92" s="22"/>
      <c r="E92" s="22"/>
      <c r="F92" s="23"/>
      <c r="G92" s="24" t="str">
        <f>IF(B92="","",IFERROR(INDEX('Registru note'!$C$5:$C$504,MATCH(B92,'Registru note'!$B$5:$B$504,0)),""))</f>
        <v/>
      </c>
      <c r="H92" s="25" t="str">
        <f t="shared" si="3"/>
        <v/>
      </c>
      <c r="I92" s="25" t="str">
        <f t="shared" si="4"/>
        <v/>
      </c>
      <c r="J92" s="15" t="str">
        <f>IF(B92="","",IFERROR(INDEX('Registru note'!$D$5:$D$504,MATCH(B92,'Registru note'!$B$5:$B$504,0)),""))</f>
        <v/>
      </c>
      <c r="K92" s="17" t="str">
        <f>IF(AND(B92="",D92="",E92=""),"",TRIM(IF(ISNA(MATCH(B92,'Registru note'!$B$5:$B$504,0)),"Nota nu există în registru. ","")&amp;IF(D92="","Lipsește contul debitor. ",IF(NOT(OR(ISNUMBER(MATCH(TRIM(IF(ISNUMBER(FIND(".",D92)),LEFT(D92,FIND(".",D92)-1),D92)),PlanCont,0)),ISNUMBER(MATCH(LEFT(TRIM(IF(ISNUMBER(FIND(".",D92)),LEFT(D92,FIND(".",D92)-1),D92)),4),PlanCont,0)),ISNUMBER(MATCH(LEFT(TRIM(IF(ISNUMBER(FIND(".",D92)),LEFT(D92,FIND(".",D92)-1),D92)),3),PlanCont,0)))),"Contul debitor nu există în plan. ",""))&amp;IF(E92="","Lipsește contul creditor. ",IF(NOT(OR(ISNUMBER(MATCH(TRIM(IF(ISNUMBER(FIND(".",E92)),LEFT(E92,FIND(".",E92)-1),E92)),PlanCont,0)),ISNUMBER(MATCH(LEFT(TRIM(IF(ISNUMBER(FIND(".",E92)),LEFT(E92,FIND(".",E92)-1),E92)),4),PlanCont,0)),ISNUMBER(MATCH(LEFT(TRIM(IF(ISNUMBER(FIND(".",E92)),LEFT(E92,FIND(".",E92)-1),E92)),3),PlanCont,0)))),"Contul creditor nu există în plan. ",""))&amp;IF(AND(D92&lt;&gt;"",TRIM(D92&amp;"")=TRIM(E92&amp;"")),"Același cont pe debit și credit. ","")&amp;IF(N(F92)=0,"Lipsește suma. ","")&amp;IF(AND(N(F92)&lt;0,J92&lt;&gt;"Stornare"),"Sumă negativă într-o notă care nu e de stornare. ","")&amp;IF(C92="","Lipsește explicația. ","")))</f>
        <v/>
      </c>
      <c r="L92" s="1" t="str">
        <f>IF(B92="","",B92&amp;"|"&amp;COUNTIF($B$5:B92,B92))</f>
        <v/>
      </c>
      <c r="M92" s="1" t="str">
        <f t="shared" si="5"/>
        <v/>
      </c>
    </row>
    <row r="93" spans="2:13" x14ac:dyDescent="0.2">
      <c r="B93" s="18"/>
      <c r="C93" s="13"/>
      <c r="D93" s="22"/>
      <c r="E93" s="22"/>
      <c r="F93" s="23"/>
      <c r="G93" s="24" t="str">
        <f>IF(B93="","",IFERROR(INDEX('Registru note'!$C$5:$C$504,MATCH(B93,'Registru note'!$B$5:$B$504,0)),""))</f>
        <v/>
      </c>
      <c r="H93" s="25" t="str">
        <f t="shared" si="3"/>
        <v/>
      </c>
      <c r="I93" s="25" t="str">
        <f t="shared" si="4"/>
        <v/>
      </c>
      <c r="J93" s="15" t="str">
        <f>IF(B93="","",IFERROR(INDEX('Registru note'!$D$5:$D$504,MATCH(B93,'Registru note'!$B$5:$B$504,0)),""))</f>
        <v/>
      </c>
      <c r="K93" s="17" t="str">
        <f>IF(AND(B93="",D93="",E93=""),"",TRIM(IF(ISNA(MATCH(B93,'Registru note'!$B$5:$B$504,0)),"Nota nu există în registru. ","")&amp;IF(D93="","Lipsește contul debitor. ",IF(NOT(OR(ISNUMBER(MATCH(TRIM(IF(ISNUMBER(FIND(".",D93)),LEFT(D93,FIND(".",D93)-1),D93)),PlanCont,0)),ISNUMBER(MATCH(LEFT(TRIM(IF(ISNUMBER(FIND(".",D93)),LEFT(D93,FIND(".",D93)-1),D93)),4),PlanCont,0)),ISNUMBER(MATCH(LEFT(TRIM(IF(ISNUMBER(FIND(".",D93)),LEFT(D93,FIND(".",D93)-1),D93)),3),PlanCont,0)))),"Contul debitor nu există în plan. ",""))&amp;IF(E93="","Lipsește contul creditor. ",IF(NOT(OR(ISNUMBER(MATCH(TRIM(IF(ISNUMBER(FIND(".",E93)),LEFT(E93,FIND(".",E93)-1),E93)),PlanCont,0)),ISNUMBER(MATCH(LEFT(TRIM(IF(ISNUMBER(FIND(".",E93)),LEFT(E93,FIND(".",E93)-1),E93)),4),PlanCont,0)),ISNUMBER(MATCH(LEFT(TRIM(IF(ISNUMBER(FIND(".",E93)),LEFT(E93,FIND(".",E93)-1),E93)),3),PlanCont,0)))),"Contul creditor nu există în plan. ",""))&amp;IF(AND(D93&lt;&gt;"",TRIM(D93&amp;"")=TRIM(E93&amp;"")),"Același cont pe debit și credit. ","")&amp;IF(N(F93)=0,"Lipsește suma. ","")&amp;IF(AND(N(F93)&lt;0,J93&lt;&gt;"Stornare"),"Sumă negativă într-o notă care nu e de stornare. ","")&amp;IF(C93="","Lipsește explicația. ","")))</f>
        <v/>
      </c>
      <c r="L93" s="1" t="str">
        <f>IF(B93="","",B93&amp;"|"&amp;COUNTIF($B$5:B93,B93))</f>
        <v/>
      </c>
      <c r="M93" s="1" t="str">
        <f t="shared" si="5"/>
        <v/>
      </c>
    </row>
    <row r="94" spans="2:13" x14ac:dyDescent="0.2">
      <c r="B94" s="18"/>
      <c r="C94" s="13"/>
      <c r="D94" s="22"/>
      <c r="E94" s="22"/>
      <c r="F94" s="23"/>
      <c r="G94" s="24" t="str">
        <f>IF(B94="","",IFERROR(INDEX('Registru note'!$C$5:$C$504,MATCH(B94,'Registru note'!$B$5:$B$504,0)),""))</f>
        <v/>
      </c>
      <c r="H94" s="25" t="str">
        <f t="shared" si="3"/>
        <v/>
      </c>
      <c r="I94" s="25" t="str">
        <f t="shared" si="4"/>
        <v/>
      </c>
      <c r="J94" s="15" t="str">
        <f>IF(B94="","",IFERROR(INDEX('Registru note'!$D$5:$D$504,MATCH(B94,'Registru note'!$B$5:$B$504,0)),""))</f>
        <v/>
      </c>
      <c r="K94" s="17" t="str">
        <f>IF(AND(B94="",D94="",E94=""),"",TRIM(IF(ISNA(MATCH(B94,'Registru note'!$B$5:$B$504,0)),"Nota nu există în registru. ","")&amp;IF(D94="","Lipsește contul debitor. ",IF(NOT(OR(ISNUMBER(MATCH(TRIM(IF(ISNUMBER(FIND(".",D94)),LEFT(D94,FIND(".",D94)-1),D94)),PlanCont,0)),ISNUMBER(MATCH(LEFT(TRIM(IF(ISNUMBER(FIND(".",D94)),LEFT(D94,FIND(".",D94)-1),D94)),4),PlanCont,0)),ISNUMBER(MATCH(LEFT(TRIM(IF(ISNUMBER(FIND(".",D94)),LEFT(D94,FIND(".",D94)-1),D94)),3),PlanCont,0)))),"Contul debitor nu există în plan. ",""))&amp;IF(E94="","Lipsește contul creditor. ",IF(NOT(OR(ISNUMBER(MATCH(TRIM(IF(ISNUMBER(FIND(".",E94)),LEFT(E94,FIND(".",E94)-1),E94)),PlanCont,0)),ISNUMBER(MATCH(LEFT(TRIM(IF(ISNUMBER(FIND(".",E94)),LEFT(E94,FIND(".",E94)-1),E94)),4),PlanCont,0)),ISNUMBER(MATCH(LEFT(TRIM(IF(ISNUMBER(FIND(".",E94)),LEFT(E94,FIND(".",E94)-1),E94)),3),PlanCont,0)))),"Contul creditor nu există în plan. ",""))&amp;IF(AND(D94&lt;&gt;"",TRIM(D94&amp;"")=TRIM(E94&amp;"")),"Același cont pe debit și credit. ","")&amp;IF(N(F94)=0,"Lipsește suma. ","")&amp;IF(AND(N(F94)&lt;0,J94&lt;&gt;"Stornare"),"Sumă negativă într-o notă care nu e de stornare. ","")&amp;IF(C94="","Lipsește explicația. ","")))</f>
        <v/>
      </c>
      <c r="L94" s="1" t="str">
        <f>IF(B94="","",B94&amp;"|"&amp;COUNTIF($B$5:B94,B94))</f>
        <v/>
      </c>
      <c r="M94" s="1" t="str">
        <f t="shared" si="5"/>
        <v/>
      </c>
    </row>
    <row r="95" spans="2:13" x14ac:dyDescent="0.2">
      <c r="B95" s="18"/>
      <c r="C95" s="13"/>
      <c r="D95" s="22"/>
      <c r="E95" s="22"/>
      <c r="F95" s="23"/>
      <c r="G95" s="24" t="str">
        <f>IF(B95="","",IFERROR(INDEX('Registru note'!$C$5:$C$504,MATCH(B95,'Registru note'!$B$5:$B$504,0)),""))</f>
        <v/>
      </c>
      <c r="H95" s="25" t="str">
        <f t="shared" si="3"/>
        <v/>
      </c>
      <c r="I95" s="25" t="str">
        <f t="shared" si="4"/>
        <v/>
      </c>
      <c r="J95" s="15" t="str">
        <f>IF(B95="","",IFERROR(INDEX('Registru note'!$D$5:$D$504,MATCH(B95,'Registru note'!$B$5:$B$504,0)),""))</f>
        <v/>
      </c>
      <c r="K95" s="17" t="str">
        <f>IF(AND(B95="",D95="",E95=""),"",TRIM(IF(ISNA(MATCH(B95,'Registru note'!$B$5:$B$504,0)),"Nota nu există în registru. ","")&amp;IF(D95="","Lipsește contul debitor. ",IF(NOT(OR(ISNUMBER(MATCH(TRIM(IF(ISNUMBER(FIND(".",D95)),LEFT(D95,FIND(".",D95)-1),D95)),PlanCont,0)),ISNUMBER(MATCH(LEFT(TRIM(IF(ISNUMBER(FIND(".",D95)),LEFT(D95,FIND(".",D95)-1),D95)),4),PlanCont,0)),ISNUMBER(MATCH(LEFT(TRIM(IF(ISNUMBER(FIND(".",D95)),LEFT(D95,FIND(".",D95)-1),D95)),3),PlanCont,0)))),"Contul debitor nu există în plan. ",""))&amp;IF(E95="","Lipsește contul creditor. ",IF(NOT(OR(ISNUMBER(MATCH(TRIM(IF(ISNUMBER(FIND(".",E95)),LEFT(E95,FIND(".",E95)-1),E95)),PlanCont,0)),ISNUMBER(MATCH(LEFT(TRIM(IF(ISNUMBER(FIND(".",E95)),LEFT(E95,FIND(".",E95)-1),E95)),4),PlanCont,0)),ISNUMBER(MATCH(LEFT(TRIM(IF(ISNUMBER(FIND(".",E95)),LEFT(E95,FIND(".",E95)-1),E95)),3),PlanCont,0)))),"Contul creditor nu există în plan. ",""))&amp;IF(AND(D95&lt;&gt;"",TRIM(D95&amp;"")=TRIM(E95&amp;"")),"Același cont pe debit și credit. ","")&amp;IF(N(F95)=0,"Lipsește suma. ","")&amp;IF(AND(N(F95)&lt;0,J95&lt;&gt;"Stornare"),"Sumă negativă într-o notă care nu e de stornare. ","")&amp;IF(C95="","Lipsește explicația. ","")))</f>
        <v/>
      </c>
      <c r="L95" s="1" t="str">
        <f>IF(B95="","",B95&amp;"|"&amp;COUNTIF($B$5:B95,B95))</f>
        <v/>
      </c>
      <c r="M95" s="1" t="str">
        <f t="shared" si="5"/>
        <v/>
      </c>
    </row>
    <row r="96" spans="2:13" x14ac:dyDescent="0.2">
      <c r="B96" s="18"/>
      <c r="C96" s="13"/>
      <c r="D96" s="22"/>
      <c r="E96" s="22"/>
      <c r="F96" s="23"/>
      <c r="G96" s="24" t="str">
        <f>IF(B96="","",IFERROR(INDEX('Registru note'!$C$5:$C$504,MATCH(B96,'Registru note'!$B$5:$B$504,0)),""))</f>
        <v/>
      </c>
      <c r="H96" s="25" t="str">
        <f t="shared" si="3"/>
        <v/>
      </c>
      <c r="I96" s="25" t="str">
        <f t="shared" si="4"/>
        <v/>
      </c>
      <c r="J96" s="15" t="str">
        <f>IF(B96="","",IFERROR(INDEX('Registru note'!$D$5:$D$504,MATCH(B96,'Registru note'!$B$5:$B$504,0)),""))</f>
        <v/>
      </c>
      <c r="K96" s="17" t="str">
        <f>IF(AND(B96="",D96="",E96=""),"",TRIM(IF(ISNA(MATCH(B96,'Registru note'!$B$5:$B$504,0)),"Nota nu există în registru. ","")&amp;IF(D96="","Lipsește contul debitor. ",IF(NOT(OR(ISNUMBER(MATCH(TRIM(IF(ISNUMBER(FIND(".",D96)),LEFT(D96,FIND(".",D96)-1),D96)),PlanCont,0)),ISNUMBER(MATCH(LEFT(TRIM(IF(ISNUMBER(FIND(".",D96)),LEFT(D96,FIND(".",D96)-1),D96)),4),PlanCont,0)),ISNUMBER(MATCH(LEFT(TRIM(IF(ISNUMBER(FIND(".",D96)),LEFT(D96,FIND(".",D96)-1),D96)),3),PlanCont,0)))),"Contul debitor nu există în plan. ",""))&amp;IF(E96="","Lipsește contul creditor. ",IF(NOT(OR(ISNUMBER(MATCH(TRIM(IF(ISNUMBER(FIND(".",E96)),LEFT(E96,FIND(".",E96)-1),E96)),PlanCont,0)),ISNUMBER(MATCH(LEFT(TRIM(IF(ISNUMBER(FIND(".",E96)),LEFT(E96,FIND(".",E96)-1),E96)),4),PlanCont,0)),ISNUMBER(MATCH(LEFT(TRIM(IF(ISNUMBER(FIND(".",E96)),LEFT(E96,FIND(".",E96)-1),E96)),3),PlanCont,0)))),"Contul creditor nu există în plan. ",""))&amp;IF(AND(D96&lt;&gt;"",TRIM(D96&amp;"")=TRIM(E96&amp;"")),"Același cont pe debit și credit. ","")&amp;IF(N(F96)=0,"Lipsește suma. ","")&amp;IF(AND(N(F96)&lt;0,J96&lt;&gt;"Stornare"),"Sumă negativă într-o notă care nu e de stornare. ","")&amp;IF(C96="","Lipsește explicația. ","")))</f>
        <v/>
      </c>
      <c r="L96" s="1" t="str">
        <f>IF(B96="","",B96&amp;"|"&amp;COUNTIF($B$5:B96,B96))</f>
        <v/>
      </c>
      <c r="M96" s="1" t="str">
        <f t="shared" si="5"/>
        <v/>
      </c>
    </row>
    <row r="97" spans="2:13" x14ac:dyDescent="0.2">
      <c r="B97" s="18"/>
      <c r="C97" s="13"/>
      <c r="D97" s="22"/>
      <c r="E97" s="22"/>
      <c r="F97" s="23"/>
      <c r="G97" s="24" t="str">
        <f>IF(B97="","",IFERROR(INDEX('Registru note'!$C$5:$C$504,MATCH(B97,'Registru note'!$B$5:$B$504,0)),""))</f>
        <v/>
      </c>
      <c r="H97" s="25" t="str">
        <f t="shared" si="3"/>
        <v/>
      </c>
      <c r="I97" s="25" t="str">
        <f t="shared" si="4"/>
        <v/>
      </c>
      <c r="J97" s="15" t="str">
        <f>IF(B97="","",IFERROR(INDEX('Registru note'!$D$5:$D$504,MATCH(B97,'Registru note'!$B$5:$B$504,0)),""))</f>
        <v/>
      </c>
      <c r="K97" s="17" t="str">
        <f>IF(AND(B97="",D97="",E97=""),"",TRIM(IF(ISNA(MATCH(B97,'Registru note'!$B$5:$B$504,0)),"Nota nu există în registru. ","")&amp;IF(D97="","Lipsește contul debitor. ",IF(NOT(OR(ISNUMBER(MATCH(TRIM(IF(ISNUMBER(FIND(".",D97)),LEFT(D97,FIND(".",D97)-1),D97)),PlanCont,0)),ISNUMBER(MATCH(LEFT(TRIM(IF(ISNUMBER(FIND(".",D97)),LEFT(D97,FIND(".",D97)-1),D97)),4),PlanCont,0)),ISNUMBER(MATCH(LEFT(TRIM(IF(ISNUMBER(FIND(".",D97)),LEFT(D97,FIND(".",D97)-1),D97)),3),PlanCont,0)))),"Contul debitor nu există în plan. ",""))&amp;IF(E97="","Lipsește contul creditor. ",IF(NOT(OR(ISNUMBER(MATCH(TRIM(IF(ISNUMBER(FIND(".",E97)),LEFT(E97,FIND(".",E97)-1),E97)),PlanCont,0)),ISNUMBER(MATCH(LEFT(TRIM(IF(ISNUMBER(FIND(".",E97)),LEFT(E97,FIND(".",E97)-1),E97)),4),PlanCont,0)),ISNUMBER(MATCH(LEFT(TRIM(IF(ISNUMBER(FIND(".",E97)),LEFT(E97,FIND(".",E97)-1),E97)),3),PlanCont,0)))),"Contul creditor nu există în plan. ",""))&amp;IF(AND(D97&lt;&gt;"",TRIM(D97&amp;"")=TRIM(E97&amp;"")),"Același cont pe debit și credit. ","")&amp;IF(N(F97)=0,"Lipsește suma. ","")&amp;IF(AND(N(F97)&lt;0,J97&lt;&gt;"Stornare"),"Sumă negativă într-o notă care nu e de stornare. ","")&amp;IF(C97="","Lipsește explicația. ","")))</f>
        <v/>
      </c>
      <c r="L97" s="1" t="str">
        <f>IF(B97="","",B97&amp;"|"&amp;COUNTIF($B$5:B97,B97))</f>
        <v/>
      </c>
      <c r="M97" s="1" t="str">
        <f t="shared" si="5"/>
        <v/>
      </c>
    </row>
    <row r="98" spans="2:13" x14ac:dyDescent="0.2">
      <c r="B98" s="18"/>
      <c r="C98" s="13"/>
      <c r="D98" s="22"/>
      <c r="E98" s="22"/>
      <c r="F98" s="23"/>
      <c r="G98" s="24" t="str">
        <f>IF(B98="","",IFERROR(INDEX('Registru note'!$C$5:$C$504,MATCH(B98,'Registru note'!$B$5:$B$504,0)),""))</f>
        <v/>
      </c>
      <c r="H98" s="25" t="str">
        <f t="shared" si="3"/>
        <v/>
      </c>
      <c r="I98" s="25" t="str">
        <f t="shared" si="4"/>
        <v/>
      </c>
      <c r="J98" s="15" t="str">
        <f>IF(B98="","",IFERROR(INDEX('Registru note'!$D$5:$D$504,MATCH(B98,'Registru note'!$B$5:$B$504,0)),""))</f>
        <v/>
      </c>
      <c r="K98" s="17" t="str">
        <f>IF(AND(B98="",D98="",E98=""),"",TRIM(IF(ISNA(MATCH(B98,'Registru note'!$B$5:$B$504,0)),"Nota nu există în registru. ","")&amp;IF(D98="","Lipsește contul debitor. ",IF(NOT(OR(ISNUMBER(MATCH(TRIM(IF(ISNUMBER(FIND(".",D98)),LEFT(D98,FIND(".",D98)-1),D98)),PlanCont,0)),ISNUMBER(MATCH(LEFT(TRIM(IF(ISNUMBER(FIND(".",D98)),LEFT(D98,FIND(".",D98)-1),D98)),4),PlanCont,0)),ISNUMBER(MATCH(LEFT(TRIM(IF(ISNUMBER(FIND(".",D98)),LEFT(D98,FIND(".",D98)-1),D98)),3),PlanCont,0)))),"Contul debitor nu există în plan. ",""))&amp;IF(E98="","Lipsește contul creditor. ",IF(NOT(OR(ISNUMBER(MATCH(TRIM(IF(ISNUMBER(FIND(".",E98)),LEFT(E98,FIND(".",E98)-1),E98)),PlanCont,0)),ISNUMBER(MATCH(LEFT(TRIM(IF(ISNUMBER(FIND(".",E98)),LEFT(E98,FIND(".",E98)-1),E98)),4),PlanCont,0)),ISNUMBER(MATCH(LEFT(TRIM(IF(ISNUMBER(FIND(".",E98)),LEFT(E98,FIND(".",E98)-1),E98)),3),PlanCont,0)))),"Contul creditor nu există în plan. ",""))&amp;IF(AND(D98&lt;&gt;"",TRIM(D98&amp;"")=TRIM(E98&amp;"")),"Același cont pe debit și credit. ","")&amp;IF(N(F98)=0,"Lipsește suma. ","")&amp;IF(AND(N(F98)&lt;0,J98&lt;&gt;"Stornare"),"Sumă negativă într-o notă care nu e de stornare. ","")&amp;IF(C98="","Lipsește explicația. ","")))</f>
        <v/>
      </c>
      <c r="L98" s="1" t="str">
        <f>IF(B98="","",B98&amp;"|"&amp;COUNTIF($B$5:B98,B98))</f>
        <v/>
      </c>
      <c r="M98" s="1" t="str">
        <f t="shared" si="5"/>
        <v/>
      </c>
    </row>
    <row r="99" spans="2:13" x14ac:dyDescent="0.2">
      <c r="B99" s="18"/>
      <c r="C99" s="13"/>
      <c r="D99" s="22"/>
      <c r="E99" s="22"/>
      <c r="F99" s="23"/>
      <c r="G99" s="24" t="str">
        <f>IF(B99="","",IFERROR(INDEX('Registru note'!$C$5:$C$504,MATCH(B99,'Registru note'!$B$5:$B$504,0)),""))</f>
        <v/>
      </c>
      <c r="H99" s="25" t="str">
        <f t="shared" si="3"/>
        <v/>
      </c>
      <c r="I99" s="25" t="str">
        <f t="shared" si="4"/>
        <v/>
      </c>
      <c r="J99" s="15" t="str">
        <f>IF(B99="","",IFERROR(INDEX('Registru note'!$D$5:$D$504,MATCH(B99,'Registru note'!$B$5:$B$504,0)),""))</f>
        <v/>
      </c>
      <c r="K99" s="17" t="str">
        <f>IF(AND(B99="",D99="",E99=""),"",TRIM(IF(ISNA(MATCH(B99,'Registru note'!$B$5:$B$504,0)),"Nota nu există în registru. ","")&amp;IF(D99="","Lipsește contul debitor. ",IF(NOT(OR(ISNUMBER(MATCH(TRIM(IF(ISNUMBER(FIND(".",D99)),LEFT(D99,FIND(".",D99)-1),D99)),PlanCont,0)),ISNUMBER(MATCH(LEFT(TRIM(IF(ISNUMBER(FIND(".",D99)),LEFT(D99,FIND(".",D99)-1),D99)),4),PlanCont,0)),ISNUMBER(MATCH(LEFT(TRIM(IF(ISNUMBER(FIND(".",D99)),LEFT(D99,FIND(".",D99)-1),D99)),3),PlanCont,0)))),"Contul debitor nu există în plan. ",""))&amp;IF(E99="","Lipsește contul creditor. ",IF(NOT(OR(ISNUMBER(MATCH(TRIM(IF(ISNUMBER(FIND(".",E99)),LEFT(E99,FIND(".",E99)-1),E99)),PlanCont,0)),ISNUMBER(MATCH(LEFT(TRIM(IF(ISNUMBER(FIND(".",E99)),LEFT(E99,FIND(".",E99)-1),E99)),4),PlanCont,0)),ISNUMBER(MATCH(LEFT(TRIM(IF(ISNUMBER(FIND(".",E99)),LEFT(E99,FIND(".",E99)-1),E99)),3),PlanCont,0)))),"Contul creditor nu există în plan. ",""))&amp;IF(AND(D99&lt;&gt;"",TRIM(D99&amp;"")=TRIM(E99&amp;"")),"Același cont pe debit și credit. ","")&amp;IF(N(F99)=0,"Lipsește suma. ","")&amp;IF(AND(N(F99)&lt;0,J99&lt;&gt;"Stornare"),"Sumă negativă într-o notă care nu e de stornare. ","")&amp;IF(C99="","Lipsește explicația. ","")))</f>
        <v/>
      </c>
      <c r="L99" s="1" t="str">
        <f>IF(B99="","",B99&amp;"|"&amp;COUNTIF($B$5:B99,B99))</f>
        <v/>
      </c>
      <c r="M99" s="1" t="str">
        <f t="shared" si="5"/>
        <v/>
      </c>
    </row>
    <row r="100" spans="2:13" x14ac:dyDescent="0.2">
      <c r="B100" s="18"/>
      <c r="C100" s="13"/>
      <c r="D100" s="22"/>
      <c r="E100" s="22"/>
      <c r="F100" s="23"/>
      <c r="G100" s="24" t="str">
        <f>IF(B100="","",IFERROR(INDEX('Registru note'!$C$5:$C$504,MATCH(B100,'Registru note'!$B$5:$B$504,0)),""))</f>
        <v/>
      </c>
      <c r="H100" s="25" t="str">
        <f t="shared" si="3"/>
        <v/>
      </c>
      <c r="I100" s="25" t="str">
        <f t="shared" si="4"/>
        <v/>
      </c>
      <c r="J100" s="15" t="str">
        <f>IF(B100="","",IFERROR(INDEX('Registru note'!$D$5:$D$504,MATCH(B100,'Registru note'!$B$5:$B$504,0)),""))</f>
        <v/>
      </c>
      <c r="K100" s="17" t="str">
        <f>IF(AND(B100="",D100="",E100=""),"",TRIM(IF(ISNA(MATCH(B100,'Registru note'!$B$5:$B$504,0)),"Nota nu există în registru. ","")&amp;IF(D100="","Lipsește contul debitor. ",IF(NOT(OR(ISNUMBER(MATCH(TRIM(IF(ISNUMBER(FIND(".",D100)),LEFT(D100,FIND(".",D100)-1),D100)),PlanCont,0)),ISNUMBER(MATCH(LEFT(TRIM(IF(ISNUMBER(FIND(".",D100)),LEFT(D100,FIND(".",D100)-1),D100)),4),PlanCont,0)),ISNUMBER(MATCH(LEFT(TRIM(IF(ISNUMBER(FIND(".",D100)),LEFT(D100,FIND(".",D100)-1),D100)),3),PlanCont,0)))),"Contul debitor nu există în plan. ",""))&amp;IF(E100="","Lipsește contul creditor. ",IF(NOT(OR(ISNUMBER(MATCH(TRIM(IF(ISNUMBER(FIND(".",E100)),LEFT(E100,FIND(".",E100)-1),E100)),PlanCont,0)),ISNUMBER(MATCH(LEFT(TRIM(IF(ISNUMBER(FIND(".",E100)),LEFT(E100,FIND(".",E100)-1),E100)),4),PlanCont,0)),ISNUMBER(MATCH(LEFT(TRIM(IF(ISNUMBER(FIND(".",E100)),LEFT(E100,FIND(".",E100)-1),E100)),3),PlanCont,0)))),"Contul creditor nu există în plan. ",""))&amp;IF(AND(D100&lt;&gt;"",TRIM(D100&amp;"")=TRIM(E100&amp;"")),"Același cont pe debit și credit. ","")&amp;IF(N(F100)=0,"Lipsește suma. ","")&amp;IF(AND(N(F100)&lt;0,J100&lt;&gt;"Stornare"),"Sumă negativă într-o notă care nu e de stornare. ","")&amp;IF(C100="","Lipsește explicația. ","")))</f>
        <v/>
      </c>
      <c r="L100" s="1" t="str">
        <f>IF(B100="","",B100&amp;"|"&amp;COUNTIF($B$5:B100,B100))</f>
        <v/>
      </c>
      <c r="M100" s="1" t="str">
        <f t="shared" si="5"/>
        <v/>
      </c>
    </row>
    <row r="101" spans="2:13" x14ac:dyDescent="0.2">
      <c r="B101" s="18"/>
      <c r="C101" s="13"/>
      <c r="D101" s="22"/>
      <c r="E101" s="22"/>
      <c r="F101" s="23"/>
      <c r="G101" s="24" t="str">
        <f>IF(B101="","",IFERROR(INDEX('Registru note'!$C$5:$C$504,MATCH(B101,'Registru note'!$B$5:$B$504,0)),""))</f>
        <v/>
      </c>
      <c r="H101" s="25" t="str">
        <f t="shared" si="3"/>
        <v/>
      </c>
      <c r="I101" s="25" t="str">
        <f t="shared" si="4"/>
        <v/>
      </c>
      <c r="J101" s="15" t="str">
        <f>IF(B101="","",IFERROR(INDEX('Registru note'!$D$5:$D$504,MATCH(B101,'Registru note'!$B$5:$B$504,0)),""))</f>
        <v/>
      </c>
      <c r="K101" s="17" t="str">
        <f>IF(AND(B101="",D101="",E101=""),"",TRIM(IF(ISNA(MATCH(B101,'Registru note'!$B$5:$B$504,0)),"Nota nu există în registru. ","")&amp;IF(D101="","Lipsește contul debitor. ",IF(NOT(OR(ISNUMBER(MATCH(TRIM(IF(ISNUMBER(FIND(".",D101)),LEFT(D101,FIND(".",D101)-1),D101)),PlanCont,0)),ISNUMBER(MATCH(LEFT(TRIM(IF(ISNUMBER(FIND(".",D101)),LEFT(D101,FIND(".",D101)-1),D101)),4),PlanCont,0)),ISNUMBER(MATCH(LEFT(TRIM(IF(ISNUMBER(FIND(".",D101)),LEFT(D101,FIND(".",D101)-1),D101)),3),PlanCont,0)))),"Contul debitor nu există în plan. ",""))&amp;IF(E101="","Lipsește contul creditor. ",IF(NOT(OR(ISNUMBER(MATCH(TRIM(IF(ISNUMBER(FIND(".",E101)),LEFT(E101,FIND(".",E101)-1),E101)),PlanCont,0)),ISNUMBER(MATCH(LEFT(TRIM(IF(ISNUMBER(FIND(".",E101)),LEFT(E101,FIND(".",E101)-1),E101)),4),PlanCont,0)),ISNUMBER(MATCH(LEFT(TRIM(IF(ISNUMBER(FIND(".",E101)),LEFT(E101,FIND(".",E101)-1),E101)),3),PlanCont,0)))),"Contul creditor nu există în plan. ",""))&amp;IF(AND(D101&lt;&gt;"",TRIM(D101&amp;"")=TRIM(E101&amp;"")),"Același cont pe debit și credit. ","")&amp;IF(N(F101)=0,"Lipsește suma. ","")&amp;IF(AND(N(F101)&lt;0,J101&lt;&gt;"Stornare"),"Sumă negativă într-o notă care nu e de stornare. ","")&amp;IF(C101="","Lipsește explicația. ","")))</f>
        <v/>
      </c>
      <c r="L101" s="1" t="str">
        <f>IF(B101="","",B101&amp;"|"&amp;COUNTIF($B$5:B101,B101))</f>
        <v/>
      </c>
      <c r="M101" s="1" t="str">
        <f t="shared" si="5"/>
        <v/>
      </c>
    </row>
    <row r="102" spans="2:13" x14ac:dyDescent="0.2">
      <c r="B102" s="18"/>
      <c r="C102" s="13"/>
      <c r="D102" s="22"/>
      <c r="E102" s="22"/>
      <c r="F102" s="23"/>
      <c r="G102" s="24" t="str">
        <f>IF(B102="","",IFERROR(INDEX('Registru note'!$C$5:$C$504,MATCH(B102,'Registru note'!$B$5:$B$504,0)),""))</f>
        <v/>
      </c>
      <c r="H102" s="25" t="str">
        <f t="shared" si="3"/>
        <v/>
      </c>
      <c r="I102" s="25" t="str">
        <f t="shared" si="4"/>
        <v/>
      </c>
      <c r="J102" s="15" t="str">
        <f>IF(B102="","",IFERROR(INDEX('Registru note'!$D$5:$D$504,MATCH(B102,'Registru note'!$B$5:$B$504,0)),""))</f>
        <v/>
      </c>
      <c r="K102" s="17" t="str">
        <f>IF(AND(B102="",D102="",E102=""),"",TRIM(IF(ISNA(MATCH(B102,'Registru note'!$B$5:$B$504,0)),"Nota nu există în registru. ","")&amp;IF(D102="","Lipsește contul debitor. ",IF(NOT(OR(ISNUMBER(MATCH(TRIM(IF(ISNUMBER(FIND(".",D102)),LEFT(D102,FIND(".",D102)-1),D102)),PlanCont,0)),ISNUMBER(MATCH(LEFT(TRIM(IF(ISNUMBER(FIND(".",D102)),LEFT(D102,FIND(".",D102)-1),D102)),4),PlanCont,0)),ISNUMBER(MATCH(LEFT(TRIM(IF(ISNUMBER(FIND(".",D102)),LEFT(D102,FIND(".",D102)-1),D102)),3),PlanCont,0)))),"Contul debitor nu există în plan. ",""))&amp;IF(E102="","Lipsește contul creditor. ",IF(NOT(OR(ISNUMBER(MATCH(TRIM(IF(ISNUMBER(FIND(".",E102)),LEFT(E102,FIND(".",E102)-1),E102)),PlanCont,0)),ISNUMBER(MATCH(LEFT(TRIM(IF(ISNUMBER(FIND(".",E102)),LEFT(E102,FIND(".",E102)-1),E102)),4),PlanCont,0)),ISNUMBER(MATCH(LEFT(TRIM(IF(ISNUMBER(FIND(".",E102)),LEFT(E102,FIND(".",E102)-1),E102)),3),PlanCont,0)))),"Contul creditor nu există în plan. ",""))&amp;IF(AND(D102&lt;&gt;"",TRIM(D102&amp;"")=TRIM(E102&amp;"")),"Același cont pe debit și credit. ","")&amp;IF(N(F102)=0,"Lipsește suma. ","")&amp;IF(AND(N(F102)&lt;0,J102&lt;&gt;"Stornare"),"Sumă negativă într-o notă care nu e de stornare. ","")&amp;IF(C102="","Lipsește explicația. ","")))</f>
        <v/>
      </c>
      <c r="L102" s="1" t="str">
        <f>IF(B102="","",B102&amp;"|"&amp;COUNTIF($B$5:B102,B102))</f>
        <v/>
      </c>
      <c r="M102" s="1" t="str">
        <f t="shared" si="5"/>
        <v/>
      </c>
    </row>
    <row r="103" spans="2:13" x14ac:dyDescent="0.2">
      <c r="B103" s="18"/>
      <c r="C103" s="13"/>
      <c r="D103" s="22"/>
      <c r="E103" s="22"/>
      <c r="F103" s="23"/>
      <c r="G103" s="24" t="str">
        <f>IF(B103="","",IFERROR(INDEX('Registru note'!$C$5:$C$504,MATCH(B103,'Registru note'!$B$5:$B$504,0)),""))</f>
        <v/>
      </c>
      <c r="H103" s="25" t="str">
        <f t="shared" si="3"/>
        <v/>
      </c>
      <c r="I103" s="25" t="str">
        <f t="shared" si="4"/>
        <v/>
      </c>
      <c r="J103" s="15" t="str">
        <f>IF(B103="","",IFERROR(INDEX('Registru note'!$D$5:$D$504,MATCH(B103,'Registru note'!$B$5:$B$504,0)),""))</f>
        <v/>
      </c>
      <c r="K103" s="17" t="str">
        <f>IF(AND(B103="",D103="",E103=""),"",TRIM(IF(ISNA(MATCH(B103,'Registru note'!$B$5:$B$504,0)),"Nota nu există în registru. ","")&amp;IF(D103="","Lipsește contul debitor. ",IF(NOT(OR(ISNUMBER(MATCH(TRIM(IF(ISNUMBER(FIND(".",D103)),LEFT(D103,FIND(".",D103)-1),D103)),PlanCont,0)),ISNUMBER(MATCH(LEFT(TRIM(IF(ISNUMBER(FIND(".",D103)),LEFT(D103,FIND(".",D103)-1),D103)),4),PlanCont,0)),ISNUMBER(MATCH(LEFT(TRIM(IF(ISNUMBER(FIND(".",D103)),LEFT(D103,FIND(".",D103)-1),D103)),3),PlanCont,0)))),"Contul debitor nu există în plan. ",""))&amp;IF(E103="","Lipsește contul creditor. ",IF(NOT(OR(ISNUMBER(MATCH(TRIM(IF(ISNUMBER(FIND(".",E103)),LEFT(E103,FIND(".",E103)-1),E103)),PlanCont,0)),ISNUMBER(MATCH(LEFT(TRIM(IF(ISNUMBER(FIND(".",E103)),LEFT(E103,FIND(".",E103)-1),E103)),4),PlanCont,0)),ISNUMBER(MATCH(LEFT(TRIM(IF(ISNUMBER(FIND(".",E103)),LEFT(E103,FIND(".",E103)-1),E103)),3),PlanCont,0)))),"Contul creditor nu există în plan. ",""))&amp;IF(AND(D103&lt;&gt;"",TRIM(D103&amp;"")=TRIM(E103&amp;"")),"Același cont pe debit și credit. ","")&amp;IF(N(F103)=0,"Lipsește suma. ","")&amp;IF(AND(N(F103)&lt;0,J103&lt;&gt;"Stornare"),"Sumă negativă într-o notă care nu e de stornare. ","")&amp;IF(C103="","Lipsește explicația. ","")))</f>
        <v/>
      </c>
      <c r="L103" s="1" t="str">
        <f>IF(B103="","",B103&amp;"|"&amp;COUNTIF($B$5:B103,B103))</f>
        <v/>
      </c>
      <c r="M103" s="1" t="str">
        <f t="shared" si="5"/>
        <v/>
      </c>
    </row>
    <row r="104" spans="2:13" x14ac:dyDescent="0.2">
      <c r="B104" s="18"/>
      <c r="C104" s="13"/>
      <c r="D104" s="22"/>
      <c r="E104" s="22"/>
      <c r="F104" s="23"/>
      <c r="G104" s="24" t="str">
        <f>IF(B104="","",IFERROR(INDEX('Registru note'!$C$5:$C$504,MATCH(B104,'Registru note'!$B$5:$B$504,0)),""))</f>
        <v/>
      </c>
      <c r="H104" s="25" t="str">
        <f t="shared" si="3"/>
        <v/>
      </c>
      <c r="I104" s="25" t="str">
        <f t="shared" si="4"/>
        <v/>
      </c>
      <c r="J104" s="15" t="str">
        <f>IF(B104="","",IFERROR(INDEX('Registru note'!$D$5:$D$504,MATCH(B104,'Registru note'!$B$5:$B$504,0)),""))</f>
        <v/>
      </c>
      <c r="K104" s="17" t="str">
        <f>IF(AND(B104="",D104="",E104=""),"",TRIM(IF(ISNA(MATCH(B104,'Registru note'!$B$5:$B$504,0)),"Nota nu există în registru. ","")&amp;IF(D104="","Lipsește contul debitor. ",IF(NOT(OR(ISNUMBER(MATCH(TRIM(IF(ISNUMBER(FIND(".",D104)),LEFT(D104,FIND(".",D104)-1),D104)),PlanCont,0)),ISNUMBER(MATCH(LEFT(TRIM(IF(ISNUMBER(FIND(".",D104)),LEFT(D104,FIND(".",D104)-1),D104)),4),PlanCont,0)),ISNUMBER(MATCH(LEFT(TRIM(IF(ISNUMBER(FIND(".",D104)),LEFT(D104,FIND(".",D104)-1),D104)),3),PlanCont,0)))),"Contul debitor nu există în plan. ",""))&amp;IF(E104="","Lipsește contul creditor. ",IF(NOT(OR(ISNUMBER(MATCH(TRIM(IF(ISNUMBER(FIND(".",E104)),LEFT(E104,FIND(".",E104)-1),E104)),PlanCont,0)),ISNUMBER(MATCH(LEFT(TRIM(IF(ISNUMBER(FIND(".",E104)),LEFT(E104,FIND(".",E104)-1),E104)),4),PlanCont,0)),ISNUMBER(MATCH(LEFT(TRIM(IF(ISNUMBER(FIND(".",E104)),LEFT(E104,FIND(".",E104)-1),E104)),3),PlanCont,0)))),"Contul creditor nu există în plan. ",""))&amp;IF(AND(D104&lt;&gt;"",TRIM(D104&amp;"")=TRIM(E104&amp;"")),"Același cont pe debit și credit. ","")&amp;IF(N(F104)=0,"Lipsește suma. ","")&amp;IF(AND(N(F104)&lt;0,J104&lt;&gt;"Stornare"),"Sumă negativă într-o notă care nu e de stornare. ","")&amp;IF(C104="","Lipsește explicația. ","")))</f>
        <v/>
      </c>
      <c r="L104" s="1" t="str">
        <f>IF(B104="","",B104&amp;"|"&amp;COUNTIF($B$5:B104,B104))</f>
        <v/>
      </c>
      <c r="M104" s="1" t="str">
        <f t="shared" si="5"/>
        <v/>
      </c>
    </row>
    <row r="105" spans="2:13" x14ac:dyDescent="0.2">
      <c r="B105" s="18"/>
      <c r="C105" s="13"/>
      <c r="D105" s="22"/>
      <c r="E105" s="22"/>
      <c r="F105" s="23"/>
      <c r="G105" s="24" t="str">
        <f>IF(B105="","",IFERROR(INDEX('Registru note'!$C$5:$C$504,MATCH(B105,'Registru note'!$B$5:$B$504,0)),""))</f>
        <v/>
      </c>
      <c r="H105" s="25" t="str">
        <f t="shared" si="3"/>
        <v/>
      </c>
      <c r="I105" s="25" t="str">
        <f t="shared" si="4"/>
        <v/>
      </c>
      <c r="J105" s="15" t="str">
        <f>IF(B105="","",IFERROR(INDEX('Registru note'!$D$5:$D$504,MATCH(B105,'Registru note'!$B$5:$B$504,0)),""))</f>
        <v/>
      </c>
      <c r="K105" s="17" t="str">
        <f>IF(AND(B105="",D105="",E105=""),"",TRIM(IF(ISNA(MATCH(B105,'Registru note'!$B$5:$B$504,0)),"Nota nu există în registru. ","")&amp;IF(D105="","Lipsește contul debitor. ",IF(NOT(OR(ISNUMBER(MATCH(TRIM(IF(ISNUMBER(FIND(".",D105)),LEFT(D105,FIND(".",D105)-1),D105)),PlanCont,0)),ISNUMBER(MATCH(LEFT(TRIM(IF(ISNUMBER(FIND(".",D105)),LEFT(D105,FIND(".",D105)-1),D105)),4),PlanCont,0)),ISNUMBER(MATCH(LEFT(TRIM(IF(ISNUMBER(FIND(".",D105)),LEFT(D105,FIND(".",D105)-1),D105)),3),PlanCont,0)))),"Contul debitor nu există în plan. ",""))&amp;IF(E105="","Lipsește contul creditor. ",IF(NOT(OR(ISNUMBER(MATCH(TRIM(IF(ISNUMBER(FIND(".",E105)),LEFT(E105,FIND(".",E105)-1),E105)),PlanCont,0)),ISNUMBER(MATCH(LEFT(TRIM(IF(ISNUMBER(FIND(".",E105)),LEFT(E105,FIND(".",E105)-1),E105)),4),PlanCont,0)),ISNUMBER(MATCH(LEFT(TRIM(IF(ISNUMBER(FIND(".",E105)),LEFT(E105,FIND(".",E105)-1),E105)),3),PlanCont,0)))),"Contul creditor nu există în plan. ",""))&amp;IF(AND(D105&lt;&gt;"",TRIM(D105&amp;"")=TRIM(E105&amp;"")),"Același cont pe debit și credit. ","")&amp;IF(N(F105)=0,"Lipsește suma. ","")&amp;IF(AND(N(F105)&lt;0,J105&lt;&gt;"Stornare"),"Sumă negativă într-o notă care nu e de stornare. ","")&amp;IF(C105="","Lipsește explicația. ","")))</f>
        <v/>
      </c>
      <c r="L105" s="1" t="str">
        <f>IF(B105="","",B105&amp;"|"&amp;COUNTIF($B$5:B105,B105))</f>
        <v/>
      </c>
      <c r="M105" s="1" t="str">
        <f t="shared" si="5"/>
        <v/>
      </c>
    </row>
    <row r="106" spans="2:13" x14ac:dyDescent="0.2">
      <c r="B106" s="18"/>
      <c r="C106" s="13"/>
      <c r="D106" s="22"/>
      <c r="E106" s="22"/>
      <c r="F106" s="23"/>
      <c r="G106" s="24" t="str">
        <f>IF(B106="","",IFERROR(INDEX('Registru note'!$C$5:$C$504,MATCH(B106,'Registru note'!$B$5:$B$504,0)),""))</f>
        <v/>
      </c>
      <c r="H106" s="25" t="str">
        <f t="shared" si="3"/>
        <v/>
      </c>
      <c r="I106" s="25" t="str">
        <f t="shared" si="4"/>
        <v/>
      </c>
      <c r="J106" s="15" t="str">
        <f>IF(B106="","",IFERROR(INDEX('Registru note'!$D$5:$D$504,MATCH(B106,'Registru note'!$B$5:$B$504,0)),""))</f>
        <v/>
      </c>
      <c r="K106" s="17" t="str">
        <f>IF(AND(B106="",D106="",E106=""),"",TRIM(IF(ISNA(MATCH(B106,'Registru note'!$B$5:$B$504,0)),"Nota nu există în registru. ","")&amp;IF(D106="","Lipsește contul debitor. ",IF(NOT(OR(ISNUMBER(MATCH(TRIM(IF(ISNUMBER(FIND(".",D106)),LEFT(D106,FIND(".",D106)-1),D106)),PlanCont,0)),ISNUMBER(MATCH(LEFT(TRIM(IF(ISNUMBER(FIND(".",D106)),LEFT(D106,FIND(".",D106)-1),D106)),4),PlanCont,0)),ISNUMBER(MATCH(LEFT(TRIM(IF(ISNUMBER(FIND(".",D106)),LEFT(D106,FIND(".",D106)-1),D106)),3),PlanCont,0)))),"Contul debitor nu există în plan. ",""))&amp;IF(E106="","Lipsește contul creditor. ",IF(NOT(OR(ISNUMBER(MATCH(TRIM(IF(ISNUMBER(FIND(".",E106)),LEFT(E106,FIND(".",E106)-1),E106)),PlanCont,0)),ISNUMBER(MATCH(LEFT(TRIM(IF(ISNUMBER(FIND(".",E106)),LEFT(E106,FIND(".",E106)-1),E106)),4),PlanCont,0)),ISNUMBER(MATCH(LEFT(TRIM(IF(ISNUMBER(FIND(".",E106)),LEFT(E106,FIND(".",E106)-1),E106)),3),PlanCont,0)))),"Contul creditor nu există în plan. ",""))&amp;IF(AND(D106&lt;&gt;"",TRIM(D106&amp;"")=TRIM(E106&amp;"")),"Același cont pe debit și credit. ","")&amp;IF(N(F106)=0,"Lipsește suma. ","")&amp;IF(AND(N(F106)&lt;0,J106&lt;&gt;"Stornare"),"Sumă negativă într-o notă care nu e de stornare. ","")&amp;IF(C106="","Lipsește explicația. ","")))</f>
        <v/>
      </c>
      <c r="L106" s="1" t="str">
        <f>IF(B106="","",B106&amp;"|"&amp;COUNTIF($B$5:B106,B106))</f>
        <v/>
      </c>
      <c r="M106" s="1" t="str">
        <f t="shared" si="5"/>
        <v/>
      </c>
    </row>
    <row r="107" spans="2:13" x14ac:dyDescent="0.2">
      <c r="B107" s="18"/>
      <c r="C107" s="13"/>
      <c r="D107" s="22"/>
      <c r="E107" s="22"/>
      <c r="F107" s="23"/>
      <c r="G107" s="24" t="str">
        <f>IF(B107="","",IFERROR(INDEX('Registru note'!$C$5:$C$504,MATCH(B107,'Registru note'!$B$5:$B$504,0)),""))</f>
        <v/>
      </c>
      <c r="H107" s="25" t="str">
        <f t="shared" si="3"/>
        <v/>
      </c>
      <c r="I107" s="25" t="str">
        <f t="shared" si="4"/>
        <v/>
      </c>
      <c r="J107" s="15" t="str">
        <f>IF(B107="","",IFERROR(INDEX('Registru note'!$D$5:$D$504,MATCH(B107,'Registru note'!$B$5:$B$504,0)),""))</f>
        <v/>
      </c>
      <c r="K107" s="17" t="str">
        <f>IF(AND(B107="",D107="",E107=""),"",TRIM(IF(ISNA(MATCH(B107,'Registru note'!$B$5:$B$504,0)),"Nota nu există în registru. ","")&amp;IF(D107="","Lipsește contul debitor. ",IF(NOT(OR(ISNUMBER(MATCH(TRIM(IF(ISNUMBER(FIND(".",D107)),LEFT(D107,FIND(".",D107)-1),D107)),PlanCont,0)),ISNUMBER(MATCH(LEFT(TRIM(IF(ISNUMBER(FIND(".",D107)),LEFT(D107,FIND(".",D107)-1),D107)),4),PlanCont,0)),ISNUMBER(MATCH(LEFT(TRIM(IF(ISNUMBER(FIND(".",D107)),LEFT(D107,FIND(".",D107)-1),D107)),3),PlanCont,0)))),"Contul debitor nu există în plan. ",""))&amp;IF(E107="","Lipsește contul creditor. ",IF(NOT(OR(ISNUMBER(MATCH(TRIM(IF(ISNUMBER(FIND(".",E107)),LEFT(E107,FIND(".",E107)-1),E107)),PlanCont,0)),ISNUMBER(MATCH(LEFT(TRIM(IF(ISNUMBER(FIND(".",E107)),LEFT(E107,FIND(".",E107)-1),E107)),4),PlanCont,0)),ISNUMBER(MATCH(LEFT(TRIM(IF(ISNUMBER(FIND(".",E107)),LEFT(E107,FIND(".",E107)-1),E107)),3),PlanCont,0)))),"Contul creditor nu există în plan. ",""))&amp;IF(AND(D107&lt;&gt;"",TRIM(D107&amp;"")=TRIM(E107&amp;"")),"Același cont pe debit și credit. ","")&amp;IF(N(F107)=0,"Lipsește suma. ","")&amp;IF(AND(N(F107)&lt;0,J107&lt;&gt;"Stornare"),"Sumă negativă într-o notă care nu e de stornare. ","")&amp;IF(C107="","Lipsește explicația. ","")))</f>
        <v/>
      </c>
      <c r="L107" s="1" t="str">
        <f>IF(B107="","",B107&amp;"|"&amp;COUNTIF($B$5:B107,B107))</f>
        <v/>
      </c>
      <c r="M107" s="1" t="str">
        <f t="shared" si="5"/>
        <v/>
      </c>
    </row>
    <row r="108" spans="2:13" x14ac:dyDescent="0.2">
      <c r="B108" s="18"/>
      <c r="C108" s="13"/>
      <c r="D108" s="22"/>
      <c r="E108" s="22"/>
      <c r="F108" s="23"/>
      <c r="G108" s="24" t="str">
        <f>IF(B108="","",IFERROR(INDEX('Registru note'!$C$5:$C$504,MATCH(B108,'Registru note'!$B$5:$B$504,0)),""))</f>
        <v/>
      </c>
      <c r="H108" s="25" t="str">
        <f t="shared" si="3"/>
        <v/>
      </c>
      <c r="I108" s="25" t="str">
        <f t="shared" si="4"/>
        <v/>
      </c>
      <c r="J108" s="15" t="str">
        <f>IF(B108="","",IFERROR(INDEX('Registru note'!$D$5:$D$504,MATCH(B108,'Registru note'!$B$5:$B$504,0)),""))</f>
        <v/>
      </c>
      <c r="K108" s="17" t="str">
        <f>IF(AND(B108="",D108="",E108=""),"",TRIM(IF(ISNA(MATCH(B108,'Registru note'!$B$5:$B$504,0)),"Nota nu există în registru. ","")&amp;IF(D108="","Lipsește contul debitor. ",IF(NOT(OR(ISNUMBER(MATCH(TRIM(IF(ISNUMBER(FIND(".",D108)),LEFT(D108,FIND(".",D108)-1),D108)),PlanCont,0)),ISNUMBER(MATCH(LEFT(TRIM(IF(ISNUMBER(FIND(".",D108)),LEFT(D108,FIND(".",D108)-1),D108)),4),PlanCont,0)),ISNUMBER(MATCH(LEFT(TRIM(IF(ISNUMBER(FIND(".",D108)),LEFT(D108,FIND(".",D108)-1),D108)),3),PlanCont,0)))),"Contul debitor nu există în plan. ",""))&amp;IF(E108="","Lipsește contul creditor. ",IF(NOT(OR(ISNUMBER(MATCH(TRIM(IF(ISNUMBER(FIND(".",E108)),LEFT(E108,FIND(".",E108)-1),E108)),PlanCont,0)),ISNUMBER(MATCH(LEFT(TRIM(IF(ISNUMBER(FIND(".",E108)),LEFT(E108,FIND(".",E108)-1),E108)),4),PlanCont,0)),ISNUMBER(MATCH(LEFT(TRIM(IF(ISNUMBER(FIND(".",E108)),LEFT(E108,FIND(".",E108)-1),E108)),3),PlanCont,0)))),"Contul creditor nu există în plan. ",""))&amp;IF(AND(D108&lt;&gt;"",TRIM(D108&amp;"")=TRIM(E108&amp;"")),"Același cont pe debit și credit. ","")&amp;IF(N(F108)=0,"Lipsește suma. ","")&amp;IF(AND(N(F108)&lt;0,J108&lt;&gt;"Stornare"),"Sumă negativă într-o notă care nu e de stornare. ","")&amp;IF(C108="","Lipsește explicația. ","")))</f>
        <v/>
      </c>
      <c r="L108" s="1" t="str">
        <f>IF(B108="","",B108&amp;"|"&amp;COUNTIF($B$5:B108,B108))</f>
        <v/>
      </c>
      <c r="M108" s="1" t="str">
        <f t="shared" si="5"/>
        <v/>
      </c>
    </row>
    <row r="109" spans="2:13" x14ac:dyDescent="0.2">
      <c r="B109" s="18"/>
      <c r="C109" s="13"/>
      <c r="D109" s="22"/>
      <c r="E109" s="22"/>
      <c r="F109" s="23"/>
      <c r="G109" s="24" t="str">
        <f>IF(B109="","",IFERROR(INDEX('Registru note'!$C$5:$C$504,MATCH(B109,'Registru note'!$B$5:$B$504,0)),""))</f>
        <v/>
      </c>
      <c r="H109" s="25" t="str">
        <f t="shared" si="3"/>
        <v/>
      </c>
      <c r="I109" s="25" t="str">
        <f t="shared" si="4"/>
        <v/>
      </c>
      <c r="J109" s="15" t="str">
        <f>IF(B109="","",IFERROR(INDEX('Registru note'!$D$5:$D$504,MATCH(B109,'Registru note'!$B$5:$B$504,0)),""))</f>
        <v/>
      </c>
      <c r="K109" s="17" t="str">
        <f>IF(AND(B109="",D109="",E109=""),"",TRIM(IF(ISNA(MATCH(B109,'Registru note'!$B$5:$B$504,0)),"Nota nu există în registru. ","")&amp;IF(D109="","Lipsește contul debitor. ",IF(NOT(OR(ISNUMBER(MATCH(TRIM(IF(ISNUMBER(FIND(".",D109)),LEFT(D109,FIND(".",D109)-1),D109)),PlanCont,0)),ISNUMBER(MATCH(LEFT(TRIM(IF(ISNUMBER(FIND(".",D109)),LEFT(D109,FIND(".",D109)-1),D109)),4),PlanCont,0)),ISNUMBER(MATCH(LEFT(TRIM(IF(ISNUMBER(FIND(".",D109)),LEFT(D109,FIND(".",D109)-1),D109)),3),PlanCont,0)))),"Contul debitor nu există în plan. ",""))&amp;IF(E109="","Lipsește contul creditor. ",IF(NOT(OR(ISNUMBER(MATCH(TRIM(IF(ISNUMBER(FIND(".",E109)),LEFT(E109,FIND(".",E109)-1),E109)),PlanCont,0)),ISNUMBER(MATCH(LEFT(TRIM(IF(ISNUMBER(FIND(".",E109)),LEFT(E109,FIND(".",E109)-1),E109)),4),PlanCont,0)),ISNUMBER(MATCH(LEFT(TRIM(IF(ISNUMBER(FIND(".",E109)),LEFT(E109,FIND(".",E109)-1),E109)),3),PlanCont,0)))),"Contul creditor nu există în plan. ",""))&amp;IF(AND(D109&lt;&gt;"",TRIM(D109&amp;"")=TRIM(E109&amp;"")),"Același cont pe debit și credit. ","")&amp;IF(N(F109)=0,"Lipsește suma. ","")&amp;IF(AND(N(F109)&lt;0,J109&lt;&gt;"Stornare"),"Sumă negativă într-o notă care nu e de stornare. ","")&amp;IF(C109="","Lipsește explicația. ","")))</f>
        <v/>
      </c>
      <c r="L109" s="1" t="str">
        <f>IF(B109="","",B109&amp;"|"&amp;COUNTIF($B$5:B109,B109))</f>
        <v/>
      </c>
      <c r="M109" s="1" t="str">
        <f t="shared" si="5"/>
        <v/>
      </c>
    </row>
    <row r="110" spans="2:13" x14ac:dyDescent="0.2">
      <c r="B110" s="18"/>
      <c r="C110" s="13"/>
      <c r="D110" s="22"/>
      <c r="E110" s="22"/>
      <c r="F110" s="23"/>
      <c r="G110" s="24" t="str">
        <f>IF(B110="","",IFERROR(INDEX('Registru note'!$C$5:$C$504,MATCH(B110,'Registru note'!$B$5:$B$504,0)),""))</f>
        <v/>
      </c>
      <c r="H110" s="25" t="str">
        <f t="shared" si="3"/>
        <v/>
      </c>
      <c r="I110" s="25" t="str">
        <f t="shared" si="4"/>
        <v/>
      </c>
      <c r="J110" s="15" t="str">
        <f>IF(B110="","",IFERROR(INDEX('Registru note'!$D$5:$D$504,MATCH(B110,'Registru note'!$B$5:$B$504,0)),""))</f>
        <v/>
      </c>
      <c r="K110" s="17" t="str">
        <f>IF(AND(B110="",D110="",E110=""),"",TRIM(IF(ISNA(MATCH(B110,'Registru note'!$B$5:$B$504,0)),"Nota nu există în registru. ","")&amp;IF(D110="","Lipsește contul debitor. ",IF(NOT(OR(ISNUMBER(MATCH(TRIM(IF(ISNUMBER(FIND(".",D110)),LEFT(D110,FIND(".",D110)-1),D110)),PlanCont,0)),ISNUMBER(MATCH(LEFT(TRIM(IF(ISNUMBER(FIND(".",D110)),LEFT(D110,FIND(".",D110)-1),D110)),4),PlanCont,0)),ISNUMBER(MATCH(LEFT(TRIM(IF(ISNUMBER(FIND(".",D110)),LEFT(D110,FIND(".",D110)-1),D110)),3),PlanCont,0)))),"Contul debitor nu există în plan. ",""))&amp;IF(E110="","Lipsește contul creditor. ",IF(NOT(OR(ISNUMBER(MATCH(TRIM(IF(ISNUMBER(FIND(".",E110)),LEFT(E110,FIND(".",E110)-1),E110)),PlanCont,0)),ISNUMBER(MATCH(LEFT(TRIM(IF(ISNUMBER(FIND(".",E110)),LEFT(E110,FIND(".",E110)-1),E110)),4),PlanCont,0)),ISNUMBER(MATCH(LEFT(TRIM(IF(ISNUMBER(FIND(".",E110)),LEFT(E110,FIND(".",E110)-1),E110)),3),PlanCont,0)))),"Contul creditor nu există în plan. ",""))&amp;IF(AND(D110&lt;&gt;"",TRIM(D110&amp;"")=TRIM(E110&amp;"")),"Același cont pe debit și credit. ","")&amp;IF(N(F110)=0,"Lipsește suma. ","")&amp;IF(AND(N(F110)&lt;0,J110&lt;&gt;"Stornare"),"Sumă negativă într-o notă care nu e de stornare. ","")&amp;IF(C110="","Lipsește explicația. ","")))</f>
        <v/>
      </c>
      <c r="L110" s="1" t="str">
        <f>IF(B110="","",B110&amp;"|"&amp;COUNTIF($B$5:B110,B110))</f>
        <v/>
      </c>
      <c r="M110" s="1" t="str">
        <f t="shared" si="5"/>
        <v/>
      </c>
    </row>
    <row r="111" spans="2:13" x14ac:dyDescent="0.2">
      <c r="B111" s="18"/>
      <c r="C111" s="13"/>
      <c r="D111" s="22"/>
      <c r="E111" s="22"/>
      <c r="F111" s="23"/>
      <c r="G111" s="24" t="str">
        <f>IF(B111="","",IFERROR(INDEX('Registru note'!$C$5:$C$504,MATCH(B111,'Registru note'!$B$5:$B$504,0)),""))</f>
        <v/>
      </c>
      <c r="H111" s="25" t="str">
        <f t="shared" si="3"/>
        <v/>
      </c>
      <c r="I111" s="25" t="str">
        <f t="shared" si="4"/>
        <v/>
      </c>
      <c r="J111" s="15" t="str">
        <f>IF(B111="","",IFERROR(INDEX('Registru note'!$D$5:$D$504,MATCH(B111,'Registru note'!$B$5:$B$504,0)),""))</f>
        <v/>
      </c>
      <c r="K111" s="17" t="str">
        <f>IF(AND(B111="",D111="",E111=""),"",TRIM(IF(ISNA(MATCH(B111,'Registru note'!$B$5:$B$504,0)),"Nota nu există în registru. ","")&amp;IF(D111="","Lipsește contul debitor. ",IF(NOT(OR(ISNUMBER(MATCH(TRIM(IF(ISNUMBER(FIND(".",D111)),LEFT(D111,FIND(".",D111)-1),D111)),PlanCont,0)),ISNUMBER(MATCH(LEFT(TRIM(IF(ISNUMBER(FIND(".",D111)),LEFT(D111,FIND(".",D111)-1),D111)),4),PlanCont,0)),ISNUMBER(MATCH(LEFT(TRIM(IF(ISNUMBER(FIND(".",D111)),LEFT(D111,FIND(".",D111)-1),D111)),3),PlanCont,0)))),"Contul debitor nu există în plan. ",""))&amp;IF(E111="","Lipsește contul creditor. ",IF(NOT(OR(ISNUMBER(MATCH(TRIM(IF(ISNUMBER(FIND(".",E111)),LEFT(E111,FIND(".",E111)-1),E111)),PlanCont,0)),ISNUMBER(MATCH(LEFT(TRIM(IF(ISNUMBER(FIND(".",E111)),LEFT(E111,FIND(".",E111)-1),E111)),4),PlanCont,0)),ISNUMBER(MATCH(LEFT(TRIM(IF(ISNUMBER(FIND(".",E111)),LEFT(E111,FIND(".",E111)-1),E111)),3),PlanCont,0)))),"Contul creditor nu există în plan. ",""))&amp;IF(AND(D111&lt;&gt;"",TRIM(D111&amp;"")=TRIM(E111&amp;"")),"Același cont pe debit și credit. ","")&amp;IF(N(F111)=0,"Lipsește suma. ","")&amp;IF(AND(N(F111)&lt;0,J111&lt;&gt;"Stornare"),"Sumă negativă într-o notă care nu e de stornare. ","")&amp;IF(C111="","Lipsește explicația. ","")))</f>
        <v/>
      </c>
      <c r="L111" s="1" t="str">
        <f>IF(B111="","",B111&amp;"|"&amp;COUNTIF($B$5:B111,B111))</f>
        <v/>
      </c>
      <c r="M111" s="1" t="str">
        <f t="shared" si="5"/>
        <v/>
      </c>
    </row>
    <row r="112" spans="2:13" x14ac:dyDescent="0.2">
      <c r="B112" s="18"/>
      <c r="C112" s="13"/>
      <c r="D112" s="22"/>
      <c r="E112" s="22"/>
      <c r="F112" s="23"/>
      <c r="G112" s="24" t="str">
        <f>IF(B112="","",IFERROR(INDEX('Registru note'!$C$5:$C$504,MATCH(B112,'Registru note'!$B$5:$B$504,0)),""))</f>
        <v/>
      </c>
      <c r="H112" s="25" t="str">
        <f t="shared" si="3"/>
        <v/>
      </c>
      <c r="I112" s="25" t="str">
        <f t="shared" si="4"/>
        <v/>
      </c>
      <c r="J112" s="15" t="str">
        <f>IF(B112="","",IFERROR(INDEX('Registru note'!$D$5:$D$504,MATCH(B112,'Registru note'!$B$5:$B$504,0)),""))</f>
        <v/>
      </c>
      <c r="K112" s="17" t="str">
        <f>IF(AND(B112="",D112="",E112=""),"",TRIM(IF(ISNA(MATCH(B112,'Registru note'!$B$5:$B$504,0)),"Nota nu există în registru. ","")&amp;IF(D112="","Lipsește contul debitor. ",IF(NOT(OR(ISNUMBER(MATCH(TRIM(IF(ISNUMBER(FIND(".",D112)),LEFT(D112,FIND(".",D112)-1),D112)),PlanCont,0)),ISNUMBER(MATCH(LEFT(TRIM(IF(ISNUMBER(FIND(".",D112)),LEFT(D112,FIND(".",D112)-1),D112)),4),PlanCont,0)),ISNUMBER(MATCH(LEFT(TRIM(IF(ISNUMBER(FIND(".",D112)),LEFT(D112,FIND(".",D112)-1),D112)),3),PlanCont,0)))),"Contul debitor nu există în plan. ",""))&amp;IF(E112="","Lipsește contul creditor. ",IF(NOT(OR(ISNUMBER(MATCH(TRIM(IF(ISNUMBER(FIND(".",E112)),LEFT(E112,FIND(".",E112)-1),E112)),PlanCont,0)),ISNUMBER(MATCH(LEFT(TRIM(IF(ISNUMBER(FIND(".",E112)),LEFT(E112,FIND(".",E112)-1),E112)),4),PlanCont,0)),ISNUMBER(MATCH(LEFT(TRIM(IF(ISNUMBER(FIND(".",E112)),LEFT(E112,FIND(".",E112)-1),E112)),3),PlanCont,0)))),"Contul creditor nu există în plan. ",""))&amp;IF(AND(D112&lt;&gt;"",TRIM(D112&amp;"")=TRIM(E112&amp;"")),"Același cont pe debit și credit. ","")&amp;IF(N(F112)=0,"Lipsește suma. ","")&amp;IF(AND(N(F112)&lt;0,J112&lt;&gt;"Stornare"),"Sumă negativă într-o notă care nu e de stornare. ","")&amp;IF(C112="","Lipsește explicația. ","")))</f>
        <v/>
      </c>
      <c r="L112" s="1" t="str">
        <f>IF(B112="","",B112&amp;"|"&amp;COUNTIF($B$5:B112,B112))</f>
        <v/>
      </c>
      <c r="M112" s="1" t="str">
        <f t="shared" si="5"/>
        <v/>
      </c>
    </row>
    <row r="113" spans="2:13" x14ac:dyDescent="0.2">
      <c r="B113" s="18"/>
      <c r="C113" s="13"/>
      <c r="D113" s="22"/>
      <c r="E113" s="22"/>
      <c r="F113" s="23"/>
      <c r="G113" s="24" t="str">
        <f>IF(B113="","",IFERROR(INDEX('Registru note'!$C$5:$C$504,MATCH(B113,'Registru note'!$B$5:$B$504,0)),""))</f>
        <v/>
      </c>
      <c r="H113" s="25" t="str">
        <f t="shared" si="3"/>
        <v/>
      </c>
      <c r="I113" s="25" t="str">
        <f t="shared" si="4"/>
        <v/>
      </c>
      <c r="J113" s="15" t="str">
        <f>IF(B113="","",IFERROR(INDEX('Registru note'!$D$5:$D$504,MATCH(B113,'Registru note'!$B$5:$B$504,0)),""))</f>
        <v/>
      </c>
      <c r="K113" s="17" t="str">
        <f>IF(AND(B113="",D113="",E113=""),"",TRIM(IF(ISNA(MATCH(B113,'Registru note'!$B$5:$B$504,0)),"Nota nu există în registru. ","")&amp;IF(D113="","Lipsește contul debitor. ",IF(NOT(OR(ISNUMBER(MATCH(TRIM(IF(ISNUMBER(FIND(".",D113)),LEFT(D113,FIND(".",D113)-1),D113)),PlanCont,0)),ISNUMBER(MATCH(LEFT(TRIM(IF(ISNUMBER(FIND(".",D113)),LEFT(D113,FIND(".",D113)-1),D113)),4),PlanCont,0)),ISNUMBER(MATCH(LEFT(TRIM(IF(ISNUMBER(FIND(".",D113)),LEFT(D113,FIND(".",D113)-1),D113)),3),PlanCont,0)))),"Contul debitor nu există în plan. ",""))&amp;IF(E113="","Lipsește contul creditor. ",IF(NOT(OR(ISNUMBER(MATCH(TRIM(IF(ISNUMBER(FIND(".",E113)),LEFT(E113,FIND(".",E113)-1),E113)),PlanCont,0)),ISNUMBER(MATCH(LEFT(TRIM(IF(ISNUMBER(FIND(".",E113)),LEFT(E113,FIND(".",E113)-1),E113)),4),PlanCont,0)),ISNUMBER(MATCH(LEFT(TRIM(IF(ISNUMBER(FIND(".",E113)),LEFT(E113,FIND(".",E113)-1),E113)),3),PlanCont,0)))),"Contul creditor nu există în plan. ",""))&amp;IF(AND(D113&lt;&gt;"",TRIM(D113&amp;"")=TRIM(E113&amp;"")),"Același cont pe debit și credit. ","")&amp;IF(N(F113)=0,"Lipsește suma. ","")&amp;IF(AND(N(F113)&lt;0,J113&lt;&gt;"Stornare"),"Sumă negativă într-o notă care nu e de stornare. ","")&amp;IF(C113="","Lipsește explicația. ","")))</f>
        <v/>
      </c>
      <c r="L113" s="1" t="str">
        <f>IF(B113="","",B113&amp;"|"&amp;COUNTIF($B$5:B113,B113))</f>
        <v/>
      </c>
      <c r="M113" s="1" t="str">
        <f t="shared" si="5"/>
        <v/>
      </c>
    </row>
    <row r="114" spans="2:13" x14ac:dyDescent="0.2">
      <c r="B114" s="18"/>
      <c r="C114" s="13"/>
      <c r="D114" s="22"/>
      <c r="E114" s="22"/>
      <c r="F114" s="23"/>
      <c r="G114" s="24" t="str">
        <f>IF(B114="","",IFERROR(INDEX('Registru note'!$C$5:$C$504,MATCH(B114,'Registru note'!$B$5:$B$504,0)),""))</f>
        <v/>
      </c>
      <c r="H114" s="25" t="str">
        <f t="shared" si="3"/>
        <v/>
      </c>
      <c r="I114" s="25" t="str">
        <f t="shared" si="4"/>
        <v/>
      </c>
      <c r="J114" s="15" t="str">
        <f>IF(B114="","",IFERROR(INDEX('Registru note'!$D$5:$D$504,MATCH(B114,'Registru note'!$B$5:$B$504,0)),""))</f>
        <v/>
      </c>
      <c r="K114" s="17" t="str">
        <f>IF(AND(B114="",D114="",E114=""),"",TRIM(IF(ISNA(MATCH(B114,'Registru note'!$B$5:$B$504,0)),"Nota nu există în registru. ","")&amp;IF(D114="","Lipsește contul debitor. ",IF(NOT(OR(ISNUMBER(MATCH(TRIM(IF(ISNUMBER(FIND(".",D114)),LEFT(D114,FIND(".",D114)-1),D114)),PlanCont,0)),ISNUMBER(MATCH(LEFT(TRIM(IF(ISNUMBER(FIND(".",D114)),LEFT(D114,FIND(".",D114)-1),D114)),4),PlanCont,0)),ISNUMBER(MATCH(LEFT(TRIM(IF(ISNUMBER(FIND(".",D114)),LEFT(D114,FIND(".",D114)-1),D114)),3),PlanCont,0)))),"Contul debitor nu există în plan. ",""))&amp;IF(E114="","Lipsește contul creditor. ",IF(NOT(OR(ISNUMBER(MATCH(TRIM(IF(ISNUMBER(FIND(".",E114)),LEFT(E114,FIND(".",E114)-1),E114)),PlanCont,0)),ISNUMBER(MATCH(LEFT(TRIM(IF(ISNUMBER(FIND(".",E114)),LEFT(E114,FIND(".",E114)-1),E114)),4),PlanCont,0)),ISNUMBER(MATCH(LEFT(TRIM(IF(ISNUMBER(FIND(".",E114)),LEFT(E114,FIND(".",E114)-1),E114)),3),PlanCont,0)))),"Contul creditor nu există în plan. ",""))&amp;IF(AND(D114&lt;&gt;"",TRIM(D114&amp;"")=TRIM(E114&amp;"")),"Același cont pe debit și credit. ","")&amp;IF(N(F114)=0,"Lipsește suma. ","")&amp;IF(AND(N(F114)&lt;0,J114&lt;&gt;"Stornare"),"Sumă negativă într-o notă care nu e de stornare. ","")&amp;IF(C114="","Lipsește explicația. ","")))</f>
        <v/>
      </c>
      <c r="L114" s="1" t="str">
        <f>IF(B114="","",B114&amp;"|"&amp;COUNTIF($B$5:B114,B114))</f>
        <v/>
      </c>
      <c r="M114" s="1" t="str">
        <f t="shared" si="5"/>
        <v/>
      </c>
    </row>
    <row r="115" spans="2:13" x14ac:dyDescent="0.2">
      <c r="B115" s="18"/>
      <c r="C115" s="13"/>
      <c r="D115" s="22"/>
      <c r="E115" s="22"/>
      <c r="F115" s="23"/>
      <c r="G115" s="24" t="str">
        <f>IF(B115="","",IFERROR(INDEX('Registru note'!$C$5:$C$504,MATCH(B115,'Registru note'!$B$5:$B$504,0)),""))</f>
        <v/>
      </c>
      <c r="H115" s="25" t="str">
        <f t="shared" si="3"/>
        <v/>
      </c>
      <c r="I115" s="25" t="str">
        <f t="shared" si="4"/>
        <v/>
      </c>
      <c r="J115" s="15" t="str">
        <f>IF(B115="","",IFERROR(INDEX('Registru note'!$D$5:$D$504,MATCH(B115,'Registru note'!$B$5:$B$504,0)),""))</f>
        <v/>
      </c>
      <c r="K115" s="17" t="str">
        <f>IF(AND(B115="",D115="",E115=""),"",TRIM(IF(ISNA(MATCH(B115,'Registru note'!$B$5:$B$504,0)),"Nota nu există în registru. ","")&amp;IF(D115="","Lipsește contul debitor. ",IF(NOT(OR(ISNUMBER(MATCH(TRIM(IF(ISNUMBER(FIND(".",D115)),LEFT(D115,FIND(".",D115)-1),D115)),PlanCont,0)),ISNUMBER(MATCH(LEFT(TRIM(IF(ISNUMBER(FIND(".",D115)),LEFT(D115,FIND(".",D115)-1),D115)),4),PlanCont,0)),ISNUMBER(MATCH(LEFT(TRIM(IF(ISNUMBER(FIND(".",D115)),LEFT(D115,FIND(".",D115)-1),D115)),3),PlanCont,0)))),"Contul debitor nu există în plan. ",""))&amp;IF(E115="","Lipsește contul creditor. ",IF(NOT(OR(ISNUMBER(MATCH(TRIM(IF(ISNUMBER(FIND(".",E115)),LEFT(E115,FIND(".",E115)-1),E115)),PlanCont,0)),ISNUMBER(MATCH(LEFT(TRIM(IF(ISNUMBER(FIND(".",E115)),LEFT(E115,FIND(".",E115)-1),E115)),4),PlanCont,0)),ISNUMBER(MATCH(LEFT(TRIM(IF(ISNUMBER(FIND(".",E115)),LEFT(E115,FIND(".",E115)-1),E115)),3),PlanCont,0)))),"Contul creditor nu există în plan. ",""))&amp;IF(AND(D115&lt;&gt;"",TRIM(D115&amp;"")=TRIM(E115&amp;"")),"Același cont pe debit și credit. ","")&amp;IF(N(F115)=0,"Lipsește suma. ","")&amp;IF(AND(N(F115)&lt;0,J115&lt;&gt;"Stornare"),"Sumă negativă într-o notă care nu e de stornare. ","")&amp;IF(C115="","Lipsește explicația. ","")))</f>
        <v/>
      </c>
      <c r="L115" s="1" t="str">
        <f>IF(B115="","",B115&amp;"|"&amp;COUNTIF($B$5:B115,B115))</f>
        <v/>
      </c>
      <c r="M115" s="1" t="str">
        <f t="shared" si="5"/>
        <v/>
      </c>
    </row>
    <row r="116" spans="2:13" x14ac:dyDescent="0.2">
      <c r="B116" s="18"/>
      <c r="C116" s="13"/>
      <c r="D116" s="22"/>
      <c r="E116" s="22"/>
      <c r="F116" s="23"/>
      <c r="G116" s="24" t="str">
        <f>IF(B116="","",IFERROR(INDEX('Registru note'!$C$5:$C$504,MATCH(B116,'Registru note'!$B$5:$B$504,0)),""))</f>
        <v/>
      </c>
      <c r="H116" s="25" t="str">
        <f t="shared" si="3"/>
        <v/>
      </c>
      <c r="I116" s="25" t="str">
        <f t="shared" si="4"/>
        <v/>
      </c>
      <c r="J116" s="15" t="str">
        <f>IF(B116="","",IFERROR(INDEX('Registru note'!$D$5:$D$504,MATCH(B116,'Registru note'!$B$5:$B$504,0)),""))</f>
        <v/>
      </c>
      <c r="K116" s="17" t="str">
        <f>IF(AND(B116="",D116="",E116=""),"",TRIM(IF(ISNA(MATCH(B116,'Registru note'!$B$5:$B$504,0)),"Nota nu există în registru. ","")&amp;IF(D116="","Lipsește contul debitor. ",IF(NOT(OR(ISNUMBER(MATCH(TRIM(IF(ISNUMBER(FIND(".",D116)),LEFT(D116,FIND(".",D116)-1),D116)),PlanCont,0)),ISNUMBER(MATCH(LEFT(TRIM(IF(ISNUMBER(FIND(".",D116)),LEFT(D116,FIND(".",D116)-1),D116)),4),PlanCont,0)),ISNUMBER(MATCH(LEFT(TRIM(IF(ISNUMBER(FIND(".",D116)),LEFT(D116,FIND(".",D116)-1),D116)),3),PlanCont,0)))),"Contul debitor nu există în plan. ",""))&amp;IF(E116="","Lipsește contul creditor. ",IF(NOT(OR(ISNUMBER(MATCH(TRIM(IF(ISNUMBER(FIND(".",E116)),LEFT(E116,FIND(".",E116)-1),E116)),PlanCont,0)),ISNUMBER(MATCH(LEFT(TRIM(IF(ISNUMBER(FIND(".",E116)),LEFT(E116,FIND(".",E116)-1),E116)),4),PlanCont,0)),ISNUMBER(MATCH(LEFT(TRIM(IF(ISNUMBER(FIND(".",E116)),LEFT(E116,FIND(".",E116)-1),E116)),3),PlanCont,0)))),"Contul creditor nu există în plan. ",""))&amp;IF(AND(D116&lt;&gt;"",TRIM(D116&amp;"")=TRIM(E116&amp;"")),"Același cont pe debit și credit. ","")&amp;IF(N(F116)=0,"Lipsește suma. ","")&amp;IF(AND(N(F116)&lt;0,J116&lt;&gt;"Stornare"),"Sumă negativă într-o notă care nu e de stornare. ","")&amp;IF(C116="","Lipsește explicația. ","")))</f>
        <v/>
      </c>
      <c r="L116" s="1" t="str">
        <f>IF(B116="","",B116&amp;"|"&amp;COUNTIF($B$5:B116,B116))</f>
        <v/>
      </c>
      <c r="M116" s="1" t="str">
        <f t="shared" si="5"/>
        <v/>
      </c>
    </row>
    <row r="117" spans="2:13" x14ac:dyDescent="0.2">
      <c r="B117" s="18"/>
      <c r="C117" s="13"/>
      <c r="D117" s="22"/>
      <c r="E117" s="22"/>
      <c r="F117" s="23"/>
      <c r="G117" s="24" t="str">
        <f>IF(B117="","",IFERROR(INDEX('Registru note'!$C$5:$C$504,MATCH(B117,'Registru note'!$B$5:$B$504,0)),""))</f>
        <v/>
      </c>
      <c r="H117" s="25" t="str">
        <f t="shared" si="3"/>
        <v/>
      </c>
      <c r="I117" s="25" t="str">
        <f t="shared" si="4"/>
        <v/>
      </c>
      <c r="J117" s="15" t="str">
        <f>IF(B117="","",IFERROR(INDEX('Registru note'!$D$5:$D$504,MATCH(B117,'Registru note'!$B$5:$B$504,0)),""))</f>
        <v/>
      </c>
      <c r="K117" s="17" t="str">
        <f>IF(AND(B117="",D117="",E117=""),"",TRIM(IF(ISNA(MATCH(B117,'Registru note'!$B$5:$B$504,0)),"Nota nu există în registru. ","")&amp;IF(D117="","Lipsește contul debitor. ",IF(NOT(OR(ISNUMBER(MATCH(TRIM(IF(ISNUMBER(FIND(".",D117)),LEFT(D117,FIND(".",D117)-1),D117)),PlanCont,0)),ISNUMBER(MATCH(LEFT(TRIM(IF(ISNUMBER(FIND(".",D117)),LEFT(D117,FIND(".",D117)-1),D117)),4),PlanCont,0)),ISNUMBER(MATCH(LEFT(TRIM(IF(ISNUMBER(FIND(".",D117)),LEFT(D117,FIND(".",D117)-1),D117)),3),PlanCont,0)))),"Contul debitor nu există în plan. ",""))&amp;IF(E117="","Lipsește contul creditor. ",IF(NOT(OR(ISNUMBER(MATCH(TRIM(IF(ISNUMBER(FIND(".",E117)),LEFT(E117,FIND(".",E117)-1),E117)),PlanCont,0)),ISNUMBER(MATCH(LEFT(TRIM(IF(ISNUMBER(FIND(".",E117)),LEFT(E117,FIND(".",E117)-1),E117)),4),PlanCont,0)),ISNUMBER(MATCH(LEFT(TRIM(IF(ISNUMBER(FIND(".",E117)),LEFT(E117,FIND(".",E117)-1),E117)),3),PlanCont,0)))),"Contul creditor nu există în plan. ",""))&amp;IF(AND(D117&lt;&gt;"",TRIM(D117&amp;"")=TRIM(E117&amp;"")),"Același cont pe debit și credit. ","")&amp;IF(N(F117)=0,"Lipsește suma. ","")&amp;IF(AND(N(F117)&lt;0,J117&lt;&gt;"Stornare"),"Sumă negativă într-o notă care nu e de stornare. ","")&amp;IF(C117="","Lipsește explicația. ","")))</f>
        <v/>
      </c>
      <c r="L117" s="1" t="str">
        <f>IF(B117="","",B117&amp;"|"&amp;COUNTIF($B$5:B117,B117))</f>
        <v/>
      </c>
      <c r="M117" s="1" t="str">
        <f t="shared" si="5"/>
        <v/>
      </c>
    </row>
    <row r="118" spans="2:13" x14ac:dyDescent="0.2">
      <c r="B118" s="18"/>
      <c r="C118" s="13"/>
      <c r="D118" s="22"/>
      <c r="E118" s="22"/>
      <c r="F118" s="23"/>
      <c r="G118" s="24" t="str">
        <f>IF(B118="","",IFERROR(INDEX('Registru note'!$C$5:$C$504,MATCH(B118,'Registru note'!$B$5:$B$504,0)),""))</f>
        <v/>
      </c>
      <c r="H118" s="25" t="str">
        <f t="shared" si="3"/>
        <v/>
      </c>
      <c r="I118" s="25" t="str">
        <f t="shared" si="4"/>
        <v/>
      </c>
      <c r="J118" s="15" t="str">
        <f>IF(B118="","",IFERROR(INDEX('Registru note'!$D$5:$D$504,MATCH(B118,'Registru note'!$B$5:$B$504,0)),""))</f>
        <v/>
      </c>
      <c r="K118" s="17" t="str">
        <f>IF(AND(B118="",D118="",E118=""),"",TRIM(IF(ISNA(MATCH(B118,'Registru note'!$B$5:$B$504,0)),"Nota nu există în registru. ","")&amp;IF(D118="","Lipsește contul debitor. ",IF(NOT(OR(ISNUMBER(MATCH(TRIM(IF(ISNUMBER(FIND(".",D118)),LEFT(D118,FIND(".",D118)-1),D118)),PlanCont,0)),ISNUMBER(MATCH(LEFT(TRIM(IF(ISNUMBER(FIND(".",D118)),LEFT(D118,FIND(".",D118)-1),D118)),4),PlanCont,0)),ISNUMBER(MATCH(LEFT(TRIM(IF(ISNUMBER(FIND(".",D118)),LEFT(D118,FIND(".",D118)-1),D118)),3),PlanCont,0)))),"Contul debitor nu există în plan. ",""))&amp;IF(E118="","Lipsește contul creditor. ",IF(NOT(OR(ISNUMBER(MATCH(TRIM(IF(ISNUMBER(FIND(".",E118)),LEFT(E118,FIND(".",E118)-1),E118)),PlanCont,0)),ISNUMBER(MATCH(LEFT(TRIM(IF(ISNUMBER(FIND(".",E118)),LEFT(E118,FIND(".",E118)-1),E118)),4),PlanCont,0)),ISNUMBER(MATCH(LEFT(TRIM(IF(ISNUMBER(FIND(".",E118)),LEFT(E118,FIND(".",E118)-1),E118)),3),PlanCont,0)))),"Contul creditor nu există în plan. ",""))&amp;IF(AND(D118&lt;&gt;"",TRIM(D118&amp;"")=TRIM(E118&amp;"")),"Același cont pe debit și credit. ","")&amp;IF(N(F118)=0,"Lipsește suma. ","")&amp;IF(AND(N(F118)&lt;0,J118&lt;&gt;"Stornare"),"Sumă negativă într-o notă care nu e de stornare. ","")&amp;IF(C118="","Lipsește explicația. ","")))</f>
        <v/>
      </c>
      <c r="L118" s="1" t="str">
        <f>IF(B118="","",B118&amp;"|"&amp;COUNTIF($B$5:B118,B118))</f>
        <v/>
      </c>
      <c r="M118" s="1" t="str">
        <f t="shared" si="5"/>
        <v/>
      </c>
    </row>
    <row r="119" spans="2:13" x14ac:dyDescent="0.2">
      <c r="B119" s="18"/>
      <c r="C119" s="13"/>
      <c r="D119" s="22"/>
      <c r="E119" s="22"/>
      <c r="F119" s="23"/>
      <c r="G119" s="24" t="str">
        <f>IF(B119="","",IFERROR(INDEX('Registru note'!$C$5:$C$504,MATCH(B119,'Registru note'!$B$5:$B$504,0)),""))</f>
        <v/>
      </c>
      <c r="H119" s="25" t="str">
        <f t="shared" si="3"/>
        <v/>
      </c>
      <c r="I119" s="25" t="str">
        <f t="shared" si="4"/>
        <v/>
      </c>
      <c r="J119" s="15" t="str">
        <f>IF(B119="","",IFERROR(INDEX('Registru note'!$D$5:$D$504,MATCH(B119,'Registru note'!$B$5:$B$504,0)),""))</f>
        <v/>
      </c>
      <c r="K119" s="17" t="str">
        <f>IF(AND(B119="",D119="",E119=""),"",TRIM(IF(ISNA(MATCH(B119,'Registru note'!$B$5:$B$504,0)),"Nota nu există în registru. ","")&amp;IF(D119="","Lipsește contul debitor. ",IF(NOT(OR(ISNUMBER(MATCH(TRIM(IF(ISNUMBER(FIND(".",D119)),LEFT(D119,FIND(".",D119)-1),D119)),PlanCont,0)),ISNUMBER(MATCH(LEFT(TRIM(IF(ISNUMBER(FIND(".",D119)),LEFT(D119,FIND(".",D119)-1),D119)),4),PlanCont,0)),ISNUMBER(MATCH(LEFT(TRIM(IF(ISNUMBER(FIND(".",D119)),LEFT(D119,FIND(".",D119)-1),D119)),3),PlanCont,0)))),"Contul debitor nu există în plan. ",""))&amp;IF(E119="","Lipsește contul creditor. ",IF(NOT(OR(ISNUMBER(MATCH(TRIM(IF(ISNUMBER(FIND(".",E119)),LEFT(E119,FIND(".",E119)-1),E119)),PlanCont,0)),ISNUMBER(MATCH(LEFT(TRIM(IF(ISNUMBER(FIND(".",E119)),LEFT(E119,FIND(".",E119)-1),E119)),4),PlanCont,0)),ISNUMBER(MATCH(LEFT(TRIM(IF(ISNUMBER(FIND(".",E119)),LEFT(E119,FIND(".",E119)-1),E119)),3),PlanCont,0)))),"Contul creditor nu există în plan. ",""))&amp;IF(AND(D119&lt;&gt;"",TRIM(D119&amp;"")=TRIM(E119&amp;"")),"Același cont pe debit și credit. ","")&amp;IF(N(F119)=0,"Lipsește suma. ","")&amp;IF(AND(N(F119)&lt;0,J119&lt;&gt;"Stornare"),"Sumă negativă într-o notă care nu e de stornare. ","")&amp;IF(C119="","Lipsește explicația. ","")))</f>
        <v/>
      </c>
      <c r="L119" s="1" t="str">
        <f>IF(B119="","",B119&amp;"|"&amp;COUNTIF($B$5:B119,B119))</f>
        <v/>
      </c>
      <c r="M119" s="1" t="str">
        <f t="shared" si="5"/>
        <v/>
      </c>
    </row>
    <row r="120" spans="2:13" x14ac:dyDescent="0.2">
      <c r="B120" s="18"/>
      <c r="C120" s="13"/>
      <c r="D120" s="22"/>
      <c r="E120" s="22"/>
      <c r="F120" s="23"/>
      <c r="G120" s="24" t="str">
        <f>IF(B120="","",IFERROR(INDEX('Registru note'!$C$5:$C$504,MATCH(B120,'Registru note'!$B$5:$B$504,0)),""))</f>
        <v/>
      </c>
      <c r="H120" s="25" t="str">
        <f t="shared" si="3"/>
        <v/>
      </c>
      <c r="I120" s="25" t="str">
        <f t="shared" si="4"/>
        <v/>
      </c>
      <c r="J120" s="15" t="str">
        <f>IF(B120="","",IFERROR(INDEX('Registru note'!$D$5:$D$504,MATCH(B120,'Registru note'!$B$5:$B$504,0)),""))</f>
        <v/>
      </c>
      <c r="K120" s="17" t="str">
        <f>IF(AND(B120="",D120="",E120=""),"",TRIM(IF(ISNA(MATCH(B120,'Registru note'!$B$5:$B$504,0)),"Nota nu există în registru. ","")&amp;IF(D120="","Lipsește contul debitor. ",IF(NOT(OR(ISNUMBER(MATCH(TRIM(IF(ISNUMBER(FIND(".",D120)),LEFT(D120,FIND(".",D120)-1),D120)),PlanCont,0)),ISNUMBER(MATCH(LEFT(TRIM(IF(ISNUMBER(FIND(".",D120)),LEFT(D120,FIND(".",D120)-1),D120)),4),PlanCont,0)),ISNUMBER(MATCH(LEFT(TRIM(IF(ISNUMBER(FIND(".",D120)),LEFT(D120,FIND(".",D120)-1),D120)),3),PlanCont,0)))),"Contul debitor nu există în plan. ",""))&amp;IF(E120="","Lipsește contul creditor. ",IF(NOT(OR(ISNUMBER(MATCH(TRIM(IF(ISNUMBER(FIND(".",E120)),LEFT(E120,FIND(".",E120)-1),E120)),PlanCont,0)),ISNUMBER(MATCH(LEFT(TRIM(IF(ISNUMBER(FIND(".",E120)),LEFT(E120,FIND(".",E120)-1),E120)),4),PlanCont,0)),ISNUMBER(MATCH(LEFT(TRIM(IF(ISNUMBER(FIND(".",E120)),LEFT(E120,FIND(".",E120)-1),E120)),3),PlanCont,0)))),"Contul creditor nu există în plan. ",""))&amp;IF(AND(D120&lt;&gt;"",TRIM(D120&amp;"")=TRIM(E120&amp;"")),"Același cont pe debit și credit. ","")&amp;IF(N(F120)=0,"Lipsește suma. ","")&amp;IF(AND(N(F120)&lt;0,J120&lt;&gt;"Stornare"),"Sumă negativă într-o notă care nu e de stornare. ","")&amp;IF(C120="","Lipsește explicația. ","")))</f>
        <v/>
      </c>
      <c r="L120" s="1" t="str">
        <f>IF(B120="","",B120&amp;"|"&amp;COUNTIF($B$5:B120,B120))</f>
        <v/>
      </c>
      <c r="M120" s="1" t="str">
        <f t="shared" si="5"/>
        <v/>
      </c>
    </row>
    <row r="121" spans="2:13" x14ac:dyDescent="0.2">
      <c r="B121" s="18"/>
      <c r="C121" s="13"/>
      <c r="D121" s="22"/>
      <c r="E121" s="22"/>
      <c r="F121" s="23"/>
      <c r="G121" s="24" t="str">
        <f>IF(B121="","",IFERROR(INDEX('Registru note'!$C$5:$C$504,MATCH(B121,'Registru note'!$B$5:$B$504,0)),""))</f>
        <v/>
      </c>
      <c r="H121" s="25" t="str">
        <f t="shared" si="3"/>
        <v/>
      </c>
      <c r="I121" s="25" t="str">
        <f t="shared" si="4"/>
        <v/>
      </c>
      <c r="J121" s="15" t="str">
        <f>IF(B121="","",IFERROR(INDEX('Registru note'!$D$5:$D$504,MATCH(B121,'Registru note'!$B$5:$B$504,0)),""))</f>
        <v/>
      </c>
      <c r="K121" s="17" t="str">
        <f>IF(AND(B121="",D121="",E121=""),"",TRIM(IF(ISNA(MATCH(B121,'Registru note'!$B$5:$B$504,0)),"Nota nu există în registru. ","")&amp;IF(D121="","Lipsește contul debitor. ",IF(NOT(OR(ISNUMBER(MATCH(TRIM(IF(ISNUMBER(FIND(".",D121)),LEFT(D121,FIND(".",D121)-1),D121)),PlanCont,0)),ISNUMBER(MATCH(LEFT(TRIM(IF(ISNUMBER(FIND(".",D121)),LEFT(D121,FIND(".",D121)-1),D121)),4),PlanCont,0)),ISNUMBER(MATCH(LEFT(TRIM(IF(ISNUMBER(FIND(".",D121)),LEFT(D121,FIND(".",D121)-1),D121)),3),PlanCont,0)))),"Contul debitor nu există în plan. ",""))&amp;IF(E121="","Lipsește contul creditor. ",IF(NOT(OR(ISNUMBER(MATCH(TRIM(IF(ISNUMBER(FIND(".",E121)),LEFT(E121,FIND(".",E121)-1),E121)),PlanCont,0)),ISNUMBER(MATCH(LEFT(TRIM(IF(ISNUMBER(FIND(".",E121)),LEFT(E121,FIND(".",E121)-1),E121)),4),PlanCont,0)),ISNUMBER(MATCH(LEFT(TRIM(IF(ISNUMBER(FIND(".",E121)),LEFT(E121,FIND(".",E121)-1),E121)),3),PlanCont,0)))),"Contul creditor nu există în plan. ",""))&amp;IF(AND(D121&lt;&gt;"",TRIM(D121&amp;"")=TRIM(E121&amp;"")),"Același cont pe debit și credit. ","")&amp;IF(N(F121)=0,"Lipsește suma. ","")&amp;IF(AND(N(F121)&lt;0,J121&lt;&gt;"Stornare"),"Sumă negativă într-o notă care nu e de stornare. ","")&amp;IF(C121="","Lipsește explicația. ","")))</f>
        <v/>
      </c>
      <c r="L121" s="1" t="str">
        <f>IF(B121="","",B121&amp;"|"&amp;COUNTIF($B$5:B121,B121))</f>
        <v/>
      </c>
      <c r="M121" s="1" t="str">
        <f t="shared" si="5"/>
        <v/>
      </c>
    </row>
    <row r="122" spans="2:13" x14ac:dyDescent="0.2">
      <c r="B122" s="18"/>
      <c r="C122" s="13"/>
      <c r="D122" s="22"/>
      <c r="E122" s="22"/>
      <c r="F122" s="23"/>
      <c r="G122" s="24" t="str">
        <f>IF(B122="","",IFERROR(INDEX('Registru note'!$C$5:$C$504,MATCH(B122,'Registru note'!$B$5:$B$504,0)),""))</f>
        <v/>
      </c>
      <c r="H122" s="25" t="str">
        <f t="shared" si="3"/>
        <v/>
      </c>
      <c r="I122" s="25" t="str">
        <f t="shared" si="4"/>
        <v/>
      </c>
      <c r="J122" s="15" t="str">
        <f>IF(B122="","",IFERROR(INDEX('Registru note'!$D$5:$D$504,MATCH(B122,'Registru note'!$B$5:$B$504,0)),""))</f>
        <v/>
      </c>
      <c r="K122" s="17" t="str">
        <f>IF(AND(B122="",D122="",E122=""),"",TRIM(IF(ISNA(MATCH(B122,'Registru note'!$B$5:$B$504,0)),"Nota nu există în registru. ","")&amp;IF(D122="","Lipsește contul debitor. ",IF(NOT(OR(ISNUMBER(MATCH(TRIM(IF(ISNUMBER(FIND(".",D122)),LEFT(D122,FIND(".",D122)-1),D122)),PlanCont,0)),ISNUMBER(MATCH(LEFT(TRIM(IF(ISNUMBER(FIND(".",D122)),LEFT(D122,FIND(".",D122)-1),D122)),4),PlanCont,0)),ISNUMBER(MATCH(LEFT(TRIM(IF(ISNUMBER(FIND(".",D122)),LEFT(D122,FIND(".",D122)-1),D122)),3),PlanCont,0)))),"Contul debitor nu există în plan. ",""))&amp;IF(E122="","Lipsește contul creditor. ",IF(NOT(OR(ISNUMBER(MATCH(TRIM(IF(ISNUMBER(FIND(".",E122)),LEFT(E122,FIND(".",E122)-1),E122)),PlanCont,0)),ISNUMBER(MATCH(LEFT(TRIM(IF(ISNUMBER(FIND(".",E122)),LEFT(E122,FIND(".",E122)-1),E122)),4),PlanCont,0)),ISNUMBER(MATCH(LEFT(TRIM(IF(ISNUMBER(FIND(".",E122)),LEFT(E122,FIND(".",E122)-1),E122)),3),PlanCont,0)))),"Contul creditor nu există în plan. ",""))&amp;IF(AND(D122&lt;&gt;"",TRIM(D122&amp;"")=TRIM(E122&amp;"")),"Același cont pe debit și credit. ","")&amp;IF(N(F122)=0,"Lipsește suma. ","")&amp;IF(AND(N(F122)&lt;0,J122&lt;&gt;"Stornare"),"Sumă negativă într-o notă care nu e de stornare. ","")&amp;IF(C122="","Lipsește explicația. ","")))</f>
        <v/>
      </c>
      <c r="L122" s="1" t="str">
        <f>IF(B122="","",B122&amp;"|"&amp;COUNTIF($B$5:B122,B122))</f>
        <v/>
      </c>
      <c r="M122" s="1" t="str">
        <f t="shared" si="5"/>
        <v/>
      </c>
    </row>
    <row r="123" spans="2:13" x14ac:dyDescent="0.2">
      <c r="B123" s="18"/>
      <c r="C123" s="13"/>
      <c r="D123" s="22"/>
      <c r="E123" s="22"/>
      <c r="F123" s="23"/>
      <c r="G123" s="24" t="str">
        <f>IF(B123="","",IFERROR(INDEX('Registru note'!$C$5:$C$504,MATCH(B123,'Registru note'!$B$5:$B$504,0)),""))</f>
        <v/>
      </c>
      <c r="H123" s="25" t="str">
        <f t="shared" si="3"/>
        <v/>
      </c>
      <c r="I123" s="25" t="str">
        <f t="shared" si="4"/>
        <v/>
      </c>
      <c r="J123" s="15" t="str">
        <f>IF(B123="","",IFERROR(INDEX('Registru note'!$D$5:$D$504,MATCH(B123,'Registru note'!$B$5:$B$504,0)),""))</f>
        <v/>
      </c>
      <c r="K123" s="17" t="str">
        <f>IF(AND(B123="",D123="",E123=""),"",TRIM(IF(ISNA(MATCH(B123,'Registru note'!$B$5:$B$504,0)),"Nota nu există în registru. ","")&amp;IF(D123="","Lipsește contul debitor. ",IF(NOT(OR(ISNUMBER(MATCH(TRIM(IF(ISNUMBER(FIND(".",D123)),LEFT(D123,FIND(".",D123)-1),D123)),PlanCont,0)),ISNUMBER(MATCH(LEFT(TRIM(IF(ISNUMBER(FIND(".",D123)),LEFT(D123,FIND(".",D123)-1),D123)),4),PlanCont,0)),ISNUMBER(MATCH(LEFT(TRIM(IF(ISNUMBER(FIND(".",D123)),LEFT(D123,FIND(".",D123)-1),D123)),3),PlanCont,0)))),"Contul debitor nu există în plan. ",""))&amp;IF(E123="","Lipsește contul creditor. ",IF(NOT(OR(ISNUMBER(MATCH(TRIM(IF(ISNUMBER(FIND(".",E123)),LEFT(E123,FIND(".",E123)-1),E123)),PlanCont,0)),ISNUMBER(MATCH(LEFT(TRIM(IF(ISNUMBER(FIND(".",E123)),LEFT(E123,FIND(".",E123)-1),E123)),4),PlanCont,0)),ISNUMBER(MATCH(LEFT(TRIM(IF(ISNUMBER(FIND(".",E123)),LEFT(E123,FIND(".",E123)-1),E123)),3),PlanCont,0)))),"Contul creditor nu există în plan. ",""))&amp;IF(AND(D123&lt;&gt;"",TRIM(D123&amp;"")=TRIM(E123&amp;"")),"Același cont pe debit și credit. ","")&amp;IF(N(F123)=0,"Lipsește suma. ","")&amp;IF(AND(N(F123)&lt;0,J123&lt;&gt;"Stornare"),"Sumă negativă într-o notă care nu e de stornare. ","")&amp;IF(C123="","Lipsește explicația. ","")))</f>
        <v/>
      </c>
      <c r="L123" s="1" t="str">
        <f>IF(B123="","",B123&amp;"|"&amp;COUNTIF($B$5:B123,B123))</f>
        <v/>
      </c>
      <c r="M123" s="1" t="str">
        <f t="shared" si="5"/>
        <v/>
      </c>
    </row>
    <row r="124" spans="2:13" x14ac:dyDescent="0.2">
      <c r="B124" s="18"/>
      <c r="C124" s="13"/>
      <c r="D124" s="22"/>
      <c r="E124" s="22"/>
      <c r="F124" s="23"/>
      <c r="G124" s="24" t="str">
        <f>IF(B124="","",IFERROR(INDEX('Registru note'!$C$5:$C$504,MATCH(B124,'Registru note'!$B$5:$B$504,0)),""))</f>
        <v/>
      </c>
      <c r="H124" s="25" t="str">
        <f t="shared" si="3"/>
        <v/>
      </c>
      <c r="I124" s="25" t="str">
        <f t="shared" si="4"/>
        <v/>
      </c>
      <c r="J124" s="15" t="str">
        <f>IF(B124="","",IFERROR(INDEX('Registru note'!$D$5:$D$504,MATCH(B124,'Registru note'!$B$5:$B$504,0)),""))</f>
        <v/>
      </c>
      <c r="K124" s="17" t="str">
        <f>IF(AND(B124="",D124="",E124=""),"",TRIM(IF(ISNA(MATCH(B124,'Registru note'!$B$5:$B$504,0)),"Nota nu există în registru. ","")&amp;IF(D124="","Lipsește contul debitor. ",IF(NOT(OR(ISNUMBER(MATCH(TRIM(IF(ISNUMBER(FIND(".",D124)),LEFT(D124,FIND(".",D124)-1),D124)),PlanCont,0)),ISNUMBER(MATCH(LEFT(TRIM(IF(ISNUMBER(FIND(".",D124)),LEFT(D124,FIND(".",D124)-1),D124)),4),PlanCont,0)),ISNUMBER(MATCH(LEFT(TRIM(IF(ISNUMBER(FIND(".",D124)),LEFT(D124,FIND(".",D124)-1),D124)),3),PlanCont,0)))),"Contul debitor nu există în plan. ",""))&amp;IF(E124="","Lipsește contul creditor. ",IF(NOT(OR(ISNUMBER(MATCH(TRIM(IF(ISNUMBER(FIND(".",E124)),LEFT(E124,FIND(".",E124)-1),E124)),PlanCont,0)),ISNUMBER(MATCH(LEFT(TRIM(IF(ISNUMBER(FIND(".",E124)),LEFT(E124,FIND(".",E124)-1),E124)),4),PlanCont,0)),ISNUMBER(MATCH(LEFT(TRIM(IF(ISNUMBER(FIND(".",E124)),LEFT(E124,FIND(".",E124)-1),E124)),3),PlanCont,0)))),"Contul creditor nu există în plan. ",""))&amp;IF(AND(D124&lt;&gt;"",TRIM(D124&amp;"")=TRIM(E124&amp;"")),"Același cont pe debit și credit. ","")&amp;IF(N(F124)=0,"Lipsește suma. ","")&amp;IF(AND(N(F124)&lt;0,J124&lt;&gt;"Stornare"),"Sumă negativă într-o notă care nu e de stornare. ","")&amp;IF(C124="","Lipsește explicația. ","")))</f>
        <v/>
      </c>
      <c r="L124" s="1" t="str">
        <f>IF(B124="","",B124&amp;"|"&amp;COUNTIF($B$5:B124,B124))</f>
        <v/>
      </c>
      <c r="M124" s="1" t="str">
        <f t="shared" si="5"/>
        <v/>
      </c>
    </row>
    <row r="125" spans="2:13" x14ac:dyDescent="0.2">
      <c r="B125" s="18"/>
      <c r="C125" s="13"/>
      <c r="D125" s="22"/>
      <c r="E125" s="22"/>
      <c r="F125" s="23"/>
      <c r="G125" s="24" t="str">
        <f>IF(B125="","",IFERROR(INDEX('Registru note'!$C$5:$C$504,MATCH(B125,'Registru note'!$B$5:$B$504,0)),""))</f>
        <v/>
      </c>
      <c r="H125" s="25" t="str">
        <f t="shared" si="3"/>
        <v/>
      </c>
      <c r="I125" s="25" t="str">
        <f t="shared" si="4"/>
        <v/>
      </c>
      <c r="J125" s="15" t="str">
        <f>IF(B125="","",IFERROR(INDEX('Registru note'!$D$5:$D$504,MATCH(B125,'Registru note'!$B$5:$B$504,0)),""))</f>
        <v/>
      </c>
      <c r="K125" s="17" t="str">
        <f>IF(AND(B125="",D125="",E125=""),"",TRIM(IF(ISNA(MATCH(B125,'Registru note'!$B$5:$B$504,0)),"Nota nu există în registru. ","")&amp;IF(D125="","Lipsește contul debitor. ",IF(NOT(OR(ISNUMBER(MATCH(TRIM(IF(ISNUMBER(FIND(".",D125)),LEFT(D125,FIND(".",D125)-1),D125)),PlanCont,0)),ISNUMBER(MATCH(LEFT(TRIM(IF(ISNUMBER(FIND(".",D125)),LEFT(D125,FIND(".",D125)-1),D125)),4),PlanCont,0)),ISNUMBER(MATCH(LEFT(TRIM(IF(ISNUMBER(FIND(".",D125)),LEFT(D125,FIND(".",D125)-1),D125)),3),PlanCont,0)))),"Contul debitor nu există în plan. ",""))&amp;IF(E125="","Lipsește contul creditor. ",IF(NOT(OR(ISNUMBER(MATCH(TRIM(IF(ISNUMBER(FIND(".",E125)),LEFT(E125,FIND(".",E125)-1),E125)),PlanCont,0)),ISNUMBER(MATCH(LEFT(TRIM(IF(ISNUMBER(FIND(".",E125)),LEFT(E125,FIND(".",E125)-1),E125)),4),PlanCont,0)),ISNUMBER(MATCH(LEFT(TRIM(IF(ISNUMBER(FIND(".",E125)),LEFT(E125,FIND(".",E125)-1),E125)),3),PlanCont,0)))),"Contul creditor nu există în plan. ",""))&amp;IF(AND(D125&lt;&gt;"",TRIM(D125&amp;"")=TRIM(E125&amp;"")),"Același cont pe debit și credit. ","")&amp;IF(N(F125)=0,"Lipsește suma. ","")&amp;IF(AND(N(F125)&lt;0,J125&lt;&gt;"Stornare"),"Sumă negativă într-o notă care nu e de stornare. ","")&amp;IF(C125="","Lipsește explicația. ","")))</f>
        <v/>
      </c>
      <c r="L125" s="1" t="str">
        <f>IF(B125="","",B125&amp;"|"&amp;COUNTIF($B$5:B125,B125))</f>
        <v/>
      </c>
      <c r="M125" s="1" t="str">
        <f t="shared" si="5"/>
        <v/>
      </c>
    </row>
    <row r="126" spans="2:13" x14ac:dyDescent="0.2">
      <c r="B126" s="18"/>
      <c r="C126" s="13"/>
      <c r="D126" s="22"/>
      <c r="E126" s="22"/>
      <c r="F126" s="23"/>
      <c r="G126" s="24" t="str">
        <f>IF(B126="","",IFERROR(INDEX('Registru note'!$C$5:$C$504,MATCH(B126,'Registru note'!$B$5:$B$504,0)),""))</f>
        <v/>
      </c>
      <c r="H126" s="25" t="str">
        <f t="shared" si="3"/>
        <v/>
      </c>
      <c r="I126" s="25" t="str">
        <f t="shared" si="4"/>
        <v/>
      </c>
      <c r="J126" s="15" t="str">
        <f>IF(B126="","",IFERROR(INDEX('Registru note'!$D$5:$D$504,MATCH(B126,'Registru note'!$B$5:$B$504,0)),""))</f>
        <v/>
      </c>
      <c r="K126" s="17" t="str">
        <f>IF(AND(B126="",D126="",E126=""),"",TRIM(IF(ISNA(MATCH(B126,'Registru note'!$B$5:$B$504,0)),"Nota nu există în registru. ","")&amp;IF(D126="","Lipsește contul debitor. ",IF(NOT(OR(ISNUMBER(MATCH(TRIM(IF(ISNUMBER(FIND(".",D126)),LEFT(D126,FIND(".",D126)-1),D126)),PlanCont,0)),ISNUMBER(MATCH(LEFT(TRIM(IF(ISNUMBER(FIND(".",D126)),LEFT(D126,FIND(".",D126)-1),D126)),4),PlanCont,0)),ISNUMBER(MATCH(LEFT(TRIM(IF(ISNUMBER(FIND(".",D126)),LEFT(D126,FIND(".",D126)-1),D126)),3),PlanCont,0)))),"Contul debitor nu există în plan. ",""))&amp;IF(E126="","Lipsește contul creditor. ",IF(NOT(OR(ISNUMBER(MATCH(TRIM(IF(ISNUMBER(FIND(".",E126)),LEFT(E126,FIND(".",E126)-1),E126)),PlanCont,0)),ISNUMBER(MATCH(LEFT(TRIM(IF(ISNUMBER(FIND(".",E126)),LEFT(E126,FIND(".",E126)-1),E126)),4),PlanCont,0)),ISNUMBER(MATCH(LEFT(TRIM(IF(ISNUMBER(FIND(".",E126)),LEFT(E126,FIND(".",E126)-1),E126)),3),PlanCont,0)))),"Contul creditor nu există în plan. ",""))&amp;IF(AND(D126&lt;&gt;"",TRIM(D126&amp;"")=TRIM(E126&amp;"")),"Același cont pe debit și credit. ","")&amp;IF(N(F126)=0,"Lipsește suma. ","")&amp;IF(AND(N(F126)&lt;0,J126&lt;&gt;"Stornare"),"Sumă negativă într-o notă care nu e de stornare. ","")&amp;IF(C126="","Lipsește explicația. ","")))</f>
        <v/>
      </c>
      <c r="L126" s="1" t="str">
        <f>IF(B126="","",B126&amp;"|"&amp;COUNTIF($B$5:B126,B126))</f>
        <v/>
      </c>
      <c r="M126" s="1" t="str">
        <f t="shared" si="5"/>
        <v/>
      </c>
    </row>
    <row r="127" spans="2:13" x14ac:dyDescent="0.2">
      <c r="B127" s="18"/>
      <c r="C127" s="13"/>
      <c r="D127" s="22"/>
      <c r="E127" s="22"/>
      <c r="F127" s="23"/>
      <c r="G127" s="24" t="str">
        <f>IF(B127="","",IFERROR(INDEX('Registru note'!$C$5:$C$504,MATCH(B127,'Registru note'!$B$5:$B$504,0)),""))</f>
        <v/>
      </c>
      <c r="H127" s="25" t="str">
        <f t="shared" si="3"/>
        <v/>
      </c>
      <c r="I127" s="25" t="str">
        <f t="shared" si="4"/>
        <v/>
      </c>
      <c r="J127" s="15" t="str">
        <f>IF(B127="","",IFERROR(INDEX('Registru note'!$D$5:$D$504,MATCH(B127,'Registru note'!$B$5:$B$504,0)),""))</f>
        <v/>
      </c>
      <c r="K127" s="17" t="str">
        <f>IF(AND(B127="",D127="",E127=""),"",TRIM(IF(ISNA(MATCH(B127,'Registru note'!$B$5:$B$504,0)),"Nota nu există în registru. ","")&amp;IF(D127="","Lipsește contul debitor. ",IF(NOT(OR(ISNUMBER(MATCH(TRIM(IF(ISNUMBER(FIND(".",D127)),LEFT(D127,FIND(".",D127)-1),D127)),PlanCont,0)),ISNUMBER(MATCH(LEFT(TRIM(IF(ISNUMBER(FIND(".",D127)),LEFT(D127,FIND(".",D127)-1),D127)),4),PlanCont,0)),ISNUMBER(MATCH(LEFT(TRIM(IF(ISNUMBER(FIND(".",D127)),LEFT(D127,FIND(".",D127)-1),D127)),3),PlanCont,0)))),"Contul debitor nu există în plan. ",""))&amp;IF(E127="","Lipsește contul creditor. ",IF(NOT(OR(ISNUMBER(MATCH(TRIM(IF(ISNUMBER(FIND(".",E127)),LEFT(E127,FIND(".",E127)-1),E127)),PlanCont,0)),ISNUMBER(MATCH(LEFT(TRIM(IF(ISNUMBER(FIND(".",E127)),LEFT(E127,FIND(".",E127)-1),E127)),4),PlanCont,0)),ISNUMBER(MATCH(LEFT(TRIM(IF(ISNUMBER(FIND(".",E127)),LEFT(E127,FIND(".",E127)-1),E127)),3),PlanCont,0)))),"Contul creditor nu există în plan. ",""))&amp;IF(AND(D127&lt;&gt;"",TRIM(D127&amp;"")=TRIM(E127&amp;"")),"Același cont pe debit și credit. ","")&amp;IF(N(F127)=0,"Lipsește suma. ","")&amp;IF(AND(N(F127)&lt;0,J127&lt;&gt;"Stornare"),"Sumă negativă într-o notă care nu e de stornare. ","")&amp;IF(C127="","Lipsește explicația. ","")))</f>
        <v/>
      </c>
      <c r="L127" s="1" t="str">
        <f>IF(B127="","",B127&amp;"|"&amp;COUNTIF($B$5:B127,B127))</f>
        <v/>
      </c>
      <c r="M127" s="1" t="str">
        <f t="shared" si="5"/>
        <v/>
      </c>
    </row>
    <row r="128" spans="2:13" x14ac:dyDescent="0.2">
      <c r="B128" s="18"/>
      <c r="C128" s="13"/>
      <c r="D128" s="22"/>
      <c r="E128" s="22"/>
      <c r="F128" s="23"/>
      <c r="G128" s="24" t="str">
        <f>IF(B128="","",IFERROR(INDEX('Registru note'!$C$5:$C$504,MATCH(B128,'Registru note'!$B$5:$B$504,0)),""))</f>
        <v/>
      </c>
      <c r="H128" s="25" t="str">
        <f t="shared" si="3"/>
        <v/>
      </c>
      <c r="I128" s="25" t="str">
        <f t="shared" si="4"/>
        <v/>
      </c>
      <c r="J128" s="15" t="str">
        <f>IF(B128="","",IFERROR(INDEX('Registru note'!$D$5:$D$504,MATCH(B128,'Registru note'!$B$5:$B$504,0)),""))</f>
        <v/>
      </c>
      <c r="K128" s="17" t="str">
        <f>IF(AND(B128="",D128="",E128=""),"",TRIM(IF(ISNA(MATCH(B128,'Registru note'!$B$5:$B$504,0)),"Nota nu există în registru. ","")&amp;IF(D128="","Lipsește contul debitor. ",IF(NOT(OR(ISNUMBER(MATCH(TRIM(IF(ISNUMBER(FIND(".",D128)),LEFT(D128,FIND(".",D128)-1),D128)),PlanCont,0)),ISNUMBER(MATCH(LEFT(TRIM(IF(ISNUMBER(FIND(".",D128)),LEFT(D128,FIND(".",D128)-1),D128)),4),PlanCont,0)),ISNUMBER(MATCH(LEFT(TRIM(IF(ISNUMBER(FIND(".",D128)),LEFT(D128,FIND(".",D128)-1),D128)),3),PlanCont,0)))),"Contul debitor nu există în plan. ",""))&amp;IF(E128="","Lipsește contul creditor. ",IF(NOT(OR(ISNUMBER(MATCH(TRIM(IF(ISNUMBER(FIND(".",E128)),LEFT(E128,FIND(".",E128)-1),E128)),PlanCont,0)),ISNUMBER(MATCH(LEFT(TRIM(IF(ISNUMBER(FIND(".",E128)),LEFT(E128,FIND(".",E128)-1),E128)),4),PlanCont,0)),ISNUMBER(MATCH(LEFT(TRIM(IF(ISNUMBER(FIND(".",E128)),LEFT(E128,FIND(".",E128)-1),E128)),3),PlanCont,0)))),"Contul creditor nu există în plan. ",""))&amp;IF(AND(D128&lt;&gt;"",TRIM(D128&amp;"")=TRIM(E128&amp;"")),"Același cont pe debit și credit. ","")&amp;IF(N(F128)=0,"Lipsește suma. ","")&amp;IF(AND(N(F128)&lt;0,J128&lt;&gt;"Stornare"),"Sumă negativă într-o notă care nu e de stornare. ","")&amp;IF(C128="","Lipsește explicația. ","")))</f>
        <v/>
      </c>
      <c r="L128" s="1" t="str">
        <f>IF(B128="","",B128&amp;"|"&amp;COUNTIF($B$5:B128,B128))</f>
        <v/>
      </c>
      <c r="M128" s="1" t="str">
        <f t="shared" si="5"/>
        <v/>
      </c>
    </row>
    <row r="129" spans="2:13" x14ac:dyDescent="0.2">
      <c r="B129" s="18"/>
      <c r="C129" s="13"/>
      <c r="D129" s="22"/>
      <c r="E129" s="22"/>
      <c r="F129" s="23"/>
      <c r="G129" s="24" t="str">
        <f>IF(B129="","",IFERROR(INDEX('Registru note'!$C$5:$C$504,MATCH(B129,'Registru note'!$B$5:$B$504,0)),""))</f>
        <v/>
      </c>
      <c r="H129" s="25" t="str">
        <f t="shared" si="3"/>
        <v/>
      </c>
      <c r="I129" s="25" t="str">
        <f t="shared" si="4"/>
        <v/>
      </c>
      <c r="J129" s="15" t="str">
        <f>IF(B129="","",IFERROR(INDEX('Registru note'!$D$5:$D$504,MATCH(B129,'Registru note'!$B$5:$B$504,0)),""))</f>
        <v/>
      </c>
      <c r="K129" s="17" t="str">
        <f>IF(AND(B129="",D129="",E129=""),"",TRIM(IF(ISNA(MATCH(B129,'Registru note'!$B$5:$B$504,0)),"Nota nu există în registru. ","")&amp;IF(D129="","Lipsește contul debitor. ",IF(NOT(OR(ISNUMBER(MATCH(TRIM(IF(ISNUMBER(FIND(".",D129)),LEFT(D129,FIND(".",D129)-1),D129)),PlanCont,0)),ISNUMBER(MATCH(LEFT(TRIM(IF(ISNUMBER(FIND(".",D129)),LEFT(D129,FIND(".",D129)-1),D129)),4),PlanCont,0)),ISNUMBER(MATCH(LEFT(TRIM(IF(ISNUMBER(FIND(".",D129)),LEFT(D129,FIND(".",D129)-1),D129)),3),PlanCont,0)))),"Contul debitor nu există în plan. ",""))&amp;IF(E129="","Lipsește contul creditor. ",IF(NOT(OR(ISNUMBER(MATCH(TRIM(IF(ISNUMBER(FIND(".",E129)),LEFT(E129,FIND(".",E129)-1),E129)),PlanCont,0)),ISNUMBER(MATCH(LEFT(TRIM(IF(ISNUMBER(FIND(".",E129)),LEFT(E129,FIND(".",E129)-1),E129)),4),PlanCont,0)),ISNUMBER(MATCH(LEFT(TRIM(IF(ISNUMBER(FIND(".",E129)),LEFT(E129,FIND(".",E129)-1),E129)),3),PlanCont,0)))),"Contul creditor nu există în plan. ",""))&amp;IF(AND(D129&lt;&gt;"",TRIM(D129&amp;"")=TRIM(E129&amp;"")),"Același cont pe debit și credit. ","")&amp;IF(N(F129)=0,"Lipsește suma. ","")&amp;IF(AND(N(F129)&lt;0,J129&lt;&gt;"Stornare"),"Sumă negativă într-o notă care nu e de stornare. ","")&amp;IF(C129="","Lipsește explicația. ","")))</f>
        <v/>
      </c>
      <c r="L129" s="1" t="str">
        <f>IF(B129="","",B129&amp;"|"&amp;COUNTIF($B$5:B129,B129))</f>
        <v/>
      </c>
      <c r="M129" s="1" t="str">
        <f t="shared" si="5"/>
        <v/>
      </c>
    </row>
    <row r="130" spans="2:13" x14ac:dyDescent="0.2">
      <c r="B130" s="18"/>
      <c r="C130" s="13"/>
      <c r="D130" s="22"/>
      <c r="E130" s="22"/>
      <c r="F130" s="23"/>
      <c r="G130" s="24" t="str">
        <f>IF(B130="","",IFERROR(INDEX('Registru note'!$C$5:$C$504,MATCH(B130,'Registru note'!$B$5:$B$504,0)),""))</f>
        <v/>
      </c>
      <c r="H130" s="25" t="str">
        <f t="shared" si="3"/>
        <v/>
      </c>
      <c r="I130" s="25" t="str">
        <f t="shared" si="4"/>
        <v/>
      </c>
      <c r="J130" s="15" t="str">
        <f>IF(B130="","",IFERROR(INDEX('Registru note'!$D$5:$D$504,MATCH(B130,'Registru note'!$B$5:$B$504,0)),""))</f>
        <v/>
      </c>
      <c r="K130" s="17" t="str">
        <f>IF(AND(B130="",D130="",E130=""),"",TRIM(IF(ISNA(MATCH(B130,'Registru note'!$B$5:$B$504,0)),"Nota nu există în registru. ","")&amp;IF(D130="","Lipsește contul debitor. ",IF(NOT(OR(ISNUMBER(MATCH(TRIM(IF(ISNUMBER(FIND(".",D130)),LEFT(D130,FIND(".",D130)-1),D130)),PlanCont,0)),ISNUMBER(MATCH(LEFT(TRIM(IF(ISNUMBER(FIND(".",D130)),LEFT(D130,FIND(".",D130)-1),D130)),4),PlanCont,0)),ISNUMBER(MATCH(LEFT(TRIM(IF(ISNUMBER(FIND(".",D130)),LEFT(D130,FIND(".",D130)-1),D130)),3),PlanCont,0)))),"Contul debitor nu există în plan. ",""))&amp;IF(E130="","Lipsește contul creditor. ",IF(NOT(OR(ISNUMBER(MATCH(TRIM(IF(ISNUMBER(FIND(".",E130)),LEFT(E130,FIND(".",E130)-1),E130)),PlanCont,0)),ISNUMBER(MATCH(LEFT(TRIM(IF(ISNUMBER(FIND(".",E130)),LEFT(E130,FIND(".",E130)-1),E130)),4),PlanCont,0)),ISNUMBER(MATCH(LEFT(TRIM(IF(ISNUMBER(FIND(".",E130)),LEFT(E130,FIND(".",E130)-1),E130)),3),PlanCont,0)))),"Contul creditor nu există în plan. ",""))&amp;IF(AND(D130&lt;&gt;"",TRIM(D130&amp;"")=TRIM(E130&amp;"")),"Același cont pe debit și credit. ","")&amp;IF(N(F130)=0,"Lipsește suma. ","")&amp;IF(AND(N(F130)&lt;0,J130&lt;&gt;"Stornare"),"Sumă negativă într-o notă care nu e de stornare. ","")&amp;IF(C130="","Lipsește explicația. ","")))</f>
        <v/>
      </c>
      <c r="L130" s="1" t="str">
        <f>IF(B130="","",B130&amp;"|"&amp;COUNTIF($B$5:B130,B130))</f>
        <v/>
      </c>
      <c r="M130" s="1" t="str">
        <f t="shared" si="5"/>
        <v/>
      </c>
    </row>
    <row r="131" spans="2:13" x14ac:dyDescent="0.2">
      <c r="B131" s="18"/>
      <c r="C131" s="13"/>
      <c r="D131" s="22"/>
      <c r="E131" s="22"/>
      <c r="F131" s="23"/>
      <c r="G131" s="24" t="str">
        <f>IF(B131="","",IFERROR(INDEX('Registru note'!$C$5:$C$504,MATCH(B131,'Registru note'!$B$5:$B$504,0)),""))</f>
        <v/>
      </c>
      <c r="H131" s="25" t="str">
        <f t="shared" si="3"/>
        <v/>
      </c>
      <c r="I131" s="25" t="str">
        <f t="shared" si="4"/>
        <v/>
      </c>
      <c r="J131" s="15" t="str">
        <f>IF(B131="","",IFERROR(INDEX('Registru note'!$D$5:$D$504,MATCH(B131,'Registru note'!$B$5:$B$504,0)),""))</f>
        <v/>
      </c>
      <c r="K131" s="17" t="str">
        <f>IF(AND(B131="",D131="",E131=""),"",TRIM(IF(ISNA(MATCH(B131,'Registru note'!$B$5:$B$504,0)),"Nota nu există în registru. ","")&amp;IF(D131="","Lipsește contul debitor. ",IF(NOT(OR(ISNUMBER(MATCH(TRIM(IF(ISNUMBER(FIND(".",D131)),LEFT(D131,FIND(".",D131)-1),D131)),PlanCont,0)),ISNUMBER(MATCH(LEFT(TRIM(IF(ISNUMBER(FIND(".",D131)),LEFT(D131,FIND(".",D131)-1),D131)),4),PlanCont,0)),ISNUMBER(MATCH(LEFT(TRIM(IF(ISNUMBER(FIND(".",D131)),LEFT(D131,FIND(".",D131)-1),D131)),3),PlanCont,0)))),"Contul debitor nu există în plan. ",""))&amp;IF(E131="","Lipsește contul creditor. ",IF(NOT(OR(ISNUMBER(MATCH(TRIM(IF(ISNUMBER(FIND(".",E131)),LEFT(E131,FIND(".",E131)-1),E131)),PlanCont,0)),ISNUMBER(MATCH(LEFT(TRIM(IF(ISNUMBER(FIND(".",E131)),LEFT(E131,FIND(".",E131)-1),E131)),4),PlanCont,0)),ISNUMBER(MATCH(LEFT(TRIM(IF(ISNUMBER(FIND(".",E131)),LEFT(E131,FIND(".",E131)-1),E131)),3),PlanCont,0)))),"Contul creditor nu există în plan. ",""))&amp;IF(AND(D131&lt;&gt;"",TRIM(D131&amp;"")=TRIM(E131&amp;"")),"Același cont pe debit și credit. ","")&amp;IF(N(F131)=0,"Lipsește suma. ","")&amp;IF(AND(N(F131)&lt;0,J131&lt;&gt;"Stornare"),"Sumă negativă într-o notă care nu e de stornare. ","")&amp;IF(C131="","Lipsește explicația. ","")))</f>
        <v/>
      </c>
      <c r="L131" s="1" t="str">
        <f>IF(B131="","",B131&amp;"|"&amp;COUNTIF($B$5:B131,B131))</f>
        <v/>
      </c>
      <c r="M131" s="1" t="str">
        <f t="shared" si="5"/>
        <v/>
      </c>
    </row>
    <row r="132" spans="2:13" x14ac:dyDescent="0.2">
      <c r="B132" s="18"/>
      <c r="C132" s="13"/>
      <c r="D132" s="22"/>
      <c r="E132" s="22"/>
      <c r="F132" s="23"/>
      <c r="G132" s="24" t="str">
        <f>IF(B132="","",IFERROR(INDEX('Registru note'!$C$5:$C$504,MATCH(B132,'Registru note'!$B$5:$B$504,0)),""))</f>
        <v/>
      </c>
      <c r="H132" s="25" t="str">
        <f t="shared" si="3"/>
        <v/>
      </c>
      <c r="I132" s="25" t="str">
        <f t="shared" si="4"/>
        <v/>
      </c>
      <c r="J132" s="15" t="str">
        <f>IF(B132="","",IFERROR(INDEX('Registru note'!$D$5:$D$504,MATCH(B132,'Registru note'!$B$5:$B$504,0)),""))</f>
        <v/>
      </c>
      <c r="K132" s="17" t="str">
        <f>IF(AND(B132="",D132="",E132=""),"",TRIM(IF(ISNA(MATCH(B132,'Registru note'!$B$5:$B$504,0)),"Nota nu există în registru. ","")&amp;IF(D132="","Lipsește contul debitor. ",IF(NOT(OR(ISNUMBER(MATCH(TRIM(IF(ISNUMBER(FIND(".",D132)),LEFT(D132,FIND(".",D132)-1),D132)),PlanCont,0)),ISNUMBER(MATCH(LEFT(TRIM(IF(ISNUMBER(FIND(".",D132)),LEFT(D132,FIND(".",D132)-1),D132)),4),PlanCont,0)),ISNUMBER(MATCH(LEFT(TRIM(IF(ISNUMBER(FIND(".",D132)),LEFT(D132,FIND(".",D132)-1),D132)),3),PlanCont,0)))),"Contul debitor nu există în plan. ",""))&amp;IF(E132="","Lipsește contul creditor. ",IF(NOT(OR(ISNUMBER(MATCH(TRIM(IF(ISNUMBER(FIND(".",E132)),LEFT(E132,FIND(".",E132)-1),E132)),PlanCont,0)),ISNUMBER(MATCH(LEFT(TRIM(IF(ISNUMBER(FIND(".",E132)),LEFT(E132,FIND(".",E132)-1),E132)),4),PlanCont,0)),ISNUMBER(MATCH(LEFT(TRIM(IF(ISNUMBER(FIND(".",E132)),LEFT(E132,FIND(".",E132)-1),E132)),3),PlanCont,0)))),"Contul creditor nu există în plan. ",""))&amp;IF(AND(D132&lt;&gt;"",TRIM(D132&amp;"")=TRIM(E132&amp;"")),"Același cont pe debit și credit. ","")&amp;IF(N(F132)=0,"Lipsește suma. ","")&amp;IF(AND(N(F132)&lt;0,J132&lt;&gt;"Stornare"),"Sumă negativă într-o notă care nu e de stornare. ","")&amp;IF(C132="","Lipsește explicația. ","")))</f>
        <v/>
      </c>
      <c r="L132" s="1" t="str">
        <f>IF(B132="","",B132&amp;"|"&amp;COUNTIF($B$5:B132,B132))</f>
        <v/>
      </c>
      <c r="M132" s="1" t="str">
        <f t="shared" si="5"/>
        <v/>
      </c>
    </row>
    <row r="133" spans="2:13" x14ac:dyDescent="0.2">
      <c r="B133" s="18"/>
      <c r="C133" s="13"/>
      <c r="D133" s="22"/>
      <c r="E133" s="22"/>
      <c r="F133" s="23"/>
      <c r="G133" s="24" t="str">
        <f>IF(B133="","",IFERROR(INDEX('Registru note'!$C$5:$C$504,MATCH(B133,'Registru note'!$B$5:$B$504,0)),""))</f>
        <v/>
      </c>
      <c r="H133" s="25" t="str">
        <f t="shared" ref="H133:H196" si="6">IF(D133="","",IFERROR(INDEX(PlanDen,MATCH(TRIM(IF(ISNUMBER(FIND(".",D133)),LEFT(D133,FIND(".",D133)-1),D133)),PlanCont,0)),IFERROR(INDEX(PlanDen,MATCH(LEFT(TRIM(IF(ISNUMBER(FIND(".",D133)),LEFT(D133,FIND(".",D133)-1),D133)),4),PlanCont,0)),IFERROR(INDEX(PlanDen,MATCH(LEFT(TRIM(IF(ISNUMBER(FIND(".",D133)),LEFT(D133,FIND(".",D133)-1),D133)),3),PlanCont,0)),"Cont inexistent în plan"))))</f>
        <v/>
      </c>
      <c r="I133" s="25" t="str">
        <f t="shared" ref="I133:I196" si="7">IF(E133="","",IFERROR(INDEX(PlanDen,MATCH(TRIM(IF(ISNUMBER(FIND(".",E133)),LEFT(E133,FIND(".",E133)-1),E133)),PlanCont,0)),IFERROR(INDEX(PlanDen,MATCH(LEFT(TRIM(IF(ISNUMBER(FIND(".",E133)),LEFT(E133,FIND(".",E133)-1),E133)),4),PlanCont,0)),IFERROR(INDEX(PlanDen,MATCH(LEFT(TRIM(IF(ISNUMBER(FIND(".",E133)),LEFT(E133,FIND(".",E133)-1),E133)),3),PlanCont,0)),"Cont inexistent în plan"))))</f>
        <v/>
      </c>
      <c r="J133" s="15" t="str">
        <f>IF(B133="","",IFERROR(INDEX('Registru note'!$D$5:$D$504,MATCH(B133,'Registru note'!$B$5:$B$504,0)),""))</f>
        <v/>
      </c>
      <c r="K133" s="17" t="str">
        <f>IF(AND(B133="",D133="",E133=""),"",TRIM(IF(ISNA(MATCH(B133,'Registru note'!$B$5:$B$504,0)),"Nota nu există în registru. ","")&amp;IF(D133="","Lipsește contul debitor. ",IF(NOT(OR(ISNUMBER(MATCH(TRIM(IF(ISNUMBER(FIND(".",D133)),LEFT(D133,FIND(".",D133)-1),D133)),PlanCont,0)),ISNUMBER(MATCH(LEFT(TRIM(IF(ISNUMBER(FIND(".",D133)),LEFT(D133,FIND(".",D133)-1),D133)),4),PlanCont,0)),ISNUMBER(MATCH(LEFT(TRIM(IF(ISNUMBER(FIND(".",D133)),LEFT(D133,FIND(".",D133)-1),D133)),3),PlanCont,0)))),"Contul debitor nu există în plan. ",""))&amp;IF(E133="","Lipsește contul creditor. ",IF(NOT(OR(ISNUMBER(MATCH(TRIM(IF(ISNUMBER(FIND(".",E133)),LEFT(E133,FIND(".",E133)-1),E133)),PlanCont,0)),ISNUMBER(MATCH(LEFT(TRIM(IF(ISNUMBER(FIND(".",E133)),LEFT(E133,FIND(".",E133)-1),E133)),4),PlanCont,0)),ISNUMBER(MATCH(LEFT(TRIM(IF(ISNUMBER(FIND(".",E133)),LEFT(E133,FIND(".",E133)-1),E133)),3),PlanCont,0)))),"Contul creditor nu există în plan. ",""))&amp;IF(AND(D133&lt;&gt;"",TRIM(D133&amp;"")=TRIM(E133&amp;"")),"Același cont pe debit și credit. ","")&amp;IF(N(F133)=0,"Lipsește suma. ","")&amp;IF(AND(N(F133)&lt;0,J133&lt;&gt;"Stornare"),"Sumă negativă într-o notă care nu e de stornare. ","")&amp;IF(C133="","Lipsește explicația. ","")))</f>
        <v/>
      </c>
      <c r="L133" s="1" t="str">
        <f>IF(B133="","",B133&amp;"|"&amp;COUNTIF($B$5:B133,B133))</f>
        <v/>
      </c>
      <c r="M133" s="1" t="str">
        <f t="shared" ref="M133:M196" si="8">IF(OR(B133="",NOT(ISNUMBER(G133))),"",G133*100000+ROW())</f>
        <v/>
      </c>
    </row>
    <row r="134" spans="2:13" x14ac:dyDescent="0.2">
      <c r="B134" s="18"/>
      <c r="C134" s="13"/>
      <c r="D134" s="22"/>
      <c r="E134" s="22"/>
      <c r="F134" s="23"/>
      <c r="G134" s="24" t="str">
        <f>IF(B134="","",IFERROR(INDEX('Registru note'!$C$5:$C$504,MATCH(B134,'Registru note'!$B$5:$B$504,0)),""))</f>
        <v/>
      </c>
      <c r="H134" s="25" t="str">
        <f t="shared" si="6"/>
        <v/>
      </c>
      <c r="I134" s="25" t="str">
        <f t="shared" si="7"/>
        <v/>
      </c>
      <c r="J134" s="15" t="str">
        <f>IF(B134="","",IFERROR(INDEX('Registru note'!$D$5:$D$504,MATCH(B134,'Registru note'!$B$5:$B$504,0)),""))</f>
        <v/>
      </c>
      <c r="K134" s="17" t="str">
        <f>IF(AND(B134="",D134="",E134=""),"",TRIM(IF(ISNA(MATCH(B134,'Registru note'!$B$5:$B$504,0)),"Nota nu există în registru. ","")&amp;IF(D134="","Lipsește contul debitor. ",IF(NOT(OR(ISNUMBER(MATCH(TRIM(IF(ISNUMBER(FIND(".",D134)),LEFT(D134,FIND(".",D134)-1),D134)),PlanCont,0)),ISNUMBER(MATCH(LEFT(TRIM(IF(ISNUMBER(FIND(".",D134)),LEFT(D134,FIND(".",D134)-1),D134)),4),PlanCont,0)),ISNUMBER(MATCH(LEFT(TRIM(IF(ISNUMBER(FIND(".",D134)),LEFT(D134,FIND(".",D134)-1),D134)),3),PlanCont,0)))),"Contul debitor nu există în plan. ",""))&amp;IF(E134="","Lipsește contul creditor. ",IF(NOT(OR(ISNUMBER(MATCH(TRIM(IF(ISNUMBER(FIND(".",E134)),LEFT(E134,FIND(".",E134)-1),E134)),PlanCont,0)),ISNUMBER(MATCH(LEFT(TRIM(IF(ISNUMBER(FIND(".",E134)),LEFT(E134,FIND(".",E134)-1),E134)),4),PlanCont,0)),ISNUMBER(MATCH(LEFT(TRIM(IF(ISNUMBER(FIND(".",E134)),LEFT(E134,FIND(".",E134)-1),E134)),3),PlanCont,0)))),"Contul creditor nu există în plan. ",""))&amp;IF(AND(D134&lt;&gt;"",TRIM(D134&amp;"")=TRIM(E134&amp;"")),"Același cont pe debit și credit. ","")&amp;IF(N(F134)=0,"Lipsește suma. ","")&amp;IF(AND(N(F134)&lt;0,J134&lt;&gt;"Stornare"),"Sumă negativă într-o notă care nu e de stornare. ","")&amp;IF(C134="","Lipsește explicația. ","")))</f>
        <v/>
      </c>
      <c r="L134" s="1" t="str">
        <f>IF(B134="","",B134&amp;"|"&amp;COUNTIF($B$5:B134,B134))</f>
        <v/>
      </c>
      <c r="M134" s="1" t="str">
        <f t="shared" si="8"/>
        <v/>
      </c>
    </row>
    <row r="135" spans="2:13" x14ac:dyDescent="0.2">
      <c r="B135" s="18"/>
      <c r="C135" s="13"/>
      <c r="D135" s="22"/>
      <c r="E135" s="22"/>
      <c r="F135" s="23"/>
      <c r="G135" s="24" t="str">
        <f>IF(B135="","",IFERROR(INDEX('Registru note'!$C$5:$C$504,MATCH(B135,'Registru note'!$B$5:$B$504,0)),""))</f>
        <v/>
      </c>
      <c r="H135" s="25" t="str">
        <f t="shared" si="6"/>
        <v/>
      </c>
      <c r="I135" s="25" t="str">
        <f t="shared" si="7"/>
        <v/>
      </c>
      <c r="J135" s="15" t="str">
        <f>IF(B135="","",IFERROR(INDEX('Registru note'!$D$5:$D$504,MATCH(B135,'Registru note'!$B$5:$B$504,0)),""))</f>
        <v/>
      </c>
      <c r="K135" s="17" t="str">
        <f>IF(AND(B135="",D135="",E135=""),"",TRIM(IF(ISNA(MATCH(B135,'Registru note'!$B$5:$B$504,0)),"Nota nu există în registru. ","")&amp;IF(D135="","Lipsește contul debitor. ",IF(NOT(OR(ISNUMBER(MATCH(TRIM(IF(ISNUMBER(FIND(".",D135)),LEFT(D135,FIND(".",D135)-1),D135)),PlanCont,0)),ISNUMBER(MATCH(LEFT(TRIM(IF(ISNUMBER(FIND(".",D135)),LEFT(D135,FIND(".",D135)-1),D135)),4),PlanCont,0)),ISNUMBER(MATCH(LEFT(TRIM(IF(ISNUMBER(FIND(".",D135)),LEFT(D135,FIND(".",D135)-1),D135)),3),PlanCont,0)))),"Contul debitor nu există în plan. ",""))&amp;IF(E135="","Lipsește contul creditor. ",IF(NOT(OR(ISNUMBER(MATCH(TRIM(IF(ISNUMBER(FIND(".",E135)),LEFT(E135,FIND(".",E135)-1),E135)),PlanCont,0)),ISNUMBER(MATCH(LEFT(TRIM(IF(ISNUMBER(FIND(".",E135)),LEFT(E135,FIND(".",E135)-1),E135)),4),PlanCont,0)),ISNUMBER(MATCH(LEFT(TRIM(IF(ISNUMBER(FIND(".",E135)),LEFT(E135,FIND(".",E135)-1),E135)),3),PlanCont,0)))),"Contul creditor nu există în plan. ",""))&amp;IF(AND(D135&lt;&gt;"",TRIM(D135&amp;"")=TRIM(E135&amp;"")),"Același cont pe debit și credit. ","")&amp;IF(N(F135)=0,"Lipsește suma. ","")&amp;IF(AND(N(F135)&lt;0,J135&lt;&gt;"Stornare"),"Sumă negativă într-o notă care nu e de stornare. ","")&amp;IF(C135="","Lipsește explicația. ","")))</f>
        <v/>
      </c>
      <c r="L135" s="1" t="str">
        <f>IF(B135="","",B135&amp;"|"&amp;COUNTIF($B$5:B135,B135))</f>
        <v/>
      </c>
      <c r="M135" s="1" t="str">
        <f t="shared" si="8"/>
        <v/>
      </c>
    </row>
    <row r="136" spans="2:13" x14ac:dyDescent="0.2">
      <c r="B136" s="18"/>
      <c r="C136" s="13"/>
      <c r="D136" s="22"/>
      <c r="E136" s="22"/>
      <c r="F136" s="23"/>
      <c r="G136" s="24" t="str">
        <f>IF(B136="","",IFERROR(INDEX('Registru note'!$C$5:$C$504,MATCH(B136,'Registru note'!$B$5:$B$504,0)),""))</f>
        <v/>
      </c>
      <c r="H136" s="25" t="str">
        <f t="shared" si="6"/>
        <v/>
      </c>
      <c r="I136" s="25" t="str">
        <f t="shared" si="7"/>
        <v/>
      </c>
      <c r="J136" s="15" t="str">
        <f>IF(B136="","",IFERROR(INDEX('Registru note'!$D$5:$D$504,MATCH(B136,'Registru note'!$B$5:$B$504,0)),""))</f>
        <v/>
      </c>
      <c r="K136" s="17" t="str">
        <f>IF(AND(B136="",D136="",E136=""),"",TRIM(IF(ISNA(MATCH(B136,'Registru note'!$B$5:$B$504,0)),"Nota nu există în registru. ","")&amp;IF(D136="","Lipsește contul debitor. ",IF(NOT(OR(ISNUMBER(MATCH(TRIM(IF(ISNUMBER(FIND(".",D136)),LEFT(D136,FIND(".",D136)-1),D136)),PlanCont,0)),ISNUMBER(MATCH(LEFT(TRIM(IF(ISNUMBER(FIND(".",D136)),LEFT(D136,FIND(".",D136)-1),D136)),4),PlanCont,0)),ISNUMBER(MATCH(LEFT(TRIM(IF(ISNUMBER(FIND(".",D136)),LEFT(D136,FIND(".",D136)-1),D136)),3),PlanCont,0)))),"Contul debitor nu există în plan. ",""))&amp;IF(E136="","Lipsește contul creditor. ",IF(NOT(OR(ISNUMBER(MATCH(TRIM(IF(ISNUMBER(FIND(".",E136)),LEFT(E136,FIND(".",E136)-1),E136)),PlanCont,0)),ISNUMBER(MATCH(LEFT(TRIM(IF(ISNUMBER(FIND(".",E136)),LEFT(E136,FIND(".",E136)-1),E136)),4),PlanCont,0)),ISNUMBER(MATCH(LEFT(TRIM(IF(ISNUMBER(FIND(".",E136)),LEFT(E136,FIND(".",E136)-1),E136)),3),PlanCont,0)))),"Contul creditor nu există în plan. ",""))&amp;IF(AND(D136&lt;&gt;"",TRIM(D136&amp;"")=TRIM(E136&amp;"")),"Același cont pe debit și credit. ","")&amp;IF(N(F136)=0,"Lipsește suma. ","")&amp;IF(AND(N(F136)&lt;0,J136&lt;&gt;"Stornare"),"Sumă negativă într-o notă care nu e de stornare. ","")&amp;IF(C136="","Lipsește explicația. ","")))</f>
        <v/>
      </c>
      <c r="L136" s="1" t="str">
        <f>IF(B136="","",B136&amp;"|"&amp;COUNTIF($B$5:B136,B136))</f>
        <v/>
      </c>
      <c r="M136" s="1" t="str">
        <f t="shared" si="8"/>
        <v/>
      </c>
    </row>
    <row r="137" spans="2:13" x14ac:dyDescent="0.2">
      <c r="B137" s="18"/>
      <c r="C137" s="13"/>
      <c r="D137" s="22"/>
      <c r="E137" s="22"/>
      <c r="F137" s="23"/>
      <c r="G137" s="24" t="str">
        <f>IF(B137="","",IFERROR(INDEX('Registru note'!$C$5:$C$504,MATCH(B137,'Registru note'!$B$5:$B$504,0)),""))</f>
        <v/>
      </c>
      <c r="H137" s="25" t="str">
        <f t="shared" si="6"/>
        <v/>
      </c>
      <c r="I137" s="25" t="str">
        <f t="shared" si="7"/>
        <v/>
      </c>
      <c r="J137" s="15" t="str">
        <f>IF(B137="","",IFERROR(INDEX('Registru note'!$D$5:$D$504,MATCH(B137,'Registru note'!$B$5:$B$504,0)),""))</f>
        <v/>
      </c>
      <c r="K137" s="17" t="str">
        <f>IF(AND(B137="",D137="",E137=""),"",TRIM(IF(ISNA(MATCH(B137,'Registru note'!$B$5:$B$504,0)),"Nota nu există în registru. ","")&amp;IF(D137="","Lipsește contul debitor. ",IF(NOT(OR(ISNUMBER(MATCH(TRIM(IF(ISNUMBER(FIND(".",D137)),LEFT(D137,FIND(".",D137)-1),D137)),PlanCont,0)),ISNUMBER(MATCH(LEFT(TRIM(IF(ISNUMBER(FIND(".",D137)),LEFT(D137,FIND(".",D137)-1),D137)),4),PlanCont,0)),ISNUMBER(MATCH(LEFT(TRIM(IF(ISNUMBER(FIND(".",D137)),LEFT(D137,FIND(".",D137)-1),D137)),3),PlanCont,0)))),"Contul debitor nu există în plan. ",""))&amp;IF(E137="","Lipsește contul creditor. ",IF(NOT(OR(ISNUMBER(MATCH(TRIM(IF(ISNUMBER(FIND(".",E137)),LEFT(E137,FIND(".",E137)-1),E137)),PlanCont,0)),ISNUMBER(MATCH(LEFT(TRIM(IF(ISNUMBER(FIND(".",E137)),LEFT(E137,FIND(".",E137)-1),E137)),4),PlanCont,0)),ISNUMBER(MATCH(LEFT(TRIM(IF(ISNUMBER(FIND(".",E137)),LEFT(E137,FIND(".",E137)-1),E137)),3),PlanCont,0)))),"Contul creditor nu există în plan. ",""))&amp;IF(AND(D137&lt;&gt;"",TRIM(D137&amp;"")=TRIM(E137&amp;"")),"Același cont pe debit și credit. ","")&amp;IF(N(F137)=0,"Lipsește suma. ","")&amp;IF(AND(N(F137)&lt;0,J137&lt;&gt;"Stornare"),"Sumă negativă într-o notă care nu e de stornare. ","")&amp;IF(C137="","Lipsește explicația. ","")))</f>
        <v/>
      </c>
      <c r="L137" s="1" t="str">
        <f>IF(B137="","",B137&amp;"|"&amp;COUNTIF($B$5:B137,B137))</f>
        <v/>
      </c>
      <c r="M137" s="1" t="str">
        <f t="shared" si="8"/>
        <v/>
      </c>
    </row>
    <row r="138" spans="2:13" x14ac:dyDescent="0.2">
      <c r="B138" s="18"/>
      <c r="C138" s="13"/>
      <c r="D138" s="22"/>
      <c r="E138" s="22"/>
      <c r="F138" s="23"/>
      <c r="G138" s="24" t="str">
        <f>IF(B138="","",IFERROR(INDEX('Registru note'!$C$5:$C$504,MATCH(B138,'Registru note'!$B$5:$B$504,0)),""))</f>
        <v/>
      </c>
      <c r="H138" s="25" t="str">
        <f t="shared" si="6"/>
        <v/>
      </c>
      <c r="I138" s="25" t="str">
        <f t="shared" si="7"/>
        <v/>
      </c>
      <c r="J138" s="15" t="str">
        <f>IF(B138="","",IFERROR(INDEX('Registru note'!$D$5:$D$504,MATCH(B138,'Registru note'!$B$5:$B$504,0)),""))</f>
        <v/>
      </c>
      <c r="K138" s="17" t="str">
        <f>IF(AND(B138="",D138="",E138=""),"",TRIM(IF(ISNA(MATCH(B138,'Registru note'!$B$5:$B$504,0)),"Nota nu există în registru. ","")&amp;IF(D138="","Lipsește contul debitor. ",IF(NOT(OR(ISNUMBER(MATCH(TRIM(IF(ISNUMBER(FIND(".",D138)),LEFT(D138,FIND(".",D138)-1),D138)),PlanCont,0)),ISNUMBER(MATCH(LEFT(TRIM(IF(ISNUMBER(FIND(".",D138)),LEFT(D138,FIND(".",D138)-1),D138)),4),PlanCont,0)),ISNUMBER(MATCH(LEFT(TRIM(IF(ISNUMBER(FIND(".",D138)),LEFT(D138,FIND(".",D138)-1),D138)),3),PlanCont,0)))),"Contul debitor nu există în plan. ",""))&amp;IF(E138="","Lipsește contul creditor. ",IF(NOT(OR(ISNUMBER(MATCH(TRIM(IF(ISNUMBER(FIND(".",E138)),LEFT(E138,FIND(".",E138)-1),E138)),PlanCont,0)),ISNUMBER(MATCH(LEFT(TRIM(IF(ISNUMBER(FIND(".",E138)),LEFT(E138,FIND(".",E138)-1),E138)),4),PlanCont,0)),ISNUMBER(MATCH(LEFT(TRIM(IF(ISNUMBER(FIND(".",E138)),LEFT(E138,FIND(".",E138)-1),E138)),3),PlanCont,0)))),"Contul creditor nu există în plan. ",""))&amp;IF(AND(D138&lt;&gt;"",TRIM(D138&amp;"")=TRIM(E138&amp;"")),"Același cont pe debit și credit. ","")&amp;IF(N(F138)=0,"Lipsește suma. ","")&amp;IF(AND(N(F138)&lt;0,J138&lt;&gt;"Stornare"),"Sumă negativă într-o notă care nu e de stornare. ","")&amp;IF(C138="","Lipsește explicația. ","")))</f>
        <v/>
      </c>
      <c r="L138" s="1" t="str">
        <f>IF(B138="","",B138&amp;"|"&amp;COUNTIF($B$5:B138,B138))</f>
        <v/>
      </c>
      <c r="M138" s="1" t="str">
        <f t="shared" si="8"/>
        <v/>
      </c>
    </row>
    <row r="139" spans="2:13" x14ac:dyDescent="0.2">
      <c r="B139" s="18"/>
      <c r="C139" s="13"/>
      <c r="D139" s="22"/>
      <c r="E139" s="22"/>
      <c r="F139" s="23"/>
      <c r="G139" s="24" t="str">
        <f>IF(B139="","",IFERROR(INDEX('Registru note'!$C$5:$C$504,MATCH(B139,'Registru note'!$B$5:$B$504,0)),""))</f>
        <v/>
      </c>
      <c r="H139" s="25" t="str">
        <f t="shared" si="6"/>
        <v/>
      </c>
      <c r="I139" s="25" t="str">
        <f t="shared" si="7"/>
        <v/>
      </c>
      <c r="J139" s="15" t="str">
        <f>IF(B139="","",IFERROR(INDEX('Registru note'!$D$5:$D$504,MATCH(B139,'Registru note'!$B$5:$B$504,0)),""))</f>
        <v/>
      </c>
      <c r="K139" s="17" t="str">
        <f>IF(AND(B139="",D139="",E139=""),"",TRIM(IF(ISNA(MATCH(B139,'Registru note'!$B$5:$B$504,0)),"Nota nu există în registru. ","")&amp;IF(D139="","Lipsește contul debitor. ",IF(NOT(OR(ISNUMBER(MATCH(TRIM(IF(ISNUMBER(FIND(".",D139)),LEFT(D139,FIND(".",D139)-1),D139)),PlanCont,0)),ISNUMBER(MATCH(LEFT(TRIM(IF(ISNUMBER(FIND(".",D139)),LEFT(D139,FIND(".",D139)-1),D139)),4),PlanCont,0)),ISNUMBER(MATCH(LEFT(TRIM(IF(ISNUMBER(FIND(".",D139)),LEFT(D139,FIND(".",D139)-1),D139)),3),PlanCont,0)))),"Contul debitor nu există în plan. ",""))&amp;IF(E139="","Lipsește contul creditor. ",IF(NOT(OR(ISNUMBER(MATCH(TRIM(IF(ISNUMBER(FIND(".",E139)),LEFT(E139,FIND(".",E139)-1),E139)),PlanCont,0)),ISNUMBER(MATCH(LEFT(TRIM(IF(ISNUMBER(FIND(".",E139)),LEFT(E139,FIND(".",E139)-1),E139)),4),PlanCont,0)),ISNUMBER(MATCH(LEFT(TRIM(IF(ISNUMBER(FIND(".",E139)),LEFT(E139,FIND(".",E139)-1),E139)),3),PlanCont,0)))),"Contul creditor nu există în plan. ",""))&amp;IF(AND(D139&lt;&gt;"",TRIM(D139&amp;"")=TRIM(E139&amp;"")),"Același cont pe debit și credit. ","")&amp;IF(N(F139)=0,"Lipsește suma. ","")&amp;IF(AND(N(F139)&lt;0,J139&lt;&gt;"Stornare"),"Sumă negativă într-o notă care nu e de stornare. ","")&amp;IF(C139="","Lipsește explicația. ","")))</f>
        <v/>
      </c>
      <c r="L139" s="1" t="str">
        <f>IF(B139="","",B139&amp;"|"&amp;COUNTIF($B$5:B139,B139))</f>
        <v/>
      </c>
      <c r="M139" s="1" t="str">
        <f t="shared" si="8"/>
        <v/>
      </c>
    </row>
    <row r="140" spans="2:13" x14ac:dyDescent="0.2">
      <c r="B140" s="18"/>
      <c r="C140" s="13"/>
      <c r="D140" s="22"/>
      <c r="E140" s="22"/>
      <c r="F140" s="23"/>
      <c r="G140" s="24" t="str">
        <f>IF(B140="","",IFERROR(INDEX('Registru note'!$C$5:$C$504,MATCH(B140,'Registru note'!$B$5:$B$504,0)),""))</f>
        <v/>
      </c>
      <c r="H140" s="25" t="str">
        <f t="shared" si="6"/>
        <v/>
      </c>
      <c r="I140" s="25" t="str">
        <f t="shared" si="7"/>
        <v/>
      </c>
      <c r="J140" s="15" t="str">
        <f>IF(B140="","",IFERROR(INDEX('Registru note'!$D$5:$D$504,MATCH(B140,'Registru note'!$B$5:$B$504,0)),""))</f>
        <v/>
      </c>
      <c r="K140" s="17" t="str">
        <f>IF(AND(B140="",D140="",E140=""),"",TRIM(IF(ISNA(MATCH(B140,'Registru note'!$B$5:$B$504,0)),"Nota nu există în registru. ","")&amp;IF(D140="","Lipsește contul debitor. ",IF(NOT(OR(ISNUMBER(MATCH(TRIM(IF(ISNUMBER(FIND(".",D140)),LEFT(D140,FIND(".",D140)-1),D140)),PlanCont,0)),ISNUMBER(MATCH(LEFT(TRIM(IF(ISNUMBER(FIND(".",D140)),LEFT(D140,FIND(".",D140)-1),D140)),4),PlanCont,0)),ISNUMBER(MATCH(LEFT(TRIM(IF(ISNUMBER(FIND(".",D140)),LEFT(D140,FIND(".",D140)-1),D140)),3),PlanCont,0)))),"Contul debitor nu există în plan. ",""))&amp;IF(E140="","Lipsește contul creditor. ",IF(NOT(OR(ISNUMBER(MATCH(TRIM(IF(ISNUMBER(FIND(".",E140)),LEFT(E140,FIND(".",E140)-1),E140)),PlanCont,0)),ISNUMBER(MATCH(LEFT(TRIM(IF(ISNUMBER(FIND(".",E140)),LEFT(E140,FIND(".",E140)-1),E140)),4),PlanCont,0)),ISNUMBER(MATCH(LEFT(TRIM(IF(ISNUMBER(FIND(".",E140)),LEFT(E140,FIND(".",E140)-1),E140)),3),PlanCont,0)))),"Contul creditor nu există în plan. ",""))&amp;IF(AND(D140&lt;&gt;"",TRIM(D140&amp;"")=TRIM(E140&amp;"")),"Același cont pe debit și credit. ","")&amp;IF(N(F140)=0,"Lipsește suma. ","")&amp;IF(AND(N(F140)&lt;0,J140&lt;&gt;"Stornare"),"Sumă negativă într-o notă care nu e de stornare. ","")&amp;IF(C140="","Lipsește explicația. ","")))</f>
        <v/>
      </c>
      <c r="L140" s="1" t="str">
        <f>IF(B140="","",B140&amp;"|"&amp;COUNTIF($B$5:B140,B140))</f>
        <v/>
      </c>
      <c r="M140" s="1" t="str">
        <f t="shared" si="8"/>
        <v/>
      </c>
    </row>
    <row r="141" spans="2:13" x14ac:dyDescent="0.2">
      <c r="B141" s="18"/>
      <c r="C141" s="13"/>
      <c r="D141" s="22"/>
      <c r="E141" s="22"/>
      <c r="F141" s="23"/>
      <c r="G141" s="24" t="str">
        <f>IF(B141="","",IFERROR(INDEX('Registru note'!$C$5:$C$504,MATCH(B141,'Registru note'!$B$5:$B$504,0)),""))</f>
        <v/>
      </c>
      <c r="H141" s="25" t="str">
        <f t="shared" si="6"/>
        <v/>
      </c>
      <c r="I141" s="25" t="str">
        <f t="shared" si="7"/>
        <v/>
      </c>
      <c r="J141" s="15" t="str">
        <f>IF(B141="","",IFERROR(INDEX('Registru note'!$D$5:$D$504,MATCH(B141,'Registru note'!$B$5:$B$504,0)),""))</f>
        <v/>
      </c>
      <c r="K141" s="17" t="str">
        <f>IF(AND(B141="",D141="",E141=""),"",TRIM(IF(ISNA(MATCH(B141,'Registru note'!$B$5:$B$504,0)),"Nota nu există în registru. ","")&amp;IF(D141="","Lipsește contul debitor. ",IF(NOT(OR(ISNUMBER(MATCH(TRIM(IF(ISNUMBER(FIND(".",D141)),LEFT(D141,FIND(".",D141)-1),D141)),PlanCont,0)),ISNUMBER(MATCH(LEFT(TRIM(IF(ISNUMBER(FIND(".",D141)),LEFT(D141,FIND(".",D141)-1),D141)),4),PlanCont,0)),ISNUMBER(MATCH(LEFT(TRIM(IF(ISNUMBER(FIND(".",D141)),LEFT(D141,FIND(".",D141)-1),D141)),3),PlanCont,0)))),"Contul debitor nu există în plan. ",""))&amp;IF(E141="","Lipsește contul creditor. ",IF(NOT(OR(ISNUMBER(MATCH(TRIM(IF(ISNUMBER(FIND(".",E141)),LEFT(E141,FIND(".",E141)-1),E141)),PlanCont,0)),ISNUMBER(MATCH(LEFT(TRIM(IF(ISNUMBER(FIND(".",E141)),LEFT(E141,FIND(".",E141)-1),E141)),4),PlanCont,0)),ISNUMBER(MATCH(LEFT(TRIM(IF(ISNUMBER(FIND(".",E141)),LEFT(E141,FIND(".",E141)-1),E141)),3),PlanCont,0)))),"Contul creditor nu există în plan. ",""))&amp;IF(AND(D141&lt;&gt;"",TRIM(D141&amp;"")=TRIM(E141&amp;"")),"Același cont pe debit și credit. ","")&amp;IF(N(F141)=0,"Lipsește suma. ","")&amp;IF(AND(N(F141)&lt;0,J141&lt;&gt;"Stornare"),"Sumă negativă într-o notă care nu e de stornare. ","")&amp;IF(C141="","Lipsește explicația. ","")))</f>
        <v/>
      </c>
      <c r="L141" s="1" t="str">
        <f>IF(B141="","",B141&amp;"|"&amp;COUNTIF($B$5:B141,B141))</f>
        <v/>
      </c>
      <c r="M141" s="1" t="str">
        <f t="shared" si="8"/>
        <v/>
      </c>
    </row>
    <row r="142" spans="2:13" x14ac:dyDescent="0.2">
      <c r="B142" s="18"/>
      <c r="C142" s="13"/>
      <c r="D142" s="22"/>
      <c r="E142" s="22"/>
      <c r="F142" s="23"/>
      <c r="G142" s="24" t="str">
        <f>IF(B142="","",IFERROR(INDEX('Registru note'!$C$5:$C$504,MATCH(B142,'Registru note'!$B$5:$B$504,0)),""))</f>
        <v/>
      </c>
      <c r="H142" s="25" t="str">
        <f t="shared" si="6"/>
        <v/>
      </c>
      <c r="I142" s="25" t="str">
        <f t="shared" si="7"/>
        <v/>
      </c>
      <c r="J142" s="15" t="str">
        <f>IF(B142="","",IFERROR(INDEX('Registru note'!$D$5:$D$504,MATCH(B142,'Registru note'!$B$5:$B$504,0)),""))</f>
        <v/>
      </c>
      <c r="K142" s="17" t="str">
        <f>IF(AND(B142="",D142="",E142=""),"",TRIM(IF(ISNA(MATCH(B142,'Registru note'!$B$5:$B$504,0)),"Nota nu există în registru. ","")&amp;IF(D142="","Lipsește contul debitor. ",IF(NOT(OR(ISNUMBER(MATCH(TRIM(IF(ISNUMBER(FIND(".",D142)),LEFT(D142,FIND(".",D142)-1),D142)),PlanCont,0)),ISNUMBER(MATCH(LEFT(TRIM(IF(ISNUMBER(FIND(".",D142)),LEFT(D142,FIND(".",D142)-1),D142)),4),PlanCont,0)),ISNUMBER(MATCH(LEFT(TRIM(IF(ISNUMBER(FIND(".",D142)),LEFT(D142,FIND(".",D142)-1),D142)),3),PlanCont,0)))),"Contul debitor nu există în plan. ",""))&amp;IF(E142="","Lipsește contul creditor. ",IF(NOT(OR(ISNUMBER(MATCH(TRIM(IF(ISNUMBER(FIND(".",E142)),LEFT(E142,FIND(".",E142)-1),E142)),PlanCont,0)),ISNUMBER(MATCH(LEFT(TRIM(IF(ISNUMBER(FIND(".",E142)),LEFT(E142,FIND(".",E142)-1),E142)),4),PlanCont,0)),ISNUMBER(MATCH(LEFT(TRIM(IF(ISNUMBER(FIND(".",E142)),LEFT(E142,FIND(".",E142)-1),E142)),3),PlanCont,0)))),"Contul creditor nu există în plan. ",""))&amp;IF(AND(D142&lt;&gt;"",TRIM(D142&amp;"")=TRIM(E142&amp;"")),"Același cont pe debit și credit. ","")&amp;IF(N(F142)=0,"Lipsește suma. ","")&amp;IF(AND(N(F142)&lt;0,J142&lt;&gt;"Stornare"),"Sumă negativă într-o notă care nu e de stornare. ","")&amp;IF(C142="","Lipsește explicația. ","")))</f>
        <v/>
      </c>
      <c r="L142" s="1" t="str">
        <f>IF(B142="","",B142&amp;"|"&amp;COUNTIF($B$5:B142,B142))</f>
        <v/>
      </c>
      <c r="M142" s="1" t="str">
        <f t="shared" si="8"/>
        <v/>
      </c>
    </row>
    <row r="143" spans="2:13" x14ac:dyDescent="0.2">
      <c r="B143" s="18"/>
      <c r="C143" s="13"/>
      <c r="D143" s="22"/>
      <c r="E143" s="22"/>
      <c r="F143" s="23"/>
      <c r="G143" s="24" t="str">
        <f>IF(B143="","",IFERROR(INDEX('Registru note'!$C$5:$C$504,MATCH(B143,'Registru note'!$B$5:$B$504,0)),""))</f>
        <v/>
      </c>
      <c r="H143" s="25" t="str">
        <f t="shared" si="6"/>
        <v/>
      </c>
      <c r="I143" s="25" t="str">
        <f t="shared" si="7"/>
        <v/>
      </c>
      <c r="J143" s="15" t="str">
        <f>IF(B143="","",IFERROR(INDEX('Registru note'!$D$5:$D$504,MATCH(B143,'Registru note'!$B$5:$B$504,0)),""))</f>
        <v/>
      </c>
      <c r="K143" s="17" t="str">
        <f>IF(AND(B143="",D143="",E143=""),"",TRIM(IF(ISNA(MATCH(B143,'Registru note'!$B$5:$B$504,0)),"Nota nu există în registru. ","")&amp;IF(D143="","Lipsește contul debitor. ",IF(NOT(OR(ISNUMBER(MATCH(TRIM(IF(ISNUMBER(FIND(".",D143)),LEFT(D143,FIND(".",D143)-1),D143)),PlanCont,0)),ISNUMBER(MATCH(LEFT(TRIM(IF(ISNUMBER(FIND(".",D143)),LEFT(D143,FIND(".",D143)-1),D143)),4),PlanCont,0)),ISNUMBER(MATCH(LEFT(TRIM(IF(ISNUMBER(FIND(".",D143)),LEFT(D143,FIND(".",D143)-1),D143)),3),PlanCont,0)))),"Contul debitor nu există în plan. ",""))&amp;IF(E143="","Lipsește contul creditor. ",IF(NOT(OR(ISNUMBER(MATCH(TRIM(IF(ISNUMBER(FIND(".",E143)),LEFT(E143,FIND(".",E143)-1),E143)),PlanCont,0)),ISNUMBER(MATCH(LEFT(TRIM(IF(ISNUMBER(FIND(".",E143)),LEFT(E143,FIND(".",E143)-1),E143)),4),PlanCont,0)),ISNUMBER(MATCH(LEFT(TRIM(IF(ISNUMBER(FIND(".",E143)),LEFT(E143,FIND(".",E143)-1),E143)),3),PlanCont,0)))),"Contul creditor nu există în plan. ",""))&amp;IF(AND(D143&lt;&gt;"",TRIM(D143&amp;"")=TRIM(E143&amp;"")),"Același cont pe debit și credit. ","")&amp;IF(N(F143)=0,"Lipsește suma. ","")&amp;IF(AND(N(F143)&lt;0,J143&lt;&gt;"Stornare"),"Sumă negativă într-o notă care nu e de stornare. ","")&amp;IF(C143="","Lipsește explicația. ","")))</f>
        <v/>
      </c>
      <c r="L143" s="1" t="str">
        <f>IF(B143="","",B143&amp;"|"&amp;COUNTIF($B$5:B143,B143))</f>
        <v/>
      </c>
      <c r="M143" s="1" t="str">
        <f t="shared" si="8"/>
        <v/>
      </c>
    </row>
    <row r="144" spans="2:13" x14ac:dyDescent="0.2">
      <c r="B144" s="18"/>
      <c r="C144" s="13"/>
      <c r="D144" s="22"/>
      <c r="E144" s="22"/>
      <c r="F144" s="23"/>
      <c r="G144" s="24" t="str">
        <f>IF(B144="","",IFERROR(INDEX('Registru note'!$C$5:$C$504,MATCH(B144,'Registru note'!$B$5:$B$504,0)),""))</f>
        <v/>
      </c>
      <c r="H144" s="25" t="str">
        <f t="shared" si="6"/>
        <v/>
      </c>
      <c r="I144" s="25" t="str">
        <f t="shared" si="7"/>
        <v/>
      </c>
      <c r="J144" s="15" t="str">
        <f>IF(B144="","",IFERROR(INDEX('Registru note'!$D$5:$D$504,MATCH(B144,'Registru note'!$B$5:$B$504,0)),""))</f>
        <v/>
      </c>
      <c r="K144" s="17" t="str">
        <f>IF(AND(B144="",D144="",E144=""),"",TRIM(IF(ISNA(MATCH(B144,'Registru note'!$B$5:$B$504,0)),"Nota nu există în registru. ","")&amp;IF(D144="","Lipsește contul debitor. ",IF(NOT(OR(ISNUMBER(MATCH(TRIM(IF(ISNUMBER(FIND(".",D144)),LEFT(D144,FIND(".",D144)-1),D144)),PlanCont,0)),ISNUMBER(MATCH(LEFT(TRIM(IF(ISNUMBER(FIND(".",D144)),LEFT(D144,FIND(".",D144)-1),D144)),4),PlanCont,0)),ISNUMBER(MATCH(LEFT(TRIM(IF(ISNUMBER(FIND(".",D144)),LEFT(D144,FIND(".",D144)-1),D144)),3),PlanCont,0)))),"Contul debitor nu există în plan. ",""))&amp;IF(E144="","Lipsește contul creditor. ",IF(NOT(OR(ISNUMBER(MATCH(TRIM(IF(ISNUMBER(FIND(".",E144)),LEFT(E144,FIND(".",E144)-1),E144)),PlanCont,0)),ISNUMBER(MATCH(LEFT(TRIM(IF(ISNUMBER(FIND(".",E144)),LEFT(E144,FIND(".",E144)-1),E144)),4),PlanCont,0)),ISNUMBER(MATCH(LEFT(TRIM(IF(ISNUMBER(FIND(".",E144)),LEFT(E144,FIND(".",E144)-1),E144)),3),PlanCont,0)))),"Contul creditor nu există în plan. ",""))&amp;IF(AND(D144&lt;&gt;"",TRIM(D144&amp;"")=TRIM(E144&amp;"")),"Același cont pe debit și credit. ","")&amp;IF(N(F144)=0,"Lipsește suma. ","")&amp;IF(AND(N(F144)&lt;0,J144&lt;&gt;"Stornare"),"Sumă negativă într-o notă care nu e de stornare. ","")&amp;IF(C144="","Lipsește explicația. ","")))</f>
        <v/>
      </c>
      <c r="L144" s="1" t="str">
        <f>IF(B144="","",B144&amp;"|"&amp;COUNTIF($B$5:B144,B144))</f>
        <v/>
      </c>
      <c r="M144" s="1" t="str">
        <f t="shared" si="8"/>
        <v/>
      </c>
    </row>
    <row r="145" spans="2:13" x14ac:dyDescent="0.2">
      <c r="B145" s="18"/>
      <c r="C145" s="13"/>
      <c r="D145" s="22"/>
      <c r="E145" s="22"/>
      <c r="F145" s="23"/>
      <c r="G145" s="24" t="str">
        <f>IF(B145="","",IFERROR(INDEX('Registru note'!$C$5:$C$504,MATCH(B145,'Registru note'!$B$5:$B$504,0)),""))</f>
        <v/>
      </c>
      <c r="H145" s="25" t="str">
        <f t="shared" si="6"/>
        <v/>
      </c>
      <c r="I145" s="25" t="str">
        <f t="shared" si="7"/>
        <v/>
      </c>
      <c r="J145" s="15" t="str">
        <f>IF(B145="","",IFERROR(INDEX('Registru note'!$D$5:$D$504,MATCH(B145,'Registru note'!$B$5:$B$504,0)),""))</f>
        <v/>
      </c>
      <c r="K145" s="17" t="str">
        <f>IF(AND(B145="",D145="",E145=""),"",TRIM(IF(ISNA(MATCH(B145,'Registru note'!$B$5:$B$504,0)),"Nota nu există în registru. ","")&amp;IF(D145="","Lipsește contul debitor. ",IF(NOT(OR(ISNUMBER(MATCH(TRIM(IF(ISNUMBER(FIND(".",D145)),LEFT(D145,FIND(".",D145)-1),D145)),PlanCont,0)),ISNUMBER(MATCH(LEFT(TRIM(IF(ISNUMBER(FIND(".",D145)),LEFT(D145,FIND(".",D145)-1),D145)),4),PlanCont,0)),ISNUMBER(MATCH(LEFT(TRIM(IF(ISNUMBER(FIND(".",D145)),LEFT(D145,FIND(".",D145)-1),D145)),3),PlanCont,0)))),"Contul debitor nu există în plan. ",""))&amp;IF(E145="","Lipsește contul creditor. ",IF(NOT(OR(ISNUMBER(MATCH(TRIM(IF(ISNUMBER(FIND(".",E145)),LEFT(E145,FIND(".",E145)-1),E145)),PlanCont,0)),ISNUMBER(MATCH(LEFT(TRIM(IF(ISNUMBER(FIND(".",E145)),LEFT(E145,FIND(".",E145)-1),E145)),4),PlanCont,0)),ISNUMBER(MATCH(LEFT(TRIM(IF(ISNUMBER(FIND(".",E145)),LEFT(E145,FIND(".",E145)-1),E145)),3),PlanCont,0)))),"Contul creditor nu există în plan. ",""))&amp;IF(AND(D145&lt;&gt;"",TRIM(D145&amp;"")=TRIM(E145&amp;"")),"Același cont pe debit și credit. ","")&amp;IF(N(F145)=0,"Lipsește suma. ","")&amp;IF(AND(N(F145)&lt;0,J145&lt;&gt;"Stornare"),"Sumă negativă într-o notă care nu e de stornare. ","")&amp;IF(C145="","Lipsește explicația. ","")))</f>
        <v/>
      </c>
      <c r="L145" s="1" t="str">
        <f>IF(B145="","",B145&amp;"|"&amp;COUNTIF($B$5:B145,B145))</f>
        <v/>
      </c>
      <c r="M145" s="1" t="str">
        <f t="shared" si="8"/>
        <v/>
      </c>
    </row>
    <row r="146" spans="2:13" x14ac:dyDescent="0.2">
      <c r="B146" s="18"/>
      <c r="C146" s="13"/>
      <c r="D146" s="22"/>
      <c r="E146" s="22"/>
      <c r="F146" s="23"/>
      <c r="G146" s="24" t="str">
        <f>IF(B146="","",IFERROR(INDEX('Registru note'!$C$5:$C$504,MATCH(B146,'Registru note'!$B$5:$B$504,0)),""))</f>
        <v/>
      </c>
      <c r="H146" s="25" t="str">
        <f t="shared" si="6"/>
        <v/>
      </c>
      <c r="I146" s="25" t="str">
        <f t="shared" si="7"/>
        <v/>
      </c>
      <c r="J146" s="15" t="str">
        <f>IF(B146="","",IFERROR(INDEX('Registru note'!$D$5:$D$504,MATCH(B146,'Registru note'!$B$5:$B$504,0)),""))</f>
        <v/>
      </c>
      <c r="K146" s="17" t="str">
        <f>IF(AND(B146="",D146="",E146=""),"",TRIM(IF(ISNA(MATCH(B146,'Registru note'!$B$5:$B$504,0)),"Nota nu există în registru. ","")&amp;IF(D146="","Lipsește contul debitor. ",IF(NOT(OR(ISNUMBER(MATCH(TRIM(IF(ISNUMBER(FIND(".",D146)),LEFT(D146,FIND(".",D146)-1),D146)),PlanCont,0)),ISNUMBER(MATCH(LEFT(TRIM(IF(ISNUMBER(FIND(".",D146)),LEFT(D146,FIND(".",D146)-1),D146)),4),PlanCont,0)),ISNUMBER(MATCH(LEFT(TRIM(IF(ISNUMBER(FIND(".",D146)),LEFT(D146,FIND(".",D146)-1),D146)),3),PlanCont,0)))),"Contul debitor nu există în plan. ",""))&amp;IF(E146="","Lipsește contul creditor. ",IF(NOT(OR(ISNUMBER(MATCH(TRIM(IF(ISNUMBER(FIND(".",E146)),LEFT(E146,FIND(".",E146)-1),E146)),PlanCont,0)),ISNUMBER(MATCH(LEFT(TRIM(IF(ISNUMBER(FIND(".",E146)),LEFT(E146,FIND(".",E146)-1),E146)),4),PlanCont,0)),ISNUMBER(MATCH(LEFT(TRIM(IF(ISNUMBER(FIND(".",E146)),LEFT(E146,FIND(".",E146)-1),E146)),3),PlanCont,0)))),"Contul creditor nu există în plan. ",""))&amp;IF(AND(D146&lt;&gt;"",TRIM(D146&amp;"")=TRIM(E146&amp;"")),"Același cont pe debit și credit. ","")&amp;IF(N(F146)=0,"Lipsește suma. ","")&amp;IF(AND(N(F146)&lt;0,J146&lt;&gt;"Stornare"),"Sumă negativă într-o notă care nu e de stornare. ","")&amp;IF(C146="","Lipsește explicația. ","")))</f>
        <v/>
      </c>
      <c r="L146" s="1" t="str">
        <f>IF(B146="","",B146&amp;"|"&amp;COUNTIF($B$5:B146,B146))</f>
        <v/>
      </c>
      <c r="M146" s="1" t="str">
        <f t="shared" si="8"/>
        <v/>
      </c>
    </row>
    <row r="147" spans="2:13" x14ac:dyDescent="0.2">
      <c r="B147" s="18"/>
      <c r="C147" s="13"/>
      <c r="D147" s="22"/>
      <c r="E147" s="22"/>
      <c r="F147" s="23"/>
      <c r="G147" s="24" t="str">
        <f>IF(B147="","",IFERROR(INDEX('Registru note'!$C$5:$C$504,MATCH(B147,'Registru note'!$B$5:$B$504,0)),""))</f>
        <v/>
      </c>
      <c r="H147" s="25" t="str">
        <f t="shared" si="6"/>
        <v/>
      </c>
      <c r="I147" s="25" t="str">
        <f t="shared" si="7"/>
        <v/>
      </c>
      <c r="J147" s="15" t="str">
        <f>IF(B147="","",IFERROR(INDEX('Registru note'!$D$5:$D$504,MATCH(B147,'Registru note'!$B$5:$B$504,0)),""))</f>
        <v/>
      </c>
      <c r="K147" s="17" t="str">
        <f>IF(AND(B147="",D147="",E147=""),"",TRIM(IF(ISNA(MATCH(B147,'Registru note'!$B$5:$B$504,0)),"Nota nu există în registru. ","")&amp;IF(D147="","Lipsește contul debitor. ",IF(NOT(OR(ISNUMBER(MATCH(TRIM(IF(ISNUMBER(FIND(".",D147)),LEFT(D147,FIND(".",D147)-1),D147)),PlanCont,0)),ISNUMBER(MATCH(LEFT(TRIM(IF(ISNUMBER(FIND(".",D147)),LEFT(D147,FIND(".",D147)-1),D147)),4),PlanCont,0)),ISNUMBER(MATCH(LEFT(TRIM(IF(ISNUMBER(FIND(".",D147)),LEFT(D147,FIND(".",D147)-1),D147)),3),PlanCont,0)))),"Contul debitor nu există în plan. ",""))&amp;IF(E147="","Lipsește contul creditor. ",IF(NOT(OR(ISNUMBER(MATCH(TRIM(IF(ISNUMBER(FIND(".",E147)),LEFT(E147,FIND(".",E147)-1),E147)),PlanCont,0)),ISNUMBER(MATCH(LEFT(TRIM(IF(ISNUMBER(FIND(".",E147)),LEFT(E147,FIND(".",E147)-1),E147)),4),PlanCont,0)),ISNUMBER(MATCH(LEFT(TRIM(IF(ISNUMBER(FIND(".",E147)),LEFT(E147,FIND(".",E147)-1),E147)),3),PlanCont,0)))),"Contul creditor nu există în plan. ",""))&amp;IF(AND(D147&lt;&gt;"",TRIM(D147&amp;"")=TRIM(E147&amp;"")),"Același cont pe debit și credit. ","")&amp;IF(N(F147)=0,"Lipsește suma. ","")&amp;IF(AND(N(F147)&lt;0,J147&lt;&gt;"Stornare"),"Sumă negativă într-o notă care nu e de stornare. ","")&amp;IF(C147="","Lipsește explicația. ","")))</f>
        <v/>
      </c>
      <c r="L147" s="1" t="str">
        <f>IF(B147="","",B147&amp;"|"&amp;COUNTIF($B$5:B147,B147))</f>
        <v/>
      </c>
      <c r="M147" s="1" t="str">
        <f t="shared" si="8"/>
        <v/>
      </c>
    </row>
    <row r="148" spans="2:13" x14ac:dyDescent="0.2">
      <c r="B148" s="18"/>
      <c r="C148" s="13"/>
      <c r="D148" s="22"/>
      <c r="E148" s="22"/>
      <c r="F148" s="23"/>
      <c r="G148" s="24" t="str">
        <f>IF(B148="","",IFERROR(INDEX('Registru note'!$C$5:$C$504,MATCH(B148,'Registru note'!$B$5:$B$504,0)),""))</f>
        <v/>
      </c>
      <c r="H148" s="25" t="str">
        <f t="shared" si="6"/>
        <v/>
      </c>
      <c r="I148" s="25" t="str">
        <f t="shared" si="7"/>
        <v/>
      </c>
      <c r="J148" s="15" t="str">
        <f>IF(B148="","",IFERROR(INDEX('Registru note'!$D$5:$D$504,MATCH(B148,'Registru note'!$B$5:$B$504,0)),""))</f>
        <v/>
      </c>
      <c r="K148" s="17" t="str">
        <f>IF(AND(B148="",D148="",E148=""),"",TRIM(IF(ISNA(MATCH(B148,'Registru note'!$B$5:$B$504,0)),"Nota nu există în registru. ","")&amp;IF(D148="","Lipsește contul debitor. ",IF(NOT(OR(ISNUMBER(MATCH(TRIM(IF(ISNUMBER(FIND(".",D148)),LEFT(D148,FIND(".",D148)-1),D148)),PlanCont,0)),ISNUMBER(MATCH(LEFT(TRIM(IF(ISNUMBER(FIND(".",D148)),LEFT(D148,FIND(".",D148)-1),D148)),4),PlanCont,0)),ISNUMBER(MATCH(LEFT(TRIM(IF(ISNUMBER(FIND(".",D148)),LEFT(D148,FIND(".",D148)-1),D148)),3),PlanCont,0)))),"Contul debitor nu există în plan. ",""))&amp;IF(E148="","Lipsește contul creditor. ",IF(NOT(OR(ISNUMBER(MATCH(TRIM(IF(ISNUMBER(FIND(".",E148)),LEFT(E148,FIND(".",E148)-1),E148)),PlanCont,0)),ISNUMBER(MATCH(LEFT(TRIM(IF(ISNUMBER(FIND(".",E148)),LEFT(E148,FIND(".",E148)-1),E148)),4),PlanCont,0)),ISNUMBER(MATCH(LEFT(TRIM(IF(ISNUMBER(FIND(".",E148)),LEFT(E148,FIND(".",E148)-1),E148)),3),PlanCont,0)))),"Contul creditor nu există în plan. ",""))&amp;IF(AND(D148&lt;&gt;"",TRIM(D148&amp;"")=TRIM(E148&amp;"")),"Același cont pe debit și credit. ","")&amp;IF(N(F148)=0,"Lipsește suma. ","")&amp;IF(AND(N(F148)&lt;0,J148&lt;&gt;"Stornare"),"Sumă negativă într-o notă care nu e de stornare. ","")&amp;IF(C148="","Lipsește explicația. ","")))</f>
        <v/>
      </c>
      <c r="L148" s="1" t="str">
        <f>IF(B148="","",B148&amp;"|"&amp;COUNTIF($B$5:B148,B148))</f>
        <v/>
      </c>
      <c r="M148" s="1" t="str">
        <f t="shared" si="8"/>
        <v/>
      </c>
    </row>
    <row r="149" spans="2:13" x14ac:dyDescent="0.2">
      <c r="B149" s="18"/>
      <c r="C149" s="13"/>
      <c r="D149" s="22"/>
      <c r="E149" s="22"/>
      <c r="F149" s="23"/>
      <c r="G149" s="24" t="str">
        <f>IF(B149="","",IFERROR(INDEX('Registru note'!$C$5:$C$504,MATCH(B149,'Registru note'!$B$5:$B$504,0)),""))</f>
        <v/>
      </c>
      <c r="H149" s="25" t="str">
        <f t="shared" si="6"/>
        <v/>
      </c>
      <c r="I149" s="25" t="str">
        <f t="shared" si="7"/>
        <v/>
      </c>
      <c r="J149" s="15" t="str">
        <f>IF(B149="","",IFERROR(INDEX('Registru note'!$D$5:$D$504,MATCH(B149,'Registru note'!$B$5:$B$504,0)),""))</f>
        <v/>
      </c>
      <c r="K149" s="17" t="str">
        <f>IF(AND(B149="",D149="",E149=""),"",TRIM(IF(ISNA(MATCH(B149,'Registru note'!$B$5:$B$504,0)),"Nota nu există în registru. ","")&amp;IF(D149="","Lipsește contul debitor. ",IF(NOT(OR(ISNUMBER(MATCH(TRIM(IF(ISNUMBER(FIND(".",D149)),LEFT(D149,FIND(".",D149)-1),D149)),PlanCont,0)),ISNUMBER(MATCH(LEFT(TRIM(IF(ISNUMBER(FIND(".",D149)),LEFT(D149,FIND(".",D149)-1),D149)),4),PlanCont,0)),ISNUMBER(MATCH(LEFT(TRIM(IF(ISNUMBER(FIND(".",D149)),LEFT(D149,FIND(".",D149)-1),D149)),3),PlanCont,0)))),"Contul debitor nu există în plan. ",""))&amp;IF(E149="","Lipsește contul creditor. ",IF(NOT(OR(ISNUMBER(MATCH(TRIM(IF(ISNUMBER(FIND(".",E149)),LEFT(E149,FIND(".",E149)-1),E149)),PlanCont,0)),ISNUMBER(MATCH(LEFT(TRIM(IF(ISNUMBER(FIND(".",E149)),LEFT(E149,FIND(".",E149)-1),E149)),4),PlanCont,0)),ISNUMBER(MATCH(LEFT(TRIM(IF(ISNUMBER(FIND(".",E149)),LEFT(E149,FIND(".",E149)-1),E149)),3),PlanCont,0)))),"Contul creditor nu există în plan. ",""))&amp;IF(AND(D149&lt;&gt;"",TRIM(D149&amp;"")=TRIM(E149&amp;"")),"Același cont pe debit și credit. ","")&amp;IF(N(F149)=0,"Lipsește suma. ","")&amp;IF(AND(N(F149)&lt;0,J149&lt;&gt;"Stornare"),"Sumă negativă într-o notă care nu e de stornare. ","")&amp;IF(C149="","Lipsește explicația. ","")))</f>
        <v/>
      </c>
      <c r="L149" s="1" t="str">
        <f>IF(B149="","",B149&amp;"|"&amp;COUNTIF($B$5:B149,B149))</f>
        <v/>
      </c>
      <c r="M149" s="1" t="str">
        <f t="shared" si="8"/>
        <v/>
      </c>
    </row>
    <row r="150" spans="2:13" x14ac:dyDescent="0.2">
      <c r="B150" s="18"/>
      <c r="C150" s="13"/>
      <c r="D150" s="22"/>
      <c r="E150" s="22"/>
      <c r="F150" s="23"/>
      <c r="G150" s="24" t="str">
        <f>IF(B150="","",IFERROR(INDEX('Registru note'!$C$5:$C$504,MATCH(B150,'Registru note'!$B$5:$B$504,0)),""))</f>
        <v/>
      </c>
      <c r="H150" s="25" t="str">
        <f t="shared" si="6"/>
        <v/>
      </c>
      <c r="I150" s="25" t="str">
        <f t="shared" si="7"/>
        <v/>
      </c>
      <c r="J150" s="15" t="str">
        <f>IF(B150="","",IFERROR(INDEX('Registru note'!$D$5:$D$504,MATCH(B150,'Registru note'!$B$5:$B$504,0)),""))</f>
        <v/>
      </c>
      <c r="K150" s="17" t="str">
        <f>IF(AND(B150="",D150="",E150=""),"",TRIM(IF(ISNA(MATCH(B150,'Registru note'!$B$5:$B$504,0)),"Nota nu există în registru. ","")&amp;IF(D150="","Lipsește contul debitor. ",IF(NOT(OR(ISNUMBER(MATCH(TRIM(IF(ISNUMBER(FIND(".",D150)),LEFT(D150,FIND(".",D150)-1),D150)),PlanCont,0)),ISNUMBER(MATCH(LEFT(TRIM(IF(ISNUMBER(FIND(".",D150)),LEFT(D150,FIND(".",D150)-1),D150)),4),PlanCont,0)),ISNUMBER(MATCH(LEFT(TRIM(IF(ISNUMBER(FIND(".",D150)),LEFT(D150,FIND(".",D150)-1),D150)),3),PlanCont,0)))),"Contul debitor nu există în plan. ",""))&amp;IF(E150="","Lipsește contul creditor. ",IF(NOT(OR(ISNUMBER(MATCH(TRIM(IF(ISNUMBER(FIND(".",E150)),LEFT(E150,FIND(".",E150)-1),E150)),PlanCont,0)),ISNUMBER(MATCH(LEFT(TRIM(IF(ISNUMBER(FIND(".",E150)),LEFT(E150,FIND(".",E150)-1),E150)),4),PlanCont,0)),ISNUMBER(MATCH(LEFT(TRIM(IF(ISNUMBER(FIND(".",E150)),LEFT(E150,FIND(".",E150)-1),E150)),3),PlanCont,0)))),"Contul creditor nu există în plan. ",""))&amp;IF(AND(D150&lt;&gt;"",TRIM(D150&amp;"")=TRIM(E150&amp;"")),"Același cont pe debit și credit. ","")&amp;IF(N(F150)=0,"Lipsește suma. ","")&amp;IF(AND(N(F150)&lt;0,J150&lt;&gt;"Stornare"),"Sumă negativă într-o notă care nu e de stornare. ","")&amp;IF(C150="","Lipsește explicația. ","")))</f>
        <v/>
      </c>
      <c r="L150" s="1" t="str">
        <f>IF(B150="","",B150&amp;"|"&amp;COUNTIF($B$5:B150,B150))</f>
        <v/>
      </c>
      <c r="M150" s="1" t="str">
        <f t="shared" si="8"/>
        <v/>
      </c>
    </row>
    <row r="151" spans="2:13" x14ac:dyDescent="0.2">
      <c r="B151" s="18"/>
      <c r="C151" s="13"/>
      <c r="D151" s="22"/>
      <c r="E151" s="22"/>
      <c r="F151" s="23"/>
      <c r="G151" s="24" t="str">
        <f>IF(B151="","",IFERROR(INDEX('Registru note'!$C$5:$C$504,MATCH(B151,'Registru note'!$B$5:$B$504,0)),""))</f>
        <v/>
      </c>
      <c r="H151" s="25" t="str">
        <f t="shared" si="6"/>
        <v/>
      </c>
      <c r="I151" s="25" t="str">
        <f t="shared" si="7"/>
        <v/>
      </c>
      <c r="J151" s="15" t="str">
        <f>IF(B151="","",IFERROR(INDEX('Registru note'!$D$5:$D$504,MATCH(B151,'Registru note'!$B$5:$B$504,0)),""))</f>
        <v/>
      </c>
      <c r="K151" s="17" t="str">
        <f>IF(AND(B151="",D151="",E151=""),"",TRIM(IF(ISNA(MATCH(B151,'Registru note'!$B$5:$B$504,0)),"Nota nu există în registru. ","")&amp;IF(D151="","Lipsește contul debitor. ",IF(NOT(OR(ISNUMBER(MATCH(TRIM(IF(ISNUMBER(FIND(".",D151)),LEFT(D151,FIND(".",D151)-1),D151)),PlanCont,0)),ISNUMBER(MATCH(LEFT(TRIM(IF(ISNUMBER(FIND(".",D151)),LEFT(D151,FIND(".",D151)-1),D151)),4),PlanCont,0)),ISNUMBER(MATCH(LEFT(TRIM(IF(ISNUMBER(FIND(".",D151)),LEFT(D151,FIND(".",D151)-1),D151)),3),PlanCont,0)))),"Contul debitor nu există în plan. ",""))&amp;IF(E151="","Lipsește contul creditor. ",IF(NOT(OR(ISNUMBER(MATCH(TRIM(IF(ISNUMBER(FIND(".",E151)),LEFT(E151,FIND(".",E151)-1),E151)),PlanCont,0)),ISNUMBER(MATCH(LEFT(TRIM(IF(ISNUMBER(FIND(".",E151)),LEFT(E151,FIND(".",E151)-1),E151)),4),PlanCont,0)),ISNUMBER(MATCH(LEFT(TRIM(IF(ISNUMBER(FIND(".",E151)),LEFT(E151,FIND(".",E151)-1),E151)),3),PlanCont,0)))),"Contul creditor nu există în plan. ",""))&amp;IF(AND(D151&lt;&gt;"",TRIM(D151&amp;"")=TRIM(E151&amp;"")),"Același cont pe debit și credit. ","")&amp;IF(N(F151)=0,"Lipsește suma. ","")&amp;IF(AND(N(F151)&lt;0,J151&lt;&gt;"Stornare"),"Sumă negativă într-o notă care nu e de stornare. ","")&amp;IF(C151="","Lipsește explicația. ","")))</f>
        <v/>
      </c>
      <c r="L151" s="1" t="str">
        <f>IF(B151="","",B151&amp;"|"&amp;COUNTIF($B$5:B151,B151))</f>
        <v/>
      </c>
      <c r="M151" s="1" t="str">
        <f t="shared" si="8"/>
        <v/>
      </c>
    </row>
    <row r="152" spans="2:13" x14ac:dyDescent="0.2">
      <c r="B152" s="18"/>
      <c r="C152" s="13"/>
      <c r="D152" s="22"/>
      <c r="E152" s="22"/>
      <c r="F152" s="23"/>
      <c r="G152" s="24" t="str">
        <f>IF(B152="","",IFERROR(INDEX('Registru note'!$C$5:$C$504,MATCH(B152,'Registru note'!$B$5:$B$504,0)),""))</f>
        <v/>
      </c>
      <c r="H152" s="25" t="str">
        <f t="shared" si="6"/>
        <v/>
      </c>
      <c r="I152" s="25" t="str">
        <f t="shared" si="7"/>
        <v/>
      </c>
      <c r="J152" s="15" t="str">
        <f>IF(B152="","",IFERROR(INDEX('Registru note'!$D$5:$D$504,MATCH(B152,'Registru note'!$B$5:$B$504,0)),""))</f>
        <v/>
      </c>
      <c r="K152" s="17" t="str">
        <f>IF(AND(B152="",D152="",E152=""),"",TRIM(IF(ISNA(MATCH(B152,'Registru note'!$B$5:$B$504,0)),"Nota nu există în registru. ","")&amp;IF(D152="","Lipsește contul debitor. ",IF(NOT(OR(ISNUMBER(MATCH(TRIM(IF(ISNUMBER(FIND(".",D152)),LEFT(D152,FIND(".",D152)-1),D152)),PlanCont,0)),ISNUMBER(MATCH(LEFT(TRIM(IF(ISNUMBER(FIND(".",D152)),LEFT(D152,FIND(".",D152)-1),D152)),4),PlanCont,0)),ISNUMBER(MATCH(LEFT(TRIM(IF(ISNUMBER(FIND(".",D152)),LEFT(D152,FIND(".",D152)-1),D152)),3),PlanCont,0)))),"Contul debitor nu există în plan. ",""))&amp;IF(E152="","Lipsește contul creditor. ",IF(NOT(OR(ISNUMBER(MATCH(TRIM(IF(ISNUMBER(FIND(".",E152)),LEFT(E152,FIND(".",E152)-1),E152)),PlanCont,0)),ISNUMBER(MATCH(LEFT(TRIM(IF(ISNUMBER(FIND(".",E152)),LEFT(E152,FIND(".",E152)-1),E152)),4),PlanCont,0)),ISNUMBER(MATCH(LEFT(TRIM(IF(ISNUMBER(FIND(".",E152)),LEFT(E152,FIND(".",E152)-1),E152)),3),PlanCont,0)))),"Contul creditor nu există în plan. ",""))&amp;IF(AND(D152&lt;&gt;"",TRIM(D152&amp;"")=TRIM(E152&amp;"")),"Același cont pe debit și credit. ","")&amp;IF(N(F152)=0,"Lipsește suma. ","")&amp;IF(AND(N(F152)&lt;0,J152&lt;&gt;"Stornare"),"Sumă negativă într-o notă care nu e de stornare. ","")&amp;IF(C152="","Lipsește explicația. ","")))</f>
        <v/>
      </c>
      <c r="L152" s="1" t="str">
        <f>IF(B152="","",B152&amp;"|"&amp;COUNTIF($B$5:B152,B152))</f>
        <v/>
      </c>
      <c r="M152" s="1" t="str">
        <f t="shared" si="8"/>
        <v/>
      </c>
    </row>
    <row r="153" spans="2:13" x14ac:dyDescent="0.2">
      <c r="B153" s="18"/>
      <c r="C153" s="13"/>
      <c r="D153" s="22"/>
      <c r="E153" s="22"/>
      <c r="F153" s="23"/>
      <c r="G153" s="24" t="str">
        <f>IF(B153="","",IFERROR(INDEX('Registru note'!$C$5:$C$504,MATCH(B153,'Registru note'!$B$5:$B$504,0)),""))</f>
        <v/>
      </c>
      <c r="H153" s="25" t="str">
        <f t="shared" si="6"/>
        <v/>
      </c>
      <c r="I153" s="25" t="str">
        <f t="shared" si="7"/>
        <v/>
      </c>
      <c r="J153" s="15" t="str">
        <f>IF(B153="","",IFERROR(INDEX('Registru note'!$D$5:$D$504,MATCH(B153,'Registru note'!$B$5:$B$504,0)),""))</f>
        <v/>
      </c>
      <c r="K153" s="17" t="str">
        <f>IF(AND(B153="",D153="",E153=""),"",TRIM(IF(ISNA(MATCH(B153,'Registru note'!$B$5:$B$504,0)),"Nota nu există în registru. ","")&amp;IF(D153="","Lipsește contul debitor. ",IF(NOT(OR(ISNUMBER(MATCH(TRIM(IF(ISNUMBER(FIND(".",D153)),LEFT(D153,FIND(".",D153)-1),D153)),PlanCont,0)),ISNUMBER(MATCH(LEFT(TRIM(IF(ISNUMBER(FIND(".",D153)),LEFT(D153,FIND(".",D153)-1),D153)),4),PlanCont,0)),ISNUMBER(MATCH(LEFT(TRIM(IF(ISNUMBER(FIND(".",D153)),LEFT(D153,FIND(".",D153)-1),D153)),3),PlanCont,0)))),"Contul debitor nu există în plan. ",""))&amp;IF(E153="","Lipsește contul creditor. ",IF(NOT(OR(ISNUMBER(MATCH(TRIM(IF(ISNUMBER(FIND(".",E153)),LEFT(E153,FIND(".",E153)-1),E153)),PlanCont,0)),ISNUMBER(MATCH(LEFT(TRIM(IF(ISNUMBER(FIND(".",E153)),LEFT(E153,FIND(".",E153)-1),E153)),4),PlanCont,0)),ISNUMBER(MATCH(LEFT(TRIM(IF(ISNUMBER(FIND(".",E153)),LEFT(E153,FIND(".",E153)-1),E153)),3),PlanCont,0)))),"Contul creditor nu există în plan. ",""))&amp;IF(AND(D153&lt;&gt;"",TRIM(D153&amp;"")=TRIM(E153&amp;"")),"Același cont pe debit și credit. ","")&amp;IF(N(F153)=0,"Lipsește suma. ","")&amp;IF(AND(N(F153)&lt;0,J153&lt;&gt;"Stornare"),"Sumă negativă într-o notă care nu e de stornare. ","")&amp;IF(C153="","Lipsește explicația. ","")))</f>
        <v/>
      </c>
      <c r="L153" s="1" t="str">
        <f>IF(B153="","",B153&amp;"|"&amp;COUNTIF($B$5:B153,B153))</f>
        <v/>
      </c>
      <c r="M153" s="1" t="str">
        <f t="shared" si="8"/>
        <v/>
      </c>
    </row>
    <row r="154" spans="2:13" x14ac:dyDescent="0.2">
      <c r="B154" s="18"/>
      <c r="C154" s="13"/>
      <c r="D154" s="22"/>
      <c r="E154" s="22"/>
      <c r="F154" s="23"/>
      <c r="G154" s="24" t="str">
        <f>IF(B154="","",IFERROR(INDEX('Registru note'!$C$5:$C$504,MATCH(B154,'Registru note'!$B$5:$B$504,0)),""))</f>
        <v/>
      </c>
      <c r="H154" s="25" t="str">
        <f t="shared" si="6"/>
        <v/>
      </c>
      <c r="I154" s="25" t="str">
        <f t="shared" si="7"/>
        <v/>
      </c>
      <c r="J154" s="15" t="str">
        <f>IF(B154="","",IFERROR(INDEX('Registru note'!$D$5:$D$504,MATCH(B154,'Registru note'!$B$5:$B$504,0)),""))</f>
        <v/>
      </c>
      <c r="K154" s="17" t="str">
        <f>IF(AND(B154="",D154="",E154=""),"",TRIM(IF(ISNA(MATCH(B154,'Registru note'!$B$5:$B$504,0)),"Nota nu există în registru. ","")&amp;IF(D154="","Lipsește contul debitor. ",IF(NOT(OR(ISNUMBER(MATCH(TRIM(IF(ISNUMBER(FIND(".",D154)),LEFT(D154,FIND(".",D154)-1),D154)),PlanCont,0)),ISNUMBER(MATCH(LEFT(TRIM(IF(ISNUMBER(FIND(".",D154)),LEFT(D154,FIND(".",D154)-1),D154)),4),PlanCont,0)),ISNUMBER(MATCH(LEFT(TRIM(IF(ISNUMBER(FIND(".",D154)),LEFT(D154,FIND(".",D154)-1),D154)),3),PlanCont,0)))),"Contul debitor nu există în plan. ",""))&amp;IF(E154="","Lipsește contul creditor. ",IF(NOT(OR(ISNUMBER(MATCH(TRIM(IF(ISNUMBER(FIND(".",E154)),LEFT(E154,FIND(".",E154)-1),E154)),PlanCont,0)),ISNUMBER(MATCH(LEFT(TRIM(IF(ISNUMBER(FIND(".",E154)),LEFT(E154,FIND(".",E154)-1),E154)),4),PlanCont,0)),ISNUMBER(MATCH(LEFT(TRIM(IF(ISNUMBER(FIND(".",E154)),LEFT(E154,FIND(".",E154)-1),E154)),3),PlanCont,0)))),"Contul creditor nu există în plan. ",""))&amp;IF(AND(D154&lt;&gt;"",TRIM(D154&amp;"")=TRIM(E154&amp;"")),"Același cont pe debit și credit. ","")&amp;IF(N(F154)=0,"Lipsește suma. ","")&amp;IF(AND(N(F154)&lt;0,J154&lt;&gt;"Stornare"),"Sumă negativă într-o notă care nu e de stornare. ","")&amp;IF(C154="","Lipsește explicația. ","")))</f>
        <v/>
      </c>
      <c r="L154" s="1" t="str">
        <f>IF(B154="","",B154&amp;"|"&amp;COUNTIF($B$5:B154,B154))</f>
        <v/>
      </c>
      <c r="M154" s="1" t="str">
        <f t="shared" si="8"/>
        <v/>
      </c>
    </row>
    <row r="155" spans="2:13" x14ac:dyDescent="0.2">
      <c r="B155" s="18"/>
      <c r="C155" s="13"/>
      <c r="D155" s="22"/>
      <c r="E155" s="22"/>
      <c r="F155" s="23"/>
      <c r="G155" s="24" t="str">
        <f>IF(B155="","",IFERROR(INDEX('Registru note'!$C$5:$C$504,MATCH(B155,'Registru note'!$B$5:$B$504,0)),""))</f>
        <v/>
      </c>
      <c r="H155" s="25" t="str">
        <f t="shared" si="6"/>
        <v/>
      </c>
      <c r="I155" s="25" t="str">
        <f t="shared" si="7"/>
        <v/>
      </c>
      <c r="J155" s="15" t="str">
        <f>IF(B155="","",IFERROR(INDEX('Registru note'!$D$5:$D$504,MATCH(B155,'Registru note'!$B$5:$B$504,0)),""))</f>
        <v/>
      </c>
      <c r="K155" s="17" t="str">
        <f>IF(AND(B155="",D155="",E155=""),"",TRIM(IF(ISNA(MATCH(B155,'Registru note'!$B$5:$B$504,0)),"Nota nu există în registru. ","")&amp;IF(D155="","Lipsește contul debitor. ",IF(NOT(OR(ISNUMBER(MATCH(TRIM(IF(ISNUMBER(FIND(".",D155)),LEFT(D155,FIND(".",D155)-1),D155)),PlanCont,0)),ISNUMBER(MATCH(LEFT(TRIM(IF(ISNUMBER(FIND(".",D155)),LEFT(D155,FIND(".",D155)-1),D155)),4),PlanCont,0)),ISNUMBER(MATCH(LEFT(TRIM(IF(ISNUMBER(FIND(".",D155)),LEFT(D155,FIND(".",D155)-1),D155)),3),PlanCont,0)))),"Contul debitor nu există în plan. ",""))&amp;IF(E155="","Lipsește contul creditor. ",IF(NOT(OR(ISNUMBER(MATCH(TRIM(IF(ISNUMBER(FIND(".",E155)),LEFT(E155,FIND(".",E155)-1),E155)),PlanCont,0)),ISNUMBER(MATCH(LEFT(TRIM(IF(ISNUMBER(FIND(".",E155)),LEFT(E155,FIND(".",E155)-1),E155)),4),PlanCont,0)),ISNUMBER(MATCH(LEFT(TRIM(IF(ISNUMBER(FIND(".",E155)),LEFT(E155,FIND(".",E155)-1),E155)),3),PlanCont,0)))),"Contul creditor nu există în plan. ",""))&amp;IF(AND(D155&lt;&gt;"",TRIM(D155&amp;"")=TRIM(E155&amp;"")),"Același cont pe debit și credit. ","")&amp;IF(N(F155)=0,"Lipsește suma. ","")&amp;IF(AND(N(F155)&lt;0,J155&lt;&gt;"Stornare"),"Sumă negativă într-o notă care nu e de stornare. ","")&amp;IF(C155="","Lipsește explicația. ","")))</f>
        <v/>
      </c>
      <c r="L155" s="1" t="str">
        <f>IF(B155="","",B155&amp;"|"&amp;COUNTIF($B$5:B155,B155))</f>
        <v/>
      </c>
      <c r="M155" s="1" t="str">
        <f t="shared" si="8"/>
        <v/>
      </c>
    </row>
    <row r="156" spans="2:13" x14ac:dyDescent="0.2">
      <c r="B156" s="18"/>
      <c r="C156" s="13"/>
      <c r="D156" s="22"/>
      <c r="E156" s="22"/>
      <c r="F156" s="23"/>
      <c r="G156" s="24" t="str">
        <f>IF(B156="","",IFERROR(INDEX('Registru note'!$C$5:$C$504,MATCH(B156,'Registru note'!$B$5:$B$504,0)),""))</f>
        <v/>
      </c>
      <c r="H156" s="25" t="str">
        <f t="shared" si="6"/>
        <v/>
      </c>
      <c r="I156" s="25" t="str">
        <f t="shared" si="7"/>
        <v/>
      </c>
      <c r="J156" s="15" t="str">
        <f>IF(B156="","",IFERROR(INDEX('Registru note'!$D$5:$D$504,MATCH(B156,'Registru note'!$B$5:$B$504,0)),""))</f>
        <v/>
      </c>
      <c r="K156" s="17" t="str">
        <f>IF(AND(B156="",D156="",E156=""),"",TRIM(IF(ISNA(MATCH(B156,'Registru note'!$B$5:$B$504,0)),"Nota nu există în registru. ","")&amp;IF(D156="","Lipsește contul debitor. ",IF(NOT(OR(ISNUMBER(MATCH(TRIM(IF(ISNUMBER(FIND(".",D156)),LEFT(D156,FIND(".",D156)-1),D156)),PlanCont,0)),ISNUMBER(MATCH(LEFT(TRIM(IF(ISNUMBER(FIND(".",D156)),LEFT(D156,FIND(".",D156)-1),D156)),4),PlanCont,0)),ISNUMBER(MATCH(LEFT(TRIM(IF(ISNUMBER(FIND(".",D156)),LEFT(D156,FIND(".",D156)-1),D156)),3),PlanCont,0)))),"Contul debitor nu există în plan. ",""))&amp;IF(E156="","Lipsește contul creditor. ",IF(NOT(OR(ISNUMBER(MATCH(TRIM(IF(ISNUMBER(FIND(".",E156)),LEFT(E156,FIND(".",E156)-1),E156)),PlanCont,0)),ISNUMBER(MATCH(LEFT(TRIM(IF(ISNUMBER(FIND(".",E156)),LEFT(E156,FIND(".",E156)-1),E156)),4),PlanCont,0)),ISNUMBER(MATCH(LEFT(TRIM(IF(ISNUMBER(FIND(".",E156)),LEFT(E156,FIND(".",E156)-1),E156)),3),PlanCont,0)))),"Contul creditor nu există în plan. ",""))&amp;IF(AND(D156&lt;&gt;"",TRIM(D156&amp;"")=TRIM(E156&amp;"")),"Același cont pe debit și credit. ","")&amp;IF(N(F156)=0,"Lipsește suma. ","")&amp;IF(AND(N(F156)&lt;0,J156&lt;&gt;"Stornare"),"Sumă negativă într-o notă care nu e de stornare. ","")&amp;IF(C156="","Lipsește explicația. ","")))</f>
        <v/>
      </c>
      <c r="L156" s="1" t="str">
        <f>IF(B156="","",B156&amp;"|"&amp;COUNTIF($B$5:B156,B156))</f>
        <v/>
      </c>
      <c r="M156" s="1" t="str">
        <f t="shared" si="8"/>
        <v/>
      </c>
    </row>
    <row r="157" spans="2:13" x14ac:dyDescent="0.2">
      <c r="B157" s="18"/>
      <c r="C157" s="13"/>
      <c r="D157" s="22"/>
      <c r="E157" s="22"/>
      <c r="F157" s="23"/>
      <c r="G157" s="24" t="str">
        <f>IF(B157="","",IFERROR(INDEX('Registru note'!$C$5:$C$504,MATCH(B157,'Registru note'!$B$5:$B$504,0)),""))</f>
        <v/>
      </c>
      <c r="H157" s="25" t="str">
        <f t="shared" si="6"/>
        <v/>
      </c>
      <c r="I157" s="25" t="str">
        <f t="shared" si="7"/>
        <v/>
      </c>
      <c r="J157" s="15" t="str">
        <f>IF(B157="","",IFERROR(INDEX('Registru note'!$D$5:$D$504,MATCH(B157,'Registru note'!$B$5:$B$504,0)),""))</f>
        <v/>
      </c>
      <c r="K157" s="17" t="str">
        <f>IF(AND(B157="",D157="",E157=""),"",TRIM(IF(ISNA(MATCH(B157,'Registru note'!$B$5:$B$504,0)),"Nota nu există în registru. ","")&amp;IF(D157="","Lipsește contul debitor. ",IF(NOT(OR(ISNUMBER(MATCH(TRIM(IF(ISNUMBER(FIND(".",D157)),LEFT(D157,FIND(".",D157)-1),D157)),PlanCont,0)),ISNUMBER(MATCH(LEFT(TRIM(IF(ISNUMBER(FIND(".",D157)),LEFT(D157,FIND(".",D157)-1),D157)),4),PlanCont,0)),ISNUMBER(MATCH(LEFT(TRIM(IF(ISNUMBER(FIND(".",D157)),LEFT(D157,FIND(".",D157)-1),D157)),3),PlanCont,0)))),"Contul debitor nu există în plan. ",""))&amp;IF(E157="","Lipsește contul creditor. ",IF(NOT(OR(ISNUMBER(MATCH(TRIM(IF(ISNUMBER(FIND(".",E157)),LEFT(E157,FIND(".",E157)-1),E157)),PlanCont,0)),ISNUMBER(MATCH(LEFT(TRIM(IF(ISNUMBER(FIND(".",E157)),LEFT(E157,FIND(".",E157)-1),E157)),4),PlanCont,0)),ISNUMBER(MATCH(LEFT(TRIM(IF(ISNUMBER(FIND(".",E157)),LEFT(E157,FIND(".",E157)-1),E157)),3),PlanCont,0)))),"Contul creditor nu există în plan. ",""))&amp;IF(AND(D157&lt;&gt;"",TRIM(D157&amp;"")=TRIM(E157&amp;"")),"Același cont pe debit și credit. ","")&amp;IF(N(F157)=0,"Lipsește suma. ","")&amp;IF(AND(N(F157)&lt;0,J157&lt;&gt;"Stornare"),"Sumă negativă într-o notă care nu e de stornare. ","")&amp;IF(C157="","Lipsește explicația. ","")))</f>
        <v/>
      </c>
      <c r="L157" s="1" t="str">
        <f>IF(B157="","",B157&amp;"|"&amp;COUNTIF($B$5:B157,B157))</f>
        <v/>
      </c>
      <c r="M157" s="1" t="str">
        <f t="shared" si="8"/>
        <v/>
      </c>
    </row>
    <row r="158" spans="2:13" x14ac:dyDescent="0.2">
      <c r="B158" s="18"/>
      <c r="C158" s="13"/>
      <c r="D158" s="22"/>
      <c r="E158" s="22"/>
      <c r="F158" s="23"/>
      <c r="G158" s="24" t="str">
        <f>IF(B158="","",IFERROR(INDEX('Registru note'!$C$5:$C$504,MATCH(B158,'Registru note'!$B$5:$B$504,0)),""))</f>
        <v/>
      </c>
      <c r="H158" s="25" t="str">
        <f t="shared" si="6"/>
        <v/>
      </c>
      <c r="I158" s="25" t="str">
        <f t="shared" si="7"/>
        <v/>
      </c>
      <c r="J158" s="15" t="str">
        <f>IF(B158="","",IFERROR(INDEX('Registru note'!$D$5:$D$504,MATCH(B158,'Registru note'!$B$5:$B$504,0)),""))</f>
        <v/>
      </c>
      <c r="K158" s="17" t="str">
        <f>IF(AND(B158="",D158="",E158=""),"",TRIM(IF(ISNA(MATCH(B158,'Registru note'!$B$5:$B$504,0)),"Nota nu există în registru. ","")&amp;IF(D158="","Lipsește contul debitor. ",IF(NOT(OR(ISNUMBER(MATCH(TRIM(IF(ISNUMBER(FIND(".",D158)),LEFT(D158,FIND(".",D158)-1),D158)),PlanCont,0)),ISNUMBER(MATCH(LEFT(TRIM(IF(ISNUMBER(FIND(".",D158)),LEFT(D158,FIND(".",D158)-1),D158)),4),PlanCont,0)),ISNUMBER(MATCH(LEFT(TRIM(IF(ISNUMBER(FIND(".",D158)),LEFT(D158,FIND(".",D158)-1),D158)),3),PlanCont,0)))),"Contul debitor nu există în plan. ",""))&amp;IF(E158="","Lipsește contul creditor. ",IF(NOT(OR(ISNUMBER(MATCH(TRIM(IF(ISNUMBER(FIND(".",E158)),LEFT(E158,FIND(".",E158)-1),E158)),PlanCont,0)),ISNUMBER(MATCH(LEFT(TRIM(IF(ISNUMBER(FIND(".",E158)),LEFT(E158,FIND(".",E158)-1),E158)),4),PlanCont,0)),ISNUMBER(MATCH(LEFT(TRIM(IF(ISNUMBER(FIND(".",E158)),LEFT(E158,FIND(".",E158)-1),E158)),3),PlanCont,0)))),"Contul creditor nu există în plan. ",""))&amp;IF(AND(D158&lt;&gt;"",TRIM(D158&amp;"")=TRIM(E158&amp;"")),"Același cont pe debit și credit. ","")&amp;IF(N(F158)=0,"Lipsește suma. ","")&amp;IF(AND(N(F158)&lt;0,J158&lt;&gt;"Stornare"),"Sumă negativă într-o notă care nu e de stornare. ","")&amp;IF(C158="","Lipsește explicația. ","")))</f>
        <v/>
      </c>
      <c r="L158" s="1" t="str">
        <f>IF(B158="","",B158&amp;"|"&amp;COUNTIF($B$5:B158,B158))</f>
        <v/>
      </c>
      <c r="M158" s="1" t="str">
        <f t="shared" si="8"/>
        <v/>
      </c>
    </row>
    <row r="159" spans="2:13" x14ac:dyDescent="0.2">
      <c r="B159" s="18"/>
      <c r="C159" s="13"/>
      <c r="D159" s="22"/>
      <c r="E159" s="22"/>
      <c r="F159" s="23"/>
      <c r="G159" s="24" t="str">
        <f>IF(B159="","",IFERROR(INDEX('Registru note'!$C$5:$C$504,MATCH(B159,'Registru note'!$B$5:$B$504,0)),""))</f>
        <v/>
      </c>
      <c r="H159" s="25" t="str">
        <f t="shared" si="6"/>
        <v/>
      </c>
      <c r="I159" s="25" t="str">
        <f t="shared" si="7"/>
        <v/>
      </c>
      <c r="J159" s="15" t="str">
        <f>IF(B159="","",IFERROR(INDEX('Registru note'!$D$5:$D$504,MATCH(B159,'Registru note'!$B$5:$B$504,0)),""))</f>
        <v/>
      </c>
      <c r="K159" s="17" t="str">
        <f>IF(AND(B159="",D159="",E159=""),"",TRIM(IF(ISNA(MATCH(B159,'Registru note'!$B$5:$B$504,0)),"Nota nu există în registru. ","")&amp;IF(D159="","Lipsește contul debitor. ",IF(NOT(OR(ISNUMBER(MATCH(TRIM(IF(ISNUMBER(FIND(".",D159)),LEFT(D159,FIND(".",D159)-1),D159)),PlanCont,0)),ISNUMBER(MATCH(LEFT(TRIM(IF(ISNUMBER(FIND(".",D159)),LEFT(D159,FIND(".",D159)-1),D159)),4),PlanCont,0)),ISNUMBER(MATCH(LEFT(TRIM(IF(ISNUMBER(FIND(".",D159)),LEFT(D159,FIND(".",D159)-1),D159)),3),PlanCont,0)))),"Contul debitor nu există în plan. ",""))&amp;IF(E159="","Lipsește contul creditor. ",IF(NOT(OR(ISNUMBER(MATCH(TRIM(IF(ISNUMBER(FIND(".",E159)),LEFT(E159,FIND(".",E159)-1),E159)),PlanCont,0)),ISNUMBER(MATCH(LEFT(TRIM(IF(ISNUMBER(FIND(".",E159)),LEFT(E159,FIND(".",E159)-1),E159)),4),PlanCont,0)),ISNUMBER(MATCH(LEFT(TRIM(IF(ISNUMBER(FIND(".",E159)),LEFT(E159,FIND(".",E159)-1),E159)),3),PlanCont,0)))),"Contul creditor nu există în plan. ",""))&amp;IF(AND(D159&lt;&gt;"",TRIM(D159&amp;"")=TRIM(E159&amp;"")),"Același cont pe debit și credit. ","")&amp;IF(N(F159)=0,"Lipsește suma. ","")&amp;IF(AND(N(F159)&lt;0,J159&lt;&gt;"Stornare"),"Sumă negativă într-o notă care nu e de stornare. ","")&amp;IF(C159="","Lipsește explicația. ","")))</f>
        <v/>
      </c>
      <c r="L159" s="1" t="str">
        <f>IF(B159="","",B159&amp;"|"&amp;COUNTIF($B$5:B159,B159))</f>
        <v/>
      </c>
      <c r="M159" s="1" t="str">
        <f t="shared" si="8"/>
        <v/>
      </c>
    </row>
    <row r="160" spans="2:13" x14ac:dyDescent="0.2">
      <c r="B160" s="18"/>
      <c r="C160" s="13"/>
      <c r="D160" s="22"/>
      <c r="E160" s="22"/>
      <c r="F160" s="23"/>
      <c r="G160" s="24" t="str">
        <f>IF(B160="","",IFERROR(INDEX('Registru note'!$C$5:$C$504,MATCH(B160,'Registru note'!$B$5:$B$504,0)),""))</f>
        <v/>
      </c>
      <c r="H160" s="25" t="str">
        <f t="shared" si="6"/>
        <v/>
      </c>
      <c r="I160" s="25" t="str">
        <f t="shared" si="7"/>
        <v/>
      </c>
      <c r="J160" s="15" t="str">
        <f>IF(B160="","",IFERROR(INDEX('Registru note'!$D$5:$D$504,MATCH(B160,'Registru note'!$B$5:$B$504,0)),""))</f>
        <v/>
      </c>
      <c r="K160" s="17" t="str">
        <f>IF(AND(B160="",D160="",E160=""),"",TRIM(IF(ISNA(MATCH(B160,'Registru note'!$B$5:$B$504,0)),"Nota nu există în registru. ","")&amp;IF(D160="","Lipsește contul debitor. ",IF(NOT(OR(ISNUMBER(MATCH(TRIM(IF(ISNUMBER(FIND(".",D160)),LEFT(D160,FIND(".",D160)-1),D160)),PlanCont,0)),ISNUMBER(MATCH(LEFT(TRIM(IF(ISNUMBER(FIND(".",D160)),LEFT(D160,FIND(".",D160)-1),D160)),4),PlanCont,0)),ISNUMBER(MATCH(LEFT(TRIM(IF(ISNUMBER(FIND(".",D160)),LEFT(D160,FIND(".",D160)-1),D160)),3),PlanCont,0)))),"Contul debitor nu există în plan. ",""))&amp;IF(E160="","Lipsește contul creditor. ",IF(NOT(OR(ISNUMBER(MATCH(TRIM(IF(ISNUMBER(FIND(".",E160)),LEFT(E160,FIND(".",E160)-1),E160)),PlanCont,0)),ISNUMBER(MATCH(LEFT(TRIM(IF(ISNUMBER(FIND(".",E160)),LEFT(E160,FIND(".",E160)-1),E160)),4),PlanCont,0)),ISNUMBER(MATCH(LEFT(TRIM(IF(ISNUMBER(FIND(".",E160)),LEFT(E160,FIND(".",E160)-1),E160)),3),PlanCont,0)))),"Contul creditor nu există în plan. ",""))&amp;IF(AND(D160&lt;&gt;"",TRIM(D160&amp;"")=TRIM(E160&amp;"")),"Același cont pe debit și credit. ","")&amp;IF(N(F160)=0,"Lipsește suma. ","")&amp;IF(AND(N(F160)&lt;0,J160&lt;&gt;"Stornare"),"Sumă negativă într-o notă care nu e de stornare. ","")&amp;IF(C160="","Lipsește explicația. ","")))</f>
        <v/>
      </c>
      <c r="L160" s="1" t="str">
        <f>IF(B160="","",B160&amp;"|"&amp;COUNTIF($B$5:B160,B160))</f>
        <v/>
      </c>
      <c r="M160" s="1" t="str">
        <f t="shared" si="8"/>
        <v/>
      </c>
    </row>
    <row r="161" spans="2:13" x14ac:dyDescent="0.2">
      <c r="B161" s="18"/>
      <c r="C161" s="13"/>
      <c r="D161" s="22"/>
      <c r="E161" s="22"/>
      <c r="F161" s="23"/>
      <c r="G161" s="24" t="str">
        <f>IF(B161="","",IFERROR(INDEX('Registru note'!$C$5:$C$504,MATCH(B161,'Registru note'!$B$5:$B$504,0)),""))</f>
        <v/>
      </c>
      <c r="H161" s="25" t="str">
        <f t="shared" si="6"/>
        <v/>
      </c>
      <c r="I161" s="25" t="str">
        <f t="shared" si="7"/>
        <v/>
      </c>
      <c r="J161" s="15" t="str">
        <f>IF(B161="","",IFERROR(INDEX('Registru note'!$D$5:$D$504,MATCH(B161,'Registru note'!$B$5:$B$504,0)),""))</f>
        <v/>
      </c>
      <c r="K161" s="17" t="str">
        <f>IF(AND(B161="",D161="",E161=""),"",TRIM(IF(ISNA(MATCH(B161,'Registru note'!$B$5:$B$504,0)),"Nota nu există în registru. ","")&amp;IF(D161="","Lipsește contul debitor. ",IF(NOT(OR(ISNUMBER(MATCH(TRIM(IF(ISNUMBER(FIND(".",D161)),LEFT(D161,FIND(".",D161)-1),D161)),PlanCont,0)),ISNUMBER(MATCH(LEFT(TRIM(IF(ISNUMBER(FIND(".",D161)),LEFT(D161,FIND(".",D161)-1),D161)),4),PlanCont,0)),ISNUMBER(MATCH(LEFT(TRIM(IF(ISNUMBER(FIND(".",D161)),LEFT(D161,FIND(".",D161)-1),D161)),3),PlanCont,0)))),"Contul debitor nu există în plan. ",""))&amp;IF(E161="","Lipsește contul creditor. ",IF(NOT(OR(ISNUMBER(MATCH(TRIM(IF(ISNUMBER(FIND(".",E161)),LEFT(E161,FIND(".",E161)-1),E161)),PlanCont,0)),ISNUMBER(MATCH(LEFT(TRIM(IF(ISNUMBER(FIND(".",E161)),LEFT(E161,FIND(".",E161)-1),E161)),4),PlanCont,0)),ISNUMBER(MATCH(LEFT(TRIM(IF(ISNUMBER(FIND(".",E161)),LEFT(E161,FIND(".",E161)-1),E161)),3),PlanCont,0)))),"Contul creditor nu există în plan. ",""))&amp;IF(AND(D161&lt;&gt;"",TRIM(D161&amp;"")=TRIM(E161&amp;"")),"Același cont pe debit și credit. ","")&amp;IF(N(F161)=0,"Lipsește suma. ","")&amp;IF(AND(N(F161)&lt;0,J161&lt;&gt;"Stornare"),"Sumă negativă într-o notă care nu e de stornare. ","")&amp;IF(C161="","Lipsește explicația. ","")))</f>
        <v/>
      </c>
      <c r="L161" s="1" t="str">
        <f>IF(B161="","",B161&amp;"|"&amp;COUNTIF($B$5:B161,B161))</f>
        <v/>
      </c>
      <c r="M161" s="1" t="str">
        <f t="shared" si="8"/>
        <v/>
      </c>
    </row>
    <row r="162" spans="2:13" x14ac:dyDescent="0.2">
      <c r="B162" s="18"/>
      <c r="C162" s="13"/>
      <c r="D162" s="22"/>
      <c r="E162" s="22"/>
      <c r="F162" s="23"/>
      <c r="G162" s="24" t="str">
        <f>IF(B162="","",IFERROR(INDEX('Registru note'!$C$5:$C$504,MATCH(B162,'Registru note'!$B$5:$B$504,0)),""))</f>
        <v/>
      </c>
      <c r="H162" s="25" t="str">
        <f t="shared" si="6"/>
        <v/>
      </c>
      <c r="I162" s="25" t="str">
        <f t="shared" si="7"/>
        <v/>
      </c>
      <c r="J162" s="15" t="str">
        <f>IF(B162="","",IFERROR(INDEX('Registru note'!$D$5:$D$504,MATCH(B162,'Registru note'!$B$5:$B$504,0)),""))</f>
        <v/>
      </c>
      <c r="K162" s="17" t="str">
        <f>IF(AND(B162="",D162="",E162=""),"",TRIM(IF(ISNA(MATCH(B162,'Registru note'!$B$5:$B$504,0)),"Nota nu există în registru. ","")&amp;IF(D162="","Lipsește contul debitor. ",IF(NOT(OR(ISNUMBER(MATCH(TRIM(IF(ISNUMBER(FIND(".",D162)),LEFT(D162,FIND(".",D162)-1),D162)),PlanCont,0)),ISNUMBER(MATCH(LEFT(TRIM(IF(ISNUMBER(FIND(".",D162)),LEFT(D162,FIND(".",D162)-1),D162)),4),PlanCont,0)),ISNUMBER(MATCH(LEFT(TRIM(IF(ISNUMBER(FIND(".",D162)),LEFT(D162,FIND(".",D162)-1),D162)),3),PlanCont,0)))),"Contul debitor nu există în plan. ",""))&amp;IF(E162="","Lipsește contul creditor. ",IF(NOT(OR(ISNUMBER(MATCH(TRIM(IF(ISNUMBER(FIND(".",E162)),LEFT(E162,FIND(".",E162)-1),E162)),PlanCont,0)),ISNUMBER(MATCH(LEFT(TRIM(IF(ISNUMBER(FIND(".",E162)),LEFT(E162,FIND(".",E162)-1),E162)),4),PlanCont,0)),ISNUMBER(MATCH(LEFT(TRIM(IF(ISNUMBER(FIND(".",E162)),LEFT(E162,FIND(".",E162)-1),E162)),3),PlanCont,0)))),"Contul creditor nu există în plan. ",""))&amp;IF(AND(D162&lt;&gt;"",TRIM(D162&amp;"")=TRIM(E162&amp;"")),"Același cont pe debit și credit. ","")&amp;IF(N(F162)=0,"Lipsește suma. ","")&amp;IF(AND(N(F162)&lt;0,J162&lt;&gt;"Stornare"),"Sumă negativă într-o notă care nu e de stornare. ","")&amp;IF(C162="","Lipsește explicația. ","")))</f>
        <v/>
      </c>
      <c r="L162" s="1" t="str">
        <f>IF(B162="","",B162&amp;"|"&amp;COUNTIF($B$5:B162,B162))</f>
        <v/>
      </c>
      <c r="M162" s="1" t="str">
        <f t="shared" si="8"/>
        <v/>
      </c>
    </row>
    <row r="163" spans="2:13" x14ac:dyDescent="0.2">
      <c r="B163" s="18"/>
      <c r="C163" s="13"/>
      <c r="D163" s="22"/>
      <c r="E163" s="22"/>
      <c r="F163" s="23"/>
      <c r="G163" s="24" t="str">
        <f>IF(B163="","",IFERROR(INDEX('Registru note'!$C$5:$C$504,MATCH(B163,'Registru note'!$B$5:$B$504,0)),""))</f>
        <v/>
      </c>
      <c r="H163" s="25" t="str">
        <f t="shared" si="6"/>
        <v/>
      </c>
      <c r="I163" s="25" t="str">
        <f t="shared" si="7"/>
        <v/>
      </c>
      <c r="J163" s="15" t="str">
        <f>IF(B163="","",IFERROR(INDEX('Registru note'!$D$5:$D$504,MATCH(B163,'Registru note'!$B$5:$B$504,0)),""))</f>
        <v/>
      </c>
      <c r="K163" s="17" t="str">
        <f>IF(AND(B163="",D163="",E163=""),"",TRIM(IF(ISNA(MATCH(B163,'Registru note'!$B$5:$B$504,0)),"Nota nu există în registru. ","")&amp;IF(D163="","Lipsește contul debitor. ",IF(NOT(OR(ISNUMBER(MATCH(TRIM(IF(ISNUMBER(FIND(".",D163)),LEFT(D163,FIND(".",D163)-1),D163)),PlanCont,0)),ISNUMBER(MATCH(LEFT(TRIM(IF(ISNUMBER(FIND(".",D163)),LEFT(D163,FIND(".",D163)-1),D163)),4),PlanCont,0)),ISNUMBER(MATCH(LEFT(TRIM(IF(ISNUMBER(FIND(".",D163)),LEFT(D163,FIND(".",D163)-1),D163)),3),PlanCont,0)))),"Contul debitor nu există în plan. ",""))&amp;IF(E163="","Lipsește contul creditor. ",IF(NOT(OR(ISNUMBER(MATCH(TRIM(IF(ISNUMBER(FIND(".",E163)),LEFT(E163,FIND(".",E163)-1),E163)),PlanCont,0)),ISNUMBER(MATCH(LEFT(TRIM(IF(ISNUMBER(FIND(".",E163)),LEFT(E163,FIND(".",E163)-1),E163)),4),PlanCont,0)),ISNUMBER(MATCH(LEFT(TRIM(IF(ISNUMBER(FIND(".",E163)),LEFT(E163,FIND(".",E163)-1),E163)),3),PlanCont,0)))),"Contul creditor nu există în plan. ",""))&amp;IF(AND(D163&lt;&gt;"",TRIM(D163&amp;"")=TRIM(E163&amp;"")),"Același cont pe debit și credit. ","")&amp;IF(N(F163)=0,"Lipsește suma. ","")&amp;IF(AND(N(F163)&lt;0,J163&lt;&gt;"Stornare"),"Sumă negativă într-o notă care nu e de stornare. ","")&amp;IF(C163="","Lipsește explicația. ","")))</f>
        <v/>
      </c>
      <c r="L163" s="1" t="str">
        <f>IF(B163="","",B163&amp;"|"&amp;COUNTIF($B$5:B163,B163))</f>
        <v/>
      </c>
      <c r="M163" s="1" t="str">
        <f t="shared" si="8"/>
        <v/>
      </c>
    </row>
    <row r="164" spans="2:13" x14ac:dyDescent="0.2">
      <c r="B164" s="18"/>
      <c r="C164" s="13"/>
      <c r="D164" s="22"/>
      <c r="E164" s="22"/>
      <c r="F164" s="23"/>
      <c r="G164" s="24" t="str">
        <f>IF(B164="","",IFERROR(INDEX('Registru note'!$C$5:$C$504,MATCH(B164,'Registru note'!$B$5:$B$504,0)),""))</f>
        <v/>
      </c>
      <c r="H164" s="25" t="str">
        <f t="shared" si="6"/>
        <v/>
      </c>
      <c r="I164" s="25" t="str">
        <f t="shared" si="7"/>
        <v/>
      </c>
      <c r="J164" s="15" t="str">
        <f>IF(B164="","",IFERROR(INDEX('Registru note'!$D$5:$D$504,MATCH(B164,'Registru note'!$B$5:$B$504,0)),""))</f>
        <v/>
      </c>
      <c r="K164" s="17" t="str">
        <f>IF(AND(B164="",D164="",E164=""),"",TRIM(IF(ISNA(MATCH(B164,'Registru note'!$B$5:$B$504,0)),"Nota nu există în registru. ","")&amp;IF(D164="","Lipsește contul debitor. ",IF(NOT(OR(ISNUMBER(MATCH(TRIM(IF(ISNUMBER(FIND(".",D164)),LEFT(D164,FIND(".",D164)-1),D164)),PlanCont,0)),ISNUMBER(MATCH(LEFT(TRIM(IF(ISNUMBER(FIND(".",D164)),LEFT(D164,FIND(".",D164)-1),D164)),4),PlanCont,0)),ISNUMBER(MATCH(LEFT(TRIM(IF(ISNUMBER(FIND(".",D164)),LEFT(D164,FIND(".",D164)-1),D164)),3),PlanCont,0)))),"Contul debitor nu există în plan. ",""))&amp;IF(E164="","Lipsește contul creditor. ",IF(NOT(OR(ISNUMBER(MATCH(TRIM(IF(ISNUMBER(FIND(".",E164)),LEFT(E164,FIND(".",E164)-1),E164)),PlanCont,0)),ISNUMBER(MATCH(LEFT(TRIM(IF(ISNUMBER(FIND(".",E164)),LEFT(E164,FIND(".",E164)-1),E164)),4),PlanCont,0)),ISNUMBER(MATCH(LEFT(TRIM(IF(ISNUMBER(FIND(".",E164)),LEFT(E164,FIND(".",E164)-1),E164)),3),PlanCont,0)))),"Contul creditor nu există în plan. ",""))&amp;IF(AND(D164&lt;&gt;"",TRIM(D164&amp;"")=TRIM(E164&amp;"")),"Același cont pe debit și credit. ","")&amp;IF(N(F164)=0,"Lipsește suma. ","")&amp;IF(AND(N(F164)&lt;0,J164&lt;&gt;"Stornare"),"Sumă negativă într-o notă care nu e de stornare. ","")&amp;IF(C164="","Lipsește explicația. ","")))</f>
        <v/>
      </c>
      <c r="L164" s="1" t="str">
        <f>IF(B164="","",B164&amp;"|"&amp;COUNTIF($B$5:B164,B164))</f>
        <v/>
      </c>
      <c r="M164" s="1" t="str">
        <f t="shared" si="8"/>
        <v/>
      </c>
    </row>
    <row r="165" spans="2:13" x14ac:dyDescent="0.2">
      <c r="B165" s="18"/>
      <c r="C165" s="13"/>
      <c r="D165" s="22"/>
      <c r="E165" s="22"/>
      <c r="F165" s="23"/>
      <c r="G165" s="24" t="str">
        <f>IF(B165="","",IFERROR(INDEX('Registru note'!$C$5:$C$504,MATCH(B165,'Registru note'!$B$5:$B$504,0)),""))</f>
        <v/>
      </c>
      <c r="H165" s="25" t="str">
        <f t="shared" si="6"/>
        <v/>
      </c>
      <c r="I165" s="25" t="str">
        <f t="shared" si="7"/>
        <v/>
      </c>
      <c r="J165" s="15" t="str">
        <f>IF(B165="","",IFERROR(INDEX('Registru note'!$D$5:$D$504,MATCH(B165,'Registru note'!$B$5:$B$504,0)),""))</f>
        <v/>
      </c>
      <c r="K165" s="17" t="str">
        <f>IF(AND(B165="",D165="",E165=""),"",TRIM(IF(ISNA(MATCH(B165,'Registru note'!$B$5:$B$504,0)),"Nota nu există în registru. ","")&amp;IF(D165="","Lipsește contul debitor. ",IF(NOT(OR(ISNUMBER(MATCH(TRIM(IF(ISNUMBER(FIND(".",D165)),LEFT(D165,FIND(".",D165)-1),D165)),PlanCont,0)),ISNUMBER(MATCH(LEFT(TRIM(IF(ISNUMBER(FIND(".",D165)),LEFT(D165,FIND(".",D165)-1),D165)),4),PlanCont,0)),ISNUMBER(MATCH(LEFT(TRIM(IF(ISNUMBER(FIND(".",D165)),LEFT(D165,FIND(".",D165)-1),D165)),3),PlanCont,0)))),"Contul debitor nu există în plan. ",""))&amp;IF(E165="","Lipsește contul creditor. ",IF(NOT(OR(ISNUMBER(MATCH(TRIM(IF(ISNUMBER(FIND(".",E165)),LEFT(E165,FIND(".",E165)-1),E165)),PlanCont,0)),ISNUMBER(MATCH(LEFT(TRIM(IF(ISNUMBER(FIND(".",E165)),LEFT(E165,FIND(".",E165)-1),E165)),4),PlanCont,0)),ISNUMBER(MATCH(LEFT(TRIM(IF(ISNUMBER(FIND(".",E165)),LEFT(E165,FIND(".",E165)-1),E165)),3),PlanCont,0)))),"Contul creditor nu există în plan. ",""))&amp;IF(AND(D165&lt;&gt;"",TRIM(D165&amp;"")=TRIM(E165&amp;"")),"Același cont pe debit și credit. ","")&amp;IF(N(F165)=0,"Lipsește suma. ","")&amp;IF(AND(N(F165)&lt;0,J165&lt;&gt;"Stornare"),"Sumă negativă într-o notă care nu e de stornare. ","")&amp;IF(C165="","Lipsește explicația. ","")))</f>
        <v/>
      </c>
      <c r="L165" s="1" t="str">
        <f>IF(B165="","",B165&amp;"|"&amp;COUNTIF($B$5:B165,B165))</f>
        <v/>
      </c>
      <c r="M165" s="1" t="str">
        <f t="shared" si="8"/>
        <v/>
      </c>
    </row>
    <row r="166" spans="2:13" x14ac:dyDescent="0.2">
      <c r="B166" s="18"/>
      <c r="C166" s="13"/>
      <c r="D166" s="22"/>
      <c r="E166" s="22"/>
      <c r="F166" s="23"/>
      <c r="G166" s="24" t="str">
        <f>IF(B166="","",IFERROR(INDEX('Registru note'!$C$5:$C$504,MATCH(B166,'Registru note'!$B$5:$B$504,0)),""))</f>
        <v/>
      </c>
      <c r="H166" s="25" t="str">
        <f t="shared" si="6"/>
        <v/>
      </c>
      <c r="I166" s="25" t="str">
        <f t="shared" si="7"/>
        <v/>
      </c>
      <c r="J166" s="15" t="str">
        <f>IF(B166="","",IFERROR(INDEX('Registru note'!$D$5:$D$504,MATCH(B166,'Registru note'!$B$5:$B$504,0)),""))</f>
        <v/>
      </c>
      <c r="K166" s="17" t="str">
        <f>IF(AND(B166="",D166="",E166=""),"",TRIM(IF(ISNA(MATCH(B166,'Registru note'!$B$5:$B$504,0)),"Nota nu există în registru. ","")&amp;IF(D166="","Lipsește contul debitor. ",IF(NOT(OR(ISNUMBER(MATCH(TRIM(IF(ISNUMBER(FIND(".",D166)),LEFT(D166,FIND(".",D166)-1),D166)),PlanCont,0)),ISNUMBER(MATCH(LEFT(TRIM(IF(ISNUMBER(FIND(".",D166)),LEFT(D166,FIND(".",D166)-1),D166)),4),PlanCont,0)),ISNUMBER(MATCH(LEFT(TRIM(IF(ISNUMBER(FIND(".",D166)),LEFT(D166,FIND(".",D166)-1),D166)),3),PlanCont,0)))),"Contul debitor nu există în plan. ",""))&amp;IF(E166="","Lipsește contul creditor. ",IF(NOT(OR(ISNUMBER(MATCH(TRIM(IF(ISNUMBER(FIND(".",E166)),LEFT(E166,FIND(".",E166)-1),E166)),PlanCont,0)),ISNUMBER(MATCH(LEFT(TRIM(IF(ISNUMBER(FIND(".",E166)),LEFT(E166,FIND(".",E166)-1),E166)),4),PlanCont,0)),ISNUMBER(MATCH(LEFT(TRIM(IF(ISNUMBER(FIND(".",E166)),LEFT(E166,FIND(".",E166)-1),E166)),3),PlanCont,0)))),"Contul creditor nu există în plan. ",""))&amp;IF(AND(D166&lt;&gt;"",TRIM(D166&amp;"")=TRIM(E166&amp;"")),"Același cont pe debit și credit. ","")&amp;IF(N(F166)=0,"Lipsește suma. ","")&amp;IF(AND(N(F166)&lt;0,J166&lt;&gt;"Stornare"),"Sumă negativă într-o notă care nu e de stornare. ","")&amp;IF(C166="","Lipsește explicația. ","")))</f>
        <v/>
      </c>
      <c r="L166" s="1" t="str">
        <f>IF(B166="","",B166&amp;"|"&amp;COUNTIF($B$5:B166,B166))</f>
        <v/>
      </c>
      <c r="M166" s="1" t="str">
        <f t="shared" si="8"/>
        <v/>
      </c>
    </row>
    <row r="167" spans="2:13" x14ac:dyDescent="0.2">
      <c r="B167" s="18"/>
      <c r="C167" s="13"/>
      <c r="D167" s="22"/>
      <c r="E167" s="22"/>
      <c r="F167" s="23"/>
      <c r="G167" s="24" t="str">
        <f>IF(B167="","",IFERROR(INDEX('Registru note'!$C$5:$C$504,MATCH(B167,'Registru note'!$B$5:$B$504,0)),""))</f>
        <v/>
      </c>
      <c r="H167" s="25" t="str">
        <f t="shared" si="6"/>
        <v/>
      </c>
      <c r="I167" s="25" t="str">
        <f t="shared" si="7"/>
        <v/>
      </c>
      <c r="J167" s="15" t="str">
        <f>IF(B167="","",IFERROR(INDEX('Registru note'!$D$5:$D$504,MATCH(B167,'Registru note'!$B$5:$B$504,0)),""))</f>
        <v/>
      </c>
      <c r="K167" s="17" t="str">
        <f>IF(AND(B167="",D167="",E167=""),"",TRIM(IF(ISNA(MATCH(B167,'Registru note'!$B$5:$B$504,0)),"Nota nu există în registru. ","")&amp;IF(D167="","Lipsește contul debitor. ",IF(NOT(OR(ISNUMBER(MATCH(TRIM(IF(ISNUMBER(FIND(".",D167)),LEFT(D167,FIND(".",D167)-1),D167)),PlanCont,0)),ISNUMBER(MATCH(LEFT(TRIM(IF(ISNUMBER(FIND(".",D167)),LEFT(D167,FIND(".",D167)-1),D167)),4),PlanCont,0)),ISNUMBER(MATCH(LEFT(TRIM(IF(ISNUMBER(FIND(".",D167)),LEFT(D167,FIND(".",D167)-1),D167)),3),PlanCont,0)))),"Contul debitor nu există în plan. ",""))&amp;IF(E167="","Lipsește contul creditor. ",IF(NOT(OR(ISNUMBER(MATCH(TRIM(IF(ISNUMBER(FIND(".",E167)),LEFT(E167,FIND(".",E167)-1),E167)),PlanCont,0)),ISNUMBER(MATCH(LEFT(TRIM(IF(ISNUMBER(FIND(".",E167)),LEFT(E167,FIND(".",E167)-1),E167)),4),PlanCont,0)),ISNUMBER(MATCH(LEFT(TRIM(IF(ISNUMBER(FIND(".",E167)),LEFT(E167,FIND(".",E167)-1),E167)),3),PlanCont,0)))),"Contul creditor nu există în plan. ",""))&amp;IF(AND(D167&lt;&gt;"",TRIM(D167&amp;"")=TRIM(E167&amp;"")),"Același cont pe debit și credit. ","")&amp;IF(N(F167)=0,"Lipsește suma. ","")&amp;IF(AND(N(F167)&lt;0,J167&lt;&gt;"Stornare"),"Sumă negativă într-o notă care nu e de stornare. ","")&amp;IF(C167="","Lipsește explicația. ","")))</f>
        <v/>
      </c>
      <c r="L167" s="1" t="str">
        <f>IF(B167="","",B167&amp;"|"&amp;COUNTIF($B$5:B167,B167))</f>
        <v/>
      </c>
      <c r="M167" s="1" t="str">
        <f t="shared" si="8"/>
        <v/>
      </c>
    </row>
    <row r="168" spans="2:13" x14ac:dyDescent="0.2">
      <c r="B168" s="18"/>
      <c r="C168" s="13"/>
      <c r="D168" s="22"/>
      <c r="E168" s="22"/>
      <c r="F168" s="23"/>
      <c r="G168" s="24" t="str">
        <f>IF(B168="","",IFERROR(INDEX('Registru note'!$C$5:$C$504,MATCH(B168,'Registru note'!$B$5:$B$504,0)),""))</f>
        <v/>
      </c>
      <c r="H168" s="25" t="str">
        <f t="shared" si="6"/>
        <v/>
      </c>
      <c r="I168" s="25" t="str">
        <f t="shared" si="7"/>
        <v/>
      </c>
      <c r="J168" s="15" t="str">
        <f>IF(B168="","",IFERROR(INDEX('Registru note'!$D$5:$D$504,MATCH(B168,'Registru note'!$B$5:$B$504,0)),""))</f>
        <v/>
      </c>
      <c r="K168" s="17" t="str">
        <f>IF(AND(B168="",D168="",E168=""),"",TRIM(IF(ISNA(MATCH(B168,'Registru note'!$B$5:$B$504,0)),"Nota nu există în registru. ","")&amp;IF(D168="","Lipsește contul debitor. ",IF(NOT(OR(ISNUMBER(MATCH(TRIM(IF(ISNUMBER(FIND(".",D168)),LEFT(D168,FIND(".",D168)-1),D168)),PlanCont,0)),ISNUMBER(MATCH(LEFT(TRIM(IF(ISNUMBER(FIND(".",D168)),LEFT(D168,FIND(".",D168)-1),D168)),4),PlanCont,0)),ISNUMBER(MATCH(LEFT(TRIM(IF(ISNUMBER(FIND(".",D168)),LEFT(D168,FIND(".",D168)-1),D168)),3),PlanCont,0)))),"Contul debitor nu există în plan. ",""))&amp;IF(E168="","Lipsește contul creditor. ",IF(NOT(OR(ISNUMBER(MATCH(TRIM(IF(ISNUMBER(FIND(".",E168)),LEFT(E168,FIND(".",E168)-1),E168)),PlanCont,0)),ISNUMBER(MATCH(LEFT(TRIM(IF(ISNUMBER(FIND(".",E168)),LEFT(E168,FIND(".",E168)-1),E168)),4),PlanCont,0)),ISNUMBER(MATCH(LEFT(TRIM(IF(ISNUMBER(FIND(".",E168)),LEFT(E168,FIND(".",E168)-1),E168)),3),PlanCont,0)))),"Contul creditor nu există în plan. ",""))&amp;IF(AND(D168&lt;&gt;"",TRIM(D168&amp;"")=TRIM(E168&amp;"")),"Același cont pe debit și credit. ","")&amp;IF(N(F168)=0,"Lipsește suma. ","")&amp;IF(AND(N(F168)&lt;0,J168&lt;&gt;"Stornare"),"Sumă negativă într-o notă care nu e de stornare. ","")&amp;IF(C168="","Lipsește explicația. ","")))</f>
        <v/>
      </c>
      <c r="L168" s="1" t="str">
        <f>IF(B168="","",B168&amp;"|"&amp;COUNTIF($B$5:B168,B168))</f>
        <v/>
      </c>
      <c r="M168" s="1" t="str">
        <f t="shared" si="8"/>
        <v/>
      </c>
    </row>
    <row r="169" spans="2:13" x14ac:dyDescent="0.2">
      <c r="B169" s="18"/>
      <c r="C169" s="13"/>
      <c r="D169" s="22"/>
      <c r="E169" s="22"/>
      <c r="F169" s="23"/>
      <c r="G169" s="24" t="str">
        <f>IF(B169="","",IFERROR(INDEX('Registru note'!$C$5:$C$504,MATCH(B169,'Registru note'!$B$5:$B$504,0)),""))</f>
        <v/>
      </c>
      <c r="H169" s="25" t="str">
        <f t="shared" si="6"/>
        <v/>
      </c>
      <c r="I169" s="25" t="str">
        <f t="shared" si="7"/>
        <v/>
      </c>
      <c r="J169" s="15" t="str">
        <f>IF(B169="","",IFERROR(INDEX('Registru note'!$D$5:$D$504,MATCH(B169,'Registru note'!$B$5:$B$504,0)),""))</f>
        <v/>
      </c>
      <c r="K169" s="17" t="str">
        <f>IF(AND(B169="",D169="",E169=""),"",TRIM(IF(ISNA(MATCH(B169,'Registru note'!$B$5:$B$504,0)),"Nota nu există în registru. ","")&amp;IF(D169="","Lipsește contul debitor. ",IF(NOT(OR(ISNUMBER(MATCH(TRIM(IF(ISNUMBER(FIND(".",D169)),LEFT(D169,FIND(".",D169)-1),D169)),PlanCont,0)),ISNUMBER(MATCH(LEFT(TRIM(IF(ISNUMBER(FIND(".",D169)),LEFT(D169,FIND(".",D169)-1),D169)),4),PlanCont,0)),ISNUMBER(MATCH(LEFT(TRIM(IF(ISNUMBER(FIND(".",D169)),LEFT(D169,FIND(".",D169)-1),D169)),3),PlanCont,0)))),"Contul debitor nu există în plan. ",""))&amp;IF(E169="","Lipsește contul creditor. ",IF(NOT(OR(ISNUMBER(MATCH(TRIM(IF(ISNUMBER(FIND(".",E169)),LEFT(E169,FIND(".",E169)-1),E169)),PlanCont,0)),ISNUMBER(MATCH(LEFT(TRIM(IF(ISNUMBER(FIND(".",E169)),LEFT(E169,FIND(".",E169)-1),E169)),4),PlanCont,0)),ISNUMBER(MATCH(LEFT(TRIM(IF(ISNUMBER(FIND(".",E169)),LEFT(E169,FIND(".",E169)-1),E169)),3),PlanCont,0)))),"Contul creditor nu există în plan. ",""))&amp;IF(AND(D169&lt;&gt;"",TRIM(D169&amp;"")=TRIM(E169&amp;"")),"Același cont pe debit și credit. ","")&amp;IF(N(F169)=0,"Lipsește suma. ","")&amp;IF(AND(N(F169)&lt;0,J169&lt;&gt;"Stornare"),"Sumă negativă într-o notă care nu e de stornare. ","")&amp;IF(C169="","Lipsește explicația. ","")))</f>
        <v/>
      </c>
      <c r="L169" s="1" t="str">
        <f>IF(B169="","",B169&amp;"|"&amp;COUNTIF($B$5:B169,B169))</f>
        <v/>
      </c>
      <c r="M169" s="1" t="str">
        <f t="shared" si="8"/>
        <v/>
      </c>
    </row>
    <row r="170" spans="2:13" x14ac:dyDescent="0.2">
      <c r="B170" s="18"/>
      <c r="C170" s="13"/>
      <c r="D170" s="22"/>
      <c r="E170" s="22"/>
      <c r="F170" s="23"/>
      <c r="G170" s="24" t="str">
        <f>IF(B170="","",IFERROR(INDEX('Registru note'!$C$5:$C$504,MATCH(B170,'Registru note'!$B$5:$B$504,0)),""))</f>
        <v/>
      </c>
      <c r="H170" s="25" t="str">
        <f t="shared" si="6"/>
        <v/>
      </c>
      <c r="I170" s="25" t="str">
        <f t="shared" si="7"/>
        <v/>
      </c>
      <c r="J170" s="15" t="str">
        <f>IF(B170="","",IFERROR(INDEX('Registru note'!$D$5:$D$504,MATCH(B170,'Registru note'!$B$5:$B$504,0)),""))</f>
        <v/>
      </c>
      <c r="K170" s="17" t="str">
        <f>IF(AND(B170="",D170="",E170=""),"",TRIM(IF(ISNA(MATCH(B170,'Registru note'!$B$5:$B$504,0)),"Nota nu există în registru. ","")&amp;IF(D170="","Lipsește contul debitor. ",IF(NOT(OR(ISNUMBER(MATCH(TRIM(IF(ISNUMBER(FIND(".",D170)),LEFT(D170,FIND(".",D170)-1),D170)),PlanCont,0)),ISNUMBER(MATCH(LEFT(TRIM(IF(ISNUMBER(FIND(".",D170)),LEFT(D170,FIND(".",D170)-1),D170)),4),PlanCont,0)),ISNUMBER(MATCH(LEFT(TRIM(IF(ISNUMBER(FIND(".",D170)),LEFT(D170,FIND(".",D170)-1),D170)),3),PlanCont,0)))),"Contul debitor nu există în plan. ",""))&amp;IF(E170="","Lipsește contul creditor. ",IF(NOT(OR(ISNUMBER(MATCH(TRIM(IF(ISNUMBER(FIND(".",E170)),LEFT(E170,FIND(".",E170)-1),E170)),PlanCont,0)),ISNUMBER(MATCH(LEFT(TRIM(IF(ISNUMBER(FIND(".",E170)),LEFT(E170,FIND(".",E170)-1),E170)),4),PlanCont,0)),ISNUMBER(MATCH(LEFT(TRIM(IF(ISNUMBER(FIND(".",E170)),LEFT(E170,FIND(".",E170)-1),E170)),3),PlanCont,0)))),"Contul creditor nu există în plan. ",""))&amp;IF(AND(D170&lt;&gt;"",TRIM(D170&amp;"")=TRIM(E170&amp;"")),"Același cont pe debit și credit. ","")&amp;IF(N(F170)=0,"Lipsește suma. ","")&amp;IF(AND(N(F170)&lt;0,J170&lt;&gt;"Stornare"),"Sumă negativă într-o notă care nu e de stornare. ","")&amp;IF(C170="","Lipsește explicația. ","")))</f>
        <v/>
      </c>
      <c r="L170" s="1" t="str">
        <f>IF(B170="","",B170&amp;"|"&amp;COUNTIF($B$5:B170,B170))</f>
        <v/>
      </c>
      <c r="M170" s="1" t="str">
        <f t="shared" si="8"/>
        <v/>
      </c>
    </row>
    <row r="171" spans="2:13" x14ac:dyDescent="0.2">
      <c r="B171" s="18"/>
      <c r="C171" s="13"/>
      <c r="D171" s="22"/>
      <c r="E171" s="22"/>
      <c r="F171" s="23"/>
      <c r="G171" s="24" t="str">
        <f>IF(B171="","",IFERROR(INDEX('Registru note'!$C$5:$C$504,MATCH(B171,'Registru note'!$B$5:$B$504,0)),""))</f>
        <v/>
      </c>
      <c r="H171" s="25" t="str">
        <f t="shared" si="6"/>
        <v/>
      </c>
      <c r="I171" s="25" t="str">
        <f t="shared" si="7"/>
        <v/>
      </c>
      <c r="J171" s="15" t="str">
        <f>IF(B171="","",IFERROR(INDEX('Registru note'!$D$5:$D$504,MATCH(B171,'Registru note'!$B$5:$B$504,0)),""))</f>
        <v/>
      </c>
      <c r="K171" s="17" t="str">
        <f>IF(AND(B171="",D171="",E171=""),"",TRIM(IF(ISNA(MATCH(B171,'Registru note'!$B$5:$B$504,0)),"Nota nu există în registru. ","")&amp;IF(D171="","Lipsește contul debitor. ",IF(NOT(OR(ISNUMBER(MATCH(TRIM(IF(ISNUMBER(FIND(".",D171)),LEFT(D171,FIND(".",D171)-1),D171)),PlanCont,0)),ISNUMBER(MATCH(LEFT(TRIM(IF(ISNUMBER(FIND(".",D171)),LEFT(D171,FIND(".",D171)-1),D171)),4),PlanCont,0)),ISNUMBER(MATCH(LEFT(TRIM(IF(ISNUMBER(FIND(".",D171)),LEFT(D171,FIND(".",D171)-1),D171)),3),PlanCont,0)))),"Contul debitor nu există în plan. ",""))&amp;IF(E171="","Lipsește contul creditor. ",IF(NOT(OR(ISNUMBER(MATCH(TRIM(IF(ISNUMBER(FIND(".",E171)),LEFT(E171,FIND(".",E171)-1),E171)),PlanCont,0)),ISNUMBER(MATCH(LEFT(TRIM(IF(ISNUMBER(FIND(".",E171)),LEFT(E171,FIND(".",E171)-1),E171)),4),PlanCont,0)),ISNUMBER(MATCH(LEFT(TRIM(IF(ISNUMBER(FIND(".",E171)),LEFT(E171,FIND(".",E171)-1),E171)),3),PlanCont,0)))),"Contul creditor nu există în plan. ",""))&amp;IF(AND(D171&lt;&gt;"",TRIM(D171&amp;"")=TRIM(E171&amp;"")),"Același cont pe debit și credit. ","")&amp;IF(N(F171)=0,"Lipsește suma. ","")&amp;IF(AND(N(F171)&lt;0,J171&lt;&gt;"Stornare"),"Sumă negativă într-o notă care nu e de stornare. ","")&amp;IF(C171="","Lipsește explicația. ","")))</f>
        <v/>
      </c>
      <c r="L171" s="1" t="str">
        <f>IF(B171="","",B171&amp;"|"&amp;COUNTIF($B$5:B171,B171))</f>
        <v/>
      </c>
      <c r="M171" s="1" t="str">
        <f t="shared" si="8"/>
        <v/>
      </c>
    </row>
    <row r="172" spans="2:13" x14ac:dyDescent="0.2">
      <c r="B172" s="18"/>
      <c r="C172" s="13"/>
      <c r="D172" s="22"/>
      <c r="E172" s="22"/>
      <c r="F172" s="23"/>
      <c r="G172" s="24" t="str">
        <f>IF(B172="","",IFERROR(INDEX('Registru note'!$C$5:$C$504,MATCH(B172,'Registru note'!$B$5:$B$504,0)),""))</f>
        <v/>
      </c>
      <c r="H172" s="25" t="str">
        <f t="shared" si="6"/>
        <v/>
      </c>
      <c r="I172" s="25" t="str">
        <f t="shared" si="7"/>
        <v/>
      </c>
      <c r="J172" s="15" t="str">
        <f>IF(B172="","",IFERROR(INDEX('Registru note'!$D$5:$D$504,MATCH(B172,'Registru note'!$B$5:$B$504,0)),""))</f>
        <v/>
      </c>
      <c r="K172" s="17" t="str">
        <f>IF(AND(B172="",D172="",E172=""),"",TRIM(IF(ISNA(MATCH(B172,'Registru note'!$B$5:$B$504,0)),"Nota nu există în registru. ","")&amp;IF(D172="","Lipsește contul debitor. ",IF(NOT(OR(ISNUMBER(MATCH(TRIM(IF(ISNUMBER(FIND(".",D172)),LEFT(D172,FIND(".",D172)-1),D172)),PlanCont,0)),ISNUMBER(MATCH(LEFT(TRIM(IF(ISNUMBER(FIND(".",D172)),LEFT(D172,FIND(".",D172)-1),D172)),4),PlanCont,0)),ISNUMBER(MATCH(LEFT(TRIM(IF(ISNUMBER(FIND(".",D172)),LEFT(D172,FIND(".",D172)-1),D172)),3),PlanCont,0)))),"Contul debitor nu există în plan. ",""))&amp;IF(E172="","Lipsește contul creditor. ",IF(NOT(OR(ISNUMBER(MATCH(TRIM(IF(ISNUMBER(FIND(".",E172)),LEFT(E172,FIND(".",E172)-1),E172)),PlanCont,0)),ISNUMBER(MATCH(LEFT(TRIM(IF(ISNUMBER(FIND(".",E172)),LEFT(E172,FIND(".",E172)-1),E172)),4),PlanCont,0)),ISNUMBER(MATCH(LEFT(TRIM(IF(ISNUMBER(FIND(".",E172)),LEFT(E172,FIND(".",E172)-1),E172)),3),PlanCont,0)))),"Contul creditor nu există în plan. ",""))&amp;IF(AND(D172&lt;&gt;"",TRIM(D172&amp;"")=TRIM(E172&amp;"")),"Același cont pe debit și credit. ","")&amp;IF(N(F172)=0,"Lipsește suma. ","")&amp;IF(AND(N(F172)&lt;0,J172&lt;&gt;"Stornare"),"Sumă negativă într-o notă care nu e de stornare. ","")&amp;IF(C172="","Lipsește explicația. ","")))</f>
        <v/>
      </c>
      <c r="L172" s="1" t="str">
        <f>IF(B172="","",B172&amp;"|"&amp;COUNTIF($B$5:B172,B172))</f>
        <v/>
      </c>
      <c r="M172" s="1" t="str">
        <f t="shared" si="8"/>
        <v/>
      </c>
    </row>
    <row r="173" spans="2:13" x14ac:dyDescent="0.2">
      <c r="B173" s="18"/>
      <c r="C173" s="13"/>
      <c r="D173" s="22"/>
      <c r="E173" s="22"/>
      <c r="F173" s="23"/>
      <c r="G173" s="24" t="str">
        <f>IF(B173="","",IFERROR(INDEX('Registru note'!$C$5:$C$504,MATCH(B173,'Registru note'!$B$5:$B$504,0)),""))</f>
        <v/>
      </c>
      <c r="H173" s="25" t="str">
        <f t="shared" si="6"/>
        <v/>
      </c>
      <c r="I173" s="25" t="str">
        <f t="shared" si="7"/>
        <v/>
      </c>
      <c r="J173" s="15" t="str">
        <f>IF(B173="","",IFERROR(INDEX('Registru note'!$D$5:$D$504,MATCH(B173,'Registru note'!$B$5:$B$504,0)),""))</f>
        <v/>
      </c>
      <c r="K173" s="17" t="str">
        <f>IF(AND(B173="",D173="",E173=""),"",TRIM(IF(ISNA(MATCH(B173,'Registru note'!$B$5:$B$504,0)),"Nota nu există în registru. ","")&amp;IF(D173="","Lipsește contul debitor. ",IF(NOT(OR(ISNUMBER(MATCH(TRIM(IF(ISNUMBER(FIND(".",D173)),LEFT(D173,FIND(".",D173)-1),D173)),PlanCont,0)),ISNUMBER(MATCH(LEFT(TRIM(IF(ISNUMBER(FIND(".",D173)),LEFT(D173,FIND(".",D173)-1),D173)),4),PlanCont,0)),ISNUMBER(MATCH(LEFT(TRIM(IF(ISNUMBER(FIND(".",D173)),LEFT(D173,FIND(".",D173)-1),D173)),3),PlanCont,0)))),"Contul debitor nu există în plan. ",""))&amp;IF(E173="","Lipsește contul creditor. ",IF(NOT(OR(ISNUMBER(MATCH(TRIM(IF(ISNUMBER(FIND(".",E173)),LEFT(E173,FIND(".",E173)-1),E173)),PlanCont,0)),ISNUMBER(MATCH(LEFT(TRIM(IF(ISNUMBER(FIND(".",E173)),LEFT(E173,FIND(".",E173)-1),E173)),4),PlanCont,0)),ISNUMBER(MATCH(LEFT(TRIM(IF(ISNUMBER(FIND(".",E173)),LEFT(E173,FIND(".",E173)-1),E173)),3),PlanCont,0)))),"Contul creditor nu există în plan. ",""))&amp;IF(AND(D173&lt;&gt;"",TRIM(D173&amp;"")=TRIM(E173&amp;"")),"Același cont pe debit și credit. ","")&amp;IF(N(F173)=0,"Lipsește suma. ","")&amp;IF(AND(N(F173)&lt;0,J173&lt;&gt;"Stornare"),"Sumă negativă într-o notă care nu e de stornare. ","")&amp;IF(C173="","Lipsește explicația. ","")))</f>
        <v/>
      </c>
      <c r="L173" s="1" t="str">
        <f>IF(B173="","",B173&amp;"|"&amp;COUNTIF($B$5:B173,B173))</f>
        <v/>
      </c>
      <c r="M173" s="1" t="str">
        <f t="shared" si="8"/>
        <v/>
      </c>
    </row>
    <row r="174" spans="2:13" x14ac:dyDescent="0.2">
      <c r="B174" s="18"/>
      <c r="C174" s="13"/>
      <c r="D174" s="22"/>
      <c r="E174" s="22"/>
      <c r="F174" s="23"/>
      <c r="G174" s="24" t="str">
        <f>IF(B174="","",IFERROR(INDEX('Registru note'!$C$5:$C$504,MATCH(B174,'Registru note'!$B$5:$B$504,0)),""))</f>
        <v/>
      </c>
      <c r="H174" s="25" t="str">
        <f t="shared" si="6"/>
        <v/>
      </c>
      <c r="I174" s="25" t="str">
        <f t="shared" si="7"/>
        <v/>
      </c>
      <c r="J174" s="15" t="str">
        <f>IF(B174="","",IFERROR(INDEX('Registru note'!$D$5:$D$504,MATCH(B174,'Registru note'!$B$5:$B$504,0)),""))</f>
        <v/>
      </c>
      <c r="K174" s="17" t="str">
        <f>IF(AND(B174="",D174="",E174=""),"",TRIM(IF(ISNA(MATCH(B174,'Registru note'!$B$5:$B$504,0)),"Nota nu există în registru. ","")&amp;IF(D174="","Lipsește contul debitor. ",IF(NOT(OR(ISNUMBER(MATCH(TRIM(IF(ISNUMBER(FIND(".",D174)),LEFT(D174,FIND(".",D174)-1),D174)),PlanCont,0)),ISNUMBER(MATCH(LEFT(TRIM(IF(ISNUMBER(FIND(".",D174)),LEFT(D174,FIND(".",D174)-1),D174)),4),PlanCont,0)),ISNUMBER(MATCH(LEFT(TRIM(IF(ISNUMBER(FIND(".",D174)),LEFT(D174,FIND(".",D174)-1),D174)),3),PlanCont,0)))),"Contul debitor nu există în plan. ",""))&amp;IF(E174="","Lipsește contul creditor. ",IF(NOT(OR(ISNUMBER(MATCH(TRIM(IF(ISNUMBER(FIND(".",E174)),LEFT(E174,FIND(".",E174)-1),E174)),PlanCont,0)),ISNUMBER(MATCH(LEFT(TRIM(IF(ISNUMBER(FIND(".",E174)),LEFT(E174,FIND(".",E174)-1),E174)),4),PlanCont,0)),ISNUMBER(MATCH(LEFT(TRIM(IF(ISNUMBER(FIND(".",E174)),LEFT(E174,FIND(".",E174)-1),E174)),3),PlanCont,0)))),"Contul creditor nu există în plan. ",""))&amp;IF(AND(D174&lt;&gt;"",TRIM(D174&amp;"")=TRIM(E174&amp;"")),"Același cont pe debit și credit. ","")&amp;IF(N(F174)=0,"Lipsește suma. ","")&amp;IF(AND(N(F174)&lt;0,J174&lt;&gt;"Stornare"),"Sumă negativă într-o notă care nu e de stornare. ","")&amp;IF(C174="","Lipsește explicația. ","")))</f>
        <v/>
      </c>
      <c r="L174" s="1" t="str">
        <f>IF(B174="","",B174&amp;"|"&amp;COUNTIF($B$5:B174,B174))</f>
        <v/>
      </c>
      <c r="M174" s="1" t="str">
        <f t="shared" si="8"/>
        <v/>
      </c>
    </row>
    <row r="175" spans="2:13" x14ac:dyDescent="0.2">
      <c r="B175" s="18"/>
      <c r="C175" s="13"/>
      <c r="D175" s="22"/>
      <c r="E175" s="22"/>
      <c r="F175" s="23"/>
      <c r="G175" s="24" t="str">
        <f>IF(B175="","",IFERROR(INDEX('Registru note'!$C$5:$C$504,MATCH(B175,'Registru note'!$B$5:$B$504,0)),""))</f>
        <v/>
      </c>
      <c r="H175" s="25" t="str">
        <f t="shared" si="6"/>
        <v/>
      </c>
      <c r="I175" s="25" t="str">
        <f t="shared" si="7"/>
        <v/>
      </c>
      <c r="J175" s="15" t="str">
        <f>IF(B175="","",IFERROR(INDEX('Registru note'!$D$5:$D$504,MATCH(B175,'Registru note'!$B$5:$B$504,0)),""))</f>
        <v/>
      </c>
      <c r="K175" s="17" t="str">
        <f>IF(AND(B175="",D175="",E175=""),"",TRIM(IF(ISNA(MATCH(B175,'Registru note'!$B$5:$B$504,0)),"Nota nu există în registru. ","")&amp;IF(D175="","Lipsește contul debitor. ",IF(NOT(OR(ISNUMBER(MATCH(TRIM(IF(ISNUMBER(FIND(".",D175)),LEFT(D175,FIND(".",D175)-1),D175)),PlanCont,0)),ISNUMBER(MATCH(LEFT(TRIM(IF(ISNUMBER(FIND(".",D175)),LEFT(D175,FIND(".",D175)-1),D175)),4),PlanCont,0)),ISNUMBER(MATCH(LEFT(TRIM(IF(ISNUMBER(FIND(".",D175)),LEFT(D175,FIND(".",D175)-1),D175)),3),PlanCont,0)))),"Contul debitor nu există în plan. ",""))&amp;IF(E175="","Lipsește contul creditor. ",IF(NOT(OR(ISNUMBER(MATCH(TRIM(IF(ISNUMBER(FIND(".",E175)),LEFT(E175,FIND(".",E175)-1),E175)),PlanCont,0)),ISNUMBER(MATCH(LEFT(TRIM(IF(ISNUMBER(FIND(".",E175)),LEFT(E175,FIND(".",E175)-1),E175)),4),PlanCont,0)),ISNUMBER(MATCH(LEFT(TRIM(IF(ISNUMBER(FIND(".",E175)),LEFT(E175,FIND(".",E175)-1),E175)),3),PlanCont,0)))),"Contul creditor nu există în plan. ",""))&amp;IF(AND(D175&lt;&gt;"",TRIM(D175&amp;"")=TRIM(E175&amp;"")),"Același cont pe debit și credit. ","")&amp;IF(N(F175)=0,"Lipsește suma. ","")&amp;IF(AND(N(F175)&lt;0,J175&lt;&gt;"Stornare"),"Sumă negativă într-o notă care nu e de stornare. ","")&amp;IF(C175="","Lipsește explicația. ","")))</f>
        <v/>
      </c>
      <c r="L175" s="1" t="str">
        <f>IF(B175="","",B175&amp;"|"&amp;COUNTIF($B$5:B175,B175))</f>
        <v/>
      </c>
      <c r="M175" s="1" t="str">
        <f t="shared" si="8"/>
        <v/>
      </c>
    </row>
    <row r="176" spans="2:13" x14ac:dyDescent="0.2">
      <c r="B176" s="18"/>
      <c r="C176" s="13"/>
      <c r="D176" s="22"/>
      <c r="E176" s="22"/>
      <c r="F176" s="23"/>
      <c r="G176" s="24" t="str">
        <f>IF(B176="","",IFERROR(INDEX('Registru note'!$C$5:$C$504,MATCH(B176,'Registru note'!$B$5:$B$504,0)),""))</f>
        <v/>
      </c>
      <c r="H176" s="25" t="str">
        <f t="shared" si="6"/>
        <v/>
      </c>
      <c r="I176" s="25" t="str">
        <f t="shared" si="7"/>
        <v/>
      </c>
      <c r="J176" s="15" t="str">
        <f>IF(B176="","",IFERROR(INDEX('Registru note'!$D$5:$D$504,MATCH(B176,'Registru note'!$B$5:$B$504,0)),""))</f>
        <v/>
      </c>
      <c r="K176" s="17" t="str">
        <f>IF(AND(B176="",D176="",E176=""),"",TRIM(IF(ISNA(MATCH(B176,'Registru note'!$B$5:$B$504,0)),"Nota nu există în registru. ","")&amp;IF(D176="","Lipsește contul debitor. ",IF(NOT(OR(ISNUMBER(MATCH(TRIM(IF(ISNUMBER(FIND(".",D176)),LEFT(D176,FIND(".",D176)-1),D176)),PlanCont,0)),ISNUMBER(MATCH(LEFT(TRIM(IF(ISNUMBER(FIND(".",D176)),LEFT(D176,FIND(".",D176)-1),D176)),4),PlanCont,0)),ISNUMBER(MATCH(LEFT(TRIM(IF(ISNUMBER(FIND(".",D176)),LEFT(D176,FIND(".",D176)-1),D176)),3),PlanCont,0)))),"Contul debitor nu există în plan. ",""))&amp;IF(E176="","Lipsește contul creditor. ",IF(NOT(OR(ISNUMBER(MATCH(TRIM(IF(ISNUMBER(FIND(".",E176)),LEFT(E176,FIND(".",E176)-1),E176)),PlanCont,0)),ISNUMBER(MATCH(LEFT(TRIM(IF(ISNUMBER(FIND(".",E176)),LEFT(E176,FIND(".",E176)-1),E176)),4),PlanCont,0)),ISNUMBER(MATCH(LEFT(TRIM(IF(ISNUMBER(FIND(".",E176)),LEFT(E176,FIND(".",E176)-1),E176)),3),PlanCont,0)))),"Contul creditor nu există în plan. ",""))&amp;IF(AND(D176&lt;&gt;"",TRIM(D176&amp;"")=TRIM(E176&amp;"")),"Același cont pe debit și credit. ","")&amp;IF(N(F176)=0,"Lipsește suma. ","")&amp;IF(AND(N(F176)&lt;0,J176&lt;&gt;"Stornare"),"Sumă negativă într-o notă care nu e de stornare. ","")&amp;IF(C176="","Lipsește explicația. ","")))</f>
        <v/>
      </c>
      <c r="L176" s="1" t="str">
        <f>IF(B176="","",B176&amp;"|"&amp;COUNTIF($B$5:B176,B176))</f>
        <v/>
      </c>
      <c r="M176" s="1" t="str">
        <f t="shared" si="8"/>
        <v/>
      </c>
    </row>
    <row r="177" spans="2:13" x14ac:dyDescent="0.2">
      <c r="B177" s="18"/>
      <c r="C177" s="13"/>
      <c r="D177" s="22"/>
      <c r="E177" s="22"/>
      <c r="F177" s="23"/>
      <c r="G177" s="24" t="str">
        <f>IF(B177="","",IFERROR(INDEX('Registru note'!$C$5:$C$504,MATCH(B177,'Registru note'!$B$5:$B$504,0)),""))</f>
        <v/>
      </c>
      <c r="H177" s="25" t="str">
        <f t="shared" si="6"/>
        <v/>
      </c>
      <c r="I177" s="25" t="str">
        <f t="shared" si="7"/>
        <v/>
      </c>
      <c r="J177" s="15" t="str">
        <f>IF(B177="","",IFERROR(INDEX('Registru note'!$D$5:$D$504,MATCH(B177,'Registru note'!$B$5:$B$504,0)),""))</f>
        <v/>
      </c>
      <c r="K177" s="17" t="str">
        <f>IF(AND(B177="",D177="",E177=""),"",TRIM(IF(ISNA(MATCH(B177,'Registru note'!$B$5:$B$504,0)),"Nota nu există în registru. ","")&amp;IF(D177="","Lipsește contul debitor. ",IF(NOT(OR(ISNUMBER(MATCH(TRIM(IF(ISNUMBER(FIND(".",D177)),LEFT(D177,FIND(".",D177)-1),D177)),PlanCont,0)),ISNUMBER(MATCH(LEFT(TRIM(IF(ISNUMBER(FIND(".",D177)),LEFT(D177,FIND(".",D177)-1),D177)),4),PlanCont,0)),ISNUMBER(MATCH(LEFT(TRIM(IF(ISNUMBER(FIND(".",D177)),LEFT(D177,FIND(".",D177)-1),D177)),3),PlanCont,0)))),"Contul debitor nu există în plan. ",""))&amp;IF(E177="","Lipsește contul creditor. ",IF(NOT(OR(ISNUMBER(MATCH(TRIM(IF(ISNUMBER(FIND(".",E177)),LEFT(E177,FIND(".",E177)-1),E177)),PlanCont,0)),ISNUMBER(MATCH(LEFT(TRIM(IF(ISNUMBER(FIND(".",E177)),LEFT(E177,FIND(".",E177)-1),E177)),4),PlanCont,0)),ISNUMBER(MATCH(LEFT(TRIM(IF(ISNUMBER(FIND(".",E177)),LEFT(E177,FIND(".",E177)-1),E177)),3),PlanCont,0)))),"Contul creditor nu există în plan. ",""))&amp;IF(AND(D177&lt;&gt;"",TRIM(D177&amp;"")=TRIM(E177&amp;"")),"Același cont pe debit și credit. ","")&amp;IF(N(F177)=0,"Lipsește suma. ","")&amp;IF(AND(N(F177)&lt;0,J177&lt;&gt;"Stornare"),"Sumă negativă într-o notă care nu e de stornare. ","")&amp;IF(C177="","Lipsește explicația. ","")))</f>
        <v/>
      </c>
      <c r="L177" s="1" t="str">
        <f>IF(B177="","",B177&amp;"|"&amp;COUNTIF($B$5:B177,B177))</f>
        <v/>
      </c>
      <c r="M177" s="1" t="str">
        <f t="shared" si="8"/>
        <v/>
      </c>
    </row>
    <row r="178" spans="2:13" x14ac:dyDescent="0.2">
      <c r="B178" s="18"/>
      <c r="C178" s="13"/>
      <c r="D178" s="22"/>
      <c r="E178" s="22"/>
      <c r="F178" s="23"/>
      <c r="G178" s="24" t="str">
        <f>IF(B178="","",IFERROR(INDEX('Registru note'!$C$5:$C$504,MATCH(B178,'Registru note'!$B$5:$B$504,0)),""))</f>
        <v/>
      </c>
      <c r="H178" s="25" t="str">
        <f t="shared" si="6"/>
        <v/>
      </c>
      <c r="I178" s="25" t="str">
        <f t="shared" si="7"/>
        <v/>
      </c>
      <c r="J178" s="15" t="str">
        <f>IF(B178="","",IFERROR(INDEX('Registru note'!$D$5:$D$504,MATCH(B178,'Registru note'!$B$5:$B$504,0)),""))</f>
        <v/>
      </c>
      <c r="K178" s="17" t="str">
        <f>IF(AND(B178="",D178="",E178=""),"",TRIM(IF(ISNA(MATCH(B178,'Registru note'!$B$5:$B$504,0)),"Nota nu există în registru. ","")&amp;IF(D178="","Lipsește contul debitor. ",IF(NOT(OR(ISNUMBER(MATCH(TRIM(IF(ISNUMBER(FIND(".",D178)),LEFT(D178,FIND(".",D178)-1),D178)),PlanCont,0)),ISNUMBER(MATCH(LEFT(TRIM(IF(ISNUMBER(FIND(".",D178)),LEFT(D178,FIND(".",D178)-1),D178)),4),PlanCont,0)),ISNUMBER(MATCH(LEFT(TRIM(IF(ISNUMBER(FIND(".",D178)),LEFT(D178,FIND(".",D178)-1),D178)),3),PlanCont,0)))),"Contul debitor nu există în plan. ",""))&amp;IF(E178="","Lipsește contul creditor. ",IF(NOT(OR(ISNUMBER(MATCH(TRIM(IF(ISNUMBER(FIND(".",E178)),LEFT(E178,FIND(".",E178)-1),E178)),PlanCont,0)),ISNUMBER(MATCH(LEFT(TRIM(IF(ISNUMBER(FIND(".",E178)),LEFT(E178,FIND(".",E178)-1),E178)),4),PlanCont,0)),ISNUMBER(MATCH(LEFT(TRIM(IF(ISNUMBER(FIND(".",E178)),LEFT(E178,FIND(".",E178)-1),E178)),3),PlanCont,0)))),"Contul creditor nu există în plan. ",""))&amp;IF(AND(D178&lt;&gt;"",TRIM(D178&amp;"")=TRIM(E178&amp;"")),"Același cont pe debit și credit. ","")&amp;IF(N(F178)=0,"Lipsește suma. ","")&amp;IF(AND(N(F178)&lt;0,J178&lt;&gt;"Stornare"),"Sumă negativă într-o notă care nu e de stornare. ","")&amp;IF(C178="","Lipsește explicația. ","")))</f>
        <v/>
      </c>
      <c r="L178" s="1" t="str">
        <f>IF(B178="","",B178&amp;"|"&amp;COUNTIF($B$5:B178,B178))</f>
        <v/>
      </c>
      <c r="M178" s="1" t="str">
        <f t="shared" si="8"/>
        <v/>
      </c>
    </row>
    <row r="179" spans="2:13" x14ac:dyDescent="0.2">
      <c r="B179" s="18"/>
      <c r="C179" s="13"/>
      <c r="D179" s="22"/>
      <c r="E179" s="22"/>
      <c r="F179" s="23"/>
      <c r="G179" s="24" t="str">
        <f>IF(B179="","",IFERROR(INDEX('Registru note'!$C$5:$C$504,MATCH(B179,'Registru note'!$B$5:$B$504,0)),""))</f>
        <v/>
      </c>
      <c r="H179" s="25" t="str">
        <f t="shared" si="6"/>
        <v/>
      </c>
      <c r="I179" s="25" t="str">
        <f t="shared" si="7"/>
        <v/>
      </c>
      <c r="J179" s="15" t="str">
        <f>IF(B179="","",IFERROR(INDEX('Registru note'!$D$5:$D$504,MATCH(B179,'Registru note'!$B$5:$B$504,0)),""))</f>
        <v/>
      </c>
      <c r="K179" s="17" t="str">
        <f>IF(AND(B179="",D179="",E179=""),"",TRIM(IF(ISNA(MATCH(B179,'Registru note'!$B$5:$B$504,0)),"Nota nu există în registru. ","")&amp;IF(D179="","Lipsește contul debitor. ",IF(NOT(OR(ISNUMBER(MATCH(TRIM(IF(ISNUMBER(FIND(".",D179)),LEFT(D179,FIND(".",D179)-1),D179)),PlanCont,0)),ISNUMBER(MATCH(LEFT(TRIM(IF(ISNUMBER(FIND(".",D179)),LEFT(D179,FIND(".",D179)-1),D179)),4),PlanCont,0)),ISNUMBER(MATCH(LEFT(TRIM(IF(ISNUMBER(FIND(".",D179)),LEFT(D179,FIND(".",D179)-1),D179)),3),PlanCont,0)))),"Contul debitor nu există în plan. ",""))&amp;IF(E179="","Lipsește contul creditor. ",IF(NOT(OR(ISNUMBER(MATCH(TRIM(IF(ISNUMBER(FIND(".",E179)),LEFT(E179,FIND(".",E179)-1),E179)),PlanCont,0)),ISNUMBER(MATCH(LEFT(TRIM(IF(ISNUMBER(FIND(".",E179)),LEFT(E179,FIND(".",E179)-1),E179)),4),PlanCont,0)),ISNUMBER(MATCH(LEFT(TRIM(IF(ISNUMBER(FIND(".",E179)),LEFT(E179,FIND(".",E179)-1),E179)),3),PlanCont,0)))),"Contul creditor nu există în plan. ",""))&amp;IF(AND(D179&lt;&gt;"",TRIM(D179&amp;"")=TRIM(E179&amp;"")),"Același cont pe debit și credit. ","")&amp;IF(N(F179)=0,"Lipsește suma. ","")&amp;IF(AND(N(F179)&lt;0,J179&lt;&gt;"Stornare"),"Sumă negativă într-o notă care nu e de stornare. ","")&amp;IF(C179="","Lipsește explicația. ","")))</f>
        <v/>
      </c>
      <c r="L179" s="1" t="str">
        <f>IF(B179="","",B179&amp;"|"&amp;COUNTIF($B$5:B179,B179))</f>
        <v/>
      </c>
      <c r="M179" s="1" t="str">
        <f t="shared" si="8"/>
        <v/>
      </c>
    </row>
    <row r="180" spans="2:13" x14ac:dyDescent="0.2">
      <c r="B180" s="18"/>
      <c r="C180" s="13"/>
      <c r="D180" s="22"/>
      <c r="E180" s="22"/>
      <c r="F180" s="23"/>
      <c r="G180" s="24" t="str">
        <f>IF(B180="","",IFERROR(INDEX('Registru note'!$C$5:$C$504,MATCH(B180,'Registru note'!$B$5:$B$504,0)),""))</f>
        <v/>
      </c>
      <c r="H180" s="25" t="str">
        <f t="shared" si="6"/>
        <v/>
      </c>
      <c r="I180" s="25" t="str">
        <f t="shared" si="7"/>
        <v/>
      </c>
      <c r="J180" s="15" t="str">
        <f>IF(B180="","",IFERROR(INDEX('Registru note'!$D$5:$D$504,MATCH(B180,'Registru note'!$B$5:$B$504,0)),""))</f>
        <v/>
      </c>
      <c r="K180" s="17" t="str">
        <f>IF(AND(B180="",D180="",E180=""),"",TRIM(IF(ISNA(MATCH(B180,'Registru note'!$B$5:$B$504,0)),"Nota nu există în registru. ","")&amp;IF(D180="","Lipsește contul debitor. ",IF(NOT(OR(ISNUMBER(MATCH(TRIM(IF(ISNUMBER(FIND(".",D180)),LEFT(D180,FIND(".",D180)-1),D180)),PlanCont,0)),ISNUMBER(MATCH(LEFT(TRIM(IF(ISNUMBER(FIND(".",D180)),LEFT(D180,FIND(".",D180)-1),D180)),4),PlanCont,0)),ISNUMBER(MATCH(LEFT(TRIM(IF(ISNUMBER(FIND(".",D180)),LEFT(D180,FIND(".",D180)-1),D180)),3),PlanCont,0)))),"Contul debitor nu există în plan. ",""))&amp;IF(E180="","Lipsește contul creditor. ",IF(NOT(OR(ISNUMBER(MATCH(TRIM(IF(ISNUMBER(FIND(".",E180)),LEFT(E180,FIND(".",E180)-1),E180)),PlanCont,0)),ISNUMBER(MATCH(LEFT(TRIM(IF(ISNUMBER(FIND(".",E180)),LEFT(E180,FIND(".",E180)-1),E180)),4),PlanCont,0)),ISNUMBER(MATCH(LEFT(TRIM(IF(ISNUMBER(FIND(".",E180)),LEFT(E180,FIND(".",E180)-1),E180)),3),PlanCont,0)))),"Contul creditor nu există în plan. ",""))&amp;IF(AND(D180&lt;&gt;"",TRIM(D180&amp;"")=TRIM(E180&amp;"")),"Același cont pe debit și credit. ","")&amp;IF(N(F180)=0,"Lipsește suma. ","")&amp;IF(AND(N(F180)&lt;0,J180&lt;&gt;"Stornare"),"Sumă negativă într-o notă care nu e de stornare. ","")&amp;IF(C180="","Lipsește explicația. ","")))</f>
        <v/>
      </c>
      <c r="L180" s="1" t="str">
        <f>IF(B180="","",B180&amp;"|"&amp;COUNTIF($B$5:B180,B180))</f>
        <v/>
      </c>
      <c r="M180" s="1" t="str">
        <f t="shared" si="8"/>
        <v/>
      </c>
    </row>
    <row r="181" spans="2:13" x14ac:dyDescent="0.2">
      <c r="B181" s="18"/>
      <c r="C181" s="13"/>
      <c r="D181" s="22"/>
      <c r="E181" s="22"/>
      <c r="F181" s="23"/>
      <c r="G181" s="24" t="str">
        <f>IF(B181="","",IFERROR(INDEX('Registru note'!$C$5:$C$504,MATCH(B181,'Registru note'!$B$5:$B$504,0)),""))</f>
        <v/>
      </c>
      <c r="H181" s="25" t="str">
        <f t="shared" si="6"/>
        <v/>
      </c>
      <c r="I181" s="25" t="str">
        <f t="shared" si="7"/>
        <v/>
      </c>
      <c r="J181" s="15" t="str">
        <f>IF(B181="","",IFERROR(INDEX('Registru note'!$D$5:$D$504,MATCH(B181,'Registru note'!$B$5:$B$504,0)),""))</f>
        <v/>
      </c>
      <c r="K181" s="17" t="str">
        <f>IF(AND(B181="",D181="",E181=""),"",TRIM(IF(ISNA(MATCH(B181,'Registru note'!$B$5:$B$504,0)),"Nota nu există în registru. ","")&amp;IF(D181="","Lipsește contul debitor. ",IF(NOT(OR(ISNUMBER(MATCH(TRIM(IF(ISNUMBER(FIND(".",D181)),LEFT(D181,FIND(".",D181)-1),D181)),PlanCont,0)),ISNUMBER(MATCH(LEFT(TRIM(IF(ISNUMBER(FIND(".",D181)),LEFT(D181,FIND(".",D181)-1),D181)),4),PlanCont,0)),ISNUMBER(MATCH(LEFT(TRIM(IF(ISNUMBER(FIND(".",D181)),LEFT(D181,FIND(".",D181)-1),D181)),3),PlanCont,0)))),"Contul debitor nu există în plan. ",""))&amp;IF(E181="","Lipsește contul creditor. ",IF(NOT(OR(ISNUMBER(MATCH(TRIM(IF(ISNUMBER(FIND(".",E181)),LEFT(E181,FIND(".",E181)-1),E181)),PlanCont,0)),ISNUMBER(MATCH(LEFT(TRIM(IF(ISNUMBER(FIND(".",E181)),LEFT(E181,FIND(".",E181)-1),E181)),4),PlanCont,0)),ISNUMBER(MATCH(LEFT(TRIM(IF(ISNUMBER(FIND(".",E181)),LEFT(E181,FIND(".",E181)-1),E181)),3),PlanCont,0)))),"Contul creditor nu există în plan. ",""))&amp;IF(AND(D181&lt;&gt;"",TRIM(D181&amp;"")=TRIM(E181&amp;"")),"Același cont pe debit și credit. ","")&amp;IF(N(F181)=0,"Lipsește suma. ","")&amp;IF(AND(N(F181)&lt;0,J181&lt;&gt;"Stornare"),"Sumă negativă într-o notă care nu e de stornare. ","")&amp;IF(C181="","Lipsește explicația. ","")))</f>
        <v/>
      </c>
      <c r="L181" s="1" t="str">
        <f>IF(B181="","",B181&amp;"|"&amp;COUNTIF($B$5:B181,B181))</f>
        <v/>
      </c>
      <c r="M181" s="1" t="str">
        <f t="shared" si="8"/>
        <v/>
      </c>
    </row>
    <row r="182" spans="2:13" x14ac:dyDescent="0.2">
      <c r="B182" s="18"/>
      <c r="C182" s="13"/>
      <c r="D182" s="22"/>
      <c r="E182" s="22"/>
      <c r="F182" s="23"/>
      <c r="G182" s="24" t="str">
        <f>IF(B182="","",IFERROR(INDEX('Registru note'!$C$5:$C$504,MATCH(B182,'Registru note'!$B$5:$B$504,0)),""))</f>
        <v/>
      </c>
      <c r="H182" s="25" t="str">
        <f t="shared" si="6"/>
        <v/>
      </c>
      <c r="I182" s="25" t="str">
        <f t="shared" si="7"/>
        <v/>
      </c>
      <c r="J182" s="15" t="str">
        <f>IF(B182="","",IFERROR(INDEX('Registru note'!$D$5:$D$504,MATCH(B182,'Registru note'!$B$5:$B$504,0)),""))</f>
        <v/>
      </c>
      <c r="K182" s="17" t="str">
        <f>IF(AND(B182="",D182="",E182=""),"",TRIM(IF(ISNA(MATCH(B182,'Registru note'!$B$5:$B$504,0)),"Nota nu există în registru. ","")&amp;IF(D182="","Lipsește contul debitor. ",IF(NOT(OR(ISNUMBER(MATCH(TRIM(IF(ISNUMBER(FIND(".",D182)),LEFT(D182,FIND(".",D182)-1),D182)),PlanCont,0)),ISNUMBER(MATCH(LEFT(TRIM(IF(ISNUMBER(FIND(".",D182)),LEFT(D182,FIND(".",D182)-1),D182)),4),PlanCont,0)),ISNUMBER(MATCH(LEFT(TRIM(IF(ISNUMBER(FIND(".",D182)),LEFT(D182,FIND(".",D182)-1),D182)),3),PlanCont,0)))),"Contul debitor nu există în plan. ",""))&amp;IF(E182="","Lipsește contul creditor. ",IF(NOT(OR(ISNUMBER(MATCH(TRIM(IF(ISNUMBER(FIND(".",E182)),LEFT(E182,FIND(".",E182)-1),E182)),PlanCont,0)),ISNUMBER(MATCH(LEFT(TRIM(IF(ISNUMBER(FIND(".",E182)),LEFT(E182,FIND(".",E182)-1),E182)),4),PlanCont,0)),ISNUMBER(MATCH(LEFT(TRIM(IF(ISNUMBER(FIND(".",E182)),LEFT(E182,FIND(".",E182)-1),E182)),3),PlanCont,0)))),"Contul creditor nu există în plan. ",""))&amp;IF(AND(D182&lt;&gt;"",TRIM(D182&amp;"")=TRIM(E182&amp;"")),"Același cont pe debit și credit. ","")&amp;IF(N(F182)=0,"Lipsește suma. ","")&amp;IF(AND(N(F182)&lt;0,J182&lt;&gt;"Stornare"),"Sumă negativă într-o notă care nu e de stornare. ","")&amp;IF(C182="","Lipsește explicația. ","")))</f>
        <v/>
      </c>
      <c r="L182" s="1" t="str">
        <f>IF(B182="","",B182&amp;"|"&amp;COUNTIF($B$5:B182,B182))</f>
        <v/>
      </c>
      <c r="M182" s="1" t="str">
        <f t="shared" si="8"/>
        <v/>
      </c>
    </row>
    <row r="183" spans="2:13" x14ac:dyDescent="0.2">
      <c r="B183" s="18"/>
      <c r="C183" s="13"/>
      <c r="D183" s="22"/>
      <c r="E183" s="22"/>
      <c r="F183" s="23"/>
      <c r="G183" s="24" t="str">
        <f>IF(B183="","",IFERROR(INDEX('Registru note'!$C$5:$C$504,MATCH(B183,'Registru note'!$B$5:$B$504,0)),""))</f>
        <v/>
      </c>
      <c r="H183" s="25" t="str">
        <f t="shared" si="6"/>
        <v/>
      </c>
      <c r="I183" s="25" t="str">
        <f t="shared" si="7"/>
        <v/>
      </c>
      <c r="J183" s="15" t="str">
        <f>IF(B183="","",IFERROR(INDEX('Registru note'!$D$5:$D$504,MATCH(B183,'Registru note'!$B$5:$B$504,0)),""))</f>
        <v/>
      </c>
      <c r="K183" s="17" t="str">
        <f>IF(AND(B183="",D183="",E183=""),"",TRIM(IF(ISNA(MATCH(B183,'Registru note'!$B$5:$B$504,0)),"Nota nu există în registru. ","")&amp;IF(D183="","Lipsește contul debitor. ",IF(NOT(OR(ISNUMBER(MATCH(TRIM(IF(ISNUMBER(FIND(".",D183)),LEFT(D183,FIND(".",D183)-1),D183)),PlanCont,0)),ISNUMBER(MATCH(LEFT(TRIM(IF(ISNUMBER(FIND(".",D183)),LEFT(D183,FIND(".",D183)-1),D183)),4),PlanCont,0)),ISNUMBER(MATCH(LEFT(TRIM(IF(ISNUMBER(FIND(".",D183)),LEFT(D183,FIND(".",D183)-1),D183)),3),PlanCont,0)))),"Contul debitor nu există în plan. ",""))&amp;IF(E183="","Lipsește contul creditor. ",IF(NOT(OR(ISNUMBER(MATCH(TRIM(IF(ISNUMBER(FIND(".",E183)),LEFT(E183,FIND(".",E183)-1),E183)),PlanCont,0)),ISNUMBER(MATCH(LEFT(TRIM(IF(ISNUMBER(FIND(".",E183)),LEFT(E183,FIND(".",E183)-1),E183)),4),PlanCont,0)),ISNUMBER(MATCH(LEFT(TRIM(IF(ISNUMBER(FIND(".",E183)),LEFT(E183,FIND(".",E183)-1),E183)),3),PlanCont,0)))),"Contul creditor nu există în plan. ",""))&amp;IF(AND(D183&lt;&gt;"",TRIM(D183&amp;"")=TRIM(E183&amp;"")),"Același cont pe debit și credit. ","")&amp;IF(N(F183)=0,"Lipsește suma. ","")&amp;IF(AND(N(F183)&lt;0,J183&lt;&gt;"Stornare"),"Sumă negativă într-o notă care nu e de stornare. ","")&amp;IF(C183="","Lipsește explicația. ","")))</f>
        <v/>
      </c>
      <c r="L183" s="1" t="str">
        <f>IF(B183="","",B183&amp;"|"&amp;COUNTIF($B$5:B183,B183))</f>
        <v/>
      </c>
      <c r="M183" s="1" t="str">
        <f t="shared" si="8"/>
        <v/>
      </c>
    </row>
    <row r="184" spans="2:13" x14ac:dyDescent="0.2">
      <c r="B184" s="18"/>
      <c r="C184" s="13"/>
      <c r="D184" s="22"/>
      <c r="E184" s="22"/>
      <c r="F184" s="23"/>
      <c r="G184" s="24" t="str">
        <f>IF(B184="","",IFERROR(INDEX('Registru note'!$C$5:$C$504,MATCH(B184,'Registru note'!$B$5:$B$504,0)),""))</f>
        <v/>
      </c>
      <c r="H184" s="25" t="str">
        <f t="shared" si="6"/>
        <v/>
      </c>
      <c r="I184" s="25" t="str">
        <f t="shared" si="7"/>
        <v/>
      </c>
      <c r="J184" s="15" t="str">
        <f>IF(B184="","",IFERROR(INDEX('Registru note'!$D$5:$D$504,MATCH(B184,'Registru note'!$B$5:$B$504,0)),""))</f>
        <v/>
      </c>
      <c r="K184" s="17" t="str">
        <f>IF(AND(B184="",D184="",E184=""),"",TRIM(IF(ISNA(MATCH(B184,'Registru note'!$B$5:$B$504,0)),"Nota nu există în registru. ","")&amp;IF(D184="","Lipsește contul debitor. ",IF(NOT(OR(ISNUMBER(MATCH(TRIM(IF(ISNUMBER(FIND(".",D184)),LEFT(D184,FIND(".",D184)-1),D184)),PlanCont,0)),ISNUMBER(MATCH(LEFT(TRIM(IF(ISNUMBER(FIND(".",D184)),LEFT(D184,FIND(".",D184)-1),D184)),4),PlanCont,0)),ISNUMBER(MATCH(LEFT(TRIM(IF(ISNUMBER(FIND(".",D184)),LEFT(D184,FIND(".",D184)-1),D184)),3),PlanCont,0)))),"Contul debitor nu există în plan. ",""))&amp;IF(E184="","Lipsește contul creditor. ",IF(NOT(OR(ISNUMBER(MATCH(TRIM(IF(ISNUMBER(FIND(".",E184)),LEFT(E184,FIND(".",E184)-1),E184)),PlanCont,0)),ISNUMBER(MATCH(LEFT(TRIM(IF(ISNUMBER(FIND(".",E184)),LEFT(E184,FIND(".",E184)-1),E184)),4),PlanCont,0)),ISNUMBER(MATCH(LEFT(TRIM(IF(ISNUMBER(FIND(".",E184)),LEFT(E184,FIND(".",E184)-1),E184)),3),PlanCont,0)))),"Contul creditor nu există în plan. ",""))&amp;IF(AND(D184&lt;&gt;"",TRIM(D184&amp;"")=TRIM(E184&amp;"")),"Același cont pe debit și credit. ","")&amp;IF(N(F184)=0,"Lipsește suma. ","")&amp;IF(AND(N(F184)&lt;0,J184&lt;&gt;"Stornare"),"Sumă negativă într-o notă care nu e de stornare. ","")&amp;IF(C184="","Lipsește explicația. ","")))</f>
        <v/>
      </c>
      <c r="L184" s="1" t="str">
        <f>IF(B184="","",B184&amp;"|"&amp;COUNTIF($B$5:B184,B184))</f>
        <v/>
      </c>
      <c r="M184" s="1" t="str">
        <f t="shared" si="8"/>
        <v/>
      </c>
    </row>
    <row r="185" spans="2:13" x14ac:dyDescent="0.2">
      <c r="B185" s="18"/>
      <c r="C185" s="13"/>
      <c r="D185" s="22"/>
      <c r="E185" s="22"/>
      <c r="F185" s="23"/>
      <c r="G185" s="24" t="str">
        <f>IF(B185="","",IFERROR(INDEX('Registru note'!$C$5:$C$504,MATCH(B185,'Registru note'!$B$5:$B$504,0)),""))</f>
        <v/>
      </c>
      <c r="H185" s="25" t="str">
        <f t="shared" si="6"/>
        <v/>
      </c>
      <c r="I185" s="25" t="str">
        <f t="shared" si="7"/>
        <v/>
      </c>
      <c r="J185" s="15" t="str">
        <f>IF(B185="","",IFERROR(INDEX('Registru note'!$D$5:$D$504,MATCH(B185,'Registru note'!$B$5:$B$504,0)),""))</f>
        <v/>
      </c>
      <c r="K185" s="17" t="str">
        <f>IF(AND(B185="",D185="",E185=""),"",TRIM(IF(ISNA(MATCH(B185,'Registru note'!$B$5:$B$504,0)),"Nota nu există în registru. ","")&amp;IF(D185="","Lipsește contul debitor. ",IF(NOT(OR(ISNUMBER(MATCH(TRIM(IF(ISNUMBER(FIND(".",D185)),LEFT(D185,FIND(".",D185)-1),D185)),PlanCont,0)),ISNUMBER(MATCH(LEFT(TRIM(IF(ISNUMBER(FIND(".",D185)),LEFT(D185,FIND(".",D185)-1),D185)),4),PlanCont,0)),ISNUMBER(MATCH(LEFT(TRIM(IF(ISNUMBER(FIND(".",D185)),LEFT(D185,FIND(".",D185)-1),D185)),3),PlanCont,0)))),"Contul debitor nu există în plan. ",""))&amp;IF(E185="","Lipsește contul creditor. ",IF(NOT(OR(ISNUMBER(MATCH(TRIM(IF(ISNUMBER(FIND(".",E185)),LEFT(E185,FIND(".",E185)-1),E185)),PlanCont,0)),ISNUMBER(MATCH(LEFT(TRIM(IF(ISNUMBER(FIND(".",E185)),LEFT(E185,FIND(".",E185)-1),E185)),4),PlanCont,0)),ISNUMBER(MATCH(LEFT(TRIM(IF(ISNUMBER(FIND(".",E185)),LEFT(E185,FIND(".",E185)-1),E185)),3),PlanCont,0)))),"Contul creditor nu există în plan. ",""))&amp;IF(AND(D185&lt;&gt;"",TRIM(D185&amp;"")=TRIM(E185&amp;"")),"Același cont pe debit și credit. ","")&amp;IF(N(F185)=0,"Lipsește suma. ","")&amp;IF(AND(N(F185)&lt;0,J185&lt;&gt;"Stornare"),"Sumă negativă într-o notă care nu e de stornare. ","")&amp;IF(C185="","Lipsește explicația. ","")))</f>
        <v/>
      </c>
      <c r="L185" s="1" t="str">
        <f>IF(B185="","",B185&amp;"|"&amp;COUNTIF($B$5:B185,B185))</f>
        <v/>
      </c>
      <c r="M185" s="1" t="str">
        <f t="shared" si="8"/>
        <v/>
      </c>
    </row>
    <row r="186" spans="2:13" x14ac:dyDescent="0.2">
      <c r="B186" s="18"/>
      <c r="C186" s="13"/>
      <c r="D186" s="22"/>
      <c r="E186" s="22"/>
      <c r="F186" s="23"/>
      <c r="G186" s="24" t="str">
        <f>IF(B186="","",IFERROR(INDEX('Registru note'!$C$5:$C$504,MATCH(B186,'Registru note'!$B$5:$B$504,0)),""))</f>
        <v/>
      </c>
      <c r="H186" s="25" t="str">
        <f t="shared" si="6"/>
        <v/>
      </c>
      <c r="I186" s="25" t="str">
        <f t="shared" si="7"/>
        <v/>
      </c>
      <c r="J186" s="15" t="str">
        <f>IF(B186="","",IFERROR(INDEX('Registru note'!$D$5:$D$504,MATCH(B186,'Registru note'!$B$5:$B$504,0)),""))</f>
        <v/>
      </c>
      <c r="K186" s="17" t="str">
        <f>IF(AND(B186="",D186="",E186=""),"",TRIM(IF(ISNA(MATCH(B186,'Registru note'!$B$5:$B$504,0)),"Nota nu există în registru. ","")&amp;IF(D186="","Lipsește contul debitor. ",IF(NOT(OR(ISNUMBER(MATCH(TRIM(IF(ISNUMBER(FIND(".",D186)),LEFT(D186,FIND(".",D186)-1),D186)),PlanCont,0)),ISNUMBER(MATCH(LEFT(TRIM(IF(ISNUMBER(FIND(".",D186)),LEFT(D186,FIND(".",D186)-1),D186)),4),PlanCont,0)),ISNUMBER(MATCH(LEFT(TRIM(IF(ISNUMBER(FIND(".",D186)),LEFT(D186,FIND(".",D186)-1),D186)),3),PlanCont,0)))),"Contul debitor nu există în plan. ",""))&amp;IF(E186="","Lipsește contul creditor. ",IF(NOT(OR(ISNUMBER(MATCH(TRIM(IF(ISNUMBER(FIND(".",E186)),LEFT(E186,FIND(".",E186)-1),E186)),PlanCont,0)),ISNUMBER(MATCH(LEFT(TRIM(IF(ISNUMBER(FIND(".",E186)),LEFT(E186,FIND(".",E186)-1),E186)),4),PlanCont,0)),ISNUMBER(MATCH(LEFT(TRIM(IF(ISNUMBER(FIND(".",E186)),LEFT(E186,FIND(".",E186)-1),E186)),3),PlanCont,0)))),"Contul creditor nu există în plan. ",""))&amp;IF(AND(D186&lt;&gt;"",TRIM(D186&amp;"")=TRIM(E186&amp;"")),"Același cont pe debit și credit. ","")&amp;IF(N(F186)=0,"Lipsește suma. ","")&amp;IF(AND(N(F186)&lt;0,J186&lt;&gt;"Stornare"),"Sumă negativă într-o notă care nu e de stornare. ","")&amp;IF(C186="","Lipsește explicația. ","")))</f>
        <v/>
      </c>
      <c r="L186" s="1" t="str">
        <f>IF(B186="","",B186&amp;"|"&amp;COUNTIF($B$5:B186,B186))</f>
        <v/>
      </c>
      <c r="M186" s="1" t="str">
        <f t="shared" si="8"/>
        <v/>
      </c>
    </row>
    <row r="187" spans="2:13" x14ac:dyDescent="0.2">
      <c r="B187" s="18"/>
      <c r="C187" s="13"/>
      <c r="D187" s="22"/>
      <c r="E187" s="22"/>
      <c r="F187" s="23"/>
      <c r="G187" s="24" t="str">
        <f>IF(B187="","",IFERROR(INDEX('Registru note'!$C$5:$C$504,MATCH(B187,'Registru note'!$B$5:$B$504,0)),""))</f>
        <v/>
      </c>
      <c r="H187" s="25" t="str">
        <f t="shared" si="6"/>
        <v/>
      </c>
      <c r="I187" s="25" t="str">
        <f t="shared" si="7"/>
        <v/>
      </c>
      <c r="J187" s="15" t="str">
        <f>IF(B187="","",IFERROR(INDEX('Registru note'!$D$5:$D$504,MATCH(B187,'Registru note'!$B$5:$B$504,0)),""))</f>
        <v/>
      </c>
      <c r="K187" s="17" t="str">
        <f>IF(AND(B187="",D187="",E187=""),"",TRIM(IF(ISNA(MATCH(B187,'Registru note'!$B$5:$B$504,0)),"Nota nu există în registru. ","")&amp;IF(D187="","Lipsește contul debitor. ",IF(NOT(OR(ISNUMBER(MATCH(TRIM(IF(ISNUMBER(FIND(".",D187)),LEFT(D187,FIND(".",D187)-1),D187)),PlanCont,0)),ISNUMBER(MATCH(LEFT(TRIM(IF(ISNUMBER(FIND(".",D187)),LEFT(D187,FIND(".",D187)-1),D187)),4),PlanCont,0)),ISNUMBER(MATCH(LEFT(TRIM(IF(ISNUMBER(FIND(".",D187)),LEFT(D187,FIND(".",D187)-1),D187)),3),PlanCont,0)))),"Contul debitor nu există în plan. ",""))&amp;IF(E187="","Lipsește contul creditor. ",IF(NOT(OR(ISNUMBER(MATCH(TRIM(IF(ISNUMBER(FIND(".",E187)),LEFT(E187,FIND(".",E187)-1),E187)),PlanCont,0)),ISNUMBER(MATCH(LEFT(TRIM(IF(ISNUMBER(FIND(".",E187)),LEFT(E187,FIND(".",E187)-1),E187)),4),PlanCont,0)),ISNUMBER(MATCH(LEFT(TRIM(IF(ISNUMBER(FIND(".",E187)),LEFT(E187,FIND(".",E187)-1),E187)),3),PlanCont,0)))),"Contul creditor nu există în plan. ",""))&amp;IF(AND(D187&lt;&gt;"",TRIM(D187&amp;"")=TRIM(E187&amp;"")),"Același cont pe debit și credit. ","")&amp;IF(N(F187)=0,"Lipsește suma. ","")&amp;IF(AND(N(F187)&lt;0,J187&lt;&gt;"Stornare"),"Sumă negativă într-o notă care nu e de stornare. ","")&amp;IF(C187="","Lipsește explicația. ","")))</f>
        <v/>
      </c>
      <c r="L187" s="1" t="str">
        <f>IF(B187="","",B187&amp;"|"&amp;COUNTIF($B$5:B187,B187))</f>
        <v/>
      </c>
      <c r="M187" s="1" t="str">
        <f t="shared" si="8"/>
        <v/>
      </c>
    </row>
    <row r="188" spans="2:13" x14ac:dyDescent="0.2">
      <c r="B188" s="18"/>
      <c r="C188" s="13"/>
      <c r="D188" s="22"/>
      <c r="E188" s="22"/>
      <c r="F188" s="23"/>
      <c r="G188" s="24" t="str">
        <f>IF(B188="","",IFERROR(INDEX('Registru note'!$C$5:$C$504,MATCH(B188,'Registru note'!$B$5:$B$504,0)),""))</f>
        <v/>
      </c>
      <c r="H188" s="25" t="str">
        <f t="shared" si="6"/>
        <v/>
      </c>
      <c r="I188" s="25" t="str">
        <f t="shared" si="7"/>
        <v/>
      </c>
      <c r="J188" s="15" t="str">
        <f>IF(B188="","",IFERROR(INDEX('Registru note'!$D$5:$D$504,MATCH(B188,'Registru note'!$B$5:$B$504,0)),""))</f>
        <v/>
      </c>
      <c r="K188" s="17" t="str">
        <f>IF(AND(B188="",D188="",E188=""),"",TRIM(IF(ISNA(MATCH(B188,'Registru note'!$B$5:$B$504,0)),"Nota nu există în registru. ","")&amp;IF(D188="","Lipsește contul debitor. ",IF(NOT(OR(ISNUMBER(MATCH(TRIM(IF(ISNUMBER(FIND(".",D188)),LEFT(D188,FIND(".",D188)-1),D188)),PlanCont,0)),ISNUMBER(MATCH(LEFT(TRIM(IF(ISNUMBER(FIND(".",D188)),LEFT(D188,FIND(".",D188)-1),D188)),4),PlanCont,0)),ISNUMBER(MATCH(LEFT(TRIM(IF(ISNUMBER(FIND(".",D188)),LEFT(D188,FIND(".",D188)-1),D188)),3),PlanCont,0)))),"Contul debitor nu există în plan. ",""))&amp;IF(E188="","Lipsește contul creditor. ",IF(NOT(OR(ISNUMBER(MATCH(TRIM(IF(ISNUMBER(FIND(".",E188)),LEFT(E188,FIND(".",E188)-1),E188)),PlanCont,0)),ISNUMBER(MATCH(LEFT(TRIM(IF(ISNUMBER(FIND(".",E188)),LEFT(E188,FIND(".",E188)-1),E188)),4),PlanCont,0)),ISNUMBER(MATCH(LEFT(TRIM(IF(ISNUMBER(FIND(".",E188)),LEFT(E188,FIND(".",E188)-1),E188)),3),PlanCont,0)))),"Contul creditor nu există în plan. ",""))&amp;IF(AND(D188&lt;&gt;"",TRIM(D188&amp;"")=TRIM(E188&amp;"")),"Același cont pe debit și credit. ","")&amp;IF(N(F188)=0,"Lipsește suma. ","")&amp;IF(AND(N(F188)&lt;0,J188&lt;&gt;"Stornare"),"Sumă negativă într-o notă care nu e de stornare. ","")&amp;IF(C188="","Lipsește explicația. ","")))</f>
        <v/>
      </c>
      <c r="L188" s="1" t="str">
        <f>IF(B188="","",B188&amp;"|"&amp;COUNTIF($B$5:B188,B188))</f>
        <v/>
      </c>
      <c r="M188" s="1" t="str">
        <f t="shared" si="8"/>
        <v/>
      </c>
    </row>
    <row r="189" spans="2:13" x14ac:dyDescent="0.2">
      <c r="B189" s="18"/>
      <c r="C189" s="13"/>
      <c r="D189" s="22"/>
      <c r="E189" s="22"/>
      <c r="F189" s="23"/>
      <c r="G189" s="24" t="str">
        <f>IF(B189="","",IFERROR(INDEX('Registru note'!$C$5:$C$504,MATCH(B189,'Registru note'!$B$5:$B$504,0)),""))</f>
        <v/>
      </c>
      <c r="H189" s="25" t="str">
        <f t="shared" si="6"/>
        <v/>
      </c>
      <c r="I189" s="25" t="str">
        <f t="shared" si="7"/>
        <v/>
      </c>
      <c r="J189" s="15" t="str">
        <f>IF(B189="","",IFERROR(INDEX('Registru note'!$D$5:$D$504,MATCH(B189,'Registru note'!$B$5:$B$504,0)),""))</f>
        <v/>
      </c>
      <c r="K189" s="17" t="str">
        <f>IF(AND(B189="",D189="",E189=""),"",TRIM(IF(ISNA(MATCH(B189,'Registru note'!$B$5:$B$504,0)),"Nota nu există în registru. ","")&amp;IF(D189="","Lipsește contul debitor. ",IF(NOT(OR(ISNUMBER(MATCH(TRIM(IF(ISNUMBER(FIND(".",D189)),LEFT(D189,FIND(".",D189)-1),D189)),PlanCont,0)),ISNUMBER(MATCH(LEFT(TRIM(IF(ISNUMBER(FIND(".",D189)),LEFT(D189,FIND(".",D189)-1),D189)),4),PlanCont,0)),ISNUMBER(MATCH(LEFT(TRIM(IF(ISNUMBER(FIND(".",D189)),LEFT(D189,FIND(".",D189)-1),D189)),3),PlanCont,0)))),"Contul debitor nu există în plan. ",""))&amp;IF(E189="","Lipsește contul creditor. ",IF(NOT(OR(ISNUMBER(MATCH(TRIM(IF(ISNUMBER(FIND(".",E189)),LEFT(E189,FIND(".",E189)-1),E189)),PlanCont,0)),ISNUMBER(MATCH(LEFT(TRIM(IF(ISNUMBER(FIND(".",E189)),LEFT(E189,FIND(".",E189)-1),E189)),4),PlanCont,0)),ISNUMBER(MATCH(LEFT(TRIM(IF(ISNUMBER(FIND(".",E189)),LEFT(E189,FIND(".",E189)-1),E189)),3),PlanCont,0)))),"Contul creditor nu există în plan. ",""))&amp;IF(AND(D189&lt;&gt;"",TRIM(D189&amp;"")=TRIM(E189&amp;"")),"Același cont pe debit și credit. ","")&amp;IF(N(F189)=0,"Lipsește suma. ","")&amp;IF(AND(N(F189)&lt;0,J189&lt;&gt;"Stornare"),"Sumă negativă într-o notă care nu e de stornare. ","")&amp;IF(C189="","Lipsește explicația. ","")))</f>
        <v/>
      </c>
      <c r="L189" s="1" t="str">
        <f>IF(B189="","",B189&amp;"|"&amp;COUNTIF($B$5:B189,B189))</f>
        <v/>
      </c>
      <c r="M189" s="1" t="str">
        <f t="shared" si="8"/>
        <v/>
      </c>
    </row>
    <row r="190" spans="2:13" x14ac:dyDescent="0.2">
      <c r="B190" s="18"/>
      <c r="C190" s="13"/>
      <c r="D190" s="22"/>
      <c r="E190" s="22"/>
      <c r="F190" s="23"/>
      <c r="G190" s="24" t="str">
        <f>IF(B190="","",IFERROR(INDEX('Registru note'!$C$5:$C$504,MATCH(B190,'Registru note'!$B$5:$B$504,0)),""))</f>
        <v/>
      </c>
      <c r="H190" s="25" t="str">
        <f t="shared" si="6"/>
        <v/>
      </c>
      <c r="I190" s="25" t="str">
        <f t="shared" si="7"/>
        <v/>
      </c>
      <c r="J190" s="15" t="str">
        <f>IF(B190="","",IFERROR(INDEX('Registru note'!$D$5:$D$504,MATCH(B190,'Registru note'!$B$5:$B$504,0)),""))</f>
        <v/>
      </c>
      <c r="K190" s="17" t="str">
        <f>IF(AND(B190="",D190="",E190=""),"",TRIM(IF(ISNA(MATCH(B190,'Registru note'!$B$5:$B$504,0)),"Nota nu există în registru. ","")&amp;IF(D190="","Lipsește contul debitor. ",IF(NOT(OR(ISNUMBER(MATCH(TRIM(IF(ISNUMBER(FIND(".",D190)),LEFT(D190,FIND(".",D190)-1),D190)),PlanCont,0)),ISNUMBER(MATCH(LEFT(TRIM(IF(ISNUMBER(FIND(".",D190)),LEFT(D190,FIND(".",D190)-1),D190)),4),PlanCont,0)),ISNUMBER(MATCH(LEFT(TRIM(IF(ISNUMBER(FIND(".",D190)),LEFT(D190,FIND(".",D190)-1),D190)),3),PlanCont,0)))),"Contul debitor nu există în plan. ",""))&amp;IF(E190="","Lipsește contul creditor. ",IF(NOT(OR(ISNUMBER(MATCH(TRIM(IF(ISNUMBER(FIND(".",E190)),LEFT(E190,FIND(".",E190)-1),E190)),PlanCont,0)),ISNUMBER(MATCH(LEFT(TRIM(IF(ISNUMBER(FIND(".",E190)),LEFT(E190,FIND(".",E190)-1),E190)),4),PlanCont,0)),ISNUMBER(MATCH(LEFT(TRIM(IF(ISNUMBER(FIND(".",E190)),LEFT(E190,FIND(".",E190)-1),E190)),3),PlanCont,0)))),"Contul creditor nu există în plan. ",""))&amp;IF(AND(D190&lt;&gt;"",TRIM(D190&amp;"")=TRIM(E190&amp;"")),"Același cont pe debit și credit. ","")&amp;IF(N(F190)=0,"Lipsește suma. ","")&amp;IF(AND(N(F190)&lt;0,J190&lt;&gt;"Stornare"),"Sumă negativă într-o notă care nu e de stornare. ","")&amp;IF(C190="","Lipsește explicația. ","")))</f>
        <v/>
      </c>
      <c r="L190" s="1" t="str">
        <f>IF(B190="","",B190&amp;"|"&amp;COUNTIF($B$5:B190,B190))</f>
        <v/>
      </c>
      <c r="M190" s="1" t="str">
        <f t="shared" si="8"/>
        <v/>
      </c>
    </row>
    <row r="191" spans="2:13" x14ac:dyDescent="0.2">
      <c r="B191" s="18"/>
      <c r="C191" s="13"/>
      <c r="D191" s="22"/>
      <c r="E191" s="22"/>
      <c r="F191" s="23"/>
      <c r="G191" s="24" t="str">
        <f>IF(B191="","",IFERROR(INDEX('Registru note'!$C$5:$C$504,MATCH(B191,'Registru note'!$B$5:$B$504,0)),""))</f>
        <v/>
      </c>
      <c r="H191" s="25" t="str">
        <f t="shared" si="6"/>
        <v/>
      </c>
      <c r="I191" s="25" t="str">
        <f t="shared" si="7"/>
        <v/>
      </c>
      <c r="J191" s="15" t="str">
        <f>IF(B191="","",IFERROR(INDEX('Registru note'!$D$5:$D$504,MATCH(B191,'Registru note'!$B$5:$B$504,0)),""))</f>
        <v/>
      </c>
      <c r="K191" s="17" t="str">
        <f>IF(AND(B191="",D191="",E191=""),"",TRIM(IF(ISNA(MATCH(B191,'Registru note'!$B$5:$B$504,0)),"Nota nu există în registru. ","")&amp;IF(D191="","Lipsește contul debitor. ",IF(NOT(OR(ISNUMBER(MATCH(TRIM(IF(ISNUMBER(FIND(".",D191)),LEFT(D191,FIND(".",D191)-1),D191)),PlanCont,0)),ISNUMBER(MATCH(LEFT(TRIM(IF(ISNUMBER(FIND(".",D191)),LEFT(D191,FIND(".",D191)-1),D191)),4),PlanCont,0)),ISNUMBER(MATCH(LEFT(TRIM(IF(ISNUMBER(FIND(".",D191)),LEFT(D191,FIND(".",D191)-1),D191)),3),PlanCont,0)))),"Contul debitor nu există în plan. ",""))&amp;IF(E191="","Lipsește contul creditor. ",IF(NOT(OR(ISNUMBER(MATCH(TRIM(IF(ISNUMBER(FIND(".",E191)),LEFT(E191,FIND(".",E191)-1),E191)),PlanCont,0)),ISNUMBER(MATCH(LEFT(TRIM(IF(ISNUMBER(FIND(".",E191)),LEFT(E191,FIND(".",E191)-1),E191)),4),PlanCont,0)),ISNUMBER(MATCH(LEFT(TRIM(IF(ISNUMBER(FIND(".",E191)),LEFT(E191,FIND(".",E191)-1),E191)),3),PlanCont,0)))),"Contul creditor nu există în plan. ",""))&amp;IF(AND(D191&lt;&gt;"",TRIM(D191&amp;"")=TRIM(E191&amp;"")),"Același cont pe debit și credit. ","")&amp;IF(N(F191)=0,"Lipsește suma. ","")&amp;IF(AND(N(F191)&lt;0,J191&lt;&gt;"Stornare"),"Sumă negativă într-o notă care nu e de stornare. ","")&amp;IF(C191="","Lipsește explicația. ","")))</f>
        <v/>
      </c>
      <c r="L191" s="1" t="str">
        <f>IF(B191="","",B191&amp;"|"&amp;COUNTIF($B$5:B191,B191))</f>
        <v/>
      </c>
      <c r="M191" s="1" t="str">
        <f t="shared" si="8"/>
        <v/>
      </c>
    </row>
    <row r="192" spans="2:13" x14ac:dyDescent="0.2">
      <c r="B192" s="18"/>
      <c r="C192" s="13"/>
      <c r="D192" s="22"/>
      <c r="E192" s="22"/>
      <c r="F192" s="23"/>
      <c r="G192" s="24" t="str">
        <f>IF(B192="","",IFERROR(INDEX('Registru note'!$C$5:$C$504,MATCH(B192,'Registru note'!$B$5:$B$504,0)),""))</f>
        <v/>
      </c>
      <c r="H192" s="25" t="str">
        <f t="shared" si="6"/>
        <v/>
      </c>
      <c r="I192" s="25" t="str">
        <f t="shared" si="7"/>
        <v/>
      </c>
      <c r="J192" s="15" t="str">
        <f>IF(B192="","",IFERROR(INDEX('Registru note'!$D$5:$D$504,MATCH(B192,'Registru note'!$B$5:$B$504,0)),""))</f>
        <v/>
      </c>
      <c r="K192" s="17" t="str">
        <f>IF(AND(B192="",D192="",E192=""),"",TRIM(IF(ISNA(MATCH(B192,'Registru note'!$B$5:$B$504,0)),"Nota nu există în registru. ","")&amp;IF(D192="","Lipsește contul debitor. ",IF(NOT(OR(ISNUMBER(MATCH(TRIM(IF(ISNUMBER(FIND(".",D192)),LEFT(D192,FIND(".",D192)-1),D192)),PlanCont,0)),ISNUMBER(MATCH(LEFT(TRIM(IF(ISNUMBER(FIND(".",D192)),LEFT(D192,FIND(".",D192)-1),D192)),4),PlanCont,0)),ISNUMBER(MATCH(LEFT(TRIM(IF(ISNUMBER(FIND(".",D192)),LEFT(D192,FIND(".",D192)-1),D192)),3),PlanCont,0)))),"Contul debitor nu există în plan. ",""))&amp;IF(E192="","Lipsește contul creditor. ",IF(NOT(OR(ISNUMBER(MATCH(TRIM(IF(ISNUMBER(FIND(".",E192)),LEFT(E192,FIND(".",E192)-1),E192)),PlanCont,0)),ISNUMBER(MATCH(LEFT(TRIM(IF(ISNUMBER(FIND(".",E192)),LEFT(E192,FIND(".",E192)-1),E192)),4),PlanCont,0)),ISNUMBER(MATCH(LEFT(TRIM(IF(ISNUMBER(FIND(".",E192)),LEFT(E192,FIND(".",E192)-1),E192)),3),PlanCont,0)))),"Contul creditor nu există în plan. ",""))&amp;IF(AND(D192&lt;&gt;"",TRIM(D192&amp;"")=TRIM(E192&amp;"")),"Același cont pe debit și credit. ","")&amp;IF(N(F192)=0,"Lipsește suma. ","")&amp;IF(AND(N(F192)&lt;0,J192&lt;&gt;"Stornare"),"Sumă negativă într-o notă care nu e de stornare. ","")&amp;IF(C192="","Lipsește explicația. ","")))</f>
        <v/>
      </c>
      <c r="L192" s="1" t="str">
        <f>IF(B192="","",B192&amp;"|"&amp;COUNTIF($B$5:B192,B192))</f>
        <v/>
      </c>
      <c r="M192" s="1" t="str">
        <f t="shared" si="8"/>
        <v/>
      </c>
    </row>
    <row r="193" spans="2:13" x14ac:dyDescent="0.2">
      <c r="B193" s="18"/>
      <c r="C193" s="13"/>
      <c r="D193" s="22"/>
      <c r="E193" s="22"/>
      <c r="F193" s="23"/>
      <c r="G193" s="24" t="str">
        <f>IF(B193="","",IFERROR(INDEX('Registru note'!$C$5:$C$504,MATCH(B193,'Registru note'!$B$5:$B$504,0)),""))</f>
        <v/>
      </c>
      <c r="H193" s="25" t="str">
        <f t="shared" si="6"/>
        <v/>
      </c>
      <c r="I193" s="25" t="str">
        <f t="shared" si="7"/>
        <v/>
      </c>
      <c r="J193" s="15" t="str">
        <f>IF(B193="","",IFERROR(INDEX('Registru note'!$D$5:$D$504,MATCH(B193,'Registru note'!$B$5:$B$504,0)),""))</f>
        <v/>
      </c>
      <c r="K193" s="17" t="str">
        <f>IF(AND(B193="",D193="",E193=""),"",TRIM(IF(ISNA(MATCH(B193,'Registru note'!$B$5:$B$504,0)),"Nota nu există în registru. ","")&amp;IF(D193="","Lipsește contul debitor. ",IF(NOT(OR(ISNUMBER(MATCH(TRIM(IF(ISNUMBER(FIND(".",D193)),LEFT(D193,FIND(".",D193)-1),D193)),PlanCont,0)),ISNUMBER(MATCH(LEFT(TRIM(IF(ISNUMBER(FIND(".",D193)),LEFT(D193,FIND(".",D193)-1),D193)),4),PlanCont,0)),ISNUMBER(MATCH(LEFT(TRIM(IF(ISNUMBER(FIND(".",D193)),LEFT(D193,FIND(".",D193)-1),D193)),3),PlanCont,0)))),"Contul debitor nu există în plan. ",""))&amp;IF(E193="","Lipsește contul creditor. ",IF(NOT(OR(ISNUMBER(MATCH(TRIM(IF(ISNUMBER(FIND(".",E193)),LEFT(E193,FIND(".",E193)-1),E193)),PlanCont,0)),ISNUMBER(MATCH(LEFT(TRIM(IF(ISNUMBER(FIND(".",E193)),LEFT(E193,FIND(".",E193)-1),E193)),4),PlanCont,0)),ISNUMBER(MATCH(LEFT(TRIM(IF(ISNUMBER(FIND(".",E193)),LEFT(E193,FIND(".",E193)-1),E193)),3),PlanCont,0)))),"Contul creditor nu există în plan. ",""))&amp;IF(AND(D193&lt;&gt;"",TRIM(D193&amp;"")=TRIM(E193&amp;"")),"Același cont pe debit și credit. ","")&amp;IF(N(F193)=0,"Lipsește suma. ","")&amp;IF(AND(N(F193)&lt;0,J193&lt;&gt;"Stornare"),"Sumă negativă într-o notă care nu e de stornare. ","")&amp;IF(C193="","Lipsește explicația. ","")))</f>
        <v/>
      </c>
      <c r="L193" s="1" t="str">
        <f>IF(B193="","",B193&amp;"|"&amp;COUNTIF($B$5:B193,B193))</f>
        <v/>
      </c>
      <c r="M193" s="1" t="str">
        <f t="shared" si="8"/>
        <v/>
      </c>
    </row>
    <row r="194" spans="2:13" x14ac:dyDescent="0.2">
      <c r="B194" s="18"/>
      <c r="C194" s="13"/>
      <c r="D194" s="22"/>
      <c r="E194" s="22"/>
      <c r="F194" s="23"/>
      <c r="G194" s="24" t="str">
        <f>IF(B194="","",IFERROR(INDEX('Registru note'!$C$5:$C$504,MATCH(B194,'Registru note'!$B$5:$B$504,0)),""))</f>
        <v/>
      </c>
      <c r="H194" s="25" t="str">
        <f t="shared" si="6"/>
        <v/>
      </c>
      <c r="I194" s="25" t="str">
        <f t="shared" si="7"/>
        <v/>
      </c>
      <c r="J194" s="15" t="str">
        <f>IF(B194="","",IFERROR(INDEX('Registru note'!$D$5:$D$504,MATCH(B194,'Registru note'!$B$5:$B$504,0)),""))</f>
        <v/>
      </c>
      <c r="K194" s="17" t="str">
        <f>IF(AND(B194="",D194="",E194=""),"",TRIM(IF(ISNA(MATCH(B194,'Registru note'!$B$5:$B$504,0)),"Nota nu există în registru. ","")&amp;IF(D194="","Lipsește contul debitor. ",IF(NOT(OR(ISNUMBER(MATCH(TRIM(IF(ISNUMBER(FIND(".",D194)),LEFT(D194,FIND(".",D194)-1),D194)),PlanCont,0)),ISNUMBER(MATCH(LEFT(TRIM(IF(ISNUMBER(FIND(".",D194)),LEFT(D194,FIND(".",D194)-1),D194)),4),PlanCont,0)),ISNUMBER(MATCH(LEFT(TRIM(IF(ISNUMBER(FIND(".",D194)),LEFT(D194,FIND(".",D194)-1),D194)),3),PlanCont,0)))),"Contul debitor nu există în plan. ",""))&amp;IF(E194="","Lipsește contul creditor. ",IF(NOT(OR(ISNUMBER(MATCH(TRIM(IF(ISNUMBER(FIND(".",E194)),LEFT(E194,FIND(".",E194)-1),E194)),PlanCont,0)),ISNUMBER(MATCH(LEFT(TRIM(IF(ISNUMBER(FIND(".",E194)),LEFT(E194,FIND(".",E194)-1),E194)),4),PlanCont,0)),ISNUMBER(MATCH(LEFT(TRIM(IF(ISNUMBER(FIND(".",E194)),LEFT(E194,FIND(".",E194)-1),E194)),3),PlanCont,0)))),"Contul creditor nu există în plan. ",""))&amp;IF(AND(D194&lt;&gt;"",TRIM(D194&amp;"")=TRIM(E194&amp;"")),"Același cont pe debit și credit. ","")&amp;IF(N(F194)=0,"Lipsește suma. ","")&amp;IF(AND(N(F194)&lt;0,J194&lt;&gt;"Stornare"),"Sumă negativă într-o notă care nu e de stornare. ","")&amp;IF(C194="","Lipsește explicația. ","")))</f>
        <v/>
      </c>
      <c r="L194" s="1" t="str">
        <f>IF(B194="","",B194&amp;"|"&amp;COUNTIF($B$5:B194,B194))</f>
        <v/>
      </c>
      <c r="M194" s="1" t="str">
        <f t="shared" si="8"/>
        <v/>
      </c>
    </row>
    <row r="195" spans="2:13" x14ac:dyDescent="0.2">
      <c r="B195" s="18"/>
      <c r="C195" s="13"/>
      <c r="D195" s="22"/>
      <c r="E195" s="22"/>
      <c r="F195" s="23"/>
      <c r="G195" s="24" t="str">
        <f>IF(B195="","",IFERROR(INDEX('Registru note'!$C$5:$C$504,MATCH(B195,'Registru note'!$B$5:$B$504,0)),""))</f>
        <v/>
      </c>
      <c r="H195" s="25" t="str">
        <f t="shared" si="6"/>
        <v/>
      </c>
      <c r="I195" s="25" t="str">
        <f t="shared" si="7"/>
        <v/>
      </c>
      <c r="J195" s="15" t="str">
        <f>IF(B195="","",IFERROR(INDEX('Registru note'!$D$5:$D$504,MATCH(B195,'Registru note'!$B$5:$B$504,0)),""))</f>
        <v/>
      </c>
      <c r="K195" s="17" t="str">
        <f>IF(AND(B195="",D195="",E195=""),"",TRIM(IF(ISNA(MATCH(B195,'Registru note'!$B$5:$B$504,0)),"Nota nu există în registru. ","")&amp;IF(D195="","Lipsește contul debitor. ",IF(NOT(OR(ISNUMBER(MATCH(TRIM(IF(ISNUMBER(FIND(".",D195)),LEFT(D195,FIND(".",D195)-1),D195)),PlanCont,0)),ISNUMBER(MATCH(LEFT(TRIM(IF(ISNUMBER(FIND(".",D195)),LEFT(D195,FIND(".",D195)-1),D195)),4),PlanCont,0)),ISNUMBER(MATCH(LEFT(TRIM(IF(ISNUMBER(FIND(".",D195)),LEFT(D195,FIND(".",D195)-1),D195)),3),PlanCont,0)))),"Contul debitor nu există în plan. ",""))&amp;IF(E195="","Lipsește contul creditor. ",IF(NOT(OR(ISNUMBER(MATCH(TRIM(IF(ISNUMBER(FIND(".",E195)),LEFT(E195,FIND(".",E195)-1),E195)),PlanCont,0)),ISNUMBER(MATCH(LEFT(TRIM(IF(ISNUMBER(FIND(".",E195)),LEFT(E195,FIND(".",E195)-1),E195)),4),PlanCont,0)),ISNUMBER(MATCH(LEFT(TRIM(IF(ISNUMBER(FIND(".",E195)),LEFT(E195,FIND(".",E195)-1),E195)),3),PlanCont,0)))),"Contul creditor nu există în plan. ",""))&amp;IF(AND(D195&lt;&gt;"",TRIM(D195&amp;"")=TRIM(E195&amp;"")),"Același cont pe debit și credit. ","")&amp;IF(N(F195)=0,"Lipsește suma. ","")&amp;IF(AND(N(F195)&lt;0,J195&lt;&gt;"Stornare"),"Sumă negativă într-o notă care nu e de stornare. ","")&amp;IF(C195="","Lipsește explicația. ","")))</f>
        <v/>
      </c>
      <c r="L195" s="1" t="str">
        <f>IF(B195="","",B195&amp;"|"&amp;COUNTIF($B$5:B195,B195))</f>
        <v/>
      </c>
      <c r="M195" s="1" t="str">
        <f t="shared" si="8"/>
        <v/>
      </c>
    </row>
    <row r="196" spans="2:13" x14ac:dyDescent="0.2">
      <c r="B196" s="18"/>
      <c r="C196" s="13"/>
      <c r="D196" s="22"/>
      <c r="E196" s="22"/>
      <c r="F196" s="23"/>
      <c r="G196" s="24" t="str">
        <f>IF(B196="","",IFERROR(INDEX('Registru note'!$C$5:$C$504,MATCH(B196,'Registru note'!$B$5:$B$504,0)),""))</f>
        <v/>
      </c>
      <c r="H196" s="25" t="str">
        <f t="shared" si="6"/>
        <v/>
      </c>
      <c r="I196" s="25" t="str">
        <f t="shared" si="7"/>
        <v/>
      </c>
      <c r="J196" s="15" t="str">
        <f>IF(B196="","",IFERROR(INDEX('Registru note'!$D$5:$D$504,MATCH(B196,'Registru note'!$B$5:$B$504,0)),""))</f>
        <v/>
      </c>
      <c r="K196" s="17" t="str">
        <f>IF(AND(B196="",D196="",E196=""),"",TRIM(IF(ISNA(MATCH(B196,'Registru note'!$B$5:$B$504,0)),"Nota nu există în registru. ","")&amp;IF(D196="","Lipsește contul debitor. ",IF(NOT(OR(ISNUMBER(MATCH(TRIM(IF(ISNUMBER(FIND(".",D196)),LEFT(D196,FIND(".",D196)-1),D196)),PlanCont,0)),ISNUMBER(MATCH(LEFT(TRIM(IF(ISNUMBER(FIND(".",D196)),LEFT(D196,FIND(".",D196)-1),D196)),4),PlanCont,0)),ISNUMBER(MATCH(LEFT(TRIM(IF(ISNUMBER(FIND(".",D196)),LEFT(D196,FIND(".",D196)-1),D196)),3),PlanCont,0)))),"Contul debitor nu există în plan. ",""))&amp;IF(E196="","Lipsește contul creditor. ",IF(NOT(OR(ISNUMBER(MATCH(TRIM(IF(ISNUMBER(FIND(".",E196)),LEFT(E196,FIND(".",E196)-1),E196)),PlanCont,0)),ISNUMBER(MATCH(LEFT(TRIM(IF(ISNUMBER(FIND(".",E196)),LEFT(E196,FIND(".",E196)-1),E196)),4),PlanCont,0)),ISNUMBER(MATCH(LEFT(TRIM(IF(ISNUMBER(FIND(".",E196)),LEFT(E196,FIND(".",E196)-1),E196)),3),PlanCont,0)))),"Contul creditor nu există în plan. ",""))&amp;IF(AND(D196&lt;&gt;"",TRIM(D196&amp;"")=TRIM(E196&amp;"")),"Același cont pe debit și credit. ","")&amp;IF(N(F196)=0,"Lipsește suma. ","")&amp;IF(AND(N(F196)&lt;0,J196&lt;&gt;"Stornare"),"Sumă negativă într-o notă care nu e de stornare. ","")&amp;IF(C196="","Lipsește explicația. ","")))</f>
        <v/>
      </c>
      <c r="L196" s="1" t="str">
        <f>IF(B196="","",B196&amp;"|"&amp;COUNTIF($B$5:B196,B196))</f>
        <v/>
      </c>
      <c r="M196" s="1" t="str">
        <f t="shared" si="8"/>
        <v/>
      </c>
    </row>
    <row r="197" spans="2:13" x14ac:dyDescent="0.2">
      <c r="B197" s="18"/>
      <c r="C197" s="13"/>
      <c r="D197" s="22"/>
      <c r="E197" s="22"/>
      <c r="F197" s="23"/>
      <c r="G197" s="24" t="str">
        <f>IF(B197="","",IFERROR(INDEX('Registru note'!$C$5:$C$504,MATCH(B197,'Registru note'!$B$5:$B$504,0)),""))</f>
        <v/>
      </c>
      <c r="H197" s="25" t="str">
        <f t="shared" ref="H197:H260" si="9">IF(D197="","",IFERROR(INDEX(PlanDen,MATCH(TRIM(IF(ISNUMBER(FIND(".",D197)),LEFT(D197,FIND(".",D197)-1),D197)),PlanCont,0)),IFERROR(INDEX(PlanDen,MATCH(LEFT(TRIM(IF(ISNUMBER(FIND(".",D197)),LEFT(D197,FIND(".",D197)-1),D197)),4),PlanCont,0)),IFERROR(INDEX(PlanDen,MATCH(LEFT(TRIM(IF(ISNUMBER(FIND(".",D197)),LEFT(D197,FIND(".",D197)-1),D197)),3),PlanCont,0)),"Cont inexistent în plan"))))</f>
        <v/>
      </c>
      <c r="I197" s="25" t="str">
        <f t="shared" ref="I197:I260" si="10">IF(E197="","",IFERROR(INDEX(PlanDen,MATCH(TRIM(IF(ISNUMBER(FIND(".",E197)),LEFT(E197,FIND(".",E197)-1),E197)),PlanCont,0)),IFERROR(INDEX(PlanDen,MATCH(LEFT(TRIM(IF(ISNUMBER(FIND(".",E197)),LEFT(E197,FIND(".",E197)-1),E197)),4),PlanCont,0)),IFERROR(INDEX(PlanDen,MATCH(LEFT(TRIM(IF(ISNUMBER(FIND(".",E197)),LEFT(E197,FIND(".",E197)-1),E197)),3),PlanCont,0)),"Cont inexistent în plan"))))</f>
        <v/>
      </c>
      <c r="J197" s="15" t="str">
        <f>IF(B197="","",IFERROR(INDEX('Registru note'!$D$5:$D$504,MATCH(B197,'Registru note'!$B$5:$B$504,0)),""))</f>
        <v/>
      </c>
      <c r="K197" s="17" t="str">
        <f>IF(AND(B197="",D197="",E197=""),"",TRIM(IF(ISNA(MATCH(B197,'Registru note'!$B$5:$B$504,0)),"Nota nu există în registru. ","")&amp;IF(D197="","Lipsește contul debitor. ",IF(NOT(OR(ISNUMBER(MATCH(TRIM(IF(ISNUMBER(FIND(".",D197)),LEFT(D197,FIND(".",D197)-1),D197)),PlanCont,0)),ISNUMBER(MATCH(LEFT(TRIM(IF(ISNUMBER(FIND(".",D197)),LEFT(D197,FIND(".",D197)-1),D197)),4),PlanCont,0)),ISNUMBER(MATCH(LEFT(TRIM(IF(ISNUMBER(FIND(".",D197)),LEFT(D197,FIND(".",D197)-1),D197)),3),PlanCont,0)))),"Contul debitor nu există în plan. ",""))&amp;IF(E197="","Lipsește contul creditor. ",IF(NOT(OR(ISNUMBER(MATCH(TRIM(IF(ISNUMBER(FIND(".",E197)),LEFT(E197,FIND(".",E197)-1),E197)),PlanCont,0)),ISNUMBER(MATCH(LEFT(TRIM(IF(ISNUMBER(FIND(".",E197)),LEFT(E197,FIND(".",E197)-1),E197)),4),PlanCont,0)),ISNUMBER(MATCH(LEFT(TRIM(IF(ISNUMBER(FIND(".",E197)),LEFT(E197,FIND(".",E197)-1),E197)),3),PlanCont,0)))),"Contul creditor nu există în plan. ",""))&amp;IF(AND(D197&lt;&gt;"",TRIM(D197&amp;"")=TRIM(E197&amp;"")),"Același cont pe debit și credit. ","")&amp;IF(N(F197)=0,"Lipsește suma. ","")&amp;IF(AND(N(F197)&lt;0,J197&lt;&gt;"Stornare"),"Sumă negativă într-o notă care nu e de stornare. ","")&amp;IF(C197="","Lipsește explicația. ","")))</f>
        <v/>
      </c>
      <c r="L197" s="1" t="str">
        <f>IF(B197="","",B197&amp;"|"&amp;COUNTIF($B$5:B197,B197))</f>
        <v/>
      </c>
      <c r="M197" s="1" t="str">
        <f t="shared" ref="M197:M260" si="11">IF(OR(B197="",NOT(ISNUMBER(G197))),"",G197*100000+ROW())</f>
        <v/>
      </c>
    </row>
    <row r="198" spans="2:13" x14ac:dyDescent="0.2">
      <c r="B198" s="18"/>
      <c r="C198" s="13"/>
      <c r="D198" s="22"/>
      <c r="E198" s="22"/>
      <c r="F198" s="23"/>
      <c r="G198" s="24" t="str">
        <f>IF(B198="","",IFERROR(INDEX('Registru note'!$C$5:$C$504,MATCH(B198,'Registru note'!$B$5:$B$504,0)),""))</f>
        <v/>
      </c>
      <c r="H198" s="25" t="str">
        <f t="shared" si="9"/>
        <v/>
      </c>
      <c r="I198" s="25" t="str">
        <f t="shared" si="10"/>
        <v/>
      </c>
      <c r="J198" s="15" t="str">
        <f>IF(B198="","",IFERROR(INDEX('Registru note'!$D$5:$D$504,MATCH(B198,'Registru note'!$B$5:$B$504,0)),""))</f>
        <v/>
      </c>
      <c r="K198" s="17" t="str">
        <f>IF(AND(B198="",D198="",E198=""),"",TRIM(IF(ISNA(MATCH(B198,'Registru note'!$B$5:$B$504,0)),"Nota nu există în registru. ","")&amp;IF(D198="","Lipsește contul debitor. ",IF(NOT(OR(ISNUMBER(MATCH(TRIM(IF(ISNUMBER(FIND(".",D198)),LEFT(D198,FIND(".",D198)-1),D198)),PlanCont,0)),ISNUMBER(MATCH(LEFT(TRIM(IF(ISNUMBER(FIND(".",D198)),LEFT(D198,FIND(".",D198)-1),D198)),4),PlanCont,0)),ISNUMBER(MATCH(LEFT(TRIM(IF(ISNUMBER(FIND(".",D198)),LEFT(D198,FIND(".",D198)-1),D198)),3),PlanCont,0)))),"Contul debitor nu există în plan. ",""))&amp;IF(E198="","Lipsește contul creditor. ",IF(NOT(OR(ISNUMBER(MATCH(TRIM(IF(ISNUMBER(FIND(".",E198)),LEFT(E198,FIND(".",E198)-1),E198)),PlanCont,0)),ISNUMBER(MATCH(LEFT(TRIM(IF(ISNUMBER(FIND(".",E198)),LEFT(E198,FIND(".",E198)-1),E198)),4),PlanCont,0)),ISNUMBER(MATCH(LEFT(TRIM(IF(ISNUMBER(FIND(".",E198)),LEFT(E198,FIND(".",E198)-1),E198)),3),PlanCont,0)))),"Contul creditor nu există în plan. ",""))&amp;IF(AND(D198&lt;&gt;"",TRIM(D198&amp;"")=TRIM(E198&amp;"")),"Același cont pe debit și credit. ","")&amp;IF(N(F198)=0,"Lipsește suma. ","")&amp;IF(AND(N(F198)&lt;0,J198&lt;&gt;"Stornare"),"Sumă negativă într-o notă care nu e de stornare. ","")&amp;IF(C198="","Lipsește explicația. ","")))</f>
        <v/>
      </c>
      <c r="L198" s="1" t="str">
        <f>IF(B198="","",B198&amp;"|"&amp;COUNTIF($B$5:B198,B198))</f>
        <v/>
      </c>
      <c r="M198" s="1" t="str">
        <f t="shared" si="11"/>
        <v/>
      </c>
    </row>
    <row r="199" spans="2:13" x14ac:dyDescent="0.2">
      <c r="B199" s="18"/>
      <c r="C199" s="13"/>
      <c r="D199" s="22"/>
      <c r="E199" s="22"/>
      <c r="F199" s="23"/>
      <c r="G199" s="24" t="str">
        <f>IF(B199="","",IFERROR(INDEX('Registru note'!$C$5:$C$504,MATCH(B199,'Registru note'!$B$5:$B$504,0)),""))</f>
        <v/>
      </c>
      <c r="H199" s="25" t="str">
        <f t="shared" si="9"/>
        <v/>
      </c>
      <c r="I199" s="25" t="str">
        <f t="shared" si="10"/>
        <v/>
      </c>
      <c r="J199" s="15" t="str">
        <f>IF(B199="","",IFERROR(INDEX('Registru note'!$D$5:$D$504,MATCH(B199,'Registru note'!$B$5:$B$504,0)),""))</f>
        <v/>
      </c>
      <c r="K199" s="17" t="str">
        <f>IF(AND(B199="",D199="",E199=""),"",TRIM(IF(ISNA(MATCH(B199,'Registru note'!$B$5:$B$504,0)),"Nota nu există în registru. ","")&amp;IF(D199="","Lipsește contul debitor. ",IF(NOT(OR(ISNUMBER(MATCH(TRIM(IF(ISNUMBER(FIND(".",D199)),LEFT(D199,FIND(".",D199)-1),D199)),PlanCont,0)),ISNUMBER(MATCH(LEFT(TRIM(IF(ISNUMBER(FIND(".",D199)),LEFT(D199,FIND(".",D199)-1),D199)),4),PlanCont,0)),ISNUMBER(MATCH(LEFT(TRIM(IF(ISNUMBER(FIND(".",D199)),LEFT(D199,FIND(".",D199)-1),D199)),3),PlanCont,0)))),"Contul debitor nu există în plan. ",""))&amp;IF(E199="","Lipsește contul creditor. ",IF(NOT(OR(ISNUMBER(MATCH(TRIM(IF(ISNUMBER(FIND(".",E199)),LEFT(E199,FIND(".",E199)-1),E199)),PlanCont,0)),ISNUMBER(MATCH(LEFT(TRIM(IF(ISNUMBER(FIND(".",E199)),LEFT(E199,FIND(".",E199)-1),E199)),4),PlanCont,0)),ISNUMBER(MATCH(LEFT(TRIM(IF(ISNUMBER(FIND(".",E199)),LEFT(E199,FIND(".",E199)-1),E199)),3),PlanCont,0)))),"Contul creditor nu există în plan. ",""))&amp;IF(AND(D199&lt;&gt;"",TRIM(D199&amp;"")=TRIM(E199&amp;"")),"Același cont pe debit și credit. ","")&amp;IF(N(F199)=0,"Lipsește suma. ","")&amp;IF(AND(N(F199)&lt;0,J199&lt;&gt;"Stornare"),"Sumă negativă într-o notă care nu e de stornare. ","")&amp;IF(C199="","Lipsește explicația. ","")))</f>
        <v/>
      </c>
      <c r="L199" s="1" t="str">
        <f>IF(B199="","",B199&amp;"|"&amp;COUNTIF($B$5:B199,B199))</f>
        <v/>
      </c>
      <c r="M199" s="1" t="str">
        <f t="shared" si="11"/>
        <v/>
      </c>
    </row>
    <row r="200" spans="2:13" x14ac:dyDescent="0.2">
      <c r="B200" s="18"/>
      <c r="C200" s="13"/>
      <c r="D200" s="22"/>
      <c r="E200" s="22"/>
      <c r="F200" s="23"/>
      <c r="G200" s="24" t="str">
        <f>IF(B200="","",IFERROR(INDEX('Registru note'!$C$5:$C$504,MATCH(B200,'Registru note'!$B$5:$B$504,0)),""))</f>
        <v/>
      </c>
      <c r="H200" s="25" t="str">
        <f t="shared" si="9"/>
        <v/>
      </c>
      <c r="I200" s="25" t="str">
        <f t="shared" si="10"/>
        <v/>
      </c>
      <c r="J200" s="15" t="str">
        <f>IF(B200="","",IFERROR(INDEX('Registru note'!$D$5:$D$504,MATCH(B200,'Registru note'!$B$5:$B$504,0)),""))</f>
        <v/>
      </c>
      <c r="K200" s="17" t="str">
        <f>IF(AND(B200="",D200="",E200=""),"",TRIM(IF(ISNA(MATCH(B200,'Registru note'!$B$5:$B$504,0)),"Nota nu există în registru. ","")&amp;IF(D200="","Lipsește contul debitor. ",IF(NOT(OR(ISNUMBER(MATCH(TRIM(IF(ISNUMBER(FIND(".",D200)),LEFT(D200,FIND(".",D200)-1),D200)),PlanCont,0)),ISNUMBER(MATCH(LEFT(TRIM(IF(ISNUMBER(FIND(".",D200)),LEFT(D200,FIND(".",D200)-1),D200)),4),PlanCont,0)),ISNUMBER(MATCH(LEFT(TRIM(IF(ISNUMBER(FIND(".",D200)),LEFT(D200,FIND(".",D200)-1),D200)),3),PlanCont,0)))),"Contul debitor nu există în plan. ",""))&amp;IF(E200="","Lipsește contul creditor. ",IF(NOT(OR(ISNUMBER(MATCH(TRIM(IF(ISNUMBER(FIND(".",E200)),LEFT(E200,FIND(".",E200)-1),E200)),PlanCont,0)),ISNUMBER(MATCH(LEFT(TRIM(IF(ISNUMBER(FIND(".",E200)),LEFT(E200,FIND(".",E200)-1),E200)),4),PlanCont,0)),ISNUMBER(MATCH(LEFT(TRIM(IF(ISNUMBER(FIND(".",E200)),LEFT(E200,FIND(".",E200)-1),E200)),3),PlanCont,0)))),"Contul creditor nu există în plan. ",""))&amp;IF(AND(D200&lt;&gt;"",TRIM(D200&amp;"")=TRIM(E200&amp;"")),"Același cont pe debit și credit. ","")&amp;IF(N(F200)=0,"Lipsește suma. ","")&amp;IF(AND(N(F200)&lt;0,J200&lt;&gt;"Stornare"),"Sumă negativă într-o notă care nu e de stornare. ","")&amp;IF(C200="","Lipsește explicația. ","")))</f>
        <v/>
      </c>
      <c r="L200" s="1" t="str">
        <f>IF(B200="","",B200&amp;"|"&amp;COUNTIF($B$5:B200,B200))</f>
        <v/>
      </c>
      <c r="M200" s="1" t="str">
        <f t="shared" si="11"/>
        <v/>
      </c>
    </row>
    <row r="201" spans="2:13" x14ac:dyDescent="0.2">
      <c r="B201" s="18"/>
      <c r="C201" s="13"/>
      <c r="D201" s="22"/>
      <c r="E201" s="22"/>
      <c r="F201" s="23"/>
      <c r="G201" s="24" t="str">
        <f>IF(B201="","",IFERROR(INDEX('Registru note'!$C$5:$C$504,MATCH(B201,'Registru note'!$B$5:$B$504,0)),""))</f>
        <v/>
      </c>
      <c r="H201" s="25" t="str">
        <f t="shared" si="9"/>
        <v/>
      </c>
      <c r="I201" s="25" t="str">
        <f t="shared" si="10"/>
        <v/>
      </c>
      <c r="J201" s="15" t="str">
        <f>IF(B201="","",IFERROR(INDEX('Registru note'!$D$5:$D$504,MATCH(B201,'Registru note'!$B$5:$B$504,0)),""))</f>
        <v/>
      </c>
      <c r="K201" s="17" t="str">
        <f>IF(AND(B201="",D201="",E201=""),"",TRIM(IF(ISNA(MATCH(B201,'Registru note'!$B$5:$B$504,0)),"Nota nu există în registru. ","")&amp;IF(D201="","Lipsește contul debitor. ",IF(NOT(OR(ISNUMBER(MATCH(TRIM(IF(ISNUMBER(FIND(".",D201)),LEFT(D201,FIND(".",D201)-1),D201)),PlanCont,0)),ISNUMBER(MATCH(LEFT(TRIM(IF(ISNUMBER(FIND(".",D201)),LEFT(D201,FIND(".",D201)-1),D201)),4),PlanCont,0)),ISNUMBER(MATCH(LEFT(TRIM(IF(ISNUMBER(FIND(".",D201)),LEFT(D201,FIND(".",D201)-1),D201)),3),PlanCont,0)))),"Contul debitor nu există în plan. ",""))&amp;IF(E201="","Lipsește contul creditor. ",IF(NOT(OR(ISNUMBER(MATCH(TRIM(IF(ISNUMBER(FIND(".",E201)),LEFT(E201,FIND(".",E201)-1),E201)),PlanCont,0)),ISNUMBER(MATCH(LEFT(TRIM(IF(ISNUMBER(FIND(".",E201)),LEFT(E201,FIND(".",E201)-1),E201)),4),PlanCont,0)),ISNUMBER(MATCH(LEFT(TRIM(IF(ISNUMBER(FIND(".",E201)),LEFT(E201,FIND(".",E201)-1),E201)),3),PlanCont,0)))),"Contul creditor nu există în plan. ",""))&amp;IF(AND(D201&lt;&gt;"",TRIM(D201&amp;"")=TRIM(E201&amp;"")),"Același cont pe debit și credit. ","")&amp;IF(N(F201)=0,"Lipsește suma. ","")&amp;IF(AND(N(F201)&lt;0,J201&lt;&gt;"Stornare"),"Sumă negativă într-o notă care nu e de stornare. ","")&amp;IF(C201="","Lipsește explicația. ","")))</f>
        <v/>
      </c>
      <c r="L201" s="1" t="str">
        <f>IF(B201="","",B201&amp;"|"&amp;COUNTIF($B$5:B201,B201))</f>
        <v/>
      </c>
      <c r="M201" s="1" t="str">
        <f t="shared" si="11"/>
        <v/>
      </c>
    </row>
    <row r="202" spans="2:13" x14ac:dyDescent="0.2">
      <c r="B202" s="18"/>
      <c r="C202" s="13"/>
      <c r="D202" s="22"/>
      <c r="E202" s="22"/>
      <c r="F202" s="23"/>
      <c r="G202" s="24" t="str">
        <f>IF(B202="","",IFERROR(INDEX('Registru note'!$C$5:$C$504,MATCH(B202,'Registru note'!$B$5:$B$504,0)),""))</f>
        <v/>
      </c>
      <c r="H202" s="25" t="str">
        <f t="shared" si="9"/>
        <v/>
      </c>
      <c r="I202" s="25" t="str">
        <f t="shared" si="10"/>
        <v/>
      </c>
      <c r="J202" s="15" t="str">
        <f>IF(B202="","",IFERROR(INDEX('Registru note'!$D$5:$D$504,MATCH(B202,'Registru note'!$B$5:$B$504,0)),""))</f>
        <v/>
      </c>
      <c r="K202" s="17" t="str">
        <f>IF(AND(B202="",D202="",E202=""),"",TRIM(IF(ISNA(MATCH(B202,'Registru note'!$B$5:$B$504,0)),"Nota nu există în registru. ","")&amp;IF(D202="","Lipsește contul debitor. ",IF(NOT(OR(ISNUMBER(MATCH(TRIM(IF(ISNUMBER(FIND(".",D202)),LEFT(D202,FIND(".",D202)-1),D202)),PlanCont,0)),ISNUMBER(MATCH(LEFT(TRIM(IF(ISNUMBER(FIND(".",D202)),LEFT(D202,FIND(".",D202)-1),D202)),4),PlanCont,0)),ISNUMBER(MATCH(LEFT(TRIM(IF(ISNUMBER(FIND(".",D202)),LEFT(D202,FIND(".",D202)-1),D202)),3),PlanCont,0)))),"Contul debitor nu există în plan. ",""))&amp;IF(E202="","Lipsește contul creditor. ",IF(NOT(OR(ISNUMBER(MATCH(TRIM(IF(ISNUMBER(FIND(".",E202)),LEFT(E202,FIND(".",E202)-1),E202)),PlanCont,0)),ISNUMBER(MATCH(LEFT(TRIM(IF(ISNUMBER(FIND(".",E202)),LEFT(E202,FIND(".",E202)-1),E202)),4),PlanCont,0)),ISNUMBER(MATCH(LEFT(TRIM(IF(ISNUMBER(FIND(".",E202)),LEFT(E202,FIND(".",E202)-1),E202)),3),PlanCont,0)))),"Contul creditor nu există în plan. ",""))&amp;IF(AND(D202&lt;&gt;"",TRIM(D202&amp;"")=TRIM(E202&amp;"")),"Același cont pe debit și credit. ","")&amp;IF(N(F202)=0,"Lipsește suma. ","")&amp;IF(AND(N(F202)&lt;0,J202&lt;&gt;"Stornare"),"Sumă negativă într-o notă care nu e de stornare. ","")&amp;IF(C202="","Lipsește explicația. ","")))</f>
        <v/>
      </c>
      <c r="L202" s="1" t="str">
        <f>IF(B202="","",B202&amp;"|"&amp;COUNTIF($B$5:B202,B202))</f>
        <v/>
      </c>
      <c r="M202" s="1" t="str">
        <f t="shared" si="11"/>
        <v/>
      </c>
    </row>
    <row r="203" spans="2:13" x14ac:dyDescent="0.2">
      <c r="B203" s="18"/>
      <c r="C203" s="13"/>
      <c r="D203" s="22"/>
      <c r="E203" s="22"/>
      <c r="F203" s="23"/>
      <c r="G203" s="24" t="str">
        <f>IF(B203="","",IFERROR(INDEX('Registru note'!$C$5:$C$504,MATCH(B203,'Registru note'!$B$5:$B$504,0)),""))</f>
        <v/>
      </c>
      <c r="H203" s="25" t="str">
        <f t="shared" si="9"/>
        <v/>
      </c>
      <c r="I203" s="25" t="str">
        <f t="shared" si="10"/>
        <v/>
      </c>
      <c r="J203" s="15" t="str">
        <f>IF(B203="","",IFERROR(INDEX('Registru note'!$D$5:$D$504,MATCH(B203,'Registru note'!$B$5:$B$504,0)),""))</f>
        <v/>
      </c>
      <c r="K203" s="17" t="str">
        <f>IF(AND(B203="",D203="",E203=""),"",TRIM(IF(ISNA(MATCH(B203,'Registru note'!$B$5:$B$504,0)),"Nota nu există în registru. ","")&amp;IF(D203="","Lipsește contul debitor. ",IF(NOT(OR(ISNUMBER(MATCH(TRIM(IF(ISNUMBER(FIND(".",D203)),LEFT(D203,FIND(".",D203)-1),D203)),PlanCont,0)),ISNUMBER(MATCH(LEFT(TRIM(IF(ISNUMBER(FIND(".",D203)),LEFT(D203,FIND(".",D203)-1),D203)),4),PlanCont,0)),ISNUMBER(MATCH(LEFT(TRIM(IF(ISNUMBER(FIND(".",D203)),LEFT(D203,FIND(".",D203)-1),D203)),3),PlanCont,0)))),"Contul debitor nu există în plan. ",""))&amp;IF(E203="","Lipsește contul creditor. ",IF(NOT(OR(ISNUMBER(MATCH(TRIM(IF(ISNUMBER(FIND(".",E203)),LEFT(E203,FIND(".",E203)-1),E203)),PlanCont,0)),ISNUMBER(MATCH(LEFT(TRIM(IF(ISNUMBER(FIND(".",E203)),LEFT(E203,FIND(".",E203)-1),E203)),4),PlanCont,0)),ISNUMBER(MATCH(LEFT(TRIM(IF(ISNUMBER(FIND(".",E203)),LEFT(E203,FIND(".",E203)-1),E203)),3),PlanCont,0)))),"Contul creditor nu există în plan. ",""))&amp;IF(AND(D203&lt;&gt;"",TRIM(D203&amp;"")=TRIM(E203&amp;"")),"Același cont pe debit și credit. ","")&amp;IF(N(F203)=0,"Lipsește suma. ","")&amp;IF(AND(N(F203)&lt;0,J203&lt;&gt;"Stornare"),"Sumă negativă într-o notă care nu e de stornare. ","")&amp;IF(C203="","Lipsește explicația. ","")))</f>
        <v/>
      </c>
      <c r="L203" s="1" t="str">
        <f>IF(B203="","",B203&amp;"|"&amp;COUNTIF($B$5:B203,B203))</f>
        <v/>
      </c>
      <c r="M203" s="1" t="str">
        <f t="shared" si="11"/>
        <v/>
      </c>
    </row>
    <row r="204" spans="2:13" x14ac:dyDescent="0.2">
      <c r="B204" s="18"/>
      <c r="C204" s="13"/>
      <c r="D204" s="22"/>
      <c r="E204" s="22"/>
      <c r="F204" s="23"/>
      <c r="G204" s="24" t="str">
        <f>IF(B204="","",IFERROR(INDEX('Registru note'!$C$5:$C$504,MATCH(B204,'Registru note'!$B$5:$B$504,0)),""))</f>
        <v/>
      </c>
      <c r="H204" s="25" t="str">
        <f t="shared" si="9"/>
        <v/>
      </c>
      <c r="I204" s="25" t="str">
        <f t="shared" si="10"/>
        <v/>
      </c>
      <c r="J204" s="15" t="str">
        <f>IF(B204="","",IFERROR(INDEX('Registru note'!$D$5:$D$504,MATCH(B204,'Registru note'!$B$5:$B$504,0)),""))</f>
        <v/>
      </c>
      <c r="K204" s="17" t="str">
        <f>IF(AND(B204="",D204="",E204=""),"",TRIM(IF(ISNA(MATCH(B204,'Registru note'!$B$5:$B$504,0)),"Nota nu există în registru. ","")&amp;IF(D204="","Lipsește contul debitor. ",IF(NOT(OR(ISNUMBER(MATCH(TRIM(IF(ISNUMBER(FIND(".",D204)),LEFT(D204,FIND(".",D204)-1),D204)),PlanCont,0)),ISNUMBER(MATCH(LEFT(TRIM(IF(ISNUMBER(FIND(".",D204)),LEFT(D204,FIND(".",D204)-1),D204)),4),PlanCont,0)),ISNUMBER(MATCH(LEFT(TRIM(IF(ISNUMBER(FIND(".",D204)),LEFT(D204,FIND(".",D204)-1),D204)),3),PlanCont,0)))),"Contul debitor nu există în plan. ",""))&amp;IF(E204="","Lipsește contul creditor. ",IF(NOT(OR(ISNUMBER(MATCH(TRIM(IF(ISNUMBER(FIND(".",E204)),LEFT(E204,FIND(".",E204)-1),E204)),PlanCont,0)),ISNUMBER(MATCH(LEFT(TRIM(IF(ISNUMBER(FIND(".",E204)),LEFT(E204,FIND(".",E204)-1),E204)),4),PlanCont,0)),ISNUMBER(MATCH(LEFT(TRIM(IF(ISNUMBER(FIND(".",E204)),LEFT(E204,FIND(".",E204)-1),E204)),3),PlanCont,0)))),"Contul creditor nu există în plan. ",""))&amp;IF(AND(D204&lt;&gt;"",TRIM(D204&amp;"")=TRIM(E204&amp;"")),"Același cont pe debit și credit. ","")&amp;IF(N(F204)=0,"Lipsește suma. ","")&amp;IF(AND(N(F204)&lt;0,J204&lt;&gt;"Stornare"),"Sumă negativă într-o notă care nu e de stornare. ","")&amp;IF(C204="","Lipsește explicația. ","")))</f>
        <v/>
      </c>
      <c r="L204" s="1" t="str">
        <f>IF(B204="","",B204&amp;"|"&amp;COUNTIF($B$5:B204,B204))</f>
        <v/>
      </c>
      <c r="M204" s="1" t="str">
        <f t="shared" si="11"/>
        <v/>
      </c>
    </row>
    <row r="205" spans="2:13" x14ac:dyDescent="0.2">
      <c r="B205" s="18"/>
      <c r="C205" s="13"/>
      <c r="D205" s="22"/>
      <c r="E205" s="22"/>
      <c r="F205" s="23"/>
      <c r="G205" s="24" t="str">
        <f>IF(B205="","",IFERROR(INDEX('Registru note'!$C$5:$C$504,MATCH(B205,'Registru note'!$B$5:$B$504,0)),""))</f>
        <v/>
      </c>
      <c r="H205" s="25" t="str">
        <f t="shared" si="9"/>
        <v/>
      </c>
      <c r="I205" s="25" t="str">
        <f t="shared" si="10"/>
        <v/>
      </c>
      <c r="J205" s="15" t="str">
        <f>IF(B205="","",IFERROR(INDEX('Registru note'!$D$5:$D$504,MATCH(B205,'Registru note'!$B$5:$B$504,0)),""))</f>
        <v/>
      </c>
      <c r="K205" s="17" t="str">
        <f>IF(AND(B205="",D205="",E205=""),"",TRIM(IF(ISNA(MATCH(B205,'Registru note'!$B$5:$B$504,0)),"Nota nu există în registru. ","")&amp;IF(D205="","Lipsește contul debitor. ",IF(NOT(OR(ISNUMBER(MATCH(TRIM(IF(ISNUMBER(FIND(".",D205)),LEFT(D205,FIND(".",D205)-1),D205)),PlanCont,0)),ISNUMBER(MATCH(LEFT(TRIM(IF(ISNUMBER(FIND(".",D205)),LEFT(D205,FIND(".",D205)-1),D205)),4),PlanCont,0)),ISNUMBER(MATCH(LEFT(TRIM(IF(ISNUMBER(FIND(".",D205)),LEFT(D205,FIND(".",D205)-1),D205)),3),PlanCont,0)))),"Contul debitor nu există în plan. ",""))&amp;IF(E205="","Lipsește contul creditor. ",IF(NOT(OR(ISNUMBER(MATCH(TRIM(IF(ISNUMBER(FIND(".",E205)),LEFT(E205,FIND(".",E205)-1),E205)),PlanCont,0)),ISNUMBER(MATCH(LEFT(TRIM(IF(ISNUMBER(FIND(".",E205)),LEFT(E205,FIND(".",E205)-1),E205)),4),PlanCont,0)),ISNUMBER(MATCH(LEFT(TRIM(IF(ISNUMBER(FIND(".",E205)),LEFT(E205,FIND(".",E205)-1),E205)),3),PlanCont,0)))),"Contul creditor nu există în plan. ",""))&amp;IF(AND(D205&lt;&gt;"",TRIM(D205&amp;"")=TRIM(E205&amp;"")),"Același cont pe debit și credit. ","")&amp;IF(N(F205)=0,"Lipsește suma. ","")&amp;IF(AND(N(F205)&lt;0,J205&lt;&gt;"Stornare"),"Sumă negativă într-o notă care nu e de stornare. ","")&amp;IF(C205="","Lipsește explicația. ","")))</f>
        <v/>
      </c>
      <c r="L205" s="1" t="str">
        <f>IF(B205="","",B205&amp;"|"&amp;COUNTIF($B$5:B205,B205))</f>
        <v/>
      </c>
      <c r="M205" s="1" t="str">
        <f t="shared" si="11"/>
        <v/>
      </c>
    </row>
    <row r="206" spans="2:13" x14ac:dyDescent="0.2">
      <c r="B206" s="18"/>
      <c r="C206" s="13"/>
      <c r="D206" s="22"/>
      <c r="E206" s="22"/>
      <c r="F206" s="23"/>
      <c r="G206" s="24" t="str">
        <f>IF(B206="","",IFERROR(INDEX('Registru note'!$C$5:$C$504,MATCH(B206,'Registru note'!$B$5:$B$504,0)),""))</f>
        <v/>
      </c>
      <c r="H206" s="25" t="str">
        <f t="shared" si="9"/>
        <v/>
      </c>
      <c r="I206" s="25" t="str">
        <f t="shared" si="10"/>
        <v/>
      </c>
      <c r="J206" s="15" t="str">
        <f>IF(B206="","",IFERROR(INDEX('Registru note'!$D$5:$D$504,MATCH(B206,'Registru note'!$B$5:$B$504,0)),""))</f>
        <v/>
      </c>
      <c r="K206" s="17" t="str">
        <f>IF(AND(B206="",D206="",E206=""),"",TRIM(IF(ISNA(MATCH(B206,'Registru note'!$B$5:$B$504,0)),"Nota nu există în registru. ","")&amp;IF(D206="","Lipsește contul debitor. ",IF(NOT(OR(ISNUMBER(MATCH(TRIM(IF(ISNUMBER(FIND(".",D206)),LEFT(D206,FIND(".",D206)-1),D206)),PlanCont,0)),ISNUMBER(MATCH(LEFT(TRIM(IF(ISNUMBER(FIND(".",D206)),LEFT(D206,FIND(".",D206)-1),D206)),4),PlanCont,0)),ISNUMBER(MATCH(LEFT(TRIM(IF(ISNUMBER(FIND(".",D206)),LEFT(D206,FIND(".",D206)-1),D206)),3),PlanCont,0)))),"Contul debitor nu există în plan. ",""))&amp;IF(E206="","Lipsește contul creditor. ",IF(NOT(OR(ISNUMBER(MATCH(TRIM(IF(ISNUMBER(FIND(".",E206)),LEFT(E206,FIND(".",E206)-1),E206)),PlanCont,0)),ISNUMBER(MATCH(LEFT(TRIM(IF(ISNUMBER(FIND(".",E206)),LEFT(E206,FIND(".",E206)-1),E206)),4),PlanCont,0)),ISNUMBER(MATCH(LEFT(TRIM(IF(ISNUMBER(FIND(".",E206)),LEFT(E206,FIND(".",E206)-1),E206)),3),PlanCont,0)))),"Contul creditor nu există în plan. ",""))&amp;IF(AND(D206&lt;&gt;"",TRIM(D206&amp;"")=TRIM(E206&amp;"")),"Același cont pe debit și credit. ","")&amp;IF(N(F206)=0,"Lipsește suma. ","")&amp;IF(AND(N(F206)&lt;0,J206&lt;&gt;"Stornare"),"Sumă negativă într-o notă care nu e de stornare. ","")&amp;IF(C206="","Lipsește explicația. ","")))</f>
        <v/>
      </c>
      <c r="L206" s="1" t="str">
        <f>IF(B206="","",B206&amp;"|"&amp;COUNTIF($B$5:B206,B206))</f>
        <v/>
      </c>
      <c r="M206" s="1" t="str">
        <f t="shared" si="11"/>
        <v/>
      </c>
    </row>
    <row r="207" spans="2:13" x14ac:dyDescent="0.2">
      <c r="B207" s="18"/>
      <c r="C207" s="13"/>
      <c r="D207" s="22"/>
      <c r="E207" s="22"/>
      <c r="F207" s="23"/>
      <c r="G207" s="24" t="str">
        <f>IF(B207="","",IFERROR(INDEX('Registru note'!$C$5:$C$504,MATCH(B207,'Registru note'!$B$5:$B$504,0)),""))</f>
        <v/>
      </c>
      <c r="H207" s="25" t="str">
        <f t="shared" si="9"/>
        <v/>
      </c>
      <c r="I207" s="25" t="str">
        <f t="shared" si="10"/>
        <v/>
      </c>
      <c r="J207" s="15" t="str">
        <f>IF(B207="","",IFERROR(INDEX('Registru note'!$D$5:$D$504,MATCH(B207,'Registru note'!$B$5:$B$504,0)),""))</f>
        <v/>
      </c>
      <c r="K207" s="17" t="str">
        <f>IF(AND(B207="",D207="",E207=""),"",TRIM(IF(ISNA(MATCH(B207,'Registru note'!$B$5:$B$504,0)),"Nota nu există în registru. ","")&amp;IF(D207="","Lipsește contul debitor. ",IF(NOT(OR(ISNUMBER(MATCH(TRIM(IF(ISNUMBER(FIND(".",D207)),LEFT(D207,FIND(".",D207)-1),D207)),PlanCont,0)),ISNUMBER(MATCH(LEFT(TRIM(IF(ISNUMBER(FIND(".",D207)),LEFT(D207,FIND(".",D207)-1),D207)),4),PlanCont,0)),ISNUMBER(MATCH(LEFT(TRIM(IF(ISNUMBER(FIND(".",D207)),LEFT(D207,FIND(".",D207)-1),D207)),3),PlanCont,0)))),"Contul debitor nu există în plan. ",""))&amp;IF(E207="","Lipsește contul creditor. ",IF(NOT(OR(ISNUMBER(MATCH(TRIM(IF(ISNUMBER(FIND(".",E207)),LEFT(E207,FIND(".",E207)-1),E207)),PlanCont,0)),ISNUMBER(MATCH(LEFT(TRIM(IF(ISNUMBER(FIND(".",E207)),LEFT(E207,FIND(".",E207)-1),E207)),4),PlanCont,0)),ISNUMBER(MATCH(LEFT(TRIM(IF(ISNUMBER(FIND(".",E207)),LEFT(E207,FIND(".",E207)-1),E207)),3),PlanCont,0)))),"Contul creditor nu există în plan. ",""))&amp;IF(AND(D207&lt;&gt;"",TRIM(D207&amp;"")=TRIM(E207&amp;"")),"Același cont pe debit și credit. ","")&amp;IF(N(F207)=0,"Lipsește suma. ","")&amp;IF(AND(N(F207)&lt;0,J207&lt;&gt;"Stornare"),"Sumă negativă într-o notă care nu e de stornare. ","")&amp;IF(C207="","Lipsește explicația. ","")))</f>
        <v/>
      </c>
      <c r="L207" s="1" t="str">
        <f>IF(B207="","",B207&amp;"|"&amp;COUNTIF($B$5:B207,B207))</f>
        <v/>
      </c>
      <c r="M207" s="1" t="str">
        <f t="shared" si="11"/>
        <v/>
      </c>
    </row>
    <row r="208" spans="2:13" x14ac:dyDescent="0.2">
      <c r="B208" s="18"/>
      <c r="C208" s="13"/>
      <c r="D208" s="22"/>
      <c r="E208" s="22"/>
      <c r="F208" s="23"/>
      <c r="G208" s="24" t="str">
        <f>IF(B208="","",IFERROR(INDEX('Registru note'!$C$5:$C$504,MATCH(B208,'Registru note'!$B$5:$B$504,0)),""))</f>
        <v/>
      </c>
      <c r="H208" s="25" t="str">
        <f t="shared" si="9"/>
        <v/>
      </c>
      <c r="I208" s="25" t="str">
        <f t="shared" si="10"/>
        <v/>
      </c>
      <c r="J208" s="15" t="str">
        <f>IF(B208="","",IFERROR(INDEX('Registru note'!$D$5:$D$504,MATCH(B208,'Registru note'!$B$5:$B$504,0)),""))</f>
        <v/>
      </c>
      <c r="K208" s="17" t="str">
        <f>IF(AND(B208="",D208="",E208=""),"",TRIM(IF(ISNA(MATCH(B208,'Registru note'!$B$5:$B$504,0)),"Nota nu există în registru. ","")&amp;IF(D208="","Lipsește contul debitor. ",IF(NOT(OR(ISNUMBER(MATCH(TRIM(IF(ISNUMBER(FIND(".",D208)),LEFT(D208,FIND(".",D208)-1),D208)),PlanCont,0)),ISNUMBER(MATCH(LEFT(TRIM(IF(ISNUMBER(FIND(".",D208)),LEFT(D208,FIND(".",D208)-1),D208)),4),PlanCont,0)),ISNUMBER(MATCH(LEFT(TRIM(IF(ISNUMBER(FIND(".",D208)),LEFT(D208,FIND(".",D208)-1),D208)),3),PlanCont,0)))),"Contul debitor nu există în plan. ",""))&amp;IF(E208="","Lipsește contul creditor. ",IF(NOT(OR(ISNUMBER(MATCH(TRIM(IF(ISNUMBER(FIND(".",E208)),LEFT(E208,FIND(".",E208)-1),E208)),PlanCont,0)),ISNUMBER(MATCH(LEFT(TRIM(IF(ISNUMBER(FIND(".",E208)),LEFT(E208,FIND(".",E208)-1),E208)),4),PlanCont,0)),ISNUMBER(MATCH(LEFT(TRIM(IF(ISNUMBER(FIND(".",E208)),LEFT(E208,FIND(".",E208)-1),E208)),3),PlanCont,0)))),"Contul creditor nu există în plan. ",""))&amp;IF(AND(D208&lt;&gt;"",TRIM(D208&amp;"")=TRIM(E208&amp;"")),"Același cont pe debit și credit. ","")&amp;IF(N(F208)=0,"Lipsește suma. ","")&amp;IF(AND(N(F208)&lt;0,J208&lt;&gt;"Stornare"),"Sumă negativă într-o notă care nu e de stornare. ","")&amp;IF(C208="","Lipsește explicația. ","")))</f>
        <v/>
      </c>
      <c r="L208" s="1" t="str">
        <f>IF(B208="","",B208&amp;"|"&amp;COUNTIF($B$5:B208,B208))</f>
        <v/>
      </c>
      <c r="M208" s="1" t="str">
        <f t="shared" si="11"/>
        <v/>
      </c>
    </row>
    <row r="209" spans="2:13" x14ac:dyDescent="0.2">
      <c r="B209" s="18"/>
      <c r="C209" s="13"/>
      <c r="D209" s="22"/>
      <c r="E209" s="22"/>
      <c r="F209" s="23"/>
      <c r="G209" s="24" t="str">
        <f>IF(B209="","",IFERROR(INDEX('Registru note'!$C$5:$C$504,MATCH(B209,'Registru note'!$B$5:$B$504,0)),""))</f>
        <v/>
      </c>
      <c r="H209" s="25" t="str">
        <f t="shared" si="9"/>
        <v/>
      </c>
      <c r="I209" s="25" t="str">
        <f t="shared" si="10"/>
        <v/>
      </c>
      <c r="J209" s="15" t="str">
        <f>IF(B209="","",IFERROR(INDEX('Registru note'!$D$5:$D$504,MATCH(B209,'Registru note'!$B$5:$B$504,0)),""))</f>
        <v/>
      </c>
      <c r="K209" s="17" t="str">
        <f>IF(AND(B209="",D209="",E209=""),"",TRIM(IF(ISNA(MATCH(B209,'Registru note'!$B$5:$B$504,0)),"Nota nu există în registru. ","")&amp;IF(D209="","Lipsește contul debitor. ",IF(NOT(OR(ISNUMBER(MATCH(TRIM(IF(ISNUMBER(FIND(".",D209)),LEFT(D209,FIND(".",D209)-1),D209)),PlanCont,0)),ISNUMBER(MATCH(LEFT(TRIM(IF(ISNUMBER(FIND(".",D209)),LEFT(D209,FIND(".",D209)-1),D209)),4),PlanCont,0)),ISNUMBER(MATCH(LEFT(TRIM(IF(ISNUMBER(FIND(".",D209)),LEFT(D209,FIND(".",D209)-1),D209)),3),PlanCont,0)))),"Contul debitor nu există în plan. ",""))&amp;IF(E209="","Lipsește contul creditor. ",IF(NOT(OR(ISNUMBER(MATCH(TRIM(IF(ISNUMBER(FIND(".",E209)),LEFT(E209,FIND(".",E209)-1),E209)),PlanCont,0)),ISNUMBER(MATCH(LEFT(TRIM(IF(ISNUMBER(FIND(".",E209)),LEFT(E209,FIND(".",E209)-1),E209)),4),PlanCont,0)),ISNUMBER(MATCH(LEFT(TRIM(IF(ISNUMBER(FIND(".",E209)),LEFT(E209,FIND(".",E209)-1),E209)),3),PlanCont,0)))),"Contul creditor nu există în plan. ",""))&amp;IF(AND(D209&lt;&gt;"",TRIM(D209&amp;"")=TRIM(E209&amp;"")),"Același cont pe debit și credit. ","")&amp;IF(N(F209)=0,"Lipsește suma. ","")&amp;IF(AND(N(F209)&lt;0,J209&lt;&gt;"Stornare"),"Sumă negativă într-o notă care nu e de stornare. ","")&amp;IF(C209="","Lipsește explicația. ","")))</f>
        <v/>
      </c>
      <c r="L209" s="1" t="str">
        <f>IF(B209="","",B209&amp;"|"&amp;COUNTIF($B$5:B209,B209))</f>
        <v/>
      </c>
      <c r="M209" s="1" t="str">
        <f t="shared" si="11"/>
        <v/>
      </c>
    </row>
    <row r="210" spans="2:13" x14ac:dyDescent="0.2">
      <c r="B210" s="18"/>
      <c r="C210" s="13"/>
      <c r="D210" s="22"/>
      <c r="E210" s="22"/>
      <c r="F210" s="23"/>
      <c r="G210" s="24" t="str">
        <f>IF(B210="","",IFERROR(INDEX('Registru note'!$C$5:$C$504,MATCH(B210,'Registru note'!$B$5:$B$504,0)),""))</f>
        <v/>
      </c>
      <c r="H210" s="25" t="str">
        <f t="shared" si="9"/>
        <v/>
      </c>
      <c r="I210" s="25" t="str">
        <f t="shared" si="10"/>
        <v/>
      </c>
      <c r="J210" s="15" t="str">
        <f>IF(B210="","",IFERROR(INDEX('Registru note'!$D$5:$D$504,MATCH(B210,'Registru note'!$B$5:$B$504,0)),""))</f>
        <v/>
      </c>
      <c r="K210" s="17" t="str">
        <f>IF(AND(B210="",D210="",E210=""),"",TRIM(IF(ISNA(MATCH(B210,'Registru note'!$B$5:$B$504,0)),"Nota nu există în registru. ","")&amp;IF(D210="","Lipsește contul debitor. ",IF(NOT(OR(ISNUMBER(MATCH(TRIM(IF(ISNUMBER(FIND(".",D210)),LEFT(D210,FIND(".",D210)-1),D210)),PlanCont,0)),ISNUMBER(MATCH(LEFT(TRIM(IF(ISNUMBER(FIND(".",D210)),LEFT(D210,FIND(".",D210)-1),D210)),4),PlanCont,0)),ISNUMBER(MATCH(LEFT(TRIM(IF(ISNUMBER(FIND(".",D210)),LEFT(D210,FIND(".",D210)-1),D210)),3),PlanCont,0)))),"Contul debitor nu există în plan. ",""))&amp;IF(E210="","Lipsește contul creditor. ",IF(NOT(OR(ISNUMBER(MATCH(TRIM(IF(ISNUMBER(FIND(".",E210)),LEFT(E210,FIND(".",E210)-1),E210)),PlanCont,0)),ISNUMBER(MATCH(LEFT(TRIM(IF(ISNUMBER(FIND(".",E210)),LEFT(E210,FIND(".",E210)-1),E210)),4),PlanCont,0)),ISNUMBER(MATCH(LEFT(TRIM(IF(ISNUMBER(FIND(".",E210)),LEFT(E210,FIND(".",E210)-1),E210)),3),PlanCont,0)))),"Contul creditor nu există în plan. ",""))&amp;IF(AND(D210&lt;&gt;"",TRIM(D210&amp;"")=TRIM(E210&amp;"")),"Același cont pe debit și credit. ","")&amp;IF(N(F210)=0,"Lipsește suma. ","")&amp;IF(AND(N(F210)&lt;0,J210&lt;&gt;"Stornare"),"Sumă negativă într-o notă care nu e de stornare. ","")&amp;IF(C210="","Lipsește explicația. ","")))</f>
        <v/>
      </c>
      <c r="L210" s="1" t="str">
        <f>IF(B210="","",B210&amp;"|"&amp;COUNTIF($B$5:B210,B210))</f>
        <v/>
      </c>
      <c r="M210" s="1" t="str">
        <f t="shared" si="11"/>
        <v/>
      </c>
    </row>
    <row r="211" spans="2:13" x14ac:dyDescent="0.2">
      <c r="B211" s="18"/>
      <c r="C211" s="13"/>
      <c r="D211" s="22"/>
      <c r="E211" s="22"/>
      <c r="F211" s="23"/>
      <c r="G211" s="24" t="str">
        <f>IF(B211="","",IFERROR(INDEX('Registru note'!$C$5:$C$504,MATCH(B211,'Registru note'!$B$5:$B$504,0)),""))</f>
        <v/>
      </c>
      <c r="H211" s="25" t="str">
        <f t="shared" si="9"/>
        <v/>
      </c>
      <c r="I211" s="25" t="str">
        <f t="shared" si="10"/>
        <v/>
      </c>
      <c r="J211" s="15" t="str">
        <f>IF(B211="","",IFERROR(INDEX('Registru note'!$D$5:$D$504,MATCH(B211,'Registru note'!$B$5:$B$504,0)),""))</f>
        <v/>
      </c>
      <c r="K211" s="17" t="str">
        <f>IF(AND(B211="",D211="",E211=""),"",TRIM(IF(ISNA(MATCH(B211,'Registru note'!$B$5:$B$504,0)),"Nota nu există în registru. ","")&amp;IF(D211="","Lipsește contul debitor. ",IF(NOT(OR(ISNUMBER(MATCH(TRIM(IF(ISNUMBER(FIND(".",D211)),LEFT(D211,FIND(".",D211)-1),D211)),PlanCont,0)),ISNUMBER(MATCH(LEFT(TRIM(IF(ISNUMBER(FIND(".",D211)),LEFT(D211,FIND(".",D211)-1),D211)),4),PlanCont,0)),ISNUMBER(MATCH(LEFT(TRIM(IF(ISNUMBER(FIND(".",D211)),LEFT(D211,FIND(".",D211)-1),D211)),3),PlanCont,0)))),"Contul debitor nu există în plan. ",""))&amp;IF(E211="","Lipsește contul creditor. ",IF(NOT(OR(ISNUMBER(MATCH(TRIM(IF(ISNUMBER(FIND(".",E211)),LEFT(E211,FIND(".",E211)-1),E211)),PlanCont,0)),ISNUMBER(MATCH(LEFT(TRIM(IF(ISNUMBER(FIND(".",E211)),LEFT(E211,FIND(".",E211)-1),E211)),4),PlanCont,0)),ISNUMBER(MATCH(LEFT(TRIM(IF(ISNUMBER(FIND(".",E211)),LEFT(E211,FIND(".",E211)-1),E211)),3),PlanCont,0)))),"Contul creditor nu există în plan. ",""))&amp;IF(AND(D211&lt;&gt;"",TRIM(D211&amp;"")=TRIM(E211&amp;"")),"Același cont pe debit și credit. ","")&amp;IF(N(F211)=0,"Lipsește suma. ","")&amp;IF(AND(N(F211)&lt;0,J211&lt;&gt;"Stornare"),"Sumă negativă într-o notă care nu e de stornare. ","")&amp;IF(C211="","Lipsește explicația. ","")))</f>
        <v/>
      </c>
      <c r="L211" s="1" t="str">
        <f>IF(B211="","",B211&amp;"|"&amp;COUNTIF($B$5:B211,B211))</f>
        <v/>
      </c>
      <c r="M211" s="1" t="str">
        <f t="shared" si="11"/>
        <v/>
      </c>
    </row>
    <row r="212" spans="2:13" x14ac:dyDescent="0.2">
      <c r="B212" s="18"/>
      <c r="C212" s="13"/>
      <c r="D212" s="22"/>
      <c r="E212" s="22"/>
      <c r="F212" s="23"/>
      <c r="G212" s="24" t="str">
        <f>IF(B212="","",IFERROR(INDEX('Registru note'!$C$5:$C$504,MATCH(B212,'Registru note'!$B$5:$B$504,0)),""))</f>
        <v/>
      </c>
      <c r="H212" s="25" t="str">
        <f t="shared" si="9"/>
        <v/>
      </c>
      <c r="I212" s="25" t="str">
        <f t="shared" si="10"/>
        <v/>
      </c>
      <c r="J212" s="15" t="str">
        <f>IF(B212="","",IFERROR(INDEX('Registru note'!$D$5:$D$504,MATCH(B212,'Registru note'!$B$5:$B$504,0)),""))</f>
        <v/>
      </c>
      <c r="K212" s="17" t="str">
        <f>IF(AND(B212="",D212="",E212=""),"",TRIM(IF(ISNA(MATCH(B212,'Registru note'!$B$5:$B$504,0)),"Nota nu există în registru. ","")&amp;IF(D212="","Lipsește contul debitor. ",IF(NOT(OR(ISNUMBER(MATCH(TRIM(IF(ISNUMBER(FIND(".",D212)),LEFT(D212,FIND(".",D212)-1),D212)),PlanCont,0)),ISNUMBER(MATCH(LEFT(TRIM(IF(ISNUMBER(FIND(".",D212)),LEFT(D212,FIND(".",D212)-1),D212)),4),PlanCont,0)),ISNUMBER(MATCH(LEFT(TRIM(IF(ISNUMBER(FIND(".",D212)),LEFT(D212,FIND(".",D212)-1),D212)),3),PlanCont,0)))),"Contul debitor nu există în plan. ",""))&amp;IF(E212="","Lipsește contul creditor. ",IF(NOT(OR(ISNUMBER(MATCH(TRIM(IF(ISNUMBER(FIND(".",E212)),LEFT(E212,FIND(".",E212)-1),E212)),PlanCont,0)),ISNUMBER(MATCH(LEFT(TRIM(IF(ISNUMBER(FIND(".",E212)),LEFT(E212,FIND(".",E212)-1),E212)),4),PlanCont,0)),ISNUMBER(MATCH(LEFT(TRIM(IF(ISNUMBER(FIND(".",E212)),LEFT(E212,FIND(".",E212)-1),E212)),3),PlanCont,0)))),"Contul creditor nu există în plan. ",""))&amp;IF(AND(D212&lt;&gt;"",TRIM(D212&amp;"")=TRIM(E212&amp;"")),"Același cont pe debit și credit. ","")&amp;IF(N(F212)=0,"Lipsește suma. ","")&amp;IF(AND(N(F212)&lt;0,J212&lt;&gt;"Stornare"),"Sumă negativă într-o notă care nu e de stornare. ","")&amp;IF(C212="","Lipsește explicația. ","")))</f>
        <v/>
      </c>
      <c r="L212" s="1" t="str">
        <f>IF(B212="","",B212&amp;"|"&amp;COUNTIF($B$5:B212,B212))</f>
        <v/>
      </c>
      <c r="M212" s="1" t="str">
        <f t="shared" si="11"/>
        <v/>
      </c>
    </row>
    <row r="213" spans="2:13" x14ac:dyDescent="0.2">
      <c r="B213" s="18"/>
      <c r="C213" s="13"/>
      <c r="D213" s="22"/>
      <c r="E213" s="22"/>
      <c r="F213" s="23"/>
      <c r="G213" s="24" t="str">
        <f>IF(B213="","",IFERROR(INDEX('Registru note'!$C$5:$C$504,MATCH(B213,'Registru note'!$B$5:$B$504,0)),""))</f>
        <v/>
      </c>
      <c r="H213" s="25" t="str">
        <f t="shared" si="9"/>
        <v/>
      </c>
      <c r="I213" s="25" t="str">
        <f t="shared" si="10"/>
        <v/>
      </c>
      <c r="J213" s="15" t="str">
        <f>IF(B213="","",IFERROR(INDEX('Registru note'!$D$5:$D$504,MATCH(B213,'Registru note'!$B$5:$B$504,0)),""))</f>
        <v/>
      </c>
      <c r="K213" s="17" t="str">
        <f>IF(AND(B213="",D213="",E213=""),"",TRIM(IF(ISNA(MATCH(B213,'Registru note'!$B$5:$B$504,0)),"Nota nu există în registru. ","")&amp;IF(D213="","Lipsește contul debitor. ",IF(NOT(OR(ISNUMBER(MATCH(TRIM(IF(ISNUMBER(FIND(".",D213)),LEFT(D213,FIND(".",D213)-1),D213)),PlanCont,0)),ISNUMBER(MATCH(LEFT(TRIM(IF(ISNUMBER(FIND(".",D213)),LEFT(D213,FIND(".",D213)-1),D213)),4),PlanCont,0)),ISNUMBER(MATCH(LEFT(TRIM(IF(ISNUMBER(FIND(".",D213)),LEFT(D213,FIND(".",D213)-1),D213)),3),PlanCont,0)))),"Contul debitor nu există în plan. ",""))&amp;IF(E213="","Lipsește contul creditor. ",IF(NOT(OR(ISNUMBER(MATCH(TRIM(IF(ISNUMBER(FIND(".",E213)),LEFT(E213,FIND(".",E213)-1),E213)),PlanCont,0)),ISNUMBER(MATCH(LEFT(TRIM(IF(ISNUMBER(FIND(".",E213)),LEFT(E213,FIND(".",E213)-1),E213)),4),PlanCont,0)),ISNUMBER(MATCH(LEFT(TRIM(IF(ISNUMBER(FIND(".",E213)),LEFT(E213,FIND(".",E213)-1),E213)),3),PlanCont,0)))),"Contul creditor nu există în plan. ",""))&amp;IF(AND(D213&lt;&gt;"",TRIM(D213&amp;"")=TRIM(E213&amp;"")),"Același cont pe debit și credit. ","")&amp;IF(N(F213)=0,"Lipsește suma. ","")&amp;IF(AND(N(F213)&lt;0,J213&lt;&gt;"Stornare"),"Sumă negativă într-o notă care nu e de stornare. ","")&amp;IF(C213="","Lipsește explicația. ","")))</f>
        <v/>
      </c>
      <c r="L213" s="1" t="str">
        <f>IF(B213="","",B213&amp;"|"&amp;COUNTIF($B$5:B213,B213))</f>
        <v/>
      </c>
      <c r="M213" s="1" t="str">
        <f t="shared" si="11"/>
        <v/>
      </c>
    </row>
    <row r="214" spans="2:13" x14ac:dyDescent="0.2">
      <c r="B214" s="18"/>
      <c r="C214" s="13"/>
      <c r="D214" s="22"/>
      <c r="E214" s="22"/>
      <c r="F214" s="23"/>
      <c r="G214" s="24" t="str">
        <f>IF(B214="","",IFERROR(INDEX('Registru note'!$C$5:$C$504,MATCH(B214,'Registru note'!$B$5:$B$504,0)),""))</f>
        <v/>
      </c>
      <c r="H214" s="25" t="str">
        <f t="shared" si="9"/>
        <v/>
      </c>
      <c r="I214" s="25" t="str">
        <f t="shared" si="10"/>
        <v/>
      </c>
      <c r="J214" s="15" t="str">
        <f>IF(B214="","",IFERROR(INDEX('Registru note'!$D$5:$D$504,MATCH(B214,'Registru note'!$B$5:$B$504,0)),""))</f>
        <v/>
      </c>
      <c r="K214" s="17" t="str">
        <f>IF(AND(B214="",D214="",E214=""),"",TRIM(IF(ISNA(MATCH(B214,'Registru note'!$B$5:$B$504,0)),"Nota nu există în registru. ","")&amp;IF(D214="","Lipsește contul debitor. ",IF(NOT(OR(ISNUMBER(MATCH(TRIM(IF(ISNUMBER(FIND(".",D214)),LEFT(D214,FIND(".",D214)-1),D214)),PlanCont,0)),ISNUMBER(MATCH(LEFT(TRIM(IF(ISNUMBER(FIND(".",D214)),LEFT(D214,FIND(".",D214)-1),D214)),4),PlanCont,0)),ISNUMBER(MATCH(LEFT(TRIM(IF(ISNUMBER(FIND(".",D214)),LEFT(D214,FIND(".",D214)-1),D214)),3),PlanCont,0)))),"Contul debitor nu există în plan. ",""))&amp;IF(E214="","Lipsește contul creditor. ",IF(NOT(OR(ISNUMBER(MATCH(TRIM(IF(ISNUMBER(FIND(".",E214)),LEFT(E214,FIND(".",E214)-1),E214)),PlanCont,0)),ISNUMBER(MATCH(LEFT(TRIM(IF(ISNUMBER(FIND(".",E214)),LEFT(E214,FIND(".",E214)-1),E214)),4),PlanCont,0)),ISNUMBER(MATCH(LEFT(TRIM(IF(ISNUMBER(FIND(".",E214)),LEFT(E214,FIND(".",E214)-1),E214)),3),PlanCont,0)))),"Contul creditor nu există în plan. ",""))&amp;IF(AND(D214&lt;&gt;"",TRIM(D214&amp;"")=TRIM(E214&amp;"")),"Același cont pe debit și credit. ","")&amp;IF(N(F214)=0,"Lipsește suma. ","")&amp;IF(AND(N(F214)&lt;0,J214&lt;&gt;"Stornare"),"Sumă negativă într-o notă care nu e de stornare. ","")&amp;IF(C214="","Lipsește explicația. ","")))</f>
        <v/>
      </c>
      <c r="L214" s="1" t="str">
        <f>IF(B214="","",B214&amp;"|"&amp;COUNTIF($B$5:B214,B214))</f>
        <v/>
      </c>
      <c r="M214" s="1" t="str">
        <f t="shared" si="11"/>
        <v/>
      </c>
    </row>
    <row r="215" spans="2:13" x14ac:dyDescent="0.2">
      <c r="B215" s="18"/>
      <c r="C215" s="13"/>
      <c r="D215" s="22"/>
      <c r="E215" s="22"/>
      <c r="F215" s="23"/>
      <c r="G215" s="24" t="str">
        <f>IF(B215="","",IFERROR(INDEX('Registru note'!$C$5:$C$504,MATCH(B215,'Registru note'!$B$5:$B$504,0)),""))</f>
        <v/>
      </c>
      <c r="H215" s="25" t="str">
        <f t="shared" si="9"/>
        <v/>
      </c>
      <c r="I215" s="25" t="str">
        <f t="shared" si="10"/>
        <v/>
      </c>
      <c r="J215" s="15" t="str">
        <f>IF(B215="","",IFERROR(INDEX('Registru note'!$D$5:$D$504,MATCH(B215,'Registru note'!$B$5:$B$504,0)),""))</f>
        <v/>
      </c>
      <c r="K215" s="17" t="str">
        <f>IF(AND(B215="",D215="",E215=""),"",TRIM(IF(ISNA(MATCH(B215,'Registru note'!$B$5:$B$504,0)),"Nota nu există în registru. ","")&amp;IF(D215="","Lipsește contul debitor. ",IF(NOT(OR(ISNUMBER(MATCH(TRIM(IF(ISNUMBER(FIND(".",D215)),LEFT(D215,FIND(".",D215)-1),D215)),PlanCont,0)),ISNUMBER(MATCH(LEFT(TRIM(IF(ISNUMBER(FIND(".",D215)),LEFT(D215,FIND(".",D215)-1),D215)),4),PlanCont,0)),ISNUMBER(MATCH(LEFT(TRIM(IF(ISNUMBER(FIND(".",D215)),LEFT(D215,FIND(".",D215)-1),D215)),3),PlanCont,0)))),"Contul debitor nu există în plan. ",""))&amp;IF(E215="","Lipsește contul creditor. ",IF(NOT(OR(ISNUMBER(MATCH(TRIM(IF(ISNUMBER(FIND(".",E215)),LEFT(E215,FIND(".",E215)-1),E215)),PlanCont,0)),ISNUMBER(MATCH(LEFT(TRIM(IF(ISNUMBER(FIND(".",E215)),LEFT(E215,FIND(".",E215)-1),E215)),4),PlanCont,0)),ISNUMBER(MATCH(LEFT(TRIM(IF(ISNUMBER(FIND(".",E215)),LEFT(E215,FIND(".",E215)-1),E215)),3),PlanCont,0)))),"Contul creditor nu există în plan. ",""))&amp;IF(AND(D215&lt;&gt;"",TRIM(D215&amp;"")=TRIM(E215&amp;"")),"Același cont pe debit și credit. ","")&amp;IF(N(F215)=0,"Lipsește suma. ","")&amp;IF(AND(N(F215)&lt;0,J215&lt;&gt;"Stornare"),"Sumă negativă într-o notă care nu e de stornare. ","")&amp;IF(C215="","Lipsește explicația. ","")))</f>
        <v/>
      </c>
      <c r="L215" s="1" t="str">
        <f>IF(B215="","",B215&amp;"|"&amp;COUNTIF($B$5:B215,B215))</f>
        <v/>
      </c>
      <c r="M215" s="1" t="str">
        <f t="shared" si="11"/>
        <v/>
      </c>
    </row>
    <row r="216" spans="2:13" x14ac:dyDescent="0.2">
      <c r="B216" s="18"/>
      <c r="C216" s="13"/>
      <c r="D216" s="22"/>
      <c r="E216" s="22"/>
      <c r="F216" s="23"/>
      <c r="G216" s="24" t="str">
        <f>IF(B216="","",IFERROR(INDEX('Registru note'!$C$5:$C$504,MATCH(B216,'Registru note'!$B$5:$B$504,0)),""))</f>
        <v/>
      </c>
      <c r="H216" s="25" t="str">
        <f t="shared" si="9"/>
        <v/>
      </c>
      <c r="I216" s="25" t="str">
        <f t="shared" si="10"/>
        <v/>
      </c>
      <c r="J216" s="15" t="str">
        <f>IF(B216="","",IFERROR(INDEX('Registru note'!$D$5:$D$504,MATCH(B216,'Registru note'!$B$5:$B$504,0)),""))</f>
        <v/>
      </c>
      <c r="K216" s="17" t="str">
        <f>IF(AND(B216="",D216="",E216=""),"",TRIM(IF(ISNA(MATCH(B216,'Registru note'!$B$5:$B$504,0)),"Nota nu există în registru. ","")&amp;IF(D216="","Lipsește contul debitor. ",IF(NOT(OR(ISNUMBER(MATCH(TRIM(IF(ISNUMBER(FIND(".",D216)),LEFT(D216,FIND(".",D216)-1),D216)),PlanCont,0)),ISNUMBER(MATCH(LEFT(TRIM(IF(ISNUMBER(FIND(".",D216)),LEFT(D216,FIND(".",D216)-1),D216)),4),PlanCont,0)),ISNUMBER(MATCH(LEFT(TRIM(IF(ISNUMBER(FIND(".",D216)),LEFT(D216,FIND(".",D216)-1),D216)),3),PlanCont,0)))),"Contul debitor nu există în plan. ",""))&amp;IF(E216="","Lipsește contul creditor. ",IF(NOT(OR(ISNUMBER(MATCH(TRIM(IF(ISNUMBER(FIND(".",E216)),LEFT(E216,FIND(".",E216)-1),E216)),PlanCont,0)),ISNUMBER(MATCH(LEFT(TRIM(IF(ISNUMBER(FIND(".",E216)),LEFT(E216,FIND(".",E216)-1),E216)),4),PlanCont,0)),ISNUMBER(MATCH(LEFT(TRIM(IF(ISNUMBER(FIND(".",E216)),LEFT(E216,FIND(".",E216)-1),E216)),3),PlanCont,0)))),"Contul creditor nu există în plan. ",""))&amp;IF(AND(D216&lt;&gt;"",TRIM(D216&amp;"")=TRIM(E216&amp;"")),"Același cont pe debit și credit. ","")&amp;IF(N(F216)=0,"Lipsește suma. ","")&amp;IF(AND(N(F216)&lt;0,J216&lt;&gt;"Stornare"),"Sumă negativă într-o notă care nu e de stornare. ","")&amp;IF(C216="","Lipsește explicația. ","")))</f>
        <v/>
      </c>
      <c r="L216" s="1" t="str">
        <f>IF(B216="","",B216&amp;"|"&amp;COUNTIF($B$5:B216,B216))</f>
        <v/>
      </c>
      <c r="M216" s="1" t="str">
        <f t="shared" si="11"/>
        <v/>
      </c>
    </row>
    <row r="217" spans="2:13" x14ac:dyDescent="0.2">
      <c r="B217" s="18"/>
      <c r="C217" s="13"/>
      <c r="D217" s="22"/>
      <c r="E217" s="22"/>
      <c r="F217" s="23"/>
      <c r="G217" s="24" t="str">
        <f>IF(B217="","",IFERROR(INDEX('Registru note'!$C$5:$C$504,MATCH(B217,'Registru note'!$B$5:$B$504,0)),""))</f>
        <v/>
      </c>
      <c r="H217" s="25" t="str">
        <f t="shared" si="9"/>
        <v/>
      </c>
      <c r="I217" s="25" t="str">
        <f t="shared" si="10"/>
        <v/>
      </c>
      <c r="J217" s="15" t="str">
        <f>IF(B217="","",IFERROR(INDEX('Registru note'!$D$5:$D$504,MATCH(B217,'Registru note'!$B$5:$B$504,0)),""))</f>
        <v/>
      </c>
      <c r="K217" s="17" t="str">
        <f>IF(AND(B217="",D217="",E217=""),"",TRIM(IF(ISNA(MATCH(B217,'Registru note'!$B$5:$B$504,0)),"Nota nu există în registru. ","")&amp;IF(D217="","Lipsește contul debitor. ",IF(NOT(OR(ISNUMBER(MATCH(TRIM(IF(ISNUMBER(FIND(".",D217)),LEFT(D217,FIND(".",D217)-1),D217)),PlanCont,0)),ISNUMBER(MATCH(LEFT(TRIM(IF(ISNUMBER(FIND(".",D217)),LEFT(D217,FIND(".",D217)-1),D217)),4),PlanCont,0)),ISNUMBER(MATCH(LEFT(TRIM(IF(ISNUMBER(FIND(".",D217)),LEFT(D217,FIND(".",D217)-1),D217)),3),PlanCont,0)))),"Contul debitor nu există în plan. ",""))&amp;IF(E217="","Lipsește contul creditor. ",IF(NOT(OR(ISNUMBER(MATCH(TRIM(IF(ISNUMBER(FIND(".",E217)),LEFT(E217,FIND(".",E217)-1),E217)),PlanCont,0)),ISNUMBER(MATCH(LEFT(TRIM(IF(ISNUMBER(FIND(".",E217)),LEFT(E217,FIND(".",E217)-1),E217)),4),PlanCont,0)),ISNUMBER(MATCH(LEFT(TRIM(IF(ISNUMBER(FIND(".",E217)),LEFT(E217,FIND(".",E217)-1),E217)),3),PlanCont,0)))),"Contul creditor nu există în plan. ",""))&amp;IF(AND(D217&lt;&gt;"",TRIM(D217&amp;"")=TRIM(E217&amp;"")),"Același cont pe debit și credit. ","")&amp;IF(N(F217)=0,"Lipsește suma. ","")&amp;IF(AND(N(F217)&lt;0,J217&lt;&gt;"Stornare"),"Sumă negativă într-o notă care nu e de stornare. ","")&amp;IF(C217="","Lipsește explicația. ","")))</f>
        <v/>
      </c>
      <c r="L217" s="1" t="str">
        <f>IF(B217="","",B217&amp;"|"&amp;COUNTIF($B$5:B217,B217))</f>
        <v/>
      </c>
      <c r="M217" s="1" t="str">
        <f t="shared" si="11"/>
        <v/>
      </c>
    </row>
    <row r="218" spans="2:13" x14ac:dyDescent="0.2">
      <c r="B218" s="18"/>
      <c r="C218" s="13"/>
      <c r="D218" s="22"/>
      <c r="E218" s="22"/>
      <c r="F218" s="23"/>
      <c r="G218" s="24" t="str">
        <f>IF(B218="","",IFERROR(INDEX('Registru note'!$C$5:$C$504,MATCH(B218,'Registru note'!$B$5:$B$504,0)),""))</f>
        <v/>
      </c>
      <c r="H218" s="25" t="str">
        <f t="shared" si="9"/>
        <v/>
      </c>
      <c r="I218" s="25" t="str">
        <f t="shared" si="10"/>
        <v/>
      </c>
      <c r="J218" s="15" t="str">
        <f>IF(B218="","",IFERROR(INDEX('Registru note'!$D$5:$D$504,MATCH(B218,'Registru note'!$B$5:$B$504,0)),""))</f>
        <v/>
      </c>
      <c r="K218" s="17" t="str">
        <f>IF(AND(B218="",D218="",E218=""),"",TRIM(IF(ISNA(MATCH(B218,'Registru note'!$B$5:$B$504,0)),"Nota nu există în registru. ","")&amp;IF(D218="","Lipsește contul debitor. ",IF(NOT(OR(ISNUMBER(MATCH(TRIM(IF(ISNUMBER(FIND(".",D218)),LEFT(D218,FIND(".",D218)-1),D218)),PlanCont,0)),ISNUMBER(MATCH(LEFT(TRIM(IF(ISNUMBER(FIND(".",D218)),LEFT(D218,FIND(".",D218)-1),D218)),4),PlanCont,0)),ISNUMBER(MATCH(LEFT(TRIM(IF(ISNUMBER(FIND(".",D218)),LEFT(D218,FIND(".",D218)-1),D218)),3),PlanCont,0)))),"Contul debitor nu există în plan. ",""))&amp;IF(E218="","Lipsește contul creditor. ",IF(NOT(OR(ISNUMBER(MATCH(TRIM(IF(ISNUMBER(FIND(".",E218)),LEFT(E218,FIND(".",E218)-1),E218)),PlanCont,0)),ISNUMBER(MATCH(LEFT(TRIM(IF(ISNUMBER(FIND(".",E218)),LEFT(E218,FIND(".",E218)-1),E218)),4),PlanCont,0)),ISNUMBER(MATCH(LEFT(TRIM(IF(ISNUMBER(FIND(".",E218)),LEFT(E218,FIND(".",E218)-1),E218)),3),PlanCont,0)))),"Contul creditor nu există în plan. ",""))&amp;IF(AND(D218&lt;&gt;"",TRIM(D218&amp;"")=TRIM(E218&amp;"")),"Același cont pe debit și credit. ","")&amp;IF(N(F218)=0,"Lipsește suma. ","")&amp;IF(AND(N(F218)&lt;0,J218&lt;&gt;"Stornare"),"Sumă negativă într-o notă care nu e de stornare. ","")&amp;IF(C218="","Lipsește explicația. ","")))</f>
        <v/>
      </c>
      <c r="L218" s="1" t="str">
        <f>IF(B218="","",B218&amp;"|"&amp;COUNTIF($B$5:B218,B218))</f>
        <v/>
      </c>
      <c r="M218" s="1" t="str">
        <f t="shared" si="11"/>
        <v/>
      </c>
    </row>
    <row r="219" spans="2:13" x14ac:dyDescent="0.2">
      <c r="B219" s="18"/>
      <c r="C219" s="13"/>
      <c r="D219" s="22"/>
      <c r="E219" s="22"/>
      <c r="F219" s="23"/>
      <c r="G219" s="24" t="str">
        <f>IF(B219="","",IFERROR(INDEX('Registru note'!$C$5:$C$504,MATCH(B219,'Registru note'!$B$5:$B$504,0)),""))</f>
        <v/>
      </c>
      <c r="H219" s="25" t="str">
        <f t="shared" si="9"/>
        <v/>
      </c>
      <c r="I219" s="25" t="str">
        <f t="shared" si="10"/>
        <v/>
      </c>
      <c r="J219" s="15" t="str">
        <f>IF(B219="","",IFERROR(INDEX('Registru note'!$D$5:$D$504,MATCH(B219,'Registru note'!$B$5:$B$504,0)),""))</f>
        <v/>
      </c>
      <c r="K219" s="17" t="str">
        <f>IF(AND(B219="",D219="",E219=""),"",TRIM(IF(ISNA(MATCH(B219,'Registru note'!$B$5:$B$504,0)),"Nota nu există în registru. ","")&amp;IF(D219="","Lipsește contul debitor. ",IF(NOT(OR(ISNUMBER(MATCH(TRIM(IF(ISNUMBER(FIND(".",D219)),LEFT(D219,FIND(".",D219)-1),D219)),PlanCont,0)),ISNUMBER(MATCH(LEFT(TRIM(IF(ISNUMBER(FIND(".",D219)),LEFT(D219,FIND(".",D219)-1),D219)),4),PlanCont,0)),ISNUMBER(MATCH(LEFT(TRIM(IF(ISNUMBER(FIND(".",D219)),LEFT(D219,FIND(".",D219)-1),D219)),3),PlanCont,0)))),"Contul debitor nu există în plan. ",""))&amp;IF(E219="","Lipsește contul creditor. ",IF(NOT(OR(ISNUMBER(MATCH(TRIM(IF(ISNUMBER(FIND(".",E219)),LEFT(E219,FIND(".",E219)-1),E219)),PlanCont,0)),ISNUMBER(MATCH(LEFT(TRIM(IF(ISNUMBER(FIND(".",E219)),LEFT(E219,FIND(".",E219)-1),E219)),4),PlanCont,0)),ISNUMBER(MATCH(LEFT(TRIM(IF(ISNUMBER(FIND(".",E219)),LEFT(E219,FIND(".",E219)-1),E219)),3),PlanCont,0)))),"Contul creditor nu există în plan. ",""))&amp;IF(AND(D219&lt;&gt;"",TRIM(D219&amp;"")=TRIM(E219&amp;"")),"Același cont pe debit și credit. ","")&amp;IF(N(F219)=0,"Lipsește suma. ","")&amp;IF(AND(N(F219)&lt;0,J219&lt;&gt;"Stornare"),"Sumă negativă într-o notă care nu e de stornare. ","")&amp;IF(C219="","Lipsește explicația. ","")))</f>
        <v/>
      </c>
      <c r="L219" s="1" t="str">
        <f>IF(B219="","",B219&amp;"|"&amp;COUNTIF($B$5:B219,B219))</f>
        <v/>
      </c>
      <c r="M219" s="1" t="str">
        <f t="shared" si="11"/>
        <v/>
      </c>
    </row>
    <row r="220" spans="2:13" x14ac:dyDescent="0.2">
      <c r="B220" s="18"/>
      <c r="C220" s="13"/>
      <c r="D220" s="22"/>
      <c r="E220" s="22"/>
      <c r="F220" s="23"/>
      <c r="G220" s="24" t="str">
        <f>IF(B220="","",IFERROR(INDEX('Registru note'!$C$5:$C$504,MATCH(B220,'Registru note'!$B$5:$B$504,0)),""))</f>
        <v/>
      </c>
      <c r="H220" s="25" t="str">
        <f t="shared" si="9"/>
        <v/>
      </c>
      <c r="I220" s="25" t="str">
        <f t="shared" si="10"/>
        <v/>
      </c>
      <c r="J220" s="15" t="str">
        <f>IF(B220="","",IFERROR(INDEX('Registru note'!$D$5:$D$504,MATCH(B220,'Registru note'!$B$5:$B$504,0)),""))</f>
        <v/>
      </c>
      <c r="K220" s="17" t="str">
        <f>IF(AND(B220="",D220="",E220=""),"",TRIM(IF(ISNA(MATCH(B220,'Registru note'!$B$5:$B$504,0)),"Nota nu există în registru. ","")&amp;IF(D220="","Lipsește contul debitor. ",IF(NOT(OR(ISNUMBER(MATCH(TRIM(IF(ISNUMBER(FIND(".",D220)),LEFT(D220,FIND(".",D220)-1),D220)),PlanCont,0)),ISNUMBER(MATCH(LEFT(TRIM(IF(ISNUMBER(FIND(".",D220)),LEFT(D220,FIND(".",D220)-1),D220)),4),PlanCont,0)),ISNUMBER(MATCH(LEFT(TRIM(IF(ISNUMBER(FIND(".",D220)),LEFT(D220,FIND(".",D220)-1),D220)),3),PlanCont,0)))),"Contul debitor nu există în plan. ",""))&amp;IF(E220="","Lipsește contul creditor. ",IF(NOT(OR(ISNUMBER(MATCH(TRIM(IF(ISNUMBER(FIND(".",E220)),LEFT(E220,FIND(".",E220)-1),E220)),PlanCont,0)),ISNUMBER(MATCH(LEFT(TRIM(IF(ISNUMBER(FIND(".",E220)),LEFT(E220,FIND(".",E220)-1),E220)),4),PlanCont,0)),ISNUMBER(MATCH(LEFT(TRIM(IF(ISNUMBER(FIND(".",E220)),LEFT(E220,FIND(".",E220)-1),E220)),3),PlanCont,0)))),"Contul creditor nu există în plan. ",""))&amp;IF(AND(D220&lt;&gt;"",TRIM(D220&amp;"")=TRIM(E220&amp;"")),"Același cont pe debit și credit. ","")&amp;IF(N(F220)=0,"Lipsește suma. ","")&amp;IF(AND(N(F220)&lt;0,J220&lt;&gt;"Stornare"),"Sumă negativă într-o notă care nu e de stornare. ","")&amp;IF(C220="","Lipsește explicația. ","")))</f>
        <v/>
      </c>
      <c r="L220" s="1" t="str">
        <f>IF(B220="","",B220&amp;"|"&amp;COUNTIF($B$5:B220,B220))</f>
        <v/>
      </c>
      <c r="M220" s="1" t="str">
        <f t="shared" si="11"/>
        <v/>
      </c>
    </row>
    <row r="221" spans="2:13" x14ac:dyDescent="0.2">
      <c r="B221" s="18"/>
      <c r="C221" s="13"/>
      <c r="D221" s="22"/>
      <c r="E221" s="22"/>
      <c r="F221" s="23"/>
      <c r="G221" s="24" t="str">
        <f>IF(B221="","",IFERROR(INDEX('Registru note'!$C$5:$C$504,MATCH(B221,'Registru note'!$B$5:$B$504,0)),""))</f>
        <v/>
      </c>
      <c r="H221" s="25" t="str">
        <f t="shared" si="9"/>
        <v/>
      </c>
      <c r="I221" s="25" t="str">
        <f t="shared" si="10"/>
        <v/>
      </c>
      <c r="J221" s="15" t="str">
        <f>IF(B221="","",IFERROR(INDEX('Registru note'!$D$5:$D$504,MATCH(B221,'Registru note'!$B$5:$B$504,0)),""))</f>
        <v/>
      </c>
      <c r="K221" s="17" t="str">
        <f>IF(AND(B221="",D221="",E221=""),"",TRIM(IF(ISNA(MATCH(B221,'Registru note'!$B$5:$B$504,0)),"Nota nu există în registru. ","")&amp;IF(D221="","Lipsește contul debitor. ",IF(NOT(OR(ISNUMBER(MATCH(TRIM(IF(ISNUMBER(FIND(".",D221)),LEFT(D221,FIND(".",D221)-1),D221)),PlanCont,0)),ISNUMBER(MATCH(LEFT(TRIM(IF(ISNUMBER(FIND(".",D221)),LEFT(D221,FIND(".",D221)-1),D221)),4),PlanCont,0)),ISNUMBER(MATCH(LEFT(TRIM(IF(ISNUMBER(FIND(".",D221)),LEFT(D221,FIND(".",D221)-1),D221)),3),PlanCont,0)))),"Contul debitor nu există în plan. ",""))&amp;IF(E221="","Lipsește contul creditor. ",IF(NOT(OR(ISNUMBER(MATCH(TRIM(IF(ISNUMBER(FIND(".",E221)),LEFT(E221,FIND(".",E221)-1),E221)),PlanCont,0)),ISNUMBER(MATCH(LEFT(TRIM(IF(ISNUMBER(FIND(".",E221)),LEFT(E221,FIND(".",E221)-1),E221)),4),PlanCont,0)),ISNUMBER(MATCH(LEFT(TRIM(IF(ISNUMBER(FIND(".",E221)),LEFT(E221,FIND(".",E221)-1),E221)),3),PlanCont,0)))),"Contul creditor nu există în plan. ",""))&amp;IF(AND(D221&lt;&gt;"",TRIM(D221&amp;"")=TRIM(E221&amp;"")),"Același cont pe debit și credit. ","")&amp;IF(N(F221)=0,"Lipsește suma. ","")&amp;IF(AND(N(F221)&lt;0,J221&lt;&gt;"Stornare"),"Sumă negativă într-o notă care nu e de stornare. ","")&amp;IF(C221="","Lipsește explicația. ","")))</f>
        <v/>
      </c>
      <c r="L221" s="1" t="str">
        <f>IF(B221="","",B221&amp;"|"&amp;COUNTIF($B$5:B221,B221))</f>
        <v/>
      </c>
      <c r="M221" s="1" t="str">
        <f t="shared" si="11"/>
        <v/>
      </c>
    </row>
    <row r="222" spans="2:13" x14ac:dyDescent="0.2">
      <c r="B222" s="18"/>
      <c r="C222" s="13"/>
      <c r="D222" s="22"/>
      <c r="E222" s="22"/>
      <c r="F222" s="23"/>
      <c r="G222" s="24" t="str">
        <f>IF(B222="","",IFERROR(INDEX('Registru note'!$C$5:$C$504,MATCH(B222,'Registru note'!$B$5:$B$504,0)),""))</f>
        <v/>
      </c>
      <c r="H222" s="25" t="str">
        <f t="shared" si="9"/>
        <v/>
      </c>
      <c r="I222" s="25" t="str">
        <f t="shared" si="10"/>
        <v/>
      </c>
      <c r="J222" s="15" t="str">
        <f>IF(B222="","",IFERROR(INDEX('Registru note'!$D$5:$D$504,MATCH(B222,'Registru note'!$B$5:$B$504,0)),""))</f>
        <v/>
      </c>
      <c r="K222" s="17" t="str">
        <f>IF(AND(B222="",D222="",E222=""),"",TRIM(IF(ISNA(MATCH(B222,'Registru note'!$B$5:$B$504,0)),"Nota nu există în registru. ","")&amp;IF(D222="","Lipsește contul debitor. ",IF(NOT(OR(ISNUMBER(MATCH(TRIM(IF(ISNUMBER(FIND(".",D222)),LEFT(D222,FIND(".",D222)-1),D222)),PlanCont,0)),ISNUMBER(MATCH(LEFT(TRIM(IF(ISNUMBER(FIND(".",D222)),LEFT(D222,FIND(".",D222)-1),D222)),4),PlanCont,0)),ISNUMBER(MATCH(LEFT(TRIM(IF(ISNUMBER(FIND(".",D222)),LEFT(D222,FIND(".",D222)-1),D222)),3),PlanCont,0)))),"Contul debitor nu există în plan. ",""))&amp;IF(E222="","Lipsește contul creditor. ",IF(NOT(OR(ISNUMBER(MATCH(TRIM(IF(ISNUMBER(FIND(".",E222)),LEFT(E222,FIND(".",E222)-1),E222)),PlanCont,0)),ISNUMBER(MATCH(LEFT(TRIM(IF(ISNUMBER(FIND(".",E222)),LEFT(E222,FIND(".",E222)-1),E222)),4),PlanCont,0)),ISNUMBER(MATCH(LEFT(TRIM(IF(ISNUMBER(FIND(".",E222)),LEFT(E222,FIND(".",E222)-1),E222)),3),PlanCont,0)))),"Contul creditor nu există în plan. ",""))&amp;IF(AND(D222&lt;&gt;"",TRIM(D222&amp;"")=TRIM(E222&amp;"")),"Același cont pe debit și credit. ","")&amp;IF(N(F222)=0,"Lipsește suma. ","")&amp;IF(AND(N(F222)&lt;0,J222&lt;&gt;"Stornare"),"Sumă negativă într-o notă care nu e de stornare. ","")&amp;IF(C222="","Lipsește explicația. ","")))</f>
        <v/>
      </c>
      <c r="L222" s="1" t="str">
        <f>IF(B222="","",B222&amp;"|"&amp;COUNTIF($B$5:B222,B222))</f>
        <v/>
      </c>
      <c r="M222" s="1" t="str">
        <f t="shared" si="11"/>
        <v/>
      </c>
    </row>
    <row r="223" spans="2:13" x14ac:dyDescent="0.2">
      <c r="B223" s="18"/>
      <c r="C223" s="13"/>
      <c r="D223" s="22"/>
      <c r="E223" s="22"/>
      <c r="F223" s="23"/>
      <c r="G223" s="24" t="str">
        <f>IF(B223="","",IFERROR(INDEX('Registru note'!$C$5:$C$504,MATCH(B223,'Registru note'!$B$5:$B$504,0)),""))</f>
        <v/>
      </c>
      <c r="H223" s="25" t="str">
        <f t="shared" si="9"/>
        <v/>
      </c>
      <c r="I223" s="25" t="str">
        <f t="shared" si="10"/>
        <v/>
      </c>
      <c r="J223" s="15" t="str">
        <f>IF(B223="","",IFERROR(INDEX('Registru note'!$D$5:$D$504,MATCH(B223,'Registru note'!$B$5:$B$504,0)),""))</f>
        <v/>
      </c>
      <c r="K223" s="17" t="str">
        <f>IF(AND(B223="",D223="",E223=""),"",TRIM(IF(ISNA(MATCH(B223,'Registru note'!$B$5:$B$504,0)),"Nota nu există în registru. ","")&amp;IF(D223="","Lipsește contul debitor. ",IF(NOT(OR(ISNUMBER(MATCH(TRIM(IF(ISNUMBER(FIND(".",D223)),LEFT(D223,FIND(".",D223)-1),D223)),PlanCont,0)),ISNUMBER(MATCH(LEFT(TRIM(IF(ISNUMBER(FIND(".",D223)),LEFT(D223,FIND(".",D223)-1),D223)),4),PlanCont,0)),ISNUMBER(MATCH(LEFT(TRIM(IF(ISNUMBER(FIND(".",D223)),LEFT(D223,FIND(".",D223)-1),D223)),3),PlanCont,0)))),"Contul debitor nu există în plan. ",""))&amp;IF(E223="","Lipsește contul creditor. ",IF(NOT(OR(ISNUMBER(MATCH(TRIM(IF(ISNUMBER(FIND(".",E223)),LEFT(E223,FIND(".",E223)-1),E223)),PlanCont,0)),ISNUMBER(MATCH(LEFT(TRIM(IF(ISNUMBER(FIND(".",E223)),LEFT(E223,FIND(".",E223)-1),E223)),4),PlanCont,0)),ISNUMBER(MATCH(LEFT(TRIM(IF(ISNUMBER(FIND(".",E223)),LEFT(E223,FIND(".",E223)-1),E223)),3),PlanCont,0)))),"Contul creditor nu există în plan. ",""))&amp;IF(AND(D223&lt;&gt;"",TRIM(D223&amp;"")=TRIM(E223&amp;"")),"Același cont pe debit și credit. ","")&amp;IF(N(F223)=0,"Lipsește suma. ","")&amp;IF(AND(N(F223)&lt;0,J223&lt;&gt;"Stornare"),"Sumă negativă într-o notă care nu e de stornare. ","")&amp;IF(C223="","Lipsește explicația. ","")))</f>
        <v/>
      </c>
      <c r="L223" s="1" t="str">
        <f>IF(B223="","",B223&amp;"|"&amp;COUNTIF($B$5:B223,B223))</f>
        <v/>
      </c>
      <c r="M223" s="1" t="str">
        <f t="shared" si="11"/>
        <v/>
      </c>
    </row>
    <row r="224" spans="2:13" x14ac:dyDescent="0.2">
      <c r="B224" s="18"/>
      <c r="C224" s="13"/>
      <c r="D224" s="22"/>
      <c r="E224" s="22"/>
      <c r="F224" s="23"/>
      <c r="G224" s="24" t="str">
        <f>IF(B224="","",IFERROR(INDEX('Registru note'!$C$5:$C$504,MATCH(B224,'Registru note'!$B$5:$B$504,0)),""))</f>
        <v/>
      </c>
      <c r="H224" s="25" t="str">
        <f t="shared" si="9"/>
        <v/>
      </c>
      <c r="I224" s="25" t="str">
        <f t="shared" si="10"/>
        <v/>
      </c>
      <c r="J224" s="15" t="str">
        <f>IF(B224="","",IFERROR(INDEX('Registru note'!$D$5:$D$504,MATCH(B224,'Registru note'!$B$5:$B$504,0)),""))</f>
        <v/>
      </c>
      <c r="K224" s="17" t="str">
        <f>IF(AND(B224="",D224="",E224=""),"",TRIM(IF(ISNA(MATCH(B224,'Registru note'!$B$5:$B$504,0)),"Nota nu există în registru. ","")&amp;IF(D224="","Lipsește contul debitor. ",IF(NOT(OR(ISNUMBER(MATCH(TRIM(IF(ISNUMBER(FIND(".",D224)),LEFT(D224,FIND(".",D224)-1),D224)),PlanCont,0)),ISNUMBER(MATCH(LEFT(TRIM(IF(ISNUMBER(FIND(".",D224)),LEFT(D224,FIND(".",D224)-1),D224)),4),PlanCont,0)),ISNUMBER(MATCH(LEFT(TRIM(IF(ISNUMBER(FIND(".",D224)),LEFT(D224,FIND(".",D224)-1),D224)),3),PlanCont,0)))),"Contul debitor nu există în plan. ",""))&amp;IF(E224="","Lipsește contul creditor. ",IF(NOT(OR(ISNUMBER(MATCH(TRIM(IF(ISNUMBER(FIND(".",E224)),LEFT(E224,FIND(".",E224)-1),E224)),PlanCont,0)),ISNUMBER(MATCH(LEFT(TRIM(IF(ISNUMBER(FIND(".",E224)),LEFT(E224,FIND(".",E224)-1),E224)),4),PlanCont,0)),ISNUMBER(MATCH(LEFT(TRIM(IF(ISNUMBER(FIND(".",E224)),LEFT(E224,FIND(".",E224)-1),E224)),3),PlanCont,0)))),"Contul creditor nu există în plan. ",""))&amp;IF(AND(D224&lt;&gt;"",TRIM(D224&amp;"")=TRIM(E224&amp;"")),"Același cont pe debit și credit. ","")&amp;IF(N(F224)=0,"Lipsește suma. ","")&amp;IF(AND(N(F224)&lt;0,J224&lt;&gt;"Stornare"),"Sumă negativă într-o notă care nu e de stornare. ","")&amp;IF(C224="","Lipsește explicația. ","")))</f>
        <v/>
      </c>
      <c r="L224" s="1" t="str">
        <f>IF(B224="","",B224&amp;"|"&amp;COUNTIF($B$5:B224,B224))</f>
        <v/>
      </c>
      <c r="M224" s="1" t="str">
        <f t="shared" si="11"/>
        <v/>
      </c>
    </row>
    <row r="225" spans="2:13" x14ac:dyDescent="0.2">
      <c r="B225" s="18"/>
      <c r="C225" s="13"/>
      <c r="D225" s="22"/>
      <c r="E225" s="22"/>
      <c r="F225" s="23"/>
      <c r="G225" s="24" t="str">
        <f>IF(B225="","",IFERROR(INDEX('Registru note'!$C$5:$C$504,MATCH(B225,'Registru note'!$B$5:$B$504,0)),""))</f>
        <v/>
      </c>
      <c r="H225" s="25" t="str">
        <f t="shared" si="9"/>
        <v/>
      </c>
      <c r="I225" s="25" t="str">
        <f t="shared" si="10"/>
        <v/>
      </c>
      <c r="J225" s="15" t="str">
        <f>IF(B225="","",IFERROR(INDEX('Registru note'!$D$5:$D$504,MATCH(B225,'Registru note'!$B$5:$B$504,0)),""))</f>
        <v/>
      </c>
      <c r="K225" s="17" t="str">
        <f>IF(AND(B225="",D225="",E225=""),"",TRIM(IF(ISNA(MATCH(B225,'Registru note'!$B$5:$B$504,0)),"Nota nu există în registru. ","")&amp;IF(D225="","Lipsește contul debitor. ",IF(NOT(OR(ISNUMBER(MATCH(TRIM(IF(ISNUMBER(FIND(".",D225)),LEFT(D225,FIND(".",D225)-1),D225)),PlanCont,0)),ISNUMBER(MATCH(LEFT(TRIM(IF(ISNUMBER(FIND(".",D225)),LEFT(D225,FIND(".",D225)-1),D225)),4),PlanCont,0)),ISNUMBER(MATCH(LEFT(TRIM(IF(ISNUMBER(FIND(".",D225)),LEFT(D225,FIND(".",D225)-1),D225)),3),PlanCont,0)))),"Contul debitor nu există în plan. ",""))&amp;IF(E225="","Lipsește contul creditor. ",IF(NOT(OR(ISNUMBER(MATCH(TRIM(IF(ISNUMBER(FIND(".",E225)),LEFT(E225,FIND(".",E225)-1),E225)),PlanCont,0)),ISNUMBER(MATCH(LEFT(TRIM(IF(ISNUMBER(FIND(".",E225)),LEFT(E225,FIND(".",E225)-1),E225)),4),PlanCont,0)),ISNUMBER(MATCH(LEFT(TRIM(IF(ISNUMBER(FIND(".",E225)),LEFT(E225,FIND(".",E225)-1),E225)),3),PlanCont,0)))),"Contul creditor nu există în plan. ",""))&amp;IF(AND(D225&lt;&gt;"",TRIM(D225&amp;"")=TRIM(E225&amp;"")),"Același cont pe debit și credit. ","")&amp;IF(N(F225)=0,"Lipsește suma. ","")&amp;IF(AND(N(F225)&lt;0,J225&lt;&gt;"Stornare"),"Sumă negativă într-o notă care nu e de stornare. ","")&amp;IF(C225="","Lipsește explicația. ","")))</f>
        <v/>
      </c>
      <c r="L225" s="1" t="str">
        <f>IF(B225="","",B225&amp;"|"&amp;COUNTIF($B$5:B225,B225))</f>
        <v/>
      </c>
      <c r="M225" s="1" t="str">
        <f t="shared" si="11"/>
        <v/>
      </c>
    </row>
    <row r="226" spans="2:13" x14ac:dyDescent="0.2">
      <c r="B226" s="18"/>
      <c r="C226" s="13"/>
      <c r="D226" s="22"/>
      <c r="E226" s="22"/>
      <c r="F226" s="23"/>
      <c r="G226" s="24" t="str">
        <f>IF(B226="","",IFERROR(INDEX('Registru note'!$C$5:$C$504,MATCH(B226,'Registru note'!$B$5:$B$504,0)),""))</f>
        <v/>
      </c>
      <c r="H226" s="25" t="str">
        <f t="shared" si="9"/>
        <v/>
      </c>
      <c r="I226" s="25" t="str">
        <f t="shared" si="10"/>
        <v/>
      </c>
      <c r="J226" s="15" t="str">
        <f>IF(B226="","",IFERROR(INDEX('Registru note'!$D$5:$D$504,MATCH(B226,'Registru note'!$B$5:$B$504,0)),""))</f>
        <v/>
      </c>
      <c r="K226" s="17" t="str">
        <f>IF(AND(B226="",D226="",E226=""),"",TRIM(IF(ISNA(MATCH(B226,'Registru note'!$B$5:$B$504,0)),"Nota nu există în registru. ","")&amp;IF(D226="","Lipsește contul debitor. ",IF(NOT(OR(ISNUMBER(MATCH(TRIM(IF(ISNUMBER(FIND(".",D226)),LEFT(D226,FIND(".",D226)-1),D226)),PlanCont,0)),ISNUMBER(MATCH(LEFT(TRIM(IF(ISNUMBER(FIND(".",D226)),LEFT(D226,FIND(".",D226)-1),D226)),4),PlanCont,0)),ISNUMBER(MATCH(LEFT(TRIM(IF(ISNUMBER(FIND(".",D226)),LEFT(D226,FIND(".",D226)-1),D226)),3),PlanCont,0)))),"Contul debitor nu există în plan. ",""))&amp;IF(E226="","Lipsește contul creditor. ",IF(NOT(OR(ISNUMBER(MATCH(TRIM(IF(ISNUMBER(FIND(".",E226)),LEFT(E226,FIND(".",E226)-1),E226)),PlanCont,0)),ISNUMBER(MATCH(LEFT(TRIM(IF(ISNUMBER(FIND(".",E226)),LEFT(E226,FIND(".",E226)-1),E226)),4),PlanCont,0)),ISNUMBER(MATCH(LEFT(TRIM(IF(ISNUMBER(FIND(".",E226)),LEFT(E226,FIND(".",E226)-1),E226)),3),PlanCont,0)))),"Contul creditor nu există în plan. ",""))&amp;IF(AND(D226&lt;&gt;"",TRIM(D226&amp;"")=TRIM(E226&amp;"")),"Același cont pe debit și credit. ","")&amp;IF(N(F226)=0,"Lipsește suma. ","")&amp;IF(AND(N(F226)&lt;0,J226&lt;&gt;"Stornare"),"Sumă negativă într-o notă care nu e de stornare. ","")&amp;IF(C226="","Lipsește explicația. ","")))</f>
        <v/>
      </c>
      <c r="L226" s="1" t="str">
        <f>IF(B226="","",B226&amp;"|"&amp;COUNTIF($B$5:B226,B226))</f>
        <v/>
      </c>
      <c r="M226" s="1" t="str">
        <f t="shared" si="11"/>
        <v/>
      </c>
    </row>
    <row r="227" spans="2:13" x14ac:dyDescent="0.2">
      <c r="B227" s="18"/>
      <c r="C227" s="13"/>
      <c r="D227" s="22"/>
      <c r="E227" s="22"/>
      <c r="F227" s="23"/>
      <c r="G227" s="24" t="str">
        <f>IF(B227="","",IFERROR(INDEX('Registru note'!$C$5:$C$504,MATCH(B227,'Registru note'!$B$5:$B$504,0)),""))</f>
        <v/>
      </c>
      <c r="H227" s="25" t="str">
        <f t="shared" si="9"/>
        <v/>
      </c>
      <c r="I227" s="25" t="str">
        <f t="shared" si="10"/>
        <v/>
      </c>
      <c r="J227" s="15" t="str">
        <f>IF(B227="","",IFERROR(INDEX('Registru note'!$D$5:$D$504,MATCH(B227,'Registru note'!$B$5:$B$504,0)),""))</f>
        <v/>
      </c>
      <c r="K227" s="17" t="str">
        <f>IF(AND(B227="",D227="",E227=""),"",TRIM(IF(ISNA(MATCH(B227,'Registru note'!$B$5:$B$504,0)),"Nota nu există în registru. ","")&amp;IF(D227="","Lipsește contul debitor. ",IF(NOT(OR(ISNUMBER(MATCH(TRIM(IF(ISNUMBER(FIND(".",D227)),LEFT(D227,FIND(".",D227)-1),D227)),PlanCont,0)),ISNUMBER(MATCH(LEFT(TRIM(IF(ISNUMBER(FIND(".",D227)),LEFT(D227,FIND(".",D227)-1),D227)),4),PlanCont,0)),ISNUMBER(MATCH(LEFT(TRIM(IF(ISNUMBER(FIND(".",D227)),LEFT(D227,FIND(".",D227)-1),D227)),3),PlanCont,0)))),"Contul debitor nu există în plan. ",""))&amp;IF(E227="","Lipsește contul creditor. ",IF(NOT(OR(ISNUMBER(MATCH(TRIM(IF(ISNUMBER(FIND(".",E227)),LEFT(E227,FIND(".",E227)-1),E227)),PlanCont,0)),ISNUMBER(MATCH(LEFT(TRIM(IF(ISNUMBER(FIND(".",E227)),LEFT(E227,FIND(".",E227)-1),E227)),4),PlanCont,0)),ISNUMBER(MATCH(LEFT(TRIM(IF(ISNUMBER(FIND(".",E227)),LEFT(E227,FIND(".",E227)-1),E227)),3),PlanCont,0)))),"Contul creditor nu există în plan. ",""))&amp;IF(AND(D227&lt;&gt;"",TRIM(D227&amp;"")=TRIM(E227&amp;"")),"Același cont pe debit și credit. ","")&amp;IF(N(F227)=0,"Lipsește suma. ","")&amp;IF(AND(N(F227)&lt;0,J227&lt;&gt;"Stornare"),"Sumă negativă într-o notă care nu e de stornare. ","")&amp;IF(C227="","Lipsește explicația. ","")))</f>
        <v/>
      </c>
      <c r="L227" s="1" t="str">
        <f>IF(B227="","",B227&amp;"|"&amp;COUNTIF($B$5:B227,B227))</f>
        <v/>
      </c>
      <c r="M227" s="1" t="str">
        <f t="shared" si="11"/>
        <v/>
      </c>
    </row>
    <row r="228" spans="2:13" x14ac:dyDescent="0.2">
      <c r="B228" s="18"/>
      <c r="C228" s="13"/>
      <c r="D228" s="22"/>
      <c r="E228" s="22"/>
      <c r="F228" s="23"/>
      <c r="G228" s="24" t="str">
        <f>IF(B228="","",IFERROR(INDEX('Registru note'!$C$5:$C$504,MATCH(B228,'Registru note'!$B$5:$B$504,0)),""))</f>
        <v/>
      </c>
      <c r="H228" s="25" t="str">
        <f t="shared" si="9"/>
        <v/>
      </c>
      <c r="I228" s="25" t="str">
        <f t="shared" si="10"/>
        <v/>
      </c>
      <c r="J228" s="15" t="str">
        <f>IF(B228="","",IFERROR(INDEX('Registru note'!$D$5:$D$504,MATCH(B228,'Registru note'!$B$5:$B$504,0)),""))</f>
        <v/>
      </c>
      <c r="K228" s="17" t="str">
        <f>IF(AND(B228="",D228="",E228=""),"",TRIM(IF(ISNA(MATCH(B228,'Registru note'!$B$5:$B$504,0)),"Nota nu există în registru. ","")&amp;IF(D228="","Lipsește contul debitor. ",IF(NOT(OR(ISNUMBER(MATCH(TRIM(IF(ISNUMBER(FIND(".",D228)),LEFT(D228,FIND(".",D228)-1),D228)),PlanCont,0)),ISNUMBER(MATCH(LEFT(TRIM(IF(ISNUMBER(FIND(".",D228)),LEFT(D228,FIND(".",D228)-1),D228)),4),PlanCont,0)),ISNUMBER(MATCH(LEFT(TRIM(IF(ISNUMBER(FIND(".",D228)),LEFT(D228,FIND(".",D228)-1),D228)),3),PlanCont,0)))),"Contul debitor nu există în plan. ",""))&amp;IF(E228="","Lipsește contul creditor. ",IF(NOT(OR(ISNUMBER(MATCH(TRIM(IF(ISNUMBER(FIND(".",E228)),LEFT(E228,FIND(".",E228)-1),E228)),PlanCont,0)),ISNUMBER(MATCH(LEFT(TRIM(IF(ISNUMBER(FIND(".",E228)),LEFT(E228,FIND(".",E228)-1),E228)),4),PlanCont,0)),ISNUMBER(MATCH(LEFT(TRIM(IF(ISNUMBER(FIND(".",E228)),LEFT(E228,FIND(".",E228)-1),E228)),3),PlanCont,0)))),"Contul creditor nu există în plan. ",""))&amp;IF(AND(D228&lt;&gt;"",TRIM(D228&amp;"")=TRIM(E228&amp;"")),"Același cont pe debit și credit. ","")&amp;IF(N(F228)=0,"Lipsește suma. ","")&amp;IF(AND(N(F228)&lt;0,J228&lt;&gt;"Stornare"),"Sumă negativă într-o notă care nu e de stornare. ","")&amp;IF(C228="","Lipsește explicația. ","")))</f>
        <v/>
      </c>
      <c r="L228" s="1" t="str">
        <f>IF(B228="","",B228&amp;"|"&amp;COUNTIF($B$5:B228,B228))</f>
        <v/>
      </c>
      <c r="M228" s="1" t="str">
        <f t="shared" si="11"/>
        <v/>
      </c>
    </row>
    <row r="229" spans="2:13" x14ac:dyDescent="0.2">
      <c r="B229" s="18"/>
      <c r="C229" s="13"/>
      <c r="D229" s="22"/>
      <c r="E229" s="22"/>
      <c r="F229" s="23"/>
      <c r="G229" s="24" t="str">
        <f>IF(B229="","",IFERROR(INDEX('Registru note'!$C$5:$C$504,MATCH(B229,'Registru note'!$B$5:$B$504,0)),""))</f>
        <v/>
      </c>
      <c r="H229" s="25" t="str">
        <f t="shared" si="9"/>
        <v/>
      </c>
      <c r="I229" s="25" t="str">
        <f t="shared" si="10"/>
        <v/>
      </c>
      <c r="J229" s="15" t="str">
        <f>IF(B229="","",IFERROR(INDEX('Registru note'!$D$5:$D$504,MATCH(B229,'Registru note'!$B$5:$B$504,0)),""))</f>
        <v/>
      </c>
      <c r="K229" s="17" t="str">
        <f>IF(AND(B229="",D229="",E229=""),"",TRIM(IF(ISNA(MATCH(B229,'Registru note'!$B$5:$B$504,0)),"Nota nu există în registru. ","")&amp;IF(D229="","Lipsește contul debitor. ",IF(NOT(OR(ISNUMBER(MATCH(TRIM(IF(ISNUMBER(FIND(".",D229)),LEFT(D229,FIND(".",D229)-1),D229)),PlanCont,0)),ISNUMBER(MATCH(LEFT(TRIM(IF(ISNUMBER(FIND(".",D229)),LEFT(D229,FIND(".",D229)-1),D229)),4),PlanCont,0)),ISNUMBER(MATCH(LEFT(TRIM(IF(ISNUMBER(FIND(".",D229)),LEFT(D229,FIND(".",D229)-1),D229)),3),PlanCont,0)))),"Contul debitor nu există în plan. ",""))&amp;IF(E229="","Lipsește contul creditor. ",IF(NOT(OR(ISNUMBER(MATCH(TRIM(IF(ISNUMBER(FIND(".",E229)),LEFT(E229,FIND(".",E229)-1),E229)),PlanCont,0)),ISNUMBER(MATCH(LEFT(TRIM(IF(ISNUMBER(FIND(".",E229)),LEFT(E229,FIND(".",E229)-1),E229)),4),PlanCont,0)),ISNUMBER(MATCH(LEFT(TRIM(IF(ISNUMBER(FIND(".",E229)),LEFT(E229,FIND(".",E229)-1),E229)),3),PlanCont,0)))),"Contul creditor nu există în plan. ",""))&amp;IF(AND(D229&lt;&gt;"",TRIM(D229&amp;"")=TRIM(E229&amp;"")),"Același cont pe debit și credit. ","")&amp;IF(N(F229)=0,"Lipsește suma. ","")&amp;IF(AND(N(F229)&lt;0,J229&lt;&gt;"Stornare"),"Sumă negativă într-o notă care nu e de stornare. ","")&amp;IF(C229="","Lipsește explicația. ","")))</f>
        <v/>
      </c>
      <c r="L229" s="1" t="str">
        <f>IF(B229="","",B229&amp;"|"&amp;COUNTIF($B$5:B229,B229))</f>
        <v/>
      </c>
      <c r="M229" s="1" t="str">
        <f t="shared" si="11"/>
        <v/>
      </c>
    </row>
    <row r="230" spans="2:13" x14ac:dyDescent="0.2">
      <c r="B230" s="18"/>
      <c r="C230" s="13"/>
      <c r="D230" s="22"/>
      <c r="E230" s="22"/>
      <c r="F230" s="23"/>
      <c r="G230" s="24" t="str">
        <f>IF(B230="","",IFERROR(INDEX('Registru note'!$C$5:$C$504,MATCH(B230,'Registru note'!$B$5:$B$504,0)),""))</f>
        <v/>
      </c>
      <c r="H230" s="25" t="str">
        <f t="shared" si="9"/>
        <v/>
      </c>
      <c r="I230" s="25" t="str">
        <f t="shared" si="10"/>
        <v/>
      </c>
      <c r="J230" s="15" t="str">
        <f>IF(B230="","",IFERROR(INDEX('Registru note'!$D$5:$D$504,MATCH(B230,'Registru note'!$B$5:$B$504,0)),""))</f>
        <v/>
      </c>
      <c r="K230" s="17" t="str">
        <f>IF(AND(B230="",D230="",E230=""),"",TRIM(IF(ISNA(MATCH(B230,'Registru note'!$B$5:$B$504,0)),"Nota nu există în registru. ","")&amp;IF(D230="","Lipsește contul debitor. ",IF(NOT(OR(ISNUMBER(MATCH(TRIM(IF(ISNUMBER(FIND(".",D230)),LEFT(D230,FIND(".",D230)-1),D230)),PlanCont,0)),ISNUMBER(MATCH(LEFT(TRIM(IF(ISNUMBER(FIND(".",D230)),LEFT(D230,FIND(".",D230)-1),D230)),4),PlanCont,0)),ISNUMBER(MATCH(LEFT(TRIM(IF(ISNUMBER(FIND(".",D230)),LEFT(D230,FIND(".",D230)-1),D230)),3),PlanCont,0)))),"Contul debitor nu există în plan. ",""))&amp;IF(E230="","Lipsește contul creditor. ",IF(NOT(OR(ISNUMBER(MATCH(TRIM(IF(ISNUMBER(FIND(".",E230)),LEFT(E230,FIND(".",E230)-1),E230)),PlanCont,0)),ISNUMBER(MATCH(LEFT(TRIM(IF(ISNUMBER(FIND(".",E230)),LEFT(E230,FIND(".",E230)-1),E230)),4),PlanCont,0)),ISNUMBER(MATCH(LEFT(TRIM(IF(ISNUMBER(FIND(".",E230)),LEFT(E230,FIND(".",E230)-1),E230)),3),PlanCont,0)))),"Contul creditor nu există în plan. ",""))&amp;IF(AND(D230&lt;&gt;"",TRIM(D230&amp;"")=TRIM(E230&amp;"")),"Același cont pe debit și credit. ","")&amp;IF(N(F230)=0,"Lipsește suma. ","")&amp;IF(AND(N(F230)&lt;0,J230&lt;&gt;"Stornare"),"Sumă negativă într-o notă care nu e de stornare. ","")&amp;IF(C230="","Lipsește explicația. ","")))</f>
        <v/>
      </c>
      <c r="L230" s="1" t="str">
        <f>IF(B230="","",B230&amp;"|"&amp;COUNTIF($B$5:B230,B230))</f>
        <v/>
      </c>
      <c r="M230" s="1" t="str">
        <f t="shared" si="11"/>
        <v/>
      </c>
    </row>
    <row r="231" spans="2:13" x14ac:dyDescent="0.2">
      <c r="B231" s="18"/>
      <c r="C231" s="13"/>
      <c r="D231" s="22"/>
      <c r="E231" s="22"/>
      <c r="F231" s="23"/>
      <c r="G231" s="24" t="str">
        <f>IF(B231="","",IFERROR(INDEX('Registru note'!$C$5:$C$504,MATCH(B231,'Registru note'!$B$5:$B$504,0)),""))</f>
        <v/>
      </c>
      <c r="H231" s="25" t="str">
        <f t="shared" si="9"/>
        <v/>
      </c>
      <c r="I231" s="25" t="str">
        <f t="shared" si="10"/>
        <v/>
      </c>
      <c r="J231" s="15" t="str">
        <f>IF(B231="","",IFERROR(INDEX('Registru note'!$D$5:$D$504,MATCH(B231,'Registru note'!$B$5:$B$504,0)),""))</f>
        <v/>
      </c>
      <c r="K231" s="17" t="str">
        <f>IF(AND(B231="",D231="",E231=""),"",TRIM(IF(ISNA(MATCH(B231,'Registru note'!$B$5:$B$504,0)),"Nota nu există în registru. ","")&amp;IF(D231="","Lipsește contul debitor. ",IF(NOT(OR(ISNUMBER(MATCH(TRIM(IF(ISNUMBER(FIND(".",D231)),LEFT(D231,FIND(".",D231)-1),D231)),PlanCont,0)),ISNUMBER(MATCH(LEFT(TRIM(IF(ISNUMBER(FIND(".",D231)),LEFT(D231,FIND(".",D231)-1),D231)),4),PlanCont,0)),ISNUMBER(MATCH(LEFT(TRIM(IF(ISNUMBER(FIND(".",D231)),LEFT(D231,FIND(".",D231)-1),D231)),3),PlanCont,0)))),"Contul debitor nu există în plan. ",""))&amp;IF(E231="","Lipsește contul creditor. ",IF(NOT(OR(ISNUMBER(MATCH(TRIM(IF(ISNUMBER(FIND(".",E231)),LEFT(E231,FIND(".",E231)-1),E231)),PlanCont,0)),ISNUMBER(MATCH(LEFT(TRIM(IF(ISNUMBER(FIND(".",E231)),LEFT(E231,FIND(".",E231)-1),E231)),4),PlanCont,0)),ISNUMBER(MATCH(LEFT(TRIM(IF(ISNUMBER(FIND(".",E231)),LEFT(E231,FIND(".",E231)-1),E231)),3),PlanCont,0)))),"Contul creditor nu există în plan. ",""))&amp;IF(AND(D231&lt;&gt;"",TRIM(D231&amp;"")=TRIM(E231&amp;"")),"Același cont pe debit și credit. ","")&amp;IF(N(F231)=0,"Lipsește suma. ","")&amp;IF(AND(N(F231)&lt;0,J231&lt;&gt;"Stornare"),"Sumă negativă într-o notă care nu e de stornare. ","")&amp;IF(C231="","Lipsește explicația. ","")))</f>
        <v/>
      </c>
      <c r="L231" s="1" t="str">
        <f>IF(B231="","",B231&amp;"|"&amp;COUNTIF($B$5:B231,B231))</f>
        <v/>
      </c>
      <c r="M231" s="1" t="str">
        <f t="shared" si="11"/>
        <v/>
      </c>
    </row>
    <row r="232" spans="2:13" x14ac:dyDescent="0.2">
      <c r="B232" s="18"/>
      <c r="C232" s="13"/>
      <c r="D232" s="22"/>
      <c r="E232" s="22"/>
      <c r="F232" s="23"/>
      <c r="G232" s="24" t="str">
        <f>IF(B232="","",IFERROR(INDEX('Registru note'!$C$5:$C$504,MATCH(B232,'Registru note'!$B$5:$B$504,0)),""))</f>
        <v/>
      </c>
      <c r="H232" s="25" t="str">
        <f t="shared" si="9"/>
        <v/>
      </c>
      <c r="I232" s="25" t="str">
        <f t="shared" si="10"/>
        <v/>
      </c>
      <c r="J232" s="15" t="str">
        <f>IF(B232="","",IFERROR(INDEX('Registru note'!$D$5:$D$504,MATCH(B232,'Registru note'!$B$5:$B$504,0)),""))</f>
        <v/>
      </c>
      <c r="K232" s="17" t="str">
        <f>IF(AND(B232="",D232="",E232=""),"",TRIM(IF(ISNA(MATCH(B232,'Registru note'!$B$5:$B$504,0)),"Nota nu există în registru. ","")&amp;IF(D232="","Lipsește contul debitor. ",IF(NOT(OR(ISNUMBER(MATCH(TRIM(IF(ISNUMBER(FIND(".",D232)),LEFT(D232,FIND(".",D232)-1),D232)),PlanCont,0)),ISNUMBER(MATCH(LEFT(TRIM(IF(ISNUMBER(FIND(".",D232)),LEFT(D232,FIND(".",D232)-1),D232)),4),PlanCont,0)),ISNUMBER(MATCH(LEFT(TRIM(IF(ISNUMBER(FIND(".",D232)),LEFT(D232,FIND(".",D232)-1),D232)),3),PlanCont,0)))),"Contul debitor nu există în plan. ",""))&amp;IF(E232="","Lipsește contul creditor. ",IF(NOT(OR(ISNUMBER(MATCH(TRIM(IF(ISNUMBER(FIND(".",E232)),LEFT(E232,FIND(".",E232)-1),E232)),PlanCont,0)),ISNUMBER(MATCH(LEFT(TRIM(IF(ISNUMBER(FIND(".",E232)),LEFT(E232,FIND(".",E232)-1),E232)),4),PlanCont,0)),ISNUMBER(MATCH(LEFT(TRIM(IF(ISNUMBER(FIND(".",E232)),LEFT(E232,FIND(".",E232)-1),E232)),3),PlanCont,0)))),"Contul creditor nu există în plan. ",""))&amp;IF(AND(D232&lt;&gt;"",TRIM(D232&amp;"")=TRIM(E232&amp;"")),"Același cont pe debit și credit. ","")&amp;IF(N(F232)=0,"Lipsește suma. ","")&amp;IF(AND(N(F232)&lt;0,J232&lt;&gt;"Stornare"),"Sumă negativă într-o notă care nu e de stornare. ","")&amp;IF(C232="","Lipsește explicația. ","")))</f>
        <v/>
      </c>
      <c r="L232" s="1" t="str">
        <f>IF(B232="","",B232&amp;"|"&amp;COUNTIF($B$5:B232,B232))</f>
        <v/>
      </c>
      <c r="M232" s="1" t="str">
        <f t="shared" si="11"/>
        <v/>
      </c>
    </row>
    <row r="233" spans="2:13" x14ac:dyDescent="0.2">
      <c r="B233" s="18"/>
      <c r="C233" s="13"/>
      <c r="D233" s="22"/>
      <c r="E233" s="22"/>
      <c r="F233" s="23"/>
      <c r="G233" s="24" t="str">
        <f>IF(B233="","",IFERROR(INDEX('Registru note'!$C$5:$C$504,MATCH(B233,'Registru note'!$B$5:$B$504,0)),""))</f>
        <v/>
      </c>
      <c r="H233" s="25" t="str">
        <f t="shared" si="9"/>
        <v/>
      </c>
      <c r="I233" s="25" t="str">
        <f t="shared" si="10"/>
        <v/>
      </c>
      <c r="J233" s="15" t="str">
        <f>IF(B233="","",IFERROR(INDEX('Registru note'!$D$5:$D$504,MATCH(B233,'Registru note'!$B$5:$B$504,0)),""))</f>
        <v/>
      </c>
      <c r="K233" s="17" t="str">
        <f>IF(AND(B233="",D233="",E233=""),"",TRIM(IF(ISNA(MATCH(B233,'Registru note'!$B$5:$B$504,0)),"Nota nu există în registru. ","")&amp;IF(D233="","Lipsește contul debitor. ",IF(NOT(OR(ISNUMBER(MATCH(TRIM(IF(ISNUMBER(FIND(".",D233)),LEFT(D233,FIND(".",D233)-1),D233)),PlanCont,0)),ISNUMBER(MATCH(LEFT(TRIM(IF(ISNUMBER(FIND(".",D233)),LEFT(D233,FIND(".",D233)-1),D233)),4),PlanCont,0)),ISNUMBER(MATCH(LEFT(TRIM(IF(ISNUMBER(FIND(".",D233)),LEFT(D233,FIND(".",D233)-1),D233)),3),PlanCont,0)))),"Contul debitor nu există în plan. ",""))&amp;IF(E233="","Lipsește contul creditor. ",IF(NOT(OR(ISNUMBER(MATCH(TRIM(IF(ISNUMBER(FIND(".",E233)),LEFT(E233,FIND(".",E233)-1),E233)),PlanCont,0)),ISNUMBER(MATCH(LEFT(TRIM(IF(ISNUMBER(FIND(".",E233)),LEFT(E233,FIND(".",E233)-1),E233)),4),PlanCont,0)),ISNUMBER(MATCH(LEFT(TRIM(IF(ISNUMBER(FIND(".",E233)),LEFT(E233,FIND(".",E233)-1),E233)),3),PlanCont,0)))),"Contul creditor nu există în plan. ",""))&amp;IF(AND(D233&lt;&gt;"",TRIM(D233&amp;"")=TRIM(E233&amp;"")),"Același cont pe debit și credit. ","")&amp;IF(N(F233)=0,"Lipsește suma. ","")&amp;IF(AND(N(F233)&lt;0,J233&lt;&gt;"Stornare"),"Sumă negativă într-o notă care nu e de stornare. ","")&amp;IF(C233="","Lipsește explicația. ","")))</f>
        <v/>
      </c>
      <c r="L233" s="1" t="str">
        <f>IF(B233="","",B233&amp;"|"&amp;COUNTIF($B$5:B233,B233))</f>
        <v/>
      </c>
      <c r="M233" s="1" t="str">
        <f t="shared" si="11"/>
        <v/>
      </c>
    </row>
    <row r="234" spans="2:13" x14ac:dyDescent="0.2">
      <c r="B234" s="18"/>
      <c r="C234" s="13"/>
      <c r="D234" s="22"/>
      <c r="E234" s="22"/>
      <c r="F234" s="23"/>
      <c r="G234" s="24" t="str">
        <f>IF(B234="","",IFERROR(INDEX('Registru note'!$C$5:$C$504,MATCH(B234,'Registru note'!$B$5:$B$504,0)),""))</f>
        <v/>
      </c>
      <c r="H234" s="25" t="str">
        <f t="shared" si="9"/>
        <v/>
      </c>
      <c r="I234" s="25" t="str">
        <f t="shared" si="10"/>
        <v/>
      </c>
      <c r="J234" s="15" t="str">
        <f>IF(B234="","",IFERROR(INDEX('Registru note'!$D$5:$D$504,MATCH(B234,'Registru note'!$B$5:$B$504,0)),""))</f>
        <v/>
      </c>
      <c r="K234" s="17" t="str">
        <f>IF(AND(B234="",D234="",E234=""),"",TRIM(IF(ISNA(MATCH(B234,'Registru note'!$B$5:$B$504,0)),"Nota nu există în registru. ","")&amp;IF(D234="","Lipsește contul debitor. ",IF(NOT(OR(ISNUMBER(MATCH(TRIM(IF(ISNUMBER(FIND(".",D234)),LEFT(D234,FIND(".",D234)-1),D234)),PlanCont,0)),ISNUMBER(MATCH(LEFT(TRIM(IF(ISNUMBER(FIND(".",D234)),LEFT(D234,FIND(".",D234)-1),D234)),4),PlanCont,0)),ISNUMBER(MATCH(LEFT(TRIM(IF(ISNUMBER(FIND(".",D234)),LEFT(D234,FIND(".",D234)-1),D234)),3),PlanCont,0)))),"Contul debitor nu există în plan. ",""))&amp;IF(E234="","Lipsește contul creditor. ",IF(NOT(OR(ISNUMBER(MATCH(TRIM(IF(ISNUMBER(FIND(".",E234)),LEFT(E234,FIND(".",E234)-1),E234)),PlanCont,0)),ISNUMBER(MATCH(LEFT(TRIM(IF(ISNUMBER(FIND(".",E234)),LEFT(E234,FIND(".",E234)-1),E234)),4),PlanCont,0)),ISNUMBER(MATCH(LEFT(TRIM(IF(ISNUMBER(FIND(".",E234)),LEFT(E234,FIND(".",E234)-1),E234)),3),PlanCont,0)))),"Contul creditor nu există în plan. ",""))&amp;IF(AND(D234&lt;&gt;"",TRIM(D234&amp;"")=TRIM(E234&amp;"")),"Același cont pe debit și credit. ","")&amp;IF(N(F234)=0,"Lipsește suma. ","")&amp;IF(AND(N(F234)&lt;0,J234&lt;&gt;"Stornare"),"Sumă negativă într-o notă care nu e de stornare. ","")&amp;IF(C234="","Lipsește explicația. ","")))</f>
        <v/>
      </c>
      <c r="L234" s="1" t="str">
        <f>IF(B234="","",B234&amp;"|"&amp;COUNTIF($B$5:B234,B234))</f>
        <v/>
      </c>
      <c r="M234" s="1" t="str">
        <f t="shared" si="11"/>
        <v/>
      </c>
    </row>
    <row r="235" spans="2:13" x14ac:dyDescent="0.2">
      <c r="B235" s="18"/>
      <c r="C235" s="13"/>
      <c r="D235" s="22"/>
      <c r="E235" s="22"/>
      <c r="F235" s="23"/>
      <c r="G235" s="24" t="str">
        <f>IF(B235="","",IFERROR(INDEX('Registru note'!$C$5:$C$504,MATCH(B235,'Registru note'!$B$5:$B$504,0)),""))</f>
        <v/>
      </c>
      <c r="H235" s="25" t="str">
        <f t="shared" si="9"/>
        <v/>
      </c>
      <c r="I235" s="25" t="str">
        <f t="shared" si="10"/>
        <v/>
      </c>
      <c r="J235" s="15" t="str">
        <f>IF(B235="","",IFERROR(INDEX('Registru note'!$D$5:$D$504,MATCH(B235,'Registru note'!$B$5:$B$504,0)),""))</f>
        <v/>
      </c>
      <c r="K235" s="17" t="str">
        <f>IF(AND(B235="",D235="",E235=""),"",TRIM(IF(ISNA(MATCH(B235,'Registru note'!$B$5:$B$504,0)),"Nota nu există în registru. ","")&amp;IF(D235="","Lipsește contul debitor. ",IF(NOT(OR(ISNUMBER(MATCH(TRIM(IF(ISNUMBER(FIND(".",D235)),LEFT(D235,FIND(".",D235)-1),D235)),PlanCont,0)),ISNUMBER(MATCH(LEFT(TRIM(IF(ISNUMBER(FIND(".",D235)),LEFT(D235,FIND(".",D235)-1),D235)),4),PlanCont,0)),ISNUMBER(MATCH(LEFT(TRIM(IF(ISNUMBER(FIND(".",D235)),LEFT(D235,FIND(".",D235)-1),D235)),3),PlanCont,0)))),"Contul debitor nu există în plan. ",""))&amp;IF(E235="","Lipsește contul creditor. ",IF(NOT(OR(ISNUMBER(MATCH(TRIM(IF(ISNUMBER(FIND(".",E235)),LEFT(E235,FIND(".",E235)-1),E235)),PlanCont,0)),ISNUMBER(MATCH(LEFT(TRIM(IF(ISNUMBER(FIND(".",E235)),LEFT(E235,FIND(".",E235)-1),E235)),4),PlanCont,0)),ISNUMBER(MATCH(LEFT(TRIM(IF(ISNUMBER(FIND(".",E235)),LEFT(E235,FIND(".",E235)-1),E235)),3),PlanCont,0)))),"Contul creditor nu există în plan. ",""))&amp;IF(AND(D235&lt;&gt;"",TRIM(D235&amp;"")=TRIM(E235&amp;"")),"Același cont pe debit și credit. ","")&amp;IF(N(F235)=0,"Lipsește suma. ","")&amp;IF(AND(N(F235)&lt;0,J235&lt;&gt;"Stornare"),"Sumă negativă într-o notă care nu e de stornare. ","")&amp;IF(C235="","Lipsește explicația. ","")))</f>
        <v/>
      </c>
      <c r="L235" s="1" t="str">
        <f>IF(B235="","",B235&amp;"|"&amp;COUNTIF($B$5:B235,B235))</f>
        <v/>
      </c>
      <c r="M235" s="1" t="str">
        <f t="shared" si="11"/>
        <v/>
      </c>
    </row>
    <row r="236" spans="2:13" x14ac:dyDescent="0.2">
      <c r="B236" s="18"/>
      <c r="C236" s="13"/>
      <c r="D236" s="22"/>
      <c r="E236" s="22"/>
      <c r="F236" s="23"/>
      <c r="G236" s="24" t="str">
        <f>IF(B236="","",IFERROR(INDEX('Registru note'!$C$5:$C$504,MATCH(B236,'Registru note'!$B$5:$B$504,0)),""))</f>
        <v/>
      </c>
      <c r="H236" s="25" t="str">
        <f t="shared" si="9"/>
        <v/>
      </c>
      <c r="I236" s="25" t="str">
        <f t="shared" si="10"/>
        <v/>
      </c>
      <c r="J236" s="15" t="str">
        <f>IF(B236="","",IFERROR(INDEX('Registru note'!$D$5:$D$504,MATCH(B236,'Registru note'!$B$5:$B$504,0)),""))</f>
        <v/>
      </c>
      <c r="K236" s="17" t="str">
        <f>IF(AND(B236="",D236="",E236=""),"",TRIM(IF(ISNA(MATCH(B236,'Registru note'!$B$5:$B$504,0)),"Nota nu există în registru. ","")&amp;IF(D236="","Lipsește contul debitor. ",IF(NOT(OR(ISNUMBER(MATCH(TRIM(IF(ISNUMBER(FIND(".",D236)),LEFT(D236,FIND(".",D236)-1),D236)),PlanCont,0)),ISNUMBER(MATCH(LEFT(TRIM(IF(ISNUMBER(FIND(".",D236)),LEFT(D236,FIND(".",D236)-1),D236)),4),PlanCont,0)),ISNUMBER(MATCH(LEFT(TRIM(IF(ISNUMBER(FIND(".",D236)),LEFT(D236,FIND(".",D236)-1),D236)),3),PlanCont,0)))),"Contul debitor nu există în plan. ",""))&amp;IF(E236="","Lipsește contul creditor. ",IF(NOT(OR(ISNUMBER(MATCH(TRIM(IF(ISNUMBER(FIND(".",E236)),LEFT(E236,FIND(".",E236)-1),E236)),PlanCont,0)),ISNUMBER(MATCH(LEFT(TRIM(IF(ISNUMBER(FIND(".",E236)),LEFT(E236,FIND(".",E236)-1),E236)),4),PlanCont,0)),ISNUMBER(MATCH(LEFT(TRIM(IF(ISNUMBER(FIND(".",E236)),LEFT(E236,FIND(".",E236)-1),E236)),3),PlanCont,0)))),"Contul creditor nu există în plan. ",""))&amp;IF(AND(D236&lt;&gt;"",TRIM(D236&amp;"")=TRIM(E236&amp;"")),"Același cont pe debit și credit. ","")&amp;IF(N(F236)=0,"Lipsește suma. ","")&amp;IF(AND(N(F236)&lt;0,J236&lt;&gt;"Stornare"),"Sumă negativă într-o notă care nu e de stornare. ","")&amp;IF(C236="","Lipsește explicația. ","")))</f>
        <v/>
      </c>
      <c r="L236" s="1" t="str">
        <f>IF(B236="","",B236&amp;"|"&amp;COUNTIF($B$5:B236,B236))</f>
        <v/>
      </c>
      <c r="M236" s="1" t="str">
        <f t="shared" si="11"/>
        <v/>
      </c>
    </row>
    <row r="237" spans="2:13" x14ac:dyDescent="0.2">
      <c r="B237" s="18"/>
      <c r="C237" s="13"/>
      <c r="D237" s="22"/>
      <c r="E237" s="22"/>
      <c r="F237" s="23"/>
      <c r="G237" s="24" t="str">
        <f>IF(B237="","",IFERROR(INDEX('Registru note'!$C$5:$C$504,MATCH(B237,'Registru note'!$B$5:$B$504,0)),""))</f>
        <v/>
      </c>
      <c r="H237" s="25" t="str">
        <f t="shared" si="9"/>
        <v/>
      </c>
      <c r="I237" s="25" t="str">
        <f t="shared" si="10"/>
        <v/>
      </c>
      <c r="J237" s="15" t="str">
        <f>IF(B237="","",IFERROR(INDEX('Registru note'!$D$5:$D$504,MATCH(B237,'Registru note'!$B$5:$B$504,0)),""))</f>
        <v/>
      </c>
      <c r="K237" s="17" t="str">
        <f>IF(AND(B237="",D237="",E237=""),"",TRIM(IF(ISNA(MATCH(B237,'Registru note'!$B$5:$B$504,0)),"Nota nu există în registru. ","")&amp;IF(D237="","Lipsește contul debitor. ",IF(NOT(OR(ISNUMBER(MATCH(TRIM(IF(ISNUMBER(FIND(".",D237)),LEFT(D237,FIND(".",D237)-1),D237)),PlanCont,0)),ISNUMBER(MATCH(LEFT(TRIM(IF(ISNUMBER(FIND(".",D237)),LEFT(D237,FIND(".",D237)-1),D237)),4),PlanCont,0)),ISNUMBER(MATCH(LEFT(TRIM(IF(ISNUMBER(FIND(".",D237)),LEFT(D237,FIND(".",D237)-1),D237)),3),PlanCont,0)))),"Contul debitor nu există în plan. ",""))&amp;IF(E237="","Lipsește contul creditor. ",IF(NOT(OR(ISNUMBER(MATCH(TRIM(IF(ISNUMBER(FIND(".",E237)),LEFT(E237,FIND(".",E237)-1),E237)),PlanCont,0)),ISNUMBER(MATCH(LEFT(TRIM(IF(ISNUMBER(FIND(".",E237)),LEFT(E237,FIND(".",E237)-1),E237)),4),PlanCont,0)),ISNUMBER(MATCH(LEFT(TRIM(IF(ISNUMBER(FIND(".",E237)),LEFT(E237,FIND(".",E237)-1),E237)),3),PlanCont,0)))),"Contul creditor nu există în plan. ",""))&amp;IF(AND(D237&lt;&gt;"",TRIM(D237&amp;"")=TRIM(E237&amp;"")),"Același cont pe debit și credit. ","")&amp;IF(N(F237)=0,"Lipsește suma. ","")&amp;IF(AND(N(F237)&lt;0,J237&lt;&gt;"Stornare"),"Sumă negativă într-o notă care nu e de stornare. ","")&amp;IF(C237="","Lipsește explicația. ","")))</f>
        <v/>
      </c>
      <c r="L237" s="1" t="str">
        <f>IF(B237="","",B237&amp;"|"&amp;COUNTIF($B$5:B237,B237))</f>
        <v/>
      </c>
      <c r="M237" s="1" t="str">
        <f t="shared" si="11"/>
        <v/>
      </c>
    </row>
    <row r="238" spans="2:13" x14ac:dyDescent="0.2">
      <c r="B238" s="18"/>
      <c r="C238" s="13"/>
      <c r="D238" s="22"/>
      <c r="E238" s="22"/>
      <c r="F238" s="23"/>
      <c r="G238" s="24" t="str">
        <f>IF(B238="","",IFERROR(INDEX('Registru note'!$C$5:$C$504,MATCH(B238,'Registru note'!$B$5:$B$504,0)),""))</f>
        <v/>
      </c>
      <c r="H238" s="25" t="str">
        <f t="shared" si="9"/>
        <v/>
      </c>
      <c r="I238" s="25" t="str">
        <f t="shared" si="10"/>
        <v/>
      </c>
      <c r="J238" s="15" t="str">
        <f>IF(B238="","",IFERROR(INDEX('Registru note'!$D$5:$D$504,MATCH(B238,'Registru note'!$B$5:$B$504,0)),""))</f>
        <v/>
      </c>
      <c r="K238" s="17" t="str">
        <f>IF(AND(B238="",D238="",E238=""),"",TRIM(IF(ISNA(MATCH(B238,'Registru note'!$B$5:$B$504,0)),"Nota nu există în registru. ","")&amp;IF(D238="","Lipsește contul debitor. ",IF(NOT(OR(ISNUMBER(MATCH(TRIM(IF(ISNUMBER(FIND(".",D238)),LEFT(D238,FIND(".",D238)-1),D238)),PlanCont,0)),ISNUMBER(MATCH(LEFT(TRIM(IF(ISNUMBER(FIND(".",D238)),LEFT(D238,FIND(".",D238)-1),D238)),4),PlanCont,0)),ISNUMBER(MATCH(LEFT(TRIM(IF(ISNUMBER(FIND(".",D238)),LEFT(D238,FIND(".",D238)-1),D238)),3),PlanCont,0)))),"Contul debitor nu există în plan. ",""))&amp;IF(E238="","Lipsește contul creditor. ",IF(NOT(OR(ISNUMBER(MATCH(TRIM(IF(ISNUMBER(FIND(".",E238)),LEFT(E238,FIND(".",E238)-1),E238)),PlanCont,0)),ISNUMBER(MATCH(LEFT(TRIM(IF(ISNUMBER(FIND(".",E238)),LEFT(E238,FIND(".",E238)-1),E238)),4),PlanCont,0)),ISNUMBER(MATCH(LEFT(TRIM(IF(ISNUMBER(FIND(".",E238)),LEFT(E238,FIND(".",E238)-1),E238)),3),PlanCont,0)))),"Contul creditor nu există în plan. ",""))&amp;IF(AND(D238&lt;&gt;"",TRIM(D238&amp;"")=TRIM(E238&amp;"")),"Același cont pe debit și credit. ","")&amp;IF(N(F238)=0,"Lipsește suma. ","")&amp;IF(AND(N(F238)&lt;0,J238&lt;&gt;"Stornare"),"Sumă negativă într-o notă care nu e de stornare. ","")&amp;IF(C238="","Lipsește explicația. ","")))</f>
        <v/>
      </c>
      <c r="L238" s="1" t="str">
        <f>IF(B238="","",B238&amp;"|"&amp;COUNTIF($B$5:B238,B238))</f>
        <v/>
      </c>
      <c r="M238" s="1" t="str">
        <f t="shared" si="11"/>
        <v/>
      </c>
    </row>
    <row r="239" spans="2:13" x14ac:dyDescent="0.2">
      <c r="B239" s="18"/>
      <c r="C239" s="13"/>
      <c r="D239" s="22"/>
      <c r="E239" s="22"/>
      <c r="F239" s="23"/>
      <c r="G239" s="24" t="str">
        <f>IF(B239="","",IFERROR(INDEX('Registru note'!$C$5:$C$504,MATCH(B239,'Registru note'!$B$5:$B$504,0)),""))</f>
        <v/>
      </c>
      <c r="H239" s="25" t="str">
        <f t="shared" si="9"/>
        <v/>
      </c>
      <c r="I239" s="25" t="str">
        <f t="shared" si="10"/>
        <v/>
      </c>
      <c r="J239" s="15" t="str">
        <f>IF(B239="","",IFERROR(INDEX('Registru note'!$D$5:$D$504,MATCH(B239,'Registru note'!$B$5:$B$504,0)),""))</f>
        <v/>
      </c>
      <c r="K239" s="17" t="str">
        <f>IF(AND(B239="",D239="",E239=""),"",TRIM(IF(ISNA(MATCH(B239,'Registru note'!$B$5:$B$504,0)),"Nota nu există în registru. ","")&amp;IF(D239="","Lipsește contul debitor. ",IF(NOT(OR(ISNUMBER(MATCH(TRIM(IF(ISNUMBER(FIND(".",D239)),LEFT(D239,FIND(".",D239)-1),D239)),PlanCont,0)),ISNUMBER(MATCH(LEFT(TRIM(IF(ISNUMBER(FIND(".",D239)),LEFT(D239,FIND(".",D239)-1),D239)),4),PlanCont,0)),ISNUMBER(MATCH(LEFT(TRIM(IF(ISNUMBER(FIND(".",D239)),LEFT(D239,FIND(".",D239)-1),D239)),3),PlanCont,0)))),"Contul debitor nu există în plan. ",""))&amp;IF(E239="","Lipsește contul creditor. ",IF(NOT(OR(ISNUMBER(MATCH(TRIM(IF(ISNUMBER(FIND(".",E239)),LEFT(E239,FIND(".",E239)-1),E239)),PlanCont,0)),ISNUMBER(MATCH(LEFT(TRIM(IF(ISNUMBER(FIND(".",E239)),LEFT(E239,FIND(".",E239)-1),E239)),4),PlanCont,0)),ISNUMBER(MATCH(LEFT(TRIM(IF(ISNUMBER(FIND(".",E239)),LEFT(E239,FIND(".",E239)-1),E239)),3),PlanCont,0)))),"Contul creditor nu există în plan. ",""))&amp;IF(AND(D239&lt;&gt;"",TRIM(D239&amp;"")=TRIM(E239&amp;"")),"Același cont pe debit și credit. ","")&amp;IF(N(F239)=0,"Lipsește suma. ","")&amp;IF(AND(N(F239)&lt;0,J239&lt;&gt;"Stornare"),"Sumă negativă într-o notă care nu e de stornare. ","")&amp;IF(C239="","Lipsește explicația. ","")))</f>
        <v/>
      </c>
      <c r="L239" s="1" t="str">
        <f>IF(B239="","",B239&amp;"|"&amp;COUNTIF($B$5:B239,B239))</f>
        <v/>
      </c>
      <c r="M239" s="1" t="str">
        <f t="shared" si="11"/>
        <v/>
      </c>
    </row>
    <row r="240" spans="2:13" x14ac:dyDescent="0.2">
      <c r="B240" s="18"/>
      <c r="C240" s="13"/>
      <c r="D240" s="22"/>
      <c r="E240" s="22"/>
      <c r="F240" s="23"/>
      <c r="G240" s="24" t="str">
        <f>IF(B240="","",IFERROR(INDEX('Registru note'!$C$5:$C$504,MATCH(B240,'Registru note'!$B$5:$B$504,0)),""))</f>
        <v/>
      </c>
      <c r="H240" s="25" t="str">
        <f t="shared" si="9"/>
        <v/>
      </c>
      <c r="I240" s="25" t="str">
        <f t="shared" si="10"/>
        <v/>
      </c>
      <c r="J240" s="15" t="str">
        <f>IF(B240="","",IFERROR(INDEX('Registru note'!$D$5:$D$504,MATCH(B240,'Registru note'!$B$5:$B$504,0)),""))</f>
        <v/>
      </c>
      <c r="K240" s="17" t="str">
        <f>IF(AND(B240="",D240="",E240=""),"",TRIM(IF(ISNA(MATCH(B240,'Registru note'!$B$5:$B$504,0)),"Nota nu există în registru. ","")&amp;IF(D240="","Lipsește contul debitor. ",IF(NOT(OR(ISNUMBER(MATCH(TRIM(IF(ISNUMBER(FIND(".",D240)),LEFT(D240,FIND(".",D240)-1),D240)),PlanCont,0)),ISNUMBER(MATCH(LEFT(TRIM(IF(ISNUMBER(FIND(".",D240)),LEFT(D240,FIND(".",D240)-1),D240)),4),PlanCont,0)),ISNUMBER(MATCH(LEFT(TRIM(IF(ISNUMBER(FIND(".",D240)),LEFT(D240,FIND(".",D240)-1),D240)),3),PlanCont,0)))),"Contul debitor nu există în plan. ",""))&amp;IF(E240="","Lipsește contul creditor. ",IF(NOT(OR(ISNUMBER(MATCH(TRIM(IF(ISNUMBER(FIND(".",E240)),LEFT(E240,FIND(".",E240)-1),E240)),PlanCont,0)),ISNUMBER(MATCH(LEFT(TRIM(IF(ISNUMBER(FIND(".",E240)),LEFT(E240,FIND(".",E240)-1),E240)),4),PlanCont,0)),ISNUMBER(MATCH(LEFT(TRIM(IF(ISNUMBER(FIND(".",E240)),LEFT(E240,FIND(".",E240)-1),E240)),3),PlanCont,0)))),"Contul creditor nu există în plan. ",""))&amp;IF(AND(D240&lt;&gt;"",TRIM(D240&amp;"")=TRIM(E240&amp;"")),"Același cont pe debit și credit. ","")&amp;IF(N(F240)=0,"Lipsește suma. ","")&amp;IF(AND(N(F240)&lt;0,J240&lt;&gt;"Stornare"),"Sumă negativă într-o notă care nu e de stornare. ","")&amp;IF(C240="","Lipsește explicația. ","")))</f>
        <v/>
      </c>
      <c r="L240" s="1" t="str">
        <f>IF(B240="","",B240&amp;"|"&amp;COUNTIF($B$5:B240,B240))</f>
        <v/>
      </c>
      <c r="M240" s="1" t="str">
        <f t="shared" si="11"/>
        <v/>
      </c>
    </row>
    <row r="241" spans="2:13" x14ac:dyDescent="0.2">
      <c r="B241" s="18"/>
      <c r="C241" s="13"/>
      <c r="D241" s="22"/>
      <c r="E241" s="22"/>
      <c r="F241" s="23"/>
      <c r="G241" s="24" t="str">
        <f>IF(B241="","",IFERROR(INDEX('Registru note'!$C$5:$C$504,MATCH(B241,'Registru note'!$B$5:$B$504,0)),""))</f>
        <v/>
      </c>
      <c r="H241" s="25" t="str">
        <f t="shared" si="9"/>
        <v/>
      </c>
      <c r="I241" s="25" t="str">
        <f t="shared" si="10"/>
        <v/>
      </c>
      <c r="J241" s="15" t="str">
        <f>IF(B241="","",IFERROR(INDEX('Registru note'!$D$5:$D$504,MATCH(B241,'Registru note'!$B$5:$B$504,0)),""))</f>
        <v/>
      </c>
      <c r="K241" s="17" t="str">
        <f>IF(AND(B241="",D241="",E241=""),"",TRIM(IF(ISNA(MATCH(B241,'Registru note'!$B$5:$B$504,0)),"Nota nu există în registru. ","")&amp;IF(D241="","Lipsește contul debitor. ",IF(NOT(OR(ISNUMBER(MATCH(TRIM(IF(ISNUMBER(FIND(".",D241)),LEFT(D241,FIND(".",D241)-1),D241)),PlanCont,0)),ISNUMBER(MATCH(LEFT(TRIM(IF(ISNUMBER(FIND(".",D241)),LEFT(D241,FIND(".",D241)-1),D241)),4),PlanCont,0)),ISNUMBER(MATCH(LEFT(TRIM(IF(ISNUMBER(FIND(".",D241)),LEFT(D241,FIND(".",D241)-1),D241)),3),PlanCont,0)))),"Contul debitor nu există în plan. ",""))&amp;IF(E241="","Lipsește contul creditor. ",IF(NOT(OR(ISNUMBER(MATCH(TRIM(IF(ISNUMBER(FIND(".",E241)),LEFT(E241,FIND(".",E241)-1),E241)),PlanCont,0)),ISNUMBER(MATCH(LEFT(TRIM(IF(ISNUMBER(FIND(".",E241)),LEFT(E241,FIND(".",E241)-1),E241)),4),PlanCont,0)),ISNUMBER(MATCH(LEFT(TRIM(IF(ISNUMBER(FIND(".",E241)),LEFT(E241,FIND(".",E241)-1),E241)),3),PlanCont,0)))),"Contul creditor nu există în plan. ",""))&amp;IF(AND(D241&lt;&gt;"",TRIM(D241&amp;"")=TRIM(E241&amp;"")),"Același cont pe debit și credit. ","")&amp;IF(N(F241)=0,"Lipsește suma. ","")&amp;IF(AND(N(F241)&lt;0,J241&lt;&gt;"Stornare"),"Sumă negativă într-o notă care nu e de stornare. ","")&amp;IF(C241="","Lipsește explicația. ","")))</f>
        <v/>
      </c>
      <c r="L241" s="1" t="str">
        <f>IF(B241="","",B241&amp;"|"&amp;COUNTIF($B$5:B241,B241))</f>
        <v/>
      </c>
      <c r="M241" s="1" t="str">
        <f t="shared" si="11"/>
        <v/>
      </c>
    </row>
    <row r="242" spans="2:13" x14ac:dyDescent="0.2">
      <c r="B242" s="18"/>
      <c r="C242" s="13"/>
      <c r="D242" s="22"/>
      <c r="E242" s="22"/>
      <c r="F242" s="23"/>
      <c r="G242" s="24" t="str">
        <f>IF(B242="","",IFERROR(INDEX('Registru note'!$C$5:$C$504,MATCH(B242,'Registru note'!$B$5:$B$504,0)),""))</f>
        <v/>
      </c>
      <c r="H242" s="25" t="str">
        <f t="shared" si="9"/>
        <v/>
      </c>
      <c r="I242" s="25" t="str">
        <f t="shared" si="10"/>
        <v/>
      </c>
      <c r="J242" s="15" t="str">
        <f>IF(B242="","",IFERROR(INDEX('Registru note'!$D$5:$D$504,MATCH(B242,'Registru note'!$B$5:$B$504,0)),""))</f>
        <v/>
      </c>
      <c r="K242" s="17" t="str">
        <f>IF(AND(B242="",D242="",E242=""),"",TRIM(IF(ISNA(MATCH(B242,'Registru note'!$B$5:$B$504,0)),"Nota nu există în registru. ","")&amp;IF(D242="","Lipsește contul debitor. ",IF(NOT(OR(ISNUMBER(MATCH(TRIM(IF(ISNUMBER(FIND(".",D242)),LEFT(D242,FIND(".",D242)-1),D242)),PlanCont,0)),ISNUMBER(MATCH(LEFT(TRIM(IF(ISNUMBER(FIND(".",D242)),LEFT(D242,FIND(".",D242)-1),D242)),4),PlanCont,0)),ISNUMBER(MATCH(LEFT(TRIM(IF(ISNUMBER(FIND(".",D242)),LEFT(D242,FIND(".",D242)-1),D242)),3),PlanCont,0)))),"Contul debitor nu există în plan. ",""))&amp;IF(E242="","Lipsește contul creditor. ",IF(NOT(OR(ISNUMBER(MATCH(TRIM(IF(ISNUMBER(FIND(".",E242)),LEFT(E242,FIND(".",E242)-1),E242)),PlanCont,0)),ISNUMBER(MATCH(LEFT(TRIM(IF(ISNUMBER(FIND(".",E242)),LEFT(E242,FIND(".",E242)-1),E242)),4),PlanCont,0)),ISNUMBER(MATCH(LEFT(TRIM(IF(ISNUMBER(FIND(".",E242)),LEFT(E242,FIND(".",E242)-1),E242)),3),PlanCont,0)))),"Contul creditor nu există în plan. ",""))&amp;IF(AND(D242&lt;&gt;"",TRIM(D242&amp;"")=TRIM(E242&amp;"")),"Același cont pe debit și credit. ","")&amp;IF(N(F242)=0,"Lipsește suma. ","")&amp;IF(AND(N(F242)&lt;0,J242&lt;&gt;"Stornare"),"Sumă negativă într-o notă care nu e de stornare. ","")&amp;IF(C242="","Lipsește explicația. ","")))</f>
        <v/>
      </c>
      <c r="L242" s="1" t="str">
        <f>IF(B242="","",B242&amp;"|"&amp;COUNTIF($B$5:B242,B242))</f>
        <v/>
      </c>
      <c r="M242" s="1" t="str">
        <f t="shared" si="11"/>
        <v/>
      </c>
    </row>
    <row r="243" spans="2:13" x14ac:dyDescent="0.2">
      <c r="B243" s="18"/>
      <c r="C243" s="13"/>
      <c r="D243" s="22"/>
      <c r="E243" s="22"/>
      <c r="F243" s="23"/>
      <c r="G243" s="24" t="str">
        <f>IF(B243="","",IFERROR(INDEX('Registru note'!$C$5:$C$504,MATCH(B243,'Registru note'!$B$5:$B$504,0)),""))</f>
        <v/>
      </c>
      <c r="H243" s="25" t="str">
        <f t="shared" si="9"/>
        <v/>
      </c>
      <c r="I243" s="25" t="str">
        <f t="shared" si="10"/>
        <v/>
      </c>
      <c r="J243" s="15" t="str">
        <f>IF(B243="","",IFERROR(INDEX('Registru note'!$D$5:$D$504,MATCH(B243,'Registru note'!$B$5:$B$504,0)),""))</f>
        <v/>
      </c>
      <c r="K243" s="17" t="str">
        <f>IF(AND(B243="",D243="",E243=""),"",TRIM(IF(ISNA(MATCH(B243,'Registru note'!$B$5:$B$504,0)),"Nota nu există în registru. ","")&amp;IF(D243="","Lipsește contul debitor. ",IF(NOT(OR(ISNUMBER(MATCH(TRIM(IF(ISNUMBER(FIND(".",D243)),LEFT(D243,FIND(".",D243)-1),D243)),PlanCont,0)),ISNUMBER(MATCH(LEFT(TRIM(IF(ISNUMBER(FIND(".",D243)),LEFT(D243,FIND(".",D243)-1),D243)),4),PlanCont,0)),ISNUMBER(MATCH(LEFT(TRIM(IF(ISNUMBER(FIND(".",D243)),LEFT(D243,FIND(".",D243)-1),D243)),3),PlanCont,0)))),"Contul debitor nu există în plan. ",""))&amp;IF(E243="","Lipsește contul creditor. ",IF(NOT(OR(ISNUMBER(MATCH(TRIM(IF(ISNUMBER(FIND(".",E243)),LEFT(E243,FIND(".",E243)-1),E243)),PlanCont,0)),ISNUMBER(MATCH(LEFT(TRIM(IF(ISNUMBER(FIND(".",E243)),LEFT(E243,FIND(".",E243)-1),E243)),4),PlanCont,0)),ISNUMBER(MATCH(LEFT(TRIM(IF(ISNUMBER(FIND(".",E243)),LEFT(E243,FIND(".",E243)-1),E243)),3),PlanCont,0)))),"Contul creditor nu există în plan. ",""))&amp;IF(AND(D243&lt;&gt;"",TRIM(D243&amp;"")=TRIM(E243&amp;"")),"Același cont pe debit și credit. ","")&amp;IF(N(F243)=0,"Lipsește suma. ","")&amp;IF(AND(N(F243)&lt;0,J243&lt;&gt;"Stornare"),"Sumă negativă într-o notă care nu e de stornare. ","")&amp;IF(C243="","Lipsește explicația. ","")))</f>
        <v/>
      </c>
      <c r="L243" s="1" t="str">
        <f>IF(B243="","",B243&amp;"|"&amp;COUNTIF($B$5:B243,B243))</f>
        <v/>
      </c>
      <c r="M243" s="1" t="str">
        <f t="shared" si="11"/>
        <v/>
      </c>
    </row>
    <row r="244" spans="2:13" x14ac:dyDescent="0.2">
      <c r="B244" s="18"/>
      <c r="C244" s="13"/>
      <c r="D244" s="22"/>
      <c r="E244" s="22"/>
      <c r="F244" s="23"/>
      <c r="G244" s="24" t="str">
        <f>IF(B244="","",IFERROR(INDEX('Registru note'!$C$5:$C$504,MATCH(B244,'Registru note'!$B$5:$B$504,0)),""))</f>
        <v/>
      </c>
      <c r="H244" s="25" t="str">
        <f t="shared" si="9"/>
        <v/>
      </c>
      <c r="I244" s="25" t="str">
        <f t="shared" si="10"/>
        <v/>
      </c>
      <c r="J244" s="15" t="str">
        <f>IF(B244="","",IFERROR(INDEX('Registru note'!$D$5:$D$504,MATCH(B244,'Registru note'!$B$5:$B$504,0)),""))</f>
        <v/>
      </c>
      <c r="K244" s="17" t="str">
        <f>IF(AND(B244="",D244="",E244=""),"",TRIM(IF(ISNA(MATCH(B244,'Registru note'!$B$5:$B$504,0)),"Nota nu există în registru. ","")&amp;IF(D244="","Lipsește contul debitor. ",IF(NOT(OR(ISNUMBER(MATCH(TRIM(IF(ISNUMBER(FIND(".",D244)),LEFT(D244,FIND(".",D244)-1),D244)),PlanCont,0)),ISNUMBER(MATCH(LEFT(TRIM(IF(ISNUMBER(FIND(".",D244)),LEFT(D244,FIND(".",D244)-1),D244)),4),PlanCont,0)),ISNUMBER(MATCH(LEFT(TRIM(IF(ISNUMBER(FIND(".",D244)),LEFT(D244,FIND(".",D244)-1),D244)),3),PlanCont,0)))),"Contul debitor nu există în plan. ",""))&amp;IF(E244="","Lipsește contul creditor. ",IF(NOT(OR(ISNUMBER(MATCH(TRIM(IF(ISNUMBER(FIND(".",E244)),LEFT(E244,FIND(".",E244)-1),E244)),PlanCont,0)),ISNUMBER(MATCH(LEFT(TRIM(IF(ISNUMBER(FIND(".",E244)),LEFT(E244,FIND(".",E244)-1),E244)),4),PlanCont,0)),ISNUMBER(MATCH(LEFT(TRIM(IF(ISNUMBER(FIND(".",E244)),LEFT(E244,FIND(".",E244)-1),E244)),3),PlanCont,0)))),"Contul creditor nu există în plan. ",""))&amp;IF(AND(D244&lt;&gt;"",TRIM(D244&amp;"")=TRIM(E244&amp;"")),"Același cont pe debit și credit. ","")&amp;IF(N(F244)=0,"Lipsește suma. ","")&amp;IF(AND(N(F244)&lt;0,J244&lt;&gt;"Stornare"),"Sumă negativă într-o notă care nu e de stornare. ","")&amp;IF(C244="","Lipsește explicația. ","")))</f>
        <v/>
      </c>
      <c r="L244" s="1" t="str">
        <f>IF(B244="","",B244&amp;"|"&amp;COUNTIF($B$5:B244,B244))</f>
        <v/>
      </c>
      <c r="M244" s="1" t="str">
        <f t="shared" si="11"/>
        <v/>
      </c>
    </row>
    <row r="245" spans="2:13" x14ac:dyDescent="0.2">
      <c r="B245" s="18"/>
      <c r="C245" s="13"/>
      <c r="D245" s="22"/>
      <c r="E245" s="22"/>
      <c r="F245" s="23"/>
      <c r="G245" s="24" t="str">
        <f>IF(B245="","",IFERROR(INDEX('Registru note'!$C$5:$C$504,MATCH(B245,'Registru note'!$B$5:$B$504,0)),""))</f>
        <v/>
      </c>
      <c r="H245" s="25" t="str">
        <f t="shared" si="9"/>
        <v/>
      </c>
      <c r="I245" s="25" t="str">
        <f t="shared" si="10"/>
        <v/>
      </c>
      <c r="J245" s="15" t="str">
        <f>IF(B245="","",IFERROR(INDEX('Registru note'!$D$5:$D$504,MATCH(B245,'Registru note'!$B$5:$B$504,0)),""))</f>
        <v/>
      </c>
      <c r="K245" s="17" t="str">
        <f>IF(AND(B245="",D245="",E245=""),"",TRIM(IF(ISNA(MATCH(B245,'Registru note'!$B$5:$B$504,0)),"Nota nu există în registru. ","")&amp;IF(D245="","Lipsește contul debitor. ",IF(NOT(OR(ISNUMBER(MATCH(TRIM(IF(ISNUMBER(FIND(".",D245)),LEFT(D245,FIND(".",D245)-1),D245)),PlanCont,0)),ISNUMBER(MATCH(LEFT(TRIM(IF(ISNUMBER(FIND(".",D245)),LEFT(D245,FIND(".",D245)-1),D245)),4),PlanCont,0)),ISNUMBER(MATCH(LEFT(TRIM(IF(ISNUMBER(FIND(".",D245)),LEFT(D245,FIND(".",D245)-1),D245)),3),PlanCont,0)))),"Contul debitor nu există în plan. ",""))&amp;IF(E245="","Lipsește contul creditor. ",IF(NOT(OR(ISNUMBER(MATCH(TRIM(IF(ISNUMBER(FIND(".",E245)),LEFT(E245,FIND(".",E245)-1),E245)),PlanCont,0)),ISNUMBER(MATCH(LEFT(TRIM(IF(ISNUMBER(FIND(".",E245)),LEFT(E245,FIND(".",E245)-1),E245)),4),PlanCont,0)),ISNUMBER(MATCH(LEFT(TRIM(IF(ISNUMBER(FIND(".",E245)),LEFT(E245,FIND(".",E245)-1),E245)),3),PlanCont,0)))),"Contul creditor nu există în plan. ",""))&amp;IF(AND(D245&lt;&gt;"",TRIM(D245&amp;"")=TRIM(E245&amp;"")),"Același cont pe debit și credit. ","")&amp;IF(N(F245)=0,"Lipsește suma. ","")&amp;IF(AND(N(F245)&lt;0,J245&lt;&gt;"Stornare"),"Sumă negativă într-o notă care nu e de stornare. ","")&amp;IF(C245="","Lipsește explicația. ","")))</f>
        <v/>
      </c>
      <c r="L245" s="1" t="str">
        <f>IF(B245="","",B245&amp;"|"&amp;COUNTIF($B$5:B245,B245))</f>
        <v/>
      </c>
      <c r="M245" s="1" t="str">
        <f t="shared" si="11"/>
        <v/>
      </c>
    </row>
    <row r="246" spans="2:13" x14ac:dyDescent="0.2">
      <c r="B246" s="18"/>
      <c r="C246" s="13"/>
      <c r="D246" s="22"/>
      <c r="E246" s="22"/>
      <c r="F246" s="23"/>
      <c r="G246" s="24" t="str">
        <f>IF(B246="","",IFERROR(INDEX('Registru note'!$C$5:$C$504,MATCH(B246,'Registru note'!$B$5:$B$504,0)),""))</f>
        <v/>
      </c>
      <c r="H246" s="25" t="str">
        <f t="shared" si="9"/>
        <v/>
      </c>
      <c r="I246" s="25" t="str">
        <f t="shared" si="10"/>
        <v/>
      </c>
      <c r="J246" s="15" t="str">
        <f>IF(B246="","",IFERROR(INDEX('Registru note'!$D$5:$D$504,MATCH(B246,'Registru note'!$B$5:$B$504,0)),""))</f>
        <v/>
      </c>
      <c r="K246" s="17" t="str">
        <f>IF(AND(B246="",D246="",E246=""),"",TRIM(IF(ISNA(MATCH(B246,'Registru note'!$B$5:$B$504,0)),"Nota nu există în registru. ","")&amp;IF(D246="","Lipsește contul debitor. ",IF(NOT(OR(ISNUMBER(MATCH(TRIM(IF(ISNUMBER(FIND(".",D246)),LEFT(D246,FIND(".",D246)-1),D246)),PlanCont,0)),ISNUMBER(MATCH(LEFT(TRIM(IF(ISNUMBER(FIND(".",D246)),LEFT(D246,FIND(".",D246)-1),D246)),4),PlanCont,0)),ISNUMBER(MATCH(LEFT(TRIM(IF(ISNUMBER(FIND(".",D246)),LEFT(D246,FIND(".",D246)-1),D246)),3),PlanCont,0)))),"Contul debitor nu există în plan. ",""))&amp;IF(E246="","Lipsește contul creditor. ",IF(NOT(OR(ISNUMBER(MATCH(TRIM(IF(ISNUMBER(FIND(".",E246)),LEFT(E246,FIND(".",E246)-1),E246)),PlanCont,0)),ISNUMBER(MATCH(LEFT(TRIM(IF(ISNUMBER(FIND(".",E246)),LEFT(E246,FIND(".",E246)-1),E246)),4),PlanCont,0)),ISNUMBER(MATCH(LEFT(TRIM(IF(ISNUMBER(FIND(".",E246)),LEFT(E246,FIND(".",E246)-1),E246)),3),PlanCont,0)))),"Contul creditor nu există în plan. ",""))&amp;IF(AND(D246&lt;&gt;"",TRIM(D246&amp;"")=TRIM(E246&amp;"")),"Același cont pe debit și credit. ","")&amp;IF(N(F246)=0,"Lipsește suma. ","")&amp;IF(AND(N(F246)&lt;0,J246&lt;&gt;"Stornare"),"Sumă negativă într-o notă care nu e de stornare. ","")&amp;IF(C246="","Lipsește explicația. ","")))</f>
        <v/>
      </c>
      <c r="L246" s="1" t="str">
        <f>IF(B246="","",B246&amp;"|"&amp;COUNTIF($B$5:B246,B246))</f>
        <v/>
      </c>
      <c r="M246" s="1" t="str">
        <f t="shared" si="11"/>
        <v/>
      </c>
    </row>
    <row r="247" spans="2:13" x14ac:dyDescent="0.2">
      <c r="B247" s="18"/>
      <c r="C247" s="13"/>
      <c r="D247" s="22"/>
      <c r="E247" s="22"/>
      <c r="F247" s="23"/>
      <c r="G247" s="24" t="str">
        <f>IF(B247="","",IFERROR(INDEX('Registru note'!$C$5:$C$504,MATCH(B247,'Registru note'!$B$5:$B$504,0)),""))</f>
        <v/>
      </c>
      <c r="H247" s="25" t="str">
        <f t="shared" si="9"/>
        <v/>
      </c>
      <c r="I247" s="25" t="str">
        <f t="shared" si="10"/>
        <v/>
      </c>
      <c r="J247" s="15" t="str">
        <f>IF(B247="","",IFERROR(INDEX('Registru note'!$D$5:$D$504,MATCH(B247,'Registru note'!$B$5:$B$504,0)),""))</f>
        <v/>
      </c>
      <c r="K247" s="17" t="str">
        <f>IF(AND(B247="",D247="",E247=""),"",TRIM(IF(ISNA(MATCH(B247,'Registru note'!$B$5:$B$504,0)),"Nota nu există în registru. ","")&amp;IF(D247="","Lipsește contul debitor. ",IF(NOT(OR(ISNUMBER(MATCH(TRIM(IF(ISNUMBER(FIND(".",D247)),LEFT(D247,FIND(".",D247)-1),D247)),PlanCont,0)),ISNUMBER(MATCH(LEFT(TRIM(IF(ISNUMBER(FIND(".",D247)),LEFT(D247,FIND(".",D247)-1),D247)),4),PlanCont,0)),ISNUMBER(MATCH(LEFT(TRIM(IF(ISNUMBER(FIND(".",D247)),LEFT(D247,FIND(".",D247)-1),D247)),3),PlanCont,0)))),"Contul debitor nu există în plan. ",""))&amp;IF(E247="","Lipsește contul creditor. ",IF(NOT(OR(ISNUMBER(MATCH(TRIM(IF(ISNUMBER(FIND(".",E247)),LEFT(E247,FIND(".",E247)-1),E247)),PlanCont,0)),ISNUMBER(MATCH(LEFT(TRIM(IF(ISNUMBER(FIND(".",E247)),LEFT(E247,FIND(".",E247)-1),E247)),4),PlanCont,0)),ISNUMBER(MATCH(LEFT(TRIM(IF(ISNUMBER(FIND(".",E247)),LEFT(E247,FIND(".",E247)-1),E247)),3),PlanCont,0)))),"Contul creditor nu există în plan. ",""))&amp;IF(AND(D247&lt;&gt;"",TRIM(D247&amp;"")=TRIM(E247&amp;"")),"Același cont pe debit și credit. ","")&amp;IF(N(F247)=0,"Lipsește suma. ","")&amp;IF(AND(N(F247)&lt;0,J247&lt;&gt;"Stornare"),"Sumă negativă într-o notă care nu e de stornare. ","")&amp;IF(C247="","Lipsește explicația. ","")))</f>
        <v/>
      </c>
      <c r="L247" s="1" t="str">
        <f>IF(B247="","",B247&amp;"|"&amp;COUNTIF($B$5:B247,B247))</f>
        <v/>
      </c>
      <c r="M247" s="1" t="str">
        <f t="shared" si="11"/>
        <v/>
      </c>
    </row>
    <row r="248" spans="2:13" x14ac:dyDescent="0.2">
      <c r="B248" s="18"/>
      <c r="C248" s="13"/>
      <c r="D248" s="22"/>
      <c r="E248" s="22"/>
      <c r="F248" s="23"/>
      <c r="G248" s="24" t="str">
        <f>IF(B248="","",IFERROR(INDEX('Registru note'!$C$5:$C$504,MATCH(B248,'Registru note'!$B$5:$B$504,0)),""))</f>
        <v/>
      </c>
      <c r="H248" s="25" t="str">
        <f t="shared" si="9"/>
        <v/>
      </c>
      <c r="I248" s="25" t="str">
        <f t="shared" si="10"/>
        <v/>
      </c>
      <c r="J248" s="15" t="str">
        <f>IF(B248="","",IFERROR(INDEX('Registru note'!$D$5:$D$504,MATCH(B248,'Registru note'!$B$5:$B$504,0)),""))</f>
        <v/>
      </c>
      <c r="K248" s="17" t="str">
        <f>IF(AND(B248="",D248="",E248=""),"",TRIM(IF(ISNA(MATCH(B248,'Registru note'!$B$5:$B$504,0)),"Nota nu există în registru. ","")&amp;IF(D248="","Lipsește contul debitor. ",IF(NOT(OR(ISNUMBER(MATCH(TRIM(IF(ISNUMBER(FIND(".",D248)),LEFT(D248,FIND(".",D248)-1),D248)),PlanCont,0)),ISNUMBER(MATCH(LEFT(TRIM(IF(ISNUMBER(FIND(".",D248)),LEFT(D248,FIND(".",D248)-1),D248)),4),PlanCont,0)),ISNUMBER(MATCH(LEFT(TRIM(IF(ISNUMBER(FIND(".",D248)),LEFT(D248,FIND(".",D248)-1),D248)),3),PlanCont,0)))),"Contul debitor nu există în plan. ",""))&amp;IF(E248="","Lipsește contul creditor. ",IF(NOT(OR(ISNUMBER(MATCH(TRIM(IF(ISNUMBER(FIND(".",E248)),LEFT(E248,FIND(".",E248)-1),E248)),PlanCont,0)),ISNUMBER(MATCH(LEFT(TRIM(IF(ISNUMBER(FIND(".",E248)),LEFT(E248,FIND(".",E248)-1),E248)),4),PlanCont,0)),ISNUMBER(MATCH(LEFT(TRIM(IF(ISNUMBER(FIND(".",E248)),LEFT(E248,FIND(".",E248)-1),E248)),3),PlanCont,0)))),"Contul creditor nu există în plan. ",""))&amp;IF(AND(D248&lt;&gt;"",TRIM(D248&amp;"")=TRIM(E248&amp;"")),"Același cont pe debit și credit. ","")&amp;IF(N(F248)=0,"Lipsește suma. ","")&amp;IF(AND(N(F248)&lt;0,J248&lt;&gt;"Stornare"),"Sumă negativă într-o notă care nu e de stornare. ","")&amp;IF(C248="","Lipsește explicația. ","")))</f>
        <v/>
      </c>
      <c r="L248" s="1" t="str">
        <f>IF(B248="","",B248&amp;"|"&amp;COUNTIF($B$5:B248,B248))</f>
        <v/>
      </c>
      <c r="M248" s="1" t="str">
        <f t="shared" si="11"/>
        <v/>
      </c>
    </row>
    <row r="249" spans="2:13" x14ac:dyDescent="0.2">
      <c r="B249" s="18"/>
      <c r="C249" s="13"/>
      <c r="D249" s="22"/>
      <c r="E249" s="22"/>
      <c r="F249" s="23"/>
      <c r="G249" s="24" t="str">
        <f>IF(B249="","",IFERROR(INDEX('Registru note'!$C$5:$C$504,MATCH(B249,'Registru note'!$B$5:$B$504,0)),""))</f>
        <v/>
      </c>
      <c r="H249" s="25" t="str">
        <f t="shared" si="9"/>
        <v/>
      </c>
      <c r="I249" s="25" t="str">
        <f t="shared" si="10"/>
        <v/>
      </c>
      <c r="J249" s="15" t="str">
        <f>IF(B249="","",IFERROR(INDEX('Registru note'!$D$5:$D$504,MATCH(B249,'Registru note'!$B$5:$B$504,0)),""))</f>
        <v/>
      </c>
      <c r="K249" s="17" t="str">
        <f>IF(AND(B249="",D249="",E249=""),"",TRIM(IF(ISNA(MATCH(B249,'Registru note'!$B$5:$B$504,0)),"Nota nu există în registru. ","")&amp;IF(D249="","Lipsește contul debitor. ",IF(NOT(OR(ISNUMBER(MATCH(TRIM(IF(ISNUMBER(FIND(".",D249)),LEFT(D249,FIND(".",D249)-1),D249)),PlanCont,0)),ISNUMBER(MATCH(LEFT(TRIM(IF(ISNUMBER(FIND(".",D249)),LEFT(D249,FIND(".",D249)-1),D249)),4),PlanCont,0)),ISNUMBER(MATCH(LEFT(TRIM(IF(ISNUMBER(FIND(".",D249)),LEFT(D249,FIND(".",D249)-1),D249)),3),PlanCont,0)))),"Contul debitor nu există în plan. ",""))&amp;IF(E249="","Lipsește contul creditor. ",IF(NOT(OR(ISNUMBER(MATCH(TRIM(IF(ISNUMBER(FIND(".",E249)),LEFT(E249,FIND(".",E249)-1),E249)),PlanCont,0)),ISNUMBER(MATCH(LEFT(TRIM(IF(ISNUMBER(FIND(".",E249)),LEFT(E249,FIND(".",E249)-1),E249)),4),PlanCont,0)),ISNUMBER(MATCH(LEFT(TRIM(IF(ISNUMBER(FIND(".",E249)),LEFT(E249,FIND(".",E249)-1),E249)),3),PlanCont,0)))),"Contul creditor nu există în plan. ",""))&amp;IF(AND(D249&lt;&gt;"",TRIM(D249&amp;"")=TRIM(E249&amp;"")),"Același cont pe debit și credit. ","")&amp;IF(N(F249)=0,"Lipsește suma. ","")&amp;IF(AND(N(F249)&lt;0,J249&lt;&gt;"Stornare"),"Sumă negativă într-o notă care nu e de stornare. ","")&amp;IF(C249="","Lipsește explicația. ","")))</f>
        <v/>
      </c>
      <c r="L249" s="1" t="str">
        <f>IF(B249="","",B249&amp;"|"&amp;COUNTIF($B$5:B249,B249))</f>
        <v/>
      </c>
      <c r="M249" s="1" t="str">
        <f t="shared" si="11"/>
        <v/>
      </c>
    </row>
    <row r="250" spans="2:13" x14ac:dyDescent="0.2">
      <c r="B250" s="18"/>
      <c r="C250" s="13"/>
      <c r="D250" s="22"/>
      <c r="E250" s="22"/>
      <c r="F250" s="23"/>
      <c r="G250" s="24" t="str">
        <f>IF(B250="","",IFERROR(INDEX('Registru note'!$C$5:$C$504,MATCH(B250,'Registru note'!$B$5:$B$504,0)),""))</f>
        <v/>
      </c>
      <c r="H250" s="25" t="str">
        <f t="shared" si="9"/>
        <v/>
      </c>
      <c r="I250" s="25" t="str">
        <f t="shared" si="10"/>
        <v/>
      </c>
      <c r="J250" s="15" t="str">
        <f>IF(B250="","",IFERROR(INDEX('Registru note'!$D$5:$D$504,MATCH(B250,'Registru note'!$B$5:$B$504,0)),""))</f>
        <v/>
      </c>
      <c r="K250" s="17" t="str">
        <f>IF(AND(B250="",D250="",E250=""),"",TRIM(IF(ISNA(MATCH(B250,'Registru note'!$B$5:$B$504,0)),"Nota nu există în registru. ","")&amp;IF(D250="","Lipsește contul debitor. ",IF(NOT(OR(ISNUMBER(MATCH(TRIM(IF(ISNUMBER(FIND(".",D250)),LEFT(D250,FIND(".",D250)-1),D250)),PlanCont,0)),ISNUMBER(MATCH(LEFT(TRIM(IF(ISNUMBER(FIND(".",D250)),LEFT(D250,FIND(".",D250)-1),D250)),4),PlanCont,0)),ISNUMBER(MATCH(LEFT(TRIM(IF(ISNUMBER(FIND(".",D250)),LEFT(D250,FIND(".",D250)-1),D250)),3),PlanCont,0)))),"Contul debitor nu există în plan. ",""))&amp;IF(E250="","Lipsește contul creditor. ",IF(NOT(OR(ISNUMBER(MATCH(TRIM(IF(ISNUMBER(FIND(".",E250)),LEFT(E250,FIND(".",E250)-1),E250)),PlanCont,0)),ISNUMBER(MATCH(LEFT(TRIM(IF(ISNUMBER(FIND(".",E250)),LEFT(E250,FIND(".",E250)-1),E250)),4),PlanCont,0)),ISNUMBER(MATCH(LEFT(TRIM(IF(ISNUMBER(FIND(".",E250)),LEFT(E250,FIND(".",E250)-1),E250)),3),PlanCont,0)))),"Contul creditor nu există în plan. ",""))&amp;IF(AND(D250&lt;&gt;"",TRIM(D250&amp;"")=TRIM(E250&amp;"")),"Același cont pe debit și credit. ","")&amp;IF(N(F250)=0,"Lipsește suma. ","")&amp;IF(AND(N(F250)&lt;0,J250&lt;&gt;"Stornare"),"Sumă negativă într-o notă care nu e de stornare. ","")&amp;IF(C250="","Lipsește explicația. ","")))</f>
        <v/>
      </c>
      <c r="L250" s="1" t="str">
        <f>IF(B250="","",B250&amp;"|"&amp;COUNTIF($B$5:B250,B250))</f>
        <v/>
      </c>
      <c r="M250" s="1" t="str">
        <f t="shared" si="11"/>
        <v/>
      </c>
    </row>
    <row r="251" spans="2:13" x14ac:dyDescent="0.2">
      <c r="B251" s="18"/>
      <c r="C251" s="13"/>
      <c r="D251" s="22"/>
      <c r="E251" s="22"/>
      <c r="F251" s="23"/>
      <c r="G251" s="24" t="str">
        <f>IF(B251="","",IFERROR(INDEX('Registru note'!$C$5:$C$504,MATCH(B251,'Registru note'!$B$5:$B$504,0)),""))</f>
        <v/>
      </c>
      <c r="H251" s="25" t="str">
        <f t="shared" si="9"/>
        <v/>
      </c>
      <c r="I251" s="25" t="str">
        <f t="shared" si="10"/>
        <v/>
      </c>
      <c r="J251" s="15" t="str">
        <f>IF(B251="","",IFERROR(INDEX('Registru note'!$D$5:$D$504,MATCH(B251,'Registru note'!$B$5:$B$504,0)),""))</f>
        <v/>
      </c>
      <c r="K251" s="17" t="str">
        <f>IF(AND(B251="",D251="",E251=""),"",TRIM(IF(ISNA(MATCH(B251,'Registru note'!$B$5:$B$504,0)),"Nota nu există în registru. ","")&amp;IF(D251="","Lipsește contul debitor. ",IF(NOT(OR(ISNUMBER(MATCH(TRIM(IF(ISNUMBER(FIND(".",D251)),LEFT(D251,FIND(".",D251)-1),D251)),PlanCont,0)),ISNUMBER(MATCH(LEFT(TRIM(IF(ISNUMBER(FIND(".",D251)),LEFT(D251,FIND(".",D251)-1),D251)),4),PlanCont,0)),ISNUMBER(MATCH(LEFT(TRIM(IF(ISNUMBER(FIND(".",D251)),LEFT(D251,FIND(".",D251)-1),D251)),3),PlanCont,0)))),"Contul debitor nu există în plan. ",""))&amp;IF(E251="","Lipsește contul creditor. ",IF(NOT(OR(ISNUMBER(MATCH(TRIM(IF(ISNUMBER(FIND(".",E251)),LEFT(E251,FIND(".",E251)-1),E251)),PlanCont,0)),ISNUMBER(MATCH(LEFT(TRIM(IF(ISNUMBER(FIND(".",E251)),LEFT(E251,FIND(".",E251)-1),E251)),4),PlanCont,0)),ISNUMBER(MATCH(LEFT(TRIM(IF(ISNUMBER(FIND(".",E251)),LEFT(E251,FIND(".",E251)-1),E251)),3),PlanCont,0)))),"Contul creditor nu există în plan. ",""))&amp;IF(AND(D251&lt;&gt;"",TRIM(D251&amp;"")=TRIM(E251&amp;"")),"Același cont pe debit și credit. ","")&amp;IF(N(F251)=0,"Lipsește suma. ","")&amp;IF(AND(N(F251)&lt;0,J251&lt;&gt;"Stornare"),"Sumă negativă într-o notă care nu e de stornare. ","")&amp;IF(C251="","Lipsește explicația. ","")))</f>
        <v/>
      </c>
      <c r="L251" s="1" t="str">
        <f>IF(B251="","",B251&amp;"|"&amp;COUNTIF($B$5:B251,B251))</f>
        <v/>
      </c>
      <c r="M251" s="1" t="str">
        <f t="shared" si="11"/>
        <v/>
      </c>
    </row>
    <row r="252" spans="2:13" x14ac:dyDescent="0.2">
      <c r="B252" s="18"/>
      <c r="C252" s="13"/>
      <c r="D252" s="22"/>
      <c r="E252" s="22"/>
      <c r="F252" s="23"/>
      <c r="G252" s="24" t="str">
        <f>IF(B252="","",IFERROR(INDEX('Registru note'!$C$5:$C$504,MATCH(B252,'Registru note'!$B$5:$B$504,0)),""))</f>
        <v/>
      </c>
      <c r="H252" s="25" t="str">
        <f t="shared" si="9"/>
        <v/>
      </c>
      <c r="I252" s="25" t="str">
        <f t="shared" si="10"/>
        <v/>
      </c>
      <c r="J252" s="15" t="str">
        <f>IF(B252="","",IFERROR(INDEX('Registru note'!$D$5:$D$504,MATCH(B252,'Registru note'!$B$5:$B$504,0)),""))</f>
        <v/>
      </c>
      <c r="K252" s="17" t="str">
        <f>IF(AND(B252="",D252="",E252=""),"",TRIM(IF(ISNA(MATCH(B252,'Registru note'!$B$5:$B$504,0)),"Nota nu există în registru. ","")&amp;IF(D252="","Lipsește contul debitor. ",IF(NOT(OR(ISNUMBER(MATCH(TRIM(IF(ISNUMBER(FIND(".",D252)),LEFT(D252,FIND(".",D252)-1),D252)),PlanCont,0)),ISNUMBER(MATCH(LEFT(TRIM(IF(ISNUMBER(FIND(".",D252)),LEFT(D252,FIND(".",D252)-1),D252)),4),PlanCont,0)),ISNUMBER(MATCH(LEFT(TRIM(IF(ISNUMBER(FIND(".",D252)),LEFT(D252,FIND(".",D252)-1),D252)),3),PlanCont,0)))),"Contul debitor nu există în plan. ",""))&amp;IF(E252="","Lipsește contul creditor. ",IF(NOT(OR(ISNUMBER(MATCH(TRIM(IF(ISNUMBER(FIND(".",E252)),LEFT(E252,FIND(".",E252)-1),E252)),PlanCont,0)),ISNUMBER(MATCH(LEFT(TRIM(IF(ISNUMBER(FIND(".",E252)),LEFT(E252,FIND(".",E252)-1),E252)),4),PlanCont,0)),ISNUMBER(MATCH(LEFT(TRIM(IF(ISNUMBER(FIND(".",E252)),LEFT(E252,FIND(".",E252)-1),E252)),3),PlanCont,0)))),"Contul creditor nu există în plan. ",""))&amp;IF(AND(D252&lt;&gt;"",TRIM(D252&amp;"")=TRIM(E252&amp;"")),"Același cont pe debit și credit. ","")&amp;IF(N(F252)=0,"Lipsește suma. ","")&amp;IF(AND(N(F252)&lt;0,J252&lt;&gt;"Stornare"),"Sumă negativă într-o notă care nu e de stornare. ","")&amp;IF(C252="","Lipsește explicația. ","")))</f>
        <v/>
      </c>
      <c r="L252" s="1" t="str">
        <f>IF(B252="","",B252&amp;"|"&amp;COUNTIF($B$5:B252,B252))</f>
        <v/>
      </c>
      <c r="M252" s="1" t="str">
        <f t="shared" si="11"/>
        <v/>
      </c>
    </row>
    <row r="253" spans="2:13" x14ac:dyDescent="0.2">
      <c r="B253" s="18"/>
      <c r="C253" s="13"/>
      <c r="D253" s="22"/>
      <c r="E253" s="22"/>
      <c r="F253" s="23"/>
      <c r="G253" s="24" t="str">
        <f>IF(B253="","",IFERROR(INDEX('Registru note'!$C$5:$C$504,MATCH(B253,'Registru note'!$B$5:$B$504,0)),""))</f>
        <v/>
      </c>
      <c r="H253" s="25" t="str">
        <f t="shared" si="9"/>
        <v/>
      </c>
      <c r="I253" s="25" t="str">
        <f t="shared" si="10"/>
        <v/>
      </c>
      <c r="J253" s="15" t="str">
        <f>IF(B253="","",IFERROR(INDEX('Registru note'!$D$5:$D$504,MATCH(B253,'Registru note'!$B$5:$B$504,0)),""))</f>
        <v/>
      </c>
      <c r="K253" s="17" t="str">
        <f>IF(AND(B253="",D253="",E253=""),"",TRIM(IF(ISNA(MATCH(B253,'Registru note'!$B$5:$B$504,0)),"Nota nu există în registru. ","")&amp;IF(D253="","Lipsește contul debitor. ",IF(NOT(OR(ISNUMBER(MATCH(TRIM(IF(ISNUMBER(FIND(".",D253)),LEFT(D253,FIND(".",D253)-1),D253)),PlanCont,0)),ISNUMBER(MATCH(LEFT(TRIM(IF(ISNUMBER(FIND(".",D253)),LEFT(D253,FIND(".",D253)-1),D253)),4),PlanCont,0)),ISNUMBER(MATCH(LEFT(TRIM(IF(ISNUMBER(FIND(".",D253)),LEFT(D253,FIND(".",D253)-1),D253)),3),PlanCont,0)))),"Contul debitor nu există în plan. ",""))&amp;IF(E253="","Lipsește contul creditor. ",IF(NOT(OR(ISNUMBER(MATCH(TRIM(IF(ISNUMBER(FIND(".",E253)),LEFT(E253,FIND(".",E253)-1),E253)),PlanCont,0)),ISNUMBER(MATCH(LEFT(TRIM(IF(ISNUMBER(FIND(".",E253)),LEFT(E253,FIND(".",E253)-1),E253)),4),PlanCont,0)),ISNUMBER(MATCH(LEFT(TRIM(IF(ISNUMBER(FIND(".",E253)),LEFT(E253,FIND(".",E253)-1),E253)),3),PlanCont,0)))),"Contul creditor nu există în plan. ",""))&amp;IF(AND(D253&lt;&gt;"",TRIM(D253&amp;"")=TRIM(E253&amp;"")),"Același cont pe debit și credit. ","")&amp;IF(N(F253)=0,"Lipsește suma. ","")&amp;IF(AND(N(F253)&lt;0,J253&lt;&gt;"Stornare"),"Sumă negativă într-o notă care nu e de stornare. ","")&amp;IF(C253="","Lipsește explicația. ","")))</f>
        <v/>
      </c>
      <c r="L253" s="1" t="str">
        <f>IF(B253="","",B253&amp;"|"&amp;COUNTIF($B$5:B253,B253))</f>
        <v/>
      </c>
      <c r="M253" s="1" t="str">
        <f t="shared" si="11"/>
        <v/>
      </c>
    </row>
    <row r="254" spans="2:13" x14ac:dyDescent="0.2">
      <c r="B254" s="18"/>
      <c r="C254" s="13"/>
      <c r="D254" s="22"/>
      <c r="E254" s="22"/>
      <c r="F254" s="23"/>
      <c r="G254" s="24" t="str">
        <f>IF(B254="","",IFERROR(INDEX('Registru note'!$C$5:$C$504,MATCH(B254,'Registru note'!$B$5:$B$504,0)),""))</f>
        <v/>
      </c>
      <c r="H254" s="25" t="str">
        <f t="shared" si="9"/>
        <v/>
      </c>
      <c r="I254" s="25" t="str">
        <f t="shared" si="10"/>
        <v/>
      </c>
      <c r="J254" s="15" t="str">
        <f>IF(B254="","",IFERROR(INDEX('Registru note'!$D$5:$D$504,MATCH(B254,'Registru note'!$B$5:$B$504,0)),""))</f>
        <v/>
      </c>
      <c r="K254" s="17" t="str">
        <f>IF(AND(B254="",D254="",E254=""),"",TRIM(IF(ISNA(MATCH(B254,'Registru note'!$B$5:$B$504,0)),"Nota nu există în registru. ","")&amp;IF(D254="","Lipsește contul debitor. ",IF(NOT(OR(ISNUMBER(MATCH(TRIM(IF(ISNUMBER(FIND(".",D254)),LEFT(D254,FIND(".",D254)-1),D254)),PlanCont,0)),ISNUMBER(MATCH(LEFT(TRIM(IF(ISNUMBER(FIND(".",D254)),LEFT(D254,FIND(".",D254)-1),D254)),4),PlanCont,0)),ISNUMBER(MATCH(LEFT(TRIM(IF(ISNUMBER(FIND(".",D254)),LEFT(D254,FIND(".",D254)-1),D254)),3),PlanCont,0)))),"Contul debitor nu există în plan. ",""))&amp;IF(E254="","Lipsește contul creditor. ",IF(NOT(OR(ISNUMBER(MATCH(TRIM(IF(ISNUMBER(FIND(".",E254)),LEFT(E254,FIND(".",E254)-1),E254)),PlanCont,0)),ISNUMBER(MATCH(LEFT(TRIM(IF(ISNUMBER(FIND(".",E254)),LEFT(E254,FIND(".",E254)-1),E254)),4),PlanCont,0)),ISNUMBER(MATCH(LEFT(TRIM(IF(ISNUMBER(FIND(".",E254)),LEFT(E254,FIND(".",E254)-1),E254)),3),PlanCont,0)))),"Contul creditor nu există în plan. ",""))&amp;IF(AND(D254&lt;&gt;"",TRIM(D254&amp;"")=TRIM(E254&amp;"")),"Același cont pe debit și credit. ","")&amp;IF(N(F254)=0,"Lipsește suma. ","")&amp;IF(AND(N(F254)&lt;0,J254&lt;&gt;"Stornare"),"Sumă negativă într-o notă care nu e de stornare. ","")&amp;IF(C254="","Lipsește explicația. ","")))</f>
        <v/>
      </c>
      <c r="L254" s="1" t="str">
        <f>IF(B254="","",B254&amp;"|"&amp;COUNTIF($B$5:B254,B254))</f>
        <v/>
      </c>
      <c r="M254" s="1" t="str">
        <f t="shared" si="11"/>
        <v/>
      </c>
    </row>
    <row r="255" spans="2:13" x14ac:dyDescent="0.2">
      <c r="B255" s="18"/>
      <c r="C255" s="13"/>
      <c r="D255" s="22"/>
      <c r="E255" s="22"/>
      <c r="F255" s="23"/>
      <c r="G255" s="24" t="str">
        <f>IF(B255="","",IFERROR(INDEX('Registru note'!$C$5:$C$504,MATCH(B255,'Registru note'!$B$5:$B$504,0)),""))</f>
        <v/>
      </c>
      <c r="H255" s="25" t="str">
        <f t="shared" si="9"/>
        <v/>
      </c>
      <c r="I255" s="25" t="str">
        <f t="shared" si="10"/>
        <v/>
      </c>
      <c r="J255" s="15" t="str">
        <f>IF(B255="","",IFERROR(INDEX('Registru note'!$D$5:$D$504,MATCH(B255,'Registru note'!$B$5:$B$504,0)),""))</f>
        <v/>
      </c>
      <c r="K255" s="17" t="str">
        <f>IF(AND(B255="",D255="",E255=""),"",TRIM(IF(ISNA(MATCH(B255,'Registru note'!$B$5:$B$504,0)),"Nota nu există în registru. ","")&amp;IF(D255="","Lipsește contul debitor. ",IF(NOT(OR(ISNUMBER(MATCH(TRIM(IF(ISNUMBER(FIND(".",D255)),LEFT(D255,FIND(".",D255)-1),D255)),PlanCont,0)),ISNUMBER(MATCH(LEFT(TRIM(IF(ISNUMBER(FIND(".",D255)),LEFT(D255,FIND(".",D255)-1),D255)),4),PlanCont,0)),ISNUMBER(MATCH(LEFT(TRIM(IF(ISNUMBER(FIND(".",D255)),LEFT(D255,FIND(".",D255)-1),D255)),3),PlanCont,0)))),"Contul debitor nu există în plan. ",""))&amp;IF(E255="","Lipsește contul creditor. ",IF(NOT(OR(ISNUMBER(MATCH(TRIM(IF(ISNUMBER(FIND(".",E255)),LEFT(E255,FIND(".",E255)-1),E255)),PlanCont,0)),ISNUMBER(MATCH(LEFT(TRIM(IF(ISNUMBER(FIND(".",E255)),LEFT(E255,FIND(".",E255)-1),E255)),4),PlanCont,0)),ISNUMBER(MATCH(LEFT(TRIM(IF(ISNUMBER(FIND(".",E255)),LEFT(E255,FIND(".",E255)-1),E255)),3),PlanCont,0)))),"Contul creditor nu există în plan. ",""))&amp;IF(AND(D255&lt;&gt;"",TRIM(D255&amp;"")=TRIM(E255&amp;"")),"Același cont pe debit și credit. ","")&amp;IF(N(F255)=0,"Lipsește suma. ","")&amp;IF(AND(N(F255)&lt;0,J255&lt;&gt;"Stornare"),"Sumă negativă într-o notă care nu e de stornare. ","")&amp;IF(C255="","Lipsește explicația. ","")))</f>
        <v/>
      </c>
      <c r="L255" s="1" t="str">
        <f>IF(B255="","",B255&amp;"|"&amp;COUNTIF($B$5:B255,B255))</f>
        <v/>
      </c>
      <c r="M255" s="1" t="str">
        <f t="shared" si="11"/>
        <v/>
      </c>
    </row>
    <row r="256" spans="2:13" x14ac:dyDescent="0.2">
      <c r="B256" s="18"/>
      <c r="C256" s="13"/>
      <c r="D256" s="22"/>
      <c r="E256" s="22"/>
      <c r="F256" s="23"/>
      <c r="G256" s="24" t="str">
        <f>IF(B256="","",IFERROR(INDEX('Registru note'!$C$5:$C$504,MATCH(B256,'Registru note'!$B$5:$B$504,0)),""))</f>
        <v/>
      </c>
      <c r="H256" s="25" t="str">
        <f t="shared" si="9"/>
        <v/>
      </c>
      <c r="I256" s="25" t="str">
        <f t="shared" si="10"/>
        <v/>
      </c>
      <c r="J256" s="15" t="str">
        <f>IF(B256="","",IFERROR(INDEX('Registru note'!$D$5:$D$504,MATCH(B256,'Registru note'!$B$5:$B$504,0)),""))</f>
        <v/>
      </c>
      <c r="K256" s="17" t="str">
        <f>IF(AND(B256="",D256="",E256=""),"",TRIM(IF(ISNA(MATCH(B256,'Registru note'!$B$5:$B$504,0)),"Nota nu există în registru. ","")&amp;IF(D256="","Lipsește contul debitor. ",IF(NOT(OR(ISNUMBER(MATCH(TRIM(IF(ISNUMBER(FIND(".",D256)),LEFT(D256,FIND(".",D256)-1),D256)),PlanCont,0)),ISNUMBER(MATCH(LEFT(TRIM(IF(ISNUMBER(FIND(".",D256)),LEFT(D256,FIND(".",D256)-1),D256)),4),PlanCont,0)),ISNUMBER(MATCH(LEFT(TRIM(IF(ISNUMBER(FIND(".",D256)),LEFT(D256,FIND(".",D256)-1),D256)),3),PlanCont,0)))),"Contul debitor nu există în plan. ",""))&amp;IF(E256="","Lipsește contul creditor. ",IF(NOT(OR(ISNUMBER(MATCH(TRIM(IF(ISNUMBER(FIND(".",E256)),LEFT(E256,FIND(".",E256)-1),E256)),PlanCont,0)),ISNUMBER(MATCH(LEFT(TRIM(IF(ISNUMBER(FIND(".",E256)),LEFT(E256,FIND(".",E256)-1),E256)),4),PlanCont,0)),ISNUMBER(MATCH(LEFT(TRIM(IF(ISNUMBER(FIND(".",E256)),LEFT(E256,FIND(".",E256)-1),E256)),3),PlanCont,0)))),"Contul creditor nu există în plan. ",""))&amp;IF(AND(D256&lt;&gt;"",TRIM(D256&amp;"")=TRIM(E256&amp;"")),"Același cont pe debit și credit. ","")&amp;IF(N(F256)=0,"Lipsește suma. ","")&amp;IF(AND(N(F256)&lt;0,J256&lt;&gt;"Stornare"),"Sumă negativă într-o notă care nu e de stornare. ","")&amp;IF(C256="","Lipsește explicația. ","")))</f>
        <v/>
      </c>
      <c r="L256" s="1" t="str">
        <f>IF(B256="","",B256&amp;"|"&amp;COUNTIF($B$5:B256,B256))</f>
        <v/>
      </c>
      <c r="M256" s="1" t="str">
        <f t="shared" si="11"/>
        <v/>
      </c>
    </row>
    <row r="257" spans="2:13" x14ac:dyDescent="0.2">
      <c r="B257" s="18"/>
      <c r="C257" s="13"/>
      <c r="D257" s="22"/>
      <c r="E257" s="22"/>
      <c r="F257" s="23"/>
      <c r="G257" s="24" t="str">
        <f>IF(B257="","",IFERROR(INDEX('Registru note'!$C$5:$C$504,MATCH(B257,'Registru note'!$B$5:$B$504,0)),""))</f>
        <v/>
      </c>
      <c r="H257" s="25" t="str">
        <f t="shared" si="9"/>
        <v/>
      </c>
      <c r="I257" s="25" t="str">
        <f t="shared" si="10"/>
        <v/>
      </c>
      <c r="J257" s="15" t="str">
        <f>IF(B257="","",IFERROR(INDEX('Registru note'!$D$5:$D$504,MATCH(B257,'Registru note'!$B$5:$B$504,0)),""))</f>
        <v/>
      </c>
      <c r="K257" s="17" t="str">
        <f>IF(AND(B257="",D257="",E257=""),"",TRIM(IF(ISNA(MATCH(B257,'Registru note'!$B$5:$B$504,0)),"Nota nu există în registru. ","")&amp;IF(D257="","Lipsește contul debitor. ",IF(NOT(OR(ISNUMBER(MATCH(TRIM(IF(ISNUMBER(FIND(".",D257)),LEFT(D257,FIND(".",D257)-1),D257)),PlanCont,0)),ISNUMBER(MATCH(LEFT(TRIM(IF(ISNUMBER(FIND(".",D257)),LEFT(D257,FIND(".",D257)-1),D257)),4),PlanCont,0)),ISNUMBER(MATCH(LEFT(TRIM(IF(ISNUMBER(FIND(".",D257)),LEFT(D257,FIND(".",D257)-1),D257)),3),PlanCont,0)))),"Contul debitor nu există în plan. ",""))&amp;IF(E257="","Lipsește contul creditor. ",IF(NOT(OR(ISNUMBER(MATCH(TRIM(IF(ISNUMBER(FIND(".",E257)),LEFT(E257,FIND(".",E257)-1),E257)),PlanCont,0)),ISNUMBER(MATCH(LEFT(TRIM(IF(ISNUMBER(FIND(".",E257)),LEFT(E257,FIND(".",E257)-1),E257)),4),PlanCont,0)),ISNUMBER(MATCH(LEFT(TRIM(IF(ISNUMBER(FIND(".",E257)),LEFT(E257,FIND(".",E257)-1),E257)),3),PlanCont,0)))),"Contul creditor nu există în plan. ",""))&amp;IF(AND(D257&lt;&gt;"",TRIM(D257&amp;"")=TRIM(E257&amp;"")),"Același cont pe debit și credit. ","")&amp;IF(N(F257)=0,"Lipsește suma. ","")&amp;IF(AND(N(F257)&lt;0,J257&lt;&gt;"Stornare"),"Sumă negativă într-o notă care nu e de stornare. ","")&amp;IF(C257="","Lipsește explicația. ","")))</f>
        <v/>
      </c>
      <c r="L257" s="1" t="str">
        <f>IF(B257="","",B257&amp;"|"&amp;COUNTIF($B$5:B257,B257))</f>
        <v/>
      </c>
      <c r="M257" s="1" t="str">
        <f t="shared" si="11"/>
        <v/>
      </c>
    </row>
    <row r="258" spans="2:13" x14ac:dyDescent="0.2">
      <c r="B258" s="18"/>
      <c r="C258" s="13"/>
      <c r="D258" s="22"/>
      <c r="E258" s="22"/>
      <c r="F258" s="23"/>
      <c r="G258" s="24" t="str">
        <f>IF(B258="","",IFERROR(INDEX('Registru note'!$C$5:$C$504,MATCH(B258,'Registru note'!$B$5:$B$504,0)),""))</f>
        <v/>
      </c>
      <c r="H258" s="25" t="str">
        <f t="shared" si="9"/>
        <v/>
      </c>
      <c r="I258" s="25" t="str">
        <f t="shared" si="10"/>
        <v/>
      </c>
      <c r="J258" s="15" t="str">
        <f>IF(B258="","",IFERROR(INDEX('Registru note'!$D$5:$D$504,MATCH(B258,'Registru note'!$B$5:$B$504,0)),""))</f>
        <v/>
      </c>
      <c r="K258" s="17" t="str">
        <f>IF(AND(B258="",D258="",E258=""),"",TRIM(IF(ISNA(MATCH(B258,'Registru note'!$B$5:$B$504,0)),"Nota nu există în registru. ","")&amp;IF(D258="","Lipsește contul debitor. ",IF(NOT(OR(ISNUMBER(MATCH(TRIM(IF(ISNUMBER(FIND(".",D258)),LEFT(D258,FIND(".",D258)-1),D258)),PlanCont,0)),ISNUMBER(MATCH(LEFT(TRIM(IF(ISNUMBER(FIND(".",D258)),LEFT(D258,FIND(".",D258)-1),D258)),4),PlanCont,0)),ISNUMBER(MATCH(LEFT(TRIM(IF(ISNUMBER(FIND(".",D258)),LEFT(D258,FIND(".",D258)-1),D258)),3),PlanCont,0)))),"Contul debitor nu există în plan. ",""))&amp;IF(E258="","Lipsește contul creditor. ",IF(NOT(OR(ISNUMBER(MATCH(TRIM(IF(ISNUMBER(FIND(".",E258)),LEFT(E258,FIND(".",E258)-1),E258)),PlanCont,0)),ISNUMBER(MATCH(LEFT(TRIM(IF(ISNUMBER(FIND(".",E258)),LEFT(E258,FIND(".",E258)-1),E258)),4),PlanCont,0)),ISNUMBER(MATCH(LEFT(TRIM(IF(ISNUMBER(FIND(".",E258)),LEFT(E258,FIND(".",E258)-1),E258)),3),PlanCont,0)))),"Contul creditor nu există în plan. ",""))&amp;IF(AND(D258&lt;&gt;"",TRIM(D258&amp;"")=TRIM(E258&amp;"")),"Același cont pe debit și credit. ","")&amp;IF(N(F258)=0,"Lipsește suma. ","")&amp;IF(AND(N(F258)&lt;0,J258&lt;&gt;"Stornare"),"Sumă negativă într-o notă care nu e de stornare. ","")&amp;IF(C258="","Lipsește explicația. ","")))</f>
        <v/>
      </c>
      <c r="L258" s="1" t="str">
        <f>IF(B258="","",B258&amp;"|"&amp;COUNTIF($B$5:B258,B258))</f>
        <v/>
      </c>
      <c r="M258" s="1" t="str">
        <f t="shared" si="11"/>
        <v/>
      </c>
    </row>
    <row r="259" spans="2:13" x14ac:dyDescent="0.2">
      <c r="B259" s="18"/>
      <c r="C259" s="13"/>
      <c r="D259" s="22"/>
      <c r="E259" s="22"/>
      <c r="F259" s="23"/>
      <c r="G259" s="24" t="str">
        <f>IF(B259="","",IFERROR(INDEX('Registru note'!$C$5:$C$504,MATCH(B259,'Registru note'!$B$5:$B$504,0)),""))</f>
        <v/>
      </c>
      <c r="H259" s="25" t="str">
        <f t="shared" si="9"/>
        <v/>
      </c>
      <c r="I259" s="25" t="str">
        <f t="shared" si="10"/>
        <v/>
      </c>
      <c r="J259" s="15" t="str">
        <f>IF(B259="","",IFERROR(INDEX('Registru note'!$D$5:$D$504,MATCH(B259,'Registru note'!$B$5:$B$504,0)),""))</f>
        <v/>
      </c>
      <c r="K259" s="17" t="str">
        <f>IF(AND(B259="",D259="",E259=""),"",TRIM(IF(ISNA(MATCH(B259,'Registru note'!$B$5:$B$504,0)),"Nota nu există în registru. ","")&amp;IF(D259="","Lipsește contul debitor. ",IF(NOT(OR(ISNUMBER(MATCH(TRIM(IF(ISNUMBER(FIND(".",D259)),LEFT(D259,FIND(".",D259)-1),D259)),PlanCont,0)),ISNUMBER(MATCH(LEFT(TRIM(IF(ISNUMBER(FIND(".",D259)),LEFT(D259,FIND(".",D259)-1),D259)),4),PlanCont,0)),ISNUMBER(MATCH(LEFT(TRIM(IF(ISNUMBER(FIND(".",D259)),LEFT(D259,FIND(".",D259)-1),D259)),3),PlanCont,0)))),"Contul debitor nu există în plan. ",""))&amp;IF(E259="","Lipsește contul creditor. ",IF(NOT(OR(ISNUMBER(MATCH(TRIM(IF(ISNUMBER(FIND(".",E259)),LEFT(E259,FIND(".",E259)-1),E259)),PlanCont,0)),ISNUMBER(MATCH(LEFT(TRIM(IF(ISNUMBER(FIND(".",E259)),LEFT(E259,FIND(".",E259)-1),E259)),4),PlanCont,0)),ISNUMBER(MATCH(LEFT(TRIM(IF(ISNUMBER(FIND(".",E259)),LEFT(E259,FIND(".",E259)-1),E259)),3),PlanCont,0)))),"Contul creditor nu există în plan. ",""))&amp;IF(AND(D259&lt;&gt;"",TRIM(D259&amp;"")=TRIM(E259&amp;"")),"Același cont pe debit și credit. ","")&amp;IF(N(F259)=0,"Lipsește suma. ","")&amp;IF(AND(N(F259)&lt;0,J259&lt;&gt;"Stornare"),"Sumă negativă într-o notă care nu e de stornare. ","")&amp;IF(C259="","Lipsește explicația. ","")))</f>
        <v/>
      </c>
      <c r="L259" s="1" t="str">
        <f>IF(B259="","",B259&amp;"|"&amp;COUNTIF($B$5:B259,B259))</f>
        <v/>
      </c>
      <c r="M259" s="1" t="str">
        <f t="shared" si="11"/>
        <v/>
      </c>
    </row>
    <row r="260" spans="2:13" x14ac:dyDescent="0.2">
      <c r="B260" s="18"/>
      <c r="C260" s="13"/>
      <c r="D260" s="22"/>
      <c r="E260" s="22"/>
      <c r="F260" s="23"/>
      <c r="G260" s="24" t="str">
        <f>IF(B260="","",IFERROR(INDEX('Registru note'!$C$5:$C$504,MATCH(B260,'Registru note'!$B$5:$B$504,0)),""))</f>
        <v/>
      </c>
      <c r="H260" s="25" t="str">
        <f t="shared" si="9"/>
        <v/>
      </c>
      <c r="I260" s="25" t="str">
        <f t="shared" si="10"/>
        <v/>
      </c>
      <c r="J260" s="15" t="str">
        <f>IF(B260="","",IFERROR(INDEX('Registru note'!$D$5:$D$504,MATCH(B260,'Registru note'!$B$5:$B$504,0)),""))</f>
        <v/>
      </c>
      <c r="K260" s="17" t="str">
        <f>IF(AND(B260="",D260="",E260=""),"",TRIM(IF(ISNA(MATCH(B260,'Registru note'!$B$5:$B$504,0)),"Nota nu există în registru. ","")&amp;IF(D260="","Lipsește contul debitor. ",IF(NOT(OR(ISNUMBER(MATCH(TRIM(IF(ISNUMBER(FIND(".",D260)),LEFT(D260,FIND(".",D260)-1),D260)),PlanCont,0)),ISNUMBER(MATCH(LEFT(TRIM(IF(ISNUMBER(FIND(".",D260)),LEFT(D260,FIND(".",D260)-1),D260)),4),PlanCont,0)),ISNUMBER(MATCH(LEFT(TRIM(IF(ISNUMBER(FIND(".",D260)),LEFT(D260,FIND(".",D260)-1),D260)),3),PlanCont,0)))),"Contul debitor nu există în plan. ",""))&amp;IF(E260="","Lipsește contul creditor. ",IF(NOT(OR(ISNUMBER(MATCH(TRIM(IF(ISNUMBER(FIND(".",E260)),LEFT(E260,FIND(".",E260)-1),E260)),PlanCont,0)),ISNUMBER(MATCH(LEFT(TRIM(IF(ISNUMBER(FIND(".",E260)),LEFT(E260,FIND(".",E260)-1),E260)),4),PlanCont,0)),ISNUMBER(MATCH(LEFT(TRIM(IF(ISNUMBER(FIND(".",E260)),LEFT(E260,FIND(".",E260)-1),E260)),3),PlanCont,0)))),"Contul creditor nu există în plan. ",""))&amp;IF(AND(D260&lt;&gt;"",TRIM(D260&amp;"")=TRIM(E260&amp;"")),"Același cont pe debit și credit. ","")&amp;IF(N(F260)=0,"Lipsește suma. ","")&amp;IF(AND(N(F260)&lt;0,J260&lt;&gt;"Stornare"),"Sumă negativă într-o notă care nu e de stornare. ","")&amp;IF(C260="","Lipsește explicația. ","")))</f>
        <v/>
      </c>
      <c r="L260" s="1" t="str">
        <f>IF(B260="","",B260&amp;"|"&amp;COUNTIF($B$5:B260,B260))</f>
        <v/>
      </c>
      <c r="M260" s="1" t="str">
        <f t="shared" si="11"/>
        <v/>
      </c>
    </row>
    <row r="261" spans="2:13" x14ac:dyDescent="0.2">
      <c r="B261" s="18"/>
      <c r="C261" s="13"/>
      <c r="D261" s="22"/>
      <c r="E261" s="22"/>
      <c r="F261" s="23"/>
      <c r="G261" s="24" t="str">
        <f>IF(B261="","",IFERROR(INDEX('Registru note'!$C$5:$C$504,MATCH(B261,'Registru note'!$B$5:$B$504,0)),""))</f>
        <v/>
      </c>
      <c r="H261" s="25" t="str">
        <f t="shared" ref="H261:H324" si="12">IF(D261="","",IFERROR(INDEX(PlanDen,MATCH(TRIM(IF(ISNUMBER(FIND(".",D261)),LEFT(D261,FIND(".",D261)-1),D261)),PlanCont,0)),IFERROR(INDEX(PlanDen,MATCH(LEFT(TRIM(IF(ISNUMBER(FIND(".",D261)),LEFT(D261,FIND(".",D261)-1),D261)),4),PlanCont,0)),IFERROR(INDEX(PlanDen,MATCH(LEFT(TRIM(IF(ISNUMBER(FIND(".",D261)),LEFT(D261,FIND(".",D261)-1),D261)),3),PlanCont,0)),"Cont inexistent în plan"))))</f>
        <v/>
      </c>
      <c r="I261" s="25" t="str">
        <f t="shared" ref="I261:I324" si="13">IF(E261="","",IFERROR(INDEX(PlanDen,MATCH(TRIM(IF(ISNUMBER(FIND(".",E261)),LEFT(E261,FIND(".",E261)-1),E261)),PlanCont,0)),IFERROR(INDEX(PlanDen,MATCH(LEFT(TRIM(IF(ISNUMBER(FIND(".",E261)),LEFT(E261,FIND(".",E261)-1),E261)),4),PlanCont,0)),IFERROR(INDEX(PlanDen,MATCH(LEFT(TRIM(IF(ISNUMBER(FIND(".",E261)),LEFT(E261,FIND(".",E261)-1),E261)),3),PlanCont,0)),"Cont inexistent în plan"))))</f>
        <v/>
      </c>
      <c r="J261" s="15" t="str">
        <f>IF(B261="","",IFERROR(INDEX('Registru note'!$D$5:$D$504,MATCH(B261,'Registru note'!$B$5:$B$504,0)),""))</f>
        <v/>
      </c>
      <c r="K261" s="17" t="str">
        <f>IF(AND(B261="",D261="",E261=""),"",TRIM(IF(ISNA(MATCH(B261,'Registru note'!$B$5:$B$504,0)),"Nota nu există în registru. ","")&amp;IF(D261="","Lipsește contul debitor. ",IF(NOT(OR(ISNUMBER(MATCH(TRIM(IF(ISNUMBER(FIND(".",D261)),LEFT(D261,FIND(".",D261)-1),D261)),PlanCont,0)),ISNUMBER(MATCH(LEFT(TRIM(IF(ISNUMBER(FIND(".",D261)),LEFT(D261,FIND(".",D261)-1),D261)),4),PlanCont,0)),ISNUMBER(MATCH(LEFT(TRIM(IF(ISNUMBER(FIND(".",D261)),LEFT(D261,FIND(".",D261)-1),D261)),3),PlanCont,0)))),"Contul debitor nu există în plan. ",""))&amp;IF(E261="","Lipsește contul creditor. ",IF(NOT(OR(ISNUMBER(MATCH(TRIM(IF(ISNUMBER(FIND(".",E261)),LEFT(E261,FIND(".",E261)-1),E261)),PlanCont,0)),ISNUMBER(MATCH(LEFT(TRIM(IF(ISNUMBER(FIND(".",E261)),LEFT(E261,FIND(".",E261)-1),E261)),4),PlanCont,0)),ISNUMBER(MATCH(LEFT(TRIM(IF(ISNUMBER(FIND(".",E261)),LEFT(E261,FIND(".",E261)-1),E261)),3),PlanCont,0)))),"Contul creditor nu există în plan. ",""))&amp;IF(AND(D261&lt;&gt;"",TRIM(D261&amp;"")=TRIM(E261&amp;"")),"Același cont pe debit și credit. ","")&amp;IF(N(F261)=0,"Lipsește suma. ","")&amp;IF(AND(N(F261)&lt;0,J261&lt;&gt;"Stornare"),"Sumă negativă într-o notă care nu e de stornare. ","")&amp;IF(C261="","Lipsește explicația. ","")))</f>
        <v/>
      </c>
      <c r="L261" s="1" t="str">
        <f>IF(B261="","",B261&amp;"|"&amp;COUNTIF($B$5:B261,B261))</f>
        <v/>
      </c>
      <c r="M261" s="1" t="str">
        <f t="shared" ref="M261:M324" si="14">IF(OR(B261="",NOT(ISNUMBER(G261))),"",G261*100000+ROW())</f>
        <v/>
      </c>
    </row>
    <row r="262" spans="2:13" x14ac:dyDescent="0.2">
      <c r="B262" s="18"/>
      <c r="C262" s="13"/>
      <c r="D262" s="22"/>
      <c r="E262" s="22"/>
      <c r="F262" s="23"/>
      <c r="G262" s="24" t="str">
        <f>IF(B262="","",IFERROR(INDEX('Registru note'!$C$5:$C$504,MATCH(B262,'Registru note'!$B$5:$B$504,0)),""))</f>
        <v/>
      </c>
      <c r="H262" s="25" t="str">
        <f t="shared" si="12"/>
        <v/>
      </c>
      <c r="I262" s="25" t="str">
        <f t="shared" si="13"/>
        <v/>
      </c>
      <c r="J262" s="15" t="str">
        <f>IF(B262="","",IFERROR(INDEX('Registru note'!$D$5:$D$504,MATCH(B262,'Registru note'!$B$5:$B$504,0)),""))</f>
        <v/>
      </c>
      <c r="K262" s="17" t="str">
        <f>IF(AND(B262="",D262="",E262=""),"",TRIM(IF(ISNA(MATCH(B262,'Registru note'!$B$5:$B$504,0)),"Nota nu există în registru. ","")&amp;IF(D262="","Lipsește contul debitor. ",IF(NOT(OR(ISNUMBER(MATCH(TRIM(IF(ISNUMBER(FIND(".",D262)),LEFT(D262,FIND(".",D262)-1),D262)),PlanCont,0)),ISNUMBER(MATCH(LEFT(TRIM(IF(ISNUMBER(FIND(".",D262)),LEFT(D262,FIND(".",D262)-1),D262)),4),PlanCont,0)),ISNUMBER(MATCH(LEFT(TRIM(IF(ISNUMBER(FIND(".",D262)),LEFT(D262,FIND(".",D262)-1),D262)),3),PlanCont,0)))),"Contul debitor nu există în plan. ",""))&amp;IF(E262="","Lipsește contul creditor. ",IF(NOT(OR(ISNUMBER(MATCH(TRIM(IF(ISNUMBER(FIND(".",E262)),LEFT(E262,FIND(".",E262)-1),E262)),PlanCont,0)),ISNUMBER(MATCH(LEFT(TRIM(IF(ISNUMBER(FIND(".",E262)),LEFT(E262,FIND(".",E262)-1),E262)),4),PlanCont,0)),ISNUMBER(MATCH(LEFT(TRIM(IF(ISNUMBER(FIND(".",E262)),LEFT(E262,FIND(".",E262)-1),E262)),3),PlanCont,0)))),"Contul creditor nu există în plan. ",""))&amp;IF(AND(D262&lt;&gt;"",TRIM(D262&amp;"")=TRIM(E262&amp;"")),"Același cont pe debit și credit. ","")&amp;IF(N(F262)=0,"Lipsește suma. ","")&amp;IF(AND(N(F262)&lt;0,J262&lt;&gt;"Stornare"),"Sumă negativă într-o notă care nu e de stornare. ","")&amp;IF(C262="","Lipsește explicația. ","")))</f>
        <v/>
      </c>
      <c r="L262" s="1" t="str">
        <f>IF(B262="","",B262&amp;"|"&amp;COUNTIF($B$5:B262,B262))</f>
        <v/>
      </c>
      <c r="M262" s="1" t="str">
        <f t="shared" si="14"/>
        <v/>
      </c>
    </row>
    <row r="263" spans="2:13" x14ac:dyDescent="0.2">
      <c r="B263" s="18"/>
      <c r="C263" s="13"/>
      <c r="D263" s="22"/>
      <c r="E263" s="22"/>
      <c r="F263" s="23"/>
      <c r="G263" s="24" t="str">
        <f>IF(B263="","",IFERROR(INDEX('Registru note'!$C$5:$C$504,MATCH(B263,'Registru note'!$B$5:$B$504,0)),""))</f>
        <v/>
      </c>
      <c r="H263" s="25" t="str">
        <f t="shared" si="12"/>
        <v/>
      </c>
      <c r="I263" s="25" t="str">
        <f t="shared" si="13"/>
        <v/>
      </c>
      <c r="J263" s="15" t="str">
        <f>IF(B263="","",IFERROR(INDEX('Registru note'!$D$5:$D$504,MATCH(B263,'Registru note'!$B$5:$B$504,0)),""))</f>
        <v/>
      </c>
      <c r="K263" s="17" t="str">
        <f>IF(AND(B263="",D263="",E263=""),"",TRIM(IF(ISNA(MATCH(B263,'Registru note'!$B$5:$B$504,0)),"Nota nu există în registru. ","")&amp;IF(D263="","Lipsește contul debitor. ",IF(NOT(OR(ISNUMBER(MATCH(TRIM(IF(ISNUMBER(FIND(".",D263)),LEFT(D263,FIND(".",D263)-1),D263)),PlanCont,0)),ISNUMBER(MATCH(LEFT(TRIM(IF(ISNUMBER(FIND(".",D263)),LEFT(D263,FIND(".",D263)-1),D263)),4),PlanCont,0)),ISNUMBER(MATCH(LEFT(TRIM(IF(ISNUMBER(FIND(".",D263)),LEFT(D263,FIND(".",D263)-1),D263)),3),PlanCont,0)))),"Contul debitor nu există în plan. ",""))&amp;IF(E263="","Lipsește contul creditor. ",IF(NOT(OR(ISNUMBER(MATCH(TRIM(IF(ISNUMBER(FIND(".",E263)),LEFT(E263,FIND(".",E263)-1),E263)),PlanCont,0)),ISNUMBER(MATCH(LEFT(TRIM(IF(ISNUMBER(FIND(".",E263)),LEFT(E263,FIND(".",E263)-1),E263)),4),PlanCont,0)),ISNUMBER(MATCH(LEFT(TRIM(IF(ISNUMBER(FIND(".",E263)),LEFT(E263,FIND(".",E263)-1),E263)),3),PlanCont,0)))),"Contul creditor nu există în plan. ",""))&amp;IF(AND(D263&lt;&gt;"",TRIM(D263&amp;"")=TRIM(E263&amp;"")),"Același cont pe debit și credit. ","")&amp;IF(N(F263)=0,"Lipsește suma. ","")&amp;IF(AND(N(F263)&lt;0,J263&lt;&gt;"Stornare"),"Sumă negativă într-o notă care nu e de stornare. ","")&amp;IF(C263="","Lipsește explicația. ","")))</f>
        <v/>
      </c>
      <c r="L263" s="1" t="str">
        <f>IF(B263="","",B263&amp;"|"&amp;COUNTIF($B$5:B263,B263))</f>
        <v/>
      </c>
      <c r="M263" s="1" t="str">
        <f t="shared" si="14"/>
        <v/>
      </c>
    </row>
    <row r="264" spans="2:13" x14ac:dyDescent="0.2">
      <c r="B264" s="18"/>
      <c r="C264" s="13"/>
      <c r="D264" s="22"/>
      <c r="E264" s="22"/>
      <c r="F264" s="23"/>
      <c r="G264" s="24" t="str">
        <f>IF(B264="","",IFERROR(INDEX('Registru note'!$C$5:$C$504,MATCH(B264,'Registru note'!$B$5:$B$504,0)),""))</f>
        <v/>
      </c>
      <c r="H264" s="25" t="str">
        <f t="shared" si="12"/>
        <v/>
      </c>
      <c r="I264" s="25" t="str">
        <f t="shared" si="13"/>
        <v/>
      </c>
      <c r="J264" s="15" t="str">
        <f>IF(B264="","",IFERROR(INDEX('Registru note'!$D$5:$D$504,MATCH(B264,'Registru note'!$B$5:$B$504,0)),""))</f>
        <v/>
      </c>
      <c r="K264" s="17" t="str">
        <f>IF(AND(B264="",D264="",E264=""),"",TRIM(IF(ISNA(MATCH(B264,'Registru note'!$B$5:$B$504,0)),"Nota nu există în registru. ","")&amp;IF(D264="","Lipsește contul debitor. ",IF(NOT(OR(ISNUMBER(MATCH(TRIM(IF(ISNUMBER(FIND(".",D264)),LEFT(D264,FIND(".",D264)-1),D264)),PlanCont,0)),ISNUMBER(MATCH(LEFT(TRIM(IF(ISNUMBER(FIND(".",D264)),LEFT(D264,FIND(".",D264)-1),D264)),4),PlanCont,0)),ISNUMBER(MATCH(LEFT(TRIM(IF(ISNUMBER(FIND(".",D264)),LEFT(D264,FIND(".",D264)-1),D264)),3),PlanCont,0)))),"Contul debitor nu există în plan. ",""))&amp;IF(E264="","Lipsește contul creditor. ",IF(NOT(OR(ISNUMBER(MATCH(TRIM(IF(ISNUMBER(FIND(".",E264)),LEFT(E264,FIND(".",E264)-1),E264)),PlanCont,0)),ISNUMBER(MATCH(LEFT(TRIM(IF(ISNUMBER(FIND(".",E264)),LEFT(E264,FIND(".",E264)-1),E264)),4),PlanCont,0)),ISNUMBER(MATCH(LEFT(TRIM(IF(ISNUMBER(FIND(".",E264)),LEFT(E264,FIND(".",E264)-1),E264)),3),PlanCont,0)))),"Contul creditor nu există în plan. ",""))&amp;IF(AND(D264&lt;&gt;"",TRIM(D264&amp;"")=TRIM(E264&amp;"")),"Același cont pe debit și credit. ","")&amp;IF(N(F264)=0,"Lipsește suma. ","")&amp;IF(AND(N(F264)&lt;0,J264&lt;&gt;"Stornare"),"Sumă negativă într-o notă care nu e de stornare. ","")&amp;IF(C264="","Lipsește explicația. ","")))</f>
        <v/>
      </c>
      <c r="L264" s="1" t="str">
        <f>IF(B264="","",B264&amp;"|"&amp;COUNTIF($B$5:B264,B264))</f>
        <v/>
      </c>
      <c r="M264" s="1" t="str">
        <f t="shared" si="14"/>
        <v/>
      </c>
    </row>
    <row r="265" spans="2:13" x14ac:dyDescent="0.2">
      <c r="B265" s="18"/>
      <c r="C265" s="13"/>
      <c r="D265" s="22"/>
      <c r="E265" s="22"/>
      <c r="F265" s="23"/>
      <c r="G265" s="24" t="str">
        <f>IF(B265="","",IFERROR(INDEX('Registru note'!$C$5:$C$504,MATCH(B265,'Registru note'!$B$5:$B$504,0)),""))</f>
        <v/>
      </c>
      <c r="H265" s="25" t="str">
        <f t="shared" si="12"/>
        <v/>
      </c>
      <c r="I265" s="25" t="str">
        <f t="shared" si="13"/>
        <v/>
      </c>
      <c r="J265" s="15" t="str">
        <f>IF(B265="","",IFERROR(INDEX('Registru note'!$D$5:$D$504,MATCH(B265,'Registru note'!$B$5:$B$504,0)),""))</f>
        <v/>
      </c>
      <c r="K265" s="17" t="str">
        <f>IF(AND(B265="",D265="",E265=""),"",TRIM(IF(ISNA(MATCH(B265,'Registru note'!$B$5:$B$504,0)),"Nota nu există în registru. ","")&amp;IF(D265="","Lipsește contul debitor. ",IF(NOT(OR(ISNUMBER(MATCH(TRIM(IF(ISNUMBER(FIND(".",D265)),LEFT(D265,FIND(".",D265)-1),D265)),PlanCont,0)),ISNUMBER(MATCH(LEFT(TRIM(IF(ISNUMBER(FIND(".",D265)),LEFT(D265,FIND(".",D265)-1),D265)),4),PlanCont,0)),ISNUMBER(MATCH(LEFT(TRIM(IF(ISNUMBER(FIND(".",D265)),LEFT(D265,FIND(".",D265)-1),D265)),3),PlanCont,0)))),"Contul debitor nu există în plan. ",""))&amp;IF(E265="","Lipsește contul creditor. ",IF(NOT(OR(ISNUMBER(MATCH(TRIM(IF(ISNUMBER(FIND(".",E265)),LEFT(E265,FIND(".",E265)-1),E265)),PlanCont,0)),ISNUMBER(MATCH(LEFT(TRIM(IF(ISNUMBER(FIND(".",E265)),LEFT(E265,FIND(".",E265)-1),E265)),4),PlanCont,0)),ISNUMBER(MATCH(LEFT(TRIM(IF(ISNUMBER(FIND(".",E265)),LEFT(E265,FIND(".",E265)-1),E265)),3),PlanCont,0)))),"Contul creditor nu există în plan. ",""))&amp;IF(AND(D265&lt;&gt;"",TRIM(D265&amp;"")=TRIM(E265&amp;"")),"Același cont pe debit și credit. ","")&amp;IF(N(F265)=0,"Lipsește suma. ","")&amp;IF(AND(N(F265)&lt;0,J265&lt;&gt;"Stornare"),"Sumă negativă într-o notă care nu e de stornare. ","")&amp;IF(C265="","Lipsește explicația. ","")))</f>
        <v/>
      </c>
      <c r="L265" s="1" t="str">
        <f>IF(B265="","",B265&amp;"|"&amp;COUNTIF($B$5:B265,B265))</f>
        <v/>
      </c>
      <c r="M265" s="1" t="str">
        <f t="shared" si="14"/>
        <v/>
      </c>
    </row>
    <row r="266" spans="2:13" x14ac:dyDescent="0.2">
      <c r="B266" s="18"/>
      <c r="C266" s="13"/>
      <c r="D266" s="22"/>
      <c r="E266" s="22"/>
      <c r="F266" s="23"/>
      <c r="G266" s="24" t="str">
        <f>IF(B266="","",IFERROR(INDEX('Registru note'!$C$5:$C$504,MATCH(B266,'Registru note'!$B$5:$B$504,0)),""))</f>
        <v/>
      </c>
      <c r="H266" s="25" t="str">
        <f t="shared" si="12"/>
        <v/>
      </c>
      <c r="I266" s="25" t="str">
        <f t="shared" si="13"/>
        <v/>
      </c>
      <c r="J266" s="15" t="str">
        <f>IF(B266="","",IFERROR(INDEX('Registru note'!$D$5:$D$504,MATCH(B266,'Registru note'!$B$5:$B$504,0)),""))</f>
        <v/>
      </c>
      <c r="K266" s="17" t="str">
        <f>IF(AND(B266="",D266="",E266=""),"",TRIM(IF(ISNA(MATCH(B266,'Registru note'!$B$5:$B$504,0)),"Nota nu există în registru. ","")&amp;IF(D266="","Lipsește contul debitor. ",IF(NOT(OR(ISNUMBER(MATCH(TRIM(IF(ISNUMBER(FIND(".",D266)),LEFT(D266,FIND(".",D266)-1),D266)),PlanCont,0)),ISNUMBER(MATCH(LEFT(TRIM(IF(ISNUMBER(FIND(".",D266)),LEFT(D266,FIND(".",D266)-1),D266)),4),PlanCont,0)),ISNUMBER(MATCH(LEFT(TRIM(IF(ISNUMBER(FIND(".",D266)),LEFT(D266,FIND(".",D266)-1),D266)),3),PlanCont,0)))),"Contul debitor nu există în plan. ",""))&amp;IF(E266="","Lipsește contul creditor. ",IF(NOT(OR(ISNUMBER(MATCH(TRIM(IF(ISNUMBER(FIND(".",E266)),LEFT(E266,FIND(".",E266)-1),E266)),PlanCont,0)),ISNUMBER(MATCH(LEFT(TRIM(IF(ISNUMBER(FIND(".",E266)),LEFT(E266,FIND(".",E266)-1),E266)),4),PlanCont,0)),ISNUMBER(MATCH(LEFT(TRIM(IF(ISNUMBER(FIND(".",E266)),LEFT(E266,FIND(".",E266)-1),E266)),3),PlanCont,0)))),"Contul creditor nu există în plan. ",""))&amp;IF(AND(D266&lt;&gt;"",TRIM(D266&amp;"")=TRIM(E266&amp;"")),"Același cont pe debit și credit. ","")&amp;IF(N(F266)=0,"Lipsește suma. ","")&amp;IF(AND(N(F266)&lt;0,J266&lt;&gt;"Stornare"),"Sumă negativă într-o notă care nu e de stornare. ","")&amp;IF(C266="","Lipsește explicația. ","")))</f>
        <v/>
      </c>
      <c r="L266" s="1" t="str">
        <f>IF(B266="","",B266&amp;"|"&amp;COUNTIF($B$5:B266,B266))</f>
        <v/>
      </c>
      <c r="M266" s="1" t="str">
        <f t="shared" si="14"/>
        <v/>
      </c>
    </row>
    <row r="267" spans="2:13" x14ac:dyDescent="0.2">
      <c r="B267" s="18"/>
      <c r="C267" s="13"/>
      <c r="D267" s="22"/>
      <c r="E267" s="22"/>
      <c r="F267" s="23"/>
      <c r="G267" s="24" t="str">
        <f>IF(B267="","",IFERROR(INDEX('Registru note'!$C$5:$C$504,MATCH(B267,'Registru note'!$B$5:$B$504,0)),""))</f>
        <v/>
      </c>
      <c r="H267" s="25" t="str">
        <f t="shared" si="12"/>
        <v/>
      </c>
      <c r="I267" s="25" t="str">
        <f t="shared" si="13"/>
        <v/>
      </c>
      <c r="J267" s="15" t="str">
        <f>IF(B267="","",IFERROR(INDEX('Registru note'!$D$5:$D$504,MATCH(B267,'Registru note'!$B$5:$B$504,0)),""))</f>
        <v/>
      </c>
      <c r="K267" s="17" t="str">
        <f>IF(AND(B267="",D267="",E267=""),"",TRIM(IF(ISNA(MATCH(B267,'Registru note'!$B$5:$B$504,0)),"Nota nu există în registru. ","")&amp;IF(D267="","Lipsește contul debitor. ",IF(NOT(OR(ISNUMBER(MATCH(TRIM(IF(ISNUMBER(FIND(".",D267)),LEFT(D267,FIND(".",D267)-1),D267)),PlanCont,0)),ISNUMBER(MATCH(LEFT(TRIM(IF(ISNUMBER(FIND(".",D267)),LEFT(D267,FIND(".",D267)-1),D267)),4),PlanCont,0)),ISNUMBER(MATCH(LEFT(TRIM(IF(ISNUMBER(FIND(".",D267)),LEFT(D267,FIND(".",D267)-1),D267)),3),PlanCont,0)))),"Contul debitor nu există în plan. ",""))&amp;IF(E267="","Lipsește contul creditor. ",IF(NOT(OR(ISNUMBER(MATCH(TRIM(IF(ISNUMBER(FIND(".",E267)),LEFT(E267,FIND(".",E267)-1),E267)),PlanCont,0)),ISNUMBER(MATCH(LEFT(TRIM(IF(ISNUMBER(FIND(".",E267)),LEFT(E267,FIND(".",E267)-1),E267)),4),PlanCont,0)),ISNUMBER(MATCH(LEFT(TRIM(IF(ISNUMBER(FIND(".",E267)),LEFT(E267,FIND(".",E267)-1),E267)),3),PlanCont,0)))),"Contul creditor nu există în plan. ",""))&amp;IF(AND(D267&lt;&gt;"",TRIM(D267&amp;"")=TRIM(E267&amp;"")),"Același cont pe debit și credit. ","")&amp;IF(N(F267)=0,"Lipsește suma. ","")&amp;IF(AND(N(F267)&lt;0,J267&lt;&gt;"Stornare"),"Sumă negativă într-o notă care nu e de stornare. ","")&amp;IF(C267="","Lipsește explicația. ","")))</f>
        <v/>
      </c>
      <c r="L267" s="1" t="str">
        <f>IF(B267="","",B267&amp;"|"&amp;COUNTIF($B$5:B267,B267))</f>
        <v/>
      </c>
      <c r="M267" s="1" t="str">
        <f t="shared" si="14"/>
        <v/>
      </c>
    </row>
    <row r="268" spans="2:13" x14ac:dyDescent="0.2">
      <c r="B268" s="18"/>
      <c r="C268" s="13"/>
      <c r="D268" s="22"/>
      <c r="E268" s="22"/>
      <c r="F268" s="23"/>
      <c r="G268" s="24" t="str">
        <f>IF(B268="","",IFERROR(INDEX('Registru note'!$C$5:$C$504,MATCH(B268,'Registru note'!$B$5:$B$504,0)),""))</f>
        <v/>
      </c>
      <c r="H268" s="25" t="str">
        <f t="shared" si="12"/>
        <v/>
      </c>
      <c r="I268" s="25" t="str">
        <f t="shared" si="13"/>
        <v/>
      </c>
      <c r="J268" s="15" t="str">
        <f>IF(B268="","",IFERROR(INDEX('Registru note'!$D$5:$D$504,MATCH(B268,'Registru note'!$B$5:$B$504,0)),""))</f>
        <v/>
      </c>
      <c r="K268" s="17" t="str">
        <f>IF(AND(B268="",D268="",E268=""),"",TRIM(IF(ISNA(MATCH(B268,'Registru note'!$B$5:$B$504,0)),"Nota nu există în registru. ","")&amp;IF(D268="","Lipsește contul debitor. ",IF(NOT(OR(ISNUMBER(MATCH(TRIM(IF(ISNUMBER(FIND(".",D268)),LEFT(D268,FIND(".",D268)-1),D268)),PlanCont,0)),ISNUMBER(MATCH(LEFT(TRIM(IF(ISNUMBER(FIND(".",D268)),LEFT(D268,FIND(".",D268)-1),D268)),4),PlanCont,0)),ISNUMBER(MATCH(LEFT(TRIM(IF(ISNUMBER(FIND(".",D268)),LEFT(D268,FIND(".",D268)-1),D268)),3),PlanCont,0)))),"Contul debitor nu există în plan. ",""))&amp;IF(E268="","Lipsește contul creditor. ",IF(NOT(OR(ISNUMBER(MATCH(TRIM(IF(ISNUMBER(FIND(".",E268)),LEFT(E268,FIND(".",E268)-1),E268)),PlanCont,0)),ISNUMBER(MATCH(LEFT(TRIM(IF(ISNUMBER(FIND(".",E268)),LEFT(E268,FIND(".",E268)-1),E268)),4),PlanCont,0)),ISNUMBER(MATCH(LEFT(TRIM(IF(ISNUMBER(FIND(".",E268)),LEFT(E268,FIND(".",E268)-1),E268)),3),PlanCont,0)))),"Contul creditor nu există în plan. ",""))&amp;IF(AND(D268&lt;&gt;"",TRIM(D268&amp;"")=TRIM(E268&amp;"")),"Același cont pe debit și credit. ","")&amp;IF(N(F268)=0,"Lipsește suma. ","")&amp;IF(AND(N(F268)&lt;0,J268&lt;&gt;"Stornare"),"Sumă negativă într-o notă care nu e de stornare. ","")&amp;IF(C268="","Lipsește explicația. ","")))</f>
        <v/>
      </c>
      <c r="L268" s="1" t="str">
        <f>IF(B268="","",B268&amp;"|"&amp;COUNTIF($B$5:B268,B268))</f>
        <v/>
      </c>
      <c r="M268" s="1" t="str">
        <f t="shared" si="14"/>
        <v/>
      </c>
    </row>
    <row r="269" spans="2:13" x14ac:dyDescent="0.2">
      <c r="B269" s="18"/>
      <c r="C269" s="13"/>
      <c r="D269" s="22"/>
      <c r="E269" s="22"/>
      <c r="F269" s="23"/>
      <c r="G269" s="24" t="str">
        <f>IF(B269="","",IFERROR(INDEX('Registru note'!$C$5:$C$504,MATCH(B269,'Registru note'!$B$5:$B$504,0)),""))</f>
        <v/>
      </c>
      <c r="H269" s="25" t="str">
        <f t="shared" si="12"/>
        <v/>
      </c>
      <c r="I269" s="25" t="str">
        <f t="shared" si="13"/>
        <v/>
      </c>
      <c r="J269" s="15" t="str">
        <f>IF(B269="","",IFERROR(INDEX('Registru note'!$D$5:$D$504,MATCH(B269,'Registru note'!$B$5:$B$504,0)),""))</f>
        <v/>
      </c>
      <c r="K269" s="17" t="str">
        <f>IF(AND(B269="",D269="",E269=""),"",TRIM(IF(ISNA(MATCH(B269,'Registru note'!$B$5:$B$504,0)),"Nota nu există în registru. ","")&amp;IF(D269="","Lipsește contul debitor. ",IF(NOT(OR(ISNUMBER(MATCH(TRIM(IF(ISNUMBER(FIND(".",D269)),LEFT(D269,FIND(".",D269)-1),D269)),PlanCont,0)),ISNUMBER(MATCH(LEFT(TRIM(IF(ISNUMBER(FIND(".",D269)),LEFT(D269,FIND(".",D269)-1),D269)),4),PlanCont,0)),ISNUMBER(MATCH(LEFT(TRIM(IF(ISNUMBER(FIND(".",D269)),LEFT(D269,FIND(".",D269)-1),D269)),3),PlanCont,0)))),"Contul debitor nu există în plan. ",""))&amp;IF(E269="","Lipsește contul creditor. ",IF(NOT(OR(ISNUMBER(MATCH(TRIM(IF(ISNUMBER(FIND(".",E269)),LEFT(E269,FIND(".",E269)-1),E269)),PlanCont,0)),ISNUMBER(MATCH(LEFT(TRIM(IF(ISNUMBER(FIND(".",E269)),LEFT(E269,FIND(".",E269)-1),E269)),4),PlanCont,0)),ISNUMBER(MATCH(LEFT(TRIM(IF(ISNUMBER(FIND(".",E269)),LEFT(E269,FIND(".",E269)-1),E269)),3),PlanCont,0)))),"Contul creditor nu există în plan. ",""))&amp;IF(AND(D269&lt;&gt;"",TRIM(D269&amp;"")=TRIM(E269&amp;"")),"Același cont pe debit și credit. ","")&amp;IF(N(F269)=0,"Lipsește suma. ","")&amp;IF(AND(N(F269)&lt;0,J269&lt;&gt;"Stornare"),"Sumă negativă într-o notă care nu e de stornare. ","")&amp;IF(C269="","Lipsește explicația. ","")))</f>
        <v/>
      </c>
      <c r="L269" s="1" t="str">
        <f>IF(B269="","",B269&amp;"|"&amp;COUNTIF($B$5:B269,B269))</f>
        <v/>
      </c>
      <c r="M269" s="1" t="str">
        <f t="shared" si="14"/>
        <v/>
      </c>
    </row>
    <row r="270" spans="2:13" x14ac:dyDescent="0.2">
      <c r="B270" s="18"/>
      <c r="C270" s="13"/>
      <c r="D270" s="22"/>
      <c r="E270" s="22"/>
      <c r="F270" s="23"/>
      <c r="G270" s="24" t="str">
        <f>IF(B270="","",IFERROR(INDEX('Registru note'!$C$5:$C$504,MATCH(B270,'Registru note'!$B$5:$B$504,0)),""))</f>
        <v/>
      </c>
      <c r="H270" s="25" t="str">
        <f t="shared" si="12"/>
        <v/>
      </c>
      <c r="I270" s="25" t="str">
        <f t="shared" si="13"/>
        <v/>
      </c>
      <c r="J270" s="15" t="str">
        <f>IF(B270="","",IFERROR(INDEX('Registru note'!$D$5:$D$504,MATCH(B270,'Registru note'!$B$5:$B$504,0)),""))</f>
        <v/>
      </c>
      <c r="K270" s="17" t="str">
        <f>IF(AND(B270="",D270="",E270=""),"",TRIM(IF(ISNA(MATCH(B270,'Registru note'!$B$5:$B$504,0)),"Nota nu există în registru. ","")&amp;IF(D270="","Lipsește contul debitor. ",IF(NOT(OR(ISNUMBER(MATCH(TRIM(IF(ISNUMBER(FIND(".",D270)),LEFT(D270,FIND(".",D270)-1),D270)),PlanCont,0)),ISNUMBER(MATCH(LEFT(TRIM(IF(ISNUMBER(FIND(".",D270)),LEFT(D270,FIND(".",D270)-1),D270)),4),PlanCont,0)),ISNUMBER(MATCH(LEFT(TRIM(IF(ISNUMBER(FIND(".",D270)),LEFT(D270,FIND(".",D270)-1),D270)),3),PlanCont,0)))),"Contul debitor nu există în plan. ",""))&amp;IF(E270="","Lipsește contul creditor. ",IF(NOT(OR(ISNUMBER(MATCH(TRIM(IF(ISNUMBER(FIND(".",E270)),LEFT(E270,FIND(".",E270)-1),E270)),PlanCont,0)),ISNUMBER(MATCH(LEFT(TRIM(IF(ISNUMBER(FIND(".",E270)),LEFT(E270,FIND(".",E270)-1),E270)),4),PlanCont,0)),ISNUMBER(MATCH(LEFT(TRIM(IF(ISNUMBER(FIND(".",E270)),LEFT(E270,FIND(".",E270)-1),E270)),3),PlanCont,0)))),"Contul creditor nu există în plan. ",""))&amp;IF(AND(D270&lt;&gt;"",TRIM(D270&amp;"")=TRIM(E270&amp;"")),"Același cont pe debit și credit. ","")&amp;IF(N(F270)=0,"Lipsește suma. ","")&amp;IF(AND(N(F270)&lt;0,J270&lt;&gt;"Stornare"),"Sumă negativă într-o notă care nu e de stornare. ","")&amp;IF(C270="","Lipsește explicația. ","")))</f>
        <v/>
      </c>
      <c r="L270" s="1" t="str">
        <f>IF(B270="","",B270&amp;"|"&amp;COUNTIF($B$5:B270,B270))</f>
        <v/>
      </c>
      <c r="M270" s="1" t="str">
        <f t="shared" si="14"/>
        <v/>
      </c>
    </row>
    <row r="271" spans="2:13" x14ac:dyDescent="0.2">
      <c r="B271" s="18"/>
      <c r="C271" s="13"/>
      <c r="D271" s="22"/>
      <c r="E271" s="22"/>
      <c r="F271" s="23"/>
      <c r="G271" s="24" t="str">
        <f>IF(B271="","",IFERROR(INDEX('Registru note'!$C$5:$C$504,MATCH(B271,'Registru note'!$B$5:$B$504,0)),""))</f>
        <v/>
      </c>
      <c r="H271" s="25" t="str">
        <f t="shared" si="12"/>
        <v/>
      </c>
      <c r="I271" s="25" t="str">
        <f t="shared" si="13"/>
        <v/>
      </c>
      <c r="J271" s="15" t="str">
        <f>IF(B271="","",IFERROR(INDEX('Registru note'!$D$5:$D$504,MATCH(B271,'Registru note'!$B$5:$B$504,0)),""))</f>
        <v/>
      </c>
      <c r="K271" s="17" t="str">
        <f>IF(AND(B271="",D271="",E271=""),"",TRIM(IF(ISNA(MATCH(B271,'Registru note'!$B$5:$B$504,0)),"Nota nu există în registru. ","")&amp;IF(D271="","Lipsește contul debitor. ",IF(NOT(OR(ISNUMBER(MATCH(TRIM(IF(ISNUMBER(FIND(".",D271)),LEFT(D271,FIND(".",D271)-1),D271)),PlanCont,0)),ISNUMBER(MATCH(LEFT(TRIM(IF(ISNUMBER(FIND(".",D271)),LEFT(D271,FIND(".",D271)-1),D271)),4),PlanCont,0)),ISNUMBER(MATCH(LEFT(TRIM(IF(ISNUMBER(FIND(".",D271)),LEFT(D271,FIND(".",D271)-1),D271)),3),PlanCont,0)))),"Contul debitor nu există în plan. ",""))&amp;IF(E271="","Lipsește contul creditor. ",IF(NOT(OR(ISNUMBER(MATCH(TRIM(IF(ISNUMBER(FIND(".",E271)),LEFT(E271,FIND(".",E271)-1),E271)),PlanCont,0)),ISNUMBER(MATCH(LEFT(TRIM(IF(ISNUMBER(FIND(".",E271)),LEFT(E271,FIND(".",E271)-1),E271)),4),PlanCont,0)),ISNUMBER(MATCH(LEFT(TRIM(IF(ISNUMBER(FIND(".",E271)),LEFT(E271,FIND(".",E271)-1),E271)),3),PlanCont,0)))),"Contul creditor nu există în plan. ",""))&amp;IF(AND(D271&lt;&gt;"",TRIM(D271&amp;"")=TRIM(E271&amp;"")),"Același cont pe debit și credit. ","")&amp;IF(N(F271)=0,"Lipsește suma. ","")&amp;IF(AND(N(F271)&lt;0,J271&lt;&gt;"Stornare"),"Sumă negativă într-o notă care nu e de stornare. ","")&amp;IF(C271="","Lipsește explicația. ","")))</f>
        <v/>
      </c>
      <c r="L271" s="1" t="str">
        <f>IF(B271="","",B271&amp;"|"&amp;COUNTIF($B$5:B271,B271))</f>
        <v/>
      </c>
      <c r="M271" s="1" t="str">
        <f t="shared" si="14"/>
        <v/>
      </c>
    </row>
    <row r="272" spans="2:13" x14ac:dyDescent="0.2">
      <c r="B272" s="18"/>
      <c r="C272" s="13"/>
      <c r="D272" s="22"/>
      <c r="E272" s="22"/>
      <c r="F272" s="23"/>
      <c r="G272" s="24" t="str">
        <f>IF(B272="","",IFERROR(INDEX('Registru note'!$C$5:$C$504,MATCH(B272,'Registru note'!$B$5:$B$504,0)),""))</f>
        <v/>
      </c>
      <c r="H272" s="25" t="str">
        <f t="shared" si="12"/>
        <v/>
      </c>
      <c r="I272" s="25" t="str">
        <f t="shared" si="13"/>
        <v/>
      </c>
      <c r="J272" s="15" t="str">
        <f>IF(B272="","",IFERROR(INDEX('Registru note'!$D$5:$D$504,MATCH(B272,'Registru note'!$B$5:$B$504,0)),""))</f>
        <v/>
      </c>
      <c r="K272" s="17" t="str">
        <f>IF(AND(B272="",D272="",E272=""),"",TRIM(IF(ISNA(MATCH(B272,'Registru note'!$B$5:$B$504,0)),"Nota nu există în registru. ","")&amp;IF(D272="","Lipsește contul debitor. ",IF(NOT(OR(ISNUMBER(MATCH(TRIM(IF(ISNUMBER(FIND(".",D272)),LEFT(D272,FIND(".",D272)-1),D272)),PlanCont,0)),ISNUMBER(MATCH(LEFT(TRIM(IF(ISNUMBER(FIND(".",D272)),LEFT(D272,FIND(".",D272)-1),D272)),4),PlanCont,0)),ISNUMBER(MATCH(LEFT(TRIM(IF(ISNUMBER(FIND(".",D272)),LEFT(D272,FIND(".",D272)-1),D272)),3),PlanCont,0)))),"Contul debitor nu există în plan. ",""))&amp;IF(E272="","Lipsește contul creditor. ",IF(NOT(OR(ISNUMBER(MATCH(TRIM(IF(ISNUMBER(FIND(".",E272)),LEFT(E272,FIND(".",E272)-1),E272)),PlanCont,0)),ISNUMBER(MATCH(LEFT(TRIM(IF(ISNUMBER(FIND(".",E272)),LEFT(E272,FIND(".",E272)-1),E272)),4),PlanCont,0)),ISNUMBER(MATCH(LEFT(TRIM(IF(ISNUMBER(FIND(".",E272)),LEFT(E272,FIND(".",E272)-1),E272)),3),PlanCont,0)))),"Contul creditor nu există în plan. ",""))&amp;IF(AND(D272&lt;&gt;"",TRIM(D272&amp;"")=TRIM(E272&amp;"")),"Același cont pe debit și credit. ","")&amp;IF(N(F272)=0,"Lipsește suma. ","")&amp;IF(AND(N(F272)&lt;0,J272&lt;&gt;"Stornare"),"Sumă negativă într-o notă care nu e de stornare. ","")&amp;IF(C272="","Lipsește explicația. ","")))</f>
        <v/>
      </c>
      <c r="L272" s="1" t="str">
        <f>IF(B272="","",B272&amp;"|"&amp;COUNTIF($B$5:B272,B272))</f>
        <v/>
      </c>
      <c r="M272" s="1" t="str">
        <f t="shared" si="14"/>
        <v/>
      </c>
    </row>
    <row r="273" spans="2:13" x14ac:dyDescent="0.2">
      <c r="B273" s="18"/>
      <c r="C273" s="13"/>
      <c r="D273" s="22"/>
      <c r="E273" s="22"/>
      <c r="F273" s="23"/>
      <c r="G273" s="24" t="str">
        <f>IF(B273="","",IFERROR(INDEX('Registru note'!$C$5:$C$504,MATCH(B273,'Registru note'!$B$5:$B$504,0)),""))</f>
        <v/>
      </c>
      <c r="H273" s="25" t="str">
        <f t="shared" si="12"/>
        <v/>
      </c>
      <c r="I273" s="25" t="str">
        <f t="shared" si="13"/>
        <v/>
      </c>
      <c r="J273" s="15" t="str">
        <f>IF(B273="","",IFERROR(INDEX('Registru note'!$D$5:$D$504,MATCH(B273,'Registru note'!$B$5:$B$504,0)),""))</f>
        <v/>
      </c>
      <c r="K273" s="17" t="str">
        <f>IF(AND(B273="",D273="",E273=""),"",TRIM(IF(ISNA(MATCH(B273,'Registru note'!$B$5:$B$504,0)),"Nota nu există în registru. ","")&amp;IF(D273="","Lipsește contul debitor. ",IF(NOT(OR(ISNUMBER(MATCH(TRIM(IF(ISNUMBER(FIND(".",D273)),LEFT(D273,FIND(".",D273)-1),D273)),PlanCont,0)),ISNUMBER(MATCH(LEFT(TRIM(IF(ISNUMBER(FIND(".",D273)),LEFT(D273,FIND(".",D273)-1),D273)),4),PlanCont,0)),ISNUMBER(MATCH(LEFT(TRIM(IF(ISNUMBER(FIND(".",D273)),LEFT(D273,FIND(".",D273)-1),D273)),3),PlanCont,0)))),"Contul debitor nu există în plan. ",""))&amp;IF(E273="","Lipsește contul creditor. ",IF(NOT(OR(ISNUMBER(MATCH(TRIM(IF(ISNUMBER(FIND(".",E273)),LEFT(E273,FIND(".",E273)-1),E273)),PlanCont,0)),ISNUMBER(MATCH(LEFT(TRIM(IF(ISNUMBER(FIND(".",E273)),LEFT(E273,FIND(".",E273)-1),E273)),4),PlanCont,0)),ISNUMBER(MATCH(LEFT(TRIM(IF(ISNUMBER(FIND(".",E273)),LEFT(E273,FIND(".",E273)-1),E273)),3),PlanCont,0)))),"Contul creditor nu există în plan. ",""))&amp;IF(AND(D273&lt;&gt;"",TRIM(D273&amp;"")=TRIM(E273&amp;"")),"Același cont pe debit și credit. ","")&amp;IF(N(F273)=0,"Lipsește suma. ","")&amp;IF(AND(N(F273)&lt;0,J273&lt;&gt;"Stornare"),"Sumă negativă într-o notă care nu e de stornare. ","")&amp;IF(C273="","Lipsește explicația. ","")))</f>
        <v/>
      </c>
      <c r="L273" s="1" t="str">
        <f>IF(B273="","",B273&amp;"|"&amp;COUNTIF($B$5:B273,B273))</f>
        <v/>
      </c>
      <c r="M273" s="1" t="str">
        <f t="shared" si="14"/>
        <v/>
      </c>
    </row>
    <row r="274" spans="2:13" x14ac:dyDescent="0.2">
      <c r="B274" s="18"/>
      <c r="C274" s="13"/>
      <c r="D274" s="22"/>
      <c r="E274" s="22"/>
      <c r="F274" s="23"/>
      <c r="G274" s="24" t="str">
        <f>IF(B274="","",IFERROR(INDEX('Registru note'!$C$5:$C$504,MATCH(B274,'Registru note'!$B$5:$B$504,0)),""))</f>
        <v/>
      </c>
      <c r="H274" s="25" t="str">
        <f t="shared" si="12"/>
        <v/>
      </c>
      <c r="I274" s="25" t="str">
        <f t="shared" si="13"/>
        <v/>
      </c>
      <c r="J274" s="15" t="str">
        <f>IF(B274="","",IFERROR(INDEX('Registru note'!$D$5:$D$504,MATCH(B274,'Registru note'!$B$5:$B$504,0)),""))</f>
        <v/>
      </c>
      <c r="K274" s="17" t="str">
        <f>IF(AND(B274="",D274="",E274=""),"",TRIM(IF(ISNA(MATCH(B274,'Registru note'!$B$5:$B$504,0)),"Nota nu există în registru. ","")&amp;IF(D274="","Lipsește contul debitor. ",IF(NOT(OR(ISNUMBER(MATCH(TRIM(IF(ISNUMBER(FIND(".",D274)),LEFT(D274,FIND(".",D274)-1),D274)),PlanCont,0)),ISNUMBER(MATCH(LEFT(TRIM(IF(ISNUMBER(FIND(".",D274)),LEFT(D274,FIND(".",D274)-1),D274)),4),PlanCont,0)),ISNUMBER(MATCH(LEFT(TRIM(IF(ISNUMBER(FIND(".",D274)),LEFT(D274,FIND(".",D274)-1),D274)),3),PlanCont,0)))),"Contul debitor nu există în plan. ",""))&amp;IF(E274="","Lipsește contul creditor. ",IF(NOT(OR(ISNUMBER(MATCH(TRIM(IF(ISNUMBER(FIND(".",E274)),LEFT(E274,FIND(".",E274)-1),E274)),PlanCont,0)),ISNUMBER(MATCH(LEFT(TRIM(IF(ISNUMBER(FIND(".",E274)),LEFT(E274,FIND(".",E274)-1),E274)),4),PlanCont,0)),ISNUMBER(MATCH(LEFT(TRIM(IF(ISNUMBER(FIND(".",E274)),LEFT(E274,FIND(".",E274)-1),E274)),3),PlanCont,0)))),"Contul creditor nu există în plan. ",""))&amp;IF(AND(D274&lt;&gt;"",TRIM(D274&amp;"")=TRIM(E274&amp;"")),"Același cont pe debit și credit. ","")&amp;IF(N(F274)=0,"Lipsește suma. ","")&amp;IF(AND(N(F274)&lt;0,J274&lt;&gt;"Stornare"),"Sumă negativă într-o notă care nu e de stornare. ","")&amp;IF(C274="","Lipsește explicația. ","")))</f>
        <v/>
      </c>
      <c r="L274" s="1" t="str">
        <f>IF(B274="","",B274&amp;"|"&amp;COUNTIF($B$5:B274,B274))</f>
        <v/>
      </c>
      <c r="M274" s="1" t="str">
        <f t="shared" si="14"/>
        <v/>
      </c>
    </row>
    <row r="275" spans="2:13" x14ac:dyDescent="0.2">
      <c r="B275" s="18"/>
      <c r="C275" s="13"/>
      <c r="D275" s="22"/>
      <c r="E275" s="22"/>
      <c r="F275" s="23"/>
      <c r="G275" s="24" t="str">
        <f>IF(B275="","",IFERROR(INDEX('Registru note'!$C$5:$C$504,MATCH(B275,'Registru note'!$B$5:$B$504,0)),""))</f>
        <v/>
      </c>
      <c r="H275" s="25" t="str">
        <f t="shared" si="12"/>
        <v/>
      </c>
      <c r="I275" s="25" t="str">
        <f t="shared" si="13"/>
        <v/>
      </c>
      <c r="J275" s="15" t="str">
        <f>IF(B275="","",IFERROR(INDEX('Registru note'!$D$5:$D$504,MATCH(B275,'Registru note'!$B$5:$B$504,0)),""))</f>
        <v/>
      </c>
      <c r="K275" s="17" t="str">
        <f>IF(AND(B275="",D275="",E275=""),"",TRIM(IF(ISNA(MATCH(B275,'Registru note'!$B$5:$B$504,0)),"Nota nu există în registru. ","")&amp;IF(D275="","Lipsește contul debitor. ",IF(NOT(OR(ISNUMBER(MATCH(TRIM(IF(ISNUMBER(FIND(".",D275)),LEFT(D275,FIND(".",D275)-1),D275)),PlanCont,0)),ISNUMBER(MATCH(LEFT(TRIM(IF(ISNUMBER(FIND(".",D275)),LEFT(D275,FIND(".",D275)-1),D275)),4),PlanCont,0)),ISNUMBER(MATCH(LEFT(TRIM(IF(ISNUMBER(FIND(".",D275)),LEFT(D275,FIND(".",D275)-1),D275)),3),PlanCont,0)))),"Contul debitor nu există în plan. ",""))&amp;IF(E275="","Lipsește contul creditor. ",IF(NOT(OR(ISNUMBER(MATCH(TRIM(IF(ISNUMBER(FIND(".",E275)),LEFT(E275,FIND(".",E275)-1),E275)),PlanCont,0)),ISNUMBER(MATCH(LEFT(TRIM(IF(ISNUMBER(FIND(".",E275)),LEFT(E275,FIND(".",E275)-1),E275)),4),PlanCont,0)),ISNUMBER(MATCH(LEFT(TRIM(IF(ISNUMBER(FIND(".",E275)),LEFT(E275,FIND(".",E275)-1),E275)),3),PlanCont,0)))),"Contul creditor nu există în plan. ",""))&amp;IF(AND(D275&lt;&gt;"",TRIM(D275&amp;"")=TRIM(E275&amp;"")),"Același cont pe debit și credit. ","")&amp;IF(N(F275)=0,"Lipsește suma. ","")&amp;IF(AND(N(F275)&lt;0,J275&lt;&gt;"Stornare"),"Sumă negativă într-o notă care nu e de stornare. ","")&amp;IF(C275="","Lipsește explicația. ","")))</f>
        <v/>
      </c>
      <c r="L275" s="1" t="str">
        <f>IF(B275="","",B275&amp;"|"&amp;COUNTIF($B$5:B275,B275))</f>
        <v/>
      </c>
      <c r="M275" s="1" t="str">
        <f t="shared" si="14"/>
        <v/>
      </c>
    </row>
    <row r="276" spans="2:13" x14ac:dyDescent="0.2">
      <c r="B276" s="18"/>
      <c r="C276" s="13"/>
      <c r="D276" s="22"/>
      <c r="E276" s="22"/>
      <c r="F276" s="23"/>
      <c r="G276" s="24" t="str">
        <f>IF(B276="","",IFERROR(INDEX('Registru note'!$C$5:$C$504,MATCH(B276,'Registru note'!$B$5:$B$504,0)),""))</f>
        <v/>
      </c>
      <c r="H276" s="25" t="str">
        <f t="shared" si="12"/>
        <v/>
      </c>
      <c r="I276" s="25" t="str">
        <f t="shared" si="13"/>
        <v/>
      </c>
      <c r="J276" s="15" t="str">
        <f>IF(B276="","",IFERROR(INDEX('Registru note'!$D$5:$D$504,MATCH(B276,'Registru note'!$B$5:$B$504,0)),""))</f>
        <v/>
      </c>
      <c r="K276" s="17" t="str">
        <f>IF(AND(B276="",D276="",E276=""),"",TRIM(IF(ISNA(MATCH(B276,'Registru note'!$B$5:$B$504,0)),"Nota nu există în registru. ","")&amp;IF(D276="","Lipsește contul debitor. ",IF(NOT(OR(ISNUMBER(MATCH(TRIM(IF(ISNUMBER(FIND(".",D276)),LEFT(D276,FIND(".",D276)-1),D276)),PlanCont,0)),ISNUMBER(MATCH(LEFT(TRIM(IF(ISNUMBER(FIND(".",D276)),LEFT(D276,FIND(".",D276)-1),D276)),4),PlanCont,0)),ISNUMBER(MATCH(LEFT(TRIM(IF(ISNUMBER(FIND(".",D276)),LEFT(D276,FIND(".",D276)-1),D276)),3),PlanCont,0)))),"Contul debitor nu există în plan. ",""))&amp;IF(E276="","Lipsește contul creditor. ",IF(NOT(OR(ISNUMBER(MATCH(TRIM(IF(ISNUMBER(FIND(".",E276)),LEFT(E276,FIND(".",E276)-1),E276)),PlanCont,0)),ISNUMBER(MATCH(LEFT(TRIM(IF(ISNUMBER(FIND(".",E276)),LEFT(E276,FIND(".",E276)-1),E276)),4),PlanCont,0)),ISNUMBER(MATCH(LEFT(TRIM(IF(ISNUMBER(FIND(".",E276)),LEFT(E276,FIND(".",E276)-1),E276)),3),PlanCont,0)))),"Contul creditor nu există în plan. ",""))&amp;IF(AND(D276&lt;&gt;"",TRIM(D276&amp;"")=TRIM(E276&amp;"")),"Același cont pe debit și credit. ","")&amp;IF(N(F276)=0,"Lipsește suma. ","")&amp;IF(AND(N(F276)&lt;0,J276&lt;&gt;"Stornare"),"Sumă negativă într-o notă care nu e de stornare. ","")&amp;IF(C276="","Lipsește explicația. ","")))</f>
        <v/>
      </c>
      <c r="L276" s="1" t="str">
        <f>IF(B276="","",B276&amp;"|"&amp;COUNTIF($B$5:B276,B276))</f>
        <v/>
      </c>
      <c r="M276" s="1" t="str">
        <f t="shared" si="14"/>
        <v/>
      </c>
    </row>
    <row r="277" spans="2:13" x14ac:dyDescent="0.2">
      <c r="B277" s="18"/>
      <c r="C277" s="13"/>
      <c r="D277" s="22"/>
      <c r="E277" s="22"/>
      <c r="F277" s="23"/>
      <c r="G277" s="24" t="str">
        <f>IF(B277="","",IFERROR(INDEX('Registru note'!$C$5:$C$504,MATCH(B277,'Registru note'!$B$5:$B$504,0)),""))</f>
        <v/>
      </c>
      <c r="H277" s="25" t="str">
        <f t="shared" si="12"/>
        <v/>
      </c>
      <c r="I277" s="25" t="str">
        <f t="shared" si="13"/>
        <v/>
      </c>
      <c r="J277" s="15" t="str">
        <f>IF(B277="","",IFERROR(INDEX('Registru note'!$D$5:$D$504,MATCH(B277,'Registru note'!$B$5:$B$504,0)),""))</f>
        <v/>
      </c>
      <c r="K277" s="17" t="str">
        <f>IF(AND(B277="",D277="",E277=""),"",TRIM(IF(ISNA(MATCH(B277,'Registru note'!$B$5:$B$504,0)),"Nota nu există în registru. ","")&amp;IF(D277="","Lipsește contul debitor. ",IF(NOT(OR(ISNUMBER(MATCH(TRIM(IF(ISNUMBER(FIND(".",D277)),LEFT(D277,FIND(".",D277)-1),D277)),PlanCont,0)),ISNUMBER(MATCH(LEFT(TRIM(IF(ISNUMBER(FIND(".",D277)),LEFT(D277,FIND(".",D277)-1),D277)),4),PlanCont,0)),ISNUMBER(MATCH(LEFT(TRIM(IF(ISNUMBER(FIND(".",D277)),LEFT(D277,FIND(".",D277)-1),D277)),3),PlanCont,0)))),"Contul debitor nu există în plan. ",""))&amp;IF(E277="","Lipsește contul creditor. ",IF(NOT(OR(ISNUMBER(MATCH(TRIM(IF(ISNUMBER(FIND(".",E277)),LEFT(E277,FIND(".",E277)-1),E277)),PlanCont,0)),ISNUMBER(MATCH(LEFT(TRIM(IF(ISNUMBER(FIND(".",E277)),LEFT(E277,FIND(".",E277)-1),E277)),4),PlanCont,0)),ISNUMBER(MATCH(LEFT(TRIM(IF(ISNUMBER(FIND(".",E277)),LEFT(E277,FIND(".",E277)-1),E277)),3),PlanCont,0)))),"Contul creditor nu există în plan. ",""))&amp;IF(AND(D277&lt;&gt;"",TRIM(D277&amp;"")=TRIM(E277&amp;"")),"Același cont pe debit și credit. ","")&amp;IF(N(F277)=0,"Lipsește suma. ","")&amp;IF(AND(N(F277)&lt;0,J277&lt;&gt;"Stornare"),"Sumă negativă într-o notă care nu e de stornare. ","")&amp;IF(C277="","Lipsește explicația. ","")))</f>
        <v/>
      </c>
      <c r="L277" s="1" t="str">
        <f>IF(B277="","",B277&amp;"|"&amp;COUNTIF($B$5:B277,B277))</f>
        <v/>
      </c>
      <c r="M277" s="1" t="str">
        <f t="shared" si="14"/>
        <v/>
      </c>
    </row>
    <row r="278" spans="2:13" x14ac:dyDescent="0.2">
      <c r="B278" s="18"/>
      <c r="C278" s="13"/>
      <c r="D278" s="22"/>
      <c r="E278" s="22"/>
      <c r="F278" s="23"/>
      <c r="G278" s="24" t="str">
        <f>IF(B278="","",IFERROR(INDEX('Registru note'!$C$5:$C$504,MATCH(B278,'Registru note'!$B$5:$B$504,0)),""))</f>
        <v/>
      </c>
      <c r="H278" s="25" t="str">
        <f t="shared" si="12"/>
        <v/>
      </c>
      <c r="I278" s="25" t="str">
        <f t="shared" si="13"/>
        <v/>
      </c>
      <c r="J278" s="15" t="str">
        <f>IF(B278="","",IFERROR(INDEX('Registru note'!$D$5:$D$504,MATCH(B278,'Registru note'!$B$5:$B$504,0)),""))</f>
        <v/>
      </c>
      <c r="K278" s="17" t="str">
        <f>IF(AND(B278="",D278="",E278=""),"",TRIM(IF(ISNA(MATCH(B278,'Registru note'!$B$5:$B$504,0)),"Nota nu există în registru. ","")&amp;IF(D278="","Lipsește contul debitor. ",IF(NOT(OR(ISNUMBER(MATCH(TRIM(IF(ISNUMBER(FIND(".",D278)),LEFT(D278,FIND(".",D278)-1),D278)),PlanCont,0)),ISNUMBER(MATCH(LEFT(TRIM(IF(ISNUMBER(FIND(".",D278)),LEFT(D278,FIND(".",D278)-1),D278)),4),PlanCont,0)),ISNUMBER(MATCH(LEFT(TRIM(IF(ISNUMBER(FIND(".",D278)),LEFT(D278,FIND(".",D278)-1),D278)),3),PlanCont,0)))),"Contul debitor nu există în plan. ",""))&amp;IF(E278="","Lipsește contul creditor. ",IF(NOT(OR(ISNUMBER(MATCH(TRIM(IF(ISNUMBER(FIND(".",E278)),LEFT(E278,FIND(".",E278)-1),E278)),PlanCont,0)),ISNUMBER(MATCH(LEFT(TRIM(IF(ISNUMBER(FIND(".",E278)),LEFT(E278,FIND(".",E278)-1),E278)),4),PlanCont,0)),ISNUMBER(MATCH(LEFT(TRIM(IF(ISNUMBER(FIND(".",E278)),LEFT(E278,FIND(".",E278)-1),E278)),3),PlanCont,0)))),"Contul creditor nu există în plan. ",""))&amp;IF(AND(D278&lt;&gt;"",TRIM(D278&amp;"")=TRIM(E278&amp;"")),"Același cont pe debit și credit. ","")&amp;IF(N(F278)=0,"Lipsește suma. ","")&amp;IF(AND(N(F278)&lt;0,J278&lt;&gt;"Stornare"),"Sumă negativă într-o notă care nu e de stornare. ","")&amp;IF(C278="","Lipsește explicația. ","")))</f>
        <v/>
      </c>
      <c r="L278" s="1" t="str">
        <f>IF(B278="","",B278&amp;"|"&amp;COUNTIF($B$5:B278,B278))</f>
        <v/>
      </c>
      <c r="M278" s="1" t="str">
        <f t="shared" si="14"/>
        <v/>
      </c>
    </row>
    <row r="279" spans="2:13" x14ac:dyDescent="0.2">
      <c r="B279" s="18"/>
      <c r="C279" s="13"/>
      <c r="D279" s="22"/>
      <c r="E279" s="22"/>
      <c r="F279" s="23"/>
      <c r="G279" s="24" t="str">
        <f>IF(B279="","",IFERROR(INDEX('Registru note'!$C$5:$C$504,MATCH(B279,'Registru note'!$B$5:$B$504,0)),""))</f>
        <v/>
      </c>
      <c r="H279" s="25" t="str">
        <f t="shared" si="12"/>
        <v/>
      </c>
      <c r="I279" s="25" t="str">
        <f t="shared" si="13"/>
        <v/>
      </c>
      <c r="J279" s="15" t="str">
        <f>IF(B279="","",IFERROR(INDEX('Registru note'!$D$5:$D$504,MATCH(B279,'Registru note'!$B$5:$B$504,0)),""))</f>
        <v/>
      </c>
      <c r="K279" s="17" t="str">
        <f>IF(AND(B279="",D279="",E279=""),"",TRIM(IF(ISNA(MATCH(B279,'Registru note'!$B$5:$B$504,0)),"Nota nu există în registru. ","")&amp;IF(D279="","Lipsește contul debitor. ",IF(NOT(OR(ISNUMBER(MATCH(TRIM(IF(ISNUMBER(FIND(".",D279)),LEFT(D279,FIND(".",D279)-1),D279)),PlanCont,0)),ISNUMBER(MATCH(LEFT(TRIM(IF(ISNUMBER(FIND(".",D279)),LEFT(D279,FIND(".",D279)-1),D279)),4),PlanCont,0)),ISNUMBER(MATCH(LEFT(TRIM(IF(ISNUMBER(FIND(".",D279)),LEFT(D279,FIND(".",D279)-1),D279)),3),PlanCont,0)))),"Contul debitor nu există în plan. ",""))&amp;IF(E279="","Lipsește contul creditor. ",IF(NOT(OR(ISNUMBER(MATCH(TRIM(IF(ISNUMBER(FIND(".",E279)),LEFT(E279,FIND(".",E279)-1),E279)),PlanCont,0)),ISNUMBER(MATCH(LEFT(TRIM(IF(ISNUMBER(FIND(".",E279)),LEFT(E279,FIND(".",E279)-1),E279)),4),PlanCont,0)),ISNUMBER(MATCH(LEFT(TRIM(IF(ISNUMBER(FIND(".",E279)),LEFT(E279,FIND(".",E279)-1),E279)),3),PlanCont,0)))),"Contul creditor nu există în plan. ",""))&amp;IF(AND(D279&lt;&gt;"",TRIM(D279&amp;"")=TRIM(E279&amp;"")),"Același cont pe debit și credit. ","")&amp;IF(N(F279)=0,"Lipsește suma. ","")&amp;IF(AND(N(F279)&lt;0,J279&lt;&gt;"Stornare"),"Sumă negativă într-o notă care nu e de stornare. ","")&amp;IF(C279="","Lipsește explicația. ","")))</f>
        <v/>
      </c>
      <c r="L279" s="1" t="str">
        <f>IF(B279="","",B279&amp;"|"&amp;COUNTIF($B$5:B279,B279))</f>
        <v/>
      </c>
      <c r="M279" s="1" t="str">
        <f t="shared" si="14"/>
        <v/>
      </c>
    </row>
    <row r="280" spans="2:13" x14ac:dyDescent="0.2">
      <c r="B280" s="18"/>
      <c r="C280" s="13"/>
      <c r="D280" s="22"/>
      <c r="E280" s="22"/>
      <c r="F280" s="23"/>
      <c r="G280" s="24" t="str">
        <f>IF(B280="","",IFERROR(INDEX('Registru note'!$C$5:$C$504,MATCH(B280,'Registru note'!$B$5:$B$504,0)),""))</f>
        <v/>
      </c>
      <c r="H280" s="25" t="str">
        <f t="shared" si="12"/>
        <v/>
      </c>
      <c r="I280" s="25" t="str">
        <f t="shared" si="13"/>
        <v/>
      </c>
      <c r="J280" s="15" t="str">
        <f>IF(B280="","",IFERROR(INDEX('Registru note'!$D$5:$D$504,MATCH(B280,'Registru note'!$B$5:$B$504,0)),""))</f>
        <v/>
      </c>
      <c r="K280" s="17" t="str">
        <f>IF(AND(B280="",D280="",E280=""),"",TRIM(IF(ISNA(MATCH(B280,'Registru note'!$B$5:$B$504,0)),"Nota nu există în registru. ","")&amp;IF(D280="","Lipsește contul debitor. ",IF(NOT(OR(ISNUMBER(MATCH(TRIM(IF(ISNUMBER(FIND(".",D280)),LEFT(D280,FIND(".",D280)-1),D280)),PlanCont,0)),ISNUMBER(MATCH(LEFT(TRIM(IF(ISNUMBER(FIND(".",D280)),LEFT(D280,FIND(".",D280)-1),D280)),4),PlanCont,0)),ISNUMBER(MATCH(LEFT(TRIM(IF(ISNUMBER(FIND(".",D280)),LEFT(D280,FIND(".",D280)-1),D280)),3),PlanCont,0)))),"Contul debitor nu există în plan. ",""))&amp;IF(E280="","Lipsește contul creditor. ",IF(NOT(OR(ISNUMBER(MATCH(TRIM(IF(ISNUMBER(FIND(".",E280)),LEFT(E280,FIND(".",E280)-1),E280)),PlanCont,0)),ISNUMBER(MATCH(LEFT(TRIM(IF(ISNUMBER(FIND(".",E280)),LEFT(E280,FIND(".",E280)-1),E280)),4),PlanCont,0)),ISNUMBER(MATCH(LEFT(TRIM(IF(ISNUMBER(FIND(".",E280)),LEFT(E280,FIND(".",E280)-1),E280)),3),PlanCont,0)))),"Contul creditor nu există în plan. ",""))&amp;IF(AND(D280&lt;&gt;"",TRIM(D280&amp;"")=TRIM(E280&amp;"")),"Același cont pe debit și credit. ","")&amp;IF(N(F280)=0,"Lipsește suma. ","")&amp;IF(AND(N(F280)&lt;0,J280&lt;&gt;"Stornare"),"Sumă negativă într-o notă care nu e de stornare. ","")&amp;IF(C280="","Lipsește explicația. ","")))</f>
        <v/>
      </c>
      <c r="L280" s="1" t="str">
        <f>IF(B280="","",B280&amp;"|"&amp;COUNTIF($B$5:B280,B280))</f>
        <v/>
      </c>
      <c r="M280" s="1" t="str">
        <f t="shared" si="14"/>
        <v/>
      </c>
    </row>
    <row r="281" spans="2:13" x14ac:dyDescent="0.2">
      <c r="B281" s="18"/>
      <c r="C281" s="13"/>
      <c r="D281" s="22"/>
      <c r="E281" s="22"/>
      <c r="F281" s="23"/>
      <c r="G281" s="24" t="str">
        <f>IF(B281="","",IFERROR(INDEX('Registru note'!$C$5:$C$504,MATCH(B281,'Registru note'!$B$5:$B$504,0)),""))</f>
        <v/>
      </c>
      <c r="H281" s="25" t="str">
        <f t="shared" si="12"/>
        <v/>
      </c>
      <c r="I281" s="25" t="str">
        <f t="shared" si="13"/>
        <v/>
      </c>
      <c r="J281" s="15" t="str">
        <f>IF(B281="","",IFERROR(INDEX('Registru note'!$D$5:$D$504,MATCH(B281,'Registru note'!$B$5:$B$504,0)),""))</f>
        <v/>
      </c>
      <c r="K281" s="17" t="str">
        <f>IF(AND(B281="",D281="",E281=""),"",TRIM(IF(ISNA(MATCH(B281,'Registru note'!$B$5:$B$504,0)),"Nota nu există în registru. ","")&amp;IF(D281="","Lipsește contul debitor. ",IF(NOT(OR(ISNUMBER(MATCH(TRIM(IF(ISNUMBER(FIND(".",D281)),LEFT(D281,FIND(".",D281)-1),D281)),PlanCont,0)),ISNUMBER(MATCH(LEFT(TRIM(IF(ISNUMBER(FIND(".",D281)),LEFT(D281,FIND(".",D281)-1),D281)),4),PlanCont,0)),ISNUMBER(MATCH(LEFT(TRIM(IF(ISNUMBER(FIND(".",D281)),LEFT(D281,FIND(".",D281)-1),D281)),3),PlanCont,0)))),"Contul debitor nu există în plan. ",""))&amp;IF(E281="","Lipsește contul creditor. ",IF(NOT(OR(ISNUMBER(MATCH(TRIM(IF(ISNUMBER(FIND(".",E281)),LEFT(E281,FIND(".",E281)-1),E281)),PlanCont,0)),ISNUMBER(MATCH(LEFT(TRIM(IF(ISNUMBER(FIND(".",E281)),LEFT(E281,FIND(".",E281)-1),E281)),4),PlanCont,0)),ISNUMBER(MATCH(LEFT(TRIM(IF(ISNUMBER(FIND(".",E281)),LEFT(E281,FIND(".",E281)-1),E281)),3),PlanCont,0)))),"Contul creditor nu există în plan. ",""))&amp;IF(AND(D281&lt;&gt;"",TRIM(D281&amp;"")=TRIM(E281&amp;"")),"Același cont pe debit și credit. ","")&amp;IF(N(F281)=0,"Lipsește suma. ","")&amp;IF(AND(N(F281)&lt;0,J281&lt;&gt;"Stornare"),"Sumă negativă într-o notă care nu e de stornare. ","")&amp;IF(C281="","Lipsește explicația. ","")))</f>
        <v/>
      </c>
      <c r="L281" s="1" t="str">
        <f>IF(B281="","",B281&amp;"|"&amp;COUNTIF($B$5:B281,B281))</f>
        <v/>
      </c>
      <c r="M281" s="1" t="str">
        <f t="shared" si="14"/>
        <v/>
      </c>
    </row>
    <row r="282" spans="2:13" x14ac:dyDescent="0.2">
      <c r="B282" s="18"/>
      <c r="C282" s="13"/>
      <c r="D282" s="22"/>
      <c r="E282" s="22"/>
      <c r="F282" s="23"/>
      <c r="G282" s="24" t="str">
        <f>IF(B282="","",IFERROR(INDEX('Registru note'!$C$5:$C$504,MATCH(B282,'Registru note'!$B$5:$B$504,0)),""))</f>
        <v/>
      </c>
      <c r="H282" s="25" t="str">
        <f t="shared" si="12"/>
        <v/>
      </c>
      <c r="I282" s="25" t="str">
        <f t="shared" si="13"/>
        <v/>
      </c>
      <c r="J282" s="15" t="str">
        <f>IF(B282="","",IFERROR(INDEX('Registru note'!$D$5:$D$504,MATCH(B282,'Registru note'!$B$5:$B$504,0)),""))</f>
        <v/>
      </c>
      <c r="K282" s="17" t="str">
        <f>IF(AND(B282="",D282="",E282=""),"",TRIM(IF(ISNA(MATCH(B282,'Registru note'!$B$5:$B$504,0)),"Nota nu există în registru. ","")&amp;IF(D282="","Lipsește contul debitor. ",IF(NOT(OR(ISNUMBER(MATCH(TRIM(IF(ISNUMBER(FIND(".",D282)),LEFT(D282,FIND(".",D282)-1),D282)),PlanCont,0)),ISNUMBER(MATCH(LEFT(TRIM(IF(ISNUMBER(FIND(".",D282)),LEFT(D282,FIND(".",D282)-1),D282)),4),PlanCont,0)),ISNUMBER(MATCH(LEFT(TRIM(IF(ISNUMBER(FIND(".",D282)),LEFT(D282,FIND(".",D282)-1),D282)),3),PlanCont,0)))),"Contul debitor nu există în plan. ",""))&amp;IF(E282="","Lipsește contul creditor. ",IF(NOT(OR(ISNUMBER(MATCH(TRIM(IF(ISNUMBER(FIND(".",E282)),LEFT(E282,FIND(".",E282)-1),E282)),PlanCont,0)),ISNUMBER(MATCH(LEFT(TRIM(IF(ISNUMBER(FIND(".",E282)),LEFT(E282,FIND(".",E282)-1),E282)),4),PlanCont,0)),ISNUMBER(MATCH(LEFT(TRIM(IF(ISNUMBER(FIND(".",E282)),LEFT(E282,FIND(".",E282)-1),E282)),3),PlanCont,0)))),"Contul creditor nu există în plan. ",""))&amp;IF(AND(D282&lt;&gt;"",TRIM(D282&amp;"")=TRIM(E282&amp;"")),"Același cont pe debit și credit. ","")&amp;IF(N(F282)=0,"Lipsește suma. ","")&amp;IF(AND(N(F282)&lt;0,J282&lt;&gt;"Stornare"),"Sumă negativă într-o notă care nu e de stornare. ","")&amp;IF(C282="","Lipsește explicația. ","")))</f>
        <v/>
      </c>
      <c r="L282" s="1" t="str">
        <f>IF(B282="","",B282&amp;"|"&amp;COUNTIF($B$5:B282,B282))</f>
        <v/>
      </c>
      <c r="M282" s="1" t="str">
        <f t="shared" si="14"/>
        <v/>
      </c>
    </row>
    <row r="283" spans="2:13" x14ac:dyDescent="0.2">
      <c r="B283" s="18"/>
      <c r="C283" s="13"/>
      <c r="D283" s="22"/>
      <c r="E283" s="22"/>
      <c r="F283" s="23"/>
      <c r="G283" s="24" t="str">
        <f>IF(B283="","",IFERROR(INDEX('Registru note'!$C$5:$C$504,MATCH(B283,'Registru note'!$B$5:$B$504,0)),""))</f>
        <v/>
      </c>
      <c r="H283" s="25" t="str">
        <f t="shared" si="12"/>
        <v/>
      </c>
      <c r="I283" s="25" t="str">
        <f t="shared" si="13"/>
        <v/>
      </c>
      <c r="J283" s="15" t="str">
        <f>IF(B283="","",IFERROR(INDEX('Registru note'!$D$5:$D$504,MATCH(B283,'Registru note'!$B$5:$B$504,0)),""))</f>
        <v/>
      </c>
      <c r="K283" s="17" t="str">
        <f>IF(AND(B283="",D283="",E283=""),"",TRIM(IF(ISNA(MATCH(B283,'Registru note'!$B$5:$B$504,0)),"Nota nu există în registru. ","")&amp;IF(D283="","Lipsește contul debitor. ",IF(NOT(OR(ISNUMBER(MATCH(TRIM(IF(ISNUMBER(FIND(".",D283)),LEFT(D283,FIND(".",D283)-1),D283)),PlanCont,0)),ISNUMBER(MATCH(LEFT(TRIM(IF(ISNUMBER(FIND(".",D283)),LEFT(D283,FIND(".",D283)-1),D283)),4),PlanCont,0)),ISNUMBER(MATCH(LEFT(TRIM(IF(ISNUMBER(FIND(".",D283)),LEFT(D283,FIND(".",D283)-1),D283)),3),PlanCont,0)))),"Contul debitor nu există în plan. ",""))&amp;IF(E283="","Lipsește contul creditor. ",IF(NOT(OR(ISNUMBER(MATCH(TRIM(IF(ISNUMBER(FIND(".",E283)),LEFT(E283,FIND(".",E283)-1),E283)),PlanCont,0)),ISNUMBER(MATCH(LEFT(TRIM(IF(ISNUMBER(FIND(".",E283)),LEFT(E283,FIND(".",E283)-1),E283)),4),PlanCont,0)),ISNUMBER(MATCH(LEFT(TRIM(IF(ISNUMBER(FIND(".",E283)),LEFT(E283,FIND(".",E283)-1),E283)),3),PlanCont,0)))),"Contul creditor nu există în plan. ",""))&amp;IF(AND(D283&lt;&gt;"",TRIM(D283&amp;"")=TRIM(E283&amp;"")),"Același cont pe debit și credit. ","")&amp;IF(N(F283)=0,"Lipsește suma. ","")&amp;IF(AND(N(F283)&lt;0,J283&lt;&gt;"Stornare"),"Sumă negativă într-o notă care nu e de stornare. ","")&amp;IF(C283="","Lipsește explicația. ","")))</f>
        <v/>
      </c>
      <c r="L283" s="1" t="str">
        <f>IF(B283="","",B283&amp;"|"&amp;COUNTIF($B$5:B283,B283))</f>
        <v/>
      </c>
      <c r="M283" s="1" t="str">
        <f t="shared" si="14"/>
        <v/>
      </c>
    </row>
    <row r="284" spans="2:13" x14ac:dyDescent="0.2">
      <c r="B284" s="18"/>
      <c r="C284" s="13"/>
      <c r="D284" s="22"/>
      <c r="E284" s="22"/>
      <c r="F284" s="23"/>
      <c r="G284" s="24" t="str">
        <f>IF(B284="","",IFERROR(INDEX('Registru note'!$C$5:$C$504,MATCH(B284,'Registru note'!$B$5:$B$504,0)),""))</f>
        <v/>
      </c>
      <c r="H284" s="25" t="str">
        <f t="shared" si="12"/>
        <v/>
      </c>
      <c r="I284" s="25" t="str">
        <f t="shared" si="13"/>
        <v/>
      </c>
      <c r="J284" s="15" t="str">
        <f>IF(B284="","",IFERROR(INDEX('Registru note'!$D$5:$D$504,MATCH(B284,'Registru note'!$B$5:$B$504,0)),""))</f>
        <v/>
      </c>
      <c r="K284" s="17" t="str">
        <f>IF(AND(B284="",D284="",E284=""),"",TRIM(IF(ISNA(MATCH(B284,'Registru note'!$B$5:$B$504,0)),"Nota nu există în registru. ","")&amp;IF(D284="","Lipsește contul debitor. ",IF(NOT(OR(ISNUMBER(MATCH(TRIM(IF(ISNUMBER(FIND(".",D284)),LEFT(D284,FIND(".",D284)-1),D284)),PlanCont,0)),ISNUMBER(MATCH(LEFT(TRIM(IF(ISNUMBER(FIND(".",D284)),LEFT(D284,FIND(".",D284)-1),D284)),4),PlanCont,0)),ISNUMBER(MATCH(LEFT(TRIM(IF(ISNUMBER(FIND(".",D284)),LEFT(D284,FIND(".",D284)-1),D284)),3),PlanCont,0)))),"Contul debitor nu există în plan. ",""))&amp;IF(E284="","Lipsește contul creditor. ",IF(NOT(OR(ISNUMBER(MATCH(TRIM(IF(ISNUMBER(FIND(".",E284)),LEFT(E284,FIND(".",E284)-1),E284)),PlanCont,0)),ISNUMBER(MATCH(LEFT(TRIM(IF(ISNUMBER(FIND(".",E284)),LEFT(E284,FIND(".",E284)-1),E284)),4),PlanCont,0)),ISNUMBER(MATCH(LEFT(TRIM(IF(ISNUMBER(FIND(".",E284)),LEFT(E284,FIND(".",E284)-1),E284)),3),PlanCont,0)))),"Contul creditor nu există în plan. ",""))&amp;IF(AND(D284&lt;&gt;"",TRIM(D284&amp;"")=TRIM(E284&amp;"")),"Același cont pe debit și credit. ","")&amp;IF(N(F284)=0,"Lipsește suma. ","")&amp;IF(AND(N(F284)&lt;0,J284&lt;&gt;"Stornare"),"Sumă negativă într-o notă care nu e de stornare. ","")&amp;IF(C284="","Lipsește explicația. ","")))</f>
        <v/>
      </c>
      <c r="L284" s="1" t="str">
        <f>IF(B284="","",B284&amp;"|"&amp;COUNTIF($B$5:B284,B284))</f>
        <v/>
      </c>
      <c r="M284" s="1" t="str">
        <f t="shared" si="14"/>
        <v/>
      </c>
    </row>
    <row r="285" spans="2:13" x14ac:dyDescent="0.2">
      <c r="B285" s="18"/>
      <c r="C285" s="13"/>
      <c r="D285" s="22"/>
      <c r="E285" s="22"/>
      <c r="F285" s="23"/>
      <c r="G285" s="24" t="str">
        <f>IF(B285="","",IFERROR(INDEX('Registru note'!$C$5:$C$504,MATCH(B285,'Registru note'!$B$5:$B$504,0)),""))</f>
        <v/>
      </c>
      <c r="H285" s="25" t="str">
        <f t="shared" si="12"/>
        <v/>
      </c>
      <c r="I285" s="25" t="str">
        <f t="shared" si="13"/>
        <v/>
      </c>
      <c r="J285" s="15" t="str">
        <f>IF(B285="","",IFERROR(INDEX('Registru note'!$D$5:$D$504,MATCH(B285,'Registru note'!$B$5:$B$504,0)),""))</f>
        <v/>
      </c>
      <c r="K285" s="17" t="str">
        <f>IF(AND(B285="",D285="",E285=""),"",TRIM(IF(ISNA(MATCH(B285,'Registru note'!$B$5:$B$504,0)),"Nota nu există în registru. ","")&amp;IF(D285="","Lipsește contul debitor. ",IF(NOT(OR(ISNUMBER(MATCH(TRIM(IF(ISNUMBER(FIND(".",D285)),LEFT(D285,FIND(".",D285)-1),D285)),PlanCont,0)),ISNUMBER(MATCH(LEFT(TRIM(IF(ISNUMBER(FIND(".",D285)),LEFT(D285,FIND(".",D285)-1),D285)),4),PlanCont,0)),ISNUMBER(MATCH(LEFT(TRIM(IF(ISNUMBER(FIND(".",D285)),LEFT(D285,FIND(".",D285)-1),D285)),3),PlanCont,0)))),"Contul debitor nu există în plan. ",""))&amp;IF(E285="","Lipsește contul creditor. ",IF(NOT(OR(ISNUMBER(MATCH(TRIM(IF(ISNUMBER(FIND(".",E285)),LEFT(E285,FIND(".",E285)-1),E285)),PlanCont,0)),ISNUMBER(MATCH(LEFT(TRIM(IF(ISNUMBER(FIND(".",E285)),LEFT(E285,FIND(".",E285)-1),E285)),4),PlanCont,0)),ISNUMBER(MATCH(LEFT(TRIM(IF(ISNUMBER(FIND(".",E285)),LEFT(E285,FIND(".",E285)-1),E285)),3),PlanCont,0)))),"Contul creditor nu există în plan. ",""))&amp;IF(AND(D285&lt;&gt;"",TRIM(D285&amp;"")=TRIM(E285&amp;"")),"Același cont pe debit și credit. ","")&amp;IF(N(F285)=0,"Lipsește suma. ","")&amp;IF(AND(N(F285)&lt;0,J285&lt;&gt;"Stornare"),"Sumă negativă într-o notă care nu e de stornare. ","")&amp;IF(C285="","Lipsește explicația. ","")))</f>
        <v/>
      </c>
      <c r="L285" s="1" t="str">
        <f>IF(B285="","",B285&amp;"|"&amp;COUNTIF($B$5:B285,B285))</f>
        <v/>
      </c>
      <c r="M285" s="1" t="str">
        <f t="shared" si="14"/>
        <v/>
      </c>
    </row>
    <row r="286" spans="2:13" x14ac:dyDescent="0.2">
      <c r="B286" s="18"/>
      <c r="C286" s="13"/>
      <c r="D286" s="22"/>
      <c r="E286" s="22"/>
      <c r="F286" s="23"/>
      <c r="G286" s="24" t="str">
        <f>IF(B286="","",IFERROR(INDEX('Registru note'!$C$5:$C$504,MATCH(B286,'Registru note'!$B$5:$B$504,0)),""))</f>
        <v/>
      </c>
      <c r="H286" s="25" t="str">
        <f t="shared" si="12"/>
        <v/>
      </c>
      <c r="I286" s="25" t="str">
        <f t="shared" si="13"/>
        <v/>
      </c>
      <c r="J286" s="15" t="str">
        <f>IF(B286="","",IFERROR(INDEX('Registru note'!$D$5:$D$504,MATCH(B286,'Registru note'!$B$5:$B$504,0)),""))</f>
        <v/>
      </c>
      <c r="K286" s="17" t="str">
        <f>IF(AND(B286="",D286="",E286=""),"",TRIM(IF(ISNA(MATCH(B286,'Registru note'!$B$5:$B$504,0)),"Nota nu există în registru. ","")&amp;IF(D286="","Lipsește contul debitor. ",IF(NOT(OR(ISNUMBER(MATCH(TRIM(IF(ISNUMBER(FIND(".",D286)),LEFT(D286,FIND(".",D286)-1),D286)),PlanCont,0)),ISNUMBER(MATCH(LEFT(TRIM(IF(ISNUMBER(FIND(".",D286)),LEFT(D286,FIND(".",D286)-1),D286)),4),PlanCont,0)),ISNUMBER(MATCH(LEFT(TRIM(IF(ISNUMBER(FIND(".",D286)),LEFT(D286,FIND(".",D286)-1),D286)),3),PlanCont,0)))),"Contul debitor nu există în plan. ",""))&amp;IF(E286="","Lipsește contul creditor. ",IF(NOT(OR(ISNUMBER(MATCH(TRIM(IF(ISNUMBER(FIND(".",E286)),LEFT(E286,FIND(".",E286)-1),E286)),PlanCont,0)),ISNUMBER(MATCH(LEFT(TRIM(IF(ISNUMBER(FIND(".",E286)),LEFT(E286,FIND(".",E286)-1),E286)),4),PlanCont,0)),ISNUMBER(MATCH(LEFT(TRIM(IF(ISNUMBER(FIND(".",E286)),LEFT(E286,FIND(".",E286)-1),E286)),3),PlanCont,0)))),"Contul creditor nu există în plan. ",""))&amp;IF(AND(D286&lt;&gt;"",TRIM(D286&amp;"")=TRIM(E286&amp;"")),"Același cont pe debit și credit. ","")&amp;IF(N(F286)=0,"Lipsește suma. ","")&amp;IF(AND(N(F286)&lt;0,J286&lt;&gt;"Stornare"),"Sumă negativă într-o notă care nu e de stornare. ","")&amp;IF(C286="","Lipsește explicația. ","")))</f>
        <v/>
      </c>
      <c r="L286" s="1" t="str">
        <f>IF(B286="","",B286&amp;"|"&amp;COUNTIF($B$5:B286,B286))</f>
        <v/>
      </c>
      <c r="M286" s="1" t="str">
        <f t="shared" si="14"/>
        <v/>
      </c>
    </row>
    <row r="287" spans="2:13" x14ac:dyDescent="0.2">
      <c r="B287" s="18"/>
      <c r="C287" s="13"/>
      <c r="D287" s="22"/>
      <c r="E287" s="22"/>
      <c r="F287" s="23"/>
      <c r="G287" s="24" t="str">
        <f>IF(B287="","",IFERROR(INDEX('Registru note'!$C$5:$C$504,MATCH(B287,'Registru note'!$B$5:$B$504,0)),""))</f>
        <v/>
      </c>
      <c r="H287" s="25" t="str">
        <f t="shared" si="12"/>
        <v/>
      </c>
      <c r="I287" s="25" t="str">
        <f t="shared" si="13"/>
        <v/>
      </c>
      <c r="J287" s="15" t="str">
        <f>IF(B287="","",IFERROR(INDEX('Registru note'!$D$5:$D$504,MATCH(B287,'Registru note'!$B$5:$B$504,0)),""))</f>
        <v/>
      </c>
      <c r="K287" s="17" t="str">
        <f>IF(AND(B287="",D287="",E287=""),"",TRIM(IF(ISNA(MATCH(B287,'Registru note'!$B$5:$B$504,0)),"Nota nu există în registru. ","")&amp;IF(D287="","Lipsește contul debitor. ",IF(NOT(OR(ISNUMBER(MATCH(TRIM(IF(ISNUMBER(FIND(".",D287)),LEFT(D287,FIND(".",D287)-1),D287)),PlanCont,0)),ISNUMBER(MATCH(LEFT(TRIM(IF(ISNUMBER(FIND(".",D287)),LEFT(D287,FIND(".",D287)-1),D287)),4),PlanCont,0)),ISNUMBER(MATCH(LEFT(TRIM(IF(ISNUMBER(FIND(".",D287)),LEFT(D287,FIND(".",D287)-1),D287)),3),PlanCont,0)))),"Contul debitor nu există în plan. ",""))&amp;IF(E287="","Lipsește contul creditor. ",IF(NOT(OR(ISNUMBER(MATCH(TRIM(IF(ISNUMBER(FIND(".",E287)),LEFT(E287,FIND(".",E287)-1),E287)),PlanCont,0)),ISNUMBER(MATCH(LEFT(TRIM(IF(ISNUMBER(FIND(".",E287)),LEFT(E287,FIND(".",E287)-1),E287)),4),PlanCont,0)),ISNUMBER(MATCH(LEFT(TRIM(IF(ISNUMBER(FIND(".",E287)),LEFT(E287,FIND(".",E287)-1),E287)),3),PlanCont,0)))),"Contul creditor nu există în plan. ",""))&amp;IF(AND(D287&lt;&gt;"",TRIM(D287&amp;"")=TRIM(E287&amp;"")),"Același cont pe debit și credit. ","")&amp;IF(N(F287)=0,"Lipsește suma. ","")&amp;IF(AND(N(F287)&lt;0,J287&lt;&gt;"Stornare"),"Sumă negativă într-o notă care nu e de stornare. ","")&amp;IF(C287="","Lipsește explicația. ","")))</f>
        <v/>
      </c>
      <c r="L287" s="1" t="str">
        <f>IF(B287="","",B287&amp;"|"&amp;COUNTIF($B$5:B287,B287))</f>
        <v/>
      </c>
      <c r="M287" s="1" t="str">
        <f t="shared" si="14"/>
        <v/>
      </c>
    </row>
    <row r="288" spans="2:13" x14ac:dyDescent="0.2">
      <c r="B288" s="18"/>
      <c r="C288" s="13"/>
      <c r="D288" s="22"/>
      <c r="E288" s="22"/>
      <c r="F288" s="23"/>
      <c r="G288" s="24" t="str">
        <f>IF(B288="","",IFERROR(INDEX('Registru note'!$C$5:$C$504,MATCH(B288,'Registru note'!$B$5:$B$504,0)),""))</f>
        <v/>
      </c>
      <c r="H288" s="25" t="str">
        <f t="shared" si="12"/>
        <v/>
      </c>
      <c r="I288" s="25" t="str">
        <f t="shared" si="13"/>
        <v/>
      </c>
      <c r="J288" s="15" t="str">
        <f>IF(B288="","",IFERROR(INDEX('Registru note'!$D$5:$D$504,MATCH(B288,'Registru note'!$B$5:$B$504,0)),""))</f>
        <v/>
      </c>
      <c r="K288" s="17" t="str">
        <f>IF(AND(B288="",D288="",E288=""),"",TRIM(IF(ISNA(MATCH(B288,'Registru note'!$B$5:$B$504,0)),"Nota nu există în registru. ","")&amp;IF(D288="","Lipsește contul debitor. ",IF(NOT(OR(ISNUMBER(MATCH(TRIM(IF(ISNUMBER(FIND(".",D288)),LEFT(D288,FIND(".",D288)-1),D288)),PlanCont,0)),ISNUMBER(MATCH(LEFT(TRIM(IF(ISNUMBER(FIND(".",D288)),LEFT(D288,FIND(".",D288)-1),D288)),4),PlanCont,0)),ISNUMBER(MATCH(LEFT(TRIM(IF(ISNUMBER(FIND(".",D288)),LEFT(D288,FIND(".",D288)-1),D288)),3),PlanCont,0)))),"Contul debitor nu există în plan. ",""))&amp;IF(E288="","Lipsește contul creditor. ",IF(NOT(OR(ISNUMBER(MATCH(TRIM(IF(ISNUMBER(FIND(".",E288)),LEFT(E288,FIND(".",E288)-1),E288)),PlanCont,0)),ISNUMBER(MATCH(LEFT(TRIM(IF(ISNUMBER(FIND(".",E288)),LEFT(E288,FIND(".",E288)-1),E288)),4),PlanCont,0)),ISNUMBER(MATCH(LEFT(TRIM(IF(ISNUMBER(FIND(".",E288)),LEFT(E288,FIND(".",E288)-1),E288)),3),PlanCont,0)))),"Contul creditor nu există în plan. ",""))&amp;IF(AND(D288&lt;&gt;"",TRIM(D288&amp;"")=TRIM(E288&amp;"")),"Același cont pe debit și credit. ","")&amp;IF(N(F288)=0,"Lipsește suma. ","")&amp;IF(AND(N(F288)&lt;0,J288&lt;&gt;"Stornare"),"Sumă negativă într-o notă care nu e de stornare. ","")&amp;IF(C288="","Lipsește explicația. ","")))</f>
        <v/>
      </c>
      <c r="L288" s="1" t="str">
        <f>IF(B288="","",B288&amp;"|"&amp;COUNTIF($B$5:B288,B288))</f>
        <v/>
      </c>
      <c r="M288" s="1" t="str">
        <f t="shared" si="14"/>
        <v/>
      </c>
    </row>
    <row r="289" spans="2:13" x14ac:dyDescent="0.2">
      <c r="B289" s="18"/>
      <c r="C289" s="13"/>
      <c r="D289" s="22"/>
      <c r="E289" s="22"/>
      <c r="F289" s="23"/>
      <c r="G289" s="24" t="str">
        <f>IF(B289="","",IFERROR(INDEX('Registru note'!$C$5:$C$504,MATCH(B289,'Registru note'!$B$5:$B$504,0)),""))</f>
        <v/>
      </c>
      <c r="H289" s="25" t="str">
        <f t="shared" si="12"/>
        <v/>
      </c>
      <c r="I289" s="25" t="str">
        <f t="shared" si="13"/>
        <v/>
      </c>
      <c r="J289" s="15" t="str">
        <f>IF(B289="","",IFERROR(INDEX('Registru note'!$D$5:$D$504,MATCH(B289,'Registru note'!$B$5:$B$504,0)),""))</f>
        <v/>
      </c>
      <c r="K289" s="17" t="str">
        <f>IF(AND(B289="",D289="",E289=""),"",TRIM(IF(ISNA(MATCH(B289,'Registru note'!$B$5:$B$504,0)),"Nota nu există în registru. ","")&amp;IF(D289="","Lipsește contul debitor. ",IF(NOT(OR(ISNUMBER(MATCH(TRIM(IF(ISNUMBER(FIND(".",D289)),LEFT(D289,FIND(".",D289)-1),D289)),PlanCont,0)),ISNUMBER(MATCH(LEFT(TRIM(IF(ISNUMBER(FIND(".",D289)),LEFT(D289,FIND(".",D289)-1),D289)),4),PlanCont,0)),ISNUMBER(MATCH(LEFT(TRIM(IF(ISNUMBER(FIND(".",D289)),LEFT(D289,FIND(".",D289)-1),D289)),3),PlanCont,0)))),"Contul debitor nu există în plan. ",""))&amp;IF(E289="","Lipsește contul creditor. ",IF(NOT(OR(ISNUMBER(MATCH(TRIM(IF(ISNUMBER(FIND(".",E289)),LEFT(E289,FIND(".",E289)-1),E289)),PlanCont,0)),ISNUMBER(MATCH(LEFT(TRIM(IF(ISNUMBER(FIND(".",E289)),LEFT(E289,FIND(".",E289)-1),E289)),4),PlanCont,0)),ISNUMBER(MATCH(LEFT(TRIM(IF(ISNUMBER(FIND(".",E289)),LEFT(E289,FIND(".",E289)-1),E289)),3),PlanCont,0)))),"Contul creditor nu există în plan. ",""))&amp;IF(AND(D289&lt;&gt;"",TRIM(D289&amp;"")=TRIM(E289&amp;"")),"Același cont pe debit și credit. ","")&amp;IF(N(F289)=0,"Lipsește suma. ","")&amp;IF(AND(N(F289)&lt;0,J289&lt;&gt;"Stornare"),"Sumă negativă într-o notă care nu e de stornare. ","")&amp;IF(C289="","Lipsește explicația. ","")))</f>
        <v/>
      </c>
      <c r="L289" s="1" t="str">
        <f>IF(B289="","",B289&amp;"|"&amp;COUNTIF($B$5:B289,B289))</f>
        <v/>
      </c>
      <c r="M289" s="1" t="str">
        <f t="shared" si="14"/>
        <v/>
      </c>
    </row>
    <row r="290" spans="2:13" x14ac:dyDescent="0.2">
      <c r="B290" s="18"/>
      <c r="C290" s="13"/>
      <c r="D290" s="22"/>
      <c r="E290" s="22"/>
      <c r="F290" s="23"/>
      <c r="G290" s="24" t="str">
        <f>IF(B290="","",IFERROR(INDEX('Registru note'!$C$5:$C$504,MATCH(B290,'Registru note'!$B$5:$B$504,0)),""))</f>
        <v/>
      </c>
      <c r="H290" s="25" t="str">
        <f t="shared" si="12"/>
        <v/>
      </c>
      <c r="I290" s="25" t="str">
        <f t="shared" si="13"/>
        <v/>
      </c>
      <c r="J290" s="15" t="str">
        <f>IF(B290="","",IFERROR(INDEX('Registru note'!$D$5:$D$504,MATCH(B290,'Registru note'!$B$5:$B$504,0)),""))</f>
        <v/>
      </c>
      <c r="K290" s="17" t="str">
        <f>IF(AND(B290="",D290="",E290=""),"",TRIM(IF(ISNA(MATCH(B290,'Registru note'!$B$5:$B$504,0)),"Nota nu există în registru. ","")&amp;IF(D290="","Lipsește contul debitor. ",IF(NOT(OR(ISNUMBER(MATCH(TRIM(IF(ISNUMBER(FIND(".",D290)),LEFT(D290,FIND(".",D290)-1),D290)),PlanCont,0)),ISNUMBER(MATCH(LEFT(TRIM(IF(ISNUMBER(FIND(".",D290)),LEFT(D290,FIND(".",D290)-1),D290)),4),PlanCont,0)),ISNUMBER(MATCH(LEFT(TRIM(IF(ISNUMBER(FIND(".",D290)),LEFT(D290,FIND(".",D290)-1),D290)),3),PlanCont,0)))),"Contul debitor nu există în plan. ",""))&amp;IF(E290="","Lipsește contul creditor. ",IF(NOT(OR(ISNUMBER(MATCH(TRIM(IF(ISNUMBER(FIND(".",E290)),LEFT(E290,FIND(".",E290)-1),E290)),PlanCont,0)),ISNUMBER(MATCH(LEFT(TRIM(IF(ISNUMBER(FIND(".",E290)),LEFT(E290,FIND(".",E290)-1),E290)),4),PlanCont,0)),ISNUMBER(MATCH(LEFT(TRIM(IF(ISNUMBER(FIND(".",E290)),LEFT(E290,FIND(".",E290)-1),E290)),3),PlanCont,0)))),"Contul creditor nu există în plan. ",""))&amp;IF(AND(D290&lt;&gt;"",TRIM(D290&amp;"")=TRIM(E290&amp;"")),"Același cont pe debit și credit. ","")&amp;IF(N(F290)=0,"Lipsește suma. ","")&amp;IF(AND(N(F290)&lt;0,J290&lt;&gt;"Stornare"),"Sumă negativă într-o notă care nu e de stornare. ","")&amp;IF(C290="","Lipsește explicația. ","")))</f>
        <v/>
      </c>
      <c r="L290" s="1" t="str">
        <f>IF(B290="","",B290&amp;"|"&amp;COUNTIF($B$5:B290,B290))</f>
        <v/>
      </c>
      <c r="M290" s="1" t="str">
        <f t="shared" si="14"/>
        <v/>
      </c>
    </row>
    <row r="291" spans="2:13" x14ac:dyDescent="0.2">
      <c r="B291" s="18"/>
      <c r="C291" s="13"/>
      <c r="D291" s="22"/>
      <c r="E291" s="22"/>
      <c r="F291" s="23"/>
      <c r="G291" s="24" t="str">
        <f>IF(B291="","",IFERROR(INDEX('Registru note'!$C$5:$C$504,MATCH(B291,'Registru note'!$B$5:$B$504,0)),""))</f>
        <v/>
      </c>
      <c r="H291" s="25" t="str">
        <f t="shared" si="12"/>
        <v/>
      </c>
      <c r="I291" s="25" t="str">
        <f t="shared" si="13"/>
        <v/>
      </c>
      <c r="J291" s="15" t="str">
        <f>IF(B291="","",IFERROR(INDEX('Registru note'!$D$5:$D$504,MATCH(B291,'Registru note'!$B$5:$B$504,0)),""))</f>
        <v/>
      </c>
      <c r="K291" s="17" t="str">
        <f>IF(AND(B291="",D291="",E291=""),"",TRIM(IF(ISNA(MATCH(B291,'Registru note'!$B$5:$B$504,0)),"Nota nu există în registru. ","")&amp;IF(D291="","Lipsește contul debitor. ",IF(NOT(OR(ISNUMBER(MATCH(TRIM(IF(ISNUMBER(FIND(".",D291)),LEFT(D291,FIND(".",D291)-1),D291)),PlanCont,0)),ISNUMBER(MATCH(LEFT(TRIM(IF(ISNUMBER(FIND(".",D291)),LEFT(D291,FIND(".",D291)-1),D291)),4),PlanCont,0)),ISNUMBER(MATCH(LEFT(TRIM(IF(ISNUMBER(FIND(".",D291)),LEFT(D291,FIND(".",D291)-1),D291)),3),PlanCont,0)))),"Contul debitor nu există în plan. ",""))&amp;IF(E291="","Lipsește contul creditor. ",IF(NOT(OR(ISNUMBER(MATCH(TRIM(IF(ISNUMBER(FIND(".",E291)),LEFT(E291,FIND(".",E291)-1),E291)),PlanCont,0)),ISNUMBER(MATCH(LEFT(TRIM(IF(ISNUMBER(FIND(".",E291)),LEFT(E291,FIND(".",E291)-1),E291)),4),PlanCont,0)),ISNUMBER(MATCH(LEFT(TRIM(IF(ISNUMBER(FIND(".",E291)),LEFT(E291,FIND(".",E291)-1),E291)),3),PlanCont,0)))),"Contul creditor nu există în plan. ",""))&amp;IF(AND(D291&lt;&gt;"",TRIM(D291&amp;"")=TRIM(E291&amp;"")),"Același cont pe debit și credit. ","")&amp;IF(N(F291)=0,"Lipsește suma. ","")&amp;IF(AND(N(F291)&lt;0,J291&lt;&gt;"Stornare"),"Sumă negativă într-o notă care nu e de stornare. ","")&amp;IF(C291="","Lipsește explicația. ","")))</f>
        <v/>
      </c>
      <c r="L291" s="1" t="str">
        <f>IF(B291="","",B291&amp;"|"&amp;COUNTIF($B$5:B291,B291))</f>
        <v/>
      </c>
      <c r="M291" s="1" t="str">
        <f t="shared" si="14"/>
        <v/>
      </c>
    </row>
    <row r="292" spans="2:13" x14ac:dyDescent="0.2">
      <c r="B292" s="18"/>
      <c r="C292" s="13"/>
      <c r="D292" s="22"/>
      <c r="E292" s="22"/>
      <c r="F292" s="23"/>
      <c r="G292" s="24" t="str">
        <f>IF(B292="","",IFERROR(INDEX('Registru note'!$C$5:$C$504,MATCH(B292,'Registru note'!$B$5:$B$504,0)),""))</f>
        <v/>
      </c>
      <c r="H292" s="25" t="str">
        <f t="shared" si="12"/>
        <v/>
      </c>
      <c r="I292" s="25" t="str">
        <f t="shared" si="13"/>
        <v/>
      </c>
      <c r="J292" s="15" t="str">
        <f>IF(B292="","",IFERROR(INDEX('Registru note'!$D$5:$D$504,MATCH(B292,'Registru note'!$B$5:$B$504,0)),""))</f>
        <v/>
      </c>
      <c r="K292" s="17" t="str">
        <f>IF(AND(B292="",D292="",E292=""),"",TRIM(IF(ISNA(MATCH(B292,'Registru note'!$B$5:$B$504,0)),"Nota nu există în registru. ","")&amp;IF(D292="","Lipsește contul debitor. ",IF(NOT(OR(ISNUMBER(MATCH(TRIM(IF(ISNUMBER(FIND(".",D292)),LEFT(D292,FIND(".",D292)-1),D292)),PlanCont,0)),ISNUMBER(MATCH(LEFT(TRIM(IF(ISNUMBER(FIND(".",D292)),LEFT(D292,FIND(".",D292)-1),D292)),4),PlanCont,0)),ISNUMBER(MATCH(LEFT(TRIM(IF(ISNUMBER(FIND(".",D292)),LEFT(D292,FIND(".",D292)-1),D292)),3),PlanCont,0)))),"Contul debitor nu există în plan. ",""))&amp;IF(E292="","Lipsește contul creditor. ",IF(NOT(OR(ISNUMBER(MATCH(TRIM(IF(ISNUMBER(FIND(".",E292)),LEFT(E292,FIND(".",E292)-1),E292)),PlanCont,0)),ISNUMBER(MATCH(LEFT(TRIM(IF(ISNUMBER(FIND(".",E292)),LEFT(E292,FIND(".",E292)-1),E292)),4),PlanCont,0)),ISNUMBER(MATCH(LEFT(TRIM(IF(ISNUMBER(FIND(".",E292)),LEFT(E292,FIND(".",E292)-1),E292)),3),PlanCont,0)))),"Contul creditor nu există în plan. ",""))&amp;IF(AND(D292&lt;&gt;"",TRIM(D292&amp;"")=TRIM(E292&amp;"")),"Același cont pe debit și credit. ","")&amp;IF(N(F292)=0,"Lipsește suma. ","")&amp;IF(AND(N(F292)&lt;0,J292&lt;&gt;"Stornare"),"Sumă negativă într-o notă care nu e de stornare. ","")&amp;IF(C292="","Lipsește explicația. ","")))</f>
        <v/>
      </c>
      <c r="L292" s="1" t="str">
        <f>IF(B292="","",B292&amp;"|"&amp;COUNTIF($B$5:B292,B292))</f>
        <v/>
      </c>
      <c r="M292" s="1" t="str">
        <f t="shared" si="14"/>
        <v/>
      </c>
    </row>
    <row r="293" spans="2:13" x14ac:dyDescent="0.2">
      <c r="B293" s="18"/>
      <c r="C293" s="13"/>
      <c r="D293" s="22"/>
      <c r="E293" s="22"/>
      <c r="F293" s="23"/>
      <c r="G293" s="24" t="str">
        <f>IF(B293="","",IFERROR(INDEX('Registru note'!$C$5:$C$504,MATCH(B293,'Registru note'!$B$5:$B$504,0)),""))</f>
        <v/>
      </c>
      <c r="H293" s="25" t="str">
        <f t="shared" si="12"/>
        <v/>
      </c>
      <c r="I293" s="25" t="str">
        <f t="shared" si="13"/>
        <v/>
      </c>
      <c r="J293" s="15" t="str">
        <f>IF(B293="","",IFERROR(INDEX('Registru note'!$D$5:$D$504,MATCH(B293,'Registru note'!$B$5:$B$504,0)),""))</f>
        <v/>
      </c>
      <c r="K293" s="17" t="str">
        <f>IF(AND(B293="",D293="",E293=""),"",TRIM(IF(ISNA(MATCH(B293,'Registru note'!$B$5:$B$504,0)),"Nota nu există în registru. ","")&amp;IF(D293="","Lipsește contul debitor. ",IF(NOT(OR(ISNUMBER(MATCH(TRIM(IF(ISNUMBER(FIND(".",D293)),LEFT(D293,FIND(".",D293)-1),D293)),PlanCont,0)),ISNUMBER(MATCH(LEFT(TRIM(IF(ISNUMBER(FIND(".",D293)),LEFT(D293,FIND(".",D293)-1),D293)),4),PlanCont,0)),ISNUMBER(MATCH(LEFT(TRIM(IF(ISNUMBER(FIND(".",D293)),LEFT(D293,FIND(".",D293)-1),D293)),3),PlanCont,0)))),"Contul debitor nu există în plan. ",""))&amp;IF(E293="","Lipsește contul creditor. ",IF(NOT(OR(ISNUMBER(MATCH(TRIM(IF(ISNUMBER(FIND(".",E293)),LEFT(E293,FIND(".",E293)-1),E293)),PlanCont,0)),ISNUMBER(MATCH(LEFT(TRIM(IF(ISNUMBER(FIND(".",E293)),LEFT(E293,FIND(".",E293)-1),E293)),4),PlanCont,0)),ISNUMBER(MATCH(LEFT(TRIM(IF(ISNUMBER(FIND(".",E293)),LEFT(E293,FIND(".",E293)-1),E293)),3),PlanCont,0)))),"Contul creditor nu există în plan. ",""))&amp;IF(AND(D293&lt;&gt;"",TRIM(D293&amp;"")=TRIM(E293&amp;"")),"Același cont pe debit și credit. ","")&amp;IF(N(F293)=0,"Lipsește suma. ","")&amp;IF(AND(N(F293)&lt;0,J293&lt;&gt;"Stornare"),"Sumă negativă într-o notă care nu e de stornare. ","")&amp;IF(C293="","Lipsește explicația. ","")))</f>
        <v/>
      </c>
      <c r="L293" s="1" t="str">
        <f>IF(B293="","",B293&amp;"|"&amp;COUNTIF($B$5:B293,B293))</f>
        <v/>
      </c>
      <c r="M293" s="1" t="str">
        <f t="shared" si="14"/>
        <v/>
      </c>
    </row>
    <row r="294" spans="2:13" x14ac:dyDescent="0.2">
      <c r="B294" s="18"/>
      <c r="C294" s="13"/>
      <c r="D294" s="22"/>
      <c r="E294" s="22"/>
      <c r="F294" s="23"/>
      <c r="G294" s="24" t="str">
        <f>IF(B294="","",IFERROR(INDEX('Registru note'!$C$5:$C$504,MATCH(B294,'Registru note'!$B$5:$B$504,0)),""))</f>
        <v/>
      </c>
      <c r="H294" s="25" t="str">
        <f t="shared" si="12"/>
        <v/>
      </c>
      <c r="I294" s="25" t="str">
        <f t="shared" si="13"/>
        <v/>
      </c>
      <c r="J294" s="15" t="str">
        <f>IF(B294="","",IFERROR(INDEX('Registru note'!$D$5:$D$504,MATCH(B294,'Registru note'!$B$5:$B$504,0)),""))</f>
        <v/>
      </c>
      <c r="K294" s="17" t="str">
        <f>IF(AND(B294="",D294="",E294=""),"",TRIM(IF(ISNA(MATCH(B294,'Registru note'!$B$5:$B$504,0)),"Nota nu există în registru. ","")&amp;IF(D294="","Lipsește contul debitor. ",IF(NOT(OR(ISNUMBER(MATCH(TRIM(IF(ISNUMBER(FIND(".",D294)),LEFT(D294,FIND(".",D294)-1),D294)),PlanCont,0)),ISNUMBER(MATCH(LEFT(TRIM(IF(ISNUMBER(FIND(".",D294)),LEFT(D294,FIND(".",D294)-1),D294)),4),PlanCont,0)),ISNUMBER(MATCH(LEFT(TRIM(IF(ISNUMBER(FIND(".",D294)),LEFT(D294,FIND(".",D294)-1),D294)),3),PlanCont,0)))),"Contul debitor nu există în plan. ",""))&amp;IF(E294="","Lipsește contul creditor. ",IF(NOT(OR(ISNUMBER(MATCH(TRIM(IF(ISNUMBER(FIND(".",E294)),LEFT(E294,FIND(".",E294)-1),E294)),PlanCont,0)),ISNUMBER(MATCH(LEFT(TRIM(IF(ISNUMBER(FIND(".",E294)),LEFT(E294,FIND(".",E294)-1),E294)),4),PlanCont,0)),ISNUMBER(MATCH(LEFT(TRIM(IF(ISNUMBER(FIND(".",E294)),LEFT(E294,FIND(".",E294)-1),E294)),3),PlanCont,0)))),"Contul creditor nu există în plan. ",""))&amp;IF(AND(D294&lt;&gt;"",TRIM(D294&amp;"")=TRIM(E294&amp;"")),"Același cont pe debit și credit. ","")&amp;IF(N(F294)=0,"Lipsește suma. ","")&amp;IF(AND(N(F294)&lt;0,J294&lt;&gt;"Stornare"),"Sumă negativă într-o notă care nu e de stornare. ","")&amp;IF(C294="","Lipsește explicația. ","")))</f>
        <v/>
      </c>
      <c r="L294" s="1" t="str">
        <f>IF(B294="","",B294&amp;"|"&amp;COUNTIF($B$5:B294,B294))</f>
        <v/>
      </c>
      <c r="M294" s="1" t="str">
        <f t="shared" si="14"/>
        <v/>
      </c>
    </row>
    <row r="295" spans="2:13" x14ac:dyDescent="0.2">
      <c r="B295" s="18"/>
      <c r="C295" s="13"/>
      <c r="D295" s="22"/>
      <c r="E295" s="22"/>
      <c r="F295" s="23"/>
      <c r="G295" s="24" t="str">
        <f>IF(B295="","",IFERROR(INDEX('Registru note'!$C$5:$C$504,MATCH(B295,'Registru note'!$B$5:$B$504,0)),""))</f>
        <v/>
      </c>
      <c r="H295" s="25" t="str">
        <f t="shared" si="12"/>
        <v/>
      </c>
      <c r="I295" s="25" t="str">
        <f t="shared" si="13"/>
        <v/>
      </c>
      <c r="J295" s="15" t="str">
        <f>IF(B295="","",IFERROR(INDEX('Registru note'!$D$5:$D$504,MATCH(B295,'Registru note'!$B$5:$B$504,0)),""))</f>
        <v/>
      </c>
      <c r="K295" s="17" t="str">
        <f>IF(AND(B295="",D295="",E295=""),"",TRIM(IF(ISNA(MATCH(B295,'Registru note'!$B$5:$B$504,0)),"Nota nu există în registru. ","")&amp;IF(D295="","Lipsește contul debitor. ",IF(NOT(OR(ISNUMBER(MATCH(TRIM(IF(ISNUMBER(FIND(".",D295)),LEFT(D295,FIND(".",D295)-1),D295)),PlanCont,0)),ISNUMBER(MATCH(LEFT(TRIM(IF(ISNUMBER(FIND(".",D295)),LEFT(D295,FIND(".",D295)-1),D295)),4),PlanCont,0)),ISNUMBER(MATCH(LEFT(TRIM(IF(ISNUMBER(FIND(".",D295)),LEFT(D295,FIND(".",D295)-1),D295)),3),PlanCont,0)))),"Contul debitor nu există în plan. ",""))&amp;IF(E295="","Lipsește contul creditor. ",IF(NOT(OR(ISNUMBER(MATCH(TRIM(IF(ISNUMBER(FIND(".",E295)),LEFT(E295,FIND(".",E295)-1),E295)),PlanCont,0)),ISNUMBER(MATCH(LEFT(TRIM(IF(ISNUMBER(FIND(".",E295)),LEFT(E295,FIND(".",E295)-1),E295)),4),PlanCont,0)),ISNUMBER(MATCH(LEFT(TRIM(IF(ISNUMBER(FIND(".",E295)),LEFT(E295,FIND(".",E295)-1),E295)),3),PlanCont,0)))),"Contul creditor nu există în plan. ",""))&amp;IF(AND(D295&lt;&gt;"",TRIM(D295&amp;"")=TRIM(E295&amp;"")),"Același cont pe debit și credit. ","")&amp;IF(N(F295)=0,"Lipsește suma. ","")&amp;IF(AND(N(F295)&lt;0,J295&lt;&gt;"Stornare"),"Sumă negativă într-o notă care nu e de stornare. ","")&amp;IF(C295="","Lipsește explicația. ","")))</f>
        <v/>
      </c>
      <c r="L295" s="1" t="str">
        <f>IF(B295="","",B295&amp;"|"&amp;COUNTIF($B$5:B295,B295))</f>
        <v/>
      </c>
      <c r="M295" s="1" t="str">
        <f t="shared" si="14"/>
        <v/>
      </c>
    </row>
    <row r="296" spans="2:13" x14ac:dyDescent="0.2">
      <c r="B296" s="18"/>
      <c r="C296" s="13"/>
      <c r="D296" s="22"/>
      <c r="E296" s="22"/>
      <c r="F296" s="23"/>
      <c r="G296" s="24" t="str">
        <f>IF(B296="","",IFERROR(INDEX('Registru note'!$C$5:$C$504,MATCH(B296,'Registru note'!$B$5:$B$504,0)),""))</f>
        <v/>
      </c>
      <c r="H296" s="25" t="str">
        <f t="shared" si="12"/>
        <v/>
      </c>
      <c r="I296" s="25" t="str">
        <f t="shared" si="13"/>
        <v/>
      </c>
      <c r="J296" s="15" t="str">
        <f>IF(B296="","",IFERROR(INDEX('Registru note'!$D$5:$D$504,MATCH(B296,'Registru note'!$B$5:$B$504,0)),""))</f>
        <v/>
      </c>
      <c r="K296" s="17" t="str">
        <f>IF(AND(B296="",D296="",E296=""),"",TRIM(IF(ISNA(MATCH(B296,'Registru note'!$B$5:$B$504,0)),"Nota nu există în registru. ","")&amp;IF(D296="","Lipsește contul debitor. ",IF(NOT(OR(ISNUMBER(MATCH(TRIM(IF(ISNUMBER(FIND(".",D296)),LEFT(D296,FIND(".",D296)-1),D296)),PlanCont,0)),ISNUMBER(MATCH(LEFT(TRIM(IF(ISNUMBER(FIND(".",D296)),LEFT(D296,FIND(".",D296)-1),D296)),4),PlanCont,0)),ISNUMBER(MATCH(LEFT(TRIM(IF(ISNUMBER(FIND(".",D296)),LEFT(D296,FIND(".",D296)-1),D296)),3),PlanCont,0)))),"Contul debitor nu există în plan. ",""))&amp;IF(E296="","Lipsește contul creditor. ",IF(NOT(OR(ISNUMBER(MATCH(TRIM(IF(ISNUMBER(FIND(".",E296)),LEFT(E296,FIND(".",E296)-1),E296)),PlanCont,0)),ISNUMBER(MATCH(LEFT(TRIM(IF(ISNUMBER(FIND(".",E296)),LEFT(E296,FIND(".",E296)-1),E296)),4),PlanCont,0)),ISNUMBER(MATCH(LEFT(TRIM(IF(ISNUMBER(FIND(".",E296)),LEFT(E296,FIND(".",E296)-1),E296)),3),PlanCont,0)))),"Contul creditor nu există în plan. ",""))&amp;IF(AND(D296&lt;&gt;"",TRIM(D296&amp;"")=TRIM(E296&amp;"")),"Același cont pe debit și credit. ","")&amp;IF(N(F296)=0,"Lipsește suma. ","")&amp;IF(AND(N(F296)&lt;0,J296&lt;&gt;"Stornare"),"Sumă negativă într-o notă care nu e de stornare. ","")&amp;IF(C296="","Lipsește explicația. ","")))</f>
        <v/>
      </c>
      <c r="L296" s="1" t="str">
        <f>IF(B296="","",B296&amp;"|"&amp;COUNTIF($B$5:B296,B296))</f>
        <v/>
      </c>
      <c r="M296" s="1" t="str">
        <f t="shared" si="14"/>
        <v/>
      </c>
    </row>
    <row r="297" spans="2:13" x14ac:dyDescent="0.2">
      <c r="B297" s="18"/>
      <c r="C297" s="13"/>
      <c r="D297" s="22"/>
      <c r="E297" s="22"/>
      <c r="F297" s="23"/>
      <c r="G297" s="24" t="str">
        <f>IF(B297="","",IFERROR(INDEX('Registru note'!$C$5:$C$504,MATCH(B297,'Registru note'!$B$5:$B$504,0)),""))</f>
        <v/>
      </c>
      <c r="H297" s="25" t="str">
        <f t="shared" si="12"/>
        <v/>
      </c>
      <c r="I297" s="25" t="str">
        <f t="shared" si="13"/>
        <v/>
      </c>
      <c r="J297" s="15" t="str">
        <f>IF(B297="","",IFERROR(INDEX('Registru note'!$D$5:$D$504,MATCH(B297,'Registru note'!$B$5:$B$504,0)),""))</f>
        <v/>
      </c>
      <c r="K297" s="17" t="str">
        <f>IF(AND(B297="",D297="",E297=""),"",TRIM(IF(ISNA(MATCH(B297,'Registru note'!$B$5:$B$504,0)),"Nota nu există în registru. ","")&amp;IF(D297="","Lipsește contul debitor. ",IF(NOT(OR(ISNUMBER(MATCH(TRIM(IF(ISNUMBER(FIND(".",D297)),LEFT(D297,FIND(".",D297)-1),D297)),PlanCont,0)),ISNUMBER(MATCH(LEFT(TRIM(IF(ISNUMBER(FIND(".",D297)),LEFT(D297,FIND(".",D297)-1),D297)),4),PlanCont,0)),ISNUMBER(MATCH(LEFT(TRIM(IF(ISNUMBER(FIND(".",D297)),LEFT(D297,FIND(".",D297)-1),D297)),3),PlanCont,0)))),"Contul debitor nu există în plan. ",""))&amp;IF(E297="","Lipsește contul creditor. ",IF(NOT(OR(ISNUMBER(MATCH(TRIM(IF(ISNUMBER(FIND(".",E297)),LEFT(E297,FIND(".",E297)-1),E297)),PlanCont,0)),ISNUMBER(MATCH(LEFT(TRIM(IF(ISNUMBER(FIND(".",E297)),LEFT(E297,FIND(".",E297)-1),E297)),4),PlanCont,0)),ISNUMBER(MATCH(LEFT(TRIM(IF(ISNUMBER(FIND(".",E297)),LEFT(E297,FIND(".",E297)-1),E297)),3),PlanCont,0)))),"Contul creditor nu există în plan. ",""))&amp;IF(AND(D297&lt;&gt;"",TRIM(D297&amp;"")=TRIM(E297&amp;"")),"Același cont pe debit și credit. ","")&amp;IF(N(F297)=0,"Lipsește suma. ","")&amp;IF(AND(N(F297)&lt;0,J297&lt;&gt;"Stornare"),"Sumă negativă într-o notă care nu e de stornare. ","")&amp;IF(C297="","Lipsește explicația. ","")))</f>
        <v/>
      </c>
      <c r="L297" s="1" t="str">
        <f>IF(B297="","",B297&amp;"|"&amp;COUNTIF($B$5:B297,B297))</f>
        <v/>
      </c>
      <c r="M297" s="1" t="str">
        <f t="shared" si="14"/>
        <v/>
      </c>
    </row>
    <row r="298" spans="2:13" x14ac:dyDescent="0.2">
      <c r="B298" s="18"/>
      <c r="C298" s="13"/>
      <c r="D298" s="22"/>
      <c r="E298" s="22"/>
      <c r="F298" s="23"/>
      <c r="G298" s="24" t="str">
        <f>IF(B298="","",IFERROR(INDEX('Registru note'!$C$5:$C$504,MATCH(B298,'Registru note'!$B$5:$B$504,0)),""))</f>
        <v/>
      </c>
      <c r="H298" s="25" t="str">
        <f t="shared" si="12"/>
        <v/>
      </c>
      <c r="I298" s="25" t="str">
        <f t="shared" si="13"/>
        <v/>
      </c>
      <c r="J298" s="15" t="str">
        <f>IF(B298="","",IFERROR(INDEX('Registru note'!$D$5:$D$504,MATCH(B298,'Registru note'!$B$5:$B$504,0)),""))</f>
        <v/>
      </c>
      <c r="K298" s="17" t="str">
        <f>IF(AND(B298="",D298="",E298=""),"",TRIM(IF(ISNA(MATCH(B298,'Registru note'!$B$5:$B$504,0)),"Nota nu există în registru. ","")&amp;IF(D298="","Lipsește contul debitor. ",IF(NOT(OR(ISNUMBER(MATCH(TRIM(IF(ISNUMBER(FIND(".",D298)),LEFT(D298,FIND(".",D298)-1),D298)),PlanCont,0)),ISNUMBER(MATCH(LEFT(TRIM(IF(ISNUMBER(FIND(".",D298)),LEFT(D298,FIND(".",D298)-1),D298)),4),PlanCont,0)),ISNUMBER(MATCH(LEFT(TRIM(IF(ISNUMBER(FIND(".",D298)),LEFT(D298,FIND(".",D298)-1),D298)),3),PlanCont,0)))),"Contul debitor nu există în plan. ",""))&amp;IF(E298="","Lipsește contul creditor. ",IF(NOT(OR(ISNUMBER(MATCH(TRIM(IF(ISNUMBER(FIND(".",E298)),LEFT(E298,FIND(".",E298)-1),E298)),PlanCont,0)),ISNUMBER(MATCH(LEFT(TRIM(IF(ISNUMBER(FIND(".",E298)),LEFT(E298,FIND(".",E298)-1),E298)),4),PlanCont,0)),ISNUMBER(MATCH(LEFT(TRIM(IF(ISNUMBER(FIND(".",E298)),LEFT(E298,FIND(".",E298)-1),E298)),3),PlanCont,0)))),"Contul creditor nu există în plan. ",""))&amp;IF(AND(D298&lt;&gt;"",TRIM(D298&amp;"")=TRIM(E298&amp;"")),"Același cont pe debit și credit. ","")&amp;IF(N(F298)=0,"Lipsește suma. ","")&amp;IF(AND(N(F298)&lt;0,J298&lt;&gt;"Stornare"),"Sumă negativă într-o notă care nu e de stornare. ","")&amp;IF(C298="","Lipsește explicația. ","")))</f>
        <v/>
      </c>
      <c r="L298" s="1" t="str">
        <f>IF(B298="","",B298&amp;"|"&amp;COUNTIF($B$5:B298,B298))</f>
        <v/>
      </c>
      <c r="M298" s="1" t="str">
        <f t="shared" si="14"/>
        <v/>
      </c>
    </row>
    <row r="299" spans="2:13" x14ac:dyDescent="0.2">
      <c r="B299" s="18"/>
      <c r="C299" s="13"/>
      <c r="D299" s="22"/>
      <c r="E299" s="22"/>
      <c r="F299" s="23"/>
      <c r="G299" s="24" t="str">
        <f>IF(B299="","",IFERROR(INDEX('Registru note'!$C$5:$C$504,MATCH(B299,'Registru note'!$B$5:$B$504,0)),""))</f>
        <v/>
      </c>
      <c r="H299" s="25" t="str">
        <f t="shared" si="12"/>
        <v/>
      </c>
      <c r="I299" s="25" t="str">
        <f t="shared" si="13"/>
        <v/>
      </c>
      <c r="J299" s="15" t="str">
        <f>IF(B299="","",IFERROR(INDEX('Registru note'!$D$5:$D$504,MATCH(B299,'Registru note'!$B$5:$B$504,0)),""))</f>
        <v/>
      </c>
      <c r="K299" s="17" t="str">
        <f>IF(AND(B299="",D299="",E299=""),"",TRIM(IF(ISNA(MATCH(B299,'Registru note'!$B$5:$B$504,0)),"Nota nu există în registru. ","")&amp;IF(D299="","Lipsește contul debitor. ",IF(NOT(OR(ISNUMBER(MATCH(TRIM(IF(ISNUMBER(FIND(".",D299)),LEFT(D299,FIND(".",D299)-1),D299)),PlanCont,0)),ISNUMBER(MATCH(LEFT(TRIM(IF(ISNUMBER(FIND(".",D299)),LEFT(D299,FIND(".",D299)-1),D299)),4),PlanCont,0)),ISNUMBER(MATCH(LEFT(TRIM(IF(ISNUMBER(FIND(".",D299)),LEFT(D299,FIND(".",D299)-1),D299)),3),PlanCont,0)))),"Contul debitor nu există în plan. ",""))&amp;IF(E299="","Lipsește contul creditor. ",IF(NOT(OR(ISNUMBER(MATCH(TRIM(IF(ISNUMBER(FIND(".",E299)),LEFT(E299,FIND(".",E299)-1),E299)),PlanCont,0)),ISNUMBER(MATCH(LEFT(TRIM(IF(ISNUMBER(FIND(".",E299)),LEFT(E299,FIND(".",E299)-1),E299)),4),PlanCont,0)),ISNUMBER(MATCH(LEFT(TRIM(IF(ISNUMBER(FIND(".",E299)),LEFT(E299,FIND(".",E299)-1),E299)),3),PlanCont,0)))),"Contul creditor nu există în plan. ",""))&amp;IF(AND(D299&lt;&gt;"",TRIM(D299&amp;"")=TRIM(E299&amp;"")),"Același cont pe debit și credit. ","")&amp;IF(N(F299)=0,"Lipsește suma. ","")&amp;IF(AND(N(F299)&lt;0,J299&lt;&gt;"Stornare"),"Sumă negativă într-o notă care nu e de stornare. ","")&amp;IF(C299="","Lipsește explicația. ","")))</f>
        <v/>
      </c>
      <c r="L299" s="1" t="str">
        <f>IF(B299="","",B299&amp;"|"&amp;COUNTIF($B$5:B299,B299))</f>
        <v/>
      </c>
      <c r="M299" s="1" t="str">
        <f t="shared" si="14"/>
        <v/>
      </c>
    </row>
    <row r="300" spans="2:13" x14ac:dyDescent="0.2">
      <c r="B300" s="18"/>
      <c r="C300" s="13"/>
      <c r="D300" s="22"/>
      <c r="E300" s="22"/>
      <c r="F300" s="23"/>
      <c r="G300" s="24" t="str">
        <f>IF(B300="","",IFERROR(INDEX('Registru note'!$C$5:$C$504,MATCH(B300,'Registru note'!$B$5:$B$504,0)),""))</f>
        <v/>
      </c>
      <c r="H300" s="25" t="str">
        <f t="shared" si="12"/>
        <v/>
      </c>
      <c r="I300" s="25" t="str">
        <f t="shared" si="13"/>
        <v/>
      </c>
      <c r="J300" s="15" t="str">
        <f>IF(B300="","",IFERROR(INDEX('Registru note'!$D$5:$D$504,MATCH(B300,'Registru note'!$B$5:$B$504,0)),""))</f>
        <v/>
      </c>
      <c r="K300" s="17" t="str">
        <f>IF(AND(B300="",D300="",E300=""),"",TRIM(IF(ISNA(MATCH(B300,'Registru note'!$B$5:$B$504,0)),"Nota nu există în registru. ","")&amp;IF(D300="","Lipsește contul debitor. ",IF(NOT(OR(ISNUMBER(MATCH(TRIM(IF(ISNUMBER(FIND(".",D300)),LEFT(D300,FIND(".",D300)-1),D300)),PlanCont,0)),ISNUMBER(MATCH(LEFT(TRIM(IF(ISNUMBER(FIND(".",D300)),LEFT(D300,FIND(".",D300)-1),D300)),4),PlanCont,0)),ISNUMBER(MATCH(LEFT(TRIM(IF(ISNUMBER(FIND(".",D300)),LEFT(D300,FIND(".",D300)-1),D300)),3),PlanCont,0)))),"Contul debitor nu există în plan. ",""))&amp;IF(E300="","Lipsește contul creditor. ",IF(NOT(OR(ISNUMBER(MATCH(TRIM(IF(ISNUMBER(FIND(".",E300)),LEFT(E300,FIND(".",E300)-1),E300)),PlanCont,0)),ISNUMBER(MATCH(LEFT(TRIM(IF(ISNUMBER(FIND(".",E300)),LEFT(E300,FIND(".",E300)-1),E300)),4),PlanCont,0)),ISNUMBER(MATCH(LEFT(TRIM(IF(ISNUMBER(FIND(".",E300)),LEFT(E300,FIND(".",E300)-1),E300)),3),PlanCont,0)))),"Contul creditor nu există în plan. ",""))&amp;IF(AND(D300&lt;&gt;"",TRIM(D300&amp;"")=TRIM(E300&amp;"")),"Același cont pe debit și credit. ","")&amp;IF(N(F300)=0,"Lipsește suma. ","")&amp;IF(AND(N(F300)&lt;0,J300&lt;&gt;"Stornare"),"Sumă negativă într-o notă care nu e de stornare. ","")&amp;IF(C300="","Lipsește explicația. ","")))</f>
        <v/>
      </c>
      <c r="L300" s="1" t="str">
        <f>IF(B300="","",B300&amp;"|"&amp;COUNTIF($B$5:B300,B300))</f>
        <v/>
      </c>
      <c r="M300" s="1" t="str">
        <f t="shared" si="14"/>
        <v/>
      </c>
    </row>
    <row r="301" spans="2:13" x14ac:dyDescent="0.2">
      <c r="B301" s="18"/>
      <c r="C301" s="13"/>
      <c r="D301" s="22"/>
      <c r="E301" s="22"/>
      <c r="F301" s="23"/>
      <c r="G301" s="24" t="str">
        <f>IF(B301="","",IFERROR(INDEX('Registru note'!$C$5:$C$504,MATCH(B301,'Registru note'!$B$5:$B$504,0)),""))</f>
        <v/>
      </c>
      <c r="H301" s="25" t="str">
        <f t="shared" si="12"/>
        <v/>
      </c>
      <c r="I301" s="25" t="str">
        <f t="shared" si="13"/>
        <v/>
      </c>
      <c r="J301" s="15" t="str">
        <f>IF(B301="","",IFERROR(INDEX('Registru note'!$D$5:$D$504,MATCH(B301,'Registru note'!$B$5:$B$504,0)),""))</f>
        <v/>
      </c>
      <c r="K301" s="17" t="str">
        <f>IF(AND(B301="",D301="",E301=""),"",TRIM(IF(ISNA(MATCH(B301,'Registru note'!$B$5:$B$504,0)),"Nota nu există în registru. ","")&amp;IF(D301="","Lipsește contul debitor. ",IF(NOT(OR(ISNUMBER(MATCH(TRIM(IF(ISNUMBER(FIND(".",D301)),LEFT(D301,FIND(".",D301)-1),D301)),PlanCont,0)),ISNUMBER(MATCH(LEFT(TRIM(IF(ISNUMBER(FIND(".",D301)),LEFT(D301,FIND(".",D301)-1),D301)),4),PlanCont,0)),ISNUMBER(MATCH(LEFT(TRIM(IF(ISNUMBER(FIND(".",D301)),LEFT(D301,FIND(".",D301)-1),D301)),3),PlanCont,0)))),"Contul debitor nu există în plan. ",""))&amp;IF(E301="","Lipsește contul creditor. ",IF(NOT(OR(ISNUMBER(MATCH(TRIM(IF(ISNUMBER(FIND(".",E301)),LEFT(E301,FIND(".",E301)-1),E301)),PlanCont,0)),ISNUMBER(MATCH(LEFT(TRIM(IF(ISNUMBER(FIND(".",E301)),LEFT(E301,FIND(".",E301)-1),E301)),4),PlanCont,0)),ISNUMBER(MATCH(LEFT(TRIM(IF(ISNUMBER(FIND(".",E301)),LEFT(E301,FIND(".",E301)-1),E301)),3),PlanCont,0)))),"Contul creditor nu există în plan. ",""))&amp;IF(AND(D301&lt;&gt;"",TRIM(D301&amp;"")=TRIM(E301&amp;"")),"Același cont pe debit și credit. ","")&amp;IF(N(F301)=0,"Lipsește suma. ","")&amp;IF(AND(N(F301)&lt;0,J301&lt;&gt;"Stornare"),"Sumă negativă într-o notă care nu e de stornare. ","")&amp;IF(C301="","Lipsește explicația. ","")))</f>
        <v/>
      </c>
      <c r="L301" s="1" t="str">
        <f>IF(B301="","",B301&amp;"|"&amp;COUNTIF($B$5:B301,B301))</f>
        <v/>
      </c>
      <c r="M301" s="1" t="str">
        <f t="shared" si="14"/>
        <v/>
      </c>
    </row>
    <row r="302" spans="2:13" x14ac:dyDescent="0.2">
      <c r="B302" s="18"/>
      <c r="C302" s="13"/>
      <c r="D302" s="22"/>
      <c r="E302" s="22"/>
      <c r="F302" s="23"/>
      <c r="G302" s="24" t="str">
        <f>IF(B302="","",IFERROR(INDEX('Registru note'!$C$5:$C$504,MATCH(B302,'Registru note'!$B$5:$B$504,0)),""))</f>
        <v/>
      </c>
      <c r="H302" s="25" t="str">
        <f t="shared" si="12"/>
        <v/>
      </c>
      <c r="I302" s="25" t="str">
        <f t="shared" si="13"/>
        <v/>
      </c>
      <c r="J302" s="15" t="str">
        <f>IF(B302="","",IFERROR(INDEX('Registru note'!$D$5:$D$504,MATCH(B302,'Registru note'!$B$5:$B$504,0)),""))</f>
        <v/>
      </c>
      <c r="K302" s="17" t="str">
        <f>IF(AND(B302="",D302="",E302=""),"",TRIM(IF(ISNA(MATCH(B302,'Registru note'!$B$5:$B$504,0)),"Nota nu există în registru. ","")&amp;IF(D302="","Lipsește contul debitor. ",IF(NOT(OR(ISNUMBER(MATCH(TRIM(IF(ISNUMBER(FIND(".",D302)),LEFT(D302,FIND(".",D302)-1),D302)),PlanCont,0)),ISNUMBER(MATCH(LEFT(TRIM(IF(ISNUMBER(FIND(".",D302)),LEFT(D302,FIND(".",D302)-1),D302)),4),PlanCont,0)),ISNUMBER(MATCH(LEFT(TRIM(IF(ISNUMBER(FIND(".",D302)),LEFT(D302,FIND(".",D302)-1),D302)),3),PlanCont,0)))),"Contul debitor nu există în plan. ",""))&amp;IF(E302="","Lipsește contul creditor. ",IF(NOT(OR(ISNUMBER(MATCH(TRIM(IF(ISNUMBER(FIND(".",E302)),LEFT(E302,FIND(".",E302)-1),E302)),PlanCont,0)),ISNUMBER(MATCH(LEFT(TRIM(IF(ISNUMBER(FIND(".",E302)),LEFT(E302,FIND(".",E302)-1),E302)),4),PlanCont,0)),ISNUMBER(MATCH(LEFT(TRIM(IF(ISNUMBER(FIND(".",E302)),LEFT(E302,FIND(".",E302)-1),E302)),3),PlanCont,0)))),"Contul creditor nu există în plan. ",""))&amp;IF(AND(D302&lt;&gt;"",TRIM(D302&amp;"")=TRIM(E302&amp;"")),"Același cont pe debit și credit. ","")&amp;IF(N(F302)=0,"Lipsește suma. ","")&amp;IF(AND(N(F302)&lt;0,J302&lt;&gt;"Stornare"),"Sumă negativă într-o notă care nu e de stornare. ","")&amp;IF(C302="","Lipsește explicația. ","")))</f>
        <v/>
      </c>
      <c r="L302" s="1" t="str">
        <f>IF(B302="","",B302&amp;"|"&amp;COUNTIF($B$5:B302,B302))</f>
        <v/>
      </c>
      <c r="M302" s="1" t="str">
        <f t="shared" si="14"/>
        <v/>
      </c>
    </row>
    <row r="303" spans="2:13" x14ac:dyDescent="0.2">
      <c r="B303" s="18"/>
      <c r="C303" s="13"/>
      <c r="D303" s="22"/>
      <c r="E303" s="22"/>
      <c r="F303" s="23"/>
      <c r="G303" s="24" t="str">
        <f>IF(B303="","",IFERROR(INDEX('Registru note'!$C$5:$C$504,MATCH(B303,'Registru note'!$B$5:$B$504,0)),""))</f>
        <v/>
      </c>
      <c r="H303" s="25" t="str">
        <f t="shared" si="12"/>
        <v/>
      </c>
      <c r="I303" s="25" t="str">
        <f t="shared" si="13"/>
        <v/>
      </c>
      <c r="J303" s="15" t="str">
        <f>IF(B303="","",IFERROR(INDEX('Registru note'!$D$5:$D$504,MATCH(B303,'Registru note'!$B$5:$B$504,0)),""))</f>
        <v/>
      </c>
      <c r="K303" s="17" t="str">
        <f>IF(AND(B303="",D303="",E303=""),"",TRIM(IF(ISNA(MATCH(B303,'Registru note'!$B$5:$B$504,0)),"Nota nu există în registru. ","")&amp;IF(D303="","Lipsește contul debitor. ",IF(NOT(OR(ISNUMBER(MATCH(TRIM(IF(ISNUMBER(FIND(".",D303)),LEFT(D303,FIND(".",D303)-1),D303)),PlanCont,0)),ISNUMBER(MATCH(LEFT(TRIM(IF(ISNUMBER(FIND(".",D303)),LEFT(D303,FIND(".",D303)-1),D303)),4),PlanCont,0)),ISNUMBER(MATCH(LEFT(TRIM(IF(ISNUMBER(FIND(".",D303)),LEFT(D303,FIND(".",D303)-1),D303)),3),PlanCont,0)))),"Contul debitor nu există în plan. ",""))&amp;IF(E303="","Lipsește contul creditor. ",IF(NOT(OR(ISNUMBER(MATCH(TRIM(IF(ISNUMBER(FIND(".",E303)),LEFT(E303,FIND(".",E303)-1),E303)),PlanCont,0)),ISNUMBER(MATCH(LEFT(TRIM(IF(ISNUMBER(FIND(".",E303)),LEFT(E303,FIND(".",E303)-1),E303)),4),PlanCont,0)),ISNUMBER(MATCH(LEFT(TRIM(IF(ISNUMBER(FIND(".",E303)),LEFT(E303,FIND(".",E303)-1),E303)),3),PlanCont,0)))),"Contul creditor nu există în plan. ",""))&amp;IF(AND(D303&lt;&gt;"",TRIM(D303&amp;"")=TRIM(E303&amp;"")),"Același cont pe debit și credit. ","")&amp;IF(N(F303)=0,"Lipsește suma. ","")&amp;IF(AND(N(F303)&lt;0,J303&lt;&gt;"Stornare"),"Sumă negativă într-o notă care nu e de stornare. ","")&amp;IF(C303="","Lipsește explicația. ","")))</f>
        <v/>
      </c>
      <c r="L303" s="1" t="str">
        <f>IF(B303="","",B303&amp;"|"&amp;COUNTIF($B$5:B303,B303))</f>
        <v/>
      </c>
      <c r="M303" s="1" t="str">
        <f t="shared" si="14"/>
        <v/>
      </c>
    </row>
    <row r="304" spans="2:13" x14ac:dyDescent="0.2">
      <c r="B304" s="18"/>
      <c r="C304" s="13"/>
      <c r="D304" s="22"/>
      <c r="E304" s="22"/>
      <c r="F304" s="23"/>
      <c r="G304" s="24" t="str">
        <f>IF(B304="","",IFERROR(INDEX('Registru note'!$C$5:$C$504,MATCH(B304,'Registru note'!$B$5:$B$504,0)),""))</f>
        <v/>
      </c>
      <c r="H304" s="25" t="str">
        <f t="shared" si="12"/>
        <v/>
      </c>
      <c r="I304" s="25" t="str">
        <f t="shared" si="13"/>
        <v/>
      </c>
      <c r="J304" s="15" t="str">
        <f>IF(B304="","",IFERROR(INDEX('Registru note'!$D$5:$D$504,MATCH(B304,'Registru note'!$B$5:$B$504,0)),""))</f>
        <v/>
      </c>
      <c r="K304" s="17" t="str">
        <f>IF(AND(B304="",D304="",E304=""),"",TRIM(IF(ISNA(MATCH(B304,'Registru note'!$B$5:$B$504,0)),"Nota nu există în registru. ","")&amp;IF(D304="","Lipsește contul debitor. ",IF(NOT(OR(ISNUMBER(MATCH(TRIM(IF(ISNUMBER(FIND(".",D304)),LEFT(D304,FIND(".",D304)-1),D304)),PlanCont,0)),ISNUMBER(MATCH(LEFT(TRIM(IF(ISNUMBER(FIND(".",D304)),LEFT(D304,FIND(".",D304)-1),D304)),4),PlanCont,0)),ISNUMBER(MATCH(LEFT(TRIM(IF(ISNUMBER(FIND(".",D304)),LEFT(D304,FIND(".",D304)-1),D304)),3),PlanCont,0)))),"Contul debitor nu există în plan. ",""))&amp;IF(E304="","Lipsește contul creditor. ",IF(NOT(OR(ISNUMBER(MATCH(TRIM(IF(ISNUMBER(FIND(".",E304)),LEFT(E304,FIND(".",E304)-1),E304)),PlanCont,0)),ISNUMBER(MATCH(LEFT(TRIM(IF(ISNUMBER(FIND(".",E304)),LEFT(E304,FIND(".",E304)-1),E304)),4),PlanCont,0)),ISNUMBER(MATCH(LEFT(TRIM(IF(ISNUMBER(FIND(".",E304)),LEFT(E304,FIND(".",E304)-1),E304)),3),PlanCont,0)))),"Contul creditor nu există în plan. ",""))&amp;IF(AND(D304&lt;&gt;"",TRIM(D304&amp;"")=TRIM(E304&amp;"")),"Același cont pe debit și credit. ","")&amp;IF(N(F304)=0,"Lipsește suma. ","")&amp;IF(AND(N(F304)&lt;0,J304&lt;&gt;"Stornare"),"Sumă negativă într-o notă care nu e de stornare. ","")&amp;IF(C304="","Lipsește explicația. ","")))</f>
        <v/>
      </c>
      <c r="L304" s="1" t="str">
        <f>IF(B304="","",B304&amp;"|"&amp;COUNTIF($B$5:B304,B304))</f>
        <v/>
      </c>
      <c r="M304" s="1" t="str">
        <f t="shared" si="14"/>
        <v/>
      </c>
    </row>
    <row r="305" spans="2:13" x14ac:dyDescent="0.2">
      <c r="B305" s="18"/>
      <c r="C305" s="13"/>
      <c r="D305" s="22"/>
      <c r="E305" s="22"/>
      <c r="F305" s="23"/>
      <c r="G305" s="24" t="str">
        <f>IF(B305="","",IFERROR(INDEX('Registru note'!$C$5:$C$504,MATCH(B305,'Registru note'!$B$5:$B$504,0)),""))</f>
        <v/>
      </c>
      <c r="H305" s="25" t="str">
        <f t="shared" si="12"/>
        <v/>
      </c>
      <c r="I305" s="25" t="str">
        <f t="shared" si="13"/>
        <v/>
      </c>
      <c r="J305" s="15" t="str">
        <f>IF(B305="","",IFERROR(INDEX('Registru note'!$D$5:$D$504,MATCH(B305,'Registru note'!$B$5:$B$504,0)),""))</f>
        <v/>
      </c>
      <c r="K305" s="17" t="str">
        <f>IF(AND(B305="",D305="",E305=""),"",TRIM(IF(ISNA(MATCH(B305,'Registru note'!$B$5:$B$504,0)),"Nota nu există în registru. ","")&amp;IF(D305="","Lipsește contul debitor. ",IF(NOT(OR(ISNUMBER(MATCH(TRIM(IF(ISNUMBER(FIND(".",D305)),LEFT(D305,FIND(".",D305)-1),D305)),PlanCont,0)),ISNUMBER(MATCH(LEFT(TRIM(IF(ISNUMBER(FIND(".",D305)),LEFT(D305,FIND(".",D305)-1),D305)),4),PlanCont,0)),ISNUMBER(MATCH(LEFT(TRIM(IF(ISNUMBER(FIND(".",D305)),LEFT(D305,FIND(".",D305)-1),D305)),3),PlanCont,0)))),"Contul debitor nu există în plan. ",""))&amp;IF(E305="","Lipsește contul creditor. ",IF(NOT(OR(ISNUMBER(MATCH(TRIM(IF(ISNUMBER(FIND(".",E305)),LEFT(E305,FIND(".",E305)-1),E305)),PlanCont,0)),ISNUMBER(MATCH(LEFT(TRIM(IF(ISNUMBER(FIND(".",E305)),LEFT(E305,FIND(".",E305)-1),E305)),4),PlanCont,0)),ISNUMBER(MATCH(LEFT(TRIM(IF(ISNUMBER(FIND(".",E305)),LEFT(E305,FIND(".",E305)-1),E305)),3),PlanCont,0)))),"Contul creditor nu există în plan. ",""))&amp;IF(AND(D305&lt;&gt;"",TRIM(D305&amp;"")=TRIM(E305&amp;"")),"Același cont pe debit și credit. ","")&amp;IF(N(F305)=0,"Lipsește suma. ","")&amp;IF(AND(N(F305)&lt;0,J305&lt;&gt;"Stornare"),"Sumă negativă într-o notă care nu e de stornare. ","")&amp;IF(C305="","Lipsește explicația. ","")))</f>
        <v/>
      </c>
      <c r="L305" s="1" t="str">
        <f>IF(B305="","",B305&amp;"|"&amp;COUNTIF($B$5:B305,B305))</f>
        <v/>
      </c>
      <c r="M305" s="1" t="str">
        <f t="shared" si="14"/>
        <v/>
      </c>
    </row>
    <row r="306" spans="2:13" x14ac:dyDescent="0.2">
      <c r="B306" s="18"/>
      <c r="C306" s="13"/>
      <c r="D306" s="22"/>
      <c r="E306" s="22"/>
      <c r="F306" s="23"/>
      <c r="G306" s="24" t="str">
        <f>IF(B306="","",IFERROR(INDEX('Registru note'!$C$5:$C$504,MATCH(B306,'Registru note'!$B$5:$B$504,0)),""))</f>
        <v/>
      </c>
      <c r="H306" s="25" t="str">
        <f t="shared" si="12"/>
        <v/>
      </c>
      <c r="I306" s="25" t="str">
        <f t="shared" si="13"/>
        <v/>
      </c>
      <c r="J306" s="15" t="str">
        <f>IF(B306="","",IFERROR(INDEX('Registru note'!$D$5:$D$504,MATCH(B306,'Registru note'!$B$5:$B$504,0)),""))</f>
        <v/>
      </c>
      <c r="K306" s="17" t="str">
        <f>IF(AND(B306="",D306="",E306=""),"",TRIM(IF(ISNA(MATCH(B306,'Registru note'!$B$5:$B$504,0)),"Nota nu există în registru. ","")&amp;IF(D306="","Lipsește contul debitor. ",IF(NOT(OR(ISNUMBER(MATCH(TRIM(IF(ISNUMBER(FIND(".",D306)),LEFT(D306,FIND(".",D306)-1),D306)),PlanCont,0)),ISNUMBER(MATCH(LEFT(TRIM(IF(ISNUMBER(FIND(".",D306)),LEFT(D306,FIND(".",D306)-1),D306)),4),PlanCont,0)),ISNUMBER(MATCH(LEFT(TRIM(IF(ISNUMBER(FIND(".",D306)),LEFT(D306,FIND(".",D306)-1),D306)),3),PlanCont,0)))),"Contul debitor nu există în plan. ",""))&amp;IF(E306="","Lipsește contul creditor. ",IF(NOT(OR(ISNUMBER(MATCH(TRIM(IF(ISNUMBER(FIND(".",E306)),LEFT(E306,FIND(".",E306)-1),E306)),PlanCont,0)),ISNUMBER(MATCH(LEFT(TRIM(IF(ISNUMBER(FIND(".",E306)),LEFT(E306,FIND(".",E306)-1),E306)),4),PlanCont,0)),ISNUMBER(MATCH(LEFT(TRIM(IF(ISNUMBER(FIND(".",E306)),LEFT(E306,FIND(".",E306)-1),E306)),3),PlanCont,0)))),"Contul creditor nu există în plan. ",""))&amp;IF(AND(D306&lt;&gt;"",TRIM(D306&amp;"")=TRIM(E306&amp;"")),"Același cont pe debit și credit. ","")&amp;IF(N(F306)=0,"Lipsește suma. ","")&amp;IF(AND(N(F306)&lt;0,J306&lt;&gt;"Stornare"),"Sumă negativă într-o notă care nu e de stornare. ","")&amp;IF(C306="","Lipsește explicația. ","")))</f>
        <v/>
      </c>
      <c r="L306" s="1" t="str">
        <f>IF(B306="","",B306&amp;"|"&amp;COUNTIF($B$5:B306,B306))</f>
        <v/>
      </c>
      <c r="M306" s="1" t="str">
        <f t="shared" si="14"/>
        <v/>
      </c>
    </row>
    <row r="307" spans="2:13" x14ac:dyDescent="0.2">
      <c r="B307" s="18"/>
      <c r="C307" s="13"/>
      <c r="D307" s="22"/>
      <c r="E307" s="22"/>
      <c r="F307" s="23"/>
      <c r="G307" s="24" t="str">
        <f>IF(B307="","",IFERROR(INDEX('Registru note'!$C$5:$C$504,MATCH(B307,'Registru note'!$B$5:$B$504,0)),""))</f>
        <v/>
      </c>
      <c r="H307" s="25" t="str">
        <f t="shared" si="12"/>
        <v/>
      </c>
      <c r="I307" s="25" t="str">
        <f t="shared" si="13"/>
        <v/>
      </c>
      <c r="J307" s="15" t="str">
        <f>IF(B307="","",IFERROR(INDEX('Registru note'!$D$5:$D$504,MATCH(B307,'Registru note'!$B$5:$B$504,0)),""))</f>
        <v/>
      </c>
      <c r="K307" s="17" t="str">
        <f>IF(AND(B307="",D307="",E307=""),"",TRIM(IF(ISNA(MATCH(B307,'Registru note'!$B$5:$B$504,0)),"Nota nu există în registru. ","")&amp;IF(D307="","Lipsește contul debitor. ",IF(NOT(OR(ISNUMBER(MATCH(TRIM(IF(ISNUMBER(FIND(".",D307)),LEFT(D307,FIND(".",D307)-1),D307)),PlanCont,0)),ISNUMBER(MATCH(LEFT(TRIM(IF(ISNUMBER(FIND(".",D307)),LEFT(D307,FIND(".",D307)-1),D307)),4),PlanCont,0)),ISNUMBER(MATCH(LEFT(TRIM(IF(ISNUMBER(FIND(".",D307)),LEFT(D307,FIND(".",D307)-1),D307)),3),PlanCont,0)))),"Contul debitor nu există în plan. ",""))&amp;IF(E307="","Lipsește contul creditor. ",IF(NOT(OR(ISNUMBER(MATCH(TRIM(IF(ISNUMBER(FIND(".",E307)),LEFT(E307,FIND(".",E307)-1),E307)),PlanCont,0)),ISNUMBER(MATCH(LEFT(TRIM(IF(ISNUMBER(FIND(".",E307)),LEFT(E307,FIND(".",E307)-1),E307)),4),PlanCont,0)),ISNUMBER(MATCH(LEFT(TRIM(IF(ISNUMBER(FIND(".",E307)),LEFT(E307,FIND(".",E307)-1),E307)),3),PlanCont,0)))),"Contul creditor nu există în plan. ",""))&amp;IF(AND(D307&lt;&gt;"",TRIM(D307&amp;"")=TRIM(E307&amp;"")),"Același cont pe debit și credit. ","")&amp;IF(N(F307)=0,"Lipsește suma. ","")&amp;IF(AND(N(F307)&lt;0,J307&lt;&gt;"Stornare"),"Sumă negativă într-o notă care nu e de stornare. ","")&amp;IF(C307="","Lipsește explicația. ","")))</f>
        <v/>
      </c>
      <c r="L307" s="1" t="str">
        <f>IF(B307="","",B307&amp;"|"&amp;COUNTIF($B$5:B307,B307))</f>
        <v/>
      </c>
      <c r="M307" s="1" t="str">
        <f t="shared" si="14"/>
        <v/>
      </c>
    </row>
    <row r="308" spans="2:13" x14ac:dyDescent="0.2">
      <c r="B308" s="18"/>
      <c r="C308" s="13"/>
      <c r="D308" s="22"/>
      <c r="E308" s="22"/>
      <c r="F308" s="23"/>
      <c r="G308" s="24" t="str">
        <f>IF(B308="","",IFERROR(INDEX('Registru note'!$C$5:$C$504,MATCH(B308,'Registru note'!$B$5:$B$504,0)),""))</f>
        <v/>
      </c>
      <c r="H308" s="25" t="str">
        <f t="shared" si="12"/>
        <v/>
      </c>
      <c r="I308" s="25" t="str">
        <f t="shared" si="13"/>
        <v/>
      </c>
      <c r="J308" s="15" t="str">
        <f>IF(B308="","",IFERROR(INDEX('Registru note'!$D$5:$D$504,MATCH(B308,'Registru note'!$B$5:$B$504,0)),""))</f>
        <v/>
      </c>
      <c r="K308" s="17" t="str">
        <f>IF(AND(B308="",D308="",E308=""),"",TRIM(IF(ISNA(MATCH(B308,'Registru note'!$B$5:$B$504,0)),"Nota nu există în registru. ","")&amp;IF(D308="","Lipsește contul debitor. ",IF(NOT(OR(ISNUMBER(MATCH(TRIM(IF(ISNUMBER(FIND(".",D308)),LEFT(D308,FIND(".",D308)-1),D308)),PlanCont,0)),ISNUMBER(MATCH(LEFT(TRIM(IF(ISNUMBER(FIND(".",D308)),LEFT(D308,FIND(".",D308)-1),D308)),4),PlanCont,0)),ISNUMBER(MATCH(LEFT(TRIM(IF(ISNUMBER(FIND(".",D308)),LEFT(D308,FIND(".",D308)-1),D308)),3),PlanCont,0)))),"Contul debitor nu există în plan. ",""))&amp;IF(E308="","Lipsește contul creditor. ",IF(NOT(OR(ISNUMBER(MATCH(TRIM(IF(ISNUMBER(FIND(".",E308)),LEFT(E308,FIND(".",E308)-1),E308)),PlanCont,0)),ISNUMBER(MATCH(LEFT(TRIM(IF(ISNUMBER(FIND(".",E308)),LEFT(E308,FIND(".",E308)-1),E308)),4),PlanCont,0)),ISNUMBER(MATCH(LEFT(TRIM(IF(ISNUMBER(FIND(".",E308)),LEFT(E308,FIND(".",E308)-1),E308)),3),PlanCont,0)))),"Contul creditor nu există în plan. ",""))&amp;IF(AND(D308&lt;&gt;"",TRIM(D308&amp;"")=TRIM(E308&amp;"")),"Același cont pe debit și credit. ","")&amp;IF(N(F308)=0,"Lipsește suma. ","")&amp;IF(AND(N(F308)&lt;0,J308&lt;&gt;"Stornare"),"Sumă negativă într-o notă care nu e de stornare. ","")&amp;IF(C308="","Lipsește explicația. ","")))</f>
        <v/>
      </c>
      <c r="L308" s="1" t="str">
        <f>IF(B308="","",B308&amp;"|"&amp;COUNTIF($B$5:B308,B308))</f>
        <v/>
      </c>
      <c r="M308" s="1" t="str">
        <f t="shared" si="14"/>
        <v/>
      </c>
    </row>
    <row r="309" spans="2:13" x14ac:dyDescent="0.2">
      <c r="B309" s="18"/>
      <c r="C309" s="13"/>
      <c r="D309" s="22"/>
      <c r="E309" s="22"/>
      <c r="F309" s="23"/>
      <c r="G309" s="24" t="str">
        <f>IF(B309="","",IFERROR(INDEX('Registru note'!$C$5:$C$504,MATCH(B309,'Registru note'!$B$5:$B$504,0)),""))</f>
        <v/>
      </c>
      <c r="H309" s="25" t="str">
        <f t="shared" si="12"/>
        <v/>
      </c>
      <c r="I309" s="25" t="str">
        <f t="shared" si="13"/>
        <v/>
      </c>
      <c r="J309" s="15" t="str">
        <f>IF(B309="","",IFERROR(INDEX('Registru note'!$D$5:$D$504,MATCH(B309,'Registru note'!$B$5:$B$504,0)),""))</f>
        <v/>
      </c>
      <c r="K309" s="17" t="str">
        <f>IF(AND(B309="",D309="",E309=""),"",TRIM(IF(ISNA(MATCH(B309,'Registru note'!$B$5:$B$504,0)),"Nota nu există în registru. ","")&amp;IF(D309="","Lipsește contul debitor. ",IF(NOT(OR(ISNUMBER(MATCH(TRIM(IF(ISNUMBER(FIND(".",D309)),LEFT(D309,FIND(".",D309)-1),D309)),PlanCont,0)),ISNUMBER(MATCH(LEFT(TRIM(IF(ISNUMBER(FIND(".",D309)),LEFT(D309,FIND(".",D309)-1),D309)),4),PlanCont,0)),ISNUMBER(MATCH(LEFT(TRIM(IF(ISNUMBER(FIND(".",D309)),LEFT(D309,FIND(".",D309)-1),D309)),3),PlanCont,0)))),"Contul debitor nu există în plan. ",""))&amp;IF(E309="","Lipsește contul creditor. ",IF(NOT(OR(ISNUMBER(MATCH(TRIM(IF(ISNUMBER(FIND(".",E309)),LEFT(E309,FIND(".",E309)-1),E309)),PlanCont,0)),ISNUMBER(MATCH(LEFT(TRIM(IF(ISNUMBER(FIND(".",E309)),LEFT(E309,FIND(".",E309)-1),E309)),4),PlanCont,0)),ISNUMBER(MATCH(LEFT(TRIM(IF(ISNUMBER(FIND(".",E309)),LEFT(E309,FIND(".",E309)-1),E309)),3),PlanCont,0)))),"Contul creditor nu există în plan. ",""))&amp;IF(AND(D309&lt;&gt;"",TRIM(D309&amp;"")=TRIM(E309&amp;"")),"Același cont pe debit și credit. ","")&amp;IF(N(F309)=0,"Lipsește suma. ","")&amp;IF(AND(N(F309)&lt;0,J309&lt;&gt;"Stornare"),"Sumă negativă într-o notă care nu e de stornare. ","")&amp;IF(C309="","Lipsește explicația. ","")))</f>
        <v/>
      </c>
      <c r="L309" s="1" t="str">
        <f>IF(B309="","",B309&amp;"|"&amp;COUNTIF($B$5:B309,B309))</f>
        <v/>
      </c>
      <c r="M309" s="1" t="str">
        <f t="shared" si="14"/>
        <v/>
      </c>
    </row>
    <row r="310" spans="2:13" x14ac:dyDescent="0.2">
      <c r="B310" s="18"/>
      <c r="C310" s="13"/>
      <c r="D310" s="22"/>
      <c r="E310" s="22"/>
      <c r="F310" s="23"/>
      <c r="G310" s="24" t="str">
        <f>IF(B310="","",IFERROR(INDEX('Registru note'!$C$5:$C$504,MATCH(B310,'Registru note'!$B$5:$B$504,0)),""))</f>
        <v/>
      </c>
      <c r="H310" s="25" t="str">
        <f t="shared" si="12"/>
        <v/>
      </c>
      <c r="I310" s="25" t="str">
        <f t="shared" si="13"/>
        <v/>
      </c>
      <c r="J310" s="15" t="str">
        <f>IF(B310="","",IFERROR(INDEX('Registru note'!$D$5:$D$504,MATCH(B310,'Registru note'!$B$5:$B$504,0)),""))</f>
        <v/>
      </c>
      <c r="K310" s="17" t="str">
        <f>IF(AND(B310="",D310="",E310=""),"",TRIM(IF(ISNA(MATCH(B310,'Registru note'!$B$5:$B$504,0)),"Nota nu există în registru. ","")&amp;IF(D310="","Lipsește contul debitor. ",IF(NOT(OR(ISNUMBER(MATCH(TRIM(IF(ISNUMBER(FIND(".",D310)),LEFT(D310,FIND(".",D310)-1),D310)),PlanCont,0)),ISNUMBER(MATCH(LEFT(TRIM(IF(ISNUMBER(FIND(".",D310)),LEFT(D310,FIND(".",D310)-1),D310)),4),PlanCont,0)),ISNUMBER(MATCH(LEFT(TRIM(IF(ISNUMBER(FIND(".",D310)),LEFT(D310,FIND(".",D310)-1),D310)),3),PlanCont,0)))),"Contul debitor nu există în plan. ",""))&amp;IF(E310="","Lipsește contul creditor. ",IF(NOT(OR(ISNUMBER(MATCH(TRIM(IF(ISNUMBER(FIND(".",E310)),LEFT(E310,FIND(".",E310)-1),E310)),PlanCont,0)),ISNUMBER(MATCH(LEFT(TRIM(IF(ISNUMBER(FIND(".",E310)),LEFT(E310,FIND(".",E310)-1),E310)),4),PlanCont,0)),ISNUMBER(MATCH(LEFT(TRIM(IF(ISNUMBER(FIND(".",E310)),LEFT(E310,FIND(".",E310)-1),E310)),3),PlanCont,0)))),"Contul creditor nu există în plan. ",""))&amp;IF(AND(D310&lt;&gt;"",TRIM(D310&amp;"")=TRIM(E310&amp;"")),"Același cont pe debit și credit. ","")&amp;IF(N(F310)=0,"Lipsește suma. ","")&amp;IF(AND(N(F310)&lt;0,J310&lt;&gt;"Stornare"),"Sumă negativă într-o notă care nu e de stornare. ","")&amp;IF(C310="","Lipsește explicația. ","")))</f>
        <v/>
      </c>
      <c r="L310" s="1" t="str">
        <f>IF(B310="","",B310&amp;"|"&amp;COUNTIF($B$5:B310,B310))</f>
        <v/>
      </c>
      <c r="M310" s="1" t="str">
        <f t="shared" si="14"/>
        <v/>
      </c>
    </row>
    <row r="311" spans="2:13" x14ac:dyDescent="0.2">
      <c r="B311" s="18"/>
      <c r="C311" s="13"/>
      <c r="D311" s="22"/>
      <c r="E311" s="22"/>
      <c r="F311" s="23"/>
      <c r="G311" s="24" t="str">
        <f>IF(B311="","",IFERROR(INDEX('Registru note'!$C$5:$C$504,MATCH(B311,'Registru note'!$B$5:$B$504,0)),""))</f>
        <v/>
      </c>
      <c r="H311" s="25" t="str">
        <f t="shared" si="12"/>
        <v/>
      </c>
      <c r="I311" s="25" t="str">
        <f t="shared" si="13"/>
        <v/>
      </c>
      <c r="J311" s="15" t="str">
        <f>IF(B311="","",IFERROR(INDEX('Registru note'!$D$5:$D$504,MATCH(B311,'Registru note'!$B$5:$B$504,0)),""))</f>
        <v/>
      </c>
      <c r="K311" s="17" t="str">
        <f>IF(AND(B311="",D311="",E311=""),"",TRIM(IF(ISNA(MATCH(B311,'Registru note'!$B$5:$B$504,0)),"Nota nu există în registru. ","")&amp;IF(D311="","Lipsește contul debitor. ",IF(NOT(OR(ISNUMBER(MATCH(TRIM(IF(ISNUMBER(FIND(".",D311)),LEFT(D311,FIND(".",D311)-1),D311)),PlanCont,0)),ISNUMBER(MATCH(LEFT(TRIM(IF(ISNUMBER(FIND(".",D311)),LEFT(D311,FIND(".",D311)-1),D311)),4),PlanCont,0)),ISNUMBER(MATCH(LEFT(TRIM(IF(ISNUMBER(FIND(".",D311)),LEFT(D311,FIND(".",D311)-1),D311)),3),PlanCont,0)))),"Contul debitor nu există în plan. ",""))&amp;IF(E311="","Lipsește contul creditor. ",IF(NOT(OR(ISNUMBER(MATCH(TRIM(IF(ISNUMBER(FIND(".",E311)),LEFT(E311,FIND(".",E311)-1),E311)),PlanCont,0)),ISNUMBER(MATCH(LEFT(TRIM(IF(ISNUMBER(FIND(".",E311)),LEFT(E311,FIND(".",E311)-1),E311)),4),PlanCont,0)),ISNUMBER(MATCH(LEFT(TRIM(IF(ISNUMBER(FIND(".",E311)),LEFT(E311,FIND(".",E311)-1),E311)),3),PlanCont,0)))),"Contul creditor nu există în plan. ",""))&amp;IF(AND(D311&lt;&gt;"",TRIM(D311&amp;"")=TRIM(E311&amp;"")),"Același cont pe debit și credit. ","")&amp;IF(N(F311)=0,"Lipsește suma. ","")&amp;IF(AND(N(F311)&lt;0,J311&lt;&gt;"Stornare"),"Sumă negativă într-o notă care nu e de stornare. ","")&amp;IF(C311="","Lipsește explicația. ","")))</f>
        <v/>
      </c>
      <c r="L311" s="1" t="str">
        <f>IF(B311="","",B311&amp;"|"&amp;COUNTIF($B$5:B311,B311))</f>
        <v/>
      </c>
      <c r="M311" s="1" t="str">
        <f t="shared" si="14"/>
        <v/>
      </c>
    </row>
    <row r="312" spans="2:13" x14ac:dyDescent="0.2">
      <c r="B312" s="18"/>
      <c r="C312" s="13"/>
      <c r="D312" s="22"/>
      <c r="E312" s="22"/>
      <c r="F312" s="23"/>
      <c r="G312" s="24" t="str">
        <f>IF(B312="","",IFERROR(INDEX('Registru note'!$C$5:$C$504,MATCH(B312,'Registru note'!$B$5:$B$504,0)),""))</f>
        <v/>
      </c>
      <c r="H312" s="25" t="str">
        <f t="shared" si="12"/>
        <v/>
      </c>
      <c r="I312" s="25" t="str">
        <f t="shared" si="13"/>
        <v/>
      </c>
      <c r="J312" s="15" t="str">
        <f>IF(B312="","",IFERROR(INDEX('Registru note'!$D$5:$D$504,MATCH(B312,'Registru note'!$B$5:$B$504,0)),""))</f>
        <v/>
      </c>
      <c r="K312" s="17" t="str">
        <f>IF(AND(B312="",D312="",E312=""),"",TRIM(IF(ISNA(MATCH(B312,'Registru note'!$B$5:$B$504,0)),"Nota nu există în registru. ","")&amp;IF(D312="","Lipsește contul debitor. ",IF(NOT(OR(ISNUMBER(MATCH(TRIM(IF(ISNUMBER(FIND(".",D312)),LEFT(D312,FIND(".",D312)-1),D312)),PlanCont,0)),ISNUMBER(MATCH(LEFT(TRIM(IF(ISNUMBER(FIND(".",D312)),LEFT(D312,FIND(".",D312)-1),D312)),4),PlanCont,0)),ISNUMBER(MATCH(LEFT(TRIM(IF(ISNUMBER(FIND(".",D312)),LEFT(D312,FIND(".",D312)-1),D312)),3),PlanCont,0)))),"Contul debitor nu există în plan. ",""))&amp;IF(E312="","Lipsește contul creditor. ",IF(NOT(OR(ISNUMBER(MATCH(TRIM(IF(ISNUMBER(FIND(".",E312)),LEFT(E312,FIND(".",E312)-1),E312)),PlanCont,0)),ISNUMBER(MATCH(LEFT(TRIM(IF(ISNUMBER(FIND(".",E312)),LEFT(E312,FIND(".",E312)-1),E312)),4),PlanCont,0)),ISNUMBER(MATCH(LEFT(TRIM(IF(ISNUMBER(FIND(".",E312)),LEFT(E312,FIND(".",E312)-1),E312)),3),PlanCont,0)))),"Contul creditor nu există în plan. ",""))&amp;IF(AND(D312&lt;&gt;"",TRIM(D312&amp;"")=TRIM(E312&amp;"")),"Același cont pe debit și credit. ","")&amp;IF(N(F312)=0,"Lipsește suma. ","")&amp;IF(AND(N(F312)&lt;0,J312&lt;&gt;"Stornare"),"Sumă negativă într-o notă care nu e de stornare. ","")&amp;IF(C312="","Lipsește explicația. ","")))</f>
        <v/>
      </c>
      <c r="L312" s="1" t="str">
        <f>IF(B312="","",B312&amp;"|"&amp;COUNTIF($B$5:B312,B312))</f>
        <v/>
      </c>
      <c r="M312" s="1" t="str">
        <f t="shared" si="14"/>
        <v/>
      </c>
    </row>
    <row r="313" spans="2:13" x14ac:dyDescent="0.2">
      <c r="B313" s="18"/>
      <c r="C313" s="13"/>
      <c r="D313" s="22"/>
      <c r="E313" s="22"/>
      <c r="F313" s="23"/>
      <c r="G313" s="24" t="str">
        <f>IF(B313="","",IFERROR(INDEX('Registru note'!$C$5:$C$504,MATCH(B313,'Registru note'!$B$5:$B$504,0)),""))</f>
        <v/>
      </c>
      <c r="H313" s="25" t="str">
        <f t="shared" si="12"/>
        <v/>
      </c>
      <c r="I313" s="25" t="str">
        <f t="shared" si="13"/>
        <v/>
      </c>
      <c r="J313" s="15" t="str">
        <f>IF(B313="","",IFERROR(INDEX('Registru note'!$D$5:$D$504,MATCH(B313,'Registru note'!$B$5:$B$504,0)),""))</f>
        <v/>
      </c>
      <c r="K313" s="17" t="str">
        <f>IF(AND(B313="",D313="",E313=""),"",TRIM(IF(ISNA(MATCH(B313,'Registru note'!$B$5:$B$504,0)),"Nota nu există în registru. ","")&amp;IF(D313="","Lipsește contul debitor. ",IF(NOT(OR(ISNUMBER(MATCH(TRIM(IF(ISNUMBER(FIND(".",D313)),LEFT(D313,FIND(".",D313)-1),D313)),PlanCont,0)),ISNUMBER(MATCH(LEFT(TRIM(IF(ISNUMBER(FIND(".",D313)),LEFT(D313,FIND(".",D313)-1),D313)),4),PlanCont,0)),ISNUMBER(MATCH(LEFT(TRIM(IF(ISNUMBER(FIND(".",D313)),LEFT(D313,FIND(".",D313)-1),D313)),3),PlanCont,0)))),"Contul debitor nu există în plan. ",""))&amp;IF(E313="","Lipsește contul creditor. ",IF(NOT(OR(ISNUMBER(MATCH(TRIM(IF(ISNUMBER(FIND(".",E313)),LEFT(E313,FIND(".",E313)-1),E313)),PlanCont,0)),ISNUMBER(MATCH(LEFT(TRIM(IF(ISNUMBER(FIND(".",E313)),LEFT(E313,FIND(".",E313)-1),E313)),4),PlanCont,0)),ISNUMBER(MATCH(LEFT(TRIM(IF(ISNUMBER(FIND(".",E313)),LEFT(E313,FIND(".",E313)-1),E313)),3),PlanCont,0)))),"Contul creditor nu există în plan. ",""))&amp;IF(AND(D313&lt;&gt;"",TRIM(D313&amp;"")=TRIM(E313&amp;"")),"Același cont pe debit și credit. ","")&amp;IF(N(F313)=0,"Lipsește suma. ","")&amp;IF(AND(N(F313)&lt;0,J313&lt;&gt;"Stornare"),"Sumă negativă într-o notă care nu e de stornare. ","")&amp;IF(C313="","Lipsește explicația. ","")))</f>
        <v/>
      </c>
      <c r="L313" s="1" t="str">
        <f>IF(B313="","",B313&amp;"|"&amp;COUNTIF($B$5:B313,B313))</f>
        <v/>
      </c>
      <c r="M313" s="1" t="str">
        <f t="shared" si="14"/>
        <v/>
      </c>
    </row>
    <row r="314" spans="2:13" x14ac:dyDescent="0.2">
      <c r="B314" s="18"/>
      <c r="C314" s="13"/>
      <c r="D314" s="22"/>
      <c r="E314" s="22"/>
      <c r="F314" s="23"/>
      <c r="G314" s="24" t="str">
        <f>IF(B314="","",IFERROR(INDEX('Registru note'!$C$5:$C$504,MATCH(B314,'Registru note'!$B$5:$B$504,0)),""))</f>
        <v/>
      </c>
      <c r="H314" s="25" t="str">
        <f t="shared" si="12"/>
        <v/>
      </c>
      <c r="I314" s="25" t="str">
        <f t="shared" si="13"/>
        <v/>
      </c>
      <c r="J314" s="15" t="str">
        <f>IF(B314="","",IFERROR(INDEX('Registru note'!$D$5:$D$504,MATCH(B314,'Registru note'!$B$5:$B$504,0)),""))</f>
        <v/>
      </c>
      <c r="K314" s="17" t="str">
        <f>IF(AND(B314="",D314="",E314=""),"",TRIM(IF(ISNA(MATCH(B314,'Registru note'!$B$5:$B$504,0)),"Nota nu există în registru. ","")&amp;IF(D314="","Lipsește contul debitor. ",IF(NOT(OR(ISNUMBER(MATCH(TRIM(IF(ISNUMBER(FIND(".",D314)),LEFT(D314,FIND(".",D314)-1),D314)),PlanCont,0)),ISNUMBER(MATCH(LEFT(TRIM(IF(ISNUMBER(FIND(".",D314)),LEFT(D314,FIND(".",D314)-1),D314)),4),PlanCont,0)),ISNUMBER(MATCH(LEFT(TRIM(IF(ISNUMBER(FIND(".",D314)),LEFT(D314,FIND(".",D314)-1),D314)),3),PlanCont,0)))),"Contul debitor nu există în plan. ",""))&amp;IF(E314="","Lipsește contul creditor. ",IF(NOT(OR(ISNUMBER(MATCH(TRIM(IF(ISNUMBER(FIND(".",E314)),LEFT(E314,FIND(".",E314)-1),E314)),PlanCont,0)),ISNUMBER(MATCH(LEFT(TRIM(IF(ISNUMBER(FIND(".",E314)),LEFT(E314,FIND(".",E314)-1),E314)),4),PlanCont,0)),ISNUMBER(MATCH(LEFT(TRIM(IF(ISNUMBER(FIND(".",E314)),LEFT(E314,FIND(".",E314)-1),E314)),3),PlanCont,0)))),"Contul creditor nu există în plan. ",""))&amp;IF(AND(D314&lt;&gt;"",TRIM(D314&amp;"")=TRIM(E314&amp;"")),"Același cont pe debit și credit. ","")&amp;IF(N(F314)=0,"Lipsește suma. ","")&amp;IF(AND(N(F314)&lt;0,J314&lt;&gt;"Stornare"),"Sumă negativă într-o notă care nu e de stornare. ","")&amp;IF(C314="","Lipsește explicația. ","")))</f>
        <v/>
      </c>
      <c r="L314" s="1" t="str">
        <f>IF(B314="","",B314&amp;"|"&amp;COUNTIF($B$5:B314,B314))</f>
        <v/>
      </c>
      <c r="M314" s="1" t="str">
        <f t="shared" si="14"/>
        <v/>
      </c>
    </row>
    <row r="315" spans="2:13" x14ac:dyDescent="0.2">
      <c r="B315" s="18"/>
      <c r="C315" s="13"/>
      <c r="D315" s="22"/>
      <c r="E315" s="22"/>
      <c r="F315" s="23"/>
      <c r="G315" s="24" t="str">
        <f>IF(B315="","",IFERROR(INDEX('Registru note'!$C$5:$C$504,MATCH(B315,'Registru note'!$B$5:$B$504,0)),""))</f>
        <v/>
      </c>
      <c r="H315" s="25" t="str">
        <f t="shared" si="12"/>
        <v/>
      </c>
      <c r="I315" s="25" t="str">
        <f t="shared" si="13"/>
        <v/>
      </c>
      <c r="J315" s="15" t="str">
        <f>IF(B315="","",IFERROR(INDEX('Registru note'!$D$5:$D$504,MATCH(B315,'Registru note'!$B$5:$B$504,0)),""))</f>
        <v/>
      </c>
      <c r="K315" s="17" t="str">
        <f>IF(AND(B315="",D315="",E315=""),"",TRIM(IF(ISNA(MATCH(B315,'Registru note'!$B$5:$B$504,0)),"Nota nu există în registru. ","")&amp;IF(D315="","Lipsește contul debitor. ",IF(NOT(OR(ISNUMBER(MATCH(TRIM(IF(ISNUMBER(FIND(".",D315)),LEFT(D315,FIND(".",D315)-1),D315)),PlanCont,0)),ISNUMBER(MATCH(LEFT(TRIM(IF(ISNUMBER(FIND(".",D315)),LEFT(D315,FIND(".",D315)-1),D315)),4),PlanCont,0)),ISNUMBER(MATCH(LEFT(TRIM(IF(ISNUMBER(FIND(".",D315)),LEFT(D315,FIND(".",D315)-1),D315)),3),PlanCont,0)))),"Contul debitor nu există în plan. ",""))&amp;IF(E315="","Lipsește contul creditor. ",IF(NOT(OR(ISNUMBER(MATCH(TRIM(IF(ISNUMBER(FIND(".",E315)),LEFT(E315,FIND(".",E315)-1),E315)),PlanCont,0)),ISNUMBER(MATCH(LEFT(TRIM(IF(ISNUMBER(FIND(".",E315)),LEFT(E315,FIND(".",E315)-1),E315)),4),PlanCont,0)),ISNUMBER(MATCH(LEFT(TRIM(IF(ISNUMBER(FIND(".",E315)),LEFT(E315,FIND(".",E315)-1),E315)),3),PlanCont,0)))),"Contul creditor nu există în plan. ",""))&amp;IF(AND(D315&lt;&gt;"",TRIM(D315&amp;"")=TRIM(E315&amp;"")),"Același cont pe debit și credit. ","")&amp;IF(N(F315)=0,"Lipsește suma. ","")&amp;IF(AND(N(F315)&lt;0,J315&lt;&gt;"Stornare"),"Sumă negativă într-o notă care nu e de stornare. ","")&amp;IF(C315="","Lipsește explicația. ","")))</f>
        <v/>
      </c>
      <c r="L315" s="1" t="str">
        <f>IF(B315="","",B315&amp;"|"&amp;COUNTIF($B$5:B315,B315))</f>
        <v/>
      </c>
      <c r="M315" s="1" t="str">
        <f t="shared" si="14"/>
        <v/>
      </c>
    </row>
    <row r="316" spans="2:13" x14ac:dyDescent="0.2">
      <c r="B316" s="18"/>
      <c r="C316" s="13"/>
      <c r="D316" s="22"/>
      <c r="E316" s="22"/>
      <c r="F316" s="23"/>
      <c r="G316" s="24" t="str">
        <f>IF(B316="","",IFERROR(INDEX('Registru note'!$C$5:$C$504,MATCH(B316,'Registru note'!$B$5:$B$504,0)),""))</f>
        <v/>
      </c>
      <c r="H316" s="25" t="str">
        <f t="shared" si="12"/>
        <v/>
      </c>
      <c r="I316" s="25" t="str">
        <f t="shared" si="13"/>
        <v/>
      </c>
      <c r="J316" s="15" t="str">
        <f>IF(B316="","",IFERROR(INDEX('Registru note'!$D$5:$D$504,MATCH(B316,'Registru note'!$B$5:$B$504,0)),""))</f>
        <v/>
      </c>
      <c r="K316" s="17" t="str">
        <f>IF(AND(B316="",D316="",E316=""),"",TRIM(IF(ISNA(MATCH(B316,'Registru note'!$B$5:$B$504,0)),"Nota nu există în registru. ","")&amp;IF(D316="","Lipsește contul debitor. ",IF(NOT(OR(ISNUMBER(MATCH(TRIM(IF(ISNUMBER(FIND(".",D316)),LEFT(D316,FIND(".",D316)-1),D316)),PlanCont,0)),ISNUMBER(MATCH(LEFT(TRIM(IF(ISNUMBER(FIND(".",D316)),LEFT(D316,FIND(".",D316)-1),D316)),4),PlanCont,0)),ISNUMBER(MATCH(LEFT(TRIM(IF(ISNUMBER(FIND(".",D316)),LEFT(D316,FIND(".",D316)-1),D316)),3),PlanCont,0)))),"Contul debitor nu există în plan. ",""))&amp;IF(E316="","Lipsește contul creditor. ",IF(NOT(OR(ISNUMBER(MATCH(TRIM(IF(ISNUMBER(FIND(".",E316)),LEFT(E316,FIND(".",E316)-1),E316)),PlanCont,0)),ISNUMBER(MATCH(LEFT(TRIM(IF(ISNUMBER(FIND(".",E316)),LEFT(E316,FIND(".",E316)-1),E316)),4),PlanCont,0)),ISNUMBER(MATCH(LEFT(TRIM(IF(ISNUMBER(FIND(".",E316)),LEFT(E316,FIND(".",E316)-1),E316)),3),PlanCont,0)))),"Contul creditor nu există în plan. ",""))&amp;IF(AND(D316&lt;&gt;"",TRIM(D316&amp;"")=TRIM(E316&amp;"")),"Același cont pe debit și credit. ","")&amp;IF(N(F316)=0,"Lipsește suma. ","")&amp;IF(AND(N(F316)&lt;0,J316&lt;&gt;"Stornare"),"Sumă negativă într-o notă care nu e de stornare. ","")&amp;IF(C316="","Lipsește explicația. ","")))</f>
        <v/>
      </c>
      <c r="L316" s="1" t="str">
        <f>IF(B316="","",B316&amp;"|"&amp;COUNTIF($B$5:B316,B316))</f>
        <v/>
      </c>
      <c r="M316" s="1" t="str">
        <f t="shared" si="14"/>
        <v/>
      </c>
    </row>
    <row r="317" spans="2:13" x14ac:dyDescent="0.2">
      <c r="B317" s="18"/>
      <c r="C317" s="13"/>
      <c r="D317" s="22"/>
      <c r="E317" s="22"/>
      <c r="F317" s="23"/>
      <c r="G317" s="24" t="str">
        <f>IF(B317="","",IFERROR(INDEX('Registru note'!$C$5:$C$504,MATCH(B317,'Registru note'!$B$5:$B$504,0)),""))</f>
        <v/>
      </c>
      <c r="H317" s="25" t="str">
        <f t="shared" si="12"/>
        <v/>
      </c>
      <c r="I317" s="25" t="str">
        <f t="shared" si="13"/>
        <v/>
      </c>
      <c r="J317" s="15" t="str">
        <f>IF(B317="","",IFERROR(INDEX('Registru note'!$D$5:$D$504,MATCH(B317,'Registru note'!$B$5:$B$504,0)),""))</f>
        <v/>
      </c>
      <c r="K317" s="17" t="str">
        <f>IF(AND(B317="",D317="",E317=""),"",TRIM(IF(ISNA(MATCH(B317,'Registru note'!$B$5:$B$504,0)),"Nota nu există în registru. ","")&amp;IF(D317="","Lipsește contul debitor. ",IF(NOT(OR(ISNUMBER(MATCH(TRIM(IF(ISNUMBER(FIND(".",D317)),LEFT(D317,FIND(".",D317)-1),D317)),PlanCont,0)),ISNUMBER(MATCH(LEFT(TRIM(IF(ISNUMBER(FIND(".",D317)),LEFT(D317,FIND(".",D317)-1),D317)),4),PlanCont,0)),ISNUMBER(MATCH(LEFT(TRIM(IF(ISNUMBER(FIND(".",D317)),LEFT(D317,FIND(".",D317)-1),D317)),3),PlanCont,0)))),"Contul debitor nu există în plan. ",""))&amp;IF(E317="","Lipsește contul creditor. ",IF(NOT(OR(ISNUMBER(MATCH(TRIM(IF(ISNUMBER(FIND(".",E317)),LEFT(E317,FIND(".",E317)-1),E317)),PlanCont,0)),ISNUMBER(MATCH(LEFT(TRIM(IF(ISNUMBER(FIND(".",E317)),LEFT(E317,FIND(".",E317)-1),E317)),4),PlanCont,0)),ISNUMBER(MATCH(LEFT(TRIM(IF(ISNUMBER(FIND(".",E317)),LEFT(E317,FIND(".",E317)-1),E317)),3),PlanCont,0)))),"Contul creditor nu există în plan. ",""))&amp;IF(AND(D317&lt;&gt;"",TRIM(D317&amp;"")=TRIM(E317&amp;"")),"Același cont pe debit și credit. ","")&amp;IF(N(F317)=0,"Lipsește suma. ","")&amp;IF(AND(N(F317)&lt;0,J317&lt;&gt;"Stornare"),"Sumă negativă într-o notă care nu e de stornare. ","")&amp;IF(C317="","Lipsește explicația. ","")))</f>
        <v/>
      </c>
      <c r="L317" s="1" t="str">
        <f>IF(B317="","",B317&amp;"|"&amp;COUNTIF($B$5:B317,B317))</f>
        <v/>
      </c>
      <c r="M317" s="1" t="str">
        <f t="shared" si="14"/>
        <v/>
      </c>
    </row>
    <row r="318" spans="2:13" x14ac:dyDescent="0.2">
      <c r="B318" s="18"/>
      <c r="C318" s="13"/>
      <c r="D318" s="22"/>
      <c r="E318" s="22"/>
      <c r="F318" s="23"/>
      <c r="G318" s="24" t="str">
        <f>IF(B318="","",IFERROR(INDEX('Registru note'!$C$5:$C$504,MATCH(B318,'Registru note'!$B$5:$B$504,0)),""))</f>
        <v/>
      </c>
      <c r="H318" s="25" t="str">
        <f t="shared" si="12"/>
        <v/>
      </c>
      <c r="I318" s="25" t="str">
        <f t="shared" si="13"/>
        <v/>
      </c>
      <c r="J318" s="15" t="str">
        <f>IF(B318="","",IFERROR(INDEX('Registru note'!$D$5:$D$504,MATCH(B318,'Registru note'!$B$5:$B$504,0)),""))</f>
        <v/>
      </c>
      <c r="K318" s="17" t="str">
        <f>IF(AND(B318="",D318="",E318=""),"",TRIM(IF(ISNA(MATCH(B318,'Registru note'!$B$5:$B$504,0)),"Nota nu există în registru. ","")&amp;IF(D318="","Lipsește contul debitor. ",IF(NOT(OR(ISNUMBER(MATCH(TRIM(IF(ISNUMBER(FIND(".",D318)),LEFT(D318,FIND(".",D318)-1),D318)),PlanCont,0)),ISNUMBER(MATCH(LEFT(TRIM(IF(ISNUMBER(FIND(".",D318)),LEFT(D318,FIND(".",D318)-1),D318)),4),PlanCont,0)),ISNUMBER(MATCH(LEFT(TRIM(IF(ISNUMBER(FIND(".",D318)),LEFT(D318,FIND(".",D318)-1),D318)),3),PlanCont,0)))),"Contul debitor nu există în plan. ",""))&amp;IF(E318="","Lipsește contul creditor. ",IF(NOT(OR(ISNUMBER(MATCH(TRIM(IF(ISNUMBER(FIND(".",E318)),LEFT(E318,FIND(".",E318)-1),E318)),PlanCont,0)),ISNUMBER(MATCH(LEFT(TRIM(IF(ISNUMBER(FIND(".",E318)),LEFT(E318,FIND(".",E318)-1),E318)),4),PlanCont,0)),ISNUMBER(MATCH(LEFT(TRIM(IF(ISNUMBER(FIND(".",E318)),LEFT(E318,FIND(".",E318)-1),E318)),3),PlanCont,0)))),"Contul creditor nu există în plan. ",""))&amp;IF(AND(D318&lt;&gt;"",TRIM(D318&amp;"")=TRIM(E318&amp;"")),"Același cont pe debit și credit. ","")&amp;IF(N(F318)=0,"Lipsește suma. ","")&amp;IF(AND(N(F318)&lt;0,J318&lt;&gt;"Stornare"),"Sumă negativă într-o notă care nu e de stornare. ","")&amp;IF(C318="","Lipsește explicația. ","")))</f>
        <v/>
      </c>
      <c r="L318" s="1" t="str">
        <f>IF(B318="","",B318&amp;"|"&amp;COUNTIF($B$5:B318,B318))</f>
        <v/>
      </c>
      <c r="M318" s="1" t="str">
        <f t="shared" si="14"/>
        <v/>
      </c>
    </row>
    <row r="319" spans="2:13" x14ac:dyDescent="0.2">
      <c r="B319" s="18"/>
      <c r="C319" s="13"/>
      <c r="D319" s="22"/>
      <c r="E319" s="22"/>
      <c r="F319" s="23"/>
      <c r="G319" s="24" t="str">
        <f>IF(B319="","",IFERROR(INDEX('Registru note'!$C$5:$C$504,MATCH(B319,'Registru note'!$B$5:$B$504,0)),""))</f>
        <v/>
      </c>
      <c r="H319" s="25" t="str">
        <f t="shared" si="12"/>
        <v/>
      </c>
      <c r="I319" s="25" t="str">
        <f t="shared" si="13"/>
        <v/>
      </c>
      <c r="J319" s="15" t="str">
        <f>IF(B319="","",IFERROR(INDEX('Registru note'!$D$5:$D$504,MATCH(B319,'Registru note'!$B$5:$B$504,0)),""))</f>
        <v/>
      </c>
      <c r="K319" s="17" t="str">
        <f>IF(AND(B319="",D319="",E319=""),"",TRIM(IF(ISNA(MATCH(B319,'Registru note'!$B$5:$B$504,0)),"Nota nu există în registru. ","")&amp;IF(D319="","Lipsește contul debitor. ",IF(NOT(OR(ISNUMBER(MATCH(TRIM(IF(ISNUMBER(FIND(".",D319)),LEFT(D319,FIND(".",D319)-1),D319)),PlanCont,0)),ISNUMBER(MATCH(LEFT(TRIM(IF(ISNUMBER(FIND(".",D319)),LEFT(D319,FIND(".",D319)-1),D319)),4),PlanCont,0)),ISNUMBER(MATCH(LEFT(TRIM(IF(ISNUMBER(FIND(".",D319)),LEFT(D319,FIND(".",D319)-1),D319)),3),PlanCont,0)))),"Contul debitor nu există în plan. ",""))&amp;IF(E319="","Lipsește contul creditor. ",IF(NOT(OR(ISNUMBER(MATCH(TRIM(IF(ISNUMBER(FIND(".",E319)),LEFT(E319,FIND(".",E319)-1),E319)),PlanCont,0)),ISNUMBER(MATCH(LEFT(TRIM(IF(ISNUMBER(FIND(".",E319)),LEFT(E319,FIND(".",E319)-1),E319)),4),PlanCont,0)),ISNUMBER(MATCH(LEFT(TRIM(IF(ISNUMBER(FIND(".",E319)),LEFT(E319,FIND(".",E319)-1),E319)),3),PlanCont,0)))),"Contul creditor nu există în plan. ",""))&amp;IF(AND(D319&lt;&gt;"",TRIM(D319&amp;"")=TRIM(E319&amp;"")),"Același cont pe debit și credit. ","")&amp;IF(N(F319)=0,"Lipsește suma. ","")&amp;IF(AND(N(F319)&lt;0,J319&lt;&gt;"Stornare"),"Sumă negativă într-o notă care nu e de stornare. ","")&amp;IF(C319="","Lipsește explicația. ","")))</f>
        <v/>
      </c>
      <c r="L319" s="1" t="str">
        <f>IF(B319="","",B319&amp;"|"&amp;COUNTIF($B$5:B319,B319))</f>
        <v/>
      </c>
      <c r="M319" s="1" t="str">
        <f t="shared" si="14"/>
        <v/>
      </c>
    </row>
    <row r="320" spans="2:13" x14ac:dyDescent="0.2">
      <c r="B320" s="18"/>
      <c r="C320" s="13"/>
      <c r="D320" s="22"/>
      <c r="E320" s="22"/>
      <c r="F320" s="23"/>
      <c r="G320" s="24" t="str">
        <f>IF(B320="","",IFERROR(INDEX('Registru note'!$C$5:$C$504,MATCH(B320,'Registru note'!$B$5:$B$504,0)),""))</f>
        <v/>
      </c>
      <c r="H320" s="25" t="str">
        <f t="shared" si="12"/>
        <v/>
      </c>
      <c r="I320" s="25" t="str">
        <f t="shared" si="13"/>
        <v/>
      </c>
      <c r="J320" s="15" t="str">
        <f>IF(B320="","",IFERROR(INDEX('Registru note'!$D$5:$D$504,MATCH(B320,'Registru note'!$B$5:$B$504,0)),""))</f>
        <v/>
      </c>
      <c r="K320" s="17" t="str">
        <f>IF(AND(B320="",D320="",E320=""),"",TRIM(IF(ISNA(MATCH(B320,'Registru note'!$B$5:$B$504,0)),"Nota nu există în registru. ","")&amp;IF(D320="","Lipsește contul debitor. ",IF(NOT(OR(ISNUMBER(MATCH(TRIM(IF(ISNUMBER(FIND(".",D320)),LEFT(D320,FIND(".",D320)-1),D320)),PlanCont,0)),ISNUMBER(MATCH(LEFT(TRIM(IF(ISNUMBER(FIND(".",D320)),LEFT(D320,FIND(".",D320)-1),D320)),4),PlanCont,0)),ISNUMBER(MATCH(LEFT(TRIM(IF(ISNUMBER(FIND(".",D320)),LEFT(D320,FIND(".",D320)-1),D320)),3),PlanCont,0)))),"Contul debitor nu există în plan. ",""))&amp;IF(E320="","Lipsește contul creditor. ",IF(NOT(OR(ISNUMBER(MATCH(TRIM(IF(ISNUMBER(FIND(".",E320)),LEFT(E320,FIND(".",E320)-1),E320)),PlanCont,0)),ISNUMBER(MATCH(LEFT(TRIM(IF(ISNUMBER(FIND(".",E320)),LEFT(E320,FIND(".",E320)-1),E320)),4),PlanCont,0)),ISNUMBER(MATCH(LEFT(TRIM(IF(ISNUMBER(FIND(".",E320)),LEFT(E320,FIND(".",E320)-1),E320)),3),PlanCont,0)))),"Contul creditor nu există în plan. ",""))&amp;IF(AND(D320&lt;&gt;"",TRIM(D320&amp;"")=TRIM(E320&amp;"")),"Același cont pe debit și credit. ","")&amp;IF(N(F320)=0,"Lipsește suma. ","")&amp;IF(AND(N(F320)&lt;0,J320&lt;&gt;"Stornare"),"Sumă negativă într-o notă care nu e de stornare. ","")&amp;IF(C320="","Lipsește explicația. ","")))</f>
        <v/>
      </c>
      <c r="L320" s="1" t="str">
        <f>IF(B320="","",B320&amp;"|"&amp;COUNTIF($B$5:B320,B320))</f>
        <v/>
      </c>
      <c r="M320" s="1" t="str">
        <f t="shared" si="14"/>
        <v/>
      </c>
    </row>
    <row r="321" spans="2:13" x14ac:dyDescent="0.2">
      <c r="B321" s="18"/>
      <c r="C321" s="13"/>
      <c r="D321" s="22"/>
      <c r="E321" s="22"/>
      <c r="F321" s="23"/>
      <c r="G321" s="24" t="str">
        <f>IF(B321="","",IFERROR(INDEX('Registru note'!$C$5:$C$504,MATCH(B321,'Registru note'!$B$5:$B$504,0)),""))</f>
        <v/>
      </c>
      <c r="H321" s="25" t="str">
        <f t="shared" si="12"/>
        <v/>
      </c>
      <c r="I321" s="25" t="str">
        <f t="shared" si="13"/>
        <v/>
      </c>
      <c r="J321" s="15" t="str">
        <f>IF(B321="","",IFERROR(INDEX('Registru note'!$D$5:$D$504,MATCH(B321,'Registru note'!$B$5:$B$504,0)),""))</f>
        <v/>
      </c>
      <c r="K321" s="17" t="str">
        <f>IF(AND(B321="",D321="",E321=""),"",TRIM(IF(ISNA(MATCH(B321,'Registru note'!$B$5:$B$504,0)),"Nota nu există în registru. ","")&amp;IF(D321="","Lipsește contul debitor. ",IF(NOT(OR(ISNUMBER(MATCH(TRIM(IF(ISNUMBER(FIND(".",D321)),LEFT(D321,FIND(".",D321)-1),D321)),PlanCont,0)),ISNUMBER(MATCH(LEFT(TRIM(IF(ISNUMBER(FIND(".",D321)),LEFT(D321,FIND(".",D321)-1),D321)),4),PlanCont,0)),ISNUMBER(MATCH(LEFT(TRIM(IF(ISNUMBER(FIND(".",D321)),LEFT(D321,FIND(".",D321)-1),D321)),3),PlanCont,0)))),"Contul debitor nu există în plan. ",""))&amp;IF(E321="","Lipsește contul creditor. ",IF(NOT(OR(ISNUMBER(MATCH(TRIM(IF(ISNUMBER(FIND(".",E321)),LEFT(E321,FIND(".",E321)-1),E321)),PlanCont,0)),ISNUMBER(MATCH(LEFT(TRIM(IF(ISNUMBER(FIND(".",E321)),LEFT(E321,FIND(".",E321)-1),E321)),4),PlanCont,0)),ISNUMBER(MATCH(LEFT(TRIM(IF(ISNUMBER(FIND(".",E321)),LEFT(E321,FIND(".",E321)-1),E321)),3),PlanCont,0)))),"Contul creditor nu există în plan. ",""))&amp;IF(AND(D321&lt;&gt;"",TRIM(D321&amp;"")=TRIM(E321&amp;"")),"Același cont pe debit și credit. ","")&amp;IF(N(F321)=0,"Lipsește suma. ","")&amp;IF(AND(N(F321)&lt;0,J321&lt;&gt;"Stornare"),"Sumă negativă într-o notă care nu e de stornare. ","")&amp;IF(C321="","Lipsește explicația. ","")))</f>
        <v/>
      </c>
      <c r="L321" s="1" t="str">
        <f>IF(B321="","",B321&amp;"|"&amp;COUNTIF($B$5:B321,B321))</f>
        <v/>
      </c>
      <c r="M321" s="1" t="str">
        <f t="shared" si="14"/>
        <v/>
      </c>
    </row>
    <row r="322" spans="2:13" x14ac:dyDescent="0.2">
      <c r="B322" s="18"/>
      <c r="C322" s="13"/>
      <c r="D322" s="22"/>
      <c r="E322" s="22"/>
      <c r="F322" s="23"/>
      <c r="G322" s="24" t="str">
        <f>IF(B322="","",IFERROR(INDEX('Registru note'!$C$5:$C$504,MATCH(B322,'Registru note'!$B$5:$B$504,0)),""))</f>
        <v/>
      </c>
      <c r="H322" s="25" t="str">
        <f t="shared" si="12"/>
        <v/>
      </c>
      <c r="I322" s="25" t="str">
        <f t="shared" si="13"/>
        <v/>
      </c>
      <c r="J322" s="15" t="str">
        <f>IF(B322="","",IFERROR(INDEX('Registru note'!$D$5:$D$504,MATCH(B322,'Registru note'!$B$5:$B$504,0)),""))</f>
        <v/>
      </c>
      <c r="K322" s="17" t="str">
        <f>IF(AND(B322="",D322="",E322=""),"",TRIM(IF(ISNA(MATCH(B322,'Registru note'!$B$5:$B$504,0)),"Nota nu există în registru. ","")&amp;IF(D322="","Lipsește contul debitor. ",IF(NOT(OR(ISNUMBER(MATCH(TRIM(IF(ISNUMBER(FIND(".",D322)),LEFT(D322,FIND(".",D322)-1),D322)),PlanCont,0)),ISNUMBER(MATCH(LEFT(TRIM(IF(ISNUMBER(FIND(".",D322)),LEFT(D322,FIND(".",D322)-1),D322)),4),PlanCont,0)),ISNUMBER(MATCH(LEFT(TRIM(IF(ISNUMBER(FIND(".",D322)),LEFT(D322,FIND(".",D322)-1),D322)),3),PlanCont,0)))),"Contul debitor nu există în plan. ",""))&amp;IF(E322="","Lipsește contul creditor. ",IF(NOT(OR(ISNUMBER(MATCH(TRIM(IF(ISNUMBER(FIND(".",E322)),LEFT(E322,FIND(".",E322)-1),E322)),PlanCont,0)),ISNUMBER(MATCH(LEFT(TRIM(IF(ISNUMBER(FIND(".",E322)),LEFT(E322,FIND(".",E322)-1),E322)),4),PlanCont,0)),ISNUMBER(MATCH(LEFT(TRIM(IF(ISNUMBER(FIND(".",E322)),LEFT(E322,FIND(".",E322)-1),E322)),3),PlanCont,0)))),"Contul creditor nu există în plan. ",""))&amp;IF(AND(D322&lt;&gt;"",TRIM(D322&amp;"")=TRIM(E322&amp;"")),"Același cont pe debit și credit. ","")&amp;IF(N(F322)=0,"Lipsește suma. ","")&amp;IF(AND(N(F322)&lt;0,J322&lt;&gt;"Stornare"),"Sumă negativă într-o notă care nu e de stornare. ","")&amp;IF(C322="","Lipsește explicația. ","")))</f>
        <v/>
      </c>
      <c r="L322" s="1" t="str">
        <f>IF(B322="","",B322&amp;"|"&amp;COUNTIF($B$5:B322,B322))</f>
        <v/>
      </c>
      <c r="M322" s="1" t="str">
        <f t="shared" si="14"/>
        <v/>
      </c>
    </row>
    <row r="323" spans="2:13" x14ac:dyDescent="0.2">
      <c r="B323" s="18"/>
      <c r="C323" s="13"/>
      <c r="D323" s="22"/>
      <c r="E323" s="22"/>
      <c r="F323" s="23"/>
      <c r="G323" s="24" t="str">
        <f>IF(B323="","",IFERROR(INDEX('Registru note'!$C$5:$C$504,MATCH(B323,'Registru note'!$B$5:$B$504,0)),""))</f>
        <v/>
      </c>
      <c r="H323" s="25" t="str">
        <f t="shared" si="12"/>
        <v/>
      </c>
      <c r="I323" s="25" t="str">
        <f t="shared" si="13"/>
        <v/>
      </c>
      <c r="J323" s="15" t="str">
        <f>IF(B323="","",IFERROR(INDEX('Registru note'!$D$5:$D$504,MATCH(B323,'Registru note'!$B$5:$B$504,0)),""))</f>
        <v/>
      </c>
      <c r="K323" s="17" t="str">
        <f>IF(AND(B323="",D323="",E323=""),"",TRIM(IF(ISNA(MATCH(B323,'Registru note'!$B$5:$B$504,0)),"Nota nu există în registru. ","")&amp;IF(D323="","Lipsește contul debitor. ",IF(NOT(OR(ISNUMBER(MATCH(TRIM(IF(ISNUMBER(FIND(".",D323)),LEFT(D323,FIND(".",D323)-1),D323)),PlanCont,0)),ISNUMBER(MATCH(LEFT(TRIM(IF(ISNUMBER(FIND(".",D323)),LEFT(D323,FIND(".",D323)-1),D323)),4),PlanCont,0)),ISNUMBER(MATCH(LEFT(TRIM(IF(ISNUMBER(FIND(".",D323)),LEFT(D323,FIND(".",D323)-1),D323)),3),PlanCont,0)))),"Contul debitor nu există în plan. ",""))&amp;IF(E323="","Lipsește contul creditor. ",IF(NOT(OR(ISNUMBER(MATCH(TRIM(IF(ISNUMBER(FIND(".",E323)),LEFT(E323,FIND(".",E323)-1),E323)),PlanCont,0)),ISNUMBER(MATCH(LEFT(TRIM(IF(ISNUMBER(FIND(".",E323)),LEFT(E323,FIND(".",E323)-1),E323)),4),PlanCont,0)),ISNUMBER(MATCH(LEFT(TRIM(IF(ISNUMBER(FIND(".",E323)),LEFT(E323,FIND(".",E323)-1),E323)),3),PlanCont,0)))),"Contul creditor nu există în plan. ",""))&amp;IF(AND(D323&lt;&gt;"",TRIM(D323&amp;"")=TRIM(E323&amp;"")),"Același cont pe debit și credit. ","")&amp;IF(N(F323)=0,"Lipsește suma. ","")&amp;IF(AND(N(F323)&lt;0,J323&lt;&gt;"Stornare"),"Sumă negativă într-o notă care nu e de stornare. ","")&amp;IF(C323="","Lipsește explicația. ","")))</f>
        <v/>
      </c>
      <c r="L323" s="1" t="str">
        <f>IF(B323="","",B323&amp;"|"&amp;COUNTIF($B$5:B323,B323))</f>
        <v/>
      </c>
      <c r="M323" s="1" t="str">
        <f t="shared" si="14"/>
        <v/>
      </c>
    </row>
    <row r="324" spans="2:13" x14ac:dyDescent="0.2">
      <c r="B324" s="18"/>
      <c r="C324" s="13"/>
      <c r="D324" s="22"/>
      <c r="E324" s="22"/>
      <c r="F324" s="23"/>
      <c r="G324" s="24" t="str">
        <f>IF(B324="","",IFERROR(INDEX('Registru note'!$C$5:$C$504,MATCH(B324,'Registru note'!$B$5:$B$504,0)),""))</f>
        <v/>
      </c>
      <c r="H324" s="25" t="str">
        <f t="shared" si="12"/>
        <v/>
      </c>
      <c r="I324" s="25" t="str">
        <f t="shared" si="13"/>
        <v/>
      </c>
      <c r="J324" s="15" t="str">
        <f>IF(B324="","",IFERROR(INDEX('Registru note'!$D$5:$D$504,MATCH(B324,'Registru note'!$B$5:$B$504,0)),""))</f>
        <v/>
      </c>
      <c r="K324" s="17" t="str">
        <f>IF(AND(B324="",D324="",E324=""),"",TRIM(IF(ISNA(MATCH(B324,'Registru note'!$B$5:$B$504,0)),"Nota nu există în registru. ","")&amp;IF(D324="","Lipsește contul debitor. ",IF(NOT(OR(ISNUMBER(MATCH(TRIM(IF(ISNUMBER(FIND(".",D324)),LEFT(D324,FIND(".",D324)-1),D324)),PlanCont,0)),ISNUMBER(MATCH(LEFT(TRIM(IF(ISNUMBER(FIND(".",D324)),LEFT(D324,FIND(".",D324)-1),D324)),4),PlanCont,0)),ISNUMBER(MATCH(LEFT(TRIM(IF(ISNUMBER(FIND(".",D324)),LEFT(D324,FIND(".",D324)-1),D324)),3),PlanCont,0)))),"Contul debitor nu există în plan. ",""))&amp;IF(E324="","Lipsește contul creditor. ",IF(NOT(OR(ISNUMBER(MATCH(TRIM(IF(ISNUMBER(FIND(".",E324)),LEFT(E324,FIND(".",E324)-1),E324)),PlanCont,0)),ISNUMBER(MATCH(LEFT(TRIM(IF(ISNUMBER(FIND(".",E324)),LEFT(E324,FIND(".",E324)-1),E324)),4),PlanCont,0)),ISNUMBER(MATCH(LEFT(TRIM(IF(ISNUMBER(FIND(".",E324)),LEFT(E324,FIND(".",E324)-1),E324)),3),PlanCont,0)))),"Contul creditor nu există în plan. ",""))&amp;IF(AND(D324&lt;&gt;"",TRIM(D324&amp;"")=TRIM(E324&amp;"")),"Același cont pe debit și credit. ","")&amp;IF(N(F324)=0,"Lipsește suma. ","")&amp;IF(AND(N(F324)&lt;0,J324&lt;&gt;"Stornare"),"Sumă negativă într-o notă care nu e de stornare. ","")&amp;IF(C324="","Lipsește explicația. ","")))</f>
        <v/>
      </c>
      <c r="L324" s="1" t="str">
        <f>IF(B324="","",B324&amp;"|"&amp;COUNTIF($B$5:B324,B324))</f>
        <v/>
      </c>
      <c r="M324" s="1" t="str">
        <f t="shared" si="14"/>
        <v/>
      </c>
    </row>
    <row r="325" spans="2:13" x14ac:dyDescent="0.2">
      <c r="B325" s="18"/>
      <c r="C325" s="13"/>
      <c r="D325" s="22"/>
      <c r="E325" s="22"/>
      <c r="F325" s="23"/>
      <c r="G325" s="24" t="str">
        <f>IF(B325="","",IFERROR(INDEX('Registru note'!$C$5:$C$504,MATCH(B325,'Registru note'!$B$5:$B$504,0)),""))</f>
        <v/>
      </c>
      <c r="H325" s="25" t="str">
        <f t="shared" ref="H325:H388" si="15">IF(D325="","",IFERROR(INDEX(PlanDen,MATCH(TRIM(IF(ISNUMBER(FIND(".",D325)),LEFT(D325,FIND(".",D325)-1),D325)),PlanCont,0)),IFERROR(INDEX(PlanDen,MATCH(LEFT(TRIM(IF(ISNUMBER(FIND(".",D325)),LEFT(D325,FIND(".",D325)-1),D325)),4),PlanCont,0)),IFERROR(INDEX(PlanDen,MATCH(LEFT(TRIM(IF(ISNUMBER(FIND(".",D325)),LEFT(D325,FIND(".",D325)-1),D325)),3),PlanCont,0)),"Cont inexistent în plan"))))</f>
        <v/>
      </c>
      <c r="I325" s="25" t="str">
        <f t="shared" ref="I325:I388" si="16">IF(E325="","",IFERROR(INDEX(PlanDen,MATCH(TRIM(IF(ISNUMBER(FIND(".",E325)),LEFT(E325,FIND(".",E325)-1),E325)),PlanCont,0)),IFERROR(INDEX(PlanDen,MATCH(LEFT(TRIM(IF(ISNUMBER(FIND(".",E325)),LEFT(E325,FIND(".",E325)-1),E325)),4),PlanCont,0)),IFERROR(INDEX(PlanDen,MATCH(LEFT(TRIM(IF(ISNUMBER(FIND(".",E325)),LEFT(E325,FIND(".",E325)-1),E325)),3),PlanCont,0)),"Cont inexistent în plan"))))</f>
        <v/>
      </c>
      <c r="J325" s="15" t="str">
        <f>IF(B325="","",IFERROR(INDEX('Registru note'!$D$5:$D$504,MATCH(B325,'Registru note'!$B$5:$B$504,0)),""))</f>
        <v/>
      </c>
      <c r="K325" s="17" t="str">
        <f>IF(AND(B325="",D325="",E325=""),"",TRIM(IF(ISNA(MATCH(B325,'Registru note'!$B$5:$B$504,0)),"Nota nu există în registru. ","")&amp;IF(D325="","Lipsește contul debitor. ",IF(NOT(OR(ISNUMBER(MATCH(TRIM(IF(ISNUMBER(FIND(".",D325)),LEFT(D325,FIND(".",D325)-1),D325)),PlanCont,0)),ISNUMBER(MATCH(LEFT(TRIM(IF(ISNUMBER(FIND(".",D325)),LEFT(D325,FIND(".",D325)-1),D325)),4),PlanCont,0)),ISNUMBER(MATCH(LEFT(TRIM(IF(ISNUMBER(FIND(".",D325)),LEFT(D325,FIND(".",D325)-1),D325)),3),PlanCont,0)))),"Contul debitor nu există în plan. ",""))&amp;IF(E325="","Lipsește contul creditor. ",IF(NOT(OR(ISNUMBER(MATCH(TRIM(IF(ISNUMBER(FIND(".",E325)),LEFT(E325,FIND(".",E325)-1),E325)),PlanCont,0)),ISNUMBER(MATCH(LEFT(TRIM(IF(ISNUMBER(FIND(".",E325)),LEFT(E325,FIND(".",E325)-1),E325)),4),PlanCont,0)),ISNUMBER(MATCH(LEFT(TRIM(IF(ISNUMBER(FIND(".",E325)),LEFT(E325,FIND(".",E325)-1),E325)),3),PlanCont,0)))),"Contul creditor nu există în plan. ",""))&amp;IF(AND(D325&lt;&gt;"",TRIM(D325&amp;"")=TRIM(E325&amp;"")),"Același cont pe debit și credit. ","")&amp;IF(N(F325)=0,"Lipsește suma. ","")&amp;IF(AND(N(F325)&lt;0,J325&lt;&gt;"Stornare"),"Sumă negativă într-o notă care nu e de stornare. ","")&amp;IF(C325="","Lipsește explicația. ","")))</f>
        <v/>
      </c>
      <c r="L325" s="1" t="str">
        <f>IF(B325="","",B325&amp;"|"&amp;COUNTIF($B$5:B325,B325))</f>
        <v/>
      </c>
      <c r="M325" s="1" t="str">
        <f t="shared" ref="M325:M388" si="17">IF(OR(B325="",NOT(ISNUMBER(G325))),"",G325*100000+ROW())</f>
        <v/>
      </c>
    </row>
    <row r="326" spans="2:13" x14ac:dyDescent="0.2">
      <c r="B326" s="18"/>
      <c r="C326" s="13"/>
      <c r="D326" s="22"/>
      <c r="E326" s="22"/>
      <c r="F326" s="23"/>
      <c r="G326" s="24" t="str">
        <f>IF(B326="","",IFERROR(INDEX('Registru note'!$C$5:$C$504,MATCH(B326,'Registru note'!$B$5:$B$504,0)),""))</f>
        <v/>
      </c>
      <c r="H326" s="25" t="str">
        <f t="shared" si="15"/>
        <v/>
      </c>
      <c r="I326" s="25" t="str">
        <f t="shared" si="16"/>
        <v/>
      </c>
      <c r="J326" s="15" t="str">
        <f>IF(B326="","",IFERROR(INDEX('Registru note'!$D$5:$D$504,MATCH(B326,'Registru note'!$B$5:$B$504,0)),""))</f>
        <v/>
      </c>
      <c r="K326" s="17" t="str">
        <f>IF(AND(B326="",D326="",E326=""),"",TRIM(IF(ISNA(MATCH(B326,'Registru note'!$B$5:$B$504,0)),"Nota nu există în registru. ","")&amp;IF(D326="","Lipsește contul debitor. ",IF(NOT(OR(ISNUMBER(MATCH(TRIM(IF(ISNUMBER(FIND(".",D326)),LEFT(D326,FIND(".",D326)-1),D326)),PlanCont,0)),ISNUMBER(MATCH(LEFT(TRIM(IF(ISNUMBER(FIND(".",D326)),LEFT(D326,FIND(".",D326)-1),D326)),4),PlanCont,0)),ISNUMBER(MATCH(LEFT(TRIM(IF(ISNUMBER(FIND(".",D326)),LEFT(D326,FIND(".",D326)-1),D326)),3),PlanCont,0)))),"Contul debitor nu există în plan. ",""))&amp;IF(E326="","Lipsește contul creditor. ",IF(NOT(OR(ISNUMBER(MATCH(TRIM(IF(ISNUMBER(FIND(".",E326)),LEFT(E326,FIND(".",E326)-1),E326)),PlanCont,0)),ISNUMBER(MATCH(LEFT(TRIM(IF(ISNUMBER(FIND(".",E326)),LEFT(E326,FIND(".",E326)-1),E326)),4),PlanCont,0)),ISNUMBER(MATCH(LEFT(TRIM(IF(ISNUMBER(FIND(".",E326)),LEFT(E326,FIND(".",E326)-1),E326)),3),PlanCont,0)))),"Contul creditor nu există în plan. ",""))&amp;IF(AND(D326&lt;&gt;"",TRIM(D326&amp;"")=TRIM(E326&amp;"")),"Același cont pe debit și credit. ","")&amp;IF(N(F326)=0,"Lipsește suma. ","")&amp;IF(AND(N(F326)&lt;0,J326&lt;&gt;"Stornare"),"Sumă negativă într-o notă care nu e de stornare. ","")&amp;IF(C326="","Lipsește explicația. ","")))</f>
        <v/>
      </c>
      <c r="L326" s="1" t="str">
        <f>IF(B326="","",B326&amp;"|"&amp;COUNTIF($B$5:B326,B326))</f>
        <v/>
      </c>
      <c r="M326" s="1" t="str">
        <f t="shared" si="17"/>
        <v/>
      </c>
    </row>
    <row r="327" spans="2:13" x14ac:dyDescent="0.2">
      <c r="B327" s="18"/>
      <c r="C327" s="13"/>
      <c r="D327" s="22"/>
      <c r="E327" s="22"/>
      <c r="F327" s="23"/>
      <c r="G327" s="24" t="str">
        <f>IF(B327="","",IFERROR(INDEX('Registru note'!$C$5:$C$504,MATCH(B327,'Registru note'!$B$5:$B$504,0)),""))</f>
        <v/>
      </c>
      <c r="H327" s="25" t="str">
        <f t="shared" si="15"/>
        <v/>
      </c>
      <c r="I327" s="25" t="str">
        <f t="shared" si="16"/>
        <v/>
      </c>
      <c r="J327" s="15" t="str">
        <f>IF(B327="","",IFERROR(INDEX('Registru note'!$D$5:$D$504,MATCH(B327,'Registru note'!$B$5:$B$504,0)),""))</f>
        <v/>
      </c>
      <c r="K327" s="17" t="str">
        <f>IF(AND(B327="",D327="",E327=""),"",TRIM(IF(ISNA(MATCH(B327,'Registru note'!$B$5:$B$504,0)),"Nota nu există în registru. ","")&amp;IF(D327="","Lipsește contul debitor. ",IF(NOT(OR(ISNUMBER(MATCH(TRIM(IF(ISNUMBER(FIND(".",D327)),LEFT(D327,FIND(".",D327)-1),D327)),PlanCont,0)),ISNUMBER(MATCH(LEFT(TRIM(IF(ISNUMBER(FIND(".",D327)),LEFT(D327,FIND(".",D327)-1),D327)),4),PlanCont,0)),ISNUMBER(MATCH(LEFT(TRIM(IF(ISNUMBER(FIND(".",D327)),LEFT(D327,FIND(".",D327)-1),D327)),3),PlanCont,0)))),"Contul debitor nu există în plan. ",""))&amp;IF(E327="","Lipsește contul creditor. ",IF(NOT(OR(ISNUMBER(MATCH(TRIM(IF(ISNUMBER(FIND(".",E327)),LEFT(E327,FIND(".",E327)-1),E327)),PlanCont,0)),ISNUMBER(MATCH(LEFT(TRIM(IF(ISNUMBER(FIND(".",E327)),LEFT(E327,FIND(".",E327)-1),E327)),4),PlanCont,0)),ISNUMBER(MATCH(LEFT(TRIM(IF(ISNUMBER(FIND(".",E327)),LEFT(E327,FIND(".",E327)-1),E327)),3),PlanCont,0)))),"Contul creditor nu există în plan. ",""))&amp;IF(AND(D327&lt;&gt;"",TRIM(D327&amp;"")=TRIM(E327&amp;"")),"Același cont pe debit și credit. ","")&amp;IF(N(F327)=0,"Lipsește suma. ","")&amp;IF(AND(N(F327)&lt;0,J327&lt;&gt;"Stornare"),"Sumă negativă într-o notă care nu e de stornare. ","")&amp;IF(C327="","Lipsește explicația. ","")))</f>
        <v/>
      </c>
      <c r="L327" s="1" t="str">
        <f>IF(B327="","",B327&amp;"|"&amp;COUNTIF($B$5:B327,B327))</f>
        <v/>
      </c>
      <c r="M327" s="1" t="str">
        <f t="shared" si="17"/>
        <v/>
      </c>
    </row>
    <row r="328" spans="2:13" x14ac:dyDescent="0.2">
      <c r="B328" s="18"/>
      <c r="C328" s="13"/>
      <c r="D328" s="22"/>
      <c r="E328" s="22"/>
      <c r="F328" s="23"/>
      <c r="G328" s="24" t="str">
        <f>IF(B328="","",IFERROR(INDEX('Registru note'!$C$5:$C$504,MATCH(B328,'Registru note'!$B$5:$B$504,0)),""))</f>
        <v/>
      </c>
      <c r="H328" s="25" t="str">
        <f t="shared" si="15"/>
        <v/>
      </c>
      <c r="I328" s="25" t="str">
        <f t="shared" si="16"/>
        <v/>
      </c>
      <c r="J328" s="15" t="str">
        <f>IF(B328="","",IFERROR(INDEX('Registru note'!$D$5:$D$504,MATCH(B328,'Registru note'!$B$5:$B$504,0)),""))</f>
        <v/>
      </c>
      <c r="K328" s="17" t="str">
        <f>IF(AND(B328="",D328="",E328=""),"",TRIM(IF(ISNA(MATCH(B328,'Registru note'!$B$5:$B$504,0)),"Nota nu există în registru. ","")&amp;IF(D328="","Lipsește contul debitor. ",IF(NOT(OR(ISNUMBER(MATCH(TRIM(IF(ISNUMBER(FIND(".",D328)),LEFT(D328,FIND(".",D328)-1),D328)),PlanCont,0)),ISNUMBER(MATCH(LEFT(TRIM(IF(ISNUMBER(FIND(".",D328)),LEFT(D328,FIND(".",D328)-1),D328)),4),PlanCont,0)),ISNUMBER(MATCH(LEFT(TRIM(IF(ISNUMBER(FIND(".",D328)),LEFT(D328,FIND(".",D328)-1),D328)),3),PlanCont,0)))),"Contul debitor nu există în plan. ",""))&amp;IF(E328="","Lipsește contul creditor. ",IF(NOT(OR(ISNUMBER(MATCH(TRIM(IF(ISNUMBER(FIND(".",E328)),LEFT(E328,FIND(".",E328)-1),E328)),PlanCont,0)),ISNUMBER(MATCH(LEFT(TRIM(IF(ISNUMBER(FIND(".",E328)),LEFT(E328,FIND(".",E328)-1),E328)),4),PlanCont,0)),ISNUMBER(MATCH(LEFT(TRIM(IF(ISNUMBER(FIND(".",E328)),LEFT(E328,FIND(".",E328)-1),E328)),3),PlanCont,0)))),"Contul creditor nu există în plan. ",""))&amp;IF(AND(D328&lt;&gt;"",TRIM(D328&amp;"")=TRIM(E328&amp;"")),"Același cont pe debit și credit. ","")&amp;IF(N(F328)=0,"Lipsește suma. ","")&amp;IF(AND(N(F328)&lt;0,J328&lt;&gt;"Stornare"),"Sumă negativă într-o notă care nu e de stornare. ","")&amp;IF(C328="","Lipsește explicația. ","")))</f>
        <v/>
      </c>
      <c r="L328" s="1" t="str">
        <f>IF(B328="","",B328&amp;"|"&amp;COUNTIF($B$5:B328,B328))</f>
        <v/>
      </c>
      <c r="M328" s="1" t="str">
        <f t="shared" si="17"/>
        <v/>
      </c>
    </row>
    <row r="329" spans="2:13" x14ac:dyDescent="0.2">
      <c r="B329" s="18"/>
      <c r="C329" s="13"/>
      <c r="D329" s="22"/>
      <c r="E329" s="22"/>
      <c r="F329" s="23"/>
      <c r="G329" s="24" t="str">
        <f>IF(B329="","",IFERROR(INDEX('Registru note'!$C$5:$C$504,MATCH(B329,'Registru note'!$B$5:$B$504,0)),""))</f>
        <v/>
      </c>
      <c r="H329" s="25" t="str">
        <f t="shared" si="15"/>
        <v/>
      </c>
      <c r="I329" s="25" t="str">
        <f t="shared" si="16"/>
        <v/>
      </c>
      <c r="J329" s="15" t="str">
        <f>IF(B329="","",IFERROR(INDEX('Registru note'!$D$5:$D$504,MATCH(B329,'Registru note'!$B$5:$B$504,0)),""))</f>
        <v/>
      </c>
      <c r="K329" s="17" t="str">
        <f>IF(AND(B329="",D329="",E329=""),"",TRIM(IF(ISNA(MATCH(B329,'Registru note'!$B$5:$B$504,0)),"Nota nu există în registru. ","")&amp;IF(D329="","Lipsește contul debitor. ",IF(NOT(OR(ISNUMBER(MATCH(TRIM(IF(ISNUMBER(FIND(".",D329)),LEFT(D329,FIND(".",D329)-1),D329)),PlanCont,0)),ISNUMBER(MATCH(LEFT(TRIM(IF(ISNUMBER(FIND(".",D329)),LEFT(D329,FIND(".",D329)-1),D329)),4),PlanCont,0)),ISNUMBER(MATCH(LEFT(TRIM(IF(ISNUMBER(FIND(".",D329)),LEFT(D329,FIND(".",D329)-1),D329)),3),PlanCont,0)))),"Contul debitor nu există în plan. ",""))&amp;IF(E329="","Lipsește contul creditor. ",IF(NOT(OR(ISNUMBER(MATCH(TRIM(IF(ISNUMBER(FIND(".",E329)),LEFT(E329,FIND(".",E329)-1),E329)),PlanCont,0)),ISNUMBER(MATCH(LEFT(TRIM(IF(ISNUMBER(FIND(".",E329)),LEFT(E329,FIND(".",E329)-1),E329)),4),PlanCont,0)),ISNUMBER(MATCH(LEFT(TRIM(IF(ISNUMBER(FIND(".",E329)),LEFT(E329,FIND(".",E329)-1),E329)),3),PlanCont,0)))),"Contul creditor nu există în plan. ",""))&amp;IF(AND(D329&lt;&gt;"",TRIM(D329&amp;"")=TRIM(E329&amp;"")),"Același cont pe debit și credit. ","")&amp;IF(N(F329)=0,"Lipsește suma. ","")&amp;IF(AND(N(F329)&lt;0,J329&lt;&gt;"Stornare"),"Sumă negativă într-o notă care nu e de stornare. ","")&amp;IF(C329="","Lipsește explicația. ","")))</f>
        <v/>
      </c>
      <c r="L329" s="1" t="str">
        <f>IF(B329="","",B329&amp;"|"&amp;COUNTIF($B$5:B329,B329))</f>
        <v/>
      </c>
      <c r="M329" s="1" t="str">
        <f t="shared" si="17"/>
        <v/>
      </c>
    </row>
    <row r="330" spans="2:13" x14ac:dyDescent="0.2">
      <c r="B330" s="18"/>
      <c r="C330" s="13"/>
      <c r="D330" s="22"/>
      <c r="E330" s="22"/>
      <c r="F330" s="23"/>
      <c r="G330" s="24" t="str">
        <f>IF(B330="","",IFERROR(INDEX('Registru note'!$C$5:$C$504,MATCH(B330,'Registru note'!$B$5:$B$504,0)),""))</f>
        <v/>
      </c>
      <c r="H330" s="25" t="str">
        <f t="shared" si="15"/>
        <v/>
      </c>
      <c r="I330" s="25" t="str">
        <f t="shared" si="16"/>
        <v/>
      </c>
      <c r="J330" s="15" t="str">
        <f>IF(B330="","",IFERROR(INDEX('Registru note'!$D$5:$D$504,MATCH(B330,'Registru note'!$B$5:$B$504,0)),""))</f>
        <v/>
      </c>
      <c r="K330" s="17" t="str">
        <f>IF(AND(B330="",D330="",E330=""),"",TRIM(IF(ISNA(MATCH(B330,'Registru note'!$B$5:$B$504,0)),"Nota nu există în registru. ","")&amp;IF(D330="","Lipsește contul debitor. ",IF(NOT(OR(ISNUMBER(MATCH(TRIM(IF(ISNUMBER(FIND(".",D330)),LEFT(D330,FIND(".",D330)-1),D330)),PlanCont,0)),ISNUMBER(MATCH(LEFT(TRIM(IF(ISNUMBER(FIND(".",D330)),LEFT(D330,FIND(".",D330)-1),D330)),4),PlanCont,0)),ISNUMBER(MATCH(LEFT(TRIM(IF(ISNUMBER(FIND(".",D330)),LEFT(D330,FIND(".",D330)-1),D330)),3),PlanCont,0)))),"Contul debitor nu există în plan. ",""))&amp;IF(E330="","Lipsește contul creditor. ",IF(NOT(OR(ISNUMBER(MATCH(TRIM(IF(ISNUMBER(FIND(".",E330)),LEFT(E330,FIND(".",E330)-1),E330)),PlanCont,0)),ISNUMBER(MATCH(LEFT(TRIM(IF(ISNUMBER(FIND(".",E330)),LEFT(E330,FIND(".",E330)-1),E330)),4),PlanCont,0)),ISNUMBER(MATCH(LEFT(TRIM(IF(ISNUMBER(FIND(".",E330)),LEFT(E330,FIND(".",E330)-1),E330)),3),PlanCont,0)))),"Contul creditor nu există în plan. ",""))&amp;IF(AND(D330&lt;&gt;"",TRIM(D330&amp;"")=TRIM(E330&amp;"")),"Același cont pe debit și credit. ","")&amp;IF(N(F330)=0,"Lipsește suma. ","")&amp;IF(AND(N(F330)&lt;0,J330&lt;&gt;"Stornare"),"Sumă negativă într-o notă care nu e de stornare. ","")&amp;IF(C330="","Lipsește explicația. ","")))</f>
        <v/>
      </c>
      <c r="L330" s="1" t="str">
        <f>IF(B330="","",B330&amp;"|"&amp;COUNTIF($B$5:B330,B330))</f>
        <v/>
      </c>
      <c r="M330" s="1" t="str">
        <f t="shared" si="17"/>
        <v/>
      </c>
    </row>
    <row r="331" spans="2:13" x14ac:dyDescent="0.2">
      <c r="B331" s="18"/>
      <c r="C331" s="13"/>
      <c r="D331" s="22"/>
      <c r="E331" s="22"/>
      <c r="F331" s="23"/>
      <c r="G331" s="24" t="str">
        <f>IF(B331="","",IFERROR(INDEX('Registru note'!$C$5:$C$504,MATCH(B331,'Registru note'!$B$5:$B$504,0)),""))</f>
        <v/>
      </c>
      <c r="H331" s="25" t="str">
        <f t="shared" si="15"/>
        <v/>
      </c>
      <c r="I331" s="25" t="str">
        <f t="shared" si="16"/>
        <v/>
      </c>
      <c r="J331" s="15" t="str">
        <f>IF(B331="","",IFERROR(INDEX('Registru note'!$D$5:$D$504,MATCH(B331,'Registru note'!$B$5:$B$504,0)),""))</f>
        <v/>
      </c>
      <c r="K331" s="17" t="str">
        <f>IF(AND(B331="",D331="",E331=""),"",TRIM(IF(ISNA(MATCH(B331,'Registru note'!$B$5:$B$504,0)),"Nota nu există în registru. ","")&amp;IF(D331="","Lipsește contul debitor. ",IF(NOT(OR(ISNUMBER(MATCH(TRIM(IF(ISNUMBER(FIND(".",D331)),LEFT(D331,FIND(".",D331)-1),D331)),PlanCont,0)),ISNUMBER(MATCH(LEFT(TRIM(IF(ISNUMBER(FIND(".",D331)),LEFT(D331,FIND(".",D331)-1),D331)),4),PlanCont,0)),ISNUMBER(MATCH(LEFT(TRIM(IF(ISNUMBER(FIND(".",D331)),LEFT(D331,FIND(".",D331)-1),D331)),3),PlanCont,0)))),"Contul debitor nu există în plan. ",""))&amp;IF(E331="","Lipsește contul creditor. ",IF(NOT(OR(ISNUMBER(MATCH(TRIM(IF(ISNUMBER(FIND(".",E331)),LEFT(E331,FIND(".",E331)-1),E331)),PlanCont,0)),ISNUMBER(MATCH(LEFT(TRIM(IF(ISNUMBER(FIND(".",E331)),LEFT(E331,FIND(".",E331)-1),E331)),4),PlanCont,0)),ISNUMBER(MATCH(LEFT(TRIM(IF(ISNUMBER(FIND(".",E331)),LEFT(E331,FIND(".",E331)-1),E331)),3),PlanCont,0)))),"Contul creditor nu există în plan. ",""))&amp;IF(AND(D331&lt;&gt;"",TRIM(D331&amp;"")=TRIM(E331&amp;"")),"Același cont pe debit și credit. ","")&amp;IF(N(F331)=0,"Lipsește suma. ","")&amp;IF(AND(N(F331)&lt;0,J331&lt;&gt;"Stornare"),"Sumă negativă într-o notă care nu e de stornare. ","")&amp;IF(C331="","Lipsește explicația. ","")))</f>
        <v/>
      </c>
      <c r="L331" s="1" t="str">
        <f>IF(B331="","",B331&amp;"|"&amp;COUNTIF($B$5:B331,B331))</f>
        <v/>
      </c>
      <c r="M331" s="1" t="str">
        <f t="shared" si="17"/>
        <v/>
      </c>
    </row>
    <row r="332" spans="2:13" x14ac:dyDescent="0.2">
      <c r="B332" s="18"/>
      <c r="C332" s="13"/>
      <c r="D332" s="22"/>
      <c r="E332" s="22"/>
      <c r="F332" s="23"/>
      <c r="G332" s="24" t="str">
        <f>IF(B332="","",IFERROR(INDEX('Registru note'!$C$5:$C$504,MATCH(B332,'Registru note'!$B$5:$B$504,0)),""))</f>
        <v/>
      </c>
      <c r="H332" s="25" t="str">
        <f t="shared" si="15"/>
        <v/>
      </c>
      <c r="I332" s="25" t="str">
        <f t="shared" si="16"/>
        <v/>
      </c>
      <c r="J332" s="15" t="str">
        <f>IF(B332="","",IFERROR(INDEX('Registru note'!$D$5:$D$504,MATCH(B332,'Registru note'!$B$5:$B$504,0)),""))</f>
        <v/>
      </c>
      <c r="K332" s="17" t="str">
        <f>IF(AND(B332="",D332="",E332=""),"",TRIM(IF(ISNA(MATCH(B332,'Registru note'!$B$5:$B$504,0)),"Nota nu există în registru. ","")&amp;IF(D332="","Lipsește contul debitor. ",IF(NOT(OR(ISNUMBER(MATCH(TRIM(IF(ISNUMBER(FIND(".",D332)),LEFT(D332,FIND(".",D332)-1),D332)),PlanCont,0)),ISNUMBER(MATCH(LEFT(TRIM(IF(ISNUMBER(FIND(".",D332)),LEFT(D332,FIND(".",D332)-1),D332)),4),PlanCont,0)),ISNUMBER(MATCH(LEFT(TRIM(IF(ISNUMBER(FIND(".",D332)),LEFT(D332,FIND(".",D332)-1),D332)),3),PlanCont,0)))),"Contul debitor nu există în plan. ",""))&amp;IF(E332="","Lipsește contul creditor. ",IF(NOT(OR(ISNUMBER(MATCH(TRIM(IF(ISNUMBER(FIND(".",E332)),LEFT(E332,FIND(".",E332)-1),E332)),PlanCont,0)),ISNUMBER(MATCH(LEFT(TRIM(IF(ISNUMBER(FIND(".",E332)),LEFT(E332,FIND(".",E332)-1),E332)),4),PlanCont,0)),ISNUMBER(MATCH(LEFT(TRIM(IF(ISNUMBER(FIND(".",E332)),LEFT(E332,FIND(".",E332)-1),E332)),3),PlanCont,0)))),"Contul creditor nu există în plan. ",""))&amp;IF(AND(D332&lt;&gt;"",TRIM(D332&amp;"")=TRIM(E332&amp;"")),"Același cont pe debit și credit. ","")&amp;IF(N(F332)=0,"Lipsește suma. ","")&amp;IF(AND(N(F332)&lt;0,J332&lt;&gt;"Stornare"),"Sumă negativă într-o notă care nu e de stornare. ","")&amp;IF(C332="","Lipsește explicația. ","")))</f>
        <v/>
      </c>
      <c r="L332" s="1" t="str">
        <f>IF(B332="","",B332&amp;"|"&amp;COUNTIF($B$5:B332,B332))</f>
        <v/>
      </c>
      <c r="M332" s="1" t="str">
        <f t="shared" si="17"/>
        <v/>
      </c>
    </row>
    <row r="333" spans="2:13" x14ac:dyDescent="0.2">
      <c r="B333" s="18"/>
      <c r="C333" s="13"/>
      <c r="D333" s="22"/>
      <c r="E333" s="22"/>
      <c r="F333" s="23"/>
      <c r="G333" s="24" t="str">
        <f>IF(B333="","",IFERROR(INDEX('Registru note'!$C$5:$C$504,MATCH(B333,'Registru note'!$B$5:$B$504,0)),""))</f>
        <v/>
      </c>
      <c r="H333" s="25" t="str">
        <f t="shared" si="15"/>
        <v/>
      </c>
      <c r="I333" s="25" t="str">
        <f t="shared" si="16"/>
        <v/>
      </c>
      <c r="J333" s="15" t="str">
        <f>IF(B333="","",IFERROR(INDEX('Registru note'!$D$5:$D$504,MATCH(B333,'Registru note'!$B$5:$B$504,0)),""))</f>
        <v/>
      </c>
      <c r="K333" s="17" t="str">
        <f>IF(AND(B333="",D333="",E333=""),"",TRIM(IF(ISNA(MATCH(B333,'Registru note'!$B$5:$B$504,0)),"Nota nu există în registru. ","")&amp;IF(D333="","Lipsește contul debitor. ",IF(NOT(OR(ISNUMBER(MATCH(TRIM(IF(ISNUMBER(FIND(".",D333)),LEFT(D333,FIND(".",D333)-1),D333)),PlanCont,0)),ISNUMBER(MATCH(LEFT(TRIM(IF(ISNUMBER(FIND(".",D333)),LEFT(D333,FIND(".",D333)-1),D333)),4),PlanCont,0)),ISNUMBER(MATCH(LEFT(TRIM(IF(ISNUMBER(FIND(".",D333)),LEFT(D333,FIND(".",D333)-1),D333)),3),PlanCont,0)))),"Contul debitor nu există în plan. ",""))&amp;IF(E333="","Lipsește contul creditor. ",IF(NOT(OR(ISNUMBER(MATCH(TRIM(IF(ISNUMBER(FIND(".",E333)),LEFT(E333,FIND(".",E333)-1),E333)),PlanCont,0)),ISNUMBER(MATCH(LEFT(TRIM(IF(ISNUMBER(FIND(".",E333)),LEFT(E333,FIND(".",E333)-1),E333)),4),PlanCont,0)),ISNUMBER(MATCH(LEFT(TRIM(IF(ISNUMBER(FIND(".",E333)),LEFT(E333,FIND(".",E333)-1),E333)),3),PlanCont,0)))),"Contul creditor nu există în plan. ",""))&amp;IF(AND(D333&lt;&gt;"",TRIM(D333&amp;"")=TRIM(E333&amp;"")),"Același cont pe debit și credit. ","")&amp;IF(N(F333)=0,"Lipsește suma. ","")&amp;IF(AND(N(F333)&lt;0,J333&lt;&gt;"Stornare"),"Sumă negativă într-o notă care nu e de stornare. ","")&amp;IF(C333="","Lipsește explicația. ","")))</f>
        <v/>
      </c>
      <c r="L333" s="1" t="str">
        <f>IF(B333="","",B333&amp;"|"&amp;COUNTIF($B$5:B333,B333))</f>
        <v/>
      </c>
      <c r="M333" s="1" t="str">
        <f t="shared" si="17"/>
        <v/>
      </c>
    </row>
    <row r="334" spans="2:13" x14ac:dyDescent="0.2">
      <c r="B334" s="18"/>
      <c r="C334" s="13"/>
      <c r="D334" s="22"/>
      <c r="E334" s="22"/>
      <c r="F334" s="23"/>
      <c r="G334" s="24" t="str">
        <f>IF(B334="","",IFERROR(INDEX('Registru note'!$C$5:$C$504,MATCH(B334,'Registru note'!$B$5:$B$504,0)),""))</f>
        <v/>
      </c>
      <c r="H334" s="25" t="str">
        <f t="shared" si="15"/>
        <v/>
      </c>
      <c r="I334" s="25" t="str">
        <f t="shared" si="16"/>
        <v/>
      </c>
      <c r="J334" s="15" t="str">
        <f>IF(B334="","",IFERROR(INDEX('Registru note'!$D$5:$D$504,MATCH(B334,'Registru note'!$B$5:$B$504,0)),""))</f>
        <v/>
      </c>
      <c r="K334" s="17" t="str">
        <f>IF(AND(B334="",D334="",E334=""),"",TRIM(IF(ISNA(MATCH(B334,'Registru note'!$B$5:$B$504,0)),"Nota nu există în registru. ","")&amp;IF(D334="","Lipsește contul debitor. ",IF(NOT(OR(ISNUMBER(MATCH(TRIM(IF(ISNUMBER(FIND(".",D334)),LEFT(D334,FIND(".",D334)-1),D334)),PlanCont,0)),ISNUMBER(MATCH(LEFT(TRIM(IF(ISNUMBER(FIND(".",D334)),LEFT(D334,FIND(".",D334)-1),D334)),4),PlanCont,0)),ISNUMBER(MATCH(LEFT(TRIM(IF(ISNUMBER(FIND(".",D334)),LEFT(D334,FIND(".",D334)-1),D334)),3),PlanCont,0)))),"Contul debitor nu există în plan. ",""))&amp;IF(E334="","Lipsește contul creditor. ",IF(NOT(OR(ISNUMBER(MATCH(TRIM(IF(ISNUMBER(FIND(".",E334)),LEFT(E334,FIND(".",E334)-1),E334)),PlanCont,0)),ISNUMBER(MATCH(LEFT(TRIM(IF(ISNUMBER(FIND(".",E334)),LEFT(E334,FIND(".",E334)-1),E334)),4),PlanCont,0)),ISNUMBER(MATCH(LEFT(TRIM(IF(ISNUMBER(FIND(".",E334)),LEFT(E334,FIND(".",E334)-1),E334)),3),PlanCont,0)))),"Contul creditor nu există în plan. ",""))&amp;IF(AND(D334&lt;&gt;"",TRIM(D334&amp;"")=TRIM(E334&amp;"")),"Același cont pe debit și credit. ","")&amp;IF(N(F334)=0,"Lipsește suma. ","")&amp;IF(AND(N(F334)&lt;0,J334&lt;&gt;"Stornare"),"Sumă negativă într-o notă care nu e de stornare. ","")&amp;IF(C334="","Lipsește explicația. ","")))</f>
        <v/>
      </c>
      <c r="L334" s="1" t="str">
        <f>IF(B334="","",B334&amp;"|"&amp;COUNTIF($B$5:B334,B334))</f>
        <v/>
      </c>
      <c r="M334" s="1" t="str">
        <f t="shared" si="17"/>
        <v/>
      </c>
    </row>
    <row r="335" spans="2:13" x14ac:dyDescent="0.2">
      <c r="B335" s="18"/>
      <c r="C335" s="13"/>
      <c r="D335" s="22"/>
      <c r="E335" s="22"/>
      <c r="F335" s="23"/>
      <c r="G335" s="24" t="str">
        <f>IF(B335="","",IFERROR(INDEX('Registru note'!$C$5:$C$504,MATCH(B335,'Registru note'!$B$5:$B$504,0)),""))</f>
        <v/>
      </c>
      <c r="H335" s="25" t="str">
        <f t="shared" si="15"/>
        <v/>
      </c>
      <c r="I335" s="25" t="str">
        <f t="shared" si="16"/>
        <v/>
      </c>
      <c r="J335" s="15" t="str">
        <f>IF(B335="","",IFERROR(INDEX('Registru note'!$D$5:$D$504,MATCH(B335,'Registru note'!$B$5:$B$504,0)),""))</f>
        <v/>
      </c>
      <c r="K335" s="17" t="str">
        <f>IF(AND(B335="",D335="",E335=""),"",TRIM(IF(ISNA(MATCH(B335,'Registru note'!$B$5:$B$504,0)),"Nota nu există în registru. ","")&amp;IF(D335="","Lipsește contul debitor. ",IF(NOT(OR(ISNUMBER(MATCH(TRIM(IF(ISNUMBER(FIND(".",D335)),LEFT(D335,FIND(".",D335)-1),D335)),PlanCont,0)),ISNUMBER(MATCH(LEFT(TRIM(IF(ISNUMBER(FIND(".",D335)),LEFT(D335,FIND(".",D335)-1),D335)),4),PlanCont,0)),ISNUMBER(MATCH(LEFT(TRIM(IF(ISNUMBER(FIND(".",D335)),LEFT(D335,FIND(".",D335)-1),D335)),3),PlanCont,0)))),"Contul debitor nu există în plan. ",""))&amp;IF(E335="","Lipsește contul creditor. ",IF(NOT(OR(ISNUMBER(MATCH(TRIM(IF(ISNUMBER(FIND(".",E335)),LEFT(E335,FIND(".",E335)-1),E335)),PlanCont,0)),ISNUMBER(MATCH(LEFT(TRIM(IF(ISNUMBER(FIND(".",E335)),LEFT(E335,FIND(".",E335)-1),E335)),4),PlanCont,0)),ISNUMBER(MATCH(LEFT(TRIM(IF(ISNUMBER(FIND(".",E335)),LEFT(E335,FIND(".",E335)-1),E335)),3),PlanCont,0)))),"Contul creditor nu există în plan. ",""))&amp;IF(AND(D335&lt;&gt;"",TRIM(D335&amp;"")=TRIM(E335&amp;"")),"Același cont pe debit și credit. ","")&amp;IF(N(F335)=0,"Lipsește suma. ","")&amp;IF(AND(N(F335)&lt;0,J335&lt;&gt;"Stornare"),"Sumă negativă într-o notă care nu e de stornare. ","")&amp;IF(C335="","Lipsește explicația. ","")))</f>
        <v/>
      </c>
      <c r="L335" s="1" t="str">
        <f>IF(B335="","",B335&amp;"|"&amp;COUNTIF($B$5:B335,B335))</f>
        <v/>
      </c>
      <c r="M335" s="1" t="str">
        <f t="shared" si="17"/>
        <v/>
      </c>
    </row>
    <row r="336" spans="2:13" x14ac:dyDescent="0.2">
      <c r="B336" s="18"/>
      <c r="C336" s="13"/>
      <c r="D336" s="22"/>
      <c r="E336" s="22"/>
      <c r="F336" s="23"/>
      <c r="G336" s="24" t="str">
        <f>IF(B336="","",IFERROR(INDEX('Registru note'!$C$5:$C$504,MATCH(B336,'Registru note'!$B$5:$B$504,0)),""))</f>
        <v/>
      </c>
      <c r="H336" s="25" t="str">
        <f t="shared" si="15"/>
        <v/>
      </c>
      <c r="I336" s="25" t="str">
        <f t="shared" si="16"/>
        <v/>
      </c>
      <c r="J336" s="15" t="str">
        <f>IF(B336="","",IFERROR(INDEX('Registru note'!$D$5:$D$504,MATCH(B336,'Registru note'!$B$5:$B$504,0)),""))</f>
        <v/>
      </c>
      <c r="K336" s="17" t="str">
        <f>IF(AND(B336="",D336="",E336=""),"",TRIM(IF(ISNA(MATCH(B336,'Registru note'!$B$5:$B$504,0)),"Nota nu există în registru. ","")&amp;IF(D336="","Lipsește contul debitor. ",IF(NOT(OR(ISNUMBER(MATCH(TRIM(IF(ISNUMBER(FIND(".",D336)),LEFT(D336,FIND(".",D336)-1),D336)),PlanCont,0)),ISNUMBER(MATCH(LEFT(TRIM(IF(ISNUMBER(FIND(".",D336)),LEFT(D336,FIND(".",D336)-1),D336)),4),PlanCont,0)),ISNUMBER(MATCH(LEFT(TRIM(IF(ISNUMBER(FIND(".",D336)),LEFT(D336,FIND(".",D336)-1),D336)),3),PlanCont,0)))),"Contul debitor nu există în plan. ",""))&amp;IF(E336="","Lipsește contul creditor. ",IF(NOT(OR(ISNUMBER(MATCH(TRIM(IF(ISNUMBER(FIND(".",E336)),LEFT(E336,FIND(".",E336)-1),E336)),PlanCont,0)),ISNUMBER(MATCH(LEFT(TRIM(IF(ISNUMBER(FIND(".",E336)),LEFT(E336,FIND(".",E336)-1),E336)),4),PlanCont,0)),ISNUMBER(MATCH(LEFT(TRIM(IF(ISNUMBER(FIND(".",E336)),LEFT(E336,FIND(".",E336)-1),E336)),3),PlanCont,0)))),"Contul creditor nu există în plan. ",""))&amp;IF(AND(D336&lt;&gt;"",TRIM(D336&amp;"")=TRIM(E336&amp;"")),"Același cont pe debit și credit. ","")&amp;IF(N(F336)=0,"Lipsește suma. ","")&amp;IF(AND(N(F336)&lt;0,J336&lt;&gt;"Stornare"),"Sumă negativă într-o notă care nu e de stornare. ","")&amp;IF(C336="","Lipsește explicația. ","")))</f>
        <v/>
      </c>
      <c r="L336" s="1" t="str">
        <f>IF(B336="","",B336&amp;"|"&amp;COUNTIF($B$5:B336,B336))</f>
        <v/>
      </c>
      <c r="M336" s="1" t="str">
        <f t="shared" si="17"/>
        <v/>
      </c>
    </row>
    <row r="337" spans="2:13" x14ac:dyDescent="0.2">
      <c r="B337" s="18"/>
      <c r="C337" s="13"/>
      <c r="D337" s="22"/>
      <c r="E337" s="22"/>
      <c r="F337" s="23"/>
      <c r="G337" s="24" t="str">
        <f>IF(B337="","",IFERROR(INDEX('Registru note'!$C$5:$C$504,MATCH(B337,'Registru note'!$B$5:$B$504,0)),""))</f>
        <v/>
      </c>
      <c r="H337" s="25" t="str">
        <f t="shared" si="15"/>
        <v/>
      </c>
      <c r="I337" s="25" t="str">
        <f t="shared" si="16"/>
        <v/>
      </c>
      <c r="J337" s="15" t="str">
        <f>IF(B337="","",IFERROR(INDEX('Registru note'!$D$5:$D$504,MATCH(B337,'Registru note'!$B$5:$B$504,0)),""))</f>
        <v/>
      </c>
      <c r="K337" s="17" t="str">
        <f>IF(AND(B337="",D337="",E337=""),"",TRIM(IF(ISNA(MATCH(B337,'Registru note'!$B$5:$B$504,0)),"Nota nu există în registru. ","")&amp;IF(D337="","Lipsește contul debitor. ",IF(NOT(OR(ISNUMBER(MATCH(TRIM(IF(ISNUMBER(FIND(".",D337)),LEFT(D337,FIND(".",D337)-1),D337)),PlanCont,0)),ISNUMBER(MATCH(LEFT(TRIM(IF(ISNUMBER(FIND(".",D337)),LEFT(D337,FIND(".",D337)-1),D337)),4),PlanCont,0)),ISNUMBER(MATCH(LEFT(TRIM(IF(ISNUMBER(FIND(".",D337)),LEFT(D337,FIND(".",D337)-1),D337)),3),PlanCont,0)))),"Contul debitor nu există în plan. ",""))&amp;IF(E337="","Lipsește contul creditor. ",IF(NOT(OR(ISNUMBER(MATCH(TRIM(IF(ISNUMBER(FIND(".",E337)),LEFT(E337,FIND(".",E337)-1),E337)),PlanCont,0)),ISNUMBER(MATCH(LEFT(TRIM(IF(ISNUMBER(FIND(".",E337)),LEFT(E337,FIND(".",E337)-1),E337)),4),PlanCont,0)),ISNUMBER(MATCH(LEFT(TRIM(IF(ISNUMBER(FIND(".",E337)),LEFT(E337,FIND(".",E337)-1),E337)),3),PlanCont,0)))),"Contul creditor nu există în plan. ",""))&amp;IF(AND(D337&lt;&gt;"",TRIM(D337&amp;"")=TRIM(E337&amp;"")),"Același cont pe debit și credit. ","")&amp;IF(N(F337)=0,"Lipsește suma. ","")&amp;IF(AND(N(F337)&lt;0,J337&lt;&gt;"Stornare"),"Sumă negativă într-o notă care nu e de stornare. ","")&amp;IF(C337="","Lipsește explicația. ","")))</f>
        <v/>
      </c>
      <c r="L337" s="1" t="str">
        <f>IF(B337="","",B337&amp;"|"&amp;COUNTIF($B$5:B337,B337))</f>
        <v/>
      </c>
      <c r="M337" s="1" t="str">
        <f t="shared" si="17"/>
        <v/>
      </c>
    </row>
    <row r="338" spans="2:13" x14ac:dyDescent="0.2">
      <c r="B338" s="18"/>
      <c r="C338" s="13"/>
      <c r="D338" s="22"/>
      <c r="E338" s="22"/>
      <c r="F338" s="23"/>
      <c r="G338" s="24" t="str">
        <f>IF(B338="","",IFERROR(INDEX('Registru note'!$C$5:$C$504,MATCH(B338,'Registru note'!$B$5:$B$504,0)),""))</f>
        <v/>
      </c>
      <c r="H338" s="25" t="str">
        <f t="shared" si="15"/>
        <v/>
      </c>
      <c r="I338" s="25" t="str">
        <f t="shared" si="16"/>
        <v/>
      </c>
      <c r="J338" s="15" t="str">
        <f>IF(B338="","",IFERROR(INDEX('Registru note'!$D$5:$D$504,MATCH(B338,'Registru note'!$B$5:$B$504,0)),""))</f>
        <v/>
      </c>
      <c r="K338" s="17" t="str">
        <f>IF(AND(B338="",D338="",E338=""),"",TRIM(IF(ISNA(MATCH(B338,'Registru note'!$B$5:$B$504,0)),"Nota nu există în registru. ","")&amp;IF(D338="","Lipsește contul debitor. ",IF(NOT(OR(ISNUMBER(MATCH(TRIM(IF(ISNUMBER(FIND(".",D338)),LEFT(D338,FIND(".",D338)-1),D338)),PlanCont,0)),ISNUMBER(MATCH(LEFT(TRIM(IF(ISNUMBER(FIND(".",D338)),LEFT(D338,FIND(".",D338)-1),D338)),4),PlanCont,0)),ISNUMBER(MATCH(LEFT(TRIM(IF(ISNUMBER(FIND(".",D338)),LEFT(D338,FIND(".",D338)-1),D338)),3),PlanCont,0)))),"Contul debitor nu există în plan. ",""))&amp;IF(E338="","Lipsește contul creditor. ",IF(NOT(OR(ISNUMBER(MATCH(TRIM(IF(ISNUMBER(FIND(".",E338)),LEFT(E338,FIND(".",E338)-1),E338)),PlanCont,0)),ISNUMBER(MATCH(LEFT(TRIM(IF(ISNUMBER(FIND(".",E338)),LEFT(E338,FIND(".",E338)-1),E338)),4),PlanCont,0)),ISNUMBER(MATCH(LEFT(TRIM(IF(ISNUMBER(FIND(".",E338)),LEFT(E338,FIND(".",E338)-1),E338)),3),PlanCont,0)))),"Contul creditor nu există în plan. ",""))&amp;IF(AND(D338&lt;&gt;"",TRIM(D338&amp;"")=TRIM(E338&amp;"")),"Același cont pe debit și credit. ","")&amp;IF(N(F338)=0,"Lipsește suma. ","")&amp;IF(AND(N(F338)&lt;0,J338&lt;&gt;"Stornare"),"Sumă negativă într-o notă care nu e de stornare. ","")&amp;IF(C338="","Lipsește explicația. ","")))</f>
        <v/>
      </c>
      <c r="L338" s="1" t="str">
        <f>IF(B338="","",B338&amp;"|"&amp;COUNTIF($B$5:B338,B338))</f>
        <v/>
      </c>
      <c r="M338" s="1" t="str">
        <f t="shared" si="17"/>
        <v/>
      </c>
    </row>
    <row r="339" spans="2:13" x14ac:dyDescent="0.2">
      <c r="B339" s="18"/>
      <c r="C339" s="13"/>
      <c r="D339" s="22"/>
      <c r="E339" s="22"/>
      <c r="F339" s="23"/>
      <c r="G339" s="24" t="str">
        <f>IF(B339="","",IFERROR(INDEX('Registru note'!$C$5:$C$504,MATCH(B339,'Registru note'!$B$5:$B$504,0)),""))</f>
        <v/>
      </c>
      <c r="H339" s="25" t="str">
        <f t="shared" si="15"/>
        <v/>
      </c>
      <c r="I339" s="25" t="str">
        <f t="shared" si="16"/>
        <v/>
      </c>
      <c r="J339" s="15" t="str">
        <f>IF(B339="","",IFERROR(INDEX('Registru note'!$D$5:$D$504,MATCH(B339,'Registru note'!$B$5:$B$504,0)),""))</f>
        <v/>
      </c>
      <c r="K339" s="17" t="str">
        <f>IF(AND(B339="",D339="",E339=""),"",TRIM(IF(ISNA(MATCH(B339,'Registru note'!$B$5:$B$504,0)),"Nota nu există în registru. ","")&amp;IF(D339="","Lipsește contul debitor. ",IF(NOT(OR(ISNUMBER(MATCH(TRIM(IF(ISNUMBER(FIND(".",D339)),LEFT(D339,FIND(".",D339)-1),D339)),PlanCont,0)),ISNUMBER(MATCH(LEFT(TRIM(IF(ISNUMBER(FIND(".",D339)),LEFT(D339,FIND(".",D339)-1),D339)),4),PlanCont,0)),ISNUMBER(MATCH(LEFT(TRIM(IF(ISNUMBER(FIND(".",D339)),LEFT(D339,FIND(".",D339)-1),D339)),3),PlanCont,0)))),"Contul debitor nu există în plan. ",""))&amp;IF(E339="","Lipsește contul creditor. ",IF(NOT(OR(ISNUMBER(MATCH(TRIM(IF(ISNUMBER(FIND(".",E339)),LEFT(E339,FIND(".",E339)-1),E339)),PlanCont,0)),ISNUMBER(MATCH(LEFT(TRIM(IF(ISNUMBER(FIND(".",E339)),LEFT(E339,FIND(".",E339)-1),E339)),4),PlanCont,0)),ISNUMBER(MATCH(LEFT(TRIM(IF(ISNUMBER(FIND(".",E339)),LEFT(E339,FIND(".",E339)-1),E339)),3),PlanCont,0)))),"Contul creditor nu există în plan. ",""))&amp;IF(AND(D339&lt;&gt;"",TRIM(D339&amp;"")=TRIM(E339&amp;"")),"Același cont pe debit și credit. ","")&amp;IF(N(F339)=0,"Lipsește suma. ","")&amp;IF(AND(N(F339)&lt;0,J339&lt;&gt;"Stornare"),"Sumă negativă într-o notă care nu e de stornare. ","")&amp;IF(C339="","Lipsește explicația. ","")))</f>
        <v/>
      </c>
      <c r="L339" s="1" t="str">
        <f>IF(B339="","",B339&amp;"|"&amp;COUNTIF($B$5:B339,B339))</f>
        <v/>
      </c>
      <c r="M339" s="1" t="str">
        <f t="shared" si="17"/>
        <v/>
      </c>
    </row>
    <row r="340" spans="2:13" x14ac:dyDescent="0.2">
      <c r="B340" s="18"/>
      <c r="C340" s="13"/>
      <c r="D340" s="22"/>
      <c r="E340" s="22"/>
      <c r="F340" s="23"/>
      <c r="G340" s="24" t="str">
        <f>IF(B340="","",IFERROR(INDEX('Registru note'!$C$5:$C$504,MATCH(B340,'Registru note'!$B$5:$B$504,0)),""))</f>
        <v/>
      </c>
      <c r="H340" s="25" t="str">
        <f t="shared" si="15"/>
        <v/>
      </c>
      <c r="I340" s="25" t="str">
        <f t="shared" si="16"/>
        <v/>
      </c>
      <c r="J340" s="15" t="str">
        <f>IF(B340="","",IFERROR(INDEX('Registru note'!$D$5:$D$504,MATCH(B340,'Registru note'!$B$5:$B$504,0)),""))</f>
        <v/>
      </c>
      <c r="K340" s="17" t="str">
        <f>IF(AND(B340="",D340="",E340=""),"",TRIM(IF(ISNA(MATCH(B340,'Registru note'!$B$5:$B$504,0)),"Nota nu există în registru. ","")&amp;IF(D340="","Lipsește contul debitor. ",IF(NOT(OR(ISNUMBER(MATCH(TRIM(IF(ISNUMBER(FIND(".",D340)),LEFT(D340,FIND(".",D340)-1),D340)),PlanCont,0)),ISNUMBER(MATCH(LEFT(TRIM(IF(ISNUMBER(FIND(".",D340)),LEFT(D340,FIND(".",D340)-1),D340)),4),PlanCont,0)),ISNUMBER(MATCH(LEFT(TRIM(IF(ISNUMBER(FIND(".",D340)),LEFT(D340,FIND(".",D340)-1),D340)),3),PlanCont,0)))),"Contul debitor nu există în plan. ",""))&amp;IF(E340="","Lipsește contul creditor. ",IF(NOT(OR(ISNUMBER(MATCH(TRIM(IF(ISNUMBER(FIND(".",E340)),LEFT(E340,FIND(".",E340)-1),E340)),PlanCont,0)),ISNUMBER(MATCH(LEFT(TRIM(IF(ISNUMBER(FIND(".",E340)),LEFT(E340,FIND(".",E340)-1),E340)),4),PlanCont,0)),ISNUMBER(MATCH(LEFT(TRIM(IF(ISNUMBER(FIND(".",E340)),LEFT(E340,FIND(".",E340)-1),E340)),3),PlanCont,0)))),"Contul creditor nu există în plan. ",""))&amp;IF(AND(D340&lt;&gt;"",TRIM(D340&amp;"")=TRIM(E340&amp;"")),"Același cont pe debit și credit. ","")&amp;IF(N(F340)=0,"Lipsește suma. ","")&amp;IF(AND(N(F340)&lt;0,J340&lt;&gt;"Stornare"),"Sumă negativă într-o notă care nu e de stornare. ","")&amp;IF(C340="","Lipsește explicația. ","")))</f>
        <v/>
      </c>
      <c r="L340" s="1" t="str">
        <f>IF(B340="","",B340&amp;"|"&amp;COUNTIF($B$5:B340,B340))</f>
        <v/>
      </c>
      <c r="M340" s="1" t="str">
        <f t="shared" si="17"/>
        <v/>
      </c>
    </row>
    <row r="341" spans="2:13" x14ac:dyDescent="0.2">
      <c r="B341" s="18"/>
      <c r="C341" s="13"/>
      <c r="D341" s="22"/>
      <c r="E341" s="22"/>
      <c r="F341" s="23"/>
      <c r="G341" s="24" t="str">
        <f>IF(B341="","",IFERROR(INDEX('Registru note'!$C$5:$C$504,MATCH(B341,'Registru note'!$B$5:$B$504,0)),""))</f>
        <v/>
      </c>
      <c r="H341" s="25" t="str">
        <f t="shared" si="15"/>
        <v/>
      </c>
      <c r="I341" s="25" t="str">
        <f t="shared" si="16"/>
        <v/>
      </c>
      <c r="J341" s="15" t="str">
        <f>IF(B341="","",IFERROR(INDEX('Registru note'!$D$5:$D$504,MATCH(B341,'Registru note'!$B$5:$B$504,0)),""))</f>
        <v/>
      </c>
      <c r="K341" s="17" t="str">
        <f>IF(AND(B341="",D341="",E341=""),"",TRIM(IF(ISNA(MATCH(B341,'Registru note'!$B$5:$B$504,0)),"Nota nu există în registru. ","")&amp;IF(D341="","Lipsește contul debitor. ",IF(NOT(OR(ISNUMBER(MATCH(TRIM(IF(ISNUMBER(FIND(".",D341)),LEFT(D341,FIND(".",D341)-1),D341)),PlanCont,0)),ISNUMBER(MATCH(LEFT(TRIM(IF(ISNUMBER(FIND(".",D341)),LEFT(D341,FIND(".",D341)-1),D341)),4),PlanCont,0)),ISNUMBER(MATCH(LEFT(TRIM(IF(ISNUMBER(FIND(".",D341)),LEFT(D341,FIND(".",D341)-1),D341)),3),PlanCont,0)))),"Contul debitor nu există în plan. ",""))&amp;IF(E341="","Lipsește contul creditor. ",IF(NOT(OR(ISNUMBER(MATCH(TRIM(IF(ISNUMBER(FIND(".",E341)),LEFT(E341,FIND(".",E341)-1),E341)),PlanCont,0)),ISNUMBER(MATCH(LEFT(TRIM(IF(ISNUMBER(FIND(".",E341)),LEFT(E341,FIND(".",E341)-1),E341)),4),PlanCont,0)),ISNUMBER(MATCH(LEFT(TRIM(IF(ISNUMBER(FIND(".",E341)),LEFT(E341,FIND(".",E341)-1),E341)),3),PlanCont,0)))),"Contul creditor nu există în plan. ",""))&amp;IF(AND(D341&lt;&gt;"",TRIM(D341&amp;"")=TRIM(E341&amp;"")),"Același cont pe debit și credit. ","")&amp;IF(N(F341)=0,"Lipsește suma. ","")&amp;IF(AND(N(F341)&lt;0,J341&lt;&gt;"Stornare"),"Sumă negativă într-o notă care nu e de stornare. ","")&amp;IF(C341="","Lipsește explicația. ","")))</f>
        <v/>
      </c>
      <c r="L341" s="1" t="str">
        <f>IF(B341="","",B341&amp;"|"&amp;COUNTIF($B$5:B341,B341))</f>
        <v/>
      </c>
      <c r="M341" s="1" t="str">
        <f t="shared" si="17"/>
        <v/>
      </c>
    </row>
    <row r="342" spans="2:13" x14ac:dyDescent="0.2">
      <c r="B342" s="18"/>
      <c r="C342" s="13"/>
      <c r="D342" s="22"/>
      <c r="E342" s="22"/>
      <c r="F342" s="23"/>
      <c r="G342" s="24" t="str">
        <f>IF(B342="","",IFERROR(INDEX('Registru note'!$C$5:$C$504,MATCH(B342,'Registru note'!$B$5:$B$504,0)),""))</f>
        <v/>
      </c>
      <c r="H342" s="25" t="str">
        <f t="shared" si="15"/>
        <v/>
      </c>
      <c r="I342" s="25" t="str">
        <f t="shared" si="16"/>
        <v/>
      </c>
      <c r="J342" s="15" t="str">
        <f>IF(B342="","",IFERROR(INDEX('Registru note'!$D$5:$D$504,MATCH(B342,'Registru note'!$B$5:$B$504,0)),""))</f>
        <v/>
      </c>
      <c r="K342" s="17" t="str">
        <f>IF(AND(B342="",D342="",E342=""),"",TRIM(IF(ISNA(MATCH(B342,'Registru note'!$B$5:$B$504,0)),"Nota nu există în registru. ","")&amp;IF(D342="","Lipsește contul debitor. ",IF(NOT(OR(ISNUMBER(MATCH(TRIM(IF(ISNUMBER(FIND(".",D342)),LEFT(D342,FIND(".",D342)-1),D342)),PlanCont,0)),ISNUMBER(MATCH(LEFT(TRIM(IF(ISNUMBER(FIND(".",D342)),LEFT(D342,FIND(".",D342)-1),D342)),4),PlanCont,0)),ISNUMBER(MATCH(LEFT(TRIM(IF(ISNUMBER(FIND(".",D342)),LEFT(D342,FIND(".",D342)-1),D342)),3),PlanCont,0)))),"Contul debitor nu există în plan. ",""))&amp;IF(E342="","Lipsește contul creditor. ",IF(NOT(OR(ISNUMBER(MATCH(TRIM(IF(ISNUMBER(FIND(".",E342)),LEFT(E342,FIND(".",E342)-1),E342)),PlanCont,0)),ISNUMBER(MATCH(LEFT(TRIM(IF(ISNUMBER(FIND(".",E342)),LEFT(E342,FIND(".",E342)-1),E342)),4),PlanCont,0)),ISNUMBER(MATCH(LEFT(TRIM(IF(ISNUMBER(FIND(".",E342)),LEFT(E342,FIND(".",E342)-1),E342)),3),PlanCont,0)))),"Contul creditor nu există în plan. ",""))&amp;IF(AND(D342&lt;&gt;"",TRIM(D342&amp;"")=TRIM(E342&amp;"")),"Același cont pe debit și credit. ","")&amp;IF(N(F342)=0,"Lipsește suma. ","")&amp;IF(AND(N(F342)&lt;0,J342&lt;&gt;"Stornare"),"Sumă negativă într-o notă care nu e de stornare. ","")&amp;IF(C342="","Lipsește explicația. ","")))</f>
        <v/>
      </c>
      <c r="L342" s="1" t="str">
        <f>IF(B342="","",B342&amp;"|"&amp;COUNTIF($B$5:B342,B342))</f>
        <v/>
      </c>
      <c r="M342" s="1" t="str">
        <f t="shared" si="17"/>
        <v/>
      </c>
    </row>
    <row r="343" spans="2:13" x14ac:dyDescent="0.2">
      <c r="B343" s="18"/>
      <c r="C343" s="13"/>
      <c r="D343" s="22"/>
      <c r="E343" s="22"/>
      <c r="F343" s="23"/>
      <c r="G343" s="24" t="str">
        <f>IF(B343="","",IFERROR(INDEX('Registru note'!$C$5:$C$504,MATCH(B343,'Registru note'!$B$5:$B$504,0)),""))</f>
        <v/>
      </c>
      <c r="H343" s="25" t="str">
        <f t="shared" si="15"/>
        <v/>
      </c>
      <c r="I343" s="25" t="str">
        <f t="shared" si="16"/>
        <v/>
      </c>
      <c r="J343" s="15" t="str">
        <f>IF(B343="","",IFERROR(INDEX('Registru note'!$D$5:$D$504,MATCH(B343,'Registru note'!$B$5:$B$504,0)),""))</f>
        <v/>
      </c>
      <c r="K343" s="17" t="str">
        <f>IF(AND(B343="",D343="",E343=""),"",TRIM(IF(ISNA(MATCH(B343,'Registru note'!$B$5:$B$504,0)),"Nota nu există în registru. ","")&amp;IF(D343="","Lipsește contul debitor. ",IF(NOT(OR(ISNUMBER(MATCH(TRIM(IF(ISNUMBER(FIND(".",D343)),LEFT(D343,FIND(".",D343)-1),D343)),PlanCont,0)),ISNUMBER(MATCH(LEFT(TRIM(IF(ISNUMBER(FIND(".",D343)),LEFT(D343,FIND(".",D343)-1),D343)),4),PlanCont,0)),ISNUMBER(MATCH(LEFT(TRIM(IF(ISNUMBER(FIND(".",D343)),LEFT(D343,FIND(".",D343)-1),D343)),3),PlanCont,0)))),"Contul debitor nu există în plan. ",""))&amp;IF(E343="","Lipsește contul creditor. ",IF(NOT(OR(ISNUMBER(MATCH(TRIM(IF(ISNUMBER(FIND(".",E343)),LEFT(E343,FIND(".",E343)-1),E343)),PlanCont,0)),ISNUMBER(MATCH(LEFT(TRIM(IF(ISNUMBER(FIND(".",E343)),LEFT(E343,FIND(".",E343)-1),E343)),4),PlanCont,0)),ISNUMBER(MATCH(LEFT(TRIM(IF(ISNUMBER(FIND(".",E343)),LEFT(E343,FIND(".",E343)-1),E343)),3),PlanCont,0)))),"Contul creditor nu există în plan. ",""))&amp;IF(AND(D343&lt;&gt;"",TRIM(D343&amp;"")=TRIM(E343&amp;"")),"Același cont pe debit și credit. ","")&amp;IF(N(F343)=0,"Lipsește suma. ","")&amp;IF(AND(N(F343)&lt;0,J343&lt;&gt;"Stornare"),"Sumă negativă într-o notă care nu e de stornare. ","")&amp;IF(C343="","Lipsește explicația. ","")))</f>
        <v/>
      </c>
      <c r="L343" s="1" t="str">
        <f>IF(B343="","",B343&amp;"|"&amp;COUNTIF($B$5:B343,B343))</f>
        <v/>
      </c>
      <c r="M343" s="1" t="str">
        <f t="shared" si="17"/>
        <v/>
      </c>
    </row>
    <row r="344" spans="2:13" x14ac:dyDescent="0.2">
      <c r="B344" s="18"/>
      <c r="C344" s="13"/>
      <c r="D344" s="22"/>
      <c r="E344" s="22"/>
      <c r="F344" s="23"/>
      <c r="G344" s="24" t="str">
        <f>IF(B344="","",IFERROR(INDEX('Registru note'!$C$5:$C$504,MATCH(B344,'Registru note'!$B$5:$B$504,0)),""))</f>
        <v/>
      </c>
      <c r="H344" s="25" t="str">
        <f t="shared" si="15"/>
        <v/>
      </c>
      <c r="I344" s="25" t="str">
        <f t="shared" si="16"/>
        <v/>
      </c>
      <c r="J344" s="15" t="str">
        <f>IF(B344="","",IFERROR(INDEX('Registru note'!$D$5:$D$504,MATCH(B344,'Registru note'!$B$5:$B$504,0)),""))</f>
        <v/>
      </c>
      <c r="K344" s="17" t="str">
        <f>IF(AND(B344="",D344="",E344=""),"",TRIM(IF(ISNA(MATCH(B344,'Registru note'!$B$5:$B$504,0)),"Nota nu există în registru. ","")&amp;IF(D344="","Lipsește contul debitor. ",IF(NOT(OR(ISNUMBER(MATCH(TRIM(IF(ISNUMBER(FIND(".",D344)),LEFT(D344,FIND(".",D344)-1),D344)),PlanCont,0)),ISNUMBER(MATCH(LEFT(TRIM(IF(ISNUMBER(FIND(".",D344)),LEFT(D344,FIND(".",D344)-1),D344)),4),PlanCont,0)),ISNUMBER(MATCH(LEFT(TRIM(IF(ISNUMBER(FIND(".",D344)),LEFT(D344,FIND(".",D344)-1),D344)),3),PlanCont,0)))),"Contul debitor nu există în plan. ",""))&amp;IF(E344="","Lipsește contul creditor. ",IF(NOT(OR(ISNUMBER(MATCH(TRIM(IF(ISNUMBER(FIND(".",E344)),LEFT(E344,FIND(".",E344)-1),E344)),PlanCont,0)),ISNUMBER(MATCH(LEFT(TRIM(IF(ISNUMBER(FIND(".",E344)),LEFT(E344,FIND(".",E344)-1),E344)),4),PlanCont,0)),ISNUMBER(MATCH(LEFT(TRIM(IF(ISNUMBER(FIND(".",E344)),LEFT(E344,FIND(".",E344)-1),E344)),3),PlanCont,0)))),"Contul creditor nu există în plan. ",""))&amp;IF(AND(D344&lt;&gt;"",TRIM(D344&amp;"")=TRIM(E344&amp;"")),"Același cont pe debit și credit. ","")&amp;IF(N(F344)=0,"Lipsește suma. ","")&amp;IF(AND(N(F344)&lt;0,J344&lt;&gt;"Stornare"),"Sumă negativă într-o notă care nu e de stornare. ","")&amp;IF(C344="","Lipsește explicația. ","")))</f>
        <v/>
      </c>
      <c r="L344" s="1" t="str">
        <f>IF(B344="","",B344&amp;"|"&amp;COUNTIF($B$5:B344,B344))</f>
        <v/>
      </c>
      <c r="M344" s="1" t="str">
        <f t="shared" si="17"/>
        <v/>
      </c>
    </row>
    <row r="345" spans="2:13" x14ac:dyDescent="0.2">
      <c r="B345" s="18"/>
      <c r="C345" s="13"/>
      <c r="D345" s="22"/>
      <c r="E345" s="22"/>
      <c r="F345" s="23"/>
      <c r="G345" s="24" t="str">
        <f>IF(B345="","",IFERROR(INDEX('Registru note'!$C$5:$C$504,MATCH(B345,'Registru note'!$B$5:$B$504,0)),""))</f>
        <v/>
      </c>
      <c r="H345" s="25" t="str">
        <f t="shared" si="15"/>
        <v/>
      </c>
      <c r="I345" s="25" t="str">
        <f t="shared" si="16"/>
        <v/>
      </c>
      <c r="J345" s="15" t="str">
        <f>IF(B345="","",IFERROR(INDEX('Registru note'!$D$5:$D$504,MATCH(B345,'Registru note'!$B$5:$B$504,0)),""))</f>
        <v/>
      </c>
      <c r="K345" s="17" t="str">
        <f>IF(AND(B345="",D345="",E345=""),"",TRIM(IF(ISNA(MATCH(B345,'Registru note'!$B$5:$B$504,0)),"Nota nu există în registru. ","")&amp;IF(D345="","Lipsește contul debitor. ",IF(NOT(OR(ISNUMBER(MATCH(TRIM(IF(ISNUMBER(FIND(".",D345)),LEFT(D345,FIND(".",D345)-1),D345)),PlanCont,0)),ISNUMBER(MATCH(LEFT(TRIM(IF(ISNUMBER(FIND(".",D345)),LEFT(D345,FIND(".",D345)-1),D345)),4),PlanCont,0)),ISNUMBER(MATCH(LEFT(TRIM(IF(ISNUMBER(FIND(".",D345)),LEFT(D345,FIND(".",D345)-1),D345)),3),PlanCont,0)))),"Contul debitor nu există în plan. ",""))&amp;IF(E345="","Lipsește contul creditor. ",IF(NOT(OR(ISNUMBER(MATCH(TRIM(IF(ISNUMBER(FIND(".",E345)),LEFT(E345,FIND(".",E345)-1),E345)),PlanCont,0)),ISNUMBER(MATCH(LEFT(TRIM(IF(ISNUMBER(FIND(".",E345)),LEFT(E345,FIND(".",E345)-1),E345)),4),PlanCont,0)),ISNUMBER(MATCH(LEFT(TRIM(IF(ISNUMBER(FIND(".",E345)),LEFT(E345,FIND(".",E345)-1),E345)),3),PlanCont,0)))),"Contul creditor nu există în plan. ",""))&amp;IF(AND(D345&lt;&gt;"",TRIM(D345&amp;"")=TRIM(E345&amp;"")),"Același cont pe debit și credit. ","")&amp;IF(N(F345)=0,"Lipsește suma. ","")&amp;IF(AND(N(F345)&lt;0,J345&lt;&gt;"Stornare"),"Sumă negativă într-o notă care nu e de stornare. ","")&amp;IF(C345="","Lipsește explicația. ","")))</f>
        <v/>
      </c>
      <c r="L345" s="1" t="str">
        <f>IF(B345="","",B345&amp;"|"&amp;COUNTIF($B$5:B345,B345))</f>
        <v/>
      </c>
      <c r="M345" s="1" t="str">
        <f t="shared" si="17"/>
        <v/>
      </c>
    </row>
    <row r="346" spans="2:13" x14ac:dyDescent="0.2">
      <c r="B346" s="18"/>
      <c r="C346" s="13"/>
      <c r="D346" s="22"/>
      <c r="E346" s="22"/>
      <c r="F346" s="23"/>
      <c r="G346" s="24" t="str">
        <f>IF(B346="","",IFERROR(INDEX('Registru note'!$C$5:$C$504,MATCH(B346,'Registru note'!$B$5:$B$504,0)),""))</f>
        <v/>
      </c>
      <c r="H346" s="25" t="str">
        <f t="shared" si="15"/>
        <v/>
      </c>
      <c r="I346" s="25" t="str">
        <f t="shared" si="16"/>
        <v/>
      </c>
      <c r="J346" s="15" t="str">
        <f>IF(B346="","",IFERROR(INDEX('Registru note'!$D$5:$D$504,MATCH(B346,'Registru note'!$B$5:$B$504,0)),""))</f>
        <v/>
      </c>
      <c r="K346" s="17" t="str">
        <f>IF(AND(B346="",D346="",E346=""),"",TRIM(IF(ISNA(MATCH(B346,'Registru note'!$B$5:$B$504,0)),"Nota nu există în registru. ","")&amp;IF(D346="","Lipsește contul debitor. ",IF(NOT(OR(ISNUMBER(MATCH(TRIM(IF(ISNUMBER(FIND(".",D346)),LEFT(D346,FIND(".",D346)-1),D346)),PlanCont,0)),ISNUMBER(MATCH(LEFT(TRIM(IF(ISNUMBER(FIND(".",D346)),LEFT(D346,FIND(".",D346)-1),D346)),4),PlanCont,0)),ISNUMBER(MATCH(LEFT(TRIM(IF(ISNUMBER(FIND(".",D346)),LEFT(D346,FIND(".",D346)-1),D346)),3),PlanCont,0)))),"Contul debitor nu există în plan. ",""))&amp;IF(E346="","Lipsește contul creditor. ",IF(NOT(OR(ISNUMBER(MATCH(TRIM(IF(ISNUMBER(FIND(".",E346)),LEFT(E346,FIND(".",E346)-1),E346)),PlanCont,0)),ISNUMBER(MATCH(LEFT(TRIM(IF(ISNUMBER(FIND(".",E346)),LEFT(E346,FIND(".",E346)-1),E346)),4),PlanCont,0)),ISNUMBER(MATCH(LEFT(TRIM(IF(ISNUMBER(FIND(".",E346)),LEFT(E346,FIND(".",E346)-1),E346)),3),PlanCont,0)))),"Contul creditor nu există în plan. ",""))&amp;IF(AND(D346&lt;&gt;"",TRIM(D346&amp;"")=TRIM(E346&amp;"")),"Același cont pe debit și credit. ","")&amp;IF(N(F346)=0,"Lipsește suma. ","")&amp;IF(AND(N(F346)&lt;0,J346&lt;&gt;"Stornare"),"Sumă negativă într-o notă care nu e de stornare. ","")&amp;IF(C346="","Lipsește explicația. ","")))</f>
        <v/>
      </c>
      <c r="L346" s="1" t="str">
        <f>IF(B346="","",B346&amp;"|"&amp;COUNTIF($B$5:B346,B346))</f>
        <v/>
      </c>
      <c r="M346" s="1" t="str">
        <f t="shared" si="17"/>
        <v/>
      </c>
    </row>
    <row r="347" spans="2:13" x14ac:dyDescent="0.2">
      <c r="B347" s="18"/>
      <c r="C347" s="13"/>
      <c r="D347" s="22"/>
      <c r="E347" s="22"/>
      <c r="F347" s="23"/>
      <c r="G347" s="24" t="str">
        <f>IF(B347="","",IFERROR(INDEX('Registru note'!$C$5:$C$504,MATCH(B347,'Registru note'!$B$5:$B$504,0)),""))</f>
        <v/>
      </c>
      <c r="H347" s="25" t="str">
        <f t="shared" si="15"/>
        <v/>
      </c>
      <c r="I347" s="25" t="str">
        <f t="shared" si="16"/>
        <v/>
      </c>
      <c r="J347" s="15" t="str">
        <f>IF(B347="","",IFERROR(INDEX('Registru note'!$D$5:$D$504,MATCH(B347,'Registru note'!$B$5:$B$504,0)),""))</f>
        <v/>
      </c>
      <c r="K347" s="17" t="str">
        <f>IF(AND(B347="",D347="",E347=""),"",TRIM(IF(ISNA(MATCH(B347,'Registru note'!$B$5:$B$504,0)),"Nota nu există în registru. ","")&amp;IF(D347="","Lipsește contul debitor. ",IF(NOT(OR(ISNUMBER(MATCH(TRIM(IF(ISNUMBER(FIND(".",D347)),LEFT(D347,FIND(".",D347)-1),D347)),PlanCont,0)),ISNUMBER(MATCH(LEFT(TRIM(IF(ISNUMBER(FIND(".",D347)),LEFT(D347,FIND(".",D347)-1),D347)),4),PlanCont,0)),ISNUMBER(MATCH(LEFT(TRIM(IF(ISNUMBER(FIND(".",D347)),LEFT(D347,FIND(".",D347)-1),D347)),3),PlanCont,0)))),"Contul debitor nu există în plan. ",""))&amp;IF(E347="","Lipsește contul creditor. ",IF(NOT(OR(ISNUMBER(MATCH(TRIM(IF(ISNUMBER(FIND(".",E347)),LEFT(E347,FIND(".",E347)-1),E347)),PlanCont,0)),ISNUMBER(MATCH(LEFT(TRIM(IF(ISNUMBER(FIND(".",E347)),LEFT(E347,FIND(".",E347)-1),E347)),4),PlanCont,0)),ISNUMBER(MATCH(LEFT(TRIM(IF(ISNUMBER(FIND(".",E347)),LEFT(E347,FIND(".",E347)-1),E347)),3),PlanCont,0)))),"Contul creditor nu există în plan. ",""))&amp;IF(AND(D347&lt;&gt;"",TRIM(D347&amp;"")=TRIM(E347&amp;"")),"Același cont pe debit și credit. ","")&amp;IF(N(F347)=0,"Lipsește suma. ","")&amp;IF(AND(N(F347)&lt;0,J347&lt;&gt;"Stornare"),"Sumă negativă într-o notă care nu e de stornare. ","")&amp;IF(C347="","Lipsește explicația. ","")))</f>
        <v/>
      </c>
      <c r="L347" s="1" t="str">
        <f>IF(B347="","",B347&amp;"|"&amp;COUNTIF($B$5:B347,B347))</f>
        <v/>
      </c>
      <c r="M347" s="1" t="str">
        <f t="shared" si="17"/>
        <v/>
      </c>
    </row>
    <row r="348" spans="2:13" x14ac:dyDescent="0.2">
      <c r="B348" s="18"/>
      <c r="C348" s="13"/>
      <c r="D348" s="22"/>
      <c r="E348" s="22"/>
      <c r="F348" s="23"/>
      <c r="G348" s="24" t="str">
        <f>IF(B348="","",IFERROR(INDEX('Registru note'!$C$5:$C$504,MATCH(B348,'Registru note'!$B$5:$B$504,0)),""))</f>
        <v/>
      </c>
      <c r="H348" s="25" t="str">
        <f t="shared" si="15"/>
        <v/>
      </c>
      <c r="I348" s="25" t="str">
        <f t="shared" si="16"/>
        <v/>
      </c>
      <c r="J348" s="15" t="str">
        <f>IF(B348="","",IFERROR(INDEX('Registru note'!$D$5:$D$504,MATCH(B348,'Registru note'!$B$5:$B$504,0)),""))</f>
        <v/>
      </c>
      <c r="K348" s="17" t="str">
        <f>IF(AND(B348="",D348="",E348=""),"",TRIM(IF(ISNA(MATCH(B348,'Registru note'!$B$5:$B$504,0)),"Nota nu există în registru. ","")&amp;IF(D348="","Lipsește contul debitor. ",IF(NOT(OR(ISNUMBER(MATCH(TRIM(IF(ISNUMBER(FIND(".",D348)),LEFT(D348,FIND(".",D348)-1),D348)),PlanCont,0)),ISNUMBER(MATCH(LEFT(TRIM(IF(ISNUMBER(FIND(".",D348)),LEFT(D348,FIND(".",D348)-1),D348)),4),PlanCont,0)),ISNUMBER(MATCH(LEFT(TRIM(IF(ISNUMBER(FIND(".",D348)),LEFT(D348,FIND(".",D348)-1),D348)),3),PlanCont,0)))),"Contul debitor nu există în plan. ",""))&amp;IF(E348="","Lipsește contul creditor. ",IF(NOT(OR(ISNUMBER(MATCH(TRIM(IF(ISNUMBER(FIND(".",E348)),LEFT(E348,FIND(".",E348)-1),E348)),PlanCont,0)),ISNUMBER(MATCH(LEFT(TRIM(IF(ISNUMBER(FIND(".",E348)),LEFT(E348,FIND(".",E348)-1),E348)),4),PlanCont,0)),ISNUMBER(MATCH(LEFT(TRIM(IF(ISNUMBER(FIND(".",E348)),LEFT(E348,FIND(".",E348)-1),E348)),3),PlanCont,0)))),"Contul creditor nu există în plan. ",""))&amp;IF(AND(D348&lt;&gt;"",TRIM(D348&amp;"")=TRIM(E348&amp;"")),"Același cont pe debit și credit. ","")&amp;IF(N(F348)=0,"Lipsește suma. ","")&amp;IF(AND(N(F348)&lt;0,J348&lt;&gt;"Stornare"),"Sumă negativă într-o notă care nu e de stornare. ","")&amp;IF(C348="","Lipsește explicația. ","")))</f>
        <v/>
      </c>
      <c r="L348" s="1" t="str">
        <f>IF(B348="","",B348&amp;"|"&amp;COUNTIF($B$5:B348,B348))</f>
        <v/>
      </c>
      <c r="M348" s="1" t="str">
        <f t="shared" si="17"/>
        <v/>
      </c>
    </row>
    <row r="349" spans="2:13" x14ac:dyDescent="0.2">
      <c r="B349" s="18"/>
      <c r="C349" s="13"/>
      <c r="D349" s="22"/>
      <c r="E349" s="22"/>
      <c r="F349" s="23"/>
      <c r="G349" s="24" t="str">
        <f>IF(B349="","",IFERROR(INDEX('Registru note'!$C$5:$C$504,MATCH(B349,'Registru note'!$B$5:$B$504,0)),""))</f>
        <v/>
      </c>
      <c r="H349" s="25" t="str">
        <f t="shared" si="15"/>
        <v/>
      </c>
      <c r="I349" s="25" t="str">
        <f t="shared" si="16"/>
        <v/>
      </c>
      <c r="J349" s="15" t="str">
        <f>IF(B349="","",IFERROR(INDEX('Registru note'!$D$5:$D$504,MATCH(B349,'Registru note'!$B$5:$B$504,0)),""))</f>
        <v/>
      </c>
      <c r="K349" s="17" t="str">
        <f>IF(AND(B349="",D349="",E349=""),"",TRIM(IF(ISNA(MATCH(B349,'Registru note'!$B$5:$B$504,0)),"Nota nu există în registru. ","")&amp;IF(D349="","Lipsește contul debitor. ",IF(NOT(OR(ISNUMBER(MATCH(TRIM(IF(ISNUMBER(FIND(".",D349)),LEFT(D349,FIND(".",D349)-1),D349)),PlanCont,0)),ISNUMBER(MATCH(LEFT(TRIM(IF(ISNUMBER(FIND(".",D349)),LEFT(D349,FIND(".",D349)-1),D349)),4),PlanCont,0)),ISNUMBER(MATCH(LEFT(TRIM(IF(ISNUMBER(FIND(".",D349)),LEFT(D349,FIND(".",D349)-1),D349)),3),PlanCont,0)))),"Contul debitor nu există în plan. ",""))&amp;IF(E349="","Lipsește contul creditor. ",IF(NOT(OR(ISNUMBER(MATCH(TRIM(IF(ISNUMBER(FIND(".",E349)),LEFT(E349,FIND(".",E349)-1),E349)),PlanCont,0)),ISNUMBER(MATCH(LEFT(TRIM(IF(ISNUMBER(FIND(".",E349)),LEFT(E349,FIND(".",E349)-1),E349)),4),PlanCont,0)),ISNUMBER(MATCH(LEFT(TRIM(IF(ISNUMBER(FIND(".",E349)),LEFT(E349,FIND(".",E349)-1),E349)),3),PlanCont,0)))),"Contul creditor nu există în plan. ",""))&amp;IF(AND(D349&lt;&gt;"",TRIM(D349&amp;"")=TRIM(E349&amp;"")),"Același cont pe debit și credit. ","")&amp;IF(N(F349)=0,"Lipsește suma. ","")&amp;IF(AND(N(F349)&lt;0,J349&lt;&gt;"Stornare"),"Sumă negativă într-o notă care nu e de stornare. ","")&amp;IF(C349="","Lipsește explicația. ","")))</f>
        <v/>
      </c>
      <c r="L349" s="1" t="str">
        <f>IF(B349="","",B349&amp;"|"&amp;COUNTIF($B$5:B349,B349))</f>
        <v/>
      </c>
      <c r="M349" s="1" t="str">
        <f t="shared" si="17"/>
        <v/>
      </c>
    </row>
    <row r="350" spans="2:13" x14ac:dyDescent="0.2">
      <c r="B350" s="18"/>
      <c r="C350" s="13"/>
      <c r="D350" s="22"/>
      <c r="E350" s="22"/>
      <c r="F350" s="23"/>
      <c r="G350" s="24" t="str">
        <f>IF(B350="","",IFERROR(INDEX('Registru note'!$C$5:$C$504,MATCH(B350,'Registru note'!$B$5:$B$504,0)),""))</f>
        <v/>
      </c>
      <c r="H350" s="25" t="str">
        <f t="shared" si="15"/>
        <v/>
      </c>
      <c r="I350" s="25" t="str">
        <f t="shared" si="16"/>
        <v/>
      </c>
      <c r="J350" s="15" t="str">
        <f>IF(B350="","",IFERROR(INDEX('Registru note'!$D$5:$D$504,MATCH(B350,'Registru note'!$B$5:$B$504,0)),""))</f>
        <v/>
      </c>
      <c r="K350" s="17" t="str">
        <f>IF(AND(B350="",D350="",E350=""),"",TRIM(IF(ISNA(MATCH(B350,'Registru note'!$B$5:$B$504,0)),"Nota nu există în registru. ","")&amp;IF(D350="","Lipsește contul debitor. ",IF(NOT(OR(ISNUMBER(MATCH(TRIM(IF(ISNUMBER(FIND(".",D350)),LEFT(D350,FIND(".",D350)-1),D350)),PlanCont,0)),ISNUMBER(MATCH(LEFT(TRIM(IF(ISNUMBER(FIND(".",D350)),LEFT(D350,FIND(".",D350)-1),D350)),4),PlanCont,0)),ISNUMBER(MATCH(LEFT(TRIM(IF(ISNUMBER(FIND(".",D350)),LEFT(D350,FIND(".",D350)-1),D350)),3),PlanCont,0)))),"Contul debitor nu există în plan. ",""))&amp;IF(E350="","Lipsește contul creditor. ",IF(NOT(OR(ISNUMBER(MATCH(TRIM(IF(ISNUMBER(FIND(".",E350)),LEFT(E350,FIND(".",E350)-1),E350)),PlanCont,0)),ISNUMBER(MATCH(LEFT(TRIM(IF(ISNUMBER(FIND(".",E350)),LEFT(E350,FIND(".",E350)-1),E350)),4),PlanCont,0)),ISNUMBER(MATCH(LEFT(TRIM(IF(ISNUMBER(FIND(".",E350)),LEFT(E350,FIND(".",E350)-1),E350)),3),PlanCont,0)))),"Contul creditor nu există în plan. ",""))&amp;IF(AND(D350&lt;&gt;"",TRIM(D350&amp;"")=TRIM(E350&amp;"")),"Același cont pe debit și credit. ","")&amp;IF(N(F350)=0,"Lipsește suma. ","")&amp;IF(AND(N(F350)&lt;0,J350&lt;&gt;"Stornare"),"Sumă negativă într-o notă care nu e de stornare. ","")&amp;IF(C350="","Lipsește explicația. ","")))</f>
        <v/>
      </c>
      <c r="L350" s="1" t="str">
        <f>IF(B350="","",B350&amp;"|"&amp;COUNTIF($B$5:B350,B350))</f>
        <v/>
      </c>
      <c r="M350" s="1" t="str">
        <f t="shared" si="17"/>
        <v/>
      </c>
    </row>
    <row r="351" spans="2:13" x14ac:dyDescent="0.2">
      <c r="B351" s="18"/>
      <c r="C351" s="13"/>
      <c r="D351" s="22"/>
      <c r="E351" s="22"/>
      <c r="F351" s="23"/>
      <c r="G351" s="24" t="str">
        <f>IF(B351="","",IFERROR(INDEX('Registru note'!$C$5:$C$504,MATCH(B351,'Registru note'!$B$5:$B$504,0)),""))</f>
        <v/>
      </c>
      <c r="H351" s="25" t="str">
        <f t="shared" si="15"/>
        <v/>
      </c>
      <c r="I351" s="25" t="str">
        <f t="shared" si="16"/>
        <v/>
      </c>
      <c r="J351" s="15" t="str">
        <f>IF(B351="","",IFERROR(INDEX('Registru note'!$D$5:$D$504,MATCH(B351,'Registru note'!$B$5:$B$504,0)),""))</f>
        <v/>
      </c>
      <c r="K351" s="17" t="str">
        <f>IF(AND(B351="",D351="",E351=""),"",TRIM(IF(ISNA(MATCH(B351,'Registru note'!$B$5:$B$504,0)),"Nota nu există în registru. ","")&amp;IF(D351="","Lipsește contul debitor. ",IF(NOT(OR(ISNUMBER(MATCH(TRIM(IF(ISNUMBER(FIND(".",D351)),LEFT(D351,FIND(".",D351)-1),D351)),PlanCont,0)),ISNUMBER(MATCH(LEFT(TRIM(IF(ISNUMBER(FIND(".",D351)),LEFT(D351,FIND(".",D351)-1),D351)),4),PlanCont,0)),ISNUMBER(MATCH(LEFT(TRIM(IF(ISNUMBER(FIND(".",D351)),LEFT(D351,FIND(".",D351)-1),D351)),3),PlanCont,0)))),"Contul debitor nu există în plan. ",""))&amp;IF(E351="","Lipsește contul creditor. ",IF(NOT(OR(ISNUMBER(MATCH(TRIM(IF(ISNUMBER(FIND(".",E351)),LEFT(E351,FIND(".",E351)-1),E351)),PlanCont,0)),ISNUMBER(MATCH(LEFT(TRIM(IF(ISNUMBER(FIND(".",E351)),LEFT(E351,FIND(".",E351)-1),E351)),4),PlanCont,0)),ISNUMBER(MATCH(LEFT(TRIM(IF(ISNUMBER(FIND(".",E351)),LEFT(E351,FIND(".",E351)-1),E351)),3),PlanCont,0)))),"Contul creditor nu există în plan. ",""))&amp;IF(AND(D351&lt;&gt;"",TRIM(D351&amp;"")=TRIM(E351&amp;"")),"Același cont pe debit și credit. ","")&amp;IF(N(F351)=0,"Lipsește suma. ","")&amp;IF(AND(N(F351)&lt;0,J351&lt;&gt;"Stornare"),"Sumă negativă într-o notă care nu e de stornare. ","")&amp;IF(C351="","Lipsește explicația. ","")))</f>
        <v/>
      </c>
      <c r="L351" s="1" t="str">
        <f>IF(B351="","",B351&amp;"|"&amp;COUNTIF($B$5:B351,B351))</f>
        <v/>
      </c>
      <c r="M351" s="1" t="str">
        <f t="shared" si="17"/>
        <v/>
      </c>
    </row>
    <row r="352" spans="2:13" x14ac:dyDescent="0.2">
      <c r="B352" s="18"/>
      <c r="C352" s="13"/>
      <c r="D352" s="22"/>
      <c r="E352" s="22"/>
      <c r="F352" s="23"/>
      <c r="G352" s="24" t="str">
        <f>IF(B352="","",IFERROR(INDEX('Registru note'!$C$5:$C$504,MATCH(B352,'Registru note'!$B$5:$B$504,0)),""))</f>
        <v/>
      </c>
      <c r="H352" s="25" t="str">
        <f t="shared" si="15"/>
        <v/>
      </c>
      <c r="I352" s="25" t="str">
        <f t="shared" si="16"/>
        <v/>
      </c>
      <c r="J352" s="15" t="str">
        <f>IF(B352="","",IFERROR(INDEX('Registru note'!$D$5:$D$504,MATCH(B352,'Registru note'!$B$5:$B$504,0)),""))</f>
        <v/>
      </c>
      <c r="K352" s="17" t="str">
        <f>IF(AND(B352="",D352="",E352=""),"",TRIM(IF(ISNA(MATCH(B352,'Registru note'!$B$5:$B$504,0)),"Nota nu există în registru. ","")&amp;IF(D352="","Lipsește contul debitor. ",IF(NOT(OR(ISNUMBER(MATCH(TRIM(IF(ISNUMBER(FIND(".",D352)),LEFT(D352,FIND(".",D352)-1),D352)),PlanCont,0)),ISNUMBER(MATCH(LEFT(TRIM(IF(ISNUMBER(FIND(".",D352)),LEFT(D352,FIND(".",D352)-1),D352)),4),PlanCont,0)),ISNUMBER(MATCH(LEFT(TRIM(IF(ISNUMBER(FIND(".",D352)),LEFT(D352,FIND(".",D352)-1),D352)),3),PlanCont,0)))),"Contul debitor nu există în plan. ",""))&amp;IF(E352="","Lipsește contul creditor. ",IF(NOT(OR(ISNUMBER(MATCH(TRIM(IF(ISNUMBER(FIND(".",E352)),LEFT(E352,FIND(".",E352)-1),E352)),PlanCont,0)),ISNUMBER(MATCH(LEFT(TRIM(IF(ISNUMBER(FIND(".",E352)),LEFT(E352,FIND(".",E352)-1),E352)),4),PlanCont,0)),ISNUMBER(MATCH(LEFT(TRIM(IF(ISNUMBER(FIND(".",E352)),LEFT(E352,FIND(".",E352)-1),E352)),3),PlanCont,0)))),"Contul creditor nu există în plan. ",""))&amp;IF(AND(D352&lt;&gt;"",TRIM(D352&amp;"")=TRIM(E352&amp;"")),"Același cont pe debit și credit. ","")&amp;IF(N(F352)=0,"Lipsește suma. ","")&amp;IF(AND(N(F352)&lt;0,J352&lt;&gt;"Stornare"),"Sumă negativă într-o notă care nu e de stornare. ","")&amp;IF(C352="","Lipsește explicația. ","")))</f>
        <v/>
      </c>
      <c r="L352" s="1" t="str">
        <f>IF(B352="","",B352&amp;"|"&amp;COUNTIF($B$5:B352,B352))</f>
        <v/>
      </c>
      <c r="M352" s="1" t="str">
        <f t="shared" si="17"/>
        <v/>
      </c>
    </row>
    <row r="353" spans="2:13" x14ac:dyDescent="0.2">
      <c r="B353" s="18"/>
      <c r="C353" s="13"/>
      <c r="D353" s="22"/>
      <c r="E353" s="22"/>
      <c r="F353" s="23"/>
      <c r="G353" s="24" t="str">
        <f>IF(B353="","",IFERROR(INDEX('Registru note'!$C$5:$C$504,MATCH(B353,'Registru note'!$B$5:$B$504,0)),""))</f>
        <v/>
      </c>
      <c r="H353" s="25" t="str">
        <f t="shared" si="15"/>
        <v/>
      </c>
      <c r="I353" s="25" t="str">
        <f t="shared" si="16"/>
        <v/>
      </c>
      <c r="J353" s="15" t="str">
        <f>IF(B353="","",IFERROR(INDEX('Registru note'!$D$5:$D$504,MATCH(B353,'Registru note'!$B$5:$B$504,0)),""))</f>
        <v/>
      </c>
      <c r="K353" s="17" t="str">
        <f>IF(AND(B353="",D353="",E353=""),"",TRIM(IF(ISNA(MATCH(B353,'Registru note'!$B$5:$B$504,0)),"Nota nu există în registru. ","")&amp;IF(D353="","Lipsește contul debitor. ",IF(NOT(OR(ISNUMBER(MATCH(TRIM(IF(ISNUMBER(FIND(".",D353)),LEFT(D353,FIND(".",D353)-1),D353)),PlanCont,0)),ISNUMBER(MATCH(LEFT(TRIM(IF(ISNUMBER(FIND(".",D353)),LEFT(D353,FIND(".",D353)-1),D353)),4),PlanCont,0)),ISNUMBER(MATCH(LEFT(TRIM(IF(ISNUMBER(FIND(".",D353)),LEFT(D353,FIND(".",D353)-1),D353)),3),PlanCont,0)))),"Contul debitor nu există în plan. ",""))&amp;IF(E353="","Lipsește contul creditor. ",IF(NOT(OR(ISNUMBER(MATCH(TRIM(IF(ISNUMBER(FIND(".",E353)),LEFT(E353,FIND(".",E353)-1),E353)),PlanCont,0)),ISNUMBER(MATCH(LEFT(TRIM(IF(ISNUMBER(FIND(".",E353)),LEFT(E353,FIND(".",E353)-1),E353)),4),PlanCont,0)),ISNUMBER(MATCH(LEFT(TRIM(IF(ISNUMBER(FIND(".",E353)),LEFT(E353,FIND(".",E353)-1),E353)),3),PlanCont,0)))),"Contul creditor nu există în plan. ",""))&amp;IF(AND(D353&lt;&gt;"",TRIM(D353&amp;"")=TRIM(E353&amp;"")),"Același cont pe debit și credit. ","")&amp;IF(N(F353)=0,"Lipsește suma. ","")&amp;IF(AND(N(F353)&lt;0,J353&lt;&gt;"Stornare"),"Sumă negativă într-o notă care nu e de stornare. ","")&amp;IF(C353="","Lipsește explicația. ","")))</f>
        <v/>
      </c>
      <c r="L353" s="1" t="str">
        <f>IF(B353="","",B353&amp;"|"&amp;COUNTIF($B$5:B353,B353))</f>
        <v/>
      </c>
      <c r="M353" s="1" t="str">
        <f t="shared" si="17"/>
        <v/>
      </c>
    </row>
    <row r="354" spans="2:13" x14ac:dyDescent="0.2">
      <c r="B354" s="18"/>
      <c r="C354" s="13"/>
      <c r="D354" s="22"/>
      <c r="E354" s="22"/>
      <c r="F354" s="23"/>
      <c r="G354" s="24" t="str">
        <f>IF(B354="","",IFERROR(INDEX('Registru note'!$C$5:$C$504,MATCH(B354,'Registru note'!$B$5:$B$504,0)),""))</f>
        <v/>
      </c>
      <c r="H354" s="25" t="str">
        <f t="shared" si="15"/>
        <v/>
      </c>
      <c r="I354" s="25" t="str">
        <f t="shared" si="16"/>
        <v/>
      </c>
      <c r="J354" s="15" t="str">
        <f>IF(B354="","",IFERROR(INDEX('Registru note'!$D$5:$D$504,MATCH(B354,'Registru note'!$B$5:$B$504,0)),""))</f>
        <v/>
      </c>
      <c r="K354" s="17" t="str">
        <f>IF(AND(B354="",D354="",E354=""),"",TRIM(IF(ISNA(MATCH(B354,'Registru note'!$B$5:$B$504,0)),"Nota nu există în registru. ","")&amp;IF(D354="","Lipsește contul debitor. ",IF(NOT(OR(ISNUMBER(MATCH(TRIM(IF(ISNUMBER(FIND(".",D354)),LEFT(D354,FIND(".",D354)-1),D354)),PlanCont,0)),ISNUMBER(MATCH(LEFT(TRIM(IF(ISNUMBER(FIND(".",D354)),LEFT(D354,FIND(".",D354)-1),D354)),4),PlanCont,0)),ISNUMBER(MATCH(LEFT(TRIM(IF(ISNUMBER(FIND(".",D354)),LEFT(D354,FIND(".",D354)-1),D354)),3),PlanCont,0)))),"Contul debitor nu există în plan. ",""))&amp;IF(E354="","Lipsește contul creditor. ",IF(NOT(OR(ISNUMBER(MATCH(TRIM(IF(ISNUMBER(FIND(".",E354)),LEFT(E354,FIND(".",E354)-1),E354)),PlanCont,0)),ISNUMBER(MATCH(LEFT(TRIM(IF(ISNUMBER(FIND(".",E354)),LEFT(E354,FIND(".",E354)-1),E354)),4),PlanCont,0)),ISNUMBER(MATCH(LEFT(TRIM(IF(ISNUMBER(FIND(".",E354)),LEFT(E354,FIND(".",E354)-1),E354)),3),PlanCont,0)))),"Contul creditor nu există în plan. ",""))&amp;IF(AND(D354&lt;&gt;"",TRIM(D354&amp;"")=TRIM(E354&amp;"")),"Același cont pe debit și credit. ","")&amp;IF(N(F354)=0,"Lipsește suma. ","")&amp;IF(AND(N(F354)&lt;0,J354&lt;&gt;"Stornare"),"Sumă negativă într-o notă care nu e de stornare. ","")&amp;IF(C354="","Lipsește explicația. ","")))</f>
        <v/>
      </c>
      <c r="L354" s="1" t="str">
        <f>IF(B354="","",B354&amp;"|"&amp;COUNTIF($B$5:B354,B354))</f>
        <v/>
      </c>
      <c r="M354" s="1" t="str">
        <f t="shared" si="17"/>
        <v/>
      </c>
    </row>
    <row r="355" spans="2:13" x14ac:dyDescent="0.2">
      <c r="B355" s="18"/>
      <c r="C355" s="13"/>
      <c r="D355" s="22"/>
      <c r="E355" s="22"/>
      <c r="F355" s="23"/>
      <c r="G355" s="24" t="str">
        <f>IF(B355="","",IFERROR(INDEX('Registru note'!$C$5:$C$504,MATCH(B355,'Registru note'!$B$5:$B$504,0)),""))</f>
        <v/>
      </c>
      <c r="H355" s="25" t="str">
        <f t="shared" si="15"/>
        <v/>
      </c>
      <c r="I355" s="25" t="str">
        <f t="shared" si="16"/>
        <v/>
      </c>
      <c r="J355" s="15" t="str">
        <f>IF(B355="","",IFERROR(INDEX('Registru note'!$D$5:$D$504,MATCH(B355,'Registru note'!$B$5:$B$504,0)),""))</f>
        <v/>
      </c>
      <c r="K355" s="17" t="str">
        <f>IF(AND(B355="",D355="",E355=""),"",TRIM(IF(ISNA(MATCH(B355,'Registru note'!$B$5:$B$504,0)),"Nota nu există în registru. ","")&amp;IF(D355="","Lipsește contul debitor. ",IF(NOT(OR(ISNUMBER(MATCH(TRIM(IF(ISNUMBER(FIND(".",D355)),LEFT(D355,FIND(".",D355)-1),D355)),PlanCont,0)),ISNUMBER(MATCH(LEFT(TRIM(IF(ISNUMBER(FIND(".",D355)),LEFT(D355,FIND(".",D355)-1),D355)),4),PlanCont,0)),ISNUMBER(MATCH(LEFT(TRIM(IF(ISNUMBER(FIND(".",D355)),LEFT(D355,FIND(".",D355)-1),D355)),3),PlanCont,0)))),"Contul debitor nu există în plan. ",""))&amp;IF(E355="","Lipsește contul creditor. ",IF(NOT(OR(ISNUMBER(MATCH(TRIM(IF(ISNUMBER(FIND(".",E355)),LEFT(E355,FIND(".",E355)-1),E355)),PlanCont,0)),ISNUMBER(MATCH(LEFT(TRIM(IF(ISNUMBER(FIND(".",E355)),LEFT(E355,FIND(".",E355)-1),E355)),4),PlanCont,0)),ISNUMBER(MATCH(LEFT(TRIM(IF(ISNUMBER(FIND(".",E355)),LEFT(E355,FIND(".",E355)-1),E355)),3),PlanCont,0)))),"Contul creditor nu există în plan. ",""))&amp;IF(AND(D355&lt;&gt;"",TRIM(D355&amp;"")=TRIM(E355&amp;"")),"Același cont pe debit și credit. ","")&amp;IF(N(F355)=0,"Lipsește suma. ","")&amp;IF(AND(N(F355)&lt;0,J355&lt;&gt;"Stornare"),"Sumă negativă într-o notă care nu e de stornare. ","")&amp;IF(C355="","Lipsește explicația. ","")))</f>
        <v/>
      </c>
      <c r="L355" s="1" t="str">
        <f>IF(B355="","",B355&amp;"|"&amp;COUNTIF($B$5:B355,B355))</f>
        <v/>
      </c>
      <c r="M355" s="1" t="str">
        <f t="shared" si="17"/>
        <v/>
      </c>
    </row>
    <row r="356" spans="2:13" x14ac:dyDescent="0.2">
      <c r="B356" s="18"/>
      <c r="C356" s="13"/>
      <c r="D356" s="22"/>
      <c r="E356" s="22"/>
      <c r="F356" s="23"/>
      <c r="G356" s="24" t="str">
        <f>IF(B356="","",IFERROR(INDEX('Registru note'!$C$5:$C$504,MATCH(B356,'Registru note'!$B$5:$B$504,0)),""))</f>
        <v/>
      </c>
      <c r="H356" s="25" t="str">
        <f t="shared" si="15"/>
        <v/>
      </c>
      <c r="I356" s="25" t="str">
        <f t="shared" si="16"/>
        <v/>
      </c>
      <c r="J356" s="15" t="str">
        <f>IF(B356="","",IFERROR(INDEX('Registru note'!$D$5:$D$504,MATCH(B356,'Registru note'!$B$5:$B$504,0)),""))</f>
        <v/>
      </c>
      <c r="K356" s="17" t="str">
        <f>IF(AND(B356="",D356="",E356=""),"",TRIM(IF(ISNA(MATCH(B356,'Registru note'!$B$5:$B$504,0)),"Nota nu există în registru. ","")&amp;IF(D356="","Lipsește contul debitor. ",IF(NOT(OR(ISNUMBER(MATCH(TRIM(IF(ISNUMBER(FIND(".",D356)),LEFT(D356,FIND(".",D356)-1),D356)),PlanCont,0)),ISNUMBER(MATCH(LEFT(TRIM(IF(ISNUMBER(FIND(".",D356)),LEFT(D356,FIND(".",D356)-1),D356)),4),PlanCont,0)),ISNUMBER(MATCH(LEFT(TRIM(IF(ISNUMBER(FIND(".",D356)),LEFT(D356,FIND(".",D356)-1),D356)),3),PlanCont,0)))),"Contul debitor nu există în plan. ",""))&amp;IF(E356="","Lipsește contul creditor. ",IF(NOT(OR(ISNUMBER(MATCH(TRIM(IF(ISNUMBER(FIND(".",E356)),LEFT(E356,FIND(".",E356)-1),E356)),PlanCont,0)),ISNUMBER(MATCH(LEFT(TRIM(IF(ISNUMBER(FIND(".",E356)),LEFT(E356,FIND(".",E356)-1),E356)),4),PlanCont,0)),ISNUMBER(MATCH(LEFT(TRIM(IF(ISNUMBER(FIND(".",E356)),LEFT(E356,FIND(".",E356)-1),E356)),3),PlanCont,0)))),"Contul creditor nu există în plan. ",""))&amp;IF(AND(D356&lt;&gt;"",TRIM(D356&amp;"")=TRIM(E356&amp;"")),"Același cont pe debit și credit. ","")&amp;IF(N(F356)=0,"Lipsește suma. ","")&amp;IF(AND(N(F356)&lt;0,J356&lt;&gt;"Stornare"),"Sumă negativă într-o notă care nu e de stornare. ","")&amp;IF(C356="","Lipsește explicația. ","")))</f>
        <v/>
      </c>
      <c r="L356" s="1" t="str">
        <f>IF(B356="","",B356&amp;"|"&amp;COUNTIF($B$5:B356,B356))</f>
        <v/>
      </c>
      <c r="M356" s="1" t="str">
        <f t="shared" si="17"/>
        <v/>
      </c>
    </row>
    <row r="357" spans="2:13" x14ac:dyDescent="0.2">
      <c r="B357" s="18"/>
      <c r="C357" s="13"/>
      <c r="D357" s="22"/>
      <c r="E357" s="22"/>
      <c r="F357" s="23"/>
      <c r="G357" s="24" t="str">
        <f>IF(B357="","",IFERROR(INDEX('Registru note'!$C$5:$C$504,MATCH(B357,'Registru note'!$B$5:$B$504,0)),""))</f>
        <v/>
      </c>
      <c r="H357" s="25" t="str">
        <f t="shared" si="15"/>
        <v/>
      </c>
      <c r="I357" s="25" t="str">
        <f t="shared" si="16"/>
        <v/>
      </c>
      <c r="J357" s="15" t="str">
        <f>IF(B357="","",IFERROR(INDEX('Registru note'!$D$5:$D$504,MATCH(B357,'Registru note'!$B$5:$B$504,0)),""))</f>
        <v/>
      </c>
      <c r="K357" s="17" t="str">
        <f>IF(AND(B357="",D357="",E357=""),"",TRIM(IF(ISNA(MATCH(B357,'Registru note'!$B$5:$B$504,0)),"Nota nu există în registru. ","")&amp;IF(D357="","Lipsește contul debitor. ",IF(NOT(OR(ISNUMBER(MATCH(TRIM(IF(ISNUMBER(FIND(".",D357)),LEFT(D357,FIND(".",D357)-1),D357)),PlanCont,0)),ISNUMBER(MATCH(LEFT(TRIM(IF(ISNUMBER(FIND(".",D357)),LEFT(D357,FIND(".",D357)-1),D357)),4),PlanCont,0)),ISNUMBER(MATCH(LEFT(TRIM(IF(ISNUMBER(FIND(".",D357)),LEFT(D357,FIND(".",D357)-1),D357)),3),PlanCont,0)))),"Contul debitor nu există în plan. ",""))&amp;IF(E357="","Lipsește contul creditor. ",IF(NOT(OR(ISNUMBER(MATCH(TRIM(IF(ISNUMBER(FIND(".",E357)),LEFT(E357,FIND(".",E357)-1),E357)),PlanCont,0)),ISNUMBER(MATCH(LEFT(TRIM(IF(ISNUMBER(FIND(".",E357)),LEFT(E357,FIND(".",E357)-1),E357)),4),PlanCont,0)),ISNUMBER(MATCH(LEFT(TRIM(IF(ISNUMBER(FIND(".",E357)),LEFT(E357,FIND(".",E357)-1),E357)),3),PlanCont,0)))),"Contul creditor nu există în plan. ",""))&amp;IF(AND(D357&lt;&gt;"",TRIM(D357&amp;"")=TRIM(E357&amp;"")),"Același cont pe debit și credit. ","")&amp;IF(N(F357)=0,"Lipsește suma. ","")&amp;IF(AND(N(F357)&lt;0,J357&lt;&gt;"Stornare"),"Sumă negativă într-o notă care nu e de stornare. ","")&amp;IF(C357="","Lipsește explicația. ","")))</f>
        <v/>
      </c>
      <c r="L357" s="1" t="str">
        <f>IF(B357="","",B357&amp;"|"&amp;COUNTIF($B$5:B357,B357))</f>
        <v/>
      </c>
      <c r="M357" s="1" t="str">
        <f t="shared" si="17"/>
        <v/>
      </c>
    </row>
    <row r="358" spans="2:13" x14ac:dyDescent="0.2">
      <c r="B358" s="18"/>
      <c r="C358" s="13"/>
      <c r="D358" s="22"/>
      <c r="E358" s="22"/>
      <c r="F358" s="23"/>
      <c r="G358" s="24" t="str">
        <f>IF(B358="","",IFERROR(INDEX('Registru note'!$C$5:$C$504,MATCH(B358,'Registru note'!$B$5:$B$504,0)),""))</f>
        <v/>
      </c>
      <c r="H358" s="25" t="str">
        <f t="shared" si="15"/>
        <v/>
      </c>
      <c r="I358" s="25" t="str">
        <f t="shared" si="16"/>
        <v/>
      </c>
      <c r="J358" s="15" t="str">
        <f>IF(B358="","",IFERROR(INDEX('Registru note'!$D$5:$D$504,MATCH(B358,'Registru note'!$B$5:$B$504,0)),""))</f>
        <v/>
      </c>
      <c r="K358" s="17" t="str">
        <f>IF(AND(B358="",D358="",E358=""),"",TRIM(IF(ISNA(MATCH(B358,'Registru note'!$B$5:$B$504,0)),"Nota nu există în registru. ","")&amp;IF(D358="","Lipsește contul debitor. ",IF(NOT(OR(ISNUMBER(MATCH(TRIM(IF(ISNUMBER(FIND(".",D358)),LEFT(D358,FIND(".",D358)-1),D358)),PlanCont,0)),ISNUMBER(MATCH(LEFT(TRIM(IF(ISNUMBER(FIND(".",D358)),LEFT(D358,FIND(".",D358)-1),D358)),4),PlanCont,0)),ISNUMBER(MATCH(LEFT(TRIM(IF(ISNUMBER(FIND(".",D358)),LEFT(D358,FIND(".",D358)-1),D358)),3),PlanCont,0)))),"Contul debitor nu există în plan. ",""))&amp;IF(E358="","Lipsește contul creditor. ",IF(NOT(OR(ISNUMBER(MATCH(TRIM(IF(ISNUMBER(FIND(".",E358)),LEFT(E358,FIND(".",E358)-1),E358)),PlanCont,0)),ISNUMBER(MATCH(LEFT(TRIM(IF(ISNUMBER(FIND(".",E358)),LEFT(E358,FIND(".",E358)-1),E358)),4),PlanCont,0)),ISNUMBER(MATCH(LEFT(TRIM(IF(ISNUMBER(FIND(".",E358)),LEFT(E358,FIND(".",E358)-1),E358)),3),PlanCont,0)))),"Contul creditor nu există în plan. ",""))&amp;IF(AND(D358&lt;&gt;"",TRIM(D358&amp;"")=TRIM(E358&amp;"")),"Același cont pe debit și credit. ","")&amp;IF(N(F358)=0,"Lipsește suma. ","")&amp;IF(AND(N(F358)&lt;0,J358&lt;&gt;"Stornare"),"Sumă negativă într-o notă care nu e de stornare. ","")&amp;IF(C358="","Lipsește explicația. ","")))</f>
        <v/>
      </c>
      <c r="L358" s="1" t="str">
        <f>IF(B358="","",B358&amp;"|"&amp;COUNTIF($B$5:B358,B358))</f>
        <v/>
      </c>
      <c r="M358" s="1" t="str">
        <f t="shared" si="17"/>
        <v/>
      </c>
    </row>
    <row r="359" spans="2:13" x14ac:dyDescent="0.2">
      <c r="B359" s="18"/>
      <c r="C359" s="13"/>
      <c r="D359" s="22"/>
      <c r="E359" s="22"/>
      <c r="F359" s="23"/>
      <c r="G359" s="24" t="str">
        <f>IF(B359="","",IFERROR(INDEX('Registru note'!$C$5:$C$504,MATCH(B359,'Registru note'!$B$5:$B$504,0)),""))</f>
        <v/>
      </c>
      <c r="H359" s="25" t="str">
        <f t="shared" si="15"/>
        <v/>
      </c>
      <c r="I359" s="25" t="str">
        <f t="shared" si="16"/>
        <v/>
      </c>
      <c r="J359" s="15" t="str">
        <f>IF(B359="","",IFERROR(INDEX('Registru note'!$D$5:$D$504,MATCH(B359,'Registru note'!$B$5:$B$504,0)),""))</f>
        <v/>
      </c>
      <c r="K359" s="17" t="str">
        <f>IF(AND(B359="",D359="",E359=""),"",TRIM(IF(ISNA(MATCH(B359,'Registru note'!$B$5:$B$504,0)),"Nota nu există în registru. ","")&amp;IF(D359="","Lipsește contul debitor. ",IF(NOT(OR(ISNUMBER(MATCH(TRIM(IF(ISNUMBER(FIND(".",D359)),LEFT(D359,FIND(".",D359)-1),D359)),PlanCont,0)),ISNUMBER(MATCH(LEFT(TRIM(IF(ISNUMBER(FIND(".",D359)),LEFT(D359,FIND(".",D359)-1),D359)),4),PlanCont,0)),ISNUMBER(MATCH(LEFT(TRIM(IF(ISNUMBER(FIND(".",D359)),LEFT(D359,FIND(".",D359)-1),D359)),3),PlanCont,0)))),"Contul debitor nu există în plan. ",""))&amp;IF(E359="","Lipsește contul creditor. ",IF(NOT(OR(ISNUMBER(MATCH(TRIM(IF(ISNUMBER(FIND(".",E359)),LEFT(E359,FIND(".",E359)-1),E359)),PlanCont,0)),ISNUMBER(MATCH(LEFT(TRIM(IF(ISNUMBER(FIND(".",E359)),LEFT(E359,FIND(".",E359)-1),E359)),4),PlanCont,0)),ISNUMBER(MATCH(LEFT(TRIM(IF(ISNUMBER(FIND(".",E359)),LEFT(E359,FIND(".",E359)-1),E359)),3),PlanCont,0)))),"Contul creditor nu există în plan. ",""))&amp;IF(AND(D359&lt;&gt;"",TRIM(D359&amp;"")=TRIM(E359&amp;"")),"Același cont pe debit și credit. ","")&amp;IF(N(F359)=0,"Lipsește suma. ","")&amp;IF(AND(N(F359)&lt;0,J359&lt;&gt;"Stornare"),"Sumă negativă într-o notă care nu e de stornare. ","")&amp;IF(C359="","Lipsește explicația. ","")))</f>
        <v/>
      </c>
      <c r="L359" s="1" t="str">
        <f>IF(B359="","",B359&amp;"|"&amp;COUNTIF($B$5:B359,B359))</f>
        <v/>
      </c>
      <c r="M359" s="1" t="str">
        <f t="shared" si="17"/>
        <v/>
      </c>
    </row>
    <row r="360" spans="2:13" x14ac:dyDescent="0.2">
      <c r="B360" s="18"/>
      <c r="C360" s="13"/>
      <c r="D360" s="22"/>
      <c r="E360" s="22"/>
      <c r="F360" s="23"/>
      <c r="G360" s="24" t="str">
        <f>IF(B360="","",IFERROR(INDEX('Registru note'!$C$5:$C$504,MATCH(B360,'Registru note'!$B$5:$B$504,0)),""))</f>
        <v/>
      </c>
      <c r="H360" s="25" t="str">
        <f t="shared" si="15"/>
        <v/>
      </c>
      <c r="I360" s="25" t="str">
        <f t="shared" si="16"/>
        <v/>
      </c>
      <c r="J360" s="15" t="str">
        <f>IF(B360="","",IFERROR(INDEX('Registru note'!$D$5:$D$504,MATCH(B360,'Registru note'!$B$5:$B$504,0)),""))</f>
        <v/>
      </c>
      <c r="K360" s="17" t="str">
        <f>IF(AND(B360="",D360="",E360=""),"",TRIM(IF(ISNA(MATCH(B360,'Registru note'!$B$5:$B$504,0)),"Nota nu există în registru. ","")&amp;IF(D360="","Lipsește contul debitor. ",IF(NOT(OR(ISNUMBER(MATCH(TRIM(IF(ISNUMBER(FIND(".",D360)),LEFT(D360,FIND(".",D360)-1),D360)),PlanCont,0)),ISNUMBER(MATCH(LEFT(TRIM(IF(ISNUMBER(FIND(".",D360)),LEFT(D360,FIND(".",D360)-1),D360)),4),PlanCont,0)),ISNUMBER(MATCH(LEFT(TRIM(IF(ISNUMBER(FIND(".",D360)),LEFT(D360,FIND(".",D360)-1),D360)),3),PlanCont,0)))),"Contul debitor nu există în plan. ",""))&amp;IF(E360="","Lipsește contul creditor. ",IF(NOT(OR(ISNUMBER(MATCH(TRIM(IF(ISNUMBER(FIND(".",E360)),LEFT(E360,FIND(".",E360)-1),E360)),PlanCont,0)),ISNUMBER(MATCH(LEFT(TRIM(IF(ISNUMBER(FIND(".",E360)),LEFT(E360,FIND(".",E360)-1),E360)),4),PlanCont,0)),ISNUMBER(MATCH(LEFT(TRIM(IF(ISNUMBER(FIND(".",E360)),LEFT(E360,FIND(".",E360)-1),E360)),3),PlanCont,0)))),"Contul creditor nu există în plan. ",""))&amp;IF(AND(D360&lt;&gt;"",TRIM(D360&amp;"")=TRIM(E360&amp;"")),"Același cont pe debit și credit. ","")&amp;IF(N(F360)=0,"Lipsește suma. ","")&amp;IF(AND(N(F360)&lt;0,J360&lt;&gt;"Stornare"),"Sumă negativă într-o notă care nu e de stornare. ","")&amp;IF(C360="","Lipsește explicația. ","")))</f>
        <v/>
      </c>
      <c r="L360" s="1" t="str">
        <f>IF(B360="","",B360&amp;"|"&amp;COUNTIF($B$5:B360,B360))</f>
        <v/>
      </c>
      <c r="M360" s="1" t="str">
        <f t="shared" si="17"/>
        <v/>
      </c>
    </row>
    <row r="361" spans="2:13" x14ac:dyDescent="0.2">
      <c r="B361" s="18"/>
      <c r="C361" s="13"/>
      <c r="D361" s="22"/>
      <c r="E361" s="22"/>
      <c r="F361" s="23"/>
      <c r="G361" s="24" t="str">
        <f>IF(B361="","",IFERROR(INDEX('Registru note'!$C$5:$C$504,MATCH(B361,'Registru note'!$B$5:$B$504,0)),""))</f>
        <v/>
      </c>
      <c r="H361" s="25" t="str">
        <f t="shared" si="15"/>
        <v/>
      </c>
      <c r="I361" s="25" t="str">
        <f t="shared" si="16"/>
        <v/>
      </c>
      <c r="J361" s="15" t="str">
        <f>IF(B361="","",IFERROR(INDEX('Registru note'!$D$5:$D$504,MATCH(B361,'Registru note'!$B$5:$B$504,0)),""))</f>
        <v/>
      </c>
      <c r="K361" s="17" t="str">
        <f>IF(AND(B361="",D361="",E361=""),"",TRIM(IF(ISNA(MATCH(B361,'Registru note'!$B$5:$B$504,0)),"Nota nu există în registru. ","")&amp;IF(D361="","Lipsește contul debitor. ",IF(NOT(OR(ISNUMBER(MATCH(TRIM(IF(ISNUMBER(FIND(".",D361)),LEFT(D361,FIND(".",D361)-1),D361)),PlanCont,0)),ISNUMBER(MATCH(LEFT(TRIM(IF(ISNUMBER(FIND(".",D361)),LEFT(D361,FIND(".",D361)-1),D361)),4),PlanCont,0)),ISNUMBER(MATCH(LEFT(TRIM(IF(ISNUMBER(FIND(".",D361)),LEFT(D361,FIND(".",D361)-1),D361)),3),PlanCont,0)))),"Contul debitor nu există în plan. ",""))&amp;IF(E361="","Lipsește contul creditor. ",IF(NOT(OR(ISNUMBER(MATCH(TRIM(IF(ISNUMBER(FIND(".",E361)),LEFT(E361,FIND(".",E361)-1),E361)),PlanCont,0)),ISNUMBER(MATCH(LEFT(TRIM(IF(ISNUMBER(FIND(".",E361)),LEFT(E361,FIND(".",E361)-1),E361)),4),PlanCont,0)),ISNUMBER(MATCH(LEFT(TRIM(IF(ISNUMBER(FIND(".",E361)),LEFT(E361,FIND(".",E361)-1),E361)),3),PlanCont,0)))),"Contul creditor nu există în plan. ",""))&amp;IF(AND(D361&lt;&gt;"",TRIM(D361&amp;"")=TRIM(E361&amp;"")),"Același cont pe debit și credit. ","")&amp;IF(N(F361)=0,"Lipsește suma. ","")&amp;IF(AND(N(F361)&lt;0,J361&lt;&gt;"Stornare"),"Sumă negativă într-o notă care nu e de stornare. ","")&amp;IF(C361="","Lipsește explicația. ","")))</f>
        <v/>
      </c>
      <c r="L361" s="1" t="str">
        <f>IF(B361="","",B361&amp;"|"&amp;COUNTIF($B$5:B361,B361))</f>
        <v/>
      </c>
      <c r="M361" s="1" t="str">
        <f t="shared" si="17"/>
        <v/>
      </c>
    </row>
    <row r="362" spans="2:13" x14ac:dyDescent="0.2">
      <c r="B362" s="18"/>
      <c r="C362" s="13"/>
      <c r="D362" s="22"/>
      <c r="E362" s="22"/>
      <c r="F362" s="23"/>
      <c r="G362" s="24" t="str">
        <f>IF(B362="","",IFERROR(INDEX('Registru note'!$C$5:$C$504,MATCH(B362,'Registru note'!$B$5:$B$504,0)),""))</f>
        <v/>
      </c>
      <c r="H362" s="25" t="str">
        <f t="shared" si="15"/>
        <v/>
      </c>
      <c r="I362" s="25" t="str">
        <f t="shared" si="16"/>
        <v/>
      </c>
      <c r="J362" s="15" t="str">
        <f>IF(B362="","",IFERROR(INDEX('Registru note'!$D$5:$D$504,MATCH(B362,'Registru note'!$B$5:$B$504,0)),""))</f>
        <v/>
      </c>
      <c r="K362" s="17" t="str">
        <f>IF(AND(B362="",D362="",E362=""),"",TRIM(IF(ISNA(MATCH(B362,'Registru note'!$B$5:$B$504,0)),"Nota nu există în registru. ","")&amp;IF(D362="","Lipsește contul debitor. ",IF(NOT(OR(ISNUMBER(MATCH(TRIM(IF(ISNUMBER(FIND(".",D362)),LEFT(D362,FIND(".",D362)-1),D362)),PlanCont,0)),ISNUMBER(MATCH(LEFT(TRIM(IF(ISNUMBER(FIND(".",D362)),LEFT(D362,FIND(".",D362)-1),D362)),4),PlanCont,0)),ISNUMBER(MATCH(LEFT(TRIM(IF(ISNUMBER(FIND(".",D362)),LEFT(D362,FIND(".",D362)-1),D362)),3),PlanCont,0)))),"Contul debitor nu există în plan. ",""))&amp;IF(E362="","Lipsește contul creditor. ",IF(NOT(OR(ISNUMBER(MATCH(TRIM(IF(ISNUMBER(FIND(".",E362)),LEFT(E362,FIND(".",E362)-1),E362)),PlanCont,0)),ISNUMBER(MATCH(LEFT(TRIM(IF(ISNUMBER(FIND(".",E362)),LEFT(E362,FIND(".",E362)-1),E362)),4),PlanCont,0)),ISNUMBER(MATCH(LEFT(TRIM(IF(ISNUMBER(FIND(".",E362)),LEFT(E362,FIND(".",E362)-1),E362)),3),PlanCont,0)))),"Contul creditor nu există în plan. ",""))&amp;IF(AND(D362&lt;&gt;"",TRIM(D362&amp;"")=TRIM(E362&amp;"")),"Același cont pe debit și credit. ","")&amp;IF(N(F362)=0,"Lipsește suma. ","")&amp;IF(AND(N(F362)&lt;0,J362&lt;&gt;"Stornare"),"Sumă negativă într-o notă care nu e de stornare. ","")&amp;IF(C362="","Lipsește explicația. ","")))</f>
        <v/>
      </c>
      <c r="L362" s="1" t="str">
        <f>IF(B362="","",B362&amp;"|"&amp;COUNTIF($B$5:B362,B362))</f>
        <v/>
      </c>
      <c r="M362" s="1" t="str">
        <f t="shared" si="17"/>
        <v/>
      </c>
    </row>
    <row r="363" spans="2:13" x14ac:dyDescent="0.2">
      <c r="B363" s="18"/>
      <c r="C363" s="13"/>
      <c r="D363" s="22"/>
      <c r="E363" s="22"/>
      <c r="F363" s="23"/>
      <c r="G363" s="24" t="str">
        <f>IF(B363="","",IFERROR(INDEX('Registru note'!$C$5:$C$504,MATCH(B363,'Registru note'!$B$5:$B$504,0)),""))</f>
        <v/>
      </c>
      <c r="H363" s="25" t="str">
        <f t="shared" si="15"/>
        <v/>
      </c>
      <c r="I363" s="25" t="str">
        <f t="shared" si="16"/>
        <v/>
      </c>
      <c r="J363" s="15" t="str">
        <f>IF(B363="","",IFERROR(INDEX('Registru note'!$D$5:$D$504,MATCH(B363,'Registru note'!$B$5:$B$504,0)),""))</f>
        <v/>
      </c>
      <c r="K363" s="17" t="str">
        <f>IF(AND(B363="",D363="",E363=""),"",TRIM(IF(ISNA(MATCH(B363,'Registru note'!$B$5:$B$504,0)),"Nota nu există în registru. ","")&amp;IF(D363="","Lipsește contul debitor. ",IF(NOT(OR(ISNUMBER(MATCH(TRIM(IF(ISNUMBER(FIND(".",D363)),LEFT(D363,FIND(".",D363)-1),D363)),PlanCont,0)),ISNUMBER(MATCH(LEFT(TRIM(IF(ISNUMBER(FIND(".",D363)),LEFT(D363,FIND(".",D363)-1),D363)),4),PlanCont,0)),ISNUMBER(MATCH(LEFT(TRIM(IF(ISNUMBER(FIND(".",D363)),LEFT(D363,FIND(".",D363)-1),D363)),3),PlanCont,0)))),"Contul debitor nu există în plan. ",""))&amp;IF(E363="","Lipsește contul creditor. ",IF(NOT(OR(ISNUMBER(MATCH(TRIM(IF(ISNUMBER(FIND(".",E363)),LEFT(E363,FIND(".",E363)-1),E363)),PlanCont,0)),ISNUMBER(MATCH(LEFT(TRIM(IF(ISNUMBER(FIND(".",E363)),LEFT(E363,FIND(".",E363)-1),E363)),4),PlanCont,0)),ISNUMBER(MATCH(LEFT(TRIM(IF(ISNUMBER(FIND(".",E363)),LEFT(E363,FIND(".",E363)-1),E363)),3),PlanCont,0)))),"Contul creditor nu există în plan. ",""))&amp;IF(AND(D363&lt;&gt;"",TRIM(D363&amp;"")=TRIM(E363&amp;"")),"Același cont pe debit și credit. ","")&amp;IF(N(F363)=0,"Lipsește suma. ","")&amp;IF(AND(N(F363)&lt;0,J363&lt;&gt;"Stornare"),"Sumă negativă într-o notă care nu e de stornare. ","")&amp;IF(C363="","Lipsește explicația. ","")))</f>
        <v/>
      </c>
      <c r="L363" s="1" t="str">
        <f>IF(B363="","",B363&amp;"|"&amp;COUNTIF($B$5:B363,B363))</f>
        <v/>
      </c>
      <c r="M363" s="1" t="str">
        <f t="shared" si="17"/>
        <v/>
      </c>
    </row>
    <row r="364" spans="2:13" x14ac:dyDescent="0.2">
      <c r="B364" s="18"/>
      <c r="C364" s="13"/>
      <c r="D364" s="22"/>
      <c r="E364" s="22"/>
      <c r="F364" s="23"/>
      <c r="G364" s="24" t="str">
        <f>IF(B364="","",IFERROR(INDEX('Registru note'!$C$5:$C$504,MATCH(B364,'Registru note'!$B$5:$B$504,0)),""))</f>
        <v/>
      </c>
      <c r="H364" s="25" t="str">
        <f t="shared" si="15"/>
        <v/>
      </c>
      <c r="I364" s="25" t="str">
        <f t="shared" si="16"/>
        <v/>
      </c>
      <c r="J364" s="15" t="str">
        <f>IF(B364="","",IFERROR(INDEX('Registru note'!$D$5:$D$504,MATCH(B364,'Registru note'!$B$5:$B$504,0)),""))</f>
        <v/>
      </c>
      <c r="K364" s="17" t="str">
        <f>IF(AND(B364="",D364="",E364=""),"",TRIM(IF(ISNA(MATCH(B364,'Registru note'!$B$5:$B$504,0)),"Nota nu există în registru. ","")&amp;IF(D364="","Lipsește contul debitor. ",IF(NOT(OR(ISNUMBER(MATCH(TRIM(IF(ISNUMBER(FIND(".",D364)),LEFT(D364,FIND(".",D364)-1),D364)),PlanCont,0)),ISNUMBER(MATCH(LEFT(TRIM(IF(ISNUMBER(FIND(".",D364)),LEFT(D364,FIND(".",D364)-1),D364)),4),PlanCont,0)),ISNUMBER(MATCH(LEFT(TRIM(IF(ISNUMBER(FIND(".",D364)),LEFT(D364,FIND(".",D364)-1),D364)),3),PlanCont,0)))),"Contul debitor nu există în plan. ",""))&amp;IF(E364="","Lipsește contul creditor. ",IF(NOT(OR(ISNUMBER(MATCH(TRIM(IF(ISNUMBER(FIND(".",E364)),LEFT(E364,FIND(".",E364)-1),E364)),PlanCont,0)),ISNUMBER(MATCH(LEFT(TRIM(IF(ISNUMBER(FIND(".",E364)),LEFT(E364,FIND(".",E364)-1),E364)),4),PlanCont,0)),ISNUMBER(MATCH(LEFT(TRIM(IF(ISNUMBER(FIND(".",E364)),LEFT(E364,FIND(".",E364)-1),E364)),3),PlanCont,0)))),"Contul creditor nu există în plan. ",""))&amp;IF(AND(D364&lt;&gt;"",TRIM(D364&amp;"")=TRIM(E364&amp;"")),"Același cont pe debit și credit. ","")&amp;IF(N(F364)=0,"Lipsește suma. ","")&amp;IF(AND(N(F364)&lt;0,J364&lt;&gt;"Stornare"),"Sumă negativă într-o notă care nu e de stornare. ","")&amp;IF(C364="","Lipsește explicația. ","")))</f>
        <v/>
      </c>
      <c r="L364" s="1" t="str">
        <f>IF(B364="","",B364&amp;"|"&amp;COUNTIF($B$5:B364,B364))</f>
        <v/>
      </c>
      <c r="M364" s="1" t="str">
        <f t="shared" si="17"/>
        <v/>
      </c>
    </row>
    <row r="365" spans="2:13" x14ac:dyDescent="0.2">
      <c r="B365" s="18"/>
      <c r="C365" s="13"/>
      <c r="D365" s="22"/>
      <c r="E365" s="22"/>
      <c r="F365" s="23"/>
      <c r="G365" s="24" t="str">
        <f>IF(B365="","",IFERROR(INDEX('Registru note'!$C$5:$C$504,MATCH(B365,'Registru note'!$B$5:$B$504,0)),""))</f>
        <v/>
      </c>
      <c r="H365" s="25" t="str">
        <f t="shared" si="15"/>
        <v/>
      </c>
      <c r="I365" s="25" t="str">
        <f t="shared" si="16"/>
        <v/>
      </c>
      <c r="J365" s="15" t="str">
        <f>IF(B365="","",IFERROR(INDEX('Registru note'!$D$5:$D$504,MATCH(B365,'Registru note'!$B$5:$B$504,0)),""))</f>
        <v/>
      </c>
      <c r="K365" s="17" t="str">
        <f>IF(AND(B365="",D365="",E365=""),"",TRIM(IF(ISNA(MATCH(B365,'Registru note'!$B$5:$B$504,0)),"Nota nu există în registru. ","")&amp;IF(D365="","Lipsește contul debitor. ",IF(NOT(OR(ISNUMBER(MATCH(TRIM(IF(ISNUMBER(FIND(".",D365)),LEFT(D365,FIND(".",D365)-1),D365)),PlanCont,0)),ISNUMBER(MATCH(LEFT(TRIM(IF(ISNUMBER(FIND(".",D365)),LEFT(D365,FIND(".",D365)-1),D365)),4),PlanCont,0)),ISNUMBER(MATCH(LEFT(TRIM(IF(ISNUMBER(FIND(".",D365)),LEFT(D365,FIND(".",D365)-1),D365)),3),PlanCont,0)))),"Contul debitor nu există în plan. ",""))&amp;IF(E365="","Lipsește contul creditor. ",IF(NOT(OR(ISNUMBER(MATCH(TRIM(IF(ISNUMBER(FIND(".",E365)),LEFT(E365,FIND(".",E365)-1),E365)),PlanCont,0)),ISNUMBER(MATCH(LEFT(TRIM(IF(ISNUMBER(FIND(".",E365)),LEFT(E365,FIND(".",E365)-1),E365)),4),PlanCont,0)),ISNUMBER(MATCH(LEFT(TRIM(IF(ISNUMBER(FIND(".",E365)),LEFT(E365,FIND(".",E365)-1),E365)),3),PlanCont,0)))),"Contul creditor nu există în plan. ",""))&amp;IF(AND(D365&lt;&gt;"",TRIM(D365&amp;"")=TRIM(E365&amp;"")),"Același cont pe debit și credit. ","")&amp;IF(N(F365)=0,"Lipsește suma. ","")&amp;IF(AND(N(F365)&lt;0,J365&lt;&gt;"Stornare"),"Sumă negativă într-o notă care nu e de stornare. ","")&amp;IF(C365="","Lipsește explicația. ","")))</f>
        <v/>
      </c>
      <c r="L365" s="1" t="str">
        <f>IF(B365="","",B365&amp;"|"&amp;COUNTIF($B$5:B365,B365))</f>
        <v/>
      </c>
      <c r="M365" s="1" t="str">
        <f t="shared" si="17"/>
        <v/>
      </c>
    </row>
    <row r="366" spans="2:13" x14ac:dyDescent="0.2">
      <c r="B366" s="18"/>
      <c r="C366" s="13"/>
      <c r="D366" s="22"/>
      <c r="E366" s="22"/>
      <c r="F366" s="23"/>
      <c r="G366" s="24" t="str">
        <f>IF(B366="","",IFERROR(INDEX('Registru note'!$C$5:$C$504,MATCH(B366,'Registru note'!$B$5:$B$504,0)),""))</f>
        <v/>
      </c>
      <c r="H366" s="25" t="str">
        <f t="shared" si="15"/>
        <v/>
      </c>
      <c r="I366" s="25" t="str">
        <f t="shared" si="16"/>
        <v/>
      </c>
      <c r="J366" s="15" t="str">
        <f>IF(B366="","",IFERROR(INDEX('Registru note'!$D$5:$D$504,MATCH(B366,'Registru note'!$B$5:$B$504,0)),""))</f>
        <v/>
      </c>
      <c r="K366" s="17" t="str">
        <f>IF(AND(B366="",D366="",E366=""),"",TRIM(IF(ISNA(MATCH(B366,'Registru note'!$B$5:$B$504,0)),"Nota nu există în registru. ","")&amp;IF(D366="","Lipsește contul debitor. ",IF(NOT(OR(ISNUMBER(MATCH(TRIM(IF(ISNUMBER(FIND(".",D366)),LEFT(D366,FIND(".",D366)-1),D366)),PlanCont,0)),ISNUMBER(MATCH(LEFT(TRIM(IF(ISNUMBER(FIND(".",D366)),LEFT(D366,FIND(".",D366)-1),D366)),4),PlanCont,0)),ISNUMBER(MATCH(LEFT(TRIM(IF(ISNUMBER(FIND(".",D366)),LEFT(D366,FIND(".",D366)-1),D366)),3),PlanCont,0)))),"Contul debitor nu există în plan. ",""))&amp;IF(E366="","Lipsește contul creditor. ",IF(NOT(OR(ISNUMBER(MATCH(TRIM(IF(ISNUMBER(FIND(".",E366)),LEFT(E366,FIND(".",E366)-1),E366)),PlanCont,0)),ISNUMBER(MATCH(LEFT(TRIM(IF(ISNUMBER(FIND(".",E366)),LEFT(E366,FIND(".",E366)-1),E366)),4),PlanCont,0)),ISNUMBER(MATCH(LEFT(TRIM(IF(ISNUMBER(FIND(".",E366)),LEFT(E366,FIND(".",E366)-1),E366)),3),PlanCont,0)))),"Contul creditor nu există în plan. ",""))&amp;IF(AND(D366&lt;&gt;"",TRIM(D366&amp;"")=TRIM(E366&amp;"")),"Același cont pe debit și credit. ","")&amp;IF(N(F366)=0,"Lipsește suma. ","")&amp;IF(AND(N(F366)&lt;0,J366&lt;&gt;"Stornare"),"Sumă negativă într-o notă care nu e de stornare. ","")&amp;IF(C366="","Lipsește explicația. ","")))</f>
        <v/>
      </c>
      <c r="L366" s="1" t="str">
        <f>IF(B366="","",B366&amp;"|"&amp;COUNTIF($B$5:B366,B366))</f>
        <v/>
      </c>
      <c r="M366" s="1" t="str">
        <f t="shared" si="17"/>
        <v/>
      </c>
    </row>
    <row r="367" spans="2:13" x14ac:dyDescent="0.2">
      <c r="B367" s="18"/>
      <c r="C367" s="13"/>
      <c r="D367" s="22"/>
      <c r="E367" s="22"/>
      <c r="F367" s="23"/>
      <c r="G367" s="24" t="str">
        <f>IF(B367="","",IFERROR(INDEX('Registru note'!$C$5:$C$504,MATCH(B367,'Registru note'!$B$5:$B$504,0)),""))</f>
        <v/>
      </c>
      <c r="H367" s="25" t="str">
        <f t="shared" si="15"/>
        <v/>
      </c>
      <c r="I367" s="25" t="str">
        <f t="shared" si="16"/>
        <v/>
      </c>
      <c r="J367" s="15" t="str">
        <f>IF(B367="","",IFERROR(INDEX('Registru note'!$D$5:$D$504,MATCH(B367,'Registru note'!$B$5:$B$504,0)),""))</f>
        <v/>
      </c>
      <c r="K367" s="17" t="str">
        <f>IF(AND(B367="",D367="",E367=""),"",TRIM(IF(ISNA(MATCH(B367,'Registru note'!$B$5:$B$504,0)),"Nota nu există în registru. ","")&amp;IF(D367="","Lipsește contul debitor. ",IF(NOT(OR(ISNUMBER(MATCH(TRIM(IF(ISNUMBER(FIND(".",D367)),LEFT(D367,FIND(".",D367)-1),D367)),PlanCont,0)),ISNUMBER(MATCH(LEFT(TRIM(IF(ISNUMBER(FIND(".",D367)),LEFT(D367,FIND(".",D367)-1),D367)),4),PlanCont,0)),ISNUMBER(MATCH(LEFT(TRIM(IF(ISNUMBER(FIND(".",D367)),LEFT(D367,FIND(".",D367)-1),D367)),3),PlanCont,0)))),"Contul debitor nu există în plan. ",""))&amp;IF(E367="","Lipsește contul creditor. ",IF(NOT(OR(ISNUMBER(MATCH(TRIM(IF(ISNUMBER(FIND(".",E367)),LEFT(E367,FIND(".",E367)-1),E367)),PlanCont,0)),ISNUMBER(MATCH(LEFT(TRIM(IF(ISNUMBER(FIND(".",E367)),LEFT(E367,FIND(".",E367)-1),E367)),4),PlanCont,0)),ISNUMBER(MATCH(LEFT(TRIM(IF(ISNUMBER(FIND(".",E367)),LEFT(E367,FIND(".",E367)-1),E367)),3),PlanCont,0)))),"Contul creditor nu există în plan. ",""))&amp;IF(AND(D367&lt;&gt;"",TRIM(D367&amp;"")=TRIM(E367&amp;"")),"Același cont pe debit și credit. ","")&amp;IF(N(F367)=0,"Lipsește suma. ","")&amp;IF(AND(N(F367)&lt;0,J367&lt;&gt;"Stornare"),"Sumă negativă într-o notă care nu e de stornare. ","")&amp;IF(C367="","Lipsește explicația. ","")))</f>
        <v/>
      </c>
      <c r="L367" s="1" t="str">
        <f>IF(B367="","",B367&amp;"|"&amp;COUNTIF($B$5:B367,B367))</f>
        <v/>
      </c>
      <c r="M367" s="1" t="str">
        <f t="shared" si="17"/>
        <v/>
      </c>
    </row>
    <row r="368" spans="2:13" x14ac:dyDescent="0.2">
      <c r="B368" s="18"/>
      <c r="C368" s="13"/>
      <c r="D368" s="22"/>
      <c r="E368" s="22"/>
      <c r="F368" s="23"/>
      <c r="G368" s="24" t="str">
        <f>IF(B368="","",IFERROR(INDEX('Registru note'!$C$5:$C$504,MATCH(B368,'Registru note'!$B$5:$B$504,0)),""))</f>
        <v/>
      </c>
      <c r="H368" s="25" t="str">
        <f t="shared" si="15"/>
        <v/>
      </c>
      <c r="I368" s="25" t="str">
        <f t="shared" si="16"/>
        <v/>
      </c>
      <c r="J368" s="15" t="str">
        <f>IF(B368="","",IFERROR(INDEX('Registru note'!$D$5:$D$504,MATCH(B368,'Registru note'!$B$5:$B$504,0)),""))</f>
        <v/>
      </c>
      <c r="K368" s="17" t="str">
        <f>IF(AND(B368="",D368="",E368=""),"",TRIM(IF(ISNA(MATCH(B368,'Registru note'!$B$5:$B$504,0)),"Nota nu există în registru. ","")&amp;IF(D368="","Lipsește contul debitor. ",IF(NOT(OR(ISNUMBER(MATCH(TRIM(IF(ISNUMBER(FIND(".",D368)),LEFT(D368,FIND(".",D368)-1),D368)),PlanCont,0)),ISNUMBER(MATCH(LEFT(TRIM(IF(ISNUMBER(FIND(".",D368)),LEFT(D368,FIND(".",D368)-1),D368)),4),PlanCont,0)),ISNUMBER(MATCH(LEFT(TRIM(IF(ISNUMBER(FIND(".",D368)),LEFT(D368,FIND(".",D368)-1),D368)),3),PlanCont,0)))),"Contul debitor nu există în plan. ",""))&amp;IF(E368="","Lipsește contul creditor. ",IF(NOT(OR(ISNUMBER(MATCH(TRIM(IF(ISNUMBER(FIND(".",E368)),LEFT(E368,FIND(".",E368)-1),E368)),PlanCont,0)),ISNUMBER(MATCH(LEFT(TRIM(IF(ISNUMBER(FIND(".",E368)),LEFT(E368,FIND(".",E368)-1),E368)),4),PlanCont,0)),ISNUMBER(MATCH(LEFT(TRIM(IF(ISNUMBER(FIND(".",E368)),LEFT(E368,FIND(".",E368)-1),E368)),3),PlanCont,0)))),"Contul creditor nu există în plan. ",""))&amp;IF(AND(D368&lt;&gt;"",TRIM(D368&amp;"")=TRIM(E368&amp;"")),"Același cont pe debit și credit. ","")&amp;IF(N(F368)=0,"Lipsește suma. ","")&amp;IF(AND(N(F368)&lt;0,J368&lt;&gt;"Stornare"),"Sumă negativă într-o notă care nu e de stornare. ","")&amp;IF(C368="","Lipsește explicația. ","")))</f>
        <v/>
      </c>
      <c r="L368" s="1" t="str">
        <f>IF(B368="","",B368&amp;"|"&amp;COUNTIF($B$5:B368,B368))</f>
        <v/>
      </c>
      <c r="M368" s="1" t="str">
        <f t="shared" si="17"/>
        <v/>
      </c>
    </row>
    <row r="369" spans="2:13" x14ac:dyDescent="0.2">
      <c r="B369" s="18"/>
      <c r="C369" s="13"/>
      <c r="D369" s="22"/>
      <c r="E369" s="22"/>
      <c r="F369" s="23"/>
      <c r="G369" s="24" t="str">
        <f>IF(B369="","",IFERROR(INDEX('Registru note'!$C$5:$C$504,MATCH(B369,'Registru note'!$B$5:$B$504,0)),""))</f>
        <v/>
      </c>
      <c r="H369" s="25" t="str">
        <f t="shared" si="15"/>
        <v/>
      </c>
      <c r="I369" s="25" t="str">
        <f t="shared" si="16"/>
        <v/>
      </c>
      <c r="J369" s="15" t="str">
        <f>IF(B369="","",IFERROR(INDEX('Registru note'!$D$5:$D$504,MATCH(B369,'Registru note'!$B$5:$B$504,0)),""))</f>
        <v/>
      </c>
      <c r="K369" s="17" t="str">
        <f>IF(AND(B369="",D369="",E369=""),"",TRIM(IF(ISNA(MATCH(B369,'Registru note'!$B$5:$B$504,0)),"Nota nu există în registru. ","")&amp;IF(D369="","Lipsește contul debitor. ",IF(NOT(OR(ISNUMBER(MATCH(TRIM(IF(ISNUMBER(FIND(".",D369)),LEFT(D369,FIND(".",D369)-1),D369)),PlanCont,0)),ISNUMBER(MATCH(LEFT(TRIM(IF(ISNUMBER(FIND(".",D369)),LEFT(D369,FIND(".",D369)-1),D369)),4),PlanCont,0)),ISNUMBER(MATCH(LEFT(TRIM(IF(ISNUMBER(FIND(".",D369)),LEFT(D369,FIND(".",D369)-1),D369)),3),PlanCont,0)))),"Contul debitor nu există în plan. ",""))&amp;IF(E369="","Lipsește contul creditor. ",IF(NOT(OR(ISNUMBER(MATCH(TRIM(IF(ISNUMBER(FIND(".",E369)),LEFT(E369,FIND(".",E369)-1),E369)),PlanCont,0)),ISNUMBER(MATCH(LEFT(TRIM(IF(ISNUMBER(FIND(".",E369)),LEFT(E369,FIND(".",E369)-1),E369)),4),PlanCont,0)),ISNUMBER(MATCH(LEFT(TRIM(IF(ISNUMBER(FIND(".",E369)),LEFT(E369,FIND(".",E369)-1),E369)),3),PlanCont,0)))),"Contul creditor nu există în plan. ",""))&amp;IF(AND(D369&lt;&gt;"",TRIM(D369&amp;"")=TRIM(E369&amp;"")),"Același cont pe debit și credit. ","")&amp;IF(N(F369)=0,"Lipsește suma. ","")&amp;IF(AND(N(F369)&lt;0,J369&lt;&gt;"Stornare"),"Sumă negativă într-o notă care nu e de stornare. ","")&amp;IF(C369="","Lipsește explicația. ","")))</f>
        <v/>
      </c>
      <c r="L369" s="1" t="str">
        <f>IF(B369="","",B369&amp;"|"&amp;COUNTIF($B$5:B369,B369))</f>
        <v/>
      </c>
      <c r="M369" s="1" t="str">
        <f t="shared" si="17"/>
        <v/>
      </c>
    </row>
    <row r="370" spans="2:13" x14ac:dyDescent="0.2">
      <c r="B370" s="18"/>
      <c r="C370" s="13"/>
      <c r="D370" s="22"/>
      <c r="E370" s="22"/>
      <c r="F370" s="23"/>
      <c r="G370" s="24" t="str">
        <f>IF(B370="","",IFERROR(INDEX('Registru note'!$C$5:$C$504,MATCH(B370,'Registru note'!$B$5:$B$504,0)),""))</f>
        <v/>
      </c>
      <c r="H370" s="25" t="str">
        <f t="shared" si="15"/>
        <v/>
      </c>
      <c r="I370" s="25" t="str">
        <f t="shared" si="16"/>
        <v/>
      </c>
      <c r="J370" s="15" t="str">
        <f>IF(B370="","",IFERROR(INDEX('Registru note'!$D$5:$D$504,MATCH(B370,'Registru note'!$B$5:$B$504,0)),""))</f>
        <v/>
      </c>
      <c r="K370" s="17" t="str">
        <f>IF(AND(B370="",D370="",E370=""),"",TRIM(IF(ISNA(MATCH(B370,'Registru note'!$B$5:$B$504,0)),"Nota nu există în registru. ","")&amp;IF(D370="","Lipsește contul debitor. ",IF(NOT(OR(ISNUMBER(MATCH(TRIM(IF(ISNUMBER(FIND(".",D370)),LEFT(D370,FIND(".",D370)-1),D370)),PlanCont,0)),ISNUMBER(MATCH(LEFT(TRIM(IF(ISNUMBER(FIND(".",D370)),LEFT(D370,FIND(".",D370)-1),D370)),4),PlanCont,0)),ISNUMBER(MATCH(LEFT(TRIM(IF(ISNUMBER(FIND(".",D370)),LEFT(D370,FIND(".",D370)-1),D370)),3),PlanCont,0)))),"Contul debitor nu există în plan. ",""))&amp;IF(E370="","Lipsește contul creditor. ",IF(NOT(OR(ISNUMBER(MATCH(TRIM(IF(ISNUMBER(FIND(".",E370)),LEFT(E370,FIND(".",E370)-1),E370)),PlanCont,0)),ISNUMBER(MATCH(LEFT(TRIM(IF(ISNUMBER(FIND(".",E370)),LEFT(E370,FIND(".",E370)-1),E370)),4),PlanCont,0)),ISNUMBER(MATCH(LEFT(TRIM(IF(ISNUMBER(FIND(".",E370)),LEFT(E370,FIND(".",E370)-1),E370)),3),PlanCont,0)))),"Contul creditor nu există în plan. ",""))&amp;IF(AND(D370&lt;&gt;"",TRIM(D370&amp;"")=TRIM(E370&amp;"")),"Același cont pe debit și credit. ","")&amp;IF(N(F370)=0,"Lipsește suma. ","")&amp;IF(AND(N(F370)&lt;0,J370&lt;&gt;"Stornare"),"Sumă negativă într-o notă care nu e de stornare. ","")&amp;IF(C370="","Lipsește explicația. ","")))</f>
        <v/>
      </c>
      <c r="L370" s="1" t="str">
        <f>IF(B370="","",B370&amp;"|"&amp;COUNTIF($B$5:B370,B370))</f>
        <v/>
      </c>
      <c r="M370" s="1" t="str">
        <f t="shared" si="17"/>
        <v/>
      </c>
    </row>
    <row r="371" spans="2:13" x14ac:dyDescent="0.2">
      <c r="B371" s="18"/>
      <c r="C371" s="13"/>
      <c r="D371" s="22"/>
      <c r="E371" s="22"/>
      <c r="F371" s="23"/>
      <c r="G371" s="24" t="str">
        <f>IF(B371="","",IFERROR(INDEX('Registru note'!$C$5:$C$504,MATCH(B371,'Registru note'!$B$5:$B$504,0)),""))</f>
        <v/>
      </c>
      <c r="H371" s="25" t="str">
        <f t="shared" si="15"/>
        <v/>
      </c>
      <c r="I371" s="25" t="str">
        <f t="shared" si="16"/>
        <v/>
      </c>
      <c r="J371" s="15" t="str">
        <f>IF(B371="","",IFERROR(INDEX('Registru note'!$D$5:$D$504,MATCH(B371,'Registru note'!$B$5:$B$504,0)),""))</f>
        <v/>
      </c>
      <c r="K371" s="17" t="str">
        <f>IF(AND(B371="",D371="",E371=""),"",TRIM(IF(ISNA(MATCH(B371,'Registru note'!$B$5:$B$504,0)),"Nota nu există în registru. ","")&amp;IF(D371="","Lipsește contul debitor. ",IF(NOT(OR(ISNUMBER(MATCH(TRIM(IF(ISNUMBER(FIND(".",D371)),LEFT(D371,FIND(".",D371)-1),D371)),PlanCont,0)),ISNUMBER(MATCH(LEFT(TRIM(IF(ISNUMBER(FIND(".",D371)),LEFT(D371,FIND(".",D371)-1),D371)),4),PlanCont,0)),ISNUMBER(MATCH(LEFT(TRIM(IF(ISNUMBER(FIND(".",D371)),LEFT(D371,FIND(".",D371)-1),D371)),3),PlanCont,0)))),"Contul debitor nu există în plan. ",""))&amp;IF(E371="","Lipsește contul creditor. ",IF(NOT(OR(ISNUMBER(MATCH(TRIM(IF(ISNUMBER(FIND(".",E371)),LEFT(E371,FIND(".",E371)-1),E371)),PlanCont,0)),ISNUMBER(MATCH(LEFT(TRIM(IF(ISNUMBER(FIND(".",E371)),LEFT(E371,FIND(".",E371)-1),E371)),4),PlanCont,0)),ISNUMBER(MATCH(LEFT(TRIM(IF(ISNUMBER(FIND(".",E371)),LEFT(E371,FIND(".",E371)-1),E371)),3),PlanCont,0)))),"Contul creditor nu există în plan. ",""))&amp;IF(AND(D371&lt;&gt;"",TRIM(D371&amp;"")=TRIM(E371&amp;"")),"Același cont pe debit și credit. ","")&amp;IF(N(F371)=0,"Lipsește suma. ","")&amp;IF(AND(N(F371)&lt;0,J371&lt;&gt;"Stornare"),"Sumă negativă într-o notă care nu e de stornare. ","")&amp;IF(C371="","Lipsește explicația. ","")))</f>
        <v/>
      </c>
      <c r="L371" s="1" t="str">
        <f>IF(B371="","",B371&amp;"|"&amp;COUNTIF($B$5:B371,B371))</f>
        <v/>
      </c>
      <c r="M371" s="1" t="str">
        <f t="shared" si="17"/>
        <v/>
      </c>
    </row>
    <row r="372" spans="2:13" x14ac:dyDescent="0.2">
      <c r="B372" s="18"/>
      <c r="C372" s="13"/>
      <c r="D372" s="22"/>
      <c r="E372" s="22"/>
      <c r="F372" s="23"/>
      <c r="G372" s="24" t="str">
        <f>IF(B372="","",IFERROR(INDEX('Registru note'!$C$5:$C$504,MATCH(B372,'Registru note'!$B$5:$B$504,0)),""))</f>
        <v/>
      </c>
      <c r="H372" s="25" t="str">
        <f t="shared" si="15"/>
        <v/>
      </c>
      <c r="I372" s="25" t="str">
        <f t="shared" si="16"/>
        <v/>
      </c>
      <c r="J372" s="15" t="str">
        <f>IF(B372="","",IFERROR(INDEX('Registru note'!$D$5:$D$504,MATCH(B372,'Registru note'!$B$5:$B$504,0)),""))</f>
        <v/>
      </c>
      <c r="K372" s="17" t="str">
        <f>IF(AND(B372="",D372="",E372=""),"",TRIM(IF(ISNA(MATCH(B372,'Registru note'!$B$5:$B$504,0)),"Nota nu există în registru. ","")&amp;IF(D372="","Lipsește contul debitor. ",IF(NOT(OR(ISNUMBER(MATCH(TRIM(IF(ISNUMBER(FIND(".",D372)),LEFT(D372,FIND(".",D372)-1),D372)),PlanCont,0)),ISNUMBER(MATCH(LEFT(TRIM(IF(ISNUMBER(FIND(".",D372)),LEFT(D372,FIND(".",D372)-1),D372)),4),PlanCont,0)),ISNUMBER(MATCH(LEFT(TRIM(IF(ISNUMBER(FIND(".",D372)),LEFT(D372,FIND(".",D372)-1),D372)),3),PlanCont,0)))),"Contul debitor nu există în plan. ",""))&amp;IF(E372="","Lipsește contul creditor. ",IF(NOT(OR(ISNUMBER(MATCH(TRIM(IF(ISNUMBER(FIND(".",E372)),LEFT(E372,FIND(".",E372)-1),E372)),PlanCont,0)),ISNUMBER(MATCH(LEFT(TRIM(IF(ISNUMBER(FIND(".",E372)),LEFT(E372,FIND(".",E372)-1),E372)),4),PlanCont,0)),ISNUMBER(MATCH(LEFT(TRIM(IF(ISNUMBER(FIND(".",E372)),LEFT(E372,FIND(".",E372)-1),E372)),3),PlanCont,0)))),"Contul creditor nu există în plan. ",""))&amp;IF(AND(D372&lt;&gt;"",TRIM(D372&amp;"")=TRIM(E372&amp;"")),"Același cont pe debit și credit. ","")&amp;IF(N(F372)=0,"Lipsește suma. ","")&amp;IF(AND(N(F372)&lt;0,J372&lt;&gt;"Stornare"),"Sumă negativă într-o notă care nu e de stornare. ","")&amp;IF(C372="","Lipsește explicația. ","")))</f>
        <v/>
      </c>
      <c r="L372" s="1" t="str">
        <f>IF(B372="","",B372&amp;"|"&amp;COUNTIF($B$5:B372,B372))</f>
        <v/>
      </c>
      <c r="M372" s="1" t="str">
        <f t="shared" si="17"/>
        <v/>
      </c>
    </row>
    <row r="373" spans="2:13" x14ac:dyDescent="0.2">
      <c r="B373" s="18"/>
      <c r="C373" s="13"/>
      <c r="D373" s="22"/>
      <c r="E373" s="22"/>
      <c r="F373" s="23"/>
      <c r="G373" s="24" t="str">
        <f>IF(B373="","",IFERROR(INDEX('Registru note'!$C$5:$C$504,MATCH(B373,'Registru note'!$B$5:$B$504,0)),""))</f>
        <v/>
      </c>
      <c r="H373" s="25" t="str">
        <f t="shared" si="15"/>
        <v/>
      </c>
      <c r="I373" s="25" t="str">
        <f t="shared" si="16"/>
        <v/>
      </c>
      <c r="J373" s="15" t="str">
        <f>IF(B373="","",IFERROR(INDEX('Registru note'!$D$5:$D$504,MATCH(B373,'Registru note'!$B$5:$B$504,0)),""))</f>
        <v/>
      </c>
      <c r="K373" s="17" t="str">
        <f>IF(AND(B373="",D373="",E373=""),"",TRIM(IF(ISNA(MATCH(B373,'Registru note'!$B$5:$B$504,0)),"Nota nu există în registru. ","")&amp;IF(D373="","Lipsește contul debitor. ",IF(NOT(OR(ISNUMBER(MATCH(TRIM(IF(ISNUMBER(FIND(".",D373)),LEFT(D373,FIND(".",D373)-1),D373)),PlanCont,0)),ISNUMBER(MATCH(LEFT(TRIM(IF(ISNUMBER(FIND(".",D373)),LEFT(D373,FIND(".",D373)-1),D373)),4),PlanCont,0)),ISNUMBER(MATCH(LEFT(TRIM(IF(ISNUMBER(FIND(".",D373)),LEFT(D373,FIND(".",D373)-1),D373)),3),PlanCont,0)))),"Contul debitor nu există în plan. ",""))&amp;IF(E373="","Lipsește contul creditor. ",IF(NOT(OR(ISNUMBER(MATCH(TRIM(IF(ISNUMBER(FIND(".",E373)),LEFT(E373,FIND(".",E373)-1),E373)),PlanCont,0)),ISNUMBER(MATCH(LEFT(TRIM(IF(ISNUMBER(FIND(".",E373)),LEFT(E373,FIND(".",E373)-1),E373)),4),PlanCont,0)),ISNUMBER(MATCH(LEFT(TRIM(IF(ISNUMBER(FIND(".",E373)),LEFT(E373,FIND(".",E373)-1),E373)),3),PlanCont,0)))),"Contul creditor nu există în plan. ",""))&amp;IF(AND(D373&lt;&gt;"",TRIM(D373&amp;"")=TRIM(E373&amp;"")),"Același cont pe debit și credit. ","")&amp;IF(N(F373)=0,"Lipsește suma. ","")&amp;IF(AND(N(F373)&lt;0,J373&lt;&gt;"Stornare"),"Sumă negativă într-o notă care nu e de stornare. ","")&amp;IF(C373="","Lipsește explicația. ","")))</f>
        <v/>
      </c>
      <c r="L373" s="1" t="str">
        <f>IF(B373="","",B373&amp;"|"&amp;COUNTIF($B$5:B373,B373))</f>
        <v/>
      </c>
      <c r="M373" s="1" t="str">
        <f t="shared" si="17"/>
        <v/>
      </c>
    </row>
    <row r="374" spans="2:13" x14ac:dyDescent="0.2">
      <c r="B374" s="18"/>
      <c r="C374" s="13"/>
      <c r="D374" s="22"/>
      <c r="E374" s="22"/>
      <c r="F374" s="23"/>
      <c r="G374" s="24" t="str">
        <f>IF(B374="","",IFERROR(INDEX('Registru note'!$C$5:$C$504,MATCH(B374,'Registru note'!$B$5:$B$504,0)),""))</f>
        <v/>
      </c>
      <c r="H374" s="25" t="str">
        <f t="shared" si="15"/>
        <v/>
      </c>
      <c r="I374" s="25" t="str">
        <f t="shared" si="16"/>
        <v/>
      </c>
      <c r="J374" s="15" t="str">
        <f>IF(B374="","",IFERROR(INDEX('Registru note'!$D$5:$D$504,MATCH(B374,'Registru note'!$B$5:$B$504,0)),""))</f>
        <v/>
      </c>
      <c r="K374" s="17" t="str">
        <f>IF(AND(B374="",D374="",E374=""),"",TRIM(IF(ISNA(MATCH(B374,'Registru note'!$B$5:$B$504,0)),"Nota nu există în registru. ","")&amp;IF(D374="","Lipsește contul debitor. ",IF(NOT(OR(ISNUMBER(MATCH(TRIM(IF(ISNUMBER(FIND(".",D374)),LEFT(D374,FIND(".",D374)-1),D374)),PlanCont,0)),ISNUMBER(MATCH(LEFT(TRIM(IF(ISNUMBER(FIND(".",D374)),LEFT(D374,FIND(".",D374)-1),D374)),4),PlanCont,0)),ISNUMBER(MATCH(LEFT(TRIM(IF(ISNUMBER(FIND(".",D374)),LEFT(D374,FIND(".",D374)-1),D374)),3),PlanCont,0)))),"Contul debitor nu există în plan. ",""))&amp;IF(E374="","Lipsește contul creditor. ",IF(NOT(OR(ISNUMBER(MATCH(TRIM(IF(ISNUMBER(FIND(".",E374)),LEFT(E374,FIND(".",E374)-1),E374)),PlanCont,0)),ISNUMBER(MATCH(LEFT(TRIM(IF(ISNUMBER(FIND(".",E374)),LEFT(E374,FIND(".",E374)-1),E374)),4),PlanCont,0)),ISNUMBER(MATCH(LEFT(TRIM(IF(ISNUMBER(FIND(".",E374)),LEFT(E374,FIND(".",E374)-1),E374)),3),PlanCont,0)))),"Contul creditor nu există în plan. ",""))&amp;IF(AND(D374&lt;&gt;"",TRIM(D374&amp;"")=TRIM(E374&amp;"")),"Același cont pe debit și credit. ","")&amp;IF(N(F374)=0,"Lipsește suma. ","")&amp;IF(AND(N(F374)&lt;0,J374&lt;&gt;"Stornare"),"Sumă negativă într-o notă care nu e de stornare. ","")&amp;IF(C374="","Lipsește explicația. ","")))</f>
        <v/>
      </c>
      <c r="L374" s="1" t="str">
        <f>IF(B374="","",B374&amp;"|"&amp;COUNTIF($B$5:B374,B374))</f>
        <v/>
      </c>
      <c r="M374" s="1" t="str">
        <f t="shared" si="17"/>
        <v/>
      </c>
    </row>
    <row r="375" spans="2:13" x14ac:dyDescent="0.2">
      <c r="B375" s="18"/>
      <c r="C375" s="13"/>
      <c r="D375" s="22"/>
      <c r="E375" s="22"/>
      <c r="F375" s="23"/>
      <c r="G375" s="24" t="str">
        <f>IF(B375="","",IFERROR(INDEX('Registru note'!$C$5:$C$504,MATCH(B375,'Registru note'!$B$5:$B$504,0)),""))</f>
        <v/>
      </c>
      <c r="H375" s="25" t="str">
        <f t="shared" si="15"/>
        <v/>
      </c>
      <c r="I375" s="25" t="str">
        <f t="shared" si="16"/>
        <v/>
      </c>
      <c r="J375" s="15" t="str">
        <f>IF(B375="","",IFERROR(INDEX('Registru note'!$D$5:$D$504,MATCH(B375,'Registru note'!$B$5:$B$504,0)),""))</f>
        <v/>
      </c>
      <c r="K375" s="17" t="str">
        <f>IF(AND(B375="",D375="",E375=""),"",TRIM(IF(ISNA(MATCH(B375,'Registru note'!$B$5:$B$504,0)),"Nota nu există în registru. ","")&amp;IF(D375="","Lipsește contul debitor. ",IF(NOT(OR(ISNUMBER(MATCH(TRIM(IF(ISNUMBER(FIND(".",D375)),LEFT(D375,FIND(".",D375)-1),D375)),PlanCont,0)),ISNUMBER(MATCH(LEFT(TRIM(IF(ISNUMBER(FIND(".",D375)),LEFT(D375,FIND(".",D375)-1),D375)),4),PlanCont,0)),ISNUMBER(MATCH(LEFT(TRIM(IF(ISNUMBER(FIND(".",D375)),LEFT(D375,FIND(".",D375)-1),D375)),3),PlanCont,0)))),"Contul debitor nu există în plan. ",""))&amp;IF(E375="","Lipsește contul creditor. ",IF(NOT(OR(ISNUMBER(MATCH(TRIM(IF(ISNUMBER(FIND(".",E375)),LEFT(E375,FIND(".",E375)-1),E375)),PlanCont,0)),ISNUMBER(MATCH(LEFT(TRIM(IF(ISNUMBER(FIND(".",E375)),LEFT(E375,FIND(".",E375)-1),E375)),4),PlanCont,0)),ISNUMBER(MATCH(LEFT(TRIM(IF(ISNUMBER(FIND(".",E375)),LEFT(E375,FIND(".",E375)-1),E375)),3),PlanCont,0)))),"Contul creditor nu există în plan. ",""))&amp;IF(AND(D375&lt;&gt;"",TRIM(D375&amp;"")=TRIM(E375&amp;"")),"Același cont pe debit și credit. ","")&amp;IF(N(F375)=0,"Lipsește suma. ","")&amp;IF(AND(N(F375)&lt;0,J375&lt;&gt;"Stornare"),"Sumă negativă într-o notă care nu e de stornare. ","")&amp;IF(C375="","Lipsește explicația. ","")))</f>
        <v/>
      </c>
      <c r="L375" s="1" t="str">
        <f>IF(B375="","",B375&amp;"|"&amp;COUNTIF($B$5:B375,B375))</f>
        <v/>
      </c>
      <c r="M375" s="1" t="str">
        <f t="shared" si="17"/>
        <v/>
      </c>
    </row>
    <row r="376" spans="2:13" x14ac:dyDescent="0.2">
      <c r="B376" s="18"/>
      <c r="C376" s="13"/>
      <c r="D376" s="22"/>
      <c r="E376" s="22"/>
      <c r="F376" s="23"/>
      <c r="G376" s="24" t="str">
        <f>IF(B376="","",IFERROR(INDEX('Registru note'!$C$5:$C$504,MATCH(B376,'Registru note'!$B$5:$B$504,0)),""))</f>
        <v/>
      </c>
      <c r="H376" s="25" t="str">
        <f t="shared" si="15"/>
        <v/>
      </c>
      <c r="I376" s="25" t="str">
        <f t="shared" si="16"/>
        <v/>
      </c>
      <c r="J376" s="15" t="str">
        <f>IF(B376="","",IFERROR(INDEX('Registru note'!$D$5:$D$504,MATCH(B376,'Registru note'!$B$5:$B$504,0)),""))</f>
        <v/>
      </c>
      <c r="K376" s="17" t="str">
        <f>IF(AND(B376="",D376="",E376=""),"",TRIM(IF(ISNA(MATCH(B376,'Registru note'!$B$5:$B$504,0)),"Nota nu există în registru. ","")&amp;IF(D376="","Lipsește contul debitor. ",IF(NOT(OR(ISNUMBER(MATCH(TRIM(IF(ISNUMBER(FIND(".",D376)),LEFT(D376,FIND(".",D376)-1),D376)),PlanCont,0)),ISNUMBER(MATCH(LEFT(TRIM(IF(ISNUMBER(FIND(".",D376)),LEFT(D376,FIND(".",D376)-1),D376)),4),PlanCont,0)),ISNUMBER(MATCH(LEFT(TRIM(IF(ISNUMBER(FIND(".",D376)),LEFT(D376,FIND(".",D376)-1),D376)),3),PlanCont,0)))),"Contul debitor nu există în plan. ",""))&amp;IF(E376="","Lipsește contul creditor. ",IF(NOT(OR(ISNUMBER(MATCH(TRIM(IF(ISNUMBER(FIND(".",E376)),LEFT(E376,FIND(".",E376)-1),E376)),PlanCont,0)),ISNUMBER(MATCH(LEFT(TRIM(IF(ISNUMBER(FIND(".",E376)),LEFT(E376,FIND(".",E376)-1),E376)),4),PlanCont,0)),ISNUMBER(MATCH(LEFT(TRIM(IF(ISNUMBER(FIND(".",E376)),LEFT(E376,FIND(".",E376)-1),E376)),3),PlanCont,0)))),"Contul creditor nu există în plan. ",""))&amp;IF(AND(D376&lt;&gt;"",TRIM(D376&amp;"")=TRIM(E376&amp;"")),"Același cont pe debit și credit. ","")&amp;IF(N(F376)=0,"Lipsește suma. ","")&amp;IF(AND(N(F376)&lt;0,J376&lt;&gt;"Stornare"),"Sumă negativă într-o notă care nu e de stornare. ","")&amp;IF(C376="","Lipsește explicația. ","")))</f>
        <v/>
      </c>
      <c r="L376" s="1" t="str">
        <f>IF(B376="","",B376&amp;"|"&amp;COUNTIF($B$5:B376,B376))</f>
        <v/>
      </c>
      <c r="M376" s="1" t="str">
        <f t="shared" si="17"/>
        <v/>
      </c>
    </row>
    <row r="377" spans="2:13" x14ac:dyDescent="0.2">
      <c r="B377" s="18"/>
      <c r="C377" s="13"/>
      <c r="D377" s="22"/>
      <c r="E377" s="22"/>
      <c r="F377" s="23"/>
      <c r="G377" s="24" t="str">
        <f>IF(B377="","",IFERROR(INDEX('Registru note'!$C$5:$C$504,MATCH(B377,'Registru note'!$B$5:$B$504,0)),""))</f>
        <v/>
      </c>
      <c r="H377" s="25" t="str">
        <f t="shared" si="15"/>
        <v/>
      </c>
      <c r="I377" s="25" t="str">
        <f t="shared" si="16"/>
        <v/>
      </c>
      <c r="J377" s="15" t="str">
        <f>IF(B377="","",IFERROR(INDEX('Registru note'!$D$5:$D$504,MATCH(B377,'Registru note'!$B$5:$B$504,0)),""))</f>
        <v/>
      </c>
      <c r="K377" s="17" t="str">
        <f>IF(AND(B377="",D377="",E377=""),"",TRIM(IF(ISNA(MATCH(B377,'Registru note'!$B$5:$B$504,0)),"Nota nu există în registru. ","")&amp;IF(D377="","Lipsește contul debitor. ",IF(NOT(OR(ISNUMBER(MATCH(TRIM(IF(ISNUMBER(FIND(".",D377)),LEFT(D377,FIND(".",D377)-1),D377)),PlanCont,0)),ISNUMBER(MATCH(LEFT(TRIM(IF(ISNUMBER(FIND(".",D377)),LEFT(D377,FIND(".",D377)-1),D377)),4),PlanCont,0)),ISNUMBER(MATCH(LEFT(TRIM(IF(ISNUMBER(FIND(".",D377)),LEFT(D377,FIND(".",D377)-1),D377)),3),PlanCont,0)))),"Contul debitor nu există în plan. ",""))&amp;IF(E377="","Lipsește contul creditor. ",IF(NOT(OR(ISNUMBER(MATCH(TRIM(IF(ISNUMBER(FIND(".",E377)),LEFT(E377,FIND(".",E377)-1),E377)),PlanCont,0)),ISNUMBER(MATCH(LEFT(TRIM(IF(ISNUMBER(FIND(".",E377)),LEFT(E377,FIND(".",E377)-1),E377)),4),PlanCont,0)),ISNUMBER(MATCH(LEFT(TRIM(IF(ISNUMBER(FIND(".",E377)),LEFT(E377,FIND(".",E377)-1),E377)),3),PlanCont,0)))),"Contul creditor nu există în plan. ",""))&amp;IF(AND(D377&lt;&gt;"",TRIM(D377&amp;"")=TRIM(E377&amp;"")),"Același cont pe debit și credit. ","")&amp;IF(N(F377)=0,"Lipsește suma. ","")&amp;IF(AND(N(F377)&lt;0,J377&lt;&gt;"Stornare"),"Sumă negativă într-o notă care nu e de stornare. ","")&amp;IF(C377="","Lipsește explicația. ","")))</f>
        <v/>
      </c>
      <c r="L377" s="1" t="str">
        <f>IF(B377="","",B377&amp;"|"&amp;COUNTIF($B$5:B377,B377))</f>
        <v/>
      </c>
      <c r="M377" s="1" t="str">
        <f t="shared" si="17"/>
        <v/>
      </c>
    </row>
    <row r="378" spans="2:13" x14ac:dyDescent="0.2">
      <c r="B378" s="18"/>
      <c r="C378" s="13"/>
      <c r="D378" s="22"/>
      <c r="E378" s="22"/>
      <c r="F378" s="23"/>
      <c r="G378" s="24" t="str">
        <f>IF(B378="","",IFERROR(INDEX('Registru note'!$C$5:$C$504,MATCH(B378,'Registru note'!$B$5:$B$504,0)),""))</f>
        <v/>
      </c>
      <c r="H378" s="25" t="str">
        <f t="shared" si="15"/>
        <v/>
      </c>
      <c r="I378" s="25" t="str">
        <f t="shared" si="16"/>
        <v/>
      </c>
      <c r="J378" s="15" t="str">
        <f>IF(B378="","",IFERROR(INDEX('Registru note'!$D$5:$D$504,MATCH(B378,'Registru note'!$B$5:$B$504,0)),""))</f>
        <v/>
      </c>
      <c r="K378" s="17" t="str">
        <f>IF(AND(B378="",D378="",E378=""),"",TRIM(IF(ISNA(MATCH(B378,'Registru note'!$B$5:$B$504,0)),"Nota nu există în registru. ","")&amp;IF(D378="","Lipsește contul debitor. ",IF(NOT(OR(ISNUMBER(MATCH(TRIM(IF(ISNUMBER(FIND(".",D378)),LEFT(D378,FIND(".",D378)-1),D378)),PlanCont,0)),ISNUMBER(MATCH(LEFT(TRIM(IF(ISNUMBER(FIND(".",D378)),LEFT(D378,FIND(".",D378)-1),D378)),4),PlanCont,0)),ISNUMBER(MATCH(LEFT(TRIM(IF(ISNUMBER(FIND(".",D378)),LEFT(D378,FIND(".",D378)-1),D378)),3),PlanCont,0)))),"Contul debitor nu există în plan. ",""))&amp;IF(E378="","Lipsește contul creditor. ",IF(NOT(OR(ISNUMBER(MATCH(TRIM(IF(ISNUMBER(FIND(".",E378)),LEFT(E378,FIND(".",E378)-1),E378)),PlanCont,0)),ISNUMBER(MATCH(LEFT(TRIM(IF(ISNUMBER(FIND(".",E378)),LEFT(E378,FIND(".",E378)-1),E378)),4),PlanCont,0)),ISNUMBER(MATCH(LEFT(TRIM(IF(ISNUMBER(FIND(".",E378)),LEFT(E378,FIND(".",E378)-1),E378)),3),PlanCont,0)))),"Contul creditor nu există în plan. ",""))&amp;IF(AND(D378&lt;&gt;"",TRIM(D378&amp;"")=TRIM(E378&amp;"")),"Același cont pe debit și credit. ","")&amp;IF(N(F378)=0,"Lipsește suma. ","")&amp;IF(AND(N(F378)&lt;0,J378&lt;&gt;"Stornare"),"Sumă negativă într-o notă care nu e de stornare. ","")&amp;IF(C378="","Lipsește explicația. ","")))</f>
        <v/>
      </c>
      <c r="L378" s="1" t="str">
        <f>IF(B378="","",B378&amp;"|"&amp;COUNTIF($B$5:B378,B378))</f>
        <v/>
      </c>
      <c r="M378" s="1" t="str">
        <f t="shared" si="17"/>
        <v/>
      </c>
    </row>
    <row r="379" spans="2:13" x14ac:dyDescent="0.2">
      <c r="B379" s="18"/>
      <c r="C379" s="13"/>
      <c r="D379" s="22"/>
      <c r="E379" s="22"/>
      <c r="F379" s="23"/>
      <c r="G379" s="24" t="str">
        <f>IF(B379="","",IFERROR(INDEX('Registru note'!$C$5:$C$504,MATCH(B379,'Registru note'!$B$5:$B$504,0)),""))</f>
        <v/>
      </c>
      <c r="H379" s="25" t="str">
        <f t="shared" si="15"/>
        <v/>
      </c>
      <c r="I379" s="25" t="str">
        <f t="shared" si="16"/>
        <v/>
      </c>
      <c r="J379" s="15" t="str">
        <f>IF(B379="","",IFERROR(INDEX('Registru note'!$D$5:$D$504,MATCH(B379,'Registru note'!$B$5:$B$504,0)),""))</f>
        <v/>
      </c>
      <c r="K379" s="17" t="str">
        <f>IF(AND(B379="",D379="",E379=""),"",TRIM(IF(ISNA(MATCH(B379,'Registru note'!$B$5:$B$504,0)),"Nota nu există în registru. ","")&amp;IF(D379="","Lipsește contul debitor. ",IF(NOT(OR(ISNUMBER(MATCH(TRIM(IF(ISNUMBER(FIND(".",D379)),LEFT(D379,FIND(".",D379)-1),D379)),PlanCont,0)),ISNUMBER(MATCH(LEFT(TRIM(IF(ISNUMBER(FIND(".",D379)),LEFT(D379,FIND(".",D379)-1),D379)),4),PlanCont,0)),ISNUMBER(MATCH(LEFT(TRIM(IF(ISNUMBER(FIND(".",D379)),LEFT(D379,FIND(".",D379)-1),D379)),3),PlanCont,0)))),"Contul debitor nu există în plan. ",""))&amp;IF(E379="","Lipsește contul creditor. ",IF(NOT(OR(ISNUMBER(MATCH(TRIM(IF(ISNUMBER(FIND(".",E379)),LEFT(E379,FIND(".",E379)-1),E379)),PlanCont,0)),ISNUMBER(MATCH(LEFT(TRIM(IF(ISNUMBER(FIND(".",E379)),LEFT(E379,FIND(".",E379)-1),E379)),4),PlanCont,0)),ISNUMBER(MATCH(LEFT(TRIM(IF(ISNUMBER(FIND(".",E379)),LEFT(E379,FIND(".",E379)-1),E379)),3),PlanCont,0)))),"Contul creditor nu există în plan. ",""))&amp;IF(AND(D379&lt;&gt;"",TRIM(D379&amp;"")=TRIM(E379&amp;"")),"Același cont pe debit și credit. ","")&amp;IF(N(F379)=0,"Lipsește suma. ","")&amp;IF(AND(N(F379)&lt;0,J379&lt;&gt;"Stornare"),"Sumă negativă într-o notă care nu e de stornare. ","")&amp;IF(C379="","Lipsește explicația. ","")))</f>
        <v/>
      </c>
      <c r="L379" s="1" t="str">
        <f>IF(B379="","",B379&amp;"|"&amp;COUNTIF($B$5:B379,B379))</f>
        <v/>
      </c>
      <c r="M379" s="1" t="str">
        <f t="shared" si="17"/>
        <v/>
      </c>
    </row>
    <row r="380" spans="2:13" x14ac:dyDescent="0.2">
      <c r="B380" s="18"/>
      <c r="C380" s="13"/>
      <c r="D380" s="22"/>
      <c r="E380" s="22"/>
      <c r="F380" s="23"/>
      <c r="G380" s="24" t="str">
        <f>IF(B380="","",IFERROR(INDEX('Registru note'!$C$5:$C$504,MATCH(B380,'Registru note'!$B$5:$B$504,0)),""))</f>
        <v/>
      </c>
      <c r="H380" s="25" t="str">
        <f t="shared" si="15"/>
        <v/>
      </c>
      <c r="I380" s="25" t="str">
        <f t="shared" si="16"/>
        <v/>
      </c>
      <c r="J380" s="15" t="str">
        <f>IF(B380="","",IFERROR(INDEX('Registru note'!$D$5:$D$504,MATCH(B380,'Registru note'!$B$5:$B$504,0)),""))</f>
        <v/>
      </c>
      <c r="K380" s="17" t="str">
        <f>IF(AND(B380="",D380="",E380=""),"",TRIM(IF(ISNA(MATCH(B380,'Registru note'!$B$5:$B$504,0)),"Nota nu există în registru. ","")&amp;IF(D380="","Lipsește contul debitor. ",IF(NOT(OR(ISNUMBER(MATCH(TRIM(IF(ISNUMBER(FIND(".",D380)),LEFT(D380,FIND(".",D380)-1),D380)),PlanCont,0)),ISNUMBER(MATCH(LEFT(TRIM(IF(ISNUMBER(FIND(".",D380)),LEFT(D380,FIND(".",D380)-1),D380)),4),PlanCont,0)),ISNUMBER(MATCH(LEFT(TRIM(IF(ISNUMBER(FIND(".",D380)),LEFT(D380,FIND(".",D380)-1),D380)),3),PlanCont,0)))),"Contul debitor nu există în plan. ",""))&amp;IF(E380="","Lipsește contul creditor. ",IF(NOT(OR(ISNUMBER(MATCH(TRIM(IF(ISNUMBER(FIND(".",E380)),LEFT(E380,FIND(".",E380)-1),E380)),PlanCont,0)),ISNUMBER(MATCH(LEFT(TRIM(IF(ISNUMBER(FIND(".",E380)),LEFT(E380,FIND(".",E380)-1),E380)),4),PlanCont,0)),ISNUMBER(MATCH(LEFT(TRIM(IF(ISNUMBER(FIND(".",E380)),LEFT(E380,FIND(".",E380)-1),E380)),3),PlanCont,0)))),"Contul creditor nu există în plan. ",""))&amp;IF(AND(D380&lt;&gt;"",TRIM(D380&amp;"")=TRIM(E380&amp;"")),"Același cont pe debit și credit. ","")&amp;IF(N(F380)=0,"Lipsește suma. ","")&amp;IF(AND(N(F380)&lt;0,J380&lt;&gt;"Stornare"),"Sumă negativă într-o notă care nu e de stornare. ","")&amp;IF(C380="","Lipsește explicația. ","")))</f>
        <v/>
      </c>
      <c r="L380" s="1" t="str">
        <f>IF(B380="","",B380&amp;"|"&amp;COUNTIF($B$5:B380,B380))</f>
        <v/>
      </c>
      <c r="M380" s="1" t="str">
        <f t="shared" si="17"/>
        <v/>
      </c>
    </row>
    <row r="381" spans="2:13" x14ac:dyDescent="0.2">
      <c r="B381" s="18"/>
      <c r="C381" s="13"/>
      <c r="D381" s="22"/>
      <c r="E381" s="22"/>
      <c r="F381" s="23"/>
      <c r="G381" s="24" t="str">
        <f>IF(B381="","",IFERROR(INDEX('Registru note'!$C$5:$C$504,MATCH(B381,'Registru note'!$B$5:$B$504,0)),""))</f>
        <v/>
      </c>
      <c r="H381" s="25" t="str">
        <f t="shared" si="15"/>
        <v/>
      </c>
      <c r="I381" s="25" t="str">
        <f t="shared" si="16"/>
        <v/>
      </c>
      <c r="J381" s="15" t="str">
        <f>IF(B381="","",IFERROR(INDEX('Registru note'!$D$5:$D$504,MATCH(B381,'Registru note'!$B$5:$B$504,0)),""))</f>
        <v/>
      </c>
      <c r="K381" s="17" t="str">
        <f>IF(AND(B381="",D381="",E381=""),"",TRIM(IF(ISNA(MATCH(B381,'Registru note'!$B$5:$B$504,0)),"Nota nu există în registru. ","")&amp;IF(D381="","Lipsește contul debitor. ",IF(NOT(OR(ISNUMBER(MATCH(TRIM(IF(ISNUMBER(FIND(".",D381)),LEFT(D381,FIND(".",D381)-1),D381)),PlanCont,0)),ISNUMBER(MATCH(LEFT(TRIM(IF(ISNUMBER(FIND(".",D381)),LEFT(D381,FIND(".",D381)-1),D381)),4),PlanCont,0)),ISNUMBER(MATCH(LEFT(TRIM(IF(ISNUMBER(FIND(".",D381)),LEFT(D381,FIND(".",D381)-1),D381)),3),PlanCont,0)))),"Contul debitor nu există în plan. ",""))&amp;IF(E381="","Lipsește contul creditor. ",IF(NOT(OR(ISNUMBER(MATCH(TRIM(IF(ISNUMBER(FIND(".",E381)),LEFT(E381,FIND(".",E381)-1),E381)),PlanCont,0)),ISNUMBER(MATCH(LEFT(TRIM(IF(ISNUMBER(FIND(".",E381)),LEFT(E381,FIND(".",E381)-1),E381)),4),PlanCont,0)),ISNUMBER(MATCH(LEFT(TRIM(IF(ISNUMBER(FIND(".",E381)),LEFT(E381,FIND(".",E381)-1),E381)),3),PlanCont,0)))),"Contul creditor nu există în plan. ",""))&amp;IF(AND(D381&lt;&gt;"",TRIM(D381&amp;"")=TRIM(E381&amp;"")),"Același cont pe debit și credit. ","")&amp;IF(N(F381)=0,"Lipsește suma. ","")&amp;IF(AND(N(F381)&lt;0,J381&lt;&gt;"Stornare"),"Sumă negativă într-o notă care nu e de stornare. ","")&amp;IF(C381="","Lipsește explicația. ","")))</f>
        <v/>
      </c>
      <c r="L381" s="1" t="str">
        <f>IF(B381="","",B381&amp;"|"&amp;COUNTIF($B$5:B381,B381))</f>
        <v/>
      </c>
      <c r="M381" s="1" t="str">
        <f t="shared" si="17"/>
        <v/>
      </c>
    </row>
    <row r="382" spans="2:13" x14ac:dyDescent="0.2">
      <c r="B382" s="18"/>
      <c r="C382" s="13"/>
      <c r="D382" s="22"/>
      <c r="E382" s="22"/>
      <c r="F382" s="23"/>
      <c r="G382" s="24" t="str">
        <f>IF(B382="","",IFERROR(INDEX('Registru note'!$C$5:$C$504,MATCH(B382,'Registru note'!$B$5:$B$504,0)),""))</f>
        <v/>
      </c>
      <c r="H382" s="25" t="str">
        <f t="shared" si="15"/>
        <v/>
      </c>
      <c r="I382" s="25" t="str">
        <f t="shared" si="16"/>
        <v/>
      </c>
      <c r="J382" s="15" t="str">
        <f>IF(B382="","",IFERROR(INDEX('Registru note'!$D$5:$D$504,MATCH(B382,'Registru note'!$B$5:$B$504,0)),""))</f>
        <v/>
      </c>
      <c r="K382" s="17" t="str">
        <f>IF(AND(B382="",D382="",E382=""),"",TRIM(IF(ISNA(MATCH(B382,'Registru note'!$B$5:$B$504,0)),"Nota nu există în registru. ","")&amp;IF(D382="","Lipsește contul debitor. ",IF(NOT(OR(ISNUMBER(MATCH(TRIM(IF(ISNUMBER(FIND(".",D382)),LEFT(D382,FIND(".",D382)-1),D382)),PlanCont,0)),ISNUMBER(MATCH(LEFT(TRIM(IF(ISNUMBER(FIND(".",D382)),LEFT(D382,FIND(".",D382)-1),D382)),4),PlanCont,0)),ISNUMBER(MATCH(LEFT(TRIM(IF(ISNUMBER(FIND(".",D382)),LEFT(D382,FIND(".",D382)-1),D382)),3),PlanCont,0)))),"Contul debitor nu există în plan. ",""))&amp;IF(E382="","Lipsește contul creditor. ",IF(NOT(OR(ISNUMBER(MATCH(TRIM(IF(ISNUMBER(FIND(".",E382)),LEFT(E382,FIND(".",E382)-1),E382)),PlanCont,0)),ISNUMBER(MATCH(LEFT(TRIM(IF(ISNUMBER(FIND(".",E382)),LEFT(E382,FIND(".",E382)-1),E382)),4),PlanCont,0)),ISNUMBER(MATCH(LEFT(TRIM(IF(ISNUMBER(FIND(".",E382)),LEFT(E382,FIND(".",E382)-1),E382)),3),PlanCont,0)))),"Contul creditor nu există în plan. ",""))&amp;IF(AND(D382&lt;&gt;"",TRIM(D382&amp;"")=TRIM(E382&amp;"")),"Același cont pe debit și credit. ","")&amp;IF(N(F382)=0,"Lipsește suma. ","")&amp;IF(AND(N(F382)&lt;0,J382&lt;&gt;"Stornare"),"Sumă negativă într-o notă care nu e de stornare. ","")&amp;IF(C382="","Lipsește explicația. ","")))</f>
        <v/>
      </c>
      <c r="L382" s="1" t="str">
        <f>IF(B382="","",B382&amp;"|"&amp;COUNTIF($B$5:B382,B382))</f>
        <v/>
      </c>
      <c r="M382" s="1" t="str">
        <f t="shared" si="17"/>
        <v/>
      </c>
    </row>
    <row r="383" spans="2:13" x14ac:dyDescent="0.2">
      <c r="B383" s="18"/>
      <c r="C383" s="13"/>
      <c r="D383" s="22"/>
      <c r="E383" s="22"/>
      <c r="F383" s="23"/>
      <c r="G383" s="24" t="str">
        <f>IF(B383="","",IFERROR(INDEX('Registru note'!$C$5:$C$504,MATCH(B383,'Registru note'!$B$5:$B$504,0)),""))</f>
        <v/>
      </c>
      <c r="H383" s="25" t="str">
        <f t="shared" si="15"/>
        <v/>
      </c>
      <c r="I383" s="25" t="str">
        <f t="shared" si="16"/>
        <v/>
      </c>
      <c r="J383" s="15" t="str">
        <f>IF(B383="","",IFERROR(INDEX('Registru note'!$D$5:$D$504,MATCH(B383,'Registru note'!$B$5:$B$504,0)),""))</f>
        <v/>
      </c>
      <c r="K383" s="17" t="str">
        <f>IF(AND(B383="",D383="",E383=""),"",TRIM(IF(ISNA(MATCH(B383,'Registru note'!$B$5:$B$504,0)),"Nota nu există în registru. ","")&amp;IF(D383="","Lipsește contul debitor. ",IF(NOT(OR(ISNUMBER(MATCH(TRIM(IF(ISNUMBER(FIND(".",D383)),LEFT(D383,FIND(".",D383)-1),D383)),PlanCont,0)),ISNUMBER(MATCH(LEFT(TRIM(IF(ISNUMBER(FIND(".",D383)),LEFT(D383,FIND(".",D383)-1),D383)),4),PlanCont,0)),ISNUMBER(MATCH(LEFT(TRIM(IF(ISNUMBER(FIND(".",D383)),LEFT(D383,FIND(".",D383)-1),D383)),3),PlanCont,0)))),"Contul debitor nu există în plan. ",""))&amp;IF(E383="","Lipsește contul creditor. ",IF(NOT(OR(ISNUMBER(MATCH(TRIM(IF(ISNUMBER(FIND(".",E383)),LEFT(E383,FIND(".",E383)-1),E383)),PlanCont,0)),ISNUMBER(MATCH(LEFT(TRIM(IF(ISNUMBER(FIND(".",E383)),LEFT(E383,FIND(".",E383)-1),E383)),4),PlanCont,0)),ISNUMBER(MATCH(LEFT(TRIM(IF(ISNUMBER(FIND(".",E383)),LEFT(E383,FIND(".",E383)-1),E383)),3),PlanCont,0)))),"Contul creditor nu există în plan. ",""))&amp;IF(AND(D383&lt;&gt;"",TRIM(D383&amp;"")=TRIM(E383&amp;"")),"Același cont pe debit și credit. ","")&amp;IF(N(F383)=0,"Lipsește suma. ","")&amp;IF(AND(N(F383)&lt;0,J383&lt;&gt;"Stornare"),"Sumă negativă într-o notă care nu e de stornare. ","")&amp;IF(C383="","Lipsește explicația. ","")))</f>
        <v/>
      </c>
      <c r="L383" s="1" t="str">
        <f>IF(B383="","",B383&amp;"|"&amp;COUNTIF($B$5:B383,B383))</f>
        <v/>
      </c>
      <c r="M383" s="1" t="str">
        <f t="shared" si="17"/>
        <v/>
      </c>
    </row>
    <row r="384" spans="2:13" x14ac:dyDescent="0.2">
      <c r="B384" s="18"/>
      <c r="C384" s="13"/>
      <c r="D384" s="22"/>
      <c r="E384" s="22"/>
      <c r="F384" s="23"/>
      <c r="G384" s="24" t="str">
        <f>IF(B384="","",IFERROR(INDEX('Registru note'!$C$5:$C$504,MATCH(B384,'Registru note'!$B$5:$B$504,0)),""))</f>
        <v/>
      </c>
      <c r="H384" s="25" t="str">
        <f t="shared" si="15"/>
        <v/>
      </c>
      <c r="I384" s="25" t="str">
        <f t="shared" si="16"/>
        <v/>
      </c>
      <c r="J384" s="15" t="str">
        <f>IF(B384="","",IFERROR(INDEX('Registru note'!$D$5:$D$504,MATCH(B384,'Registru note'!$B$5:$B$504,0)),""))</f>
        <v/>
      </c>
      <c r="K384" s="17" t="str">
        <f>IF(AND(B384="",D384="",E384=""),"",TRIM(IF(ISNA(MATCH(B384,'Registru note'!$B$5:$B$504,0)),"Nota nu există în registru. ","")&amp;IF(D384="","Lipsește contul debitor. ",IF(NOT(OR(ISNUMBER(MATCH(TRIM(IF(ISNUMBER(FIND(".",D384)),LEFT(D384,FIND(".",D384)-1),D384)),PlanCont,0)),ISNUMBER(MATCH(LEFT(TRIM(IF(ISNUMBER(FIND(".",D384)),LEFT(D384,FIND(".",D384)-1),D384)),4),PlanCont,0)),ISNUMBER(MATCH(LEFT(TRIM(IF(ISNUMBER(FIND(".",D384)),LEFT(D384,FIND(".",D384)-1),D384)),3),PlanCont,0)))),"Contul debitor nu există în plan. ",""))&amp;IF(E384="","Lipsește contul creditor. ",IF(NOT(OR(ISNUMBER(MATCH(TRIM(IF(ISNUMBER(FIND(".",E384)),LEFT(E384,FIND(".",E384)-1),E384)),PlanCont,0)),ISNUMBER(MATCH(LEFT(TRIM(IF(ISNUMBER(FIND(".",E384)),LEFT(E384,FIND(".",E384)-1),E384)),4),PlanCont,0)),ISNUMBER(MATCH(LEFT(TRIM(IF(ISNUMBER(FIND(".",E384)),LEFT(E384,FIND(".",E384)-1),E384)),3),PlanCont,0)))),"Contul creditor nu există în plan. ",""))&amp;IF(AND(D384&lt;&gt;"",TRIM(D384&amp;"")=TRIM(E384&amp;"")),"Același cont pe debit și credit. ","")&amp;IF(N(F384)=0,"Lipsește suma. ","")&amp;IF(AND(N(F384)&lt;0,J384&lt;&gt;"Stornare"),"Sumă negativă într-o notă care nu e de stornare. ","")&amp;IF(C384="","Lipsește explicația. ","")))</f>
        <v/>
      </c>
      <c r="L384" s="1" t="str">
        <f>IF(B384="","",B384&amp;"|"&amp;COUNTIF($B$5:B384,B384))</f>
        <v/>
      </c>
      <c r="M384" s="1" t="str">
        <f t="shared" si="17"/>
        <v/>
      </c>
    </row>
    <row r="385" spans="2:13" x14ac:dyDescent="0.2">
      <c r="B385" s="18"/>
      <c r="C385" s="13"/>
      <c r="D385" s="22"/>
      <c r="E385" s="22"/>
      <c r="F385" s="23"/>
      <c r="G385" s="24" t="str">
        <f>IF(B385="","",IFERROR(INDEX('Registru note'!$C$5:$C$504,MATCH(B385,'Registru note'!$B$5:$B$504,0)),""))</f>
        <v/>
      </c>
      <c r="H385" s="25" t="str">
        <f t="shared" si="15"/>
        <v/>
      </c>
      <c r="I385" s="25" t="str">
        <f t="shared" si="16"/>
        <v/>
      </c>
      <c r="J385" s="15" t="str">
        <f>IF(B385="","",IFERROR(INDEX('Registru note'!$D$5:$D$504,MATCH(B385,'Registru note'!$B$5:$B$504,0)),""))</f>
        <v/>
      </c>
      <c r="K385" s="17" t="str">
        <f>IF(AND(B385="",D385="",E385=""),"",TRIM(IF(ISNA(MATCH(B385,'Registru note'!$B$5:$B$504,0)),"Nota nu există în registru. ","")&amp;IF(D385="","Lipsește contul debitor. ",IF(NOT(OR(ISNUMBER(MATCH(TRIM(IF(ISNUMBER(FIND(".",D385)),LEFT(D385,FIND(".",D385)-1),D385)),PlanCont,0)),ISNUMBER(MATCH(LEFT(TRIM(IF(ISNUMBER(FIND(".",D385)),LEFT(D385,FIND(".",D385)-1),D385)),4),PlanCont,0)),ISNUMBER(MATCH(LEFT(TRIM(IF(ISNUMBER(FIND(".",D385)),LEFT(D385,FIND(".",D385)-1),D385)),3),PlanCont,0)))),"Contul debitor nu există în plan. ",""))&amp;IF(E385="","Lipsește contul creditor. ",IF(NOT(OR(ISNUMBER(MATCH(TRIM(IF(ISNUMBER(FIND(".",E385)),LEFT(E385,FIND(".",E385)-1),E385)),PlanCont,0)),ISNUMBER(MATCH(LEFT(TRIM(IF(ISNUMBER(FIND(".",E385)),LEFT(E385,FIND(".",E385)-1),E385)),4),PlanCont,0)),ISNUMBER(MATCH(LEFT(TRIM(IF(ISNUMBER(FIND(".",E385)),LEFT(E385,FIND(".",E385)-1),E385)),3),PlanCont,0)))),"Contul creditor nu există în plan. ",""))&amp;IF(AND(D385&lt;&gt;"",TRIM(D385&amp;"")=TRIM(E385&amp;"")),"Același cont pe debit și credit. ","")&amp;IF(N(F385)=0,"Lipsește suma. ","")&amp;IF(AND(N(F385)&lt;0,J385&lt;&gt;"Stornare"),"Sumă negativă într-o notă care nu e de stornare. ","")&amp;IF(C385="","Lipsește explicația. ","")))</f>
        <v/>
      </c>
      <c r="L385" s="1" t="str">
        <f>IF(B385="","",B385&amp;"|"&amp;COUNTIF($B$5:B385,B385))</f>
        <v/>
      </c>
      <c r="M385" s="1" t="str">
        <f t="shared" si="17"/>
        <v/>
      </c>
    </row>
    <row r="386" spans="2:13" x14ac:dyDescent="0.2">
      <c r="B386" s="18"/>
      <c r="C386" s="13"/>
      <c r="D386" s="22"/>
      <c r="E386" s="22"/>
      <c r="F386" s="23"/>
      <c r="G386" s="24" t="str">
        <f>IF(B386="","",IFERROR(INDEX('Registru note'!$C$5:$C$504,MATCH(B386,'Registru note'!$B$5:$B$504,0)),""))</f>
        <v/>
      </c>
      <c r="H386" s="25" t="str">
        <f t="shared" si="15"/>
        <v/>
      </c>
      <c r="I386" s="25" t="str">
        <f t="shared" si="16"/>
        <v/>
      </c>
      <c r="J386" s="15" t="str">
        <f>IF(B386="","",IFERROR(INDEX('Registru note'!$D$5:$D$504,MATCH(B386,'Registru note'!$B$5:$B$504,0)),""))</f>
        <v/>
      </c>
      <c r="K386" s="17" t="str">
        <f>IF(AND(B386="",D386="",E386=""),"",TRIM(IF(ISNA(MATCH(B386,'Registru note'!$B$5:$B$504,0)),"Nota nu există în registru. ","")&amp;IF(D386="","Lipsește contul debitor. ",IF(NOT(OR(ISNUMBER(MATCH(TRIM(IF(ISNUMBER(FIND(".",D386)),LEFT(D386,FIND(".",D386)-1),D386)),PlanCont,0)),ISNUMBER(MATCH(LEFT(TRIM(IF(ISNUMBER(FIND(".",D386)),LEFT(D386,FIND(".",D386)-1),D386)),4),PlanCont,0)),ISNUMBER(MATCH(LEFT(TRIM(IF(ISNUMBER(FIND(".",D386)),LEFT(D386,FIND(".",D386)-1),D386)),3),PlanCont,0)))),"Contul debitor nu există în plan. ",""))&amp;IF(E386="","Lipsește contul creditor. ",IF(NOT(OR(ISNUMBER(MATCH(TRIM(IF(ISNUMBER(FIND(".",E386)),LEFT(E386,FIND(".",E386)-1),E386)),PlanCont,0)),ISNUMBER(MATCH(LEFT(TRIM(IF(ISNUMBER(FIND(".",E386)),LEFT(E386,FIND(".",E386)-1),E386)),4),PlanCont,0)),ISNUMBER(MATCH(LEFT(TRIM(IF(ISNUMBER(FIND(".",E386)),LEFT(E386,FIND(".",E386)-1),E386)),3),PlanCont,0)))),"Contul creditor nu există în plan. ",""))&amp;IF(AND(D386&lt;&gt;"",TRIM(D386&amp;"")=TRIM(E386&amp;"")),"Același cont pe debit și credit. ","")&amp;IF(N(F386)=0,"Lipsește suma. ","")&amp;IF(AND(N(F386)&lt;0,J386&lt;&gt;"Stornare"),"Sumă negativă într-o notă care nu e de stornare. ","")&amp;IF(C386="","Lipsește explicația. ","")))</f>
        <v/>
      </c>
      <c r="L386" s="1" t="str">
        <f>IF(B386="","",B386&amp;"|"&amp;COUNTIF($B$5:B386,B386))</f>
        <v/>
      </c>
      <c r="M386" s="1" t="str">
        <f t="shared" si="17"/>
        <v/>
      </c>
    </row>
    <row r="387" spans="2:13" x14ac:dyDescent="0.2">
      <c r="B387" s="18"/>
      <c r="C387" s="13"/>
      <c r="D387" s="22"/>
      <c r="E387" s="22"/>
      <c r="F387" s="23"/>
      <c r="G387" s="24" t="str">
        <f>IF(B387="","",IFERROR(INDEX('Registru note'!$C$5:$C$504,MATCH(B387,'Registru note'!$B$5:$B$504,0)),""))</f>
        <v/>
      </c>
      <c r="H387" s="25" t="str">
        <f t="shared" si="15"/>
        <v/>
      </c>
      <c r="I387" s="25" t="str">
        <f t="shared" si="16"/>
        <v/>
      </c>
      <c r="J387" s="15" t="str">
        <f>IF(B387="","",IFERROR(INDEX('Registru note'!$D$5:$D$504,MATCH(B387,'Registru note'!$B$5:$B$504,0)),""))</f>
        <v/>
      </c>
      <c r="K387" s="17" t="str">
        <f>IF(AND(B387="",D387="",E387=""),"",TRIM(IF(ISNA(MATCH(B387,'Registru note'!$B$5:$B$504,0)),"Nota nu există în registru. ","")&amp;IF(D387="","Lipsește contul debitor. ",IF(NOT(OR(ISNUMBER(MATCH(TRIM(IF(ISNUMBER(FIND(".",D387)),LEFT(D387,FIND(".",D387)-1),D387)),PlanCont,0)),ISNUMBER(MATCH(LEFT(TRIM(IF(ISNUMBER(FIND(".",D387)),LEFT(D387,FIND(".",D387)-1),D387)),4),PlanCont,0)),ISNUMBER(MATCH(LEFT(TRIM(IF(ISNUMBER(FIND(".",D387)),LEFT(D387,FIND(".",D387)-1),D387)),3),PlanCont,0)))),"Contul debitor nu există în plan. ",""))&amp;IF(E387="","Lipsește contul creditor. ",IF(NOT(OR(ISNUMBER(MATCH(TRIM(IF(ISNUMBER(FIND(".",E387)),LEFT(E387,FIND(".",E387)-1),E387)),PlanCont,0)),ISNUMBER(MATCH(LEFT(TRIM(IF(ISNUMBER(FIND(".",E387)),LEFT(E387,FIND(".",E387)-1),E387)),4),PlanCont,0)),ISNUMBER(MATCH(LEFT(TRIM(IF(ISNUMBER(FIND(".",E387)),LEFT(E387,FIND(".",E387)-1),E387)),3),PlanCont,0)))),"Contul creditor nu există în plan. ",""))&amp;IF(AND(D387&lt;&gt;"",TRIM(D387&amp;"")=TRIM(E387&amp;"")),"Același cont pe debit și credit. ","")&amp;IF(N(F387)=0,"Lipsește suma. ","")&amp;IF(AND(N(F387)&lt;0,J387&lt;&gt;"Stornare"),"Sumă negativă într-o notă care nu e de stornare. ","")&amp;IF(C387="","Lipsește explicația. ","")))</f>
        <v/>
      </c>
      <c r="L387" s="1" t="str">
        <f>IF(B387="","",B387&amp;"|"&amp;COUNTIF($B$5:B387,B387))</f>
        <v/>
      </c>
      <c r="M387" s="1" t="str">
        <f t="shared" si="17"/>
        <v/>
      </c>
    </row>
    <row r="388" spans="2:13" x14ac:dyDescent="0.2">
      <c r="B388" s="18"/>
      <c r="C388" s="13"/>
      <c r="D388" s="22"/>
      <c r="E388" s="22"/>
      <c r="F388" s="23"/>
      <c r="G388" s="24" t="str">
        <f>IF(B388="","",IFERROR(INDEX('Registru note'!$C$5:$C$504,MATCH(B388,'Registru note'!$B$5:$B$504,0)),""))</f>
        <v/>
      </c>
      <c r="H388" s="25" t="str">
        <f t="shared" si="15"/>
        <v/>
      </c>
      <c r="I388" s="25" t="str">
        <f t="shared" si="16"/>
        <v/>
      </c>
      <c r="J388" s="15" t="str">
        <f>IF(B388="","",IFERROR(INDEX('Registru note'!$D$5:$D$504,MATCH(B388,'Registru note'!$B$5:$B$504,0)),""))</f>
        <v/>
      </c>
      <c r="K388" s="17" t="str">
        <f>IF(AND(B388="",D388="",E388=""),"",TRIM(IF(ISNA(MATCH(B388,'Registru note'!$B$5:$B$504,0)),"Nota nu există în registru. ","")&amp;IF(D388="","Lipsește contul debitor. ",IF(NOT(OR(ISNUMBER(MATCH(TRIM(IF(ISNUMBER(FIND(".",D388)),LEFT(D388,FIND(".",D388)-1),D388)),PlanCont,0)),ISNUMBER(MATCH(LEFT(TRIM(IF(ISNUMBER(FIND(".",D388)),LEFT(D388,FIND(".",D388)-1),D388)),4),PlanCont,0)),ISNUMBER(MATCH(LEFT(TRIM(IF(ISNUMBER(FIND(".",D388)),LEFT(D388,FIND(".",D388)-1),D388)),3),PlanCont,0)))),"Contul debitor nu există în plan. ",""))&amp;IF(E388="","Lipsește contul creditor. ",IF(NOT(OR(ISNUMBER(MATCH(TRIM(IF(ISNUMBER(FIND(".",E388)),LEFT(E388,FIND(".",E388)-1),E388)),PlanCont,0)),ISNUMBER(MATCH(LEFT(TRIM(IF(ISNUMBER(FIND(".",E388)),LEFT(E388,FIND(".",E388)-1),E388)),4),PlanCont,0)),ISNUMBER(MATCH(LEFT(TRIM(IF(ISNUMBER(FIND(".",E388)),LEFT(E388,FIND(".",E388)-1),E388)),3),PlanCont,0)))),"Contul creditor nu există în plan. ",""))&amp;IF(AND(D388&lt;&gt;"",TRIM(D388&amp;"")=TRIM(E388&amp;"")),"Același cont pe debit și credit. ","")&amp;IF(N(F388)=0,"Lipsește suma. ","")&amp;IF(AND(N(F388)&lt;0,J388&lt;&gt;"Stornare"),"Sumă negativă într-o notă care nu e de stornare. ","")&amp;IF(C388="","Lipsește explicația. ","")))</f>
        <v/>
      </c>
      <c r="L388" s="1" t="str">
        <f>IF(B388="","",B388&amp;"|"&amp;COUNTIF($B$5:B388,B388))</f>
        <v/>
      </c>
      <c r="M388" s="1" t="str">
        <f t="shared" si="17"/>
        <v/>
      </c>
    </row>
    <row r="389" spans="2:13" x14ac:dyDescent="0.2">
      <c r="B389" s="18"/>
      <c r="C389" s="13"/>
      <c r="D389" s="22"/>
      <c r="E389" s="22"/>
      <c r="F389" s="23"/>
      <c r="G389" s="24" t="str">
        <f>IF(B389="","",IFERROR(INDEX('Registru note'!$C$5:$C$504,MATCH(B389,'Registru note'!$B$5:$B$504,0)),""))</f>
        <v/>
      </c>
      <c r="H389" s="25" t="str">
        <f t="shared" ref="H389:H452" si="18">IF(D389="","",IFERROR(INDEX(PlanDen,MATCH(TRIM(IF(ISNUMBER(FIND(".",D389)),LEFT(D389,FIND(".",D389)-1),D389)),PlanCont,0)),IFERROR(INDEX(PlanDen,MATCH(LEFT(TRIM(IF(ISNUMBER(FIND(".",D389)),LEFT(D389,FIND(".",D389)-1),D389)),4),PlanCont,0)),IFERROR(INDEX(PlanDen,MATCH(LEFT(TRIM(IF(ISNUMBER(FIND(".",D389)),LEFT(D389,FIND(".",D389)-1),D389)),3),PlanCont,0)),"Cont inexistent în plan"))))</f>
        <v/>
      </c>
      <c r="I389" s="25" t="str">
        <f t="shared" ref="I389:I452" si="19">IF(E389="","",IFERROR(INDEX(PlanDen,MATCH(TRIM(IF(ISNUMBER(FIND(".",E389)),LEFT(E389,FIND(".",E389)-1),E389)),PlanCont,0)),IFERROR(INDEX(PlanDen,MATCH(LEFT(TRIM(IF(ISNUMBER(FIND(".",E389)),LEFT(E389,FIND(".",E389)-1),E389)),4),PlanCont,0)),IFERROR(INDEX(PlanDen,MATCH(LEFT(TRIM(IF(ISNUMBER(FIND(".",E389)),LEFT(E389,FIND(".",E389)-1),E389)),3),PlanCont,0)),"Cont inexistent în plan"))))</f>
        <v/>
      </c>
      <c r="J389" s="15" t="str">
        <f>IF(B389="","",IFERROR(INDEX('Registru note'!$D$5:$D$504,MATCH(B389,'Registru note'!$B$5:$B$504,0)),""))</f>
        <v/>
      </c>
      <c r="K389" s="17" t="str">
        <f>IF(AND(B389="",D389="",E389=""),"",TRIM(IF(ISNA(MATCH(B389,'Registru note'!$B$5:$B$504,0)),"Nota nu există în registru. ","")&amp;IF(D389="","Lipsește contul debitor. ",IF(NOT(OR(ISNUMBER(MATCH(TRIM(IF(ISNUMBER(FIND(".",D389)),LEFT(D389,FIND(".",D389)-1),D389)),PlanCont,0)),ISNUMBER(MATCH(LEFT(TRIM(IF(ISNUMBER(FIND(".",D389)),LEFT(D389,FIND(".",D389)-1),D389)),4),PlanCont,0)),ISNUMBER(MATCH(LEFT(TRIM(IF(ISNUMBER(FIND(".",D389)),LEFT(D389,FIND(".",D389)-1),D389)),3),PlanCont,0)))),"Contul debitor nu există în plan. ",""))&amp;IF(E389="","Lipsește contul creditor. ",IF(NOT(OR(ISNUMBER(MATCH(TRIM(IF(ISNUMBER(FIND(".",E389)),LEFT(E389,FIND(".",E389)-1),E389)),PlanCont,0)),ISNUMBER(MATCH(LEFT(TRIM(IF(ISNUMBER(FIND(".",E389)),LEFT(E389,FIND(".",E389)-1),E389)),4),PlanCont,0)),ISNUMBER(MATCH(LEFT(TRIM(IF(ISNUMBER(FIND(".",E389)),LEFT(E389,FIND(".",E389)-1),E389)),3),PlanCont,0)))),"Contul creditor nu există în plan. ",""))&amp;IF(AND(D389&lt;&gt;"",TRIM(D389&amp;"")=TRIM(E389&amp;"")),"Același cont pe debit și credit. ","")&amp;IF(N(F389)=0,"Lipsește suma. ","")&amp;IF(AND(N(F389)&lt;0,J389&lt;&gt;"Stornare"),"Sumă negativă într-o notă care nu e de stornare. ","")&amp;IF(C389="","Lipsește explicația. ","")))</f>
        <v/>
      </c>
      <c r="L389" s="1" t="str">
        <f>IF(B389="","",B389&amp;"|"&amp;COUNTIF($B$5:B389,B389))</f>
        <v/>
      </c>
      <c r="M389" s="1" t="str">
        <f t="shared" ref="M389:M452" si="20">IF(OR(B389="",NOT(ISNUMBER(G389))),"",G389*100000+ROW())</f>
        <v/>
      </c>
    </row>
    <row r="390" spans="2:13" x14ac:dyDescent="0.2">
      <c r="B390" s="18"/>
      <c r="C390" s="13"/>
      <c r="D390" s="22"/>
      <c r="E390" s="22"/>
      <c r="F390" s="23"/>
      <c r="G390" s="24" t="str">
        <f>IF(B390="","",IFERROR(INDEX('Registru note'!$C$5:$C$504,MATCH(B390,'Registru note'!$B$5:$B$504,0)),""))</f>
        <v/>
      </c>
      <c r="H390" s="25" t="str">
        <f t="shared" si="18"/>
        <v/>
      </c>
      <c r="I390" s="25" t="str">
        <f t="shared" si="19"/>
        <v/>
      </c>
      <c r="J390" s="15" t="str">
        <f>IF(B390="","",IFERROR(INDEX('Registru note'!$D$5:$D$504,MATCH(B390,'Registru note'!$B$5:$B$504,0)),""))</f>
        <v/>
      </c>
      <c r="K390" s="17" t="str">
        <f>IF(AND(B390="",D390="",E390=""),"",TRIM(IF(ISNA(MATCH(B390,'Registru note'!$B$5:$B$504,0)),"Nota nu există în registru. ","")&amp;IF(D390="","Lipsește contul debitor. ",IF(NOT(OR(ISNUMBER(MATCH(TRIM(IF(ISNUMBER(FIND(".",D390)),LEFT(D390,FIND(".",D390)-1),D390)),PlanCont,0)),ISNUMBER(MATCH(LEFT(TRIM(IF(ISNUMBER(FIND(".",D390)),LEFT(D390,FIND(".",D390)-1),D390)),4),PlanCont,0)),ISNUMBER(MATCH(LEFT(TRIM(IF(ISNUMBER(FIND(".",D390)),LEFT(D390,FIND(".",D390)-1),D390)),3),PlanCont,0)))),"Contul debitor nu există în plan. ",""))&amp;IF(E390="","Lipsește contul creditor. ",IF(NOT(OR(ISNUMBER(MATCH(TRIM(IF(ISNUMBER(FIND(".",E390)),LEFT(E390,FIND(".",E390)-1),E390)),PlanCont,0)),ISNUMBER(MATCH(LEFT(TRIM(IF(ISNUMBER(FIND(".",E390)),LEFT(E390,FIND(".",E390)-1),E390)),4),PlanCont,0)),ISNUMBER(MATCH(LEFT(TRIM(IF(ISNUMBER(FIND(".",E390)),LEFT(E390,FIND(".",E390)-1),E390)),3),PlanCont,0)))),"Contul creditor nu există în plan. ",""))&amp;IF(AND(D390&lt;&gt;"",TRIM(D390&amp;"")=TRIM(E390&amp;"")),"Același cont pe debit și credit. ","")&amp;IF(N(F390)=0,"Lipsește suma. ","")&amp;IF(AND(N(F390)&lt;0,J390&lt;&gt;"Stornare"),"Sumă negativă într-o notă care nu e de stornare. ","")&amp;IF(C390="","Lipsește explicația. ","")))</f>
        <v/>
      </c>
      <c r="L390" s="1" t="str">
        <f>IF(B390="","",B390&amp;"|"&amp;COUNTIF($B$5:B390,B390))</f>
        <v/>
      </c>
      <c r="M390" s="1" t="str">
        <f t="shared" si="20"/>
        <v/>
      </c>
    </row>
    <row r="391" spans="2:13" x14ac:dyDescent="0.2">
      <c r="B391" s="18"/>
      <c r="C391" s="13"/>
      <c r="D391" s="22"/>
      <c r="E391" s="22"/>
      <c r="F391" s="23"/>
      <c r="G391" s="24" t="str">
        <f>IF(B391="","",IFERROR(INDEX('Registru note'!$C$5:$C$504,MATCH(B391,'Registru note'!$B$5:$B$504,0)),""))</f>
        <v/>
      </c>
      <c r="H391" s="25" t="str">
        <f t="shared" si="18"/>
        <v/>
      </c>
      <c r="I391" s="25" t="str">
        <f t="shared" si="19"/>
        <v/>
      </c>
      <c r="J391" s="15" t="str">
        <f>IF(B391="","",IFERROR(INDEX('Registru note'!$D$5:$D$504,MATCH(B391,'Registru note'!$B$5:$B$504,0)),""))</f>
        <v/>
      </c>
      <c r="K391" s="17" t="str">
        <f>IF(AND(B391="",D391="",E391=""),"",TRIM(IF(ISNA(MATCH(B391,'Registru note'!$B$5:$B$504,0)),"Nota nu există în registru. ","")&amp;IF(D391="","Lipsește contul debitor. ",IF(NOT(OR(ISNUMBER(MATCH(TRIM(IF(ISNUMBER(FIND(".",D391)),LEFT(D391,FIND(".",D391)-1),D391)),PlanCont,0)),ISNUMBER(MATCH(LEFT(TRIM(IF(ISNUMBER(FIND(".",D391)),LEFT(D391,FIND(".",D391)-1),D391)),4),PlanCont,0)),ISNUMBER(MATCH(LEFT(TRIM(IF(ISNUMBER(FIND(".",D391)),LEFT(D391,FIND(".",D391)-1),D391)),3),PlanCont,0)))),"Contul debitor nu există în plan. ",""))&amp;IF(E391="","Lipsește contul creditor. ",IF(NOT(OR(ISNUMBER(MATCH(TRIM(IF(ISNUMBER(FIND(".",E391)),LEFT(E391,FIND(".",E391)-1),E391)),PlanCont,0)),ISNUMBER(MATCH(LEFT(TRIM(IF(ISNUMBER(FIND(".",E391)),LEFT(E391,FIND(".",E391)-1),E391)),4),PlanCont,0)),ISNUMBER(MATCH(LEFT(TRIM(IF(ISNUMBER(FIND(".",E391)),LEFT(E391,FIND(".",E391)-1),E391)),3),PlanCont,0)))),"Contul creditor nu există în plan. ",""))&amp;IF(AND(D391&lt;&gt;"",TRIM(D391&amp;"")=TRIM(E391&amp;"")),"Același cont pe debit și credit. ","")&amp;IF(N(F391)=0,"Lipsește suma. ","")&amp;IF(AND(N(F391)&lt;0,J391&lt;&gt;"Stornare"),"Sumă negativă într-o notă care nu e de stornare. ","")&amp;IF(C391="","Lipsește explicația. ","")))</f>
        <v/>
      </c>
      <c r="L391" s="1" t="str">
        <f>IF(B391="","",B391&amp;"|"&amp;COUNTIF($B$5:B391,B391))</f>
        <v/>
      </c>
      <c r="M391" s="1" t="str">
        <f t="shared" si="20"/>
        <v/>
      </c>
    </row>
    <row r="392" spans="2:13" x14ac:dyDescent="0.2">
      <c r="B392" s="18"/>
      <c r="C392" s="13"/>
      <c r="D392" s="22"/>
      <c r="E392" s="22"/>
      <c r="F392" s="23"/>
      <c r="G392" s="24" t="str">
        <f>IF(B392="","",IFERROR(INDEX('Registru note'!$C$5:$C$504,MATCH(B392,'Registru note'!$B$5:$B$504,0)),""))</f>
        <v/>
      </c>
      <c r="H392" s="25" t="str">
        <f t="shared" si="18"/>
        <v/>
      </c>
      <c r="I392" s="25" t="str">
        <f t="shared" si="19"/>
        <v/>
      </c>
      <c r="J392" s="15" t="str">
        <f>IF(B392="","",IFERROR(INDEX('Registru note'!$D$5:$D$504,MATCH(B392,'Registru note'!$B$5:$B$504,0)),""))</f>
        <v/>
      </c>
      <c r="K392" s="17" t="str">
        <f>IF(AND(B392="",D392="",E392=""),"",TRIM(IF(ISNA(MATCH(B392,'Registru note'!$B$5:$B$504,0)),"Nota nu există în registru. ","")&amp;IF(D392="","Lipsește contul debitor. ",IF(NOT(OR(ISNUMBER(MATCH(TRIM(IF(ISNUMBER(FIND(".",D392)),LEFT(D392,FIND(".",D392)-1),D392)),PlanCont,0)),ISNUMBER(MATCH(LEFT(TRIM(IF(ISNUMBER(FIND(".",D392)),LEFT(D392,FIND(".",D392)-1),D392)),4),PlanCont,0)),ISNUMBER(MATCH(LEFT(TRIM(IF(ISNUMBER(FIND(".",D392)),LEFT(D392,FIND(".",D392)-1),D392)),3),PlanCont,0)))),"Contul debitor nu există în plan. ",""))&amp;IF(E392="","Lipsește contul creditor. ",IF(NOT(OR(ISNUMBER(MATCH(TRIM(IF(ISNUMBER(FIND(".",E392)),LEFT(E392,FIND(".",E392)-1),E392)),PlanCont,0)),ISNUMBER(MATCH(LEFT(TRIM(IF(ISNUMBER(FIND(".",E392)),LEFT(E392,FIND(".",E392)-1),E392)),4),PlanCont,0)),ISNUMBER(MATCH(LEFT(TRIM(IF(ISNUMBER(FIND(".",E392)),LEFT(E392,FIND(".",E392)-1),E392)),3),PlanCont,0)))),"Contul creditor nu există în plan. ",""))&amp;IF(AND(D392&lt;&gt;"",TRIM(D392&amp;"")=TRIM(E392&amp;"")),"Același cont pe debit și credit. ","")&amp;IF(N(F392)=0,"Lipsește suma. ","")&amp;IF(AND(N(F392)&lt;0,J392&lt;&gt;"Stornare"),"Sumă negativă într-o notă care nu e de stornare. ","")&amp;IF(C392="","Lipsește explicația. ","")))</f>
        <v/>
      </c>
      <c r="L392" s="1" t="str">
        <f>IF(B392="","",B392&amp;"|"&amp;COUNTIF($B$5:B392,B392))</f>
        <v/>
      </c>
      <c r="M392" s="1" t="str">
        <f t="shared" si="20"/>
        <v/>
      </c>
    </row>
    <row r="393" spans="2:13" x14ac:dyDescent="0.2">
      <c r="B393" s="18"/>
      <c r="C393" s="13"/>
      <c r="D393" s="22"/>
      <c r="E393" s="22"/>
      <c r="F393" s="23"/>
      <c r="G393" s="24" t="str">
        <f>IF(B393="","",IFERROR(INDEX('Registru note'!$C$5:$C$504,MATCH(B393,'Registru note'!$B$5:$B$504,0)),""))</f>
        <v/>
      </c>
      <c r="H393" s="25" t="str">
        <f t="shared" si="18"/>
        <v/>
      </c>
      <c r="I393" s="25" t="str">
        <f t="shared" si="19"/>
        <v/>
      </c>
      <c r="J393" s="15" t="str">
        <f>IF(B393="","",IFERROR(INDEX('Registru note'!$D$5:$D$504,MATCH(B393,'Registru note'!$B$5:$B$504,0)),""))</f>
        <v/>
      </c>
      <c r="K393" s="17" t="str">
        <f>IF(AND(B393="",D393="",E393=""),"",TRIM(IF(ISNA(MATCH(B393,'Registru note'!$B$5:$B$504,0)),"Nota nu există în registru. ","")&amp;IF(D393="","Lipsește contul debitor. ",IF(NOT(OR(ISNUMBER(MATCH(TRIM(IF(ISNUMBER(FIND(".",D393)),LEFT(D393,FIND(".",D393)-1),D393)),PlanCont,0)),ISNUMBER(MATCH(LEFT(TRIM(IF(ISNUMBER(FIND(".",D393)),LEFT(D393,FIND(".",D393)-1),D393)),4),PlanCont,0)),ISNUMBER(MATCH(LEFT(TRIM(IF(ISNUMBER(FIND(".",D393)),LEFT(D393,FIND(".",D393)-1),D393)),3),PlanCont,0)))),"Contul debitor nu există în plan. ",""))&amp;IF(E393="","Lipsește contul creditor. ",IF(NOT(OR(ISNUMBER(MATCH(TRIM(IF(ISNUMBER(FIND(".",E393)),LEFT(E393,FIND(".",E393)-1),E393)),PlanCont,0)),ISNUMBER(MATCH(LEFT(TRIM(IF(ISNUMBER(FIND(".",E393)),LEFT(E393,FIND(".",E393)-1),E393)),4),PlanCont,0)),ISNUMBER(MATCH(LEFT(TRIM(IF(ISNUMBER(FIND(".",E393)),LEFT(E393,FIND(".",E393)-1),E393)),3),PlanCont,0)))),"Contul creditor nu există în plan. ",""))&amp;IF(AND(D393&lt;&gt;"",TRIM(D393&amp;"")=TRIM(E393&amp;"")),"Același cont pe debit și credit. ","")&amp;IF(N(F393)=0,"Lipsește suma. ","")&amp;IF(AND(N(F393)&lt;0,J393&lt;&gt;"Stornare"),"Sumă negativă într-o notă care nu e de stornare. ","")&amp;IF(C393="","Lipsește explicația. ","")))</f>
        <v/>
      </c>
      <c r="L393" s="1" t="str">
        <f>IF(B393="","",B393&amp;"|"&amp;COUNTIF($B$5:B393,B393))</f>
        <v/>
      </c>
      <c r="M393" s="1" t="str">
        <f t="shared" si="20"/>
        <v/>
      </c>
    </row>
    <row r="394" spans="2:13" x14ac:dyDescent="0.2">
      <c r="B394" s="18"/>
      <c r="C394" s="13"/>
      <c r="D394" s="22"/>
      <c r="E394" s="22"/>
      <c r="F394" s="23"/>
      <c r="G394" s="24" t="str">
        <f>IF(B394="","",IFERROR(INDEX('Registru note'!$C$5:$C$504,MATCH(B394,'Registru note'!$B$5:$B$504,0)),""))</f>
        <v/>
      </c>
      <c r="H394" s="25" t="str">
        <f t="shared" si="18"/>
        <v/>
      </c>
      <c r="I394" s="25" t="str">
        <f t="shared" si="19"/>
        <v/>
      </c>
      <c r="J394" s="15" t="str">
        <f>IF(B394="","",IFERROR(INDEX('Registru note'!$D$5:$D$504,MATCH(B394,'Registru note'!$B$5:$B$504,0)),""))</f>
        <v/>
      </c>
      <c r="K394" s="17" t="str">
        <f>IF(AND(B394="",D394="",E394=""),"",TRIM(IF(ISNA(MATCH(B394,'Registru note'!$B$5:$B$504,0)),"Nota nu există în registru. ","")&amp;IF(D394="","Lipsește contul debitor. ",IF(NOT(OR(ISNUMBER(MATCH(TRIM(IF(ISNUMBER(FIND(".",D394)),LEFT(D394,FIND(".",D394)-1),D394)),PlanCont,0)),ISNUMBER(MATCH(LEFT(TRIM(IF(ISNUMBER(FIND(".",D394)),LEFT(D394,FIND(".",D394)-1),D394)),4),PlanCont,0)),ISNUMBER(MATCH(LEFT(TRIM(IF(ISNUMBER(FIND(".",D394)),LEFT(D394,FIND(".",D394)-1),D394)),3),PlanCont,0)))),"Contul debitor nu există în plan. ",""))&amp;IF(E394="","Lipsește contul creditor. ",IF(NOT(OR(ISNUMBER(MATCH(TRIM(IF(ISNUMBER(FIND(".",E394)),LEFT(E394,FIND(".",E394)-1),E394)),PlanCont,0)),ISNUMBER(MATCH(LEFT(TRIM(IF(ISNUMBER(FIND(".",E394)),LEFT(E394,FIND(".",E394)-1),E394)),4),PlanCont,0)),ISNUMBER(MATCH(LEFT(TRIM(IF(ISNUMBER(FIND(".",E394)),LEFT(E394,FIND(".",E394)-1),E394)),3),PlanCont,0)))),"Contul creditor nu există în plan. ",""))&amp;IF(AND(D394&lt;&gt;"",TRIM(D394&amp;"")=TRIM(E394&amp;"")),"Același cont pe debit și credit. ","")&amp;IF(N(F394)=0,"Lipsește suma. ","")&amp;IF(AND(N(F394)&lt;0,J394&lt;&gt;"Stornare"),"Sumă negativă într-o notă care nu e de stornare. ","")&amp;IF(C394="","Lipsește explicația. ","")))</f>
        <v/>
      </c>
      <c r="L394" s="1" t="str">
        <f>IF(B394="","",B394&amp;"|"&amp;COUNTIF($B$5:B394,B394))</f>
        <v/>
      </c>
      <c r="M394" s="1" t="str">
        <f t="shared" si="20"/>
        <v/>
      </c>
    </row>
    <row r="395" spans="2:13" x14ac:dyDescent="0.2">
      <c r="B395" s="18"/>
      <c r="C395" s="13"/>
      <c r="D395" s="22"/>
      <c r="E395" s="22"/>
      <c r="F395" s="23"/>
      <c r="G395" s="24" t="str">
        <f>IF(B395="","",IFERROR(INDEX('Registru note'!$C$5:$C$504,MATCH(B395,'Registru note'!$B$5:$B$504,0)),""))</f>
        <v/>
      </c>
      <c r="H395" s="25" t="str">
        <f t="shared" si="18"/>
        <v/>
      </c>
      <c r="I395" s="25" t="str">
        <f t="shared" si="19"/>
        <v/>
      </c>
      <c r="J395" s="15" t="str">
        <f>IF(B395="","",IFERROR(INDEX('Registru note'!$D$5:$D$504,MATCH(B395,'Registru note'!$B$5:$B$504,0)),""))</f>
        <v/>
      </c>
      <c r="K395" s="17" t="str">
        <f>IF(AND(B395="",D395="",E395=""),"",TRIM(IF(ISNA(MATCH(B395,'Registru note'!$B$5:$B$504,0)),"Nota nu există în registru. ","")&amp;IF(D395="","Lipsește contul debitor. ",IF(NOT(OR(ISNUMBER(MATCH(TRIM(IF(ISNUMBER(FIND(".",D395)),LEFT(D395,FIND(".",D395)-1),D395)),PlanCont,0)),ISNUMBER(MATCH(LEFT(TRIM(IF(ISNUMBER(FIND(".",D395)),LEFT(D395,FIND(".",D395)-1),D395)),4),PlanCont,0)),ISNUMBER(MATCH(LEFT(TRIM(IF(ISNUMBER(FIND(".",D395)),LEFT(D395,FIND(".",D395)-1),D395)),3),PlanCont,0)))),"Contul debitor nu există în plan. ",""))&amp;IF(E395="","Lipsește contul creditor. ",IF(NOT(OR(ISNUMBER(MATCH(TRIM(IF(ISNUMBER(FIND(".",E395)),LEFT(E395,FIND(".",E395)-1),E395)),PlanCont,0)),ISNUMBER(MATCH(LEFT(TRIM(IF(ISNUMBER(FIND(".",E395)),LEFT(E395,FIND(".",E395)-1),E395)),4),PlanCont,0)),ISNUMBER(MATCH(LEFT(TRIM(IF(ISNUMBER(FIND(".",E395)),LEFT(E395,FIND(".",E395)-1),E395)),3),PlanCont,0)))),"Contul creditor nu există în plan. ",""))&amp;IF(AND(D395&lt;&gt;"",TRIM(D395&amp;"")=TRIM(E395&amp;"")),"Același cont pe debit și credit. ","")&amp;IF(N(F395)=0,"Lipsește suma. ","")&amp;IF(AND(N(F395)&lt;0,J395&lt;&gt;"Stornare"),"Sumă negativă într-o notă care nu e de stornare. ","")&amp;IF(C395="","Lipsește explicația. ","")))</f>
        <v/>
      </c>
      <c r="L395" s="1" t="str">
        <f>IF(B395="","",B395&amp;"|"&amp;COUNTIF($B$5:B395,B395))</f>
        <v/>
      </c>
      <c r="M395" s="1" t="str">
        <f t="shared" si="20"/>
        <v/>
      </c>
    </row>
    <row r="396" spans="2:13" x14ac:dyDescent="0.2">
      <c r="B396" s="18"/>
      <c r="C396" s="13"/>
      <c r="D396" s="22"/>
      <c r="E396" s="22"/>
      <c r="F396" s="23"/>
      <c r="G396" s="24" t="str">
        <f>IF(B396="","",IFERROR(INDEX('Registru note'!$C$5:$C$504,MATCH(B396,'Registru note'!$B$5:$B$504,0)),""))</f>
        <v/>
      </c>
      <c r="H396" s="25" t="str">
        <f t="shared" si="18"/>
        <v/>
      </c>
      <c r="I396" s="25" t="str">
        <f t="shared" si="19"/>
        <v/>
      </c>
      <c r="J396" s="15" t="str">
        <f>IF(B396="","",IFERROR(INDEX('Registru note'!$D$5:$D$504,MATCH(B396,'Registru note'!$B$5:$B$504,0)),""))</f>
        <v/>
      </c>
      <c r="K396" s="17" t="str">
        <f>IF(AND(B396="",D396="",E396=""),"",TRIM(IF(ISNA(MATCH(B396,'Registru note'!$B$5:$B$504,0)),"Nota nu există în registru. ","")&amp;IF(D396="","Lipsește contul debitor. ",IF(NOT(OR(ISNUMBER(MATCH(TRIM(IF(ISNUMBER(FIND(".",D396)),LEFT(D396,FIND(".",D396)-1),D396)),PlanCont,0)),ISNUMBER(MATCH(LEFT(TRIM(IF(ISNUMBER(FIND(".",D396)),LEFT(D396,FIND(".",D396)-1),D396)),4),PlanCont,0)),ISNUMBER(MATCH(LEFT(TRIM(IF(ISNUMBER(FIND(".",D396)),LEFT(D396,FIND(".",D396)-1),D396)),3),PlanCont,0)))),"Contul debitor nu există în plan. ",""))&amp;IF(E396="","Lipsește contul creditor. ",IF(NOT(OR(ISNUMBER(MATCH(TRIM(IF(ISNUMBER(FIND(".",E396)),LEFT(E396,FIND(".",E396)-1),E396)),PlanCont,0)),ISNUMBER(MATCH(LEFT(TRIM(IF(ISNUMBER(FIND(".",E396)),LEFT(E396,FIND(".",E396)-1),E396)),4),PlanCont,0)),ISNUMBER(MATCH(LEFT(TRIM(IF(ISNUMBER(FIND(".",E396)),LEFT(E396,FIND(".",E396)-1),E396)),3),PlanCont,0)))),"Contul creditor nu există în plan. ",""))&amp;IF(AND(D396&lt;&gt;"",TRIM(D396&amp;"")=TRIM(E396&amp;"")),"Același cont pe debit și credit. ","")&amp;IF(N(F396)=0,"Lipsește suma. ","")&amp;IF(AND(N(F396)&lt;0,J396&lt;&gt;"Stornare"),"Sumă negativă într-o notă care nu e de stornare. ","")&amp;IF(C396="","Lipsește explicația. ","")))</f>
        <v/>
      </c>
      <c r="L396" s="1" t="str">
        <f>IF(B396="","",B396&amp;"|"&amp;COUNTIF($B$5:B396,B396))</f>
        <v/>
      </c>
      <c r="M396" s="1" t="str">
        <f t="shared" si="20"/>
        <v/>
      </c>
    </row>
    <row r="397" spans="2:13" x14ac:dyDescent="0.2">
      <c r="B397" s="18"/>
      <c r="C397" s="13"/>
      <c r="D397" s="22"/>
      <c r="E397" s="22"/>
      <c r="F397" s="23"/>
      <c r="G397" s="24" t="str">
        <f>IF(B397="","",IFERROR(INDEX('Registru note'!$C$5:$C$504,MATCH(B397,'Registru note'!$B$5:$B$504,0)),""))</f>
        <v/>
      </c>
      <c r="H397" s="25" t="str">
        <f t="shared" si="18"/>
        <v/>
      </c>
      <c r="I397" s="25" t="str">
        <f t="shared" si="19"/>
        <v/>
      </c>
      <c r="J397" s="15" t="str">
        <f>IF(B397="","",IFERROR(INDEX('Registru note'!$D$5:$D$504,MATCH(B397,'Registru note'!$B$5:$B$504,0)),""))</f>
        <v/>
      </c>
      <c r="K397" s="17" t="str">
        <f>IF(AND(B397="",D397="",E397=""),"",TRIM(IF(ISNA(MATCH(B397,'Registru note'!$B$5:$B$504,0)),"Nota nu există în registru. ","")&amp;IF(D397="","Lipsește contul debitor. ",IF(NOT(OR(ISNUMBER(MATCH(TRIM(IF(ISNUMBER(FIND(".",D397)),LEFT(D397,FIND(".",D397)-1),D397)),PlanCont,0)),ISNUMBER(MATCH(LEFT(TRIM(IF(ISNUMBER(FIND(".",D397)),LEFT(D397,FIND(".",D397)-1),D397)),4),PlanCont,0)),ISNUMBER(MATCH(LEFT(TRIM(IF(ISNUMBER(FIND(".",D397)),LEFT(D397,FIND(".",D397)-1),D397)),3),PlanCont,0)))),"Contul debitor nu există în plan. ",""))&amp;IF(E397="","Lipsește contul creditor. ",IF(NOT(OR(ISNUMBER(MATCH(TRIM(IF(ISNUMBER(FIND(".",E397)),LEFT(E397,FIND(".",E397)-1),E397)),PlanCont,0)),ISNUMBER(MATCH(LEFT(TRIM(IF(ISNUMBER(FIND(".",E397)),LEFT(E397,FIND(".",E397)-1),E397)),4),PlanCont,0)),ISNUMBER(MATCH(LEFT(TRIM(IF(ISNUMBER(FIND(".",E397)),LEFT(E397,FIND(".",E397)-1),E397)),3),PlanCont,0)))),"Contul creditor nu există în plan. ",""))&amp;IF(AND(D397&lt;&gt;"",TRIM(D397&amp;"")=TRIM(E397&amp;"")),"Același cont pe debit și credit. ","")&amp;IF(N(F397)=0,"Lipsește suma. ","")&amp;IF(AND(N(F397)&lt;0,J397&lt;&gt;"Stornare"),"Sumă negativă într-o notă care nu e de stornare. ","")&amp;IF(C397="","Lipsește explicația. ","")))</f>
        <v/>
      </c>
      <c r="L397" s="1" t="str">
        <f>IF(B397="","",B397&amp;"|"&amp;COUNTIF($B$5:B397,B397))</f>
        <v/>
      </c>
      <c r="M397" s="1" t="str">
        <f t="shared" si="20"/>
        <v/>
      </c>
    </row>
    <row r="398" spans="2:13" x14ac:dyDescent="0.2">
      <c r="B398" s="18"/>
      <c r="C398" s="13"/>
      <c r="D398" s="22"/>
      <c r="E398" s="22"/>
      <c r="F398" s="23"/>
      <c r="G398" s="24" t="str">
        <f>IF(B398="","",IFERROR(INDEX('Registru note'!$C$5:$C$504,MATCH(B398,'Registru note'!$B$5:$B$504,0)),""))</f>
        <v/>
      </c>
      <c r="H398" s="25" t="str">
        <f t="shared" si="18"/>
        <v/>
      </c>
      <c r="I398" s="25" t="str">
        <f t="shared" si="19"/>
        <v/>
      </c>
      <c r="J398" s="15" t="str">
        <f>IF(B398="","",IFERROR(INDEX('Registru note'!$D$5:$D$504,MATCH(B398,'Registru note'!$B$5:$B$504,0)),""))</f>
        <v/>
      </c>
      <c r="K398" s="17" t="str">
        <f>IF(AND(B398="",D398="",E398=""),"",TRIM(IF(ISNA(MATCH(B398,'Registru note'!$B$5:$B$504,0)),"Nota nu există în registru. ","")&amp;IF(D398="","Lipsește contul debitor. ",IF(NOT(OR(ISNUMBER(MATCH(TRIM(IF(ISNUMBER(FIND(".",D398)),LEFT(D398,FIND(".",D398)-1),D398)),PlanCont,0)),ISNUMBER(MATCH(LEFT(TRIM(IF(ISNUMBER(FIND(".",D398)),LEFT(D398,FIND(".",D398)-1),D398)),4),PlanCont,0)),ISNUMBER(MATCH(LEFT(TRIM(IF(ISNUMBER(FIND(".",D398)),LEFT(D398,FIND(".",D398)-1),D398)),3),PlanCont,0)))),"Contul debitor nu există în plan. ",""))&amp;IF(E398="","Lipsește contul creditor. ",IF(NOT(OR(ISNUMBER(MATCH(TRIM(IF(ISNUMBER(FIND(".",E398)),LEFT(E398,FIND(".",E398)-1),E398)),PlanCont,0)),ISNUMBER(MATCH(LEFT(TRIM(IF(ISNUMBER(FIND(".",E398)),LEFT(E398,FIND(".",E398)-1),E398)),4),PlanCont,0)),ISNUMBER(MATCH(LEFT(TRIM(IF(ISNUMBER(FIND(".",E398)),LEFT(E398,FIND(".",E398)-1),E398)),3),PlanCont,0)))),"Contul creditor nu există în plan. ",""))&amp;IF(AND(D398&lt;&gt;"",TRIM(D398&amp;"")=TRIM(E398&amp;"")),"Același cont pe debit și credit. ","")&amp;IF(N(F398)=0,"Lipsește suma. ","")&amp;IF(AND(N(F398)&lt;0,J398&lt;&gt;"Stornare"),"Sumă negativă într-o notă care nu e de stornare. ","")&amp;IF(C398="","Lipsește explicația. ","")))</f>
        <v/>
      </c>
      <c r="L398" s="1" t="str">
        <f>IF(B398="","",B398&amp;"|"&amp;COUNTIF($B$5:B398,B398))</f>
        <v/>
      </c>
      <c r="M398" s="1" t="str">
        <f t="shared" si="20"/>
        <v/>
      </c>
    </row>
    <row r="399" spans="2:13" x14ac:dyDescent="0.2">
      <c r="B399" s="18"/>
      <c r="C399" s="13"/>
      <c r="D399" s="22"/>
      <c r="E399" s="22"/>
      <c r="F399" s="23"/>
      <c r="G399" s="24" t="str">
        <f>IF(B399="","",IFERROR(INDEX('Registru note'!$C$5:$C$504,MATCH(B399,'Registru note'!$B$5:$B$504,0)),""))</f>
        <v/>
      </c>
      <c r="H399" s="25" t="str">
        <f t="shared" si="18"/>
        <v/>
      </c>
      <c r="I399" s="25" t="str">
        <f t="shared" si="19"/>
        <v/>
      </c>
      <c r="J399" s="15" t="str">
        <f>IF(B399="","",IFERROR(INDEX('Registru note'!$D$5:$D$504,MATCH(B399,'Registru note'!$B$5:$B$504,0)),""))</f>
        <v/>
      </c>
      <c r="K399" s="17" t="str">
        <f>IF(AND(B399="",D399="",E399=""),"",TRIM(IF(ISNA(MATCH(B399,'Registru note'!$B$5:$B$504,0)),"Nota nu există în registru. ","")&amp;IF(D399="","Lipsește contul debitor. ",IF(NOT(OR(ISNUMBER(MATCH(TRIM(IF(ISNUMBER(FIND(".",D399)),LEFT(D399,FIND(".",D399)-1),D399)),PlanCont,0)),ISNUMBER(MATCH(LEFT(TRIM(IF(ISNUMBER(FIND(".",D399)),LEFT(D399,FIND(".",D399)-1),D399)),4),PlanCont,0)),ISNUMBER(MATCH(LEFT(TRIM(IF(ISNUMBER(FIND(".",D399)),LEFT(D399,FIND(".",D399)-1),D399)),3),PlanCont,0)))),"Contul debitor nu există în plan. ",""))&amp;IF(E399="","Lipsește contul creditor. ",IF(NOT(OR(ISNUMBER(MATCH(TRIM(IF(ISNUMBER(FIND(".",E399)),LEFT(E399,FIND(".",E399)-1),E399)),PlanCont,0)),ISNUMBER(MATCH(LEFT(TRIM(IF(ISNUMBER(FIND(".",E399)),LEFT(E399,FIND(".",E399)-1),E399)),4),PlanCont,0)),ISNUMBER(MATCH(LEFT(TRIM(IF(ISNUMBER(FIND(".",E399)),LEFT(E399,FIND(".",E399)-1),E399)),3),PlanCont,0)))),"Contul creditor nu există în plan. ",""))&amp;IF(AND(D399&lt;&gt;"",TRIM(D399&amp;"")=TRIM(E399&amp;"")),"Același cont pe debit și credit. ","")&amp;IF(N(F399)=0,"Lipsește suma. ","")&amp;IF(AND(N(F399)&lt;0,J399&lt;&gt;"Stornare"),"Sumă negativă într-o notă care nu e de stornare. ","")&amp;IF(C399="","Lipsește explicația. ","")))</f>
        <v/>
      </c>
      <c r="L399" s="1" t="str">
        <f>IF(B399="","",B399&amp;"|"&amp;COUNTIF($B$5:B399,B399))</f>
        <v/>
      </c>
      <c r="M399" s="1" t="str">
        <f t="shared" si="20"/>
        <v/>
      </c>
    </row>
    <row r="400" spans="2:13" x14ac:dyDescent="0.2">
      <c r="B400" s="18"/>
      <c r="C400" s="13"/>
      <c r="D400" s="22"/>
      <c r="E400" s="22"/>
      <c r="F400" s="23"/>
      <c r="G400" s="24" t="str">
        <f>IF(B400="","",IFERROR(INDEX('Registru note'!$C$5:$C$504,MATCH(B400,'Registru note'!$B$5:$B$504,0)),""))</f>
        <v/>
      </c>
      <c r="H400" s="25" t="str">
        <f t="shared" si="18"/>
        <v/>
      </c>
      <c r="I400" s="25" t="str">
        <f t="shared" si="19"/>
        <v/>
      </c>
      <c r="J400" s="15" t="str">
        <f>IF(B400="","",IFERROR(INDEX('Registru note'!$D$5:$D$504,MATCH(B400,'Registru note'!$B$5:$B$504,0)),""))</f>
        <v/>
      </c>
      <c r="K400" s="17" t="str">
        <f>IF(AND(B400="",D400="",E400=""),"",TRIM(IF(ISNA(MATCH(B400,'Registru note'!$B$5:$B$504,0)),"Nota nu există în registru. ","")&amp;IF(D400="","Lipsește contul debitor. ",IF(NOT(OR(ISNUMBER(MATCH(TRIM(IF(ISNUMBER(FIND(".",D400)),LEFT(D400,FIND(".",D400)-1),D400)),PlanCont,0)),ISNUMBER(MATCH(LEFT(TRIM(IF(ISNUMBER(FIND(".",D400)),LEFT(D400,FIND(".",D400)-1),D400)),4),PlanCont,0)),ISNUMBER(MATCH(LEFT(TRIM(IF(ISNUMBER(FIND(".",D400)),LEFT(D400,FIND(".",D400)-1),D400)),3),PlanCont,0)))),"Contul debitor nu există în plan. ",""))&amp;IF(E400="","Lipsește contul creditor. ",IF(NOT(OR(ISNUMBER(MATCH(TRIM(IF(ISNUMBER(FIND(".",E400)),LEFT(E400,FIND(".",E400)-1),E400)),PlanCont,0)),ISNUMBER(MATCH(LEFT(TRIM(IF(ISNUMBER(FIND(".",E400)),LEFT(E400,FIND(".",E400)-1),E400)),4),PlanCont,0)),ISNUMBER(MATCH(LEFT(TRIM(IF(ISNUMBER(FIND(".",E400)),LEFT(E400,FIND(".",E400)-1),E400)),3),PlanCont,0)))),"Contul creditor nu există în plan. ",""))&amp;IF(AND(D400&lt;&gt;"",TRIM(D400&amp;"")=TRIM(E400&amp;"")),"Același cont pe debit și credit. ","")&amp;IF(N(F400)=0,"Lipsește suma. ","")&amp;IF(AND(N(F400)&lt;0,J400&lt;&gt;"Stornare"),"Sumă negativă într-o notă care nu e de stornare. ","")&amp;IF(C400="","Lipsește explicația. ","")))</f>
        <v/>
      </c>
      <c r="L400" s="1" t="str">
        <f>IF(B400="","",B400&amp;"|"&amp;COUNTIF($B$5:B400,B400))</f>
        <v/>
      </c>
      <c r="M400" s="1" t="str">
        <f t="shared" si="20"/>
        <v/>
      </c>
    </row>
    <row r="401" spans="2:13" x14ac:dyDescent="0.2">
      <c r="B401" s="18"/>
      <c r="C401" s="13"/>
      <c r="D401" s="22"/>
      <c r="E401" s="22"/>
      <c r="F401" s="23"/>
      <c r="G401" s="24" t="str">
        <f>IF(B401="","",IFERROR(INDEX('Registru note'!$C$5:$C$504,MATCH(B401,'Registru note'!$B$5:$B$504,0)),""))</f>
        <v/>
      </c>
      <c r="H401" s="25" t="str">
        <f t="shared" si="18"/>
        <v/>
      </c>
      <c r="I401" s="25" t="str">
        <f t="shared" si="19"/>
        <v/>
      </c>
      <c r="J401" s="15" t="str">
        <f>IF(B401="","",IFERROR(INDEX('Registru note'!$D$5:$D$504,MATCH(B401,'Registru note'!$B$5:$B$504,0)),""))</f>
        <v/>
      </c>
      <c r="K401" s="17" t="str">
        <f>IF(AND(B401="",D401="",E401=""),"",TRIM(IF(ISNA(MATCH(B401,'Registru note'!$B$5:$B$504,0)),"Nota nu există în registru. ","")&amp;IF(D401="","Lipsește contul debitor. ",IF(NOT(OR(ISNUMBER(MATCH(TRIM(IF(ISNUMBER(FIND(".",D401)),LEFT(D401,FIND(".",D401)-1),D401)),PlanCont,0)),ISNUMBER(MATCH(LEFT(TRIM(IF(ISNUMBER(FIND(".",D401)),LEFT(D401,FIND(".",D401)-1),D401)),4),PlanCont,0)),ISNUMBER(MATCH(LEFT(TRIM(IF(ISNUMBER(FIND(".",D401)),LEFT(D401,FIND(".",D401)-1),D401)),3),PlanCont,0)))),"Contul debitor nu există în plan. ",""))&amp;IF(E401="","Lipsește contul creditor. ",IF(NOT(OR(ISNUMBER(MATCH(TRIM(IF(ISNUMBER(FIND(".",E401)),LEFT(E401,FIND(".",E401)-1),E401)),PlanCont,0)),ISNUMBER(MATCH(LEFT(TRIM(IF(ISNUMBER(FIND(".",E401)),LEFT(E401,FIND(".",E401)-1),E401)),4),PlanCont,0)),ISNUMBER(MATCH(LEFT(TRIM(IF(ISNUMBER(FIND(".",E401)),LEFT(E401,FIND(".",E401)-1),E401)),3),PlanCont,0)))),"Contul creditor nu există în plan. ",""))&amp;IF(AND(D401&lt;&gt;"",TRIM(D401&amp;"")=TRIM(E401&amp;"")),"Același cont pe debit și credit. ","")&amp;IF(N(F401)=0,"Lipsește suma. ","")&amp;IF(AND(N(F401)&lt;0,J401&lt;&gt;"Stornare"),"Sumă negativă într-o notă care nu e de stornare. ","")&amp;IF(C401="","Lipsește explicația. ","")))</f>
        <v/>
      </c>
      <c r="L401" s="1" t="str">
        <f>IF(B401="","",B401&amp;"|"&amp;COUNTIF($B$5:B401,B401))</f>
        <v/>
      </c>
      <c r="M401" s="1" t="str">
        <f t="shared" si="20"/>
        <v/>
      </c>
    </row>
    <row r="402" spans="2:13" x14ac:dyDescent="0.2">
      <c r="B402" s="18"/>
      <c r="C402" s="13"/>
      <c r="D402" s="22"/>
      <c r="E402" s="22"/>
      <c r="F402" s="23"/>
      <c r="G402" s="24" t="str">
        <f>IF(B402="","",IFERROR(INDEX('Registru note'!$C$5:$C$504,MATCH(B402,'Registru note'!$B$5:$B$504,0)),""))</f>
        <v/>
      </c>
      <c r="H402" s="25" t="str">
        <f t="shared" si="18"/>
        <v/>
      </c>
      <c r="I402" s="25" t="str">
        <f t="shared" si="19"/>
        <v/>
      </c>
      <c r="J402" s="15" t="str">
        <f>IF(B402="","",IFERROR(INDEX('Registru note'!$D$5:$D$504,MATCH(B402,'Registru note'!$B$5:$B$504,0)),""))</f>
        <v/>
      </c>
      <c r="K402" s="17" t="str">
        <f>IF(AND(B402="",D402="",E402=""),"",TRIM(IF(ISNA(MATCH(B402,'Registru note'!$B$5:$B$504,0)),"Nota nu există în registru. ","")&amp;IF(D402="","Lipsește contul debitor. ",IF(NOT(OR(ISNUMBER(MATCH(TRIM(IF(ISNUMBER(FIND(".",D402)),LEFT(D402,FIND(".",D402)-1),D402)),PlanCont,0)),ISNUMBER(MATCH(LEFT(TRIM(IF(ISNUMBER(FIND(".",D402)),LEFT(D402,FIND(".",D402)-1),D402)),4),PlanCont,0)),ISNUMBER(MATCH(LEFT(TRIM(IF(ISNUMBER(FIND(".",D402)),LEFT(D402,FIND(".",D402)-1),D402)),3),PlanCont,0)))),"Contul debitor nu există în plan. ",""))&amp;IF(E402="","Lipsește contul creditor. ",IF(NOT(OR(ISNUMBER(MATCH(TRIM(IF(ISNUMBER(FIND(".",E402)),LEFT(E402,FIND(".",E402)-1),E402)),PlanCont,0)),ISNUMBER(MATCH(LEFT(TRIM(IF(ISNUMBER(FIND(".",E402)),LEFT(E402,FIND(".",E402)-1),E402)),4),PlanCont,0)),ISNUMBER(MATCH(LEFT(TRIM(IF(ISNUMBER(FIND(".",E402)),LEFT(E402,FIND(".",E402)-1),E402)),3),PlanCont,0)))),"Contul creditor nu există în plan. ",""))&amp;IF(AND(D402&lt;&gt;"",TRIM(D402&amp;"")=TRIM(E402&amp;"")),"Același cont pe debit și credit. ","")&amp;IF(N(F402)=0,"Lipsește suma. ","")&amp;IF(AND(N(F402)&lt;0,J402&lt;&gt;"Stornare"),"Sumă negativă într-o notă care nu e de stornare. ","")&amp;IF(C402="","Lipsește explicația. ","")))</f>
        <v/>
      </c>
      <c r="L402" s="1" t="str">
        <f>IF(B402="","",B402&amp;"|"&amp;COUNTIF($B$5:B402,B402))</f>
        <v/>
      </c>
      <c r="M402" s="1" t="str">
        <f t="shared" si="20"/>
        <v/>
      </c>
    </row>
    <row r="403" spans="2:13" x14ac:dyDescent="0.2">
      <c r="B403" s="18"/>
      <c r="C403" s="13"/>
      <c r="D403" s="22"/>
      <c r="E403" s="22"/>
      <c r="F403" s="23"/>
      <c r="G403" s="24" t="str">
        <f>IF(B403="","",IFERROR(INDEX('Registru note'!$C$5:$C$504,MATCH(B403,'Registru note'!$B$5:$B$504,0)),""))</f>
        <v/>
      </c>
      <c r="H403" s="25" t="str">
        <f t="shared" si="18"/>
        <v/>
      </c>
      <c r="I403" s="25" t="str">
        <f t="shared" si="19"/>
        <v/>
      </c>
      <c r="J403" s="15" t="str">
        <f>IF(B403="","",IFERROR(INDEX('Registru note'!$D$5:$D$504,MATCH(B403,'Registru note'!$B$5:$B$504,0)),""))</f>
        <v/>
      </c>
      <c r="K403" s="17" t="str">
        <f>IF(AND(B403="",D403="",E403=""),"",TRIM(IF(ISNA(MATCH(B403,'Registru note'!$B$5:$B$504,0)),"Nota nu există în registru. ","")&amp;IF(D403="","Lipsește contul debitor. ",IF(NOT(OR(ISNUMBER(MATCH(TRIM(IF(ISNUMBER(FIND(".",D403)),LEFT(D403,FIND(".",D403)-1),D403)),PlanCont,0)),ISNUMBER(MATCH(LEFT(TRIM(IF(ISNUMBER(FIND(".",D403)),LEFT(D403,FIND(".",D403)-1),D403)),4),PlanCont,0)),ISNUMBER(MATCH(LEFT(TRIM(IF(ISNUMBER(FIND(".",D403)),LEFT(D403,FIND(".",D403)-1),D403)),3),PlanCont,0)))),"Contul debitor nu există în plan. ",""))&amp;IF(E403="","Lipsește contul creditor. ",IF(NOT(OR(ISNUMBER(MATCH(TRIM(IF(ISNUMBER(FIND(".",E403)),LEFT(E403,FIND(".",E403)-1),E403)),PlanCont,0)),ISNUMBER(MATCH(LEFT(TRIM(IF(ISNUMBER(FIND(".",E403)),LEFT(E403,FIND(".",E403)-1),E403)),4),PlanCont,0)),ISNUMBER(MATCH(LEFT(TRIM(IF(ISNUMBER(FIND(".",E403)),LEFT(E403,FIND(".",E403)-1),E403)),3),PlanCont,0)))),"Contul creditor nu există în plan. ",""))&amp;IF(AND(D403&lt;&gt;"",TRIM(D403&amp;"")=TRIM(E403&amp;"")),"Același cont pe debit și credit. ","")&amp;IF(N(F403)=0,"Lipsește suma. ","")&amp;IF(AND(N(F403)&lt;0,J403&lt;&gt;"Stornare"),"Sumă negativă într-o notă care nu e de stornare. ","")&amp;IF(C403="","Lipsește explicația. ","")))</f>
        <v/>
      </c>
      <c r="L403" s="1" t="str">
        <f>IF(B403="","",B403&amp;"|"&amp;COUNTIF($B$5:B403,B403))</f>
        <v/>
      </c>
      <c r="M403" s="1" t="str">
        <f t="shared" si="20"/>
        <v/>
      </c>
    </row>
    <row r="404" spans="2:13" x14ac:dyDescent="0.2">
      <c r="B404" s="18"/>
      <c r="C404" s="13"/>
      <c r="D404" s="22"/>
      <c r="E404" s="22"/>
      <c r="F404" s="23"/>
      <c r="G404" s="24" t="str">
        <f>IF(B404="","",IFERROR(INDEX('Registru note'!$C$5:$C$504,MATCH(B404,'Registru note'!$B$5:$B$504,0)),""))</f>
        <v/>
      </c>
      <c r="H404" s="25" t="str">
        <f t="shared" si="18"/>
        <v/>
      </c>
      <c r="I404" s="25" t="str">
        <f t="shared" si="19"/>
        <v/>
      </c>
      <c r="J404" s="15" t="str">
        <f>IF(B404="","",IFERROR(INDEX('Registru note'!$D$5:$D$504,MATCH(B404,'Registru note'!$B$5:$B$504,0)),""))</f>
        <v/>
      </c>
      <c r="K404" s="17" t="str">
        <f>IF(AND(B404="",D404="",E404=""),"",TRIM(IF(ISNA(MATCH(B404,'Registru note'!$B$5:$B$504,0)),"Nota nu există în registru. ","")&amp;IF(D404="","Lipsește contul debitor. ",IF(NOT(OR(ISNUMBER(MATCH(TRIM(IF(ISNUMBER(FIND(".",D404)),LEFT(D404,FIND(".",D404)-1),D404)),PlanCont,0)),ISNUMBER(MATCH(LEFT(TRIM(IF(ISNUMBER(FIND(".",D404)),LEFT(D404,FIND(".",D404)-1),D404)),4),PlanCont,0)),ISNUMBER(MATCH(LEFT(TRIM(IF(ISNUMBER(FIND(".",D404)),LEFT(D404,FIND(".",D404)-1),D404)),3),PlanCont,0)))),"Contul debitor nu există în plan. ",""))&amp;IF(E404="","Lipsește contul creditor. ",IF(NOT(OR(ISNUMBER(MATCH(TRIM(IF(ISNUMBER(FIND(".",E404)),LEFT(E404,FIND(".",E404)-1),E404)),PlanCont,0)),ISNUMBER(MATCH(LEFT(TRIM(IF(ISNUMBER(FIND(".",E404)),LEFT(E404,FIND(".",E404)-1),E404)),4),PlanCont,0)),ISNUMBER(MATCH(LEFT(TRIM(IF(ISNUMBER(FIND(".",E404)),LEFT(E404,FIND(".",E404)-1),E404)),3),PlanCont,0)))),"Contul creditor nu există în plan. ",""))&amp;IF(AND(D404&lt;&gt;"",TRIM(D404&amp;"")=TRIM(E404&amp;"")),"Același cont pe debit și credit. ","")&amp;IF(N(F404)=0,"Lipsește suma. ","")&amp;IF(AND(N(F404)&lt;0,J404&lt;&gt;"Stornare"),"Sumă negativă într-o notă care nu e de stornare. ","")&amp;IF(C404="","Lipsește explicația. ","")))</f>
        <v/>
      </c>
      <c r="L404" s="1" t="str">
        <f>IF(B404="","",B404&amp;"|"&amp;COUNTIF($B$5:B404,B404))</f>
        <v/>
      </c>
      <c r="M404" s="1" t="str">
        <f t="shared" si="20"/>
        <v/>
      </c>
    </row>
    <row r="405" spans="2:13" x14ac:dyDescent="0.2">
      <c r="B405" s="18"/>
      <c r="C405" s="13"/>
      <c r="D405" s="22"/>
      <c r="E405" s="22"/>
      <c r="F405" s="23"/>
      <c r="G405" s="24" t="str">
        <f>IF(B405="","",IFERROR(INDEX('Registru note'!$C$5:$C$504,MATCH(B405,'Registru note'!$B$5:$B$504,0)),""))</f>
        <v/>
      </c>
      <c r="H405" s="25" t="str">
        <f t="shared" si="18"/>
        <v/>
      </c>
      <c r="I405" s="25" t="str">
        <f t="shared" si="19"/>
        <v/>
      </c>
      <c r="J405" s="15" t="str">
        <f>IF(B405="","",IFERROR(INDEX('Registru note'!$D$5:$D$504,MATCH(B405,'Registru note'!$B$5:$B$504,0)),""))</f>
        <v/>
      </c>
      <c r="K405" s="17" t="str">
        <f>IF(AND(B405="",D405="",E405=""),"",TRIM(IF(ISNA(MATCH(B405,'Registru note'!$B$5:$B$504,0)),"Nota nu există în registru. ","")&amp;IF(D405="","Lipsește contul debitor. ",IF(NOT(OR(ISNUMBER(MATCH(TRIM(IF(ISNUMBER(FIND(".",D405)),LEFT(D405,FIND(".",D405)-1),D405)),PlanCont,0)),ISNUMBER(MATCH(LEFT(TRIM(IF(ISNUMBER(FIND(".",D405)),LEFT(D405,FIND(".",D405)-1),D405)),4),PlanCont,0)),ISNUMBER(MATCH(LEFT(TRIM(IF(ISNUMBER(FIND(".",D405)),LEFT(D405,FIND(".",D405)-1),D405)),3),PlanCont,0)))),"Contul debitor nu există în plan. ",""))&amp;IF(E405="","Lipsește contul creditor. ",IF(NOT(OR(ISNUMBER(MATCH(TRIM(IF(ISNUMBER(FIND(".",E405)),LEFT(E405,FIND(".",E405)-1),E405)),PlanCont,0)),ISNUMBER(MATCH(LEFT(TRIM(IF(ISNUMBER(FIND(".",E405)),LEFT(E405,FIND(".",E405)-1),E405)),4),PlanCont,0)),ISNUMBER(MATCH(LEFT(TRIM(IF(ISNUMBER(FIND(".",E405)),LEFT(E405,FIND(".",E405)-1),E405)),3),PlanCont,0)))),"Contul creditor nu există în plan. ",""))&amp;IF(AND(D405&lt;&gt;"",TRIM(D405&amp;"")=TRIM(E405&amp;"")),"Același cont pe debit și credit. ","")&amp;IF(N(F405)=0,"Lipsește suma. ","")&amp;IF(AND(N(F405)&lt;0,J405&lt;&gt;"Stornare"),"Sumă negativă într-o notă care nu e de stornare. ","")&amp;IF(C405="","Lipsește explicația. ","")))</f>
        <v/>
      </c>
      <c r="L405" s="1" t="str">
        <f>IF(B405="","",B405&amp;"|"&amp;COUNTIF($B$5:B405,B405))</f>
        <v/>
      </c>
      <c r="M405" s="1" t="str">
        <f t="shared" si="20"/>
        <v/>
      </c>
    </row>
    <row r="406" spans="2:13" x14ac:dyDescent="0.2">
      <c r="B406" s="18"/>
      <c r="C406" s="13"/>
      <c r="D406" s="22"/>
      <c r="E406" s="22"/>
      <c r="F406" s="23"/>
      <c r="G406" s="24" t="str">
        <f>IF(B406="","",IFERROR(INDEX('Registru note'!$C$5:$C$504,MATCH(B406,'Registru note'!$B$5:$B$504,0)),""))</f>
        <v/>
      </c>
      <c r="H406" s="25" t="str">
        <f t="shared" si="18"/>
        <v/>
      </c>
      <c r="I406" s="25" t="str">
        <f t="shared" si="19"/>
        <v/>
      </c>
      <c r="J406" s="15" t="str">
        <f>IF(B406="","",IFERROR(INDEX('Registru note'!$D$5:$D$504,MATCH(B406,'Registru note'!$B$5:$B$504,0)),""))</f>
        <v/>
      </c>
      <c r="K406" s="17" t="str">
        <f>IF(AND(B406="",D406="",E406=""),"",TRIM(IF(ISNA(MATCH(B406,'Registru note'!$B$5:$B$504,0)),"Nota nu există în registru. ","")&amp;IF(D406="","Lipsește contul debitor. ",IF(NOT(OR(ISNUMBER(MATCH(TRIM(IF(ISNUMBER(FIND(".",D406)),LEFT(D406,FIND(".",D406)-1),D406)),PlanCont,0)),ISNUMBER(MATCH(LEFT(TRIM(IF(ISNUMBER(FIND(".",D406)),LEFT(D406,FIND(".",D406)-1),D406)),4),PlanCont,0)),ISNUMBER(MATCH(LEFT(TRIM(IF(ISNUMBER(FIND(".",D406)),LEFT(D406,FIND(".",D406)-1),D406)),3),PlanCont,0)))),"Contul debitor nu există în plan. ",""))&amp;IF(E406="","Lipsește contul creditor. ",IF(NOT(OR(ISNUMBER(MATCH(TRIM(IF(ISNUMBER(FIND(".",E406)),LEFT(E406,FIND(".",E406)-1),E406)),PlanCont,0)),ISNUMBER(MATCH(LEFT(TRIM(IF(ISNUMBER(FIND(".",E406)),LEFT(E406,FIND(".",E406)-1),E406)),4),PlanCont,0)),ISNUMBER(MATCH(LEFT(TRIM(IF(ISNUMBER(FIND(".",E406)),LEFT(E406,FIND(".",E406)-1),E406)),3),PlanCont,0)))),"Contul creditor nu există în plan. ",""))&amp;IF(AND(D406&lt;&gt;"",TRIM(D406&amp;"")=TRIM(E406&amp;"")),"Același cont pe debit și credit. ","")&amp;IF(N(F406)=0,"Lipsește suma. ","")&amp;IF(AND(N(F406)&lt;0,J406&lt;&gt;"Stornare"),"Sumă negativă într-o notă care nu e de stornare. ","")&amp;IF(C406="","Lipsește explicația. ","")))</f>
        <v/>
      </c>
      <c r="L406" s="1" t="str">
        <f>IF(B406="","",B406&amp;"|"&amp;COUNTIF($B$5:B406,B406))</f>
        <v/>
      </c>
      <c r="M406" s="1" t="str">
        <f t="shared" si="20"/>
        <v/>
      </c>
    </row>
    <row r="407" spans="2:13" x14ac:dyDescent="0.2">
      <c r="B407" s="18"/>
      <c r="C407" s="13"/>
      <c r="D407" s="22"/>
      <c r="E407" s="22"/>
      <c r="F407" s="23"/>
      <c r="G407" s="24" t="str">
        <f>IF(B407="","",IFERROR(INDEX('Registru note'!$C$5:$C$504,MATCH(B407,'Registru note'!$B$5:$B$504,0)),""))</f>
        <v/>
      </c>
      <c r="H407" s="25" t="str">
        <f t="shared" si="18"/>
        <v/>
      </c>
      <c r="I407" s="25" t="str">
        <f t="shared" si="19"/>
        <v/>
      </c>
      <c r="J407" s="15" t="str">
        <f>IF(B407="","",IFERROR(INDEX('Registru note'!$D$5:$D$504,MATCH(B407,'Registru note'!$B$5:$B$504,0)),""))</f>
        <v/>
      </c>
      <c r="K407" s="17" t="str">
        <f>IF(AND(B407="",D407="",E407=""),"",TRIM(IF(ISNA(MATCH(B407,'Registru note'!$B$5:$B$504,0)),"Nota nu există în registru. ","")&amp;IF(D407="","Lipsește contul debitor. ",IF(NOT(OR(ISNUMBER(MATCH(TRIM(IF(ISNUMBER(FIND(".",D407)),LEFT(D407,FIND(".",D407)-1),D407)),PlanCont,0)),ISNUMBER(MATCH(LEFT(TRIM(IF(ISNUMBER(FIND(".",D407)),LEFT(D407,FIND(".",D407)-1),D407)),4),PlanCont,0)),ISNUMBER(MATCH(LEFT(TRIM(IF(ISNUMBER(FIND(".",D407)),LEFT(D407,FIND(".",D407)-1),D407)),3),PlanCont,0)))),"Contul debitor nu există în plan. ",""))&amp;IF(E407="","Lipsește contul creditor. ",IF(NOT(OR(ISNUMBER(MATCH(TRIM(IF(ISNUMBER(FIND(".",E407)),LEFT(E407,FIND(".",E407)-1),E407)),PlanCont,0)),ISNUMBER(MATCH(LEFT(TRIM(IF(ISNUMBER(FIND(".",E407)),LEFT(E407,FIND(".",E407)-1),E407)),4),PlanCont,0)),ISNUMBER(MATCH(LEFT(TRIM(IF(ISNUMBER(FIND(".",E407)),LEFT(E407,FIND(".",E407)-1),E407)),3),PlanCont,0)))),"Contul creditor nu există în plan. ",""))&amp;IF(AND(D407&lt;&gt;"",TRIM(D407&amp;"")=TRIM(E407&amp;"")),"Același cont pe debit și credit. ","")&amp;IF(N(F407)=0,"Lipsește suma. ","")&amp;IF(AND(N(F407)&lt;0,J407&lt;&gt;"Stornare"),"Sumă negativă într-o notă care nu e de stornare. ","")&amp;IF(C407="","Lipsește explicația. ","")))</f>
        <v/>
      </c>
      <c r="L407" s="1" t="str">
        <f>IF(B407="","",B407&amp;"|"&amp;COUNTIF($B$5:B407,B407))</f>
        <v/>
      </c>
      <c r="M407" s="1" t="str">
        <f t="shared" si="20"/>
        <v/>
      </c>
    </row>
    <row r="408" spans="2:13" x14ac:dyDescent="0.2">
      <c r="B408" s="18"/>
      <c r="C408" s="13"/>
      <c r="D408" s="22"/>
      <c r="E408" s="22"/>
      <c r="F408" s="23"/>
      <c r="G408" s="24" t="str">
        <f>IF(B408="","",IFERROR(INDEX('Registru note'!$C$5:$C$504,MATCH(B408,'Registru note'!$B$5:$B$504,0)),""))</f>
        <v/>
      </c>
      <c r="H408" s="25" t="str">
        <f t="shared" si="18"/>
        <v/>
      </c>
      <c r="I408" s="25" t="str">
        <f t="shared" si="19"/>
        <v/>
      </c>
      <c r="J408" s="15" t="str">
        <f>IF(B408="","",IFERROR(INDEX('Registru note'!$D$5:$D$504,MATCH(B408,'Registru note'!$B$5:$B$504,0)),""))</f>
        <v/>
      </c>
      <c r="K408" s="17" t="str">
        <f>IF(AND(B408="",D408="",E408=""),"",TRIM(IF(ISNA(MATCH(B408,'Registru note'!$B$5:$B$504,0)),"Nota nu există în registru. ","")&amp;IF(D408="","Lipsește contul debitor. ",IF(NOT(OR(ISNUMBER(MATCH(TRIM(IF(ISNUMBER(FIND(".",D408)),LEFT(D408,FIND(".",D408)-1),D408)),PlanCont,0)),ISNUMBER(MATCH(LEFT(TRIM(IF(ISNUMBER(FIND(".",D408)),LEFT(D408,FIND(".",D408)-1),D408)),4),PlanCont,0)),ISNUMBER(MATCH(LEFT(TRIM(IF(ISNUMBER(FIND(".",D408)),LEFT(D408,FIND(".",D408)-1),D408)),3),PlanCont,0)))),"Contul debitor nu există în plan. ",""))&amp;IF(E408="","Lipsește contul creditor. ",IF(NOT(OR(ISNUMBER(MATCH(TRIM(IF(ISNUMBER(FIND(".",E408)),LEFT(E408,FIND(".",E408)-1),E408)),PlanCont,0)),ISNUMBER(MATCH(LEFT(TRIM(IF(ISNUMBER(FIND(".",E408)),LEFT(E408,FIND(".",E408)-1),E408)),4),PlanCont,0)),ISNUMBER(MATCH(LEFT(TRIM(IF(ISNUMBER(FIND(".",E408)),LEFT(E408,FIND(".",E408)-1),E408)),3),PlanCont,0)))),"Contul creditor nu există în plan. ",""))&amp;IF(AND(D408&lt;&gt;"",TRIM(D408&amp;"")=TRIM(E408&amp;"")),"Același cont pe debit și credit. ","")&amp;IF(N(F408)=0,"Lipsește suma. ","")&amp;IF(AND(N(F408)&lt;0,J408&lt;&gt;"Stornare"),"Sumă negativă într-o notă care nu e de stornare. ","")&amp;IF(C408="","Lipsește explicația. ","")))</f>
        <v/>
      </c>
      <c r="L408" s="1" t="str">
        <f>IF(B408="","",B408&amp;"|"&amp;COUNTIF($B$5:B408,B408))</f>
        <v/>
      </c>
      <c r="M408" s="1" t="str">
        <f t="shared" si="20"/>
        <v/>
      </c>
    </row>
    <row r="409" spans="2:13" x14ac:dyDescent="0.2">
      <c r="B409" s="18"/>
      <c r="C409" s="13"/>
      <c r="D409" s="22"/>
      <c r="E409" s="22"/>
      <c r="F409" s="23"/>
      <c r="G409" s="24" t="str">
        <f>IF(B409="","",IFERROR(INDEX('Registru note'!$C$5:$C$504,MATCH(B409,'Registru note'!$B$5:$B$504,0)),""))</f>
        <v/>
      </c>
      <c r="H409" s="25" t="str">
        <f t="shared" si="18"/>
        <v/>
      </c>
      <c r="I409" s="25" t="str">
        <f t="shared" si="19"/>
        <v/>
      </c>
      <c r="J409" s="15" t="str">
        <f>IF(B409="","",IFERROR(INDEX('Registru note'!$D$5:$D$504,MATCH(B409,'Registru note'!$B$5:$B$504,0)),""))</f>
        <v/>
      </c>
      <c r="K409" s="17" t="str">
        <f>IF(AND(B409="",D409="",E409=""),"",TRIM(IF(ISNA(MATCH(B409,'Registru note'!$B$5:$B$504,0)),"Nota nu există în registru. ","")&amp;IF(D409="","Lipsește contul debitor. ",IF(NOT(OR(ISNUMBER(MATCH(TRIM(IF(ISNUMBER(FIND(".",D409)),LEFT(D409,FIND(".",D409)-1),D409)),PlanCont,0)),ISNUMBER(MATCH(LEFT(TRIM(IF(ISNUMBER(FIND(".",D409)),LEFT(D409,FIND(".",D409)-1),D409)),4),PlanCont,0)),ISNUMBER(MATCH(LEFT(TRIM(IF(ISNUMBER(FIND(".",D409)),LEFT(D409,FIND(".",D409)-1),D409)),3),PlanCont,0)))),"Contul debitor nu există în plan. ",""))&amp;IF(E409="","Lipsește contul creditor. ",IF(NOT(OR(ISNUMBER(MATCH(TRIM(IF(ISNUMBER(FIND(".",E409)),LEFT(E409,FIND(".",E409)-1),E409)),PlanCont,0)),ISNUMBER(MATCH(LEFT(TRIM(IF(ISNUMBER(FIND(".",E409)),LEFT(E409,FIND(".",E409)-1),E409)),4),PlanCont,0)),ISNUMBER(MATCH(LEFT(TRIM(IF(ISNUMBER(FIND(".",E409)),LEFT(E409,FIND(".",E409)-1),E409)),3),PlanCont,0)))),"Contul creditor nu există în plan. ",""))&amp;IF(AND(D409&lt;&gt;"",TRIM(D409&amp;"")=TRIM(E409&amp;"")),"Același cont pe debit și credit. ","")&amp;IF(N(F409)=0,"Lipsește suma. ","")&amp;IF(AND(N(F409)&lt;0,J409&lt;&gt;"Stornare"),"Sumă negativă într-o notă care nu e de stornare. ","")&amp;IF(C409="","Lipsește explicația. ","")))</f>
        <v/>
      </c>
      <c r="L409" s="1" t="str">
        <f>IF(B409="","",B409&amp;"|"&amp;COUNTIF($B$5:B409,B409))</f>
        <v/>
      </c>
      <c r="M409" s="1" t="str">
        <f t="shared" si="20"/>
        <v/>
      </c>
    </row>
    <row r="410" spans="2:13" x14ac:dyDescent="0.2">
      <c r="B410" s="18"/>
      <c r="C410" s="13"/>
      <c r="D410" s="22"/>
      <c r="E410" s="22"/>
      <c r="F410" s="23"/>
      <c r="G410" s="24" t="str">
        <f>IF(B410="","",IFERROR(INDEX('Registru note'!$C$5:$C$504,MATCH(B410,'Registru note'!$B$5:$B$504,0)),""))</f>
        <v/>
      </c>
      <c r="H410" s="25" t="str">
        <f t="shared" si="18"/>
        <v/>
      </c>
      <c r="I410" s="25" t="str">
        <f t="shared" si="19"/>
        <v/>
      </c>
      <c r="J410" s="15" t="str">
        <f>IF(B410="","",IFERROR(INDEX('Registru note'!$D$5:$D$504,MATCH(B410,'Registru note'!$B$5:$B$504,0)),""))</f>
        <v/>
      </c>
      <c r="K410" s="17" t="str">
        <f>IF(AND(B410="",D410="",E410=""),"",TRIM(IF(ISNA(MATCH(B410,'Registru note'!$B$5:$B$504,0)),"Nota nu există în registru. ","")&amp;IF(D410="","Lipsește contul debitor. ",IF(NOT(OR(ISNUMBER(MATCH(TRIM(IF(ISNUMBER(FIND(".",D410)),LEFT(D410,FIND(".",D410)-1),D410)),PlanCont,0)),ISNUMBER(MATCH(LEFT(TRIM(IF(ISNUMBER(FIND(".",D410)),LEFT(D410,FIND(".",D410)-1),D410)),4),PlanCont,0)),ISNUMBER(MATCH(LEFT(TRIM(IF(ISNUMBER(FIND(".",D410)),LEFT(D410,FIND(".",D410)-1),D410)),3),PlanCont,0)))),"Contul debitor nu există în plan. ",""))&amp;IF(E410="","Lipsește contul creditor. ",IF(NOT(OR(ISNUMBER(MATCH(TRIM(IF(ISNUMBER(FIND(".",E410)),LEFT(E410,FIND(".",E410)-1),E410)),PlanCont,0)),ISNUMBER(MATCH(LEFT(TRIM(IF(ISNUMBER(FIND(".",E410)),LEFT(E410,FIND(".",E410)-1),E410)),4),PlanCont,0)),ISNUMBER(MATCH(LEFT(TRIM(IF(ISNUMBER(FIND(".",E410)),LEFT(E410,FIND(".",E410)-1),E410)),3),PlanCont,0)))),"Contul creditor nu există în plan. ",""))&amp;IF(AND(D410&lt;&gt;"",TRIM(D410&amp;"")=TRIM(E410&amp;"")),"Același cont pe debit și credit. ","")&amp;IF(N(F410)=0,"Lipsește suma. ","")&amp;IF(AND(N(F410)&lt;0,J410&lt;&gt;"Stornare"),"Sumă negativă într-o notă care nu e de stornare. ","")&amp;IF(C410="","Lipsește explicația. ","")))</f>
        <v/>
      </c>
      <c r="L410" s="1" t="str">
        <f>IF(B410="","",B410&amp;"|"&amp;COUNTIF($B$5:B410,B410))</f>
        <v/>
      </c>
      <c r="M410" s="1" t="str">
        <f t="shared" si="20"/>
        <v/>
      </c>
    </row>
    <row r="411" spans="2:13" x14ac:dyDescent="0.2">
      <c r="B411" s="18"/>
      <c r="C411" s="13"/>
      <c r="D411" s="22"/>
      <c r="E411" s="22"/>
      <c r="F411" s="23"/>
      <c r="G411" s="24" t="str">
        <f>IF(B411="","",IFERROR(INDEX('Registru note'!$C$5:$C$504,MATCH(B411,'Registru note'!$B$5:$B$504,0)),""))</f>
        <v/>
      </c>
      <c r="H411" s="25" t="str">
        <f t="shared" si="18"/>
        <v/>
      </c>
      <c r="I411" s="25" t="str">
        <f t="shared" si="19"/>
        <v/>
      </c>
      <c r="J411" s="15" t="str">
        <f>IF(B411="","",IFERROR(INDEX('Registru note'!$D$5:$D$504,MATCH(B411,'Registru note'!$B$5:$B$504,0)),""))</f>
        <v/>
      </c>
      <c r="K411" s="17" t="str">
        <f>IF(AND(B411="",D411="",E411=""),"",TRIM(IF(ISNA(MATCH(B411,'Registru note'!$B$5:$B$504,0)),"Nota nu există în registru. ","")&amp;IF(D411="","Lipsește contul debitor. ",IF(NOT(OR(ISNUMBER(MATCH(TRIM(IF(ISNUMBER(FIND(".",D411)),LEFT(D411,FIND(".",D411)-1),D411)),PlanCont,0)),ISNUMBER(MATCH(LEFT(TRIM(IF(ISNUMBER(FIND(".",D411)),LEFT(D411,FIND(".",D411)-1),D411)),4),PlanCont,0)),ISNUMBER(MATCH(LEFT(TRIM(IF(ISNUMBER(FIND(".",D411)),LEFT(D411,FIND(".",D411)-1),D411)),3),PlanCont,0)))),"Contul debitor nu există în plan. ",""))&amp;IF(E411="","Lipsește contul creditor. ",IF(NOT(OR(ISNUMBER(MATCH(TRIM(IF(ISNUMBER(FIND(".",E411)),LEFT(E411,FIND(".",E411)-1),E411)),PlanCont,0)),ISNUMBER(MATCH(LEFT(TRIM(IF(ISNUMBER(FIND(".",E411)),LEFT(E411,FIND(".",E411)-1),E411)),4),PlanCont,0)),ISNUMBER(MATCH(LEFT(TRIM(IF(ISNUMBER(FIND(".",E411)),LEFT(E411,FIND(".",E411)-1),E411)),3),PlanCont,0)))),"Contul creditor nu există în plan. ",""))&amp;IF(AND(D411&lt;&gt;"",TRIM(D411&amp;"")=TRIM(E411&amp;"")),"Același cont pe debit și credit. ","")&amp;IF(N(F411)=0,"Lipsește suma. ","")&amp;IF(AND(N(F411)&lt;0,J411&lt;&gt;"Stornare"),"Sumă negativă într-o notă care nu e de stornare. ","")&amp;IF(C411="","Lipsește explicația. ","")))</f>
        <v/>
      </c>
      <c r="L411" s="1" t="str">
        <f>IF(B411="","",B411&amp;"|"&amp;COUNTIF($B$5:B411,B411))</f>
        <v/>
      </c>
      <c r="M411" s="1" t="str">
        <f t="shared" si="20"/>
        <v/>
      </c>
    </row>
    <row r="412" spans="2:13" x14ac:dyDescent="0.2">
      <c r="B412" s="18"/>
      <c r="C412" s="13"/>
      <c r="D412" s="22"/>
      <c r="E412" s="22"/>
      <c r="F412" s="23"/>
      <c r="G412" s="24" t="str">
        <f>IF(B412="","",IFERROR(INDEX('Registru note'!$C$5:$C$504,MATCH(B412,'Registru note'!$B$5:$B$504,0)),""))</f>
        <v/>
      </c>
      <c r="H412" s="25" t="str">
        <f t="shared" si="18"/>
        <v/>
      </c>
      <c r="I412" s="25" t="str">
        <f t="shared" si="19"/>
        <v/>
      </c>
      <c r="J412" s="15" t="str">
        <f>IF(B412="","",IFERROR(INDEX('Registru note'!$D$5:$D$504,MATCH(B412,'Registru note'!$B$5:$B$504,0)),""))</f>
        <v/>
      </c>
      <c r="K412" s="17" t="str">
        <f>IF(AND(B412="",D412="",E412=""),"",TRIM(IF(ISNA(MATCH(B412,'Registru note'!$B$5:$B$504,0)),"Nota nu există în registru. ","")&amp;IF(D412="","Lipsește contul debitor. ",IF(NOT(OR(ISNUMBER(MATCH(TRIM(IF(ISNUMBER(FIND(".",D412)),LEFT(D412,FIND(".",D412)-1),D412)),PlanCont,0)),ISNUMBER(MATCH(LEFT(TRIM(IF(ISNUMBER(FIND(".",D412)),LEFT(D412,FIND(".",D412)-1),D412)),4),PlanCont,0)),ISNUMBER(MATCH(LEFT(TRIM(IF(ISNUMBER(FIND(".",D412)),LEFT(D412,FIND(".",D412)-1),D412)),3),PlanCont,0)))),"Contul debitor nu există în plan. ",""))&amp;IF(E412="","Lipsește contul creditor. ",IF(NOT(OR(ISNUMBER(MATCH(TRIM(IF(ISNUMBER(FIND(".",E412)),LEFT(E412,FIND(".",E412)-1),E412)),PlanCont,0)),ISNUMBER(MATCH(LEFT(TRIM(IF(ISNUMBER(FIND(".",E412)),LEFT(E412,FIND(".",E412)-1),E412)),4),PlanCont,0)),ISNUMBER(MATCH(LEFT(TRIM(IF(ISNUMBER(FIND(".",E412)),LEFT(E412,FIND(".",E412)-1),E412)),3),PlanCont,0)))),"Contul creditor nu există în plan. ",""))&amp;IF(AND(D412&lt;&gt;"",TRIM(D412&amp;"")=TRIM(E412&amp;"")),"Același cont pe debit și credit. ","")&amp;IF(N(F412)=0,"Lipsește suma. ","")&amp;IF(AND(N(F412)&lt;0,J412&lt;&gt;"Stornare"),"Sumă negativă într-o notă care nu e de stornare. ","")&amp;IF(C412="","Lipsește explicația. ","")))</f>
        <v/>
      </c>
      <c r="L412" s="1" t="str">
        <f>IF(B412="","",B412&amp;"|"&amp;COUNTIF($B$5:B412,B412))</f>
        <v/>
      </c>
      <c r="M412" s="1" t="str">
        <f t="shared" si="20"/>
        <v/>
      </c>
    </row>
    <row r="413" spans="2:13" x14ac:dyDescent="0.2">
      <c r="B413" s="18"/>
      <c r="C413" s="13"/>
      <c r="D413" s="22"/>
      <c r="E413" s="22"/>
      <c r="F413" s="23"/>
      <c r="G413" s="24" t="str">
        <f>IF(B413="","",IFERROR(INDEX('Registru note'!$C$5:$C$504,MATCH(B413,'Registru note'!$B$5:$B$504,0)),""))</f>
        <v/>
      </c>
      <c r="H413" s="25" t="str">
        <f t="shared" si="18"/>
        <v/>
      </c>
      <c r="I413" s="25" t="str">
        <f t="shared" si="19"/>
        <v/>
      </c>
      <c r="J413" s="15" t="str">
        <f>IF(B413="","",IFERROR(INDEX('Registru note'!$D$5:$D$504,MATCH(B413,'Registru note'!$B$5:$B$504,0)),""))</f>
        <v/>
      </c>
      <c r="K413" s="17" t="str">
        <f>IF(AND(B413="",D413="",E413=""),"",TRIM(IF(ISNA(MATCH(B413,'Registru note'!$B$5:$B$504,0)),"Nota nu există în registru. ","")&amp;IF(D413="","Lipsește contul debitor. ",IF(NOT(OR(ISNUMBER(MATCH(TRIM(IF(ISNUMBER(FIND(".",D413)),LEFT(D413,FIND(".",D413)-1),D413)),PlanCont,0)),ISNUMBER(MATCH(LEFT(TRIM(IF(ISNUMBER(FIND(".",D413)),LEFT(D413,FIND(".",D413)-1),D413)),4),PlanCont,0)),ISNUMBER(MATCH(LEFT(TRIM(IF(ISNUMBER(FIND(".",D413)),LEFT(D413,FIND(".",D413)-1),D413)),3),PlanCont,0)))),"Contul debitor nu există în plan. ",""))&amp;IF(E413="","Lipsește contul creditor. ",IF(NOT(OR(ISNUMBER(MATCH(TRIM(IF(ISNUMBER(FIND(".",E413)),LEFT(E413,FIND(".",E413)-1),E413)),PlanCont,0)),ISNUMBER(MATCH(LEFT(TRIM(IF(ISNUMBER(FIND(".",E413)),LEFT(E413,FIND(".",E413)-1),E413)),4),PlanCont,0)),ISNUMBER(MATCH(LEFT(TRIM(IF(ISNUMBER(FIND(".",E413)),LEFT(E413,FIND(".",E413)-1),E413)),3),PlanCont,0)))),"Contul creditor nu există în plan. ",""))&amp;IF(AND(D413&lt;&gt;"",TRIM(D413&amp;"")=TRIM(E413&amp;"")),"Același cont pe debit și credit. ","")&amp;IF(N(F413)=0,"Lipsește suma. ","")&amp;IF(AND(N(F413)&lt;0,J413&lt;&gt;"Stornare"),"Sumă negativă într-o notă care nu e de stornare. ","")&amp;IF(C413="","Lipsește explicația. ","")))</f>
        <v/>
      </c>
      <c r="L413" s="1" t="str">
        <f>IF(B413="","",B413&amp;"|"&amp;COUNTIF($B$5:B413,B413))</f>
        <v/>
      </c>
      <c r="M413" s="1" t="str">
        <f t="shared" si="20"/>
        <v/>
      </c>
    </row>
    <row r="414" spans="2:13" x14ac:dyDescent="0.2">
      <c r="B414" s="18"/>
      <c r="C414" s="13"/>
      <c r="D414" s="22"/>
      <c r="E414" s="22"/>
      <c r="F414" s="23"/>
      <c r="G414" s="24" t="str">
        <f>IF(B414="","",IFERROR(INDEX('Registru note'!$C$5:$C$504,MATCH(B414,'Registru note'!$B$5:$B$504,0)),""))</f>
        <v/>
      </c>
      <c r="H414" s="25" t="str">
        <f t="shared" si="18"/>
        <v/>
      </c>
      <c r="I414" s="25" t="str">
        <f t="shared" si="19"/>
        <v/>
      </c>
      <c r="J414" s="15" t="str">
        <f>IF(B414="","",IFERROR(INDEX('Registru note'!$D$5:$D$504,MATCH(B414,'Registru note'!$B$5:$B$504,0)),""))</f>
        <v/>
      </c>
      <c r="K414" s="17" t="str">
        <f>IF(AND(B414="",D414="",E414=""),"",TRIM(IF(ISNA(MATCH(B414,'Registru note'!$B$5:$B$504,0)),"Nota nu există în registru. ","")&amp;IF(D414="","Lipsește contul debitor. ",IF(NOT(OR(ISNUMBER(MATCH(TRIM(IF(ISNUMBER(FIND(".",D414)),LEFT(D414,FIND(".",D414)-1),D414)),PlanCont,0)),ISNUMBER(MATCH(LEFT(TRIM(IF(ISNUMBER(FIND(".",D414)),LEFT(D414,FIND(".",D414)-1),D414)),4),PlanCont,0)),ISNUMBER(MATCH(LEFT(TRIM(IF(ISNUMBER(FIND(".",D414)),LEFT(D414,FIND(".",D414)-1),D414)),3),PlanCont,0)))),"Contul debitor nu există în plan. ",""))&amp;IF(E414="","Lipsește contul creditor. ",IF(NOT(OR(ISNUMBER(MATCH(TRIM(IF(ISNUMBER(FIND(".",E414)),LEFT(E414,FIND(".",E414)-1),E414)),PlanCont,0)),ISNUMBER(MATCH(LEFT(TRIM(IF(ISNUMBER(FIND(".",E414)),LEFT(E414,FIND(".",E414)-1),E414)),4),PlanCont,0)),ISNUMBER(MATCH(LEFT(TRIM(IF(ISNUMBER(FIND(".",E414)),LEFT(E414,FIND(".",E414)-1),E414)),3),PlanCont,0)))),"Contul creditor nu există în plan. ",""))&amp;IF(AND(D414&lt;&gt;"",TRIM(D414&amp;"")=TRIM(E414&amp;"")),"Același cont pe debit și credit. ","")&amp;IF(N(F414)=0,"Lipsește suma. ","")&amp;IF(AND(N(F414)&lt;0,J414&lt;&gt;"Stornare"),"Sumă negativă într-o notă care nu e de stornare. ","")&amp;IF(C414="","Lipsește explicația. ","")))</f>
        <v/>
      </c>
      <c r="L414" s="1" t="str">
        <f>IF(B414="","",B414&amp;"|"&amp;COUNTIF($B$5:B414,B414))</f>
        <v/>
      </c>
      <c r="M414" s="1" t="str">
        <f t="shared" si="20"/>
        <v/>
      </c>
    </row>
    <row r="415" spans="2:13" x14ac:dyDescent="0.2">
      <c r="B415" s="18"/>
      <c r="C415" s="13"/>
      <c r="D415" s="22"/>
      <c r="E415" s="22"/>
      <c r="F415" s="23"/>
      <c r="G415" s="24" t="str">
        <f>IF(B415="","",IFERROR(INDEX('Registru note'!$C$5:$C$504,MATCH(B415,'Registru note'!$B$5:$B$504,0)),""))</f>
        <v/>
      </c>
      <c r="H415" s="25" t="str">
        <f t="shared" si="18"/>
        <v/>
      </c>
      <c r="I415" s="25" t="str">
        <f t="shared" si="19"/>
        <v/>
      </c>
      <c r="J415" s="15" t="str">
        <f>IF(B415="","",IFERROR(INDEX('Registru note'!$D$5:$D$504,MATCH(B415,'Registru note'!$B$5:$B$504,0)),""))</f>
        <v/>
      </c>
      <c r="K415" s="17" t="str">
        <f>IF(AND(B415="",D415="",E415=""),"",TRIM(IF(ISNA(MATCH(B415,'Registru note'!$B$5:$B$504,0)),"Nota nu există în registru. ","")&amp;IF(D415="","Lipsește contul debitor. ",IF(NOT(OR(ISNUMBER(MATCH(TRIM(IF(ISNUMBER(FIND(".",D415)),LEFT(D415,FIND(".",D415)-1),D415)),PlanCont,0)),ISNUMBER(MATCH(LEFT(TRIM(IF(ISNUMBER(FIND(".",D415)),LEFT(D415,FIND(".",D415)-1),D415)),4),PlanCont,0)),ISNUMBER(MATCH(LEFT(TRIM(IF(ISNUMBER(FIND(".",D415)),LEFT(D415,FIND(".",D415)-1),D415)),3),PlanCont,0)))),"Contul debitor nu există în plan. ",""))&amp;IF(E415="","Lipsește contul creditor. ",IF(NOT(OR(ISNUMBER(MATCH(TRIM(IF(ISNUMBER(FIND(".",E415)),LEFT(E415,FIND(".",E415)-1),E415)),PlanCont,0)),ISNUMBER(MATCH(LEFT(TRIM(IF(ISNUMBER(FIND(".",E415)),LEFT(E415,FIND(".",E415)-1),E415)),4),PlanCont,0)),ISNUMBER(MATCH(LEFT(TRIM(IF(ISNUMBER(FIND(".",E415)),LEFT(E415,FIND(".",E415)-1),E415)),3),PlanCont,0)))),"Contul creditor nu există în plan. ",""))&amp;IF(AND(D415&lt;&gt;"",TRIM(D415&amp;"")=TRIM(E415&amp;"")),"Același cont pe debit și credit. ","")&amp;IF(N(F415)=0,"Lipsește suma. ","")&amp;IF(AND(N(F415)&lt;0,J415&lt;&gt;"Stornare"),"Sumă negativă într-o notă care nu e de stornare. ","")&amp;IF(C415="","Lipsește explicația. ","")))</f>
        <v/>
      </c>
      <c r="L415" s="1" t="str">
        <f>IF(B415="","",B415&amp;"|"&amp;COUNTIF($B$5:B415,B415))</f>
        <v/>
      </c>
      <c r="M415" s="1" t="str">
        <f t="shared" si="20"/>
        <v/>
      </c>
    </row>
    <row r="416" spans="2:13" x14ac:dyDescent="0.2">
      <c r="B416" s="18"/>
      <c r="C416" s="13"/>
      <c r="D416" s="22"/>
      <c r="E416" s="22"/>
      <c r="F416" s="23"/>
      <c r="G416" s="24" t="str">
        <f>IF(B416="","",IFERROR(INDEX('Registru note'!$C$5:$C$504,MATCH(B416,'Registru note'!$B$5:$B$504,0)),""))</f>
        <v/>
      </c>
      <c r="H416" s="25" t="str">
        <f t="shared" si="18"/>
        <v/>
      </c>
      <c r="I416" s="25" t="str">
        <f t="shared" si="19"/>
        <v/>
      </c>
      <c r="J416" s="15" t="str">
        <f>IF(B416="","",IFERROR(INDEX('Registru note'!$D$5:$D$504,MATCH(B416,'Registru note'!$B$5:$B$504,0)),""))</f>
        <v/>
      </c>
      <c r="K416" s="17" t="str">
        <f>IF(AND(B416="",D416="",E416=""),"",TRIM(IF(ISNA(MATCH(B416,'Registru note'!$B$5:$B$504,0)),"Nota nu există în registru. ","")&amp;IF(D416="","Lipsește contul debitor. ",IF(NOT(OR(ISNUMBER(MATCH(TRIM(IF(ISNUMBER(FIND(".",D416)),LEFT(D416,FIND(".",D416)-1),D416)),PlanCont,0)),ISNUMBER(MATCH(LEFT(TRIM(IF(ISNUMBER(FIND(".",D416)),LEFT(D416,FIND(".",D416)-1),D416)),4),PlanCont,0)),ISNUMBER(MATCH(LEFT(TRIM(IF(ISNUMBER(FIND(".",D416)),LEFT(D416,FIND(".",D416)-1),D416)),3),PlanCont,0)))),"Contul debitor nu există în plan. ",""))&amp;IF(E416="","Lipsește contul creditor. ",IF(NOT(OR(ISNUMBER(MATCH(TRIM(IF(ISNUMBER(FIND(".",E416)),LEFT(E416,FIND(".",E416)-1),E416)),PlanCont,0)),ISNUMBER(MATCH(LEFT(TRIM(IF(ISNUMBER(FIND(".",E416)),LEFT(E416,FIND(".",E416)-1),E416)),4),PlanCont,0)),ISNUMBER(MATCH(LEFT(TRIM(IF(ISNUMBER(FIND(".",E416)),LEFT(E416,FIND(".",E416)-1),E416)),3),PlanCont,0)))),"Contul creditor nu există în plan. ",""))&amp;IF(AND(D416&lt;&gt;"",TRIM(D416&amp;"")=TRIM(E416&amp;"")),"Același cont pe debit și credit. ","")&amp;IF(N(F416)=0,"Lipsește suma. ","")&amp;IF(AND(N(F416)&lt;0,J416&lt;&gt;"Stornare"),"Sumă negativă într-o notă care nu e de stornare. ","")&amp;IF(C416="","Lipsește explicația. ","")))</f>
        <v/>
      </c>
      <c r="L416" s="1" t="str">
        <f>IF(B416="","",B416&amp;"|"&amp;COUNTIF($B$5:B416,B416))</f>
        <v/>
      </c>
      <c r="M416" s="1" t="str">
        <f t="shared" si="20"/>
        <v/>
      </c>
    </row>
    <row r="417" spans="2:13" x14ac:dyDescent="0.2">
      <c r="B417" s="18"/>
      <c r="C417" s="13"/>
      <c r="D417" s="22"/>
      <c r="E417" s="22"/>
      <c r="F417" s="23"/>
      <c r="G417" s="24" t="str">
        <f>IF(B417="","",IFERROR(INDEX('Registru note'!$C$5:$C$504,MATCH(B417,'Registru note'!$B$5:$B$504,0)),""))</f>
        <v/>
      </c>
      <c r="H417" s="25" t="str">
        <f t="shared" si="18"/>
        <v/>
      </c>
      <c r="I417" s="25" t="str">
        <f t="shared" si="19"/>
        <v/>
      </c>
      <c r="J417" s="15" t="str">
        <f>IF(B417="","",IFERROR(INDEX('Registru note'!$D$5:$D$504,MATCH(B417,'Registru note'!$B$5:$B$504,0)),""))</f>
        <v/>
      </c>
      <c r="K417" s="17" t="str">
        <f>IF(AND(B417="",D417="",E417=""),"",TRIM(IF(ISNA(MATCH(B417,'Registru note'!$B$5:$B$504,0)),"Nota nu există în registru. ","")&amp;IF(D417="","Lipsește contul debitor. ",IF(NOT(OR(ISNUMBER(MATCH(TRIM(IF(ISNUMBER(FIND(".",D417)),LEFT(D417,FIND(".",D417)-1),D417)),PlanCont,0)),ISNUMBER(MATCH(LEFT(TRIM(IF(ISNUMBER(FIND(".",D417)),LEFT(D417,FIND(".",D417)-1),D417)),4),PlanCont,0)),ISNUMBER(MATCH(LEFT(TRIM(IF(ISNUMBER(FIND(".",D417)),LEFT(D417,FIND(".",D417)-1),D417)),3),PlanCont,0)))),"Contul debitor nu există în plan. ",""))&amp;IF(E417="","Lipsește contul creditor. ",IF(NOT(OR(ISNUMBER(MATCH(TRIM(IF(ISNUMBER(FIND(".",E417)),LEFT(E417,FIND(".",E417)-1),E417)),PlanCont,0)),ISNUMBER(MATCH(LEFT(TRIM(IF(ISNUMBER(FIND(".",E417)),LEFT(E417,FIND(".",E417)-1),E417)),4),PlanCont,0)),ISNUMBER(MATCH(LEFT(TRIM(IF(ISNUMBER(FIND(".",E417)),LEFT(E417,FIND(".",E417)-1),E417)),3),PlanCont,0)))),"Contul creditor nu există în plan. ",""))&amp;IF(AND(D417&lt;&gt;"",TRIM(D417&amp;"")=TRIM(E417&amp;"")),"Același cont pe debit și credit. ","")&amp;IF(N(F417)=0,"Lipsește suma. ","")&amp;IF(AND(N(F417)&lt;0,J417&lt;&gt;"Stornare"),"Sumă negativă într-o notă care nu e de stornare. ","")&amp;IF(C417="","Lipsește explicația. ","")))</f>
        <v/>
      </c>
      <c r="L417" s="1" t="str">
        <f>IF(B417="","",B417&amp;"|"&amp;COUNTIF($B$5:B417,B417))</f>
        <v/>
      </c>
      <c r="M417" s="1" t="str">
        <f t="shared" si="20"/>
        <v/>
      </c>
    </row>
    <row r="418" spans="2:13" x14ac:dyDescent="0.2">
      <c r="B418" s="18"/>
      <c r="C418" s="13"/>
      <c r="D418" s="22"/>
      <c r="E418" s="22"/>
      <c r="F418" s="23"/>
      <c r="G418" s="24" t="str">
        <f>IF(B418="","",IFERROR(INDEX('Registru note'!$C$5:$C$504,MATCH(B418,'Registru note'!$B$5:$B$504,0)),""))</f>
        <v/>
      </c>
      <c r="H418" s="25" t="str">
        <f t="shared" si="18"/>
        <v/>
      </c>
      <c r="I418" s="25" t="str">
        <f t="shared" si="19"/>
        <v/>
      </c>
      <c r="J418" s="15" t="str">
        <f>IF(B418="","",IFERROR(INDEX('Registru note'!$D$5:$D$504,MATCH(B418,'Registru note'!$B$5:$B$504,0)),""))</f>
        <v/>
      </c>
      <c r="K418" s="17" t="str">
        <f>IF(AND(B418="",D418="",E418=""),"",TRIM(IF(ISNA(MATCH(B418,'Registru note'!$B$5:$B$504,0)),"Nota nu există în registru. ","")&amp;IF(D418="","Lipsește contul debitor. ",IF(NOT(OR(ISNUMBER(MATCH(TRIM(IF(ISNUMBER(FIND(".",D418)),LEFT(D418,FIND(".",D418)-1),D418)),PlanCont,0)),ISNUMBER(MATCH(LEFT(TRIM(IF(ISNUMBER(FIND(".",D418)),LEFT(D418,FIND(".",D418)-1),D418)),4),PlanCont,0)),ISNUMBER(MATCH(LEFT(TRIM(IF(ISNUMBER(FIND(".",D418)),LEFT(D418,FIND(".",D418)-1),D418)),3),PlanCont,0)))),"Contul debitor nu există în plan. ",""))&amp;IF(E418="","Lipsește contul creditor. ",IF(NOT(OR(ISNUMBER(MATCH(TRIM(IF(ISNUMBER(FIND(".",E418)),LEFT(E418,FIND(".",E418)-1),E418)),PlanCont,0)),ISNUMBER(MATCH(LEFT(TRIM(IF(ISNUMBER(FIND(".",E418)),LEFT(E418,FIND(".",E418)-1),E418)),4),PlanCont,0)),ISNUMBER(MATCH(LEFT(TRIM(IF(ISNUMBER(FIND(".",E418)),LEFT(E418,FIND(".",E418)-1),E418)),3),PlanCont,0)))),"Contul creditor nu există în plan. ",""))&amp;IF(AND(D418&lt;&gt;"",TRIM(D418&amp;"")=TRIM(E418&amp;"")),"Același cont pe debit și credit. ","")&amp;IF(N(F418)=0,"Lipsește suma. ","")&amp;IF(AND(N(F418)&lt;0,J418&lt;&gt;"Stornare"),"Sumă negativă într-o notă care nu e de stornare. ","")&amp;IF(C418="","Lipsește explicația. ","")))</f>
        <v/>
      </c>
      <c r="L418" s="1" t="str">
        <f>IF(B418="","",B418&amp;"|"&amp;COUNTIF($B$5:B418,B418))</f>
        <v/>
      </c>
      <c r="M418" s="1" t="str">
        <f t="shared" si="20"/>
        <v/>
      </c>
    </row>
    <row r="419" spans="2:13" x14ac:dyDescent="0.2">
      <c r="B419" s="18"/>
      <c r="C419" s="13"/>
      <c r="D419" s="22"/>
      <c r="E419" s="22"/>
      <c r="F419" s="23"/>
      <c r="G419" s="24" t="str">
        <f>IF(B419="","",IFERROR(INDEX('Registru note'!$C$5:$C$504,MATCH(B419,'Registru note'!$B$5:$B$504,0)),""))</f>
        <v/>
      </c>
      <c r="H419" s="25" t="str">
        <f t="shared" si="18"/>
        <v/>
      </c>
      <c r="I419" s="25" t="str">
        <f t="shared" si="19"/>
        <v/>
      </c>
      <c r="J419" s="15" t="str">
        <f>IF(B419="","",IFERROR(INDEX('Registru note'!$D$5:$D$504,MATCH(B419,'Registru note'!$B$5:$B$504,0)),""))</f>
        <v/>
      </c>
      <c r="K419" s="17" t="str">
        <f>IF(AND(B419="",D419="",E419=""),"",TRIM(IF(ISNA(MATCH(B419,'Registru note'!$B$5:$B$504,0)),"Nota nu există în registru. ","")&amp;IF(D419="","Lipsește contul debitor. ",IF(NOT(OR(ISNUMBER(MATCH(TRIM(IF(ISNUMBER(FIND(".",D419)),LEFT(D419,FIND(".",D419)-1),D419)),PlanCont,0)),ISNUMBER(MATCH(LEFT(TRIM(IF(ISNUMBER(FIND(".",D419)),LEFT(D419,FIND(".",D419)-1),D419)),4),PlanCont,0)),ISNUMBER(MATCH(LEFT(TRIM(IF(ISNUMBER(FIND(".",D419)),LEFT(D419,FIND(".",D419)-1),D419)),3),PlanCont,0)))),"Contul debitor nu există în plan. ",""))&amp;IF(E419="","Lipsește contul creditor. ",IF(NOT(OR(ISNUMBER(MATCH(TRIM(IF(ISNUMBER(FIND(".",E419)),LEFT(E419,FIND(".",E419)-1),E419)),PlanCont,0)),ISNUMBER(MATCH(LEFT(TRIM(IF(ISNUMBER(FIND(".",E419)),LEFT(E419,FIND(".",E419)-1),E419)),4),PlanCont,0)),ISNUMBER(MATCH(LEFT(TRIM(IF(ISNUMBER(FIND(".",E419)),LEFT(E419,FIND(".",E419)-1),E419)),3),PlanCont,0)))),"Contul creditor nu există în plan. ",""))&amp;IF(AND(D419&lt;&gt;"",TRIM(D419&amp;"")=TRIM(E419&amp;"")),"Același cont pe debit și credit. ","")&amp;IF(N(F419)=0,"Lipsește suma. ","")&amp;IF(AND(N(F419)&lt;0,J419&lt;&gt;"Stornare"),"Sumă negativă într-o notă care nu e de stornare. ","")&amp;IF(C419="","Lipsește explicația. ","")))</f>
        <v/>
      </c>
      <c r="L419" s="1" t="str">
        <f>IF(B419="","",B419&amp;"|"&amp;COUNTIF($B$5:B419,B419))</f>
        <v/>
      </c>
      <c r="M419" s="1" t="str">
        <f t="shared" si="20"/>
        <v/>
      </c>
    </row>
    <row r="420" spans="2:13" x14ac:dyDescent="0.2">
      <c r="B420" s="18"/>
      <c r="C420" s="13"/>
      <c r="D420" s="22"/>
      <c r="E420" s="22"/>
      <c r="F420" s="23"/>
      <c r="G420" s="24" t="str">
        <f>IF(B420="","",IFERROR(INDEX('Registru note'!$C$5:$C$504,MATCH(B420,'Registru note'!$B$5:$B$504,0)),""))</f>
        <v/>
      </c>
      <c r="H420" s="25" t="str">
        <f t="shared" si="18"/>
        <v/>
      </c>
      <c r="I420" s="25" t="str">
        <f t="shared" si="19"/>
        <v/>
      </c>
      <c r="J420" s="15" t="str">
        <f>IF(B420="","",IFERROR(INDEX('Registru note'!$D$5:$D$504,MATCH(B420,'Registru note'!$B$5:$B$504,0)),""))</f>
        <v/>
      </c>
      <c r="K420" s="17" t="str">
        <f>IF(AND(B420="",D420="",E420=""),"",TRIM(IF(ISNA(MATCH(B420,'Registru note'!$B$5:$B$504,0)),"Nota nu există în registru. ","")&amp;IF(D420="","Lipsește contul debitor. ",IF(NOT(OR(ISNUMBER(MATCH(TRIM(IF(ISNUMBER(FIND(".",D420)),LEFT(D420,FIND(".",D420)-1),D420)),PlanCont,0)),ISNUMBER(MATCH(LEFT(TRIM(IF(ISNUMBER(FIND(".",D420)),LEFT(D420,FIND(".",D420)-1),D420)),4),PlanCont,0)),ISNUMBER(MATCH(LEFT(TRIM(IF(ISNUMBER(FIND(".",D420)),LEFT(D420,FIND(".",D420)-1),D420)),3),PlanCont,0)))),"Contul debitor nu există în plan. ",""))&amp;IF(E420="","Lipsește contul creditor. ",IF(NOT(OR(ISNUMBER(MATCH(TRIM(IF(ISNUMBER(FIND(".",E420)),LEFT(E420,FIND(".",E420)-1),E420)),PlanCont,0)),ISNUMBER(MATCH(LEFT(TRIM(IF(ISNUMBER(FIND(".",E420)),LEFT(E420,FIND(".",E420)-1),E420)),4),PlanCont,0)),ISNUMBER(MATCH(LEFT(TRIM(IF(ISNUMBER(FIND(".",E420)),LEFT(E420,FIND(".",E420)-1),E420)),3),PlanCont,0)))),"Contul creditor nu există în plan. ",""))&amp;IF(AND(D420&lt;&gt;"",TRIM(D420&amp;"")=TRIM(E420&amp;"")),"Același cont pe debit și credit. ","")&amp;IF(N(F420)=0,"Lipsește suma. ","")&amp;IF(AND(N(F420)&lt;0,J420&lt;&gt;"Stornare"),"Sumă negativă într-o notă care nu e de stornare. ","")&amp;IF(C420="","Lipsește explicația. ","")))</f>
        <v/>
      </c>
      <c r="L420" s="1" t="str">
        <f>IF(B420="","",B420&amp;"|"&amp;COUNTIF($B$5:B420,B420))</f>
        <v/>
      </c>
      <c r="M420" s="1" t="str">
        <f t="shared" si="20"/>
        <v/>
      </c>
    </row>
    <row r="421" spans="2:13" x14ac:dyDescent="0.2">
      <c r="B421" s="18"/>
      <c r="C421" s="13"/>
      <c r="D421" s="22"/>
      <c r="E421" s="22"/>
      <c r="F421" s="23"/>
      <c r="G421" s="24" t="str">
        <f>IF(B421="","",IFERROR(INDEX('Registru note'!$C$5:$C$504,MATCH(B421,'Registru note'!$B$5:$B$504,0)),""))</f>
        <v/>
      </c>
      <c r="H421" s="25" t="str">
        <f t="shared" si="18"/>
        <v/>
      </c>
      <c r="I421" s="25" t="str">
        <f t="shared" si="19"/>
        <v/>
      </c>
      <c r="J421" s="15" t="str">
        <f>IF(B421="","",IFERROR(INDEX('Registru note'!$D$5:$D$504,MATCH(B421,'Registru note'!$B$5:$B$504,0)),""))</f>
        <v/>
      </c>
      <c r="K421" s="17" t="str">
        <f>IF(AND(B421="",D421="",E421=""),"",TRIM(IF(ISNA(MATCH(B421,'Registru note'!$B$5:$B$504,0)),"Nota nu există în registru. ","")&amp;IF(D421="","Lipsește contul debitor. ",IF(NOT(OR(ISNUMBER(MATCH(TRIM(IF(ISNUMBER(FIND(".",D421)),LEFT(D421,FIND(".",D421)-1),D421)),PlanCont,0)),ISNUMBER(MATCH(LEFT(TRIM(IF(ISNUMBER(FIND(".",D421)),LEFT(D421,FIND(".",D421)-1),D421)),4),PlanCont,0)),ISNUMBER(MATCH(LEFT(TRIM(IF(ISNUMBER(FIND(".",D421)),LEFT(D421,FIND(".",D421)-1),D421)),3),PlanCont,0)))),"Contul debitor nu există în plan. ",""))&amp;IF(E421="","Lipsește contul creditor. ",IF(NOT(OR(ISNUMBER(MATCH(TRIM(IF(ISNUMBER(FIND(".",E421)),LEFT(E421,FIND(".",E421)-1),E421)),PlanCont,0)),ISNUMBER(MATCH(LEFT(TRIM(IF(ISNUMBER(FIND(".",E421)),LEFT(E421,FIND(".",E421)-1),E421)),4),PlanCont,0)),ISNUMBER(MATCH(LEFT(TRIM(IF(ISNUMBER(FIND(".",E421)),LEFT(E421,FIND(".",E421)-1),E421)),3),PlanCont,0)))),"Contul creditor nu există în plan. ",""))&amp;IF(AND(D421&lt;&gt;"",TRIM(D421&amp;"")=TRIM(E421&amp;"")),"Același cont pe debit și credit. ","")&amp;IF(N(F421)=0,"Lipsește suma. ","")&amp;IF(AND(N(F421)&lt;0,J421&lt;&gt;"Stornare"),"Sumă negativă într-o notă care nu e de stornare. ","")&amp;IF(C421="","Lipsește explicația. ","")))</f>
        <v/>
      </c>
      <c r="L421" s="1" t="str">
        <f>IF(B421="","",B421&amp;"|"&amp;COUNTIF($B$5:B421,B421))</f>
        <v/>
      </c>
      <c r="M421" s="1" t="str">
        <f t="shared" si="20"/>
        <v/>
      </c>
    </row>
    <row r="422" spans="2:13" x14ac:dyDescent="0.2">
      <c r="B422" s="18"/>
      <c r="C422" s="13"/>
      <c r="D422" s="22"/>
      <c r="E422" s="22"/>
      <c r="F422" s="23"/>
      <c r="G422" s="24" t="str">
        <f>IF(B422="","",IFERROR(INDEX('Registru note'!$C$5:$C$504,MATCH(B422,'Registru note'!$B$5:$B$504,0)),""))</f>
        <v/>
      </c>
      <c r="H422" s="25" t="str">
        <f t="shared" si="18"/>
        <v/>
      </c>
      <c r="I422" s="25" t="str">
        <f t="shared" si="19"/>
        <v/>
      </c>
      <c r="J422" s="15" t="str">
        <f>IF(B422="","",IFERROR(INDEX('Registru note'!$D$5:$D$504,MATCH(B422,'Registru note'!$B$5:$B$504,0)),""))</f>
        <v/>
      </c>
      <c r="K422" s="17" t="str">
        <f>IF(AND(B422="",D422="",E422=""),"",TRIM(IF(ISNA(MATCH(B422,'Registru note'!$B$5:$B$504,0)),"Nota nu există în registru. ","")&amp;IF(D422="","Lipsește contul debitor. ",IF(NOT(OR(ISNUMBER(MATCH(TRIM(IF(ISNUMBER(FIND(".",D422)),LEFT(D422,FIND(".",D422)-1),D422)),PlanCont,0)),ISNUMBER(MATCH(LEFT(TRIM(IF(ISNUMBER(FIND(".",D422)),LEFT(D422,FIND(".",D422)-1),D422)),4),PlanCont,0)),ISNUMBER(MATCH(LEFT(TRIM(IF(ISNUMBER(FIND(".",D422)),LEFT(D422,FIND(".",D422)-1),D422)),3),PlanCont,0)))),"Contul debitor nu există în plan. ",""))&amp;IF(E422="","Lipsește contul creditor. ",IF(NOT(OR(ISNUMBER(MATCH(TRIM(IF(ISNUMBER(FIND(".",E422)),LEFT(E422,FIND(".",E422)-1),E422)),PlanCont,0)),ISNUMBER(MATCH(LEFT(TRIM(IF(ISNUMBER(FIND(".",E422)),LEFT(E422,FIND(".",E422)-1),E422)),4),PlanCont,0)),ISNUMBER(MATCH(LEFT(TRIM(IF(ISNUMBER(FIND(".",E422)),LEFT(E422,FIND(".",E422)-1),E422)),3),PlanCont,0)))),"Contul creditor nu există în plan. ",""))&amp;IF(AND(D422&lt;&gt;"",TRIM(D422&amp;"")=TRIM(E422&amp;"")),"Același cont pe debit și credit. ","")&amp;IF(N(F422)=0,"Lipsește suma. ","")&amp;IF(AND(N(F422)&lt;0,J422&lt;&gt;"Stornare"),"Sumă negativă într-o notă care nu e de stornare. ","")&amp;IF(C422="","Lipsește explicația. ","")))</f>
        <v/>
      </c>
      <c r="L422" s="1" t="str">
        <f>IF(B422="","",B422&amp;"|"&amp;COUNTIF($B$5:B422,B422))</f>
        <v/>
      </c>
      <c r="M422" s="1" t="str">
        <f t="shared" si="20"/>
        <v/>
      </c>
    </row>
    <row r="423" spans="2:13" x14ac:dyDescent="0.2">
      <c r="B423" s="18"/>
      <c r="C423" s="13"/>
      <c r="D423" s="22"/>
      <c r="E423" s="22"/>
      <c r="F423" s="23"/>
      <c r="G423" s="24" t="str">
        <f>IF(B423="","",IFERROR(INDEX('Registru note'!$C$5:$C$504,MATCH(B423,'Registru note'!$B$5:$B$504,0)),""))</f>
        <v/>
      </c>
      <c r="H423" s="25" t="str">
        <f t="shared" si="18"/>
        <v/>
      </c>
      <c r="I423" s="25" t="str">
        <f t="shared" si="19"/>
        <v/>
      </c>
      <c r="J423" s="15" t="str">
        <f>IF(B423="","",IFERROR(INDEX('Registru note'!$D$5:$D$504,MATCH(B423,'Registru note'!$B$5:$B$504,0)),""))</f>
        <v/>
      </c>
      <c r="K423" s="17" t="str">
        <f>IF(AND(B423="",D423="",E423=""),"",TRIM(IF(ISNA(MATCH(B423,'Registru note'!$B$5:$B$504,0)),"Nota nu există în registru. ","")&amp;IF(D423="","Lipsește contul debitor. ",IF(NOT(OR(ISNUMBER(MATCH(TRIM(IF(ISNUMBER(FIND(".",D423)),LEFT(D423,FIND(".",D423)-1),D423)),PlanCont,0)),ISNUMBER(MATCH(LEFT(TRIM(IF(ISNUMBER(FIND(".",D423)),LEFT(D423,FIND(".",D423)-1),D423)),4),PlanCont,0)),ISNUMBER(MATCH(LEFT(TRIM(IF(ISNUMBER(FIND(".",D423)),LEFT(D423,FIND(".",D423)-1),D423)),3),PlanCont,0)))),"Contul debitor nu există în plan. ",""))&amp;IF(E423="","Lipsește contul creditor. ",IF(NOT(OR(ISNUMBER(MATCH(TRIM(IF(ISNUMBER(FIND(".",E423)),LEFT(E423,FIND(".",E423)-1),E423)),PlanCont,0)),ISNUMBER(MATCH(LEFT(TRIM(IF(ISNUMBER(FIND(".",E423)),LEFT(E423,FIND(".",E423)-1),E423)),4),PlanCont,0)),ISNUMBER(MATCH(LEFT(TRIM(IF(ISNUMBER(FIND(".",E423)),LEFT(E423,FIND(".",E423)-1),E423)),3),PlanCont,0)))),"Contul creditor nu există în plan. ",""))&amp;IF(AND(D423&lt;&gt;"",TRIM(D423&amp;"")=TRIM(E423&amp;"")),"Același cont pe debit și credit. ","")&amp;IF(N(F423)=0,"Lipsește suma. ","")&amp;IF(AND(N(F423)&lt;0,J423&lt;&gt;"Stornare"),"Sumă negativă într-o notă care nu e de stornare. ","")&amp;IF(C423="","Lipsește explicația. ","")))</f>
        <v/>
      </c>
      <c r="L423" s="1" t="str">
        <f>IF(B423="","",B423&amp;"|"&amp;COUNTIF($B$5:B423,B423))</f>
        <v/>
      </c>
      <c r="M423" s="1" t="str">
        <f t="shared" si="20"/>
        <v/>
      </c>
    </row>
    <row r="424" spans="2:13" x14ac:dyDescent="0.2">
      <c r="B424" s="18"/>
      <c r="C424" s="13"/>
      <c r="D424" s="22"/>
      <c r="E424" s="22"/>
      <c r="F424" s="23"/>
      <c r="G424" s="24" t="str">
        <f>IF(B424="","",IFERROR(INDEX('Registru note'!$C$5:$C$504,MATCH(B424,'Registru note'!$B$5:$B$504,0)),""))</f>
        <v/>
      </c>
      <c r="H424" s="25" t="str">
        <f t="shared" si="18"/>
        <v/>
      </c>
      <c r="I424" s="25" t="str">
        <f t="shared" si="19"/>
        <v/>
      </c>
      <c r="J424" s="15" t="str">
        <f>IF(B424="","",IFERROR(INDEX('Registru note'!$D$5:$D$504,MATCH(B424,'Registru note'!$B$5:$B$504,0)),""))</f>
        <v/>
      </c>
      <c r="K424" s="17" t="str">
        <f>IF(AND(B424="",D424="",E424=""),"",TRIM(IF(ISNA(MATCH(B424,'Registru note'!$B$5:$B$504,0)),"Nota nu există în registru. ","")&amp;IF(D424="","Lipsește contul debitor. ",IF(NOT(OR(ISNUMBER(MATCH(TRIM(IF(ISNUMBER(FIND(".",D424)),LEFT(D424,FIND(".",D424)-1),D424)),PlanCont,0)),ISNUMBER(MATCH(LEFT(TRIM(IF(ISNUMBER(FIND(".",D424)),LEFT(D424,FIND(".",D424)-1),D424)),4),PlanCont,0)),ISNUMBER(MATCH(LEFT(TRIM(IF(ISNUMBER(FIND(".",D424)),LEFT(D424,FIND(".",D424)-1),D424)),3),PlanCont,0)))),"Contul debitor nu există în plan. ",""))&amp;IF(E424="","Lipsește contul creditor. ",IF(NOT(OR(ISNUMBER(MATCH(TRIM(IF(ISNUMBER(FIND(".",E424)),LEFT(E424,FIND(".",E424)-1),E424)),PlanCont,0)),ISNUMBER(MATCH(LEFT(TRIM(IF(ISNUMBER(FIND(".",E424)),LEFT(E424,FIND(".",E424)-1),E424)),4),PlanCont,0)),ISNUMBER(MATCH(LEFT(TRIM(IF(ISNUMBER(FIND(".",E424)),LEFT(E424,FIND(".",E424)-1),E424)),3),PlanCont,0)))),"Contul creditor nu există în plan. ",""))&amp;IF(AND(D424&lt;&gt;"",TRIM(D424&amp;"")=TRIM(E424&amp;"")),"Același cont pe debit și credit. ","")&amp;IF(N(F424)=0,"Lipsește suma. ","")&amp;IF(AND(N(F424)&lt;0,J424&lt;&gt;"Stornare"),"Sumă negativă într-o notă care nu e de stornare. ","")&amp;IF(C424="","Lipsește explicația. ","")))</f>
        <v/>
      </c>
      <c r="L424" s="1" t="str">
        <f>IF(B424="","",B424&amp;"|"&amp;COUNTIF($B$5:B424,B424))</f>
        <v/>
      </c>
      <c r="M424" s="1" t="str">
        <f t="shared" si="20"/>
        <v/>
      </c>
    </row>
    <row r="425" spans="2:13" x14ac:dyDescent="0.2">
      <c r="B425" s="18"/>
      <c r="C425" s="13"/>
      <c r="D425" s="22"/>
      <c r="E425" s="22"/>
      <c r="F425" s="23"/>
      <c r="G425" s="24" t="str">
        <f>IF(B425="","",IFERROR(INDEX('Registru note'!$C$5:$C$504,MATCH(B425,'Registru note'!$B$5:$B$504,0)),""))</f>
        <v/>
      </c>
      <c r="H425" s="25" t="str">
        <f t="shared" si="18"/>
        <v/>
      </c>
      <c r="I425" s="25" t="str">
        <f t="shared" si="19"/>
        <v/>
      </c>
      <c r="J425" s="15" t="str">
        <f>IF(B425="","",IFERROR(INDEX('Registru note'!$D$5:$D$504,MATCH(B425,'Registru note'!$B$5:$B$504,0)),""))</f>
        <v/>
      </c>
      <c r="K425" s="17" t="str">
        <f>IF(AND(B425="",D425="",E425=""),"",TRIM(IF(ISNA(MATCH(B425,'Registru note'!$B$5:$B$504,0)),"Nota nu există în registru. ","")&amp;IF(D425="","Lipsește contul debitor. ",IF(NOT(OR(ISNUMBER(MATCH(TRIM(IF(ISNUMBER(FIND(".",D425)),LEFT(D425,FIND(".",D425)-1),D425)),PlanCont,0)),ISNUMBER(MATCH(LEFT(TRIM(IF(ISNUMBER(FIND(".",D425)),LEFT(D425,FIND(".",D425)-1),D425)),4),PlanCont,0)),ISNUMBER(MATCH(LEFT(TRIM(IF(ISNUMBER(FIND(".",D425)),LEFT(D425,FIND(".",D425)-1),D425)),3),PlanCont,0)))),"Contul debitor nu există în plan. ",""))&amp;IF(E425="","Lipsește contul creditor. ",IF(NOT(OR(ISNUMBER(MATCH(TRIM(IF(ISNUMBER(FIND(".",E425)),LEFT(E425,FIND(".",E425)-1),E425)),PlanCont,0)),ISNUMBER(MATCH(LEFT(TRIM(IF(ISNUMBER(FIND(".",E425)),LEFT(E425,FIND(".",E425)-1),E425)),4),PlanCont,0)),ISNUMBER(MATCH(LEFT(TRIM(IF(ISNUMBER(FIND(".",E425)),LEFT(E425,FIND(".",E425)-1),E425)),3),PlanCont,0)))),"Contul creditor nu există în plan. ",""))&amp;IF(AND(D425&lt;&gt;"",TRIM(D425&amp;"")=TRIM(E425&amp;"")),"Același cont pe debit și credit. ","")&amp;IF(N(F425)=0,"Lipsește suma. ","")&amp;IF(AND(N(F425)&lt;0,J425&lt;&gt;"Stornare"),"Sumă negativă într-o notă care nu e de stornare. ","")&amp;IF(C425="","Lipsește explicația. ","")))</f>
        <v/>
      </c>
      <c r="L425" s="1" t="str">
        <f>IF(B425="","",B425&amp;"|"&amp;COUNTIF($B$5:B425,B425))</f>
        <v/>
      </c>
      <c r="M425" s="1" t="str">
        <f t="shared" si="20"/>
        <v/>
      </c>
    </row>
    <row r="426" spans="2:13" x14ac:dyDescent="0.2">
      <c r="B426" s="18"/>
      <c r="C426" s="13"/>
      <c r="D426" s="22"/>
      <c r="E426" s="22"/>
      <c r="F426" s="23"/>
      <c r="G426" s="24" t="str">
        <f>IF(B426="","",IFERROR(INDEX('Registru note'!$C$5:$C$504,MATCH(B426,'Registru note'!$B$5:$B$504,0)),""))</f>
        <v/>
      </c>
      <c r="H426" s="25" t="str">
        <f t="shared" si="18"/>
        <v/>
      </c>
      <c r="I426" s="25" t="str">
        <f t="shared" si="19"/>
        <v/>
      </c>
      <c r="J426" s="15" t="str">
        <f>IF(B426="","",IFERROR(INDEX('Registru note'!$D$5:$D$504,MATCH(B426,'Registru note'!$B$5:$B$504,0)),""))</f>
        <v/>
      </c>
      <c r="K426" s="17" t="str">
        <f>IF(AND(B426="",D426="",E426=""),"",TRIM(IF(ISNA(MATCH(B426,'Registru note'!$B$5:$B$504,0)),"Nota nu există în registru. ","")&amp;IF(D426="","Lipsește contul debitor. ",IF(NOT(OR(ISNUMBER(MATCH(TRIM(IF(ISNUMBER(FIND(".",D426)),LEFT(D426,FIND(".",D426)-1),D426)),PlanCont,0)),ISNUMBER(MATCH(LEFT(TRIM(IF(ISNUMBER(FIND(".",D426)),LEFT(D426,FIND(".",D426)-1),D426)),4),PlanCont,0)),ISNUMBER(MATCH(LEFT(TRIM(IF(ISNUMBER(FIND(".",D426)),LEFT(D426,FIND(".",D426)-1),D426)),3),PlanCont,0)))),"Contul debitor nu există în plan. ",""))&amp;IF(E426="","Lipsește contul creditor. ",IF(NOT(OR(ISNUMBER(MATCH(TRIM(IF(ISNUMBER(FIND(".",E426)),LEFT(E426,FIND(".",E426)-1),E426)),PlanCont,0)),ISNUMBER(MATCH(LEFT(TRIM(IF(ISNUMBER(FIND(".",E426)),LEFT(E426,FIND(".",E426)-1),E426)),4),PlanCont,0)),ISNUMBER(MATCH(LEFT(TRIM(IF(ISNUMBER(FIND(".",E426)),LEFT(E426,FIND(".",E426)-1),E426)),3),PlanCont,0)))),"Contul creditor nu există în plan. ",""))&amp;IF(AND(D426&lt;&gt;"",TRIM(D426&amp;"")=TRIM(E426&amp;"")),"Același cont pe debit și credit. ","")&amp;IF(N(F426)=0,"Lipsește suma. ","")&amp;IF(AND(N(F426)&lt;0,J426&lt;&gt;"Stornare"),"Sumă negativă într-o notă care nu e de stornare. ","")&amp;IF(C426="","Lipsește explicația. ","")))</f>
        <v/>
      </c>
      <c r="L426" s="1" t="str">
        <f>IF(B426="","",B426&amp;"|"&amp;COUNTIF($B$5:B426,B426))</f>
        <v/>
      </c>
      <c r="M426" s="1" t="str">
        <f t="shared" si="20"/>
        <v/>
      </c>
    </row>
    <row r="427" spans="2:13" x14ac:dyDescent="0.2">
      <c r="B427" s="18"/>
      <c r="C427" s="13"/>
      <c r="D427" s="22"/>
      <c r="E427" s="22"/>
      <c r="F427" s="23"/>
      <c r="G427" s="24" t="str">
        <f>IF(B427="","",IFERROR(INDEX('Registru note'!$C$5:$C$504,MATCH(B427,'Registru note'!$B$5:$B$504,0)),""))</f>
        <v/>
      </c>
      <c r="H427" s="25" t="str">
        <f t="shared" si="18"/>
        <v/>
      </c>
      <c r="I427" s="25" t="str">
        <f t="shared" si="19"/>
        <v/>
      </c>
      <c r="J427" s="15" t="str">
        <f>IF(B427="","",IFERROR(INDEX('Registru note'!$D$5:$D$504,MATCH(B427,'Registru note'!$B$5:$B$504,0)),""))</f>
        <v/>
      </c>
      <c r="K427" s="17" t="str">
        <f>IF(AND(B427="",D427="",E427=""),"",TRIM(IF(ISNA(MATCH(B427,'Registru note'!$B$5:$B$504,0)),"Nota nu există în registru. ","")&amp;IF(D427="","Lipsește contul debitor. ",IF(NOT(OR(ISNUMBER(MATCH(TRIM(IF(ISNUMBER(FIND(".",D427)),LEFT(D427,FIND(".",D427)-1),D427)),PlanCont,0)),ISNUMBER(MATCH(LEFT(TRIM(IF(ISNUMBER(FIND(".",D427)),LEFT(D427,FIND(".",D427)-1),D427)),4),PlanCont,0)),ISNUMBER(MATCH(LEFT(TRIM(IF(ISNUMBER(FIND(".",D427)),LEFT(D427,FIND(".",D427)-1),D427)),3),PlanCont,0)))),"Contul debitor nu există în plan. ",""))&amp;IF(E427="","Lipsește contul creditor. ",IF(NOT(OR(ISNUMBER(MATCH(TRIM(IF(ISNUMBER(FIND(".",E427)),LEFT(E427,FIND(".",E427)-1),E427)),PlanCont,0)),ISNUMBER(MATCH(LEFT(TRIM(IF(ISNUMBER(FIND(".",E427)),LEFT(E427,FIND(".",E427)-1),E427)),4),PlanCont,0)),ISNUMBER(MATCH(LEFT(TRIM(IF(ISNUMBER(FIND(".",E427)),LEFT(E427,FIND(".",E427)-1),E427)),3),PlanCont,0)))),"Contul creditor nu există în plan. ",""))&amp;IF(AND(D427&lt;&gt;"",TRIM(D427&amp;"")=TRIM(E427&amp;"")),"Același cont pe debit și credit. ","")&amp;IF(N(F427)=0,"Lipsește suma. ","")&amp;IF(AND(N(F427)&lt;0,J427&lt;&gt;"Stornare"),"Sumă negativă într-o notă care nu e de stornare. ","")&amp;IF(C427="","Lipsește explicația. ","")))</f>
        <v/>
      </c>
      <c r="L427" s="1" t="str">
        <f>IF(B427="","",B427&amp;"|"&amp;COUNTIF($B$5:B427,B427))</f>
        <v/>
      </c>
      <c r="M427" s="1" t="str">
        <f t="shared" si="20"/>
        <v/>
      </c>
    </row>
    <row r="428" spans="2:13" x14ac:dyDescent="0.2">
      <c r="B428" s="18"/>
      <c r="C428" s="13"/>
      <c r="D428" s="22"/>
      <c r="E428" s="22"/>
      <c r="F428" s="23"/>
      <c r="G428" s="24" t="str">
        <f>IF(B428="","",IFERROR(INDEX('Registru note'!$C$5:$C$504,MATCH(B428,'Registru note'!$B$5:$B$504,0)),""))</f>
        <v/>
      </c>
      <c r="H428" s="25" t="str">
        <f t="shared" si="18"/>
        <v/>
      </c>
      <c r="I428" s="25" t="str">
        <f t="shared" si="19"/>
        <v/>
      </c>
      <c r="J428" s="15" t="str">
        <f>IF(B428="","",IFERROR(INDEX('Registru note'!$D$5:$D$504,MATCH(B428,'Registru note'!$B$5:$B$504,0)),""))</f>
        <v/>
      </c>
      <c r="K428" s="17" t="str">
        <f>IF(AND(B428="",D428="",E428=""),"",TRIM(IF(ISNA(MATCH(B428,'Registru note'!$B$5:$B$504,0)),"Nota nu există în registru. ","")&amp;IF(D428="","Lipsește contul debitor. ",IF(NOT(OR(ISNUMBER(MATCH(TRIM(IF(ISNUMBER(FIND(".",D428)),LEFT(D428,FIND(".",D428)-1),D428)),PlanCont,0)),ISNUMBER(MATCH(LEFT(TRIM(IF(ISNUMBER(FIND(".",D428)),LEFT(D428,FIND(".",D428)-1),D428)),4),PlanCont,0)),ISNUMBER(MATCH(LEFT(TRIM(IF(ISNUMBER(FIND(".",D428)),LEFT(D428,FIND(".",D428)-1),D428)),3),PlanCont,0)))),"Contul debitor nu există în plan. ",""))&amp;IF(E428="","Lipsește contul creditor. ",IF(NOT(OR(ISNUMBER(MATCH(TRIM(IF(ISNUMBER(FIND(".",E428)),LEFT(E428,FIND(".",E428)-1),E428)),PlanCont,0)),ISNUMBER(MATCH(LEFT(TRIM(IF(ISNUMBER(FIND(".",E428)),LEFT(E428,FIND(".",E428)-1),E428)),4),PlanCont,0)),ISNUMBER(MATCH(LEFT(TRIM(IF(ISNUMBER(FIND(".",E428)),LEFT(E428,FIND(".",E428)-1),E428)),3),PlanCont,0)))),"Contul creditor nu există în plan. ",""))&amp;IF(AND(D428&lt;&gt;"",TRIM(D428&amp;"")=TRIM(E428&amp;"")),"Același cont pe debit și credit. ","")&amp;IF(N(F428)=0,"Lipsește suma. ","")&amp;IF(AND(N(F428)&lt;0,J428&lt;&gt;"Stornare"),"Sumă negativă într-o notă care nu e de stornare. ","")&amp;IF(C428="","Lipsește explicația. ","")))</f>
        <v/>
      </c>
      <c r="L428" s="1" t="str">
        <f>IF(B428="","",B428&amp;"|"&amp;COUNTIF($B$5:B428,B428))</f>
        <v/>
      </c>
      <c r="M428" s="1" t="str">
        <f t="shared" si="20"/>
        <v/>
      </c>
    </row>
    <row r="429" spans="2:13" x14ac:dyDescent="0.2">
      <c r="B429" s="18"/>
      <c r="C429" s="13"/>
      <c r="D429" s="22"/>
      <c r="E429" s="22"/>
      <c r="F429" s="23"/>
      <c r="G429" s="24" t="str">
        <f>IF(B429="","",IFERROR(INDEX('Registru note'!$C$5:$C$504,MATCH(B429,'Registru note'!$B$5:$B$504,0)),""))</f>
        <v/>
      </c>
      <c r="H429" s="25" t="str">
        <f t="shared" si="18"/>
        <v/>
      </c>
      <c r="I429" s="25" t="str">
        <f t="shared" si="19"/>
        <v/>
      </c>
      <c r="J429" s="15" t="str">
        <f>IF(B429="","",IFERROR(INDEX('Registru note'!$D$5:$D$504,MATCH(B429,'Registru note'!$B$5:$B$504,0)),""))</f>
        <v/>
      </c>
      <c r="K429" s="17" t="str">
        <f>IF(AND(B429="",D429="",E429=""),"",TRIM(IF(ISNA(MATCH(B429,'Registru note'!$B$5:$B$504,0)),"Nota nu există în registru. ","")&amp;IF(D429="","Lipsește contul debitor. ",IF(NOT(OR(ISNUMBER(MATCH(TRIM(IF(ISNUMBER(FIND(".",D429)),LEFT(D429,FIND(".",D429)-1),D429)),PlanCont,0)),ISNUMBER(MATCH(LEFT(TRIM(IF(ISNUMBER(FIND(".",D429)),LEFT(D429,FIND(".",D429)-1),D429)),4),PlanCont,0)),ISNUMBER(MATCH(LEFT(TRIM(IF(ISNUMBER(FIND(".",D429)),LEFT(D429,FIND(".",D429)-1),D429)),3),PlanCont,0)))),"Contul debitor nu există în plan. ",""))&amp;IF(E429="","Lipsește contul creditor. ",IF(NOT(OR(ISNUMBER(MATCH(TRIM(IF(ISNUMBER(FIND(".",E429)),LEFT(E429,FIND(".",E429)-1),E429)),PlanCont,0)),ISNUMBER(MATCH(LEFT(TRIM(IF(ISNUMBER(FIND(".",E429)),LEFT(E429,FIND(".",E429)-1),E429)),4),PlanCont,0)),ISNUMBER(MATCH(LEFT(TRIM(IF(ISNUMBER(FIND(".",E429)),LEFT(E429,FIND(".",E429)-1),E429)),3),PlanCont,0)))),"Contul creditor nu există în plan. ",""))&amp;IF(AND(D429&lt;&gt;"",TRIM(D429&amp;"")=TRIM(E429&amp;"")),"Același cont pe debit și credit. ","")&amp;IF(N(F429)=0,"Lipsește suma. ","")&amp;IF(AND(N(F429)&lt;0,J429&lt;&gt;"Stornare"),"Sumă negativă într-o notă care nu e de stornare. ","")&amp;IF(C429="","Lipsește explicația. ","")))</f>
        <v/>
      </c>
      <c r="L429" s="1" t="str">
        <f>IF(B429="","",B429&amp;"|"&amp;COUNTIF($B$5:B429,B429))</f>
        <v/>
      </c>
      <c r="M429" s="1" t="str">
        <f t="shared" si="20"/>
        <v/>
      </c>
    </row>
    <row r="430" spans="2:13" x14ac:dyDescent="0.2">
      <c r="B430" s="18"/>
      <c r="C430" s="13"/>
      <c r="D430" s="22"/>
      <c r="E430" s="22"/>
      <c r="F430" s="23"/>
      <c r="G430" s="24" t="str">
        <f>IF(B430="","",IFERROR(INDEX('Registru note'!$C$5:$C$504,MATCH(B430,'Registru note'!$B$5:$B$504,0)),""))</f>
        <v/>
      </c>
      <c r="H430" s="25" t="str">
        <f t="shared" si="18"/>
        <v/>
      </c>
      <c r="I430" s="25" t="str">
        <f t="shared" si="19"/>
        <v/>
      </c>
      <c r="J430" s="15" t="str">
        <f>IF(B430="","",IFERROR(INDEX('Registru note'!$D$5:$D$504,MATCH(B430,'Registru note'!$B$5:$B$504,0)),""))</f>
        <v/>
      </c>
      <c r="K430" s="17" t="str">
        <f>IF(AND(B430="",D430="",E430=""),"",TRIM(IF(ISNA(MATCH(B430,'Registru note'!$B$5:$B$504,0)),"Nota nu există în registru. ","")&amp;IF(D430="","Lipsește contul debitor. ",IF(NOT(OR(ISNUMBER(MATCH(TRIM(IF(ISNUMBER(FIND(".",D430)),LEFT(D430,FIND(".",D430)-1),D430)),PlanCont,0)),ISNUMBER(MATCH(LEFT(TRIM(IF(ISNUMBER(FIND(".",D430)),LEFT(D430,FIND(".",D430)-1),D430)),4),PlanCont,0)),ISNUMBER(MATCH(LEFT(TRIM(IF(ISNUMBER(FIND(".",D430)),LEFT(D430,FIND(".",D430)-1),D430)),3),PlanCont,0)))),"Contul debitor nu există în plan. ",""))&amp;IF(E430="","Lipsește contul creditor. ",IF(NOT(OR(ISNUMBER(MATCH(TRIM(IF(ISNUMBER(FIND(".",E430)),LEFT(E430,FIND(".",E430)-1),E430)),PlanCont,0)),ISNUMBER(MATCH(LEFT(TRIM(IF(ISNUMBER(FIND(".",E430)),LEFT(E430,FIND(".",E430)-1),E430)),4),PlanCont,0)),ISNUMBER(MATCH(LEFT(TRIM(IF(ISNUMBER(FIND(".",E430)),LEFT(E430,FIND(".",E430)-1),E430)),3),PlanCont,0)))),"Contul creditor nu există în plan. ",""))&amp;IF(AND(D430&lt;&gt;"",TRIM(D430&amp;"")=TRIM(E430&amp;"")),"Același cont pe debit și credit. ","")&amp;IF(N(F430)=0,"Lipsește suma. ","")&amp;IF(AND(N(F430)&lt;0,J430&lt;&gt;"Stornare"),"Sumă negativă într-o notă care nu e de stornare. ","")&amp;IF(C430="","Lipsește explicația. ","")))</f>
        <v/>
      </c>
      <c r="L430" s="1" t="str">
        <f>IF(B430="","",B430&amp;"|"&amp;COUNTIF($B$5:B430,B430))</f>
        <v/>
      </c>
      <c r="M430" s="1" t="str">
        <f t="shared" si="20"/>
        <v/>
      </c>
    </row>
    <row r="431" spans="2:13" x14ac:dyDescent="0.2">
      <c r="B431" s="18"/>
      <c r="C431" s="13"/>
      <c r="D431" s="22"/>
      <c r="E431" s="22"/>
      <c r="F431" s="23"/>
      <c r="G431" s="24" t="str">
        <f>IF(B431="","",IFERROR(INDEX('Registru note'!$C$5:$C$504,MATCH(B431,'Registru note'!$B$5:$B$504,0)),""))</f>
        <v/>
      </c>
      <c r="H431" s="25" t="str">
        <f t="shared" si="18"/>
        <v/>
      </c>
      <c r="I431" s="25" t="str">
        <f t="shared" si="19"/>
        <v/>
      </c>
      <c r="J431" s="15" t="str">
        <f>IF(B431="","",IFERROR(INDEX('Registru note'!$D$5:$D$504,MATCH(B431,'Registru note'!$B$5:$B$504,0)),""))</f>
        <v/>
      </c>
      <c r="K431" s="17" t="str">
        <f>IF(AND(B431="",D431="",E431=""),"",TRIM(IF(ISNA(MATCH(B431,'Registru note'!$B$5:$B$504,0)),"Nota nu există în registru. ","")&amp;IF(D431="","Lipsește contul debitor. ",IF(NOT(OR(ISNUMBER(MATCH(TRIM(IF(ISNUMBER(FIND(".",D431)),LEFT(D431,FIND(".",D431)-1),D431)),PlanCont,0)),ISNUMBER(MATCH(LEFT(TRIM(IF(ISNUMBER(FIND(".",D431)),LEFT(D431,FIND(".",D431)-1),D431)),4),PlanCont,0)),ISNUMBER(MATCH(LEFT(TRIM(IF(ISNUMBER(FIND(".",D431)),LEFT(D431,FIND(".",D431)-1),D431)),3),PlanCont,0)))),"Contul debitor nu există în plan. ",""))&amp;IF(E431="","Lipsește contul creditor. ",IF(NOT(OR(ISNUMBER(MATCH(TRIM(IF(ISNUMBER(FIND(".",E431)),LEFT(E431,FIND(".",E431)-1),E431)),PlanCont,0)),ISNUMBER(MATCH(LEFT(TRIM(IF(ISNUMBER(FIND(".",E431)),LEFT(E431,FIND(".",E431)-1),E431)),4),PlanCont,0)),ISNUMBER(MATCH(LEFT(TRIM(IF(ISNUMBER(FIND(".",E431)),LEFT(E431,FIND(".",E431)-1),E431)),3),PlanCont,0)))),"Contul creditor nu există în plan. ",""))&amp;IF(AND(D431&lt;&gt;"",TRIM(D431&amp;"")=TRIM(E431&amp;"")),"Același cont pe debit și credit. ","")&amp;IF(N(F431)=0,"Lipsește suma. ","")&amp;IF(AND(N(F431)&lt;0,J431&lt;&gt;"Stornare"),"Sumă negativă într-o notă care nu e de stornare. ","")&amp;IF(C431="","Lipsește explicația. ","")))</f>
        <v/>
      </c>
      <c r="L431" s="1" t="str">
        <f>IF(B431="","",B431&amp;"|"&amp;COUNTIF($B$5:B431,B431))</f>
        <v/>
      </c>
      <c r="M431" s="1" t="str">
        <f t="shared" si="20"/>
        <v/>
      </c>
    </row>
    <row r="432" spans="2:13" x14ac:dyDescent="0.2">
      <c r="B432" s="18"/>
      <c r="C432" s="13"/>
      <c r="D432" s="22"/>
      <c r="E432" s="22"/>
      <c r="F432" s="23"/>
      <c r="G432" s="24" t="str">
        <f>IF(B432="","",IFERROR(INDEX('Registru note'!$C$5:$C$504,MATCH(B432,'Registru note'!$B$5:$B$504,0)),""))</f>
        <v/>
      </c>
      <c r="H432" s="25" t="str">
        <f t="shared" si="18"/>
        <v/>
      </c>
      <c r="I432" s="25" t="str">
        <f t="shared" si="19"/>
        <v/>
      </c>
      <c r="J432" s="15" t="str">
        <f>IF(B432="","",IFERROR(INDEX('Registru note'!$D$5:$D$504,MATCH(B432,'Registru note'!$B$5:$B$504,0)),""))</f>
        <v/>
      </c>
      <c r="K432" s="17" t="str">
        <f>IF(AND(B432="",D432="",E432=""),"",TRIM(IF(ISNA(MATCH(B432,'Registru note'!$B$5:$B$504,0)),"Nota nu există în registru. ","")&amp;IF(D432="","Lipsește contul debitor. ",IF(NOT(OR(ISNUMBER(MATCH(TRIM(IF(ISNUMBER(FIND(".",D432)),LEFT(D432,FIND(".",D432)-1),D432)),PlanCont,0)),ISNUMBER(MATCH(LEFT(TRIM(IF(ISNUMBER(FIND(".",D432)),LEFT(D432,FIND(".",D432)-1),D432)),4),PlanCont,0)),ISNUMBER(MATCH(LEFT(TRIM(IF(ISNUMBER(FIND(".",D432)),LEFT(D432,FIND(".",D432)-1),D432)),3),PlanCont,0)))),"Contul debitor nu există în plan. ",""))&amp;IF(E432="","Lipsește contul creditor. ",IF(NOT(OR(ISNUMBER(MATCH(TRIM(IF(ISNUMBER(FIND(".",E432)),LEFT(E432,FIND(".",E432)-1),E432)),PlanCont,0)),ISNUMBER(MATCH(LEFT(TRIM(IF(ISNUMBER(FIND(".",E432)),LEFT(E432,FIND(".",E432)-1),E432)),4),PlanCont,0)),ISNUMBER(MATCH(LEFT(TRIM(IF(ISNUMBER(FIND(".",E432)),LEFT(E432,FIND(".",E432)-1),E432)),3),PlanCont,0)))),"Contul creditor nu există în plan. ",""))&amp;IF(AND(D432&lt;&gt;"",TRIM(D432&amp;"")=TRIM(E432&amp;"")),"Același cont pe debit și credit. ","")&amp;IF(N(F432)=0,"Lipsește suma. ","")&amp;IF(AND(N(F432)&lt;0,J432&lt;&gt;"Stornare"),"Sumă negativă într-o notă care nu e de stornare. ","")&amp;IF(C432="","Lipsește explicația. ","")))</f>
        <v/>
      </c>
      <c r="L432" s="1" t="str">
        <f>IF(B432="","",B432&amp;"|"&amp;COUNTIF($B$5:B432,B432))</f>
        <v/>
      </c>
      <c r="M432" s="1" t="str">
        <f t="shared" si="20"/>
        <v/>
      </c>
    </row>
    <row r="433" spans="2:13" x14ac:dyDescent="0.2">
      <c r="B433" s="18"/>
      <c r="C433" s="13"/>
      <c r="D433" s="22"/>
      <c r="E433" s="22"/>
      <c r="F433" s="23"/>
      <c r="G433" s="24" t="str">
        <f>IF(B433="","",IFERROR(INDEX('Registru note'!$C$5:$C$504,MATCH(B433,'Registru note'!$B$5:$B$504,0)),""))</f>
        <v/>
      </c>
      <c r="H433" s="25" t="str">
        <f t="shared" si="18"/>
        <v/>
      </c>
      <c r="I433" s="25" t="str">
        <f t="shared" si="19"/>
        <v/>
      </c>
      <c r="J433" s="15" t="str">
        <f>IF(B433="","",IFERROR(INDEX('Registru note'!$D$5:$D$504,MATCH(B433,'Registru note'!$B$5:$B$504,0)),""))</f>
        <v/>
      </c>
      <c r="K433" s="17" t="str">
        <f>IF(AND(B433="",D433="",E433=""),"",TRIM(IF(ISNA(MATCH(B433,'Registru note'!$B$5:$B$504,0)),"Nota nu există în registru. ","")&amp;IF(D433="","Lipsește contul debitor. ",IF(NOT(OR(ISNUMBER(MATCH(TRIM(IF(ISNUMBER(FIND(".",D433)),LEFT(D433,FIND(".",D433)-1),D433)),PlanCont,0)),ISNUMBER(MATCH(LEFT(TRIM(IF(ISNUMBER(FIND(".",D433)),LEFT(D433,FIND(".",D433)-1),D433)),4),PlanCont,0)),ISNUMBER(MATCH(LEFT(TRIM(IF(ISNUMBER(FIND(".",D433)),LEFT(D433,FIND(".",D433)-1),D433)),3),PlanCont,0)))),"Contul debitor nu există în plan. ",""))&amp;IF(E433="","Lipsește contul creditor. ",IF(NOT(OR(ISNUMBER(MATCH(TRIM(IF(ISNUMBER(FIND(".",E433)),LEFT(E433,FIND(".",E433)-1),E433)),PlanCont,0)),ISNUMBER(MATCH(LEFT(TRIM(IF(ISNUMBER(FIND(".",E433)),LEFT(E433,FIND(".",E433)-1),E433)),4),PlanCont,0)),ISNUMBER(MATCH(LEFT(TRIM(IF(ISNUMBER(FIND(".",E433)),LEFT(E433,FIND(".",E433)-1),E433)),3),PlanCont,0)))),"Contul creditor nu există în plan. ",""))&amp;IF(AND(D433&lt;&gt;"",TRIM(D433&amp;"")=TRIM(E433&amp;"")),"Același cont pe debit și credit. ","")&amp;IF(N(F433)=0,"Lipsește suma. ","")&amp;IF(AND(N(F433)&lt;0,J433&lt;&gt;"Stornare"),"Sumă negativă într-o notă care nu e de stornare. ","")&amp;IF(C433="","Lipsește explicația. ","")))</f>
        <v/>
      </c>
      <c r="L433" s="1" t="str">
        <f>IF(B433="","",B433&amp;"|"&amp;COUNTIF($B$5:B433,B433))</f>
        <v/>
      </c>
      <c r="M433" s="1" t="str">
        <f t="shared" si="20"/>
        <v/>
      </c>
    </row>
    <row r="434" spans="2:13" x14ac:dyDescent="0.2">
      <c r="B434" s="18"/>
      <c r="C434" s="13"/>
      <c r="D434" s="22"/>
      <c r="E434" s="22"/>
      <c r="F434" s="23"/>
      <c r="G434" s="24" t="str">
        <f>IF(B434="","",IFERROR(INDEX('Registru note'!$C$5:$C$504,MATCH(B434,'Registru note'!$B$5:$B$504,0)),""))</f>
        <v/>
      </c>
      <c r="H434" s="25" t="str">
        <f t="shared" si="18"/>
        <v/>
      </c>
      <c r="I434" s="25" t="str">
        <f t="shared" si="19"/>
        <v/>
      </c>
      <c r="J434" s="15" t="str">
        <f>IF(B434="","",IFERROR(INDEX('Registru note'!$D$5:$D$504,MATCH(B434,'Registru note'!$B$5:$B$504,0)),""))</f>
        <v/>
      </c>
      <c r="K434" s="17" t="str">
        <f>IF(AND(B434="",D434="",E434=""),"",TRIM(IF(ISNA(MATCH(B434,'Registru note'!$B$5:$B$504,0)),"Nota nu există în registru. ","")&amp;IF(D434="","Lipsește contul debitor. ",IF(NOT(OR(ISNUMBER(MATCH(TRIM(IF(ISNUMBER(FIND(".",D434)),LEFT(D434,FIND(".",D434)-1),D434)),PlanCont,0)),ISNUMBER(MATCH(LEFT(TRIM(IF(ISNUMBER(FIND(".",D434)),LEFT(D434,FIND(".",D434)-1),D434)),4),PlanCont,0)),ISNUMBER(MATCH(LEFT(TRIM(IF(ISNUMBER(FIND(".",D434)),LEFT(D434,FIND(".",D434)-1),D434)),3),PlanCont,0)))),"Contul debitor nu există în plan. ",""))&amp;IF(E434="","Lipsește contul creditor. ",IF(NOT(OR(ISNUMBER(MATCH(TRIM(IF(ISNUMBER(FIND(".",E434)),LEFT(E434,FIND(".",E434)-1),E434)),PlanCont,0)),ISNUMBER(MATCH(LEFT(TRIM(IF(ISNUMBER(FIND(".",E434)),LEFT(E434,FIND(".",E434)-1),E434)),4),PlanCont,0)),ISNUMBER(MATCH(LEFT(TRIM(IF(ISNUMBER(FIND(".",E434)),LEFT(E434,FIND(".",E434)-1),E434)),3),PlanCont,0)))),"Contul creditor nu există în plan. ",""))&amp;IF(AND(D434&lt;&gt;"",TRIM(D434&amp;"")=TRIM(E434&amp;"")),"Același cont pe debit și credit. ","")&amp;IF(N(F434)=0,"Lipsește suma. ","")&amp;IF(AND(N(F434)&lt;0,J434&lt;&gt;"Stornare"),"Sumă negativă într-o notă care nu e de stornare. ","")&amp;IF(C434="","Lipsește explicația. ","")))</f>
        <v/>
      </c>
      <c r="L434" s="1" t="str">
        <f>IF(B434="","",B434&amp;"|"&amp;COUNTIF($B$5:B434,B434))</f>
        <v/>
      </c>
      <c r="M434" s="1" t="str">
        <f t="shared" si="20"/>
        <v/>
      </c>
    </row>
    <row r="435" spans="2:13" x14ac:dyDescent="0.2">
      <c r="B435" s="18"/>
      <c r="C435" s="13"/>
      <c r="D435" s="22"/>
      <c r="E435" s="22"/>
      <c r="F435" s="23"/>
      <c r="G435" s="24" t="str">
        <f>IF(B435="","",IFERROR(INDEX('Registru note'!$C$5:$C$504,MATCH(B435,'Registru note'!$B$5:$B$504,0)),""))</f>
        <v/>
      </c>
      <c r="H435" s="25" t="str">
        <f t="shared" si="18"/>
        <v/>
      </c>
      <c r="I435" s="25" t="str">
        <f t="shared" si="19"/>
        <v/>
      </c>
      <c r="J435" s="15" t="str">
        <f>IF(B435="","",IFERROR(INDEX('Registru note'!$D$5:$D$504,MATCH(B435,'Registru note'!$B$5:$B$504,0)),""))</f>
        <v/>
      </c>
      <c r="K435" s="17" t="str">
        <f>IF(AND(B435="",D435="",E435=""),"",TRIM(IF(ISNA(MATCH(B435,'Registru note'!$B$5:$B$504,0)),"Nota nu există în registru. ","")&amp;IF(D435="","Lipsește contul debitor. ",IF(NOT(OR(ISNUMBER(MATCH(TRIM(IF(ISNUMBER(FIND(".",D435)),LEFT(D435,FIND(".",D435)-1),D435)),PlanCont,0)),ISNUMBER(MATCH(LEFT(TRIM(IF(ISNUMBER(FIND(".",D435)),LEFT(D435,FIND(".",D435)-1),D435)),4),PlanCont,0)),ISNUMBER(MATCH(LEFT(TRIM(IF(ISNUMBER(FIND(".",D435)),LEFT(D435,FIND(".",D435)-1),D435)),3),PlanCont,0)))),"Contul debitor nu există în plan. ",""))&amp;IF(E435="","Lipsește contul creditor. ",IF(NOT(OR(ISNUMBER(MATCH(TRIM(IF(ISNUMBER(FIND(".",E435)),LEFT(E435,FIND(".",E435)-1),E435)),PlanCont,0)),ISNUMBER(MATCH(LEFT(TRIM(IF(ISNUMBER(FIND(".",E435)),LEFT(E435,FIND(".",E435)-1),E435)),4),PlanCont,0)),ISNUMBER(MATCH(LEFT(TRIM(IF(ISNUMBER(FIND(".",E435)),LEFT(E435,FIND(".",E435)-1),E435)),3),PlanCont,0)))),"Contul creditor nu există în plan. ",""))&amp;IF(AND(D435&lt;&gt;"",TRIM(D435&amp;"")=TRIM(E435&amp;"")),"Același cont pe debit și credit. ","")&amp;IF(N(F435)=0,"Lipsește suma. ","")&amp;IF(AND(N(F435)&lt;0,J435&lt;&gt;"Stornare"),"Sumă negativă într-o notă care nu e de stornare. ","")&amp;IF(C435="","Lipsește explicația. ","")))</f>
        <v/>
      </c>
      <c r="L435" s="1" t="str">
        <f>IF(B435="","",B435&amp;"|"&amp;COUNTIF($B$5:B435,B435))</f>
        <v/>
      </c>
      <c r="M435" s="1" t="str">
        <f t="shared" si="20"/>
        <v/>
      </c>
    </row>
    <row r="436" spans="2:13" x14ac:dyDescent="0.2">
      <c r="B436" s="18"/>
      <c r="C436" s="13"/>
      <c r="D436" s="22"/>
      <c r="E436" s="22"/>
      <c r="F436" s="23"/>
      <c r="G436" s="24" t="str">
        <f>IF(B436="","",IFERROR(INDEX('Registru note'!$C$5:$C$504,MATCH(B436,'Registru note'!$B$5:$B$504,0)),""))</f>
        <v/>
      </c>
      <c r="H436" s="25" t="str">
        <f t="shared" si="18"/>
        <v/>
      </c>
      <c r="I436" s="25" t="str">
        <f t="shared" si="19"/>
        <v/>
      </c>
      <c r="J436" s="15" t="str">
        <f>IF(B436="","",IFERROR(INDEX('Registru note'!$D$5:$D$504,MATCH(B436,'Registru note'!$B$5:$B$504,0)),""))</f>
        <v/>
      </c>
      <c r="K436" s="17" t="str">
        <f>IF(AND(B436="",D436="",E436=""),"",TRIM(IF(ISNA(MATCH(B436,'Registru note'!$B$5:$B$504,0)),"Nota nu există în registru. ","")&amp;IF(D436="","Lipsește contul debitor. ",IF(NOT(OR(ISNUMBER(MATCH(TRIM(IF(ISNUMBER(FIND(".",D436)),LEFT(D436,FIND(".",D436)-1),D436)),PlanCont,0)),ISNUMBER(MATCH(LEFT(TRIM(IF(ISNUMBER(FIND(".",D436)),LEFT(D436,FIND(".",D436)-1),D436)),4),PlanCont,0)),ISNUMBER(MATCH(LEFT(TRIM(IF(ISNUMBER(FIND(".",D436)),LEFT(D436,FIND(".",D436)-1),D436)),3),PlanCont,0)))),"Contul debitor nu există în plan. ",""))&amp;IF(E436="","Lipsește contul creditor. ",IF(NOT(OR(ISNUMBER(MATCH(TRIM(IF(ISNUMBER(FIND(".",E436)),LEFT(E436,FIND(".",E436)-1),E436)),PlanCont,0)),ISNUMBER(MATCH(LEFT(TRIM(IF(ISNUMBER(FIND(".",E436)),LEFT(E436,FIND(".",E436)-1),E436)),4),PlanCont,0)),ISNUMBER(MATCH(LEFT(TRIM(IF(ISNUMBER(FIND(".",E436)),LEFT(E436,FIND(".",E436)-1),E436)),3),PlanCont,0)))),"Contul creditor nu există în plan. ",""))&amp;IF(AND(D436&lt;&gt;"",TRIM(D436&amp;"")=TRIM(E436&amp;"")),"Același cont pe debit și credit. ","")&amp;IF(N(F436)=0,"Lipsește suma. ","")&amp;IF(AND(N(F436)&lt;0,J436&lt;&gt;"Stornare"),"Sumă negativă într-o notă care nu e de stornare. ","")&amp;IF(C436="","Lipsește explicația. ","")))</f>
        <v/>
      </c>
      <c r="L436" s="1" t="str">
        <f>IF(B436="","",B436&amp;"|"&amp;COUNTIF($B$5:B436,B436))</f>
        <v/>
      </c>
      <c r="M436" s="1" t="str">
        <f t="shared" si="20"/>
        <v/>
      </c>
    </row>
    <row r="437" spans="2:13" x14ac:dyDescent="0.2">
      <c r="B437" s="18"/>
      <c r="C437" s="13"/>
      <c r="D437" s="22"/>
      <c r="E437" s="22"/>
      <c r="F437" s="23"/>
      <c r="G437" s="24" t="str">
        <f>IF(B437="","",IFERROR(INDEX('Registru note'!$C$5:$C$504,MATCH(B437,'Registru note'!$B$5:$B$504,0)),""))</f>
        <v/>
      </c>
      <c r="H437" s="25" t="str">
        <f t="shared" si="18"/>
        <v/>
      </c>
      <c r="I437" s="25" t="str">
        <f t="shared" si="19"/>
        <v/>
      </c>
      <c r="J437" s="15" t="str">
        <f>IF(B437="","",IFERROR(INDEX('Registru note'!$D$5:$D$504,MATCH(B437,'Registru note'!$B$5:$B$504,0)),""))</f>
        <v/>
      </c>
      <c r="K437" s="17" t="str">
        <f>IF(AND(B437="",D437="",E437=""),"",TRIM(IF(ISNA(MATCH(B437,'Registru note'!$B$5:$B$504,0)),"Nota nu există în registru. ","")&amp;IF(D437="","Lipsește contul debitor. ",IF(NOT(OR(ISNUMBER(MATCH(TRIM(IF(ISNUMBER(FIND(".",D437)),LEFT(D437,FIND(".",D437)-1),D437)),PlanCont,0)),ISNUMBER(MATCH(LEFT(TRIM(IF(ISNUMBER(FIND(".",D437)),LEFT(D437,FIND(".",D437)-1),D437)),4),PlanCont,0)),ISNUMBER(MATCH(LEFT(TRIM(IF(ISNUMBER(FIND(".",D437)),LEFT(D437,FIND(".",D437)-1),D437)),3),PlanCont,0)))),"Contul debitor nu există în plan. ",""))&amp;IF(E437="","Lipsește contul creditor. ",IF(NOT(OR(ISNUMBER(MATCH(TRIM(IF(ISNUMBER(FIND(".",E437)),LEFT(E437,FIND(".",E437)-1),E437)),PlanCont,0)),ISNUMBER(MATCH(LEFT(TRIM(IF(ISNUMBER(FIND(".",E437)),LEFT(E437,FIND(".",E437)-1),E437)),4),PlanCont,0)),ISNUMBER(MATCH(LEFT(TRIM(IF(ISNUMBER(FIND(".",E437)),LEFT(E437,FIND(".",E437)-1),E437)),3),PlanCont,0)))),"Contul creditor nu există în plan. ",""))&amp;IF(AND(D437&lt;&gt;"",TRIM(D437&amp;"")=TRIM(E437&amp;"")),"Același cont pe debit și credit. ","")&amp;IF(N(F437)=0,"Lipsește suma. ","")&amp;IF(AND(N(F437)&lt;0,J437&lt;&gt;"Stornare"),"Sumă negativă într-o notă care nu e de stornare. ","")&amp;IF(C437="","Lipsește explicația. ","")))</f>
        <v/>
      </c>
      <c r="L437" s="1" t="str">
        <f>IF(B437="","",B437&amp;"|"&amp;COUNTIF($B$5:B437,B437))</f>
        <v/>
      </c>
      <c r="M437" s="1" t="str">
        <f t="shared" si="20"/>
        <v/>
      </c>
    </row>
    <row r="438" spans="2:13" x14ac:dyDescent="0.2">
      <c r="B438" s="18"/>
      <c r="C438" s="13"/>
      <c r="D438" s="22"/>
      <c r="E438" s="22"/>
      <c r="F438" s="23"/>
      <c r="G438" s="24" t="str">
        <f>IF(B438="","",IFERROR(INDEX('Registru note'!$C$5:$C$504,MATCH(B438,'Registru note'!$B$5:$B$504,0)),""))</f>
        <v/>
      </c>
      <c r="H438" s="25" t="str">
        <f t="shared" si="18"/>
        <v/>
      </c>
      <c r="I438" s="25" t="str">
        <f t="shared" si="19"/>
        <v/>
      </c>
      <c r="J438" s="15" t="str">
        <f>IF(B438="","",IFERROR(INDEX('Registru note'!$D$5:$D$504,MATCH(B438,'Registru note'!$B$5:$B$504,0)),""))</f>
        <v/>
      </c>
      <c r="K438" s="17" t="str">
        <f>IF(AND(B438="",D438="",E438=""),"",TRIM(IF(ISNA(MATCH(B438,'Registru note'!$B$5:$B$504,0)),"Nota nu există în registru. ","")&amp;IF(D438="","Lipsește contul debitor. ",IF(NOT(OR(ISNUMBER(MATCH(TRIM(IF(ISNUMBER(FIND(".",D438)),LEFT(D438,FIND(".",D438)-1),D438)),PlanCont,0)),ISNUMBER(MATCH(LEFT(TRIM(IF(ISNUMBER(FIND(".",D438)),LEFT(D438,FIND(".",D438)-1),D438)),4),PlanCont,0)),ISNUMBER(MATCH(LEFT(TRIM(IF(ISNUMBER(FIND(".",D438)),LEFT(D438,FIND(".",D438)-1),D438)),3),PlanCont,0)))),"Contul debitor nu există în plan. ",""))&amp;IF(E438="","Lipsește contul creditor. ",IF(NOT(OR(ISNUMBER(MATCH(TRIM(IF(ISNUMBER(FIND(".",E438)),LEFT(E438,FIND(".",E438)-1),E438)),PlanCont,0)),ISNUMBER(MATCH(LEFT(TRIM(IF(ISNUMBER(FIND(".",E438)),LEFT(E438,FIND(".",E438)-1),E438)),4),PlanCont,0)),ISNUMBER(MATCH(LEFT(TRIM(IF(ISNUMBER(FIND(".",E438)),LEFT(E438,FIND(".",E438)-1),E438)),3),PlanCont,0)))),"Contul creditor nu există în plan. ",""))&amp;IF(AND(D438&lt;&gt;"",TRIM(D438&amp;"")=TRIM(E438&amp;"")),"Același cont pe debit și credit. ","")&amp;IF(N(F438)=0,"Lipsește suma. ","")&amp;IF(AND(N(F438)&lt;0,J438&lt;&gt;"Stornare"),"Sumă negativă într-o notă care nu e de stornare. ","")&amp;IF(C438="","Lipsește explicația. ","")))</f>
        <v/>
      </c>
      <c r="L438" s="1" t="str">
        <f>IF(B438="","",B438&amp;"|"&amp;COUNTIF($B$5:B438,B438))</f>
        <v/>
      </c>
      <c r="M438" s="1" t="str">
        <f t="shared" si="20"/>
        <v/>
      </c>
    </row>
    <row r="439" spans="2:13" x14ac:dyDescent="0.2">
      <c r="B439" s="18"/>
      <c r="C439" s="13"/>
      <c r="D439" s="22"/>
      <c r="E439" s="22"/>
      <c r="F439" s="23"/>
      <c r="G439" s="24" t="str">
        <f>IF(B439="","",IFERROR(INDEX('Registru note'!$C$5:$C$504,MATCH(B439,'Registru note'!$B$5:$B$504,0)),""))</f>
        <v/>
      </c>
      <c r="H439" s="25" t="str">
        <f t="shared" si="18"/>
        <v/>
      </c>
      <c r="I439" s="25" t="str">
        <f t="shared" si="19"/>
        <v/>
      </c>
      <c r="J439" s="15" t="str">
        <f>IF(B439="","",IFERROR(INDEX('Registru note'!$D$5:$D$504,MATCH(B439,'Registru note'!$B$5:$B$504,0)),""))</f>
        <v/>
      </c>
      <c r="K439" s="17" t="str">
        <f>IF(AND(B439="",D439="",E439=""),"",TRIM(IF(ISNA(MATCH(B439,'Registru note'!$B$5:$B$504,0)),"Nota nu există în registru. ","")&amp;IF(D439="","Lipsește contul debitor. ",IF(NOT(OR(ISNUMBER(MATCH(TRIM(IF(ISNUMBER(FIND(".",D439)),LEFT(D439,FIND(".",D439)-1),D439)),PlanCont,0)),ISNUMBER(MATCH(LEFT(TRIM(IF(ISNUMBER(FIND(".",D439)),LEFT(D439,FIND(".",D439)-1),D439)),4),PlanCont,0)),ISNUMBER(MATCH(LEFT(TRIM(IF(ISNUMBER(FIND(".",D439)),LEFT(D439,FIND(".",D439)-1),D439)),3),PlanCont,0)))),"Contul debitor nu există în plan. ",""))&amp;IF(E439="","Lipsește contul creditor. ",IF(NOT(OR(ISNUMBER(MATCH(TRIM(IF(ISNUMBER(FIND(".",E439)),LEFT(E439,FIND(".",E439)-1),E439)),PlanCont,0)),ISNUMBER(MATCH(LEFT(TRIM(IF(ISNUMBER(FIND(".",E439)),LEFT(E439,FIND(".",E439)-1),E439)),4),PlanCont,0)),ISNUMBER(MATCH(LEFT(TRIM(IF(ISNUMBER(FIND(".",E439)),LEFT(E439,FIND(".",E439)-1),E439)),3),PlanCont,0)))),"Contul creditor nu există în plan. ",""))&amp;IF(AND(D439&lt;&gt;"",TRIM(D439&amp;"")=TRIM(E439&amp;"")),"Același cont pe debit și credit. ","")&amp;IF(N(F439)=0,"Lipsește suma. ","")&amp;IF(AND(N(F439)&lt;0,J439&lt;&gt;"Stornare"),"Sumă negativă într-o notă care nu e de stornare. ","")&amp;IF(C439="","Lipsește explicația. ","")))</f>
        <v/>
      </c>
      <c r="L439" s="1" t="str">
        <f>IF(B439="","",B439&amp;"|"&amp;COUNTIF($B$5:B439,B439))</f>
        <v/>
      </c>
      <c r="M439" s="1" t="str">
        <f t="shared" si="20"/>
        <v/>
      </c>
    </row>
    <row r="440" spans="2:13" x14ac:dyDescent="0.2">
      <c r="B440" s="18"/>
      <c r="C440" s="13"/>
      <c r="D440" s="22"/>
      <c r="E440" s="22"/>
      <c r="F440" s="23"/>
      <c r="G440" s="24" t="str">
        <f>IF(B440="","",IFERROR(INDEX('Registru note'!$C$5:$C$504,MATCH(B440,'Registru note'!$B$5:$B$504,0)),""))</f>
        <v/>
      </c>
      <c r="H440" s="25" t="str">
        <f t="shared" si="18"/>
        <v/>
      </c>
      <c r="I440" s="25" t="str">
        <f t="shared" si="19"/>
        <v/>
      </c>
      <c r="J440" s="15" t="str">
        <f>IF(B440="","",IFERROR(INDEX('Registru note'!$D$5:$D$504,MATCH(B440,'Registru note'!$B$5:$B$504,0)),""))</f>
        <v/>
      </c>
      <c r="K440" s="17" t="str">
        <f>IF(AND(B440="",D440="",E440=""),"",TRIM(IF(ISNA(MATCH(B440,'Registru note'!$B$5:$B$504,0)),"Nota nu există în registru. ","")&amp;IF(D440="","Lipsește contul debitor. ",IF(NOT(OR(ISNUMBER(MATCH(TRIM(IF(ISNUMBER(FIND(".",D440)),LEFT(D440,FIND(".",D440)-1),D440)),PlanCont,0)),ISNUMBER(MATCH(LEFT(TRIM(IF(ISNUMBER(FIND(".",D440)),LEFT(D440,FIND(".",D440)-1),D440)),4),PlanCont,0)),ISNUMBER(MATCH(LEFT(TRIM(IF(ISNUMBER(FIND(".",D440)),LEFT(D440,FIND(".",D440)-1),D440)),3),PlanCont,0)))),"Contul debitor nu există în plan. ",""))&amp;IF(E440="","Lipsește contul creditor. ",IF(NOT(OR(ISNUMBER(MATCH(TRIM(IF(ISNUMBER(FIND(".",E440)),LEFT(E440,FIND(".",E440)-1),E440)),PlanCont,0)),ISNUMBER(MATCH(LEFT(TRIM(IF(ISNUMBER(FIND(".",E440)),LEFT(E440,FIND(".",E440)-1),E440)),4),PlanCont,0)),ISNUMBER(MATCH(LEFT(TRIM(IF(ISNUMBER(FIND(".",E440)),LEFT(E440,FIND(".",E440)-1),E440)),3),PlanCont,0)))),"Contul creditor nu există în plan. ",""))&amp;IF(AND(D440&lt;&gt;"",TRIM(D440&amp;"")=TRIM(E440&amp;"")),"Același cont pe debit și credit. ","")&amp;IF(N(F440)=0,"Lipsește suma. ","")&amp;IF(AND(N(F440)&lt;0,J440&lt;&gt;"Stornare"),"Sumă negativă într-o notă care nu e de stornare. ","")&amp;IF(C440="","Lipsește explicația. ","")))</f>
        <v/>
      </c>
      <c r="L440" s="1" t="str">
        <f>IF(B440="","",B440&amp;"|"&amp;COUNTIF($B$5:B440,B440))</f>
        <v/>
      </c>
      <c r="M440" s="1" t="str">
        <f t="shared" si="20"/>
        <v/>
      </c>
    </row>
    <row r="441" spans="2:13" x14ac:dyDescent="0.2">
      <c r="B441" s="18"/>
      <c r="C441" s="13"/>
      <c r="D441" s="22"/>
      <c r="E441" s="22"/>
      <c r="F441" s="23"/>
      <c r="G441" s="24" t="str">
        <f>IF(B441="","",IFERROR(INDEX('Registru note'!$C$5:$C$504,MATCH(B441,'Registru note'!$B$5:$B$504,0)),""))</f>
        <v/>
      </c>
      <c r="H441" s="25" t="str">
        <f t="shared" si="18"/>
        <v/>
      </c>
      <c r="I441" s="25" t="str">
        <f t="shared" si="19"/>
        <v/>
      </c>
      <c r="J441" s="15" t="str">
        <f>IF(B441="","",IFERROR(INDEX('Registru note'!$D$5:$D$504,MATCH(B441,'Registru note'!$B$5:$B$504,0)),""))</f>
        <v/>
      </c>
      <c r="K441" s="17" t="str">
        <f>IF(AND(B441="",D441="",E441=""),"",TRIM(IF(ISNA(MATCH(B441,'Registru note'!$B$5:$B$504,0)),"Nota nu există în registru. ","")&amp;IF(D441="","Lipsește contul debitor. ",IF(NOT(OR(ISNUMBER(MATCH(TRIM(IF(ISNUMBER(FIND(".",D441)),LEFT(D441,FIND(".",D441)-1),D441)),PlanCont,0)),ISNUMBER(MATCH(LEFT(TRIM(IF(ISNUMBER(FIND(".",D441)),LEFT(D441,FIND(".",D441)-1),D441)),4),PlanCont,0)),ISNUMBER(MATCH(LEFT(TRIM(IF(ISNUMBER(FIND(".",D441)),LEFT(D441,FIND(".",D441)-1),D441)),3),PlanCont,0)))),"Contul debitor nu există în plan. ",""))&amp;IF(E441="","Lipsește contul creditor. ",IF(NOT(OR(ISNUMBER(MATCH(TRIM(IF(ISNUMBER(FIND(".",E441)),LEFT(E441,FIND(".",E441)-1),E441)),PlanCont,0)),ISNUMBER(MATCH(LEFT(TRIM(IF(ISNUMBER(FIND(".",E441)),LEFT(E441,FIND(".",E441)-1),E441)),4),PlanCont,0)),ISNUMBER(MATCH(LEFT(TRIM(IF(ISNUMBER(FIND(".",E441)),LEFT(E441,FIND(".",E441)-1),E441)),3),PlanCont,0)))),"Contul creditor nu există în plan. ",""))&amp;IF(AND(D441&lt;&gt;"",TRIM(D441&amp;"")=TRIM(E441&amp;"")),"Același cont pe debit și credit. ","")&amp;IF(N(F441)=0,"Lipsește suma. ","")&amp;IF(AND(N(F441)&lt;0,J441&lt;&gt;"Stornare"),"Sumă negativă într-o notă care nu e de stornare. ","")&amp;IF(C441="","Lipsește explicația. ","")))</f>
        <v/>
      </c>
      <c r="L441" s="1" t="str">
        <f>IF(B441="","",B441&amp;"|"&amp;COUNTIF($B$5:B441,B441))</f>
        <v/>
      </c>
      <c r="M441" s="1" t="str">
        <f t="shared" si="20"/>
        <v/>
      </c>
    </row>
    <row r="442" spans="2:13" x14ac:dyDescent="0.2">
      <c r="B442" s="18"/>
      <c r="C442" s="13"/>
      <c r="D442" s="22"/>
      <c r="E442" s="22"/>
      <c r="F442" s="23"/>
      <c r="G442" s="24" t="str">
        <f>IF(B442="","",IFERROR(INDEX('Registru note'!$C$5:$C$504,MATCH(B442,'Registru note'!$B$5:$B$504,0)),""))</f>
        <v/>
      </c>
      <c r="H442" s="25" t="str">
        <f t="shared" si="18"/>
        <v/>
      </c>
      <c r="I442" s="25" t="str">
        <f t="shared" si="19"/>
        <v/>
      </c>
      <c r="J442" s="15" t="str">
        <f>IF(B442="","",IFERROR(INDEX('Registru note'!$D$5:$D$504,MATCH(B442,'Registru note'!$B$5:$B$504,0)),""))</f>
        <v/>
      </c>
      <c r="K442" s="17" t="str">
        <f>IF(AND(B442="",D442="",E442=""),"",TRIM(IF(ISNA(MATCH(B442,'Registru note'!$B$5:$B$504,0)),"Nota nu există în registru. ","")&amp;IF(D442="","Lipsește contul debitor. ",IF(NOT(OR(ISNUMBER(MATCH(TRIM(IF(ISNUMBER(FIND(".",D442)),LEFT(D442,FIND(".",D442)-1),D442)),PlanCont,0)),ISNUMBER(MATCH(LEFT(TRIM(IF(ISNUMBER(FIND(".",D442)),LEFT(D442,FIND(".",D442)-1),D442)),4),PlanCont,0)),ISNUMBER(MATCH(LEFT(TRIM(IF(ISNUMBER(FIND(".",D442)),LEFT(D442,FIND(".",D442)-1),D442)),3),PlanCont,0)))),"Contul debitor nu există în plan. ",""))&amp;IF(E442="","Lipsește contul creditor. ",IF(NOT(OR(ISNUMBER(MATCH(TRIM(IF(ISNUMBER(FIND(".",E442)),LEFT(E442,FIND(".",E442)-1),E442)),PlanCont,0)),ISNUMBER(MATCH(LEFT(TRIM(IF(ISNUMBER(FIND(".",E442)),LEFT(E442,FIND(".",E442)-1),E442)),4),PlanCont,0)),ISNUMBER(MATCH(LEFT(TRIM(IF(ISNUMBER(FIND(".",E442)),LEFT(E442,FIND(".",E442)-1),E442)),3),PlanCont,0)))),"Contul creditor nu există în plan. ",""))&amp;IF(AND(D442&lt;&gt;"",TRIM(D442&amp;"")=TRIM(E442&amp;"")),"Același cont pe debit și credit. ","")&amp;IF(N(F442)=0,"Lipsește suma. ","")&amp;IF(AND(N(F442)&lt;0,J442&lt;&gt;"Stornare"),"Sumă negativă într-o notă care nu e de stornare. ","")&amp;IF(C442="","Lipsește explicația. ","")))</f>
        <v/>
      </c>
      <c r="L442" s="1" t="str">
        <f>IF(B442="","",B442&amp;"|"&amp;COUNTIF($B$5:B442,B442))</f>
        <v/>
      </c>
      <c r="M442" s="1" t="str">
        <f t="shared" si="20"/>
        <v/>
      </c>
    </row>
    <row r="443" spans="2:13" x14ac:dyDescent="0.2">
      <c r="B443" s="18"/>
      <c r="C443" s="13"/>
      <c r="D443" s="22"/>
      <c r="E443" s="22"/>
      <c r="F443" s="23"/>
      <c r="G443" s="24" t="str">
        <f>IF(B443="","",IFERROR(INDEX('Registru note'!$C$5:$C$504,MATCH(B443,'Registru note'!$B$5:$B$504,0)),""))</f>
        <v/>
      </c>
      <c r="H443" s="25" t="str">
        <f t="shared" si="18"/>
        <v/>
      </c>
      <c r="I443" s="25" t="str">
        <f t="shared" si="19"/>
        <v/>
      </c>
      <c r="J443" s="15" t="str">
        <f>IF(B443="","",IFERROR(INDEX('Registru note'!$D$5:$D$504,MATCH(B443,'Registru note'!$B$5:$B$504,0)),""))</f>
        <v/>
      </c>
      <c r="K443" s="17" t="str">
        <f>IF(AND(B443="",D443="",E443=""),"",TRIM(IF(ISNA(MATCH(B443,'Registru note'!$B$5:$B$504,0)),"Nota nu există în registru. ","")&amp;IF(D443="","Lipsește contul debitor. ",IF(NOT(OR(ISNUMBER(MATCH(TRIM(IF(ISNUMBER(FIND(".",D443)),LEFT(D443,FIND(".",D443)-1),D443)),PlanCont,0)),ISNUMBER(MATCH(LEFT(TRIM(IF(ISNUMBER(FIND(".",D443)),LEFT(D443,FIND(".",D443)-1),D443)),4),PlanCont,0)),ISNUMBER(MATCH(LEFT(TRIM(IF(ISNUMBER(FIND(".",D443)),LEFT(D443,FIND(".",D443)-1),D443)),3),PlanCont,0)))),"Contul debitor nu există în plan. ",""))&amp;IF(E443="","Lipsește contul creditor. ",IF(NOT(OR(ISNUMBER(MATCH(TRIM(IF(ISNUMBER(FIND(".",E443)),LEFT(E443,FIND(".",E443)-1),E443)),PlanCont,0)),ISNUMBER(MATCH(LEFT(TRIM(IF(ISNUMBER(FIND(".",E443)),LEFT(E443,FIND(".",E443)-1),E443)),4),PlanCont,0)),ISNUMBER(MATCH(LEFT(TRIM(IF(ISNUMBER(FIND(".",E443)),LEFT(E443,FIND(".",E443)-1),E443)),3),PlanCont,0)))),"Contul creditor nu există în plan. ",""))&amp;IF(AND(D443&lt;&gt;"",TRIM(D443&amp;"")=TRIM(E443&amp;"")),"Același cont pe debit și credit. ","")&amp;IF(N(F443)=0,"Lipsește suma. ","")&amp;IF(AND(N(F443)&lt;0,J443&lt;&gt;"Stornare"),"Sumă negativă într-o notă care nu e de stornare. ","")&amp;IF(C443="","Lipsește explicația. ","")))</f>
        <v/>
      </c>
      <c r="L443" s="1" t="str">
        <f>IF(B443="","",B443&amp;"|"&amp;COUNTIF($B$5:B443,B443))</f>
        <v/>
      </c>
      <c r="M443" s="1" t="str">
        <f t="shared" si="20"/>
        <v/>
      </c>
    </row>
    <row r="444" spans="2:13" x14ac:dyDescent="0.2">
      <c r="B444" s="18"/>
      <c r="C444" s="13"/>
      <c r="D444" s="22"/>
      <c r="E444" s="22"/>
      <c r="F444" s="23"/>
      <c r="G444" s="24" t="str">
        <f>IF(B444="","",IFERROR(INDEX('Registru note'!$C$5:$C$504,MATCH(B444,'Registru note'!$B$5:$B$504,0)),""))</f>
        <v/>
      </c>
      <c r="H444" s="25" t="str">
        <f t="shared" si="18"/>
        <v/>
      </c>
      <c r="I444" s="25" t="str">
        <f t="shared" si="19"/>
        <v/>
      </c>
      <c r="J444" s="15" t="str">
        <f>IF(B444="","",IFERROR(INDEX('Registru note'!$D$5:$D$504,MATCH(B444,'Registru note'!$B$5:$B$504,0)),""))</f>
        <v/>
      </c>
      <c r="K444" s="17" t="str">
        <f>IF(AND(B444="",D444="",E444=""),"",TRIM(IF(ISNA(MATCH(B444,'Registru note'!$B$5:$B$504,0)),"Nota nu există în registru. ","")&amp;IF(D444="","Lipsește contul debitor. ",IF(NOT(OR(ISNUMBER(MATCH(TRIM(IF(ISNUMBER(FIND(".",D444)),LEFT(D444,FIND(".",D444)-1),D444)),PlanCont,0)),ISNUMBER(MATCH(LEFT(TRIM(IF(ISNUMBER(FIND(".",D444)),LEFT(D444,FIND(".",D444)-1),D444)),4),PlanCont,0)),ISNUMBER(MATCH(LEFT(TRIM(IF(ISNUMBER(FIND(".",D444)),LEFT(D444,FIND(".",D444)-1),D444)),3),PlanCont,0)))),"Contul debitor nu există în plan. ",""))&amp;IF(E444="","Lipsește contul creditor. ",IF(NOT(OR(ISNUMBER(MATCH(TRIM(IF(ISNUMBER(FIND(".",E444)),LEFT(E444,FIND(".",E444)-1),E444)),PlanCont,0)),ISNUMBER(MATCH(LEFT(TRIM(IF(ISNUMBER(FIND(".",E444)),LEFT(E444,FIND(".",E444)-1),E444)),4),PlanCont,0)),ISNUMBER(MATCH(LEFT(TRIM(IF(ISNUMBER(FIND(".",E444)),LEFT(E444,FIND(".",E444)-1),E444)),3),PlanCont,0)))),"Contul creditor nu există în plan. ",""))&amp;IF(AND(D444&lt;&gt;"",TRIM(D444&amp;"")=TRIM(E444&amp;"")),"Același cont pe debit și credit. ","")&amp;IF(N(F444)=0,"Lipsește suma. ","")&amp;IF(AND(N(F444)&lt;0,J444&lt;&gt;"Stornare"),"Sumă negativă într-o notă care nu e de stornare. ","")&amp;IF(C444="","Lipsește explicația. ","")))</f>
        <v/>
      </c>
      <c r="L444" s="1" t="str">
        <f>IF(B444="","",B444&amp;"|"&amp;COUNTIF($B$5:B444,B444))</f>
        <v/>
      </c>
      <c r="M444" s="1" t="str">
        <f t="shared" si="20"/>
        <v/>
      </c>
    </row>
    <row r="445" spans="2:13" x14ac:dyDescent="0.2">
      <c r="B445" s="18"/>
      <c r="C445" s="13"/>
      <c r="D445" s="22"/>
      <c r="E445" s="22"/>
      <c r="F445" s="23"/>
      <c r="G445" s="24" t="str">
        <f>IF(B445="","",IFERROR(INDEX('Registru note'!$C$5:$C$504,MATCH(B445,'Registru note'!$B$5:$B$504,0)),""))</f>
        <v/>
      </c>
      <c r="H445" s="25" t="str">
        <f t="shared" si="18"/>
        <v/>
      </c>
      <c r="I445" s="25" t="str">
        <f t="shared" si="19"/>
        <v/>
      </c>
      <c r="J445" s="15" t="str">
        <f>IF(B445="","",IFERROR(INDEX('Registru note'!$D$5:$D$504,MATCH(B445,'Registru note'!$B$5:$B$504,0)),""))</f>
        <v/>
      </c>
      <c r="K445" s="17" t="str">
        <f>IF(AND(B445="",D445="",E445=""),"",TRIM(IF(ISNA(MATCH(B445,'Registru note'!$B$5:$B$504,0)),"Nota nu există în registru. ","")&amp;IF(D445="","Lipsește contul debitor. ",IF(NOT(OR(ISNUMBER(MATCH(TRIM(IF(ISNUMBER(FIND(".",D445)),LEFT(D445,FIND(".",D445)-1),D445)),PlanCont,0)),ISNUMBER(MATCH(LEFT(TRIM(IF(ISNUMBER(FIND(".",D445)),LEFT(D445,FIND(".",D445)-1),D445)),4),PlanCont,0)),ISNUMBER(MATCH(LEFT(TRIM(IF(ISNUMBER(FIND(".",D445)),LEFT(D445,FIND(".",D445)-1),D445)),3),PlanCont,0)))),"Contul debitor nu există în plan. ",""))&amp;IF(E445="","Lipsește contul creditor. ",IF(NOT(OR(ISNUMBER(MATCH(TRIM(IF(ISNUMBER(FIND(".",E445)),LEFT(E445,FIND(".",E445)-1),E445)),PlanCont,0)),ISNUMBER(MATCH(LEFT(TRIM(IF(ISNUMBER(FIND(".",E445)),LEFT(E445,FIND(".",E445)-1),E445)),4),PlanCont,0)),ISNUMBER(MATCH(LEFT(TRIM(IF(ISNUMBER(FIND(".",E445)),LEFT(E445,FIND(".",E445)-1),E445)),3),PlanCont,0)))),"Contul creditor nu există în plan. ",""))&amp;IF(AND(D445&lt;&gt;"",TRIM(D445&amp;"")=TRIM(E445&amp;"")),"Același cont pe debit și credit. ","")&amp;IF(N(F445)=0,"Lipsește suma. ","")&amp;IF(AND(N(F445)&lt;0,J445&lt;&gt;"Stornare"),"Sumă negativă într-o notă care nu e de stornare. ","")&amp;IF(C445="","Lipsește explicația. ","")))</f>
        <v/>
      </c>
      <c r="L445" s="1" t="str">
        <f>IF(B445="","",B445&amp;"|"&amp;COUNTIF($B$5:B445,B445))</f>
        <v/>
      </c>
      <c r="M445" s="1" t="str">
        <f t="shared" si="20"/>
        <v/>
      </c>
    </row>
    <row r="446" spans="2:13" x14ac:dyDescent="0.2">
      <c r="B446" s="18"/>
      <c r="C446" s="13"/>
      <c r="D446" s="22"/>
      <c r="E446" s="22"/>
      <c r="F446" s="23"/>
      <c r="G446" s="24" t="str">
        <f>IF(B446="","",IFERROR(INDEX('Registru note'!$C$5:$C$504,MATCH(B446,'Registru note'!$B$5:$B$504,0)),""))</f>
        <v/>
      </c>
      <c r="H446" s="25" t="str">
        <f t="shared" si="18"/>
        <v/>
      </c>
      <c r="I446" s="25" t="str">
        <f t="shared" si="19"/>
        <v/>
      </c>
      <c r="J446" s="15" t="str">
        <f>IF(B446="","",IFERROR(INDEX('Registru note'!$D$5:$D$504,MATCH(B446,'Registru note'!$B$5:$B$504,0)),""))</f>
        <v/>
      </c>
      <c r="K446" s="17" t="str">
        <f>IF(AND(B446="",D446="",E446=""),"",TRIM(IF(ISNA(MATCH(B446,'Registru note'!$B$5:$B$504,0)),"Nota nu există în registru. ","")&amp;IF(D446="","Lipsește contul debitor. ",IF(NOT(OR(ISNUMBER(MATCH(TRIM(IF(ISNUMBER(FIND(".",D446)),LEFT(D446,FIND(".",D446)-1),D446)),PlanCont,0)),ISNUMBER(MATCH(LEFT(TRIM(IF(ISNUMBER(FIND(".",D446)),LEFT(D446,FIND(".",D446)-1),D446)),4),PlanCont,0)),ISNUMBER(MATCH(LEFT(TRIM(IF(ISNUMBER(FIND(".",D446)),LEFT(D446,FIND(".",D446)-1),D446)),3),PlanCont,0)))),"Contul debitor nu există în plan. ",""))&amp;IF(E446="","Lipsește contul creditor. ",IF(NOT(OR(ISNUMBER(MATCH(TRIM(IF(ISNUMBER(FIND(".",E446)),LEFT(E446,FIND(".",E446)-1),E446)),PlanCont,0)),ISNUMBER(MATCH(LEFT(TRIM(IF(ISNUMBER(FIND(".",E446)),LEFT(E446,FIND(".",E446)-1),E446)),4),PlanCont,0)),ISNUMBER(MATCH(LEFT(TRIM(IF(ISNUMBER(FIND(".",E446)),LEFT(E446,FIND(".",E446)-1),E446)),3),PlanCont,0)))),"Contul creditor nu există în plan. ",""))&amp;IF(AND(D446&lt;&gt;"",TRIM(D446&amp;"")=TRIM(E446&amp;"")),"Același cont pe debit și credit. ","")&amp;IF(N(F446)=0,"Lipsește suma. ","")&amp;IF(AND(N(F446)&lt;0,J446&lt;&gt;"Stornare"),"Sumă negativă într-o notă care nu e de stornare. ","")&amp;IF(C446="","Lipsește explicația. ","")))</f>
        <v/>
      </c>
      <c r="L446" s="1" t="str">
        <f>IF(B446="","",B446&amp;"|"&amp;COUNTIF($B$5:B446,B446))</f>
        <v/>
      </c>
      <c r="M446" s="1" t="str">
        <f t="shared" si="20"/>
        <v/>
      </c>
    </row>
    <row r="447" spans="2:13" x14ac:dyDescent="0.2">
      <c r="B447" s="18"/>
      <c r="C447" s="13"/>
      <c r="D447" s="22"/>
      <c r="E447" s="22"/>
      <c r="F447" s="23"/>
      <c r="G447" s="24" t="str">
        <f>IF(B447="","",IFERROR(INDEX('Registru note'!$C$5:$C$504,MATCH(B447,'Registru note'!$B$5:$B$504,0)),""))</f>
        <v/>
      </c>
      <c r="H447" s="25" t="str">
        <f t="shared" si="18"/>
        <v/>
      </c>
      <c r="I447" s="25" t="str">
        <f t="shared" si="19"/>
        <v/>
      </c>
      <c r="J447" s="15" t="str">
        <f>IF(B447="","",IFERROR(INDEX('Registru note'!$D$5:$D$504,MATCH(B447,'Registru note'!$B$5:$B$504,0)),""))</f>
        <v/>
      </c>
      <c r="K447" s="17" t="str">
        <f>IF(AND(B447="",D447="",E447=""),"",TRIM(IF(ISNA(MATCH(B447,'Registru note'!$B$5:$B$504,0)),"Nota nu există în registru. ","")&amp;IF(D447="","Lipsește contul debitor. ",IF(NOT(OR(ISNUMBER(MATCH(TRIM(IF(ISNUMBER(FIND(".",D447)),LEFT(D447,FIND(".",D447)-1),D447)),PlanCont,0)),ISNUMBER(MATCH(LEFT(TRIM(IF(ISNUMBER(FIND(".",D447)),LEFT(D447,FIND(".",D447)-1),D447)),4),PlanCont,0)),ISNUMBER(MATCH(LEFT(TRIM(IF(ISNUMBER(FIND(".",D447)),LEFT(D447,FIND(".",D447)-1),D447)),3),PlanCont,0)))),"Contul debitor nu există în plan. ",""))&amp;IF(E447="","Lipsește contul creditor. ",IF(NOT(OR(ISNUMBER(MATCH(TRIM(IF(ISNUMBER(FIND(".",E447)),LEFT(E447,FIND(".",E447)-1),E447)),PlanCont,0)),ISNUMBER(MATCH(LEFT(TRIM(IF(ISNUMBER(FIND(".",E447)),LEFT(E447,FIND(".",E447)-1),E447)),4),PlanCont,0)),ISNUMBER(MATCH(LEFT(TRIM(IF(ISNUMBER(FIND(".",E447)),LEFT(E447,FIND(".",E447)-1),E447)),3),PlanCont,0)))),"Contul creditor nu există în plan. ",""))&amp;IF(AND(D447&lt;&gt;"",TRIM(D447&amp;"")=TRIM(E447&amp;"")),"Același cont pe debit și credit. ","")&amp;IF(N(F447)=0,"Lipsește suma. ","")&amp;IF(AND(N(F447)&lt;0,J447&lt;&gt;"Stornare"),"Sumă negativă într-o notă care nu e de stornare. ","")&amp;IF(C447="","Lipsește explicația. ","")))</f>
        <v/>
      </c>
      <c r="L447" s="1" t="str">
        <f>IF(B447="","",B447&amp;"|"&amp;COUNTIF($B$5:B447,B447))</f>
        <v/>
      </c>
      <c r="M447" s="1" t="str">
        <f t="shared" si="20"/>
        <v/>
      </c>
    </row>
    <row r="448" spans="2:13" x14ac:dyDescent="0.2">
      <c r="B448" s="18"/>
      <c r="C448" s="13"/>
      <c r="D448" s="22"/>
      <c r="E448" s="22"/>
      <c r="F448" s="23"/>
      <c r="G448" s="24" t="str">
        <f>IF(B448="","",IFERROR(INDEX('Registru note'!$C$5:$C$504,MATCH(B448,'Registru note'!$B$5:$B$504,0)),""))</f>
        <v/>
      </c>
      <c r="H448" s="25" t="str">
        <f t="shared" si="18"/>
        <v/>
      </c>
      <c r="I448" s="25" t="str">
        <f t="shared" si="19"/>
        <v/>
      </c>
      <c r="J448" s="15" t="str">
        <f>IF(B448="","",IFERROR(INDEX('Registru note'!$D$5:$D$504,MATCH(B448,'Registru note'!$B$5:$B$504,0)),""))</f>
        <v/>
      </c>
      <c r="K448" s="17" t="str">
        <f>IF(AND(B448="",D448="",E448=""),"",TRIM(IF(ISNA(MATCH(B448,'Registru note'!$B$5:$B$504,0)),"Nota nu există în registru. ","")&amp;IF(D448="","Lipsește contul debitor. ",IF(NOT(OR(ISNUMBER(MATCH(TRIM(IF(ISNUMBER(FIND(".",D448)),LEFT(D448,FIND(".",D448)-1),D448)),PlanCont,0)),ISNUMBER(MATCH(LEFT(TRIM(IF(ISNUMBER(FIND(".",D448)),LEFT(D448,FIND(".",D448)-1),D448)),4),PlanCont,0)),ISNUMBER(MATCH(LEFT(TRIM(IF(ISNUMBER(FIND(".",D448)),LEFT(D448,FIND(".",D448)-1),D448)),3),PlanCont,0)))),"Contul debitor nu există în plan. ",""))&amp;IF(E448="","Lipsește contul creditor. ",IF(NOT(OR(ISNUMBER(MATCH(TRIM(IF(ISNUMBER(FIND(".",E448)),LEFT(E448,FIND(".",E448)-1),E448)),PlanCont,0)),ISNUMBER(MATCH(LEFT(TRIM(IF(ISNUMBER(FIND(".",E448)),LEFT(E448,FIND(".",E448)-1),E448)),4),PlanCont,0)),ISNUMBER(MATCH(LEFT(TRIM(IF(ISNUMBER(FIND(".",E448)),LEFT(E448,FIND(".",E448)-1),E448)),3),PlanCont,0)))),"Contul creditor nu există în plan. ",""))&amp;IF(AND(D448&lt;&gt;"",TRIM(D448&amp;"")=TRIM(E448&amp;"")),"Același cont pe debit și credit. ","")&amp;IF(N(F448)=0,"Lipsește suma. ","")&amp;IF(AND(N(F448)&lt;0,J448&lt;&gt;"Stornare"),"Sumă negativă într-o notă care nu e de stornare. ","")&amp;IF(C448="","Lipsește explicația. ","")))</f>
        <v/>
      </c>
      <c r="L448" s="1" t="str">
        <f>IF(B448="","",B448&amp;"|"&amp;COUNTIF($B$5:B448,B448))</f>
        <v/>
      </c>
      <c r="M448" s="1" t="str">
        <f t="shared" si="20"/>
        <v/>
      </c>
    </row>
    <row r="449" spans="2:13" x14ac:dyDescent="0.2">
      <c r="B449" s="18"/>
      <c r="C449" s="13"/>
      <c r="D449" s="22"/>
      <c r="E449" s="22"/>
      <c r="F449" s="23"/>
      <c r="G449" s="24" t="str">
        <f>IF(B449="","",IFERROR(INDEX('Registru note'!$C$5:$C$504,MATCH(B449,'Registru note'!$B$5:$B$504,0)),""))</f>
        <v/>
      </c>
      <c r="H449" s="25" t="str">
        <f t="shared" si="18"/>
        <v/>
      </c>
      <c r="I449" s="25" t="str">
        <f t="shared" si="19"/>
        <v/>
      </c>
      <c r="J449" s="15" t="str">
        <f>IF(B449="","",IFERROR(INDEX('Registru note'!$D$5:$D$504,MATCH(B449,'Registru note'!$B$5:$B$504,0)),""))</f>
        <v/>
      </c>
      <c r="K449" s="17" t="str">
        <f>IF(AND(B449="",D449="",E449=""),"",TRIM(IF(ISNA(MATCH(B449,'Registru note'!$B$5:$B$504,0)),"Nota nu există în registru. ","")&amp;IF(D449="","Lipsește contul debitor. ",IF(NOT(OR(ISNUMBER(MATCH(TRIM(IF(ISNUMBER(FIND(".",D449)),LEFT(D449,FIND(".",D449)-1),D449)),PlanCont,0)),ISNUMBER(MATCH(LEFT(TRIM(IF(ISNUMBER(FIND(".",D449)),LEFT(D449,FIND(".",D449)-1),D449)),4),PlanCont,0)),ISNUMBER(MATCH(LEFT(TRIM(IF(ISNUMBER(FIND(".",D449)),LEFT(D449,FIND(".",D449)-1),D449)),3),PlanCont,0)))),"Contul debitor nu există în plan. ",""))&amp;IF(E449="","Lipsește contul creditor. ",IF(NOT(OR(ISNUMBER(MATCH(TRIM(IF(ISNUMBER(FIND(".",E449)),LEFT(E449,FIND(".",E449)-1),E449)),PlanCont,0)),ISNUMBER(MATCH(LEFT(TRIM(IF(ISNUMBER(FIND(".",E449)),LEFT(E449,FIND(".",E449)-1),E449)),4),PlanCont,0)),ISNUMBER(MATCH(LEFT(TRIM(IF(ISNUMBER(FIND(".",E449)),LEFT(E449,FIND(".",E449)-1),E449)),3),PlanCont,0)))),"Contul creditor nu există în plan. ",""))&amp;IF(AND(D449&lt;&gt;"",TRIM(D449&amp;"")=TRIM(E449&amp;"")),"Același cont pe debit și credit. ","")&amp;IF(N(F449)=0,"Lipsește suma. ","")&amp;IF(AND(N(F449)&lt;0,J449&lt;&gt;"Stornare"),"Sumă negativă într-o notă care nu e de stornare. ","")&amp;IF(C449="","Lipsește explicația. ","")))</f>
        <v/>
      </c>
      <c r="L449" s="1" t="str">
        <f>IF(B449="","",B449&amp;"|"&amp;COUNTIF($B$5:B449,B449))</f>
        <v/>
      </c>
      <c r="M449" s="1" t="str">
        <f t="shared" si="20"/>
        <v/>
      </c>
    </row>
    <row r="450" spans="2:13" x14ac:dyDescent="0.2">
      <c r="B450" s="18"/>
      <c r="C450" s="13"/>
      <c r="D450" s="22"/>
      <c r="E450" s="22"/>
      <c r="F450" s="23"/>
      <c r="G450" s="24" t="str">
        <f>IF(B450="","",IFERROR(INDEX('Registru note'!$C$5:$C$504,MATCH(B450,'Registru note'!$B$5:$B$504,0)),""))</f>
        <v/>
      </c>
      <c r="H450" s="25" t="str">
        <f t="shared" si="18"/>
        <v/>
      </c>
      <c r="I450" s="25" t="str">
        <f t="shared" si="19"/>
        <v/>
      </c>
      <c r="J450" s="15" t="str">
        <f>IF(B450="","",IFERROR(INDEX('Registru note'!$D$5:$D$504,MATCH(B450,'Registru note'!$B$5:$B$504,0)),""))</f>
        <v/>
      </c>
      <c r="K450" s="17" t="str">
        <f>IF(AND(B450="",D450="",E450=""),"",TRIM(IF(ISNA(MATCH(B450,'Registru note'!$B$5:$B$504,0)),"Nota nu există în registru. ","")&amp;IF(D450="","Lipsește contul debitor. ",IF(NOT(OR(ISNUMBER(MATCH(TRIM(IF(ISNUMBER(FIND(".",D450)),LEFT(D450,FIND(".",D450)-1),D450)),PlanCont,0)),ISNUMBER(MATCH(LEFT(TRIM(IF(ISNUMBER(FIND(".",D450)),LEFT(D450,FIND(".",D450)-1),D450)),4),PlanCont,0)),ISNUMBER(MATCH(LEFT(TRIM(IF(ISNUMBER(FIND(".",D450)),LEFT(D450,FIND(".",D450)-1),D450)),3),PlanCont,0)))),"Contul debitor nu există în plan. ",""))&amp;IF(E450="","Lipsește contul creditor. ",IF(NOT(OR(ISNUMBER(MATCH(TRIM(IF(ISNUMBER(FIND(".",E450)),LEFT(E450,FIND(".",E450)-1),E450)),PlanCont,0)),ISNUMBER(MATCH(LEFT(TRIM(IF(ISNUMBER(FIND(".",E450)),LEFT(E450,FIND(".",E450)-1),E450)),4),PlanCont,0)),ISNUMBER(MATCH(LEFT(TRIM(IF(ISNUMBER(FIND(".",E450)),LEFT(E450,FIND(".",E450)-1),E450)),3),PlanCont,0)))),"Contul creditor nu există în plan. ",""))&amp;IF(AND(D450&lt;&gt;"",TRIM(D450&amp;"")=TRIM(E450&amp;"")),"Același cont pe debit și credit. ","")&amp;IF(N(F450)=0,"Lipsește suma. ","")&amp;IF(AND(N(F450)&lt;0,J450&lt;&gt;"Stornare"),"Sumă negativă într-o notă care nu e de stornare. ","")&amp;IF(C450="","Lipsește explicația. ","")))</f>
        <v/>
      </c>
      <c r="L450" s="1" t="str">
        <f>IF(B450="","",B450&amp;"|"&amp;COUNTIF($B$5:B450,B450))</f>
        <v/>
      </c>
      <c r="M450" s="1" t="str">
        <f t="shared" si="20"/>
        <v/>
      </c>
    </row>
    <row r="451" spans="2:13" x14ac:dyDescent="0.2">
      <c r="B451" s="18"/>
      <c r="C451" s="13"/>
      <c r="D451" s="22"/>
      <c r="E451" s="22"/>
      <c r="F451" s="23"/>
      <c r="G451" s="24" t="str">
        <f>IF(B451="","",IFERROR(INDEX('Registru note'!$C$5:$C$504,MATCH(B451,'Registru note'!$B$5:$B$504,0)),""))</f>
        <v/>
      </c>
      <c r="H451" s="25" t="str">
        <f t="shared" si="18"/>
        <v/>
      </c>
      <c r="I451" s="25" t="str">
        <f t="shared" si="19"/>
        <v/>
      </c>
      <c r="J451" s="15" t="str">
        <f>IF(B451="","",IFERROR(INDEX('Registru note'!$D$5:$D$504,MATCH(B451,'Registru note'!$B$5:$B$504,0)),""))</f>
        <v/>
      </c>
      <c r="K451" s="17" t="str">
        <f>IF(AND(B451="",D451="",E451=""),"",TRIM(IF(ISNA(MATCH(B451,'Registru note'!$B$5:$B$504,0)),"Nota nu există în registru. ","")&amp;IF(D451="","Lipsește contul debitor. ",IF(NOT(OR(ISNUMBER(MATCH(TRIM(IF(ISNUMBER(FIND(".",D451)),LEFT(D451,FIND(".",D451)-1),D451)),PlanCont,0)),ISNUMBER(MATCH(LEFT(TRIM(IF(ISNUMBER(FIND(".",D451)),LEFT(D451,FIND(".",D451)-1),D451)),4),PlanCont,0)),ISNUMBER(MATCH(LEFT(TRIM(IF(ISNUMBER(FIND(".",D451)),LEFT(D451,FIND(".",D451)-1),D451)),3),PlanCont,0)))),"Contul debitor nu există în plan. ",""))&amp;IF(E451="","Lipsește contul creditor. ",IF(NOT(OR(ISNUMBER(MATCH(TRIM(IF(ISNUMBER(FIND(".",E451)),LEFT(E451,FIND(".",E451)-1),E451)),PlanCont,0)),ISNUMBER(MATCH(LEFT(TRIM(IF(ISNUMBER(FIND(".",E451)),LEFT(E451,FIND(".",E451)-1),E451)),4),PlanCont,0)),ISNUMBER(MATCH(LEFT(TRIM(IF(ISNUMBER(FIND(".",E451)),LEFT(E451,FIND(".",E451)-1),E451)),3),PlanCont,0)))),"Contul creditor nu există în plan. ",""))&amp;IF(AND(D451&lt;&gt;"",TRIM(D451&amp;"")=TRIM(E451&amp;"")),"Același cont pe debit și credit. ","")&amp;IF(N(F451)=0,"Lipsește suma. ","")&amp;IF(AND(N(F451)&lt;0,J451&lt;&gt;"Stornare"),"Sumă negativă într-o notă care nu e de stornare. ","")&amp;IF(C451="","Lipsește explicația. ","")))</f>
        <v/>
      </c>
      <c r="L451" s="1" t="str">
        <f>IF(B451="","",B451&amp;"|"&amp;COUNTIF($B$5:B451,B451))</f>
        <v/>
      </c>
      <c r="M451" s="1" t="str">
        <f t="shared" si="20"/>
        <v/>
      </c>
    </row>
    <row r="452" spans="2:13" x14ac:dyDescent="0.2">
      <c r="B452" s="18"/>
      <c r="C452" s="13"/>
      <c r="D452" s="22"/>
      <c r="E452" s="22"/>
      <c r="F452" s="23"/>
      <c r="G452" s="24" t="str">
        <f>IF(B452="","",IFERROR(INDEX('Registru note'!$C$5:$C$504,MATCH(B452,'Registru note'!$B$5:$B$504,0)),""))</f>
        <v/>
      </c>
      <c r="H452" s="25" t="str">
        <f t="shared" si="18"/>
        <v/>
      </c>
      <c r="I452" s="25" t="str">
        <f t="shared" si="19"/>
        <v/>
      </c>
      <c r="J452" s="15" t="str">
        <f>IF(B452="","",IFERROR(INDEX('Registru note'!$D$5:$D$504,MATCH(B452,'Registru note'!$B$5:$B$504,0)),""))</f>
        <v/>
      </c>
      <c r="K452" s="17" t="str">
        <f>IF(AND(B452="",D452="",E452=""),"",TRIM(IF(ISNA(MATCH(B452,'Registru note'!$B$5:$B$504,0)),"Nota nu există în registru. ","")&amp;IF(D452="","Lipsește contul debitor. ",IF(NOT(OR(ISNUMBER(MATCH(TRIM(IF(ISNUMBER(FIND(".",D452)),LEFT(D452,FIND(".",D452)-1),D452)),PlanCont,0)),ISNUMBER(MATCH(LEFT(TRIM(IF(ISNUMBER(FIND(".",D452)),LEFT(D452,FIND(".",D452)-1),D452)),4),PlanCont,0)),ISNUMBER(MATCH(LEFT(TRIM(IF(ISNUMBER(FIND(".",D452)),LEFT(D452,FIND(".",D452)-1),D452)),3),PlanCont,0)))),"Contul debitor nu există în plan. ",""))&amp;IF(E452="","Lipsește contul creditor. ",IF(NOT(OR(ISNUMBER(MATCH(TRIM(IF(ISNUMBER(FIND(".",E452)),LEFT(E452,FIND(".",E452)-1),E452)),PlanCont,0)),ISNUMBER(MATCH(LEFT(TRIM(IF(ISNUMBER(FIND(".",E452)),LEFT(E452,FIND(".",E452)-1),E452)),4),PlanCont,0)),ISNUMBER(MATCH(LEFT(TRIM(IF(ISNUMBER(FIND(".",E452)),LEFT(E452,FIND(".",E452)-1),E452)),3),PlanCont,0)))),"Contul creditor nu există în plan. ",""))&amp;IF(AND(D452&lt;&gt;"",TRIM(D452&amp;"")=TRIM(E452&amp;"")),"Același cont pe debit și credit. ","")&amp;IF(N(F452)=0,"Lipsește suma. ","")&amp;IF(AND(N(F452)&lt;0,J452&lt;&gt;"Stornare"),"Sumă negativă într-o notă care nu e de stornare. ","")&amp;IF(C452="","Lipsește explicația. ","")))</f>
        <v/>
      </c>
      <c r="L452" s="1" t="str">
        <f>IF(B452="","",B452&amp;"|"&amp;COUNTIF($B$5:B452,B452))</f>
        <v/>
      </c>
      <c r="M452" s="1" t="str">
        <f t="shared" si="20"/>
        <v/>
      </c>
    </row>
    <row r="453" spans="2:13" x14ac:dyDescent="0.2">
      <c r="B453" s="18"/>
      <c r="C453" s="13"/>
      <c r="D453" s="22"/>
      <c r="E453" s="22"/>
      <c r="F453" s="23"/>
      <c r="G453" s="24" t="str">
        <f>IF(B453="","",IFERROR(INDEX('Registru note'!$C$5:$C$504,MATCH(B453,'Registru note'!$B$5:$B$504,0)),""))</f>
        <v/>
      </c>
      <c r="H453" s="25" t="str">
        <f t="shared" ref="H453:H516" si="21">IF(D453="","",IFERROR(INDEX(PlanDen,MATCH(TRIM(IF(ISNUMBER(FIND(".",D453)),LEFT(D453,FIND(".",D453)-1),D453)),PlanCont,0)),IFERROR(INDEX(PlanDen,MATCH(LEFT(TRIM(IF(ISNUMBER(FIND(".",D453)),LEFT(D453,FIND(".",D453)-1),D453)),4),PlanCont,0)),IFERROR(INDEX(PlanDen,MATCH(LEFT(TRIM(IF(ISNUMBER(FIND(".",D453)),LEFT(D453,FIND(".",D453)-1),D453)),3),PlanCont,0)),"Cont inexistent în plan"))))</f>
        <v/>
      </c>
      <c r="I453" s="25" t="str">
        <f t="shared" ref="I453:I516" si="22">IF(E453="","",IFERROR(INDEX(PlanDen,MATCH(TRIM(IF(ISNUMBER(FIND(".",E453)),LEFT(E453,FIND(".",E453)-1),E453)),PlanCont,0)),IFERROR(INDEX(PlanDen,MATCH(LEFT(TRIM(IF(ISNUMBER(FIND(".",E453)),LEFT(E453,FIND(".",E453)-1),E453)),4),PlanCont,0)),IFERROR(INDEX(PlanDen,MATCH(LEFT(TRIM(IF(ISNUMBER(FIND(".",E453)),LEFT(E453,FIND(".",E453)-1),E453)),3),PlanCont,0)),"Cont inexistent în plan"))))</f>
        <v/>
      </c>
      <c r="J453" s="15" t="str">
        <f>IF(B453="","",IFERROR(INDEX('Registru note'!$D$5:$D$504,MATCH(B453,'Registru note'!$B$5:$B$504,0)),""))</f>
        <v/>
      </c>
      <c r="K453" s="17" t="str">
        <f>IF(AND(B453="",D453="",E453=""),"",TRIM(IF(ISNA(MATCH(B453,'Registru note'!$B$5:$B$504,0)),"Nota nu există în registru. ","")&amp;IF(D453="","Lipsește contul debitor. ",IF(NOT(OR(ISNUMBER(MATCH(TRIM(IF(ISNUMBER(FIND(".",D453)),LEFT(D453,FIND(".",D453)-1),D453)),PlanCont,0)),ISNUMBER(MATCH(LEFT(TRIM(IF(ISNUMBER(FIND(".",D453)),LEFT(D453,FIND(".",D453)-1),D453)),4),PlanCont,0)),ISNUMBER(MATCH(LEFT(TRIM(IF(ISNUMBER(FIND(".",D453)),LEFT(D453,FIND(".",D453)-1),D453)),3),PlanCont,0)))),"Contul debitor nu există în plan. ",""))&amp;IF(E453="","Lipsește contul creditor. ",IF(NOT(OR(ISNUMBER(MATCH(TRIM(IF(ISNUMBER(FIND(".",E453)),LEFT(E453,FIND(".",E453)-1),E453)),PlanCont,0)),ISNUMBER(MATCH(LEFT(TRIM(IF(ISNUMBER(FIND(".",E453)),LEFT(E453,FIND(".",E453)-1),E453)),4),PlanCont,0)),ISNUMBER(MATCH(LEFT(TRIM(IF(ISNUMBER(FIND(".",E453)),LEFT(E453,FIND(".",E453)-1),E453)),3),PlanCont,0)))),"Contul creditor nu există în plan. ",""))&amp;IF(AND(D453&lt;&gt;"",TRIM(D453&amp;"")=TRIM(E453&amp;"")),"Același cont pe debit și credit. ","")&amp;IF(N(F453)=0,"Lipsește suma. ","")&amp;IF(AND(N(F453)&lt;0,J453&lt;&gt;"Stornare"),"Sumă negativă într-o notă care nu e de stornare. ","")&amp;IF(C453="","Lipsește explicația. ","")))</f>
        <v/>
      </c>
      <c r="L453" s="1" t="str">
        <f>IF(B453="","",B453&amp;"|"&amp;COUNTIF($B$5:B453,B453))</f>
        <v/>
      </c>
      <c r="M453" s="1" t="str">
        <f t="shared" ref="M453:M516" si="23">IF(OR(B453="",NOT(ISNUMBER(G453))),"",G453*100000+ROW())</f>
        <v/>
      </c>
    </row>
    <row r="454" spans="2:13" x14ac:dyDescent="0.2">
      <c r="B454" s="18"/>
      <c r="C454" s="13"/>
      <c r="D454" s="22"/>
      <c r="E454" s="22"/>
      <c r="F454" s="23"/>
      <c r="G454" s="24" t="str">
        <f>IF(B454="","",IFERROR(INDEX('Registru note'!$C$5:$C$504,MATCH(B454,'Registru note'!$B$5:$B$504,0)),""))</f>
        <v/>
      </c>
      <c r="H454" s="25" t="str">
        <f t="shared" si="21"/>
        <v/>
      </c>
      <c r="I454" s="25" t="str">
        <f t="shared" si="22"/>
        <v/>
      </c>
      <c r="J454" s="15" t="str">
        <f>IF(B454="","",IFERROR(INDEX('Registru note'!$D$5:$D$504,MATCH(B454,'Registru note'!$B$5:$B$504,0)),""))</f>
        <v/>
      </c>
      <c r="K454" s="17" t="str">
        <f>IF(AND(B454="",D454="",E454=""),"",TRIM(IF(ISNA(MATCH(B454,'Registru note'!$B$5:$B$504,0)),"Nota nu există în registru. ","")&amp;IF(D454="","Lipsește contul debitor. ",IF(NOT(OR(ISNUMBER(MATCH(TRIM(IF(ISNUMBER(FIND(".",D454)),LEFT(D454,FIND(".",D454)-1),D454)),PlanCont,0)),ISNUMBER(MATCH(LEFT(TRIM(IF(ISNUMBER(FIND(".",D454)),LEFT(D454,FIND(".",D454)-1),D454)),4),PlanCont,0)),ISNUMBER(MATCH(LEFT(TRIM(IF(ISNUMBER(FIND(".",D454)),LEFT(D454,FIND(".",D454)-1),D454)),3),PlanCont,0)))),"Contul debitor nu există în plan. ",""))&amp;IF(E454="","Lipsește contul creditor. ",IF(NOT(OR(ISNUMBER(MATCH(TRIM(IF(ISNUMBER(FIND(".",E454)),LEFT(E454,FIND(".",E454)-1),E454)),PlanCont,0)),ISNUMBER(MATCH(LEFT(TRIM(IF(ISNUMBER(FIND(".",E454)),LEFT(E454,FIND(".",E454)-1),E454)),4),PlanCont,0)),ISNUMBER(MATCH(LEFT(TRIM(IF(ISNUMBER(FIND(".",E454)),LEFT(E454,FIND(".",E454)-1),E454)),3),PlanCont,0)))),"Contul creditor nu există în plan. ",""))&amp;IF(AND(D454&lt;&gt;"",TRIM(D454&amp;"")=TRIM(E454&amp;"")),"Același cont pe debit și credit. ","")&amp;IF(N(F454)=0,"Lipsește suma. ","")&amp;IF(AND(N(F454)&lt;0,J454&lt;&gt;"Stornare"),"Sumă negativă într-o notă care nu e de stornare. ","")&amp;IF(C454="","Lipsește explicația. ","")))</f>
        <v/>
      </c>
      <c r="L454" s="1" t="str">
        <f>IF(B454="","",B454&amp;"|"&amp;COUNTIF($B$5:B454,B454))</f>
        <v/>
      </c>
      <c r="M454" s="1" t="str">
        <f t="shared" si="23"/>
        <v/>
      </c>
    </row>
    <row r="455" spans="2:13" x14ac:dyDescent="0.2">
      <c r="B455" s="18"/>
      <c r="C455" s="13"/>
      <c r="D455" s="22"/>
      <c r="E455" s="22"/>
      <c r="F455" s="23"/>
      <c r="G455" s="24" t="str">
        <f>IF(B455="","",IFERROR(INDEX('Registru note'!$C$5:$C$504,MATCH(B455,'Registru note'!$B$5:$B$504,0)),""))</f>
        <v/>
      </c>
      <c r="H455" s="25" t="str">
        <f t="shared" si="21"/>
        <v/>
      </c>
      <c r="I455" s="25" t="str">
        <f t="shared" si="22"/>
        <v/>
      </c>
      <c r="J455" s="15" t="str">
        <f>IF(B455="","",IFERROR(INDEX('Registru note'!$D$5:$D$504,MATCH(B455,'Registru note'!$B$5:$B$504,0)),""))</f>
        <v/>
      </c>
      <c r="K455" s="17" t="str">
        <f>IF(AND(B455="",D455="",E455=""),"",TRIM(IF(ISNA(MATCH(B455,'Registru note'!$B$5:$B$504,0)),"Nota nu există în registru. ","")&amp;IF(D455="","Lipsește contul debitor. ",IF(NOT(OR(ISNUMBER(MATCH(TRIM(IF(ISNUMBER(FIND(".",D455)),LEFT(D455,FIND(".",D455)-1),D455)),PlanCont,0)),ISNUMBER(MATCH(LEFT(TRIM(IF(ISNUMBER(FIND(".",D455)),LEFT(D455,FIND(".",D455)-1),D455)),4),PlanCont,0)),ISNUMBER(MATCH(LEFT(TRIM(IF(ISNUMBER(FIND(".",D455)),LEFT(D455,FIND(".",D455)-1),D455)),3),PlanCont,0)))),"Contul debitor nu există în plan. ",""))&amp;IF(E455="","Lipsește contul creditor. ",IF(NOT(OR(ISNUMBER(MATCH(TRIM(IF(ISNUMBER(FIND(".",E455)),LEFT(E455,FIND(".",E455)-1),E455)),PlanCont,0)),ISNUMBER(MATCH(LEFT(TRIM(IF(ISNUMBER(FIND(".",E455)),LEFT(E455,FIND(".",E455)-1),E455)),4),PlanCont,0)),ISNUMBER(MATCH(LEFT(TRIM(IF(ISNUMBER(FIND(".",E455)),LEFT(E455,FIND(".",E455)-1),E455)),3),PlanCont,0)))),"Contul creditor nu există în plan. ",""))&amp;IF(AND(D455&lt;&gt;"",TRIM(D455&amp;"")=TRIM(E455&amp;"")),"Același cont pe debit și credit. ","")&amp;IF(N(F455)=0,"Lipsește suma. ","")&amp;IF(AND(N(F455)&lt;0,J455&lt;&gt;"Stornare"),"Sumă negativă într-o notă care nu e de stornare. ","")&amp;IF(C455="","Lipsește explicația. ","")))</f>
        <v/>
      </c>
      <c r="L455" s="1" t="str">
        <f>IF(B455="","",B455&amp;"|"&amp;COUNTIF($B$5:B455,B455))</f>
        <v/>
      </c>
      <c r="M455" s="1" t="str">
        <f t="shared" si="23"/>
        <v/>
      </c>
    </row>
    <row r="456" spans="2:13" x14ac:dyDescent="0.2">
      <c r="B456" s="18"/>
      <c r="C456" s="13"/>
      <c r="D456" s="22"/>
      <c r="E456" s="22"/>
      <c r="F456" s="23"/>
      <c r="G456" s="24" t="str">
        <f>IF(B456="","",IFERROR(INDEX('Registru note'!$C$5:$C$504,MATCH(B456,'Registru note'!$B$5:$B$504,0)),""))</f>
        <v/>
      </c>
      <c r="H456" s="25" t="str">
        <f t="shared" si="21"/>
        <v/>
      </c>
      <c r="I456" s="25" t="str">
        <f t="shared" si="22"/>
        <v/>
      </c>
      <c r="J456" s="15" t="str">
        <f>IF(B456="","",IFERROR(INDEX('Registru note'!$D$5:$D$504,MATCH(B456,'Registru note'!$B$5:$B$504,0)),""))</f>
        <v/>
      </c>
      <c r="K456" s="17" t="str">
        <f>IF(AND(B456="",D456="",E456=""),"",TRIM(IF(ISNA(MATCH(B456,'Registru note'!$B$5:$B$504,0)),"Nota nu există în registru. ","")&amp;IF(D456="","Lipsește contul debitor. ",IF(NOT(OR(ISNUMBER(MATCH(TRIM(IF(ISNUMBER(FIND(".",D456)),LEFT(D456,FIND(".",D456)-1),D456)),PlanCont,0)),ISNUMBER(MATCH(LEFT(TRIM(IF(ISNUMBER(FIND(".",D456)),LEFT(D456,FIND(".",D456)-1),D456)),4),PlanCont,0)),ISNUMBER(MATCH(LEFT(TRIM(IF(ISNUMBER(FIND(".",D456)),LEFT(D456,FIND(".",D456)-1),D456)),3),PlanCont,0)))),"Contul debitor nu există în plan. ",""))&amp;IF(E456="","Lipsește contul creditor. ",IF(NOT(OR(ISNUMBER(MATCH(TRIM(IF(ISNUMBER(FIND(".",E456)),LEFT(E456,FIND(".",E456)-1),E456)),PlanCont,0)),ISNUMBER(MATCH(LEFT(TRIM(IF(ISNUMBER(FIND(".",E456)),LEFT(E456,FIND(".",E456)-1),E456)),4),PlanCont,0)),ISNUMBER(MATCH(LEFT(TRIM(IF(ISNUMBER(FIND(".",E456)),LEFT(E456,FIND(".",E456)-1),E456)),3),PlanCont,0)))),"Contul creditor nu există în plan. ",""))&amp;IF(AND(D456&lt;&gt;"",TRIM(D456&amp;"")=TRIM(E456&amp;"")),"Același cont pe debit și credit. ","")&amp;IF(N(F456)=0,"Lipsește suma. ","")&amp;IF(AND(N(F456)&lt;0,J456&lt;&gt;"Stornare"),"Sumă negativă într-o notă care nu e de stornare. ","")&amp;IF(C456="","Lipsește explicația. ","")))</f>
        <v/>
      </c>
      <c r="L456" s="1" t="str">
        <f>IF(B456="","",B456&amp;"|"&amp;COUNTIF($B$5:B456,B456))</f>
        <v/>
      </c>
      <c r="M456" s="1" t="str">
        <f t="shared" si="23"/>
        <v/>
      </c>
    </row>
    <row r="457" spans="2:13" x14ac:dyDescent="0.2">
      <c r="B457" s="18"/>
      <c r="C457" s="13"/>
      <c r="D457" s="22"/>
      <c r="E457" s="22"/>
      <c r="F457" s="23"/>
      <c r="G457" s="24" t="str">
        <f>IF(B457="","",IFERROR(INDEX('Registru note'!$C$5:$C$504,MATCH(B457,'Registru note'!$B$5:$B$504,0)),""))</f>
        <v/>
      </c>
      <c r="H457" s="25" t="str">
        <f t="shared" si="21"/>
        <v/>
      </c>
      <c r="I457" s="25" t="str">
        <f t="shared" si="22"/>
        <v/>
      </c>
      <c r="J457" s="15" t="str">
        <f>IF(B457="","",IFERROR(INDEX('Registru note'!$D$5:$D$504,MATCH(B457,'Registru note'!$B$5:$B$504,0)),""))</f>
        <v/>
      </c>
      <c r="K457" s="17" t="str">
        <f>IF(AND(B457="",D457="",E457=""),"",TRIM(IF(ISNA(MATCH(B457,'Registru note'!$B$5:$B$504,0)),"Nota nu există în registru. ","")&amp;IF(D457="","Lipsește contul debitor. ",IF(NOT(OR(ISNUMBER(MATCH(TRIM(IF(ISNUMBER(FIND(".",D457)),LEFT(D457,FIND(".",D457)-1),D457)),PlanCont,0)),ISNUMBER(MATCH(LEFT(TRIM(IF(ISNUMBER(FIND(".",D457)),LEFT(D457,FIND(".",D457)-1),D457)),4),PlanCont,0)),ISNUMBER(MATCH(LEFT(TRIM(IF(ISNUMBER(FIND(".",D457)),LEFT(D457,FIND(".",D457)-1),D457)),3),PlanCont,0)))),"Contul debitor nu există în plan. ",""))&amp;IF(E457="","Lipsește contul creditor. ",IF(NOT(OR(ISNUMBER(MATCH(TRIM(IF(ISNUMBER(FIND(".",E457)),LEFT(E457,FIND(".",E457)-1),E457)),PlanCont,0)),ISNUMBER(MATCH(LEFT(TRIM(IF(ISNUMBER(FIND(".",E457)),LEFT(E457,FIND(".",E457)-1),E457)),4),PlanCont,0)),ISNUMBER(MATCH(LEFT(TRIM(IF(ISNUMBER(FIND(".",E457)),LEFT(E457,FIND(".",E457)-1),E457)),3),PlanCont,0)))),"Contul creditor nu există în plan. ",""))&amp;IF(AND(D457&lt;&gt;"",TRIM(D457&amp;"")=TRIM(E457&amp;"")),"Același cont pe debit și credit. ","")&amp;IF(N(F457)=0,"Lipsește suma. ","")&amp;IF(AND(N(F457)&lt;0,J457&lt;&gt;"Stornare"),"Sumă negativă într-o notă care nu e de stornare. ","")&amp;IF(C457="","Lipsește explicația. ","")))</f>
        <v/>
      </c>
      <c r="L457" s="1" t="str">
        <f>IF(B457="","",B457&amp;"|"&amp;COUNTIF($B$5:B457,B457))</f>
        <v/>
      </c>
      <c r="M457" s="1" t="str">
        <f t="shared" si="23"/>
        <v/>
      </c>
    </row>
    <row r="458" spans="2:13" x14ac:dyDescent="0.2">
      <c r="B458" s="18"/>
      <c r="C458" s="13"/>
      <c r="D458" s="22"/>
      <c r="E458" s="22"/>
      <c r="F458" s="23"/>
      <c r="G458" s="24" t="str">
        <f>IF(B458="","",IFERROR(INDEX('Registru note'!$C$5:$C$504,MATCH(B458,'Registru note'!$B$5:$B$504,0)),""))</f>
        <v/>
      </c>
      <c r="H458" s="25" t="str">
        <f t="shared" si="21"/>
        <v/>
      </c>
      <c r="I458" s="25" t="str">
        <f t="shared" si="22"/>
        <v/>
      </c>
      <c r="J458" s="15" t="str">
        <f>IF(B458="","",IFERROR(INDEX('Registru note'!$D$5:$D$504,MATCH(B458,'Registru note'!$B$5:$B$504,0)),""))</f>
        <v/>
      </c>
      <c r="K458" s="17" t="str">
        <f>IF(AND(B458="",D458="",E458=""),"",TRIM(IF(ISNA(MATCH(B458,'Registru note'!$B$5:$B$504,0)),"Nota nu există în registru. ","")&amp;IF(D458="","Lipsește contul debitor. ",IF(NOT(OR(ISNUMBER(MATCH(TRIM(IF(ISNUMBER(FIND(".",D458)),LEFT(D458,FIND(".",D458)-1),D458)),PlanCont,0)),ISNUMBER(MATCH(LEFT(TRIM(IF(ISNUMBER(FIND(".",D458)),LEFT(D458,FIND(".",D458)-1),D458)),4),PlanCont,0)),ISNUMBER(MATCH(LEFT(TRIM(IF(ISNUMBER(FIND(".",D458)),LEFT(D458,FIND(".",D458)-1),D458)),3),PlanCont,0)))),"Contul debitor nu există în plan. ",""))&amp;IF(E458="","Lipsește contul creditor. ",IF(NOT(OR(ISNUMBER(MATCH(TRIM(IF(ISNUMBER(FIND(".",E458)),LEFT(E458,FIND(".",E458)-1),E458)),PlanCont,0)),ISNUMBER(MATCH(LEFT(TRIM(IF(ISNUMBER(FIND(".",E458)),LEFT(E458,FIND(".",E458)-1),E458)),4),PlanCont,0)),ISNUMBER(MATCH(LEFT(TRIM(IF(ISNUMBER(FIND(".",E458)),LEFT(E458,FIND(".",E458)-1),E458)),3),PlanCont,0)))),"Contul creditor nu există în plan. ",""))&amp;IF(AND(D458&lt;&gt;"",TRIM(D458&amp;"")=TRIM(E458&amp;"")),"Același cont pe debit și credit. ","")&amp;IF(N(F458)=0,"Lipsește suma. ","")&amp;IF(AND(N(F458)&lt;0,J458&lt;&gt;"Stornare"),"Sumă negativă într-o notă care nu e de stornare. ","")&amp;IF(C458="","Lipsește explicația. ","")))</f>
        <v/>
      </c>
      <c r="L458" s="1" t="str">
        <f>IF(B458="","",B458&amp;"|"&amp;COUNTIF($B$5:B458,B458))</f>
        <v/>
      </c>
      <c r="M458" s="1" t="str">
        <f t="shared" si="23"/>
        <v/>
      </c>
    </row>
    <row r="459" spans="2:13" x14ac:dyDescent="0.2">
      <c r="B459" s="18"/>
      <c r="C459" s="13"/>
      <c r="D459" s="22"/>
      <c r="E459" s="22"/>
      <c r="F459" s="23"/>
      <c r="G459" s="24" t="str">
        <f>IF(B459="","",IFERROR(INDEX('Registru note'!$C$5:$C$504,MATCH(B459,'Registru note'!$B$5:$B$504,0)),""))</f>
        <v/>
      </c>
      <c r="H459" s="25" t="str">
        <f t="shared" si="21"/>
        <v/>
      </c>
      <c r="I459" s="25" t="str">
        <f t="shared" si="22"/>
        <v/>
      </c>
      <c r="J459" s="15" t="str">
        <f>IF(B459="","",IFERROR(INDEX('Registru note'!$D$5:$D$504,MATCH(B459,'Registru note'!$B$5:$B$504,0)),""))</f>
        <v/>
      </c>
      <c r="K459" s="17" t="str">
        <f>IF(AND(B459="",D459="",E459=""),"",TRIM(IF(ISNA(MATCH(B459,'Registru note'!$B$5:$B$504,0)),"Nota nu există în registru. ","")&amp;IF(D459="","Lipsește contul debitor. ",IF(NOT(OR(ISNUMBER(MATCH(TRIM(IF(ISNUMBER(FIND(".",D459)),LEFT(D459,FIND(".",D459)-1),D459)),PlanCont,0)),ISNUMBER(MATCH(LEFT(TRIM(IF(ISNUMBER(FIND(".",D459)),LEFT(D459,FIND(".",D459)-1),D459)),4),PlanCont,0)),ISNUMBER(MATCH(LEFT(TRIM(IF(ISNUMBER(FIND(".",D459)),LEFT(D459,FIND(".",D459)-1),D459)),3),PlanCont,0)))),"Contul debitor nu există în plan. ",""))&amp;IF(E459="","Lipsește contul creditor. ",IF(NOT(OR(ISNUMBER(MATCH(TRIM(IF(ISNUMBER(FIND(".",E459)),LEFT(E459,FIND(".",E459)-1),E459)),PlanCont,0)),ISNUMBER(MATCH(LEFT(TRIM(IF(ISNUMBER(FIND(".",E459)),LEFT(E459,FIND(".",E459)-1),E459)),4),PlanCont,0)),ISNUMBER(MATCH(LEFT(TRIM(IF(ISNUMBER(FIND(".",E459)),LEFT(E459,FIND(".",E459)-1),E459)),3),PlanCont,0)))),"Contul creditor nu există în plan. ",""))&amp;IF(AND(D459&lt;&gt;"",TRIM(D459&amp;"")=TRIM(E459&amp;"")),"Același cont pe debit și credit. ","")&amp;IF(N(F459)=0,"Lipsește suma. ","")&amp;IF(AND(N(F459)&lt;0,J459&lt;&gt;"Stornare"),"Sumă negativă într-o notă care nu e de stornare. ","")&amp;IF(C459="","Lipsește explicația. ","")))</f>
        <v/>
      </c>
      <c r="L459" s="1" t="str">
        <f>IF(B459="","",B459&amp;"|"&amp;COUNTIF($B$5:B459,B459))</f>
        <v/>
      </c>
      <c r="M459" s="1" t="str">
        <f t="shared" si="23"/>
        <v/>
      </c>
    </row>
    <row r="460" spans="2:13" x14ac:dyDescent="0.2">
      <c r="B460" s="18"/>
      <c r="C460" s="13"/>
      <c r="D460" s="22"/>
      <c r="E460" s="22"/>
      <c r="F460" s="23"/>
      <c r="G460" s="24" t="str">
        <f>IF(B460="","",IFERROR(INDEX('Registru note'!$C$5:$C$504,MATCH(B460,'Registru note'!$B$5:$B$504,0)),""))</f>
        <v/>
      </c>
      <c r="H460" s="25" t="str">
        <f t="shared" si="21"/>
        <v/>
      </c>
      <c r="I460" s="25" t="str">
        <f t="shared" si="22"/>
        <v/>
      </c>
      <c r="J460" s="15" t="str">
        <f>IF(B460="","",IFERROR(INDEX('Registru note'!$D$5:$D$504,MATCH(B460,'Registru note'!$B$5:$B$504,0)),""))</f>
        <v/>
      </c>
      <c r="K460" s="17" t="str">
        <f>IF(AND(B460="",D460="",E460=""),"",TRIM(IF(ISNA(MATCH(B460,'Registru note'!$B$5:$B$504,0)),"Nota nu există în registru. ","")&amp;IF(D460="","Lipsește contul debitor. ",IF(NOT(OR(ISNUMBER(MATCH(TRIM(IF(ISNUMBER(FIND(".",D460)),LEFT(D460,FIND(".",D460)-1),D460)),PlanCont,0)),ISNUMBER(MATCH(LEFT(TRIM(IF(ISNUMBER(FIND(".",D460)),LEFT(D460,FIND(".",D460)-1),D460)),4),PlanCont,0)),ISNUMBER(MATCH(LEFT(TRIM(IF(ISNUMBER(FIND(".",D460)),LEFT(D460,FIND(".",D460)-1),D460)),3),PlanCont,0)))),"Contul debitor nu există în plan. ",""))&amp;IF(E460="","Lipsește contul creditor. ",IF(NOT(OR(ISNUMBER(MATCH(TRIM(IF(ISNUMBER(FIND(".",E460)),LEFT(E460,FIND(".",E460)-1),E460)),PlanCont,0)),ISNUMBER(MATCH(LEFT(TRIM(IF(ISNUMBER(FIND(".",E460)),LEFT(E460,FIND(".",E460)-1),E460)),4),PlanCont,0)),ISNUMBER(MATCH(LEFT(TRIM(IF(ISNUMBER(FIND(".",E460)),LEFT(E460,FIND(".",E460)-1),E460)),3),PlanCont,0)))),"Contul creditor nu există în plan. ",""))&amp;IF(AND(D460&lt;&gt;"",TRIM(D460&amp;"")=TRIM(E460&amp;"")),"Același cont pe debit și credit. ","")&amp;IF(N(F460)=0,"Lipsește suma. ","")&amp;IF(AND(N(F460)&lt;0,J460&lt;&gt;"Stornare"),"Sumă negativă într-o notă care nu e de stornare. ","")&amp;IF(C460="","Lipsește explicația. ","")))</f>
        <v/>
      </c>
      <c r="L460" s="1" t="str">
        <f>IF(B460="","",B460&amp;"|"&amp;COUNTIF($B$5:B460,B460))</f>
        <v/>
      </c>
      <c r="M460" s="1" t="str">
        <f t="shared" si="23"/>
        <v/>
      </c>
    </row>
    <row r="461" spans="2:13" x14ac:dyDescent="0.2">
      <c r="B461" s="18"/>
      <c r="C461" s="13"/>
      <c r="D461" s="22"/>
      <c r="E461" s="22"/>
      <c r="F461" s="23"/>
      <c r="G461" s="24" t="str">
        <f>IF(B461="","",IFERROR(INDEX('Registru note'!$C$5:$C$504,MATCH(B461,'Registru note'!$B$5:$B$504,0)),""))</f>
        <v/>
      </c>
      <c r="H461" s="25" t="str">
        <f t="shared" si="21"/>
        <v/>
      </c>
      <c r="I461" s="25" t="str">
        <f t="shared" si="22"/>
        <v/>
      </c>
      <c r="J461" s="15" t="str">
        <f>IF(B461="","",IFERROR(INDEX('Registru note'!$D$5:$D$504,MATCH(B461,'Registru note'!$B$5:$B$504,0)),""))</f>
        <v/>
      </c>
      <c r="K461" s="17" t="str">
        <f>IF(AND(B461="",D461="",E461=""),"",TRIM(IF(ISNA(MATCH(B461,'Registru note'!$B$5:$B$504,0)),"Nota nu există în registru. ","")&amp;IF(D461="","Lipsește contul debitor. ",IF(NOT(OR(ISNUMBER(MATCH(TRIM(IF(ISNUMBER(FIND(".",D461)),LEFT(D461,FIND(".",D461)-1),D461)),PlanCont,0)),ISNUMBER(MATCH(LEFT(TRIM(IF(ISNUMBER(FIND(".",D461)),LEFT(D461,FIND(".",D461)-1),D461)),4),PlanCont,0)),ISNUMBER(MATCH(LEFT(TRIM(IF(ISNUMBER(FIND(".",D461)),LEFT(D461,FIND(".",D461)-1),D461)),3),PlanCont,0)))),"Contul debitor nu există în plan. ",""))&amp;IF(E461="","Lipsește contul creditor. ",IF(NOT(OR(ISNUMBER(MATCH(TRIM(IF(ISNUMBER(FIND(".",E461)),LEFT(E461,FIND(".",E461)-1),E461)),PlanCont,0)),ISNUMBER(MATCH(LEFT(TRIM(IF(ISNUMBER(FIND(".",E461)),LEFT(E461,FIND(".",E461)-1),E461)),4),PlanCont,0)),ISNUMBER(MATCH(LEFT(TRIM(IF(ISNUMBER(FIND(".",E461)),LEFT(E461,FIND(".",E461)-1),E461)),3),PlanCont,0)))),"Contul creditor nu există în plan. ",""))&amp;IF(AND(D461&lt;&gt;"",TRIM(D461&amp;"")=TRIM(E461&amp;"")),"Același cont pe debit și credit. ","")&amp;IF(N(F461)=0,"Lipsește suma. ","")&amp;IF(AND(N(F461)&lt;0,J461&lt;&gt;"Stornare"),"Sumă negativă într-o notă care nu e de stornare. ","")&amp;IF(C461="","Lipsește explicația. ","")))</f>
        <v/>
      </c>
      <c r="L461" s="1" t="str">
        <f>IF(B461="","",B461&amp;"|"&amp;COUNTIF($B$5:B461,B461))</f>
        <v/>
      </c>
      <c r="M461" s="1" t="str">
        <f t="shared" si="23"/>
        <v/>
      </c>
    </row>
    <row r="462" spans="2:13" x14ac:dyDescent="0.2">
      <c r="B462" s="18"/>
      <c r="C462" s="13"/>
      <c r="D462" s="22"/>
      <c r="E462" s="22"/>
      <c r="F462" s="23"/>
      <c r="G462" s="24" t="str">
        <f>IF(B462="","",IFERROR(INDEX('Registru note'!$C$5:$C$504,MATCH(B462,'Registru note'!$B$5:$B$504,0)),""))</f>
        <v/>
      </c>
      <c r="H462" s="25" t="str">
        <f t="shared" si="21"/>
        <v/>
      </c>
      <c r="I462" s="25" t="str">
        <f t="shared" si="22"/>
        <v/>
      </c>
      <c r="J462" s="15" t="str">
        <f>IF(B462="","",IFERROR(INDEX('Registru note'!$D$5:$D$504,MATCH(B462,'Registru note'!$B$5:$B$504,0)),""))</f>
        <v/>
      </c>
      <c r="K462" s="17" t="str">
        <f>IF(AND(B462="",D462="",E462=""),"",TRIM(IF(ISNA(MATCH(B462,'Registru note'!$B$5:$B$504,0)),"Nota nu există în registru. ","")&amp;IF(D462="","Lipsește contul debitor. ",IF(NOT(OR(ISNUMBER(MATCH(TRIM(IF(ISNUMBER(FIND(".",D462)),LEFT(D462,FIND(".",D462)-1),D462)),PlanCont,0)),ISNUMBER(MATCH(LEFT(TRIM(IF(ISNUMBER(FIND(".",D462)),LEFT(D462,FIND(".",D462)-1),D462)),4),PlanCont,0)),ISNUMBER(MATCH(LEFT(TRIM(IF(ISNUMBER(FIND(".",D462)),LEFT(D462,FIND(".",D462)-1),D462)),3),PlanCont,0)))),"Contul debitor nu există în plan. ",""))&amp;IF(E462="","Lipsește contul creditor. ",IF(NOT(OR(ISNUMBER(MATCH(TRIM(IF(ISNUMBER(FIND(".",E462)),LEFT(E462,FIND(".",E462)-1),E462)),PlanCont,0)),ISNUMBER(MATCH(LEFT(TRIM(IF(ISNUMBER(FIND(".",E462)),LEFT(E462,FIND(".",E462)-1),E462)),4),PlanCont,0)),ISNUMBER(MATCH(LEFT(TRIM(IF(ISNUMBER(FIND(".",E462)),LEFT(E462,FIND(".",E462)-1),E462)),3),PlanCont,0)))),"Contul creditor nu există în plan. ",""))&amp;IF(AND(D462&lt;&gt;"",TRIM(D462&amp;"")=TRIM(E462&amp;"")),"Același cont pe debit și credit. ","")&amp;IF(N(F462)=0,"Lipsește suma. ","")&amp;IF(AND(N(F462)&lt;0,J462&lt;&gt;"Stornare"),"Sumă negativă într-o notă care nu e de stornare. ","")&amp;IF(C462="","Lipsește explicația. ","")))</f>
        <v/>
      </c>
      <c r="L462" s="1" t="str">
        <f>IF(B462="","",B462&amp;"|"&amp;COUNTIF($B$5:B462,B462))</f>
        <v/>
      </c>
      <c r="M462" s="1" t="str">
        <f t="shared" si="23"/>
        <v/>
      </c>
    </row>
    <row r="463" spans="2:13" x14ac:dyDescent="0.2">
      <c r="B463" s="18"/>
      <c r="C463" s="13"/>
      <c r="D463" s="22"/>
      <c r="E463" s="22"/>
      <c r="F463" s="23"/>
      <c r="G463" s="24" t="str">
        <f>IF(B463="","",IFERROR(INDEX('Registru note'!$C$5:$C$504,MATCH(B463,'Registru note'!$B$5:$B$504,0)),""))</f>
        <v/>
      </c>
      <c r="H463" s="25" t="str">
        <f t="shared" si="21"/>
        <v/>
      </c>
      <c r="I463" s="25" t="str">
        <f t="shared" si="22"/>
        <v/>
      </c>
      <c r="J463" s="15" t="str">
        <f>IF(B463="","",IFERROR(INDEX('Registru note'!$D$5:$D$504,MATCH(B463,'Registru note'!$B$5:$B$504,0)),""))</f>
        <v/>
      </c>
      <c r="K463" s="17" t="str">
        <f>IF(AND(B463="",D463="",E463=""),"",TRIM(IF(ISNA(MATCH(B463,'Registru note'!$B$5:$B$504,0)),"Nota nu există în registru. ","")&amp;IF(D463="","Lipsește contul debitor. ",IF(NOT(OR(ISNUMBER(MATCH(TRIM(IF(ISNUMBER(FIND(".",D463)),LEFT(D463,FIND(".",D463)-1),D463)),PlanCont,0)),ISNUMBER(MATCH(LEFT(TRIM(IF(ISNUMBER(FIND(".",D463)),LEFT(D463,FIND(".",D463)-1),D463)),4),PlanCont,0)),ISNUMBER(MATCH(LEFT(TRIM(IF(ISNUMBER(FIND(".",D463)),LEFT(D463,FIND(".",D463)-1),D463)),3),PlanCont,0)))),"Contul debitor nu există în plan. ",""))&amp;IF(E463="","Lipsește contul creditor. ",IF(NOT(OR(ISNUMBER(MATCH(TRIM(IF(ISNUMBER(FIND(".",E463)),LEFT(E463,FIND(".",E463)-1),E463)),PlanCont,0)),ISNUMBER(MATCH(LEFT(TRIM(IF(ISNUMBER(FIND(".",E463)),LEFT(E463,FIND(".",E463)-1),E463)),4),PlanCont,0)),ISNUMBER(MATCH(LEFT(TRIM(IF(ISNUMBER(FIND(".",E463)),LEFT(E463,FIND(".",E463)-1),E463)),3),PlanCont,0)))),"Contul creditor nu există în plan. ",""))&amp;IF(AND(D463&lt;&gt;"",TRIM(D463&amp;"")=TRIM(E463&amp;"")),"Același cont pe debit și credit. ","")&amp;IF(N(F463)=0,"Lipsește suma. ","")&amp;IF(AND(N(F463)&lt;0,J463&lt;&gt;"Stornare"),"Sumă negativă într-o notă care nu e de stornare. ","")&amp;IF(C463="","Lipsește explicația. ","")))</f>
        <v/>
      </c>
      <c r="L463" s="1" t="str">
        <f>IF(B463="","",B463&amp;"|"&amp;COUNTIF($B$5:B463,B463))</f>
        <v/>
      </c>
      <c r="M463" s="1" t="str">
        <f t="shared" si="23"/>
        <v/>
      </c>
    </row>
    <row r="464" spans="2:13" x14ac:dyDescent="0.2">
      <c r="B464" s="18"/>
      <c r="C464" s="13"/>
      <c r="D464" s="22"/>
      <c r="E464" s="22"/>
      <c r="F464" s="23"/>
      <c r="G464" s="24" t="str">
        <f>IF(B464="","",IFERROR(INDEX('Registru note'!$C$5:$C$504,MATCH(B464,'Registru note'!$B$5:$B$504,0)),""))</f>
        <v/>
      </c>
      <c r="H464" s="25" t="str">
        <f t="shared" si="21"/>
        <v/>
      </c>
      <c r="I464" s="25" t="str">
        <f t="shared" si="22"/>
        <v/>
      </c>
      <c r="J464" s="15" t="str">
        <f>IF(B464="","",IFERROR(INDEX('Registru note'!$D$5:$D$504,MATCH(B464,'Registru note'!$B$5:$B$504,0)),""))</f>
        <v/>
      </c>
      <c r="K464" s="17" t="str">
        <f>IF(AND(B464="",D464="",E464=""),"",TRIM(IF(ISNA(MATCH(B464,'Registru note'!$B$5:$B$504,0)),"Nota nu există în registru. ","")&amp;IF(D464="","Lipsește contul debitor. ",IF(NOT(OR(ISNUMBER(MATCH(TRIM(IF(ISNUMBER(FIND(".",D464)),LEFT(D464,FIND(".",D464)-1),D464)),PlanCont,0)),ISNUMBER(MATCH(LEFT(TRIM(IF(ISNUMBER(FIND(".",D464)),LEFT(D464,FIND(".",D464)-1),D464)),4),PlanCont,0)),ISNUMBER(MATCH(LEFT(TRIM(IF(ISNUMBER(FIND(".",D464)),LEFT(D464,FIND(".",D464)-1),D464)),3),PlanCont,0)))),"Contul debitor nu există în plan. ",""))&amp;IF(E464="","Lipsește contul creditor. ",IF(NOT(OR(ISNUMBER(MATCH(TRIM(IF(ISNUMBER(FIND(".",E464)),LEFT(E464,FIND(".",E464)-1),E464)),PlanCont,0)),ISNUMBER(MATCH(LEFT(TRIM(IF(ISNUMBER(FIND(".",E464)),LEFT(E464,FIND(".",E464)-1),E464)),4),PlanCont,0)),ISNUMBER(MATCH(LEFT(TRIM(IF(ISNUMBER(FIND(".",E464)),LEFT(E464,FIND(".",E464)-1),E464)),3),PlanCont,0)))),"Contul creditor nu există în plan. ",""))&amp;IF(AND(D464&lt;&gt;"",TRIM(D464&amp;"")=TRIM(E464&amp;"")),"Același cont pe debit și credit. ","")&amp;IF(N(F464)=0,"Lipsește suma. ","")&amp;IF(AND(N(F464)&lt;0,J464&lt;&gt;"Stornare"),"Sumă negativă într-o notă care nu e de stornare. ","")&amp;IF(C464="","Lipsește explicația. ","")))</f>
        <v/>
      </c>
      <c r="L464" s="1" t="str">
        <f>IF(B464="","",B464&amp;"|"&amp;COUNTIF($B$5:B464,B464))</f>
        <v/>
      </c>
      <c r="M464" s="1" t="str">
        <f t="shared" si="23"/>
        <v/>
      </c>
    </row>
    <row r="465" spans="2:13" x14ac:dyDescent="0.2">
      <c r="B465" s="18"/>
      <c r="C465" s="13"/>
      <c r="D465" s="22"/>
      <c r="E465" s="22"/>
      <c r="F465" s="23"/>
      <c r="G465" s="24" t="str">
        <f>IF(B465="","",IFERROR(INDEX('Registru note'!$C$5:$C$504,MATCH(B465,'Registru note'!$B$5:$B$504,0)),""))</f>
        <v/>
      </c>
      <c r="H465" s="25" t="str">
        <f t="shared" si="21"/>
        <v/>
      </c>
      <c r="I465" s="25" t="str">
        <f t="shared" si="22"/>
        <v/>
      </c>
      <c r="J465" s="15" t="str">
        <f>IF(B465="","",IFERROR(INDEX('Registru note'!$D$5:$D$504,MATCH(B465,'Registru note'!$B$5:$B$504,0)),""))</f>
        <v/>
      </c>
      <c r="K465" s="17" t="str">
        <f>IF(AND(B465="",D465="",E465=""),"",TRIM(IF(ISNA(MATCH(B465,'Registru note'!$B$5:$B$504,0)),"Nota nu există în registru. ","")&amp;IF(D465="","Lipsește contul debitor. ",IF(NOT(OR(ISNUMBER(MATCH(TRIM(IF(ISNUMBER(FIND(".",D465)),LEFT(D465,FIND(".",D465)-1),D465)),PlanCont,0)),ISNUMBER(MATCH(LEFT(TRIM(IF(ISNUMBER(FIND(".",D465)),LEFT(D465,FIND(".",D465)-1),D465)),4),PlanCont,0)),ISNUMBER(MATCH(LEFT(TRIM(IF(ISNUMBER(FIND(".",D465)),LEFT(D465,FIND(".",D465)-1),D465)),3),PlanCont,0)))),"Contul debitor nu există în plan. ",""))&amp;IF(E465="","Lipsește contul creditor. ",IF(NOT(OR(ISNUMBER(MATCH(TRIM(IF(ISNUMBER(FIND(".",E465)),LEFT(E465,FIND(".",E465)-1),E465)),PlanCont,0)),ISNUMBER(MATCH(LEFT(TRIM(IF(ISNUMBER(FIND(".",E465)),LEFT(E465,FIND(".",E465)-1),E465)),4),PlanCont,0)),ISNUMBER(MATCH(LEFT(TRIM(IF(ISNUMBER(FIND(".",E465)),LEFT(E465,FIND(".",E465)-1),E465)),3),PlanCont,0)))),"Contul creditor nu există în plan. ",""))&amp;IF(AND(D465&lt;&gt;"",TRIM(D465&amp;"")=TRIM(E465&amp;"")),"Același cont pe debit și credit. ","")&amp;IF(N(F465)=0,"Lipsește suma. ","")&amp;IF(AND(N(F465)&lt;0,J465&lt;&gt;"Stornare"),"Sumă negativă într-o notă care nu e de stornare. ","")&amp;IF(C465="","Lipsește explicația. ","")))</f>
        <v/>
      </c>
      <c r="L465" s="1" t="str">
        <f>IF(B465="","",B465&amp;"|"&amp;COUNTIF($B$5:B465,B465))</f>
        <v/>
      </c>
      <c r="M465" s="1" t="str">
        <f t="shared" si="23"/>
        <v/>
      </c>
    </row>
    <row r="466" spans="2:13" x14ac:dyDescent="0.2">
      <c r="B466" s="18"/>
      <c r="C466" s="13"/>
      <c r="D466" s="22"/>
      <c r="E466" s="22"/>
      <c r="F466" s="23"/>
      <c r="G466" s="24" t="str">
        <f>IF(B466="","",IFERROR(INDEX('Registru note'!$C$5:$C$504,MATCH(B466,'Registru note'!$B$5:$B$504,0)),""))</f>
        <v/>
      </c>
      <c r="H466" s="25" t="str">
        <f t="shared" si="21"/>
        <v/>
      </c>
      <c r="I466" s="25" t="str">
        <f t="shared" si="22"/>
        <v/>
      </c>
      <c r="J466" s="15" t="str">
        <f>IF(B466="","",IFERROR(INDEX('Registru note'!$D$5:$D$504,MATCH(B466,'Registru note'!$B$5:$B$504,0)),""))</f>
        <v/>
      </c>
      <c r="K466" s="17" t="str">
        <f>IF(AND(B466="",D466="",E466=""),"",TRIM(IF(ISNA(MATCH(B466,'Registru note'!$B$5:$B$504,0)),"Nota nu există în registru. ","")&amp;IF(D466="","Lipsește contul debitor. ",IF(NOT(OR(ISNUMBER(MATCH(TRIM(IF(ISNUMBER(FIND(".",D466)),LEFT(D466,FIND(".",D466)-1),D466)),PlanCont,0)),ISNUMBER(MATCH(LEFT(TRIM(IF(ISNUMBER(FIND(".",D466)),LEFT(D466,FIND(".",D466)-1),D466)),4),PlanCont,0)),ISNUMBER(MATCH(LEFT(TRIM(IF(ISNUMBER(FIND(".",D466)),LEFT(D466,FIND(".",D466)-1),D466)),3),PlanCont,0)))),"Contul debitor nu există în plan. ",""))&amp;IF(E466="","Lipsește contul creditor. ",IF(NOT(OR(ISNUMBER(MATCH(TRIM(IF(ISNUMBER(FIND(".",E466)),LEFT(E466,FIND(".",E466)-1),E466)),PlanCont,0)),ISNUMBER(MATCH(LEFT(TRIM(IF(ISNUMBER(FIND(".",E466)),LEFT(E466,FIND(".",E466)-1),E466)),4),PlanCont,0)),ISNUMBER(MATCH(LEFT(TRIM(IF(ISNUMBER(FIND(".",E466)),LEFT(E466,FIND(".",E466)-1),E466)),3),PlanCont,0)))),"Contul creditor nu există în plan. ",""))&amp;IF(AND(D466&lt;&gt;"",TRIM(D466&amp;"")=TRIM(E466&amp;"")),"Același cont pe debit și credit. ","")&amp;IF(N(F466)=0,"Lipsește suma. ","")&amp;IF(AND(N(F466)&lt;0,J466&lt;&gt;"Stornare"),"Sumă negativă într-o notă care nu e de stornare. ","")&amp;IF(C466="","Lipsește explicația. ","")))</f>
        <v/>
      </c>
      <c r="L466" s="1" t="str">
        <f>IF(B466="","",B466&amp;"|"&amp;COUNTIF($B$5:B466,B466))</f>
        <v/>
      </c>
      <c r="M466" s="1" t="str">
        <f t="shared" si="23"/>
        <v/>
      </c>
    </row>
    <row r="467" spans="2:13" x14ac:dyDescent="0.2">
      <c r="B467" s="18"/>
      <c r="C467" s="13"/>
      <c r="D467" s="22"/>
      <c r="E467" s="22"/>
      <c r="F467" s="23"/>
      <c r="G467" s="24" t="str">
        <f>IF(B467="","",IFERROR(INDEX('Registru note'!$C$5:$C$504,MATCH(B467,'Registru note'!$B$5:$B$504,0)),""))</f>
        <v/>
      </c>
      <c r="H467" s="25" t="str">
        <f t="shared" si="21"/>
        <v/>
      </c>
      <c r="I467" s="25" t="str">
        <f t="shared" si="22"/>
        <v/>
      </c>
      <c r="J467" s="15" t="str">
        <f>IF(B467="","",IFERROR(INDEX('Registru note'!$D$5:$D$504,MATCH(B467,'Registru note'!$B$5:$B$504,0)),""))</f>
        <v/>
      </c>
      <c r="K467" s="17" t="str">
        <f>IF(AND(B467="",D467="",E467=""),"",TRIM(IF(ISNA(MATCH(B467,'Registru note'!$B$5:$B$504,0)),"Nota nu există în registru. ","")&amp;IF(D467="","Lipsește contul debitor. ",IF(NOT(OR(ISNUMBER(MATCH(TRIM(IF(ISNUMBER(FIND(".",D467)),LEFT(D467,FIND(".",D467)-1),D467)),PlanCont,0)),ISNUMBER(MATCH(LEFT(TRIM(IF(ISNUMBER(FIND(".",D467)),LEFT(D467,FIND(".",D467)-1),D467)),4),PlanCont,0)),ISNUMBER(MATCH(LEFT(TRIM(IF(ISNUMBER(FIND(".",D467)),LEFT(D467,FIND(".",D467)-1),D467)),3),PlanCont,0)))),"Contul debitor nu există în plan. ",""))&amp;IF(E467="","Lipsește contul creditor. ",IF(NOT(OR(ISNUMBER(MATCH(TRIM(IF(ISNUMBER(FIND(".",E467)),LEFT(E467,FIND(".",E467)-1),E467)),PlanCont,0)),ISNUMBER(MATCH(LEFT(TRIM(IF(ISNUMBER(FIND(".",E467)),LEFT(E467,FIND(".",E467)-1),E467)),4),PlanCont,0)),ISNUMBER(MATCH(LEFT(TRIM(IF(ISNUMBER(FIND(".",E467)),LEFT(E467,FIND(".",E467)-1),E467)),3),PlanCont,0)))),"Contul creditor nu există în plan. ",""))&amp;IF(AND(D467&lt;&gt;"",TRIM(D467&amp;"")=TRIM(E467&amp;"")),"Același cont pe debit și credit. ","")&amp;IF(N(F467)=0,"Lipsește suma. ","")&amp;IF(AND(N(F467)&lt;0,J467&lt;&gt;"Stornare"),"Sumă negativă într-o notă care nu e de stornare. ","")&amp;IF(C467="","Lipsește explicația. ","")))</f>
        <v/>
      </c>
      <c r="L467" s="1" t="str">
        <f>IF(B467="","",B467&amp;"|"&amp;COUNTIF($B$5:B467,B467))</f>
        <v/>
      </c>
      <c r="M467" s="1" t="str">
        <f t="shared" si="23"/>
        <v/>
      </c>
    </row>
    <row r="468" spans="2:13" x14ac:dyDescent="0.2">
      <c r="B468" s="18"/>
      <c r="C468" s="13"/>
      <c r="D468" s="22"/>
      <c r="E468" s="22"/>
      <c r="F468" s="23"/>
      <c r="G468" s="24" t="str">
        <f>IF(B468="","",IFERROR(INDEX('Registru note'!$C$5:$C$504,MATCH(B468,'Registru note'!$B$5:$B$504,0)),""))</f>
        <v/>
      </c>
      <c r="H468" s="25" t="str">
        <f t="shared" si="21"/>
        <v/>
      </c>
      <c r="I468" s="25" t="str">
        <f t="shared" si="22"/>
        <v/>
      </c>
      <c r="J468" s="15" t="str">
        <f>IF(B468="","",IFERROR(INDEX('Registru note'!$D$5:$D$504,MATCH(B468,'Registru note'!$B$5:$B$504,0)),""))</f>
        <v/>
      </c>
      <c r="K468" s="17" t="str">
        <f>IF(AND(B468="",D468="",E468=""),"",TRIM(IF(ISNA(MATCH(B468,'Registru note'!$B$5:$B$504,0)),"Nota nu există în registru. ","")&amp;IF(D468="","Lipsește contul debitor. ",IF(NOT(OR(ISNUMBER(MATCH(TRIM(IF(ISNUMBER(FIND(".",D468)),LEFT(D468,FIND(".",D468)-1),D468)),PlanCont,0)),ISNUMBER(MATCH(LEFT(TRIM(IF(ISNUMBER(FIND(".",D468)),LEFT(D468,FIND(".",D468)-1),D468)),4),PlanCont,0)),ISNUMBER(MATCH(LEFT(TRIM(IF(ISNUMBER(FIND(".",D468)),LEFT(D468,FIND(".",D468)-1),D468)),3),PlanCont,0)))),"Contul debitor nu există în plan. ",""))&amp;IF(E468="","Lipsește contul creditor. ",IF(NOT(OR(ISNUMBER(MATCH(TRIM(IF(ISNUMBER(FIND(".",E468)),LEFT(E468,FIND(".",E468)-1),E468)),PlanCont,0)),ISNUMBER(MATCH(LEFT(TRIM(IF(ISNUMBER(FIND(".",E468)),LEFT(E468,FIND(".",E468)-1),E468)),4),PlanCont,0)),ISNUMBER(MATCH(LEFT(TRIM(IF(ISNUMBER(FIND(".",E468)),LEFT(E468,FIND(".",E468)-1),E468)),3),PlanCont,0)))),"Contul creditor nu există în plan. ",""))&amp;IF(AND(D468&lt;&gt;"",TRIM(D468&amp;"")=TRIM(E468&amp;"")),"Același cont pe debit și credit. ","")&amp;IF(N(F468)=0,"Lipsește suma. ","")&amp;IF(AND(N(F468)&lt;0,J468&lt;&gt;"Stornare"),"Sumă negativă într-o notă care nu e de stornare. ","")&amp;IF(C468="","Lipsește explicația. ","")))</f>
        <v/>
      </c>
      <c r="L468" s="1" t="str">
        <f>IF(B468="","",B468&amp;"|"&amp;COUNTIF($B$5:B468,B468))</f>
        <v/>
      </c>
      <c r="M468" s="1" t="str">
        <f t="shared" si="23"/>
        <v/>
      </c>
    </row>
    <row r="469" spans="2:13" x14ac:dyDescent="0.2">
      <c r="B469" s="18"/>
      <c r="C469" s="13"/>
      <c r="D469" s="22"/>
      <c r="E469" s="22"/>
      <c r="F469" s="23"/>
      <c r="G469" s="24" t="str">
        <f>IF(B469="","",IFERROR(INDEX('Registru note'!$C$5:$C$504,MATCH(B469,'Registru note'!$B$5:$B$504,0)),""))</f>
        <v/>
      </c>
      <c r="H469" s="25" t="str">
        <f t="shared" si="21"/>
        <v/>
      </c>
      <c r="I469" s="25" t="str">
        <f t="shared" si="22"/>
        <v/>
      </c>
      <c r="J469" s="15" t="str">
        <f>IF(B469="","",IFERROR(INDEX('Registru note'!$D$5:$D$504,MATCH(B469,'Registru note'!$B$5:$B$504,0)),""))</f>
        <v/>
      </c>
      <c r="K469" s="17" t="str">
        <f>IF(AND(B469="",D469="",E469=""),"",TRIM(IF(ISNA(MATCH(B469,'Registru note'!$B$5:$B$504,0)),"Nota nu există în registru. ","")&amp;IF(D469="","Lipsește contul debitor. ",IF(NOT(OR(ISNUMBER(MATCH(TRIM(IF(ISNUMBER(FIND(".",D469)),LEFT(D469,FIND(".",D469)-1),D469)),PlanCont,0)),ISNUMBER(MATCH(LEFT(TRIM(IF(ISNUMBER(FIND(".",D469)),LEFT(D469,FIND(".",D469)-1),D469)),4),PlanCont,0)),ISNUMBER(MATCH(LEFT(TRIM(IF(ISNUMBER(FIND(".",D469)),LEFT(D469,FIND(".",D469)-1),D469)),3),PlanCont,0)))),"Contul debitor nu există în plan. ",""))&amp;IF(E469="","Lipsește contul creditor. ",IF(NOT(OR(ISNUMBER(MATCH(TRIM(IF(ISNUMBER(FIND(".",E469)),LEFT(E469,FIND(".",E469)-1),E469)),PlanCont,0)),ISNUMBER(MATCH(LEFT(TRIM(IF(ISNUMBER(FIND(".",E469)),LEFT(E469,FIND(".",E469)-1),E469)),4),PlanCont,0)),ISNUMBER(MATCH(LEFT(TRIM(IF(ISNUMBER(FIND(".",E469)),LEFT(E469,FIND(".",E469)-1),E469)),3),PlanCont,0)))),"Contul creditor nu există în plan. ",""))&amp;IF(AND(D469&lt;&gt;"",TRIM(D469&amp;"")=TRIM(E469&amp;"")),"Același cont pe debit și credit. ","")&amp;IF(N(F469)=0,"Lipsește suma. ","")&amp;IF(AND(N(F469)&lt;0,J469&lt;&gt;"Stornare"),"Sumă negativă într-o notă care nu e de stornare. ","")&amp;IF(C469="","Lipsește explicația. ","")))</f>
        <v/>
      </c>
      <c r="L469" s="1" t="str">
        <f>IF(B469="","",B469&amp;"|"&amp;COUNTIF($B$5:B469,B469))</f>
        <v/>
      </c>
      <c r="M469" s="1" t="str">
        <f t="shared" si="23"/>
        <v/>
      </c>
    </row>
    <row r="470" spans="2:13" x14ac:dyDescent="0.2">
      <c r="B470" s="18"/>
      <c r="C470" s="13"/>
      <c r="D470" s="22"/>
      <c r="E470" s="22"/>
      <c r="F470" s="23"/>
      <c r="G470" s="24" t="str">
        <f>IF(B470="","",IFERROR(INDEX('Registru note'!$C$5:$C$504,MATCH(B470,'Registru note'!$B$5:$B$504,0)),""))</f>
        <v/>
      </c>
      <c r="H470" s="25" t="str">
        <f t="shared" si="21"/>
        <v/>
      </c>
      <c r="I470" s="25" t="str">
        <f t="shared" si="22"/>
        <v/>
      </c>
      <c r="J470" s="15" t="str">
        <f>IF(B470="","",IFERROR(INDEX('Registru note'!$D$5:$D$504,MATCH(B470,'Registru note'!$B$5:$B$504,0)),""))</f>
        <v/>
      </c>
      <c r="K470" s="17" t="str">
        <f>IF(AND(B470="",D470="",E470=""),"",TRIM(IF(ISNA(MATCH(B470,'Registru note'!$B$5:$B$504,0)),"Nota nu există în registru. ","")&amp;IF(D470="","Lipsește contul debitor. ",IF(NOT(OR(ISNUMBER(MATCH(TRIM(IF(ISNUMBER(FIND(".",D470)),LEFT(D470,FIND(".",D470)-1),D470)),PlanCont,0)),ISNUMBER(MATCH(LEFT(TRIM(IF(ISNUMBER(FIND(".",D470)),LEFT(D470,FIND(".",D470)-1),D470)),4),PlanCont,0)),ISNUMBER(MATCH(LEFT(TRIM(IF(ISNUMBER(FIND(".",D470)),LEFT(D470,FIND(".",D470)-1),D470)),3),PlanCont,0)))),"Contul debitor nu există în plan. ",""))&amp;IF(E470="","Lipsește contul creditor. ",IF(NOT(OR(ISNUMBER(MATCH(TRIM(IF(ISNUMBER(FIND(".",E470)),LEFT(E470,FIND(".",E470)-1),E470)),PlanCont,0)),ISNUMBER(MATCH(LEFT(TRIM(IF(ISNUMBER(FIND(".",E470)),LEFT(E470,FIND(".",E470)-1),E470)),4),PlanCont,0)),ISNUMBER(MATCH(LEFT(TRIM(IF(ISNUMBER(FIND(".",E470)),LEFT(E470,FIND(".",E470)-1),E470)),3),PlanCont,0)))),"Contul creditor nu există în plan. ",""))&amp;IF(AND(D470&lt;&gt;"",TRIM(D470&amp;"")=TRIM(E470&amp;"")),"Același cont pe debit și credit. ","")&amp;IF(N(F470)=0,"Lipsește suma. ","")&amp;IF(AND(N(F470)&lt;0,J470&lt;&gt;"Stornare"),"Sumă negativă într-o notă care nu e de stornare. ","")&amp;IF(C470="","Lipsește explicația. ","")))</f>
        <v/>
      </c>
      <c r="L470" s="1" t="str">
        <f>IF(B470="","",B470&amp;"|"&amp;COUNTIF($B$5:B470,B470))</f>
        <v/>
      </c>
      <c r="M470" s="1" t="str">
        <f t="shared" si="23"/>
        <v/>
      </c>
    </row>
    <row r="471" spans="2:13" x14ac:dyDescent="0.2">
      <c r="B471" s="18"/>
      <c r="C471" s="13"/>
      <c r="D471" s="22"/>
      <c r="E471" s="22"/>
      <c r="F471" s="23"/>
      <c r="G471" s="24" t="str">
        <f>IF(B471="","",IFERROR(INDEX('Registru note'!$C$5:$C$504,MATCH(B471,'Registru note'!$B$5:$B$504,0)),""))</f>
        <v/>
      </c>
      <c r="H471" s="25" t="str">
        <f t="shared" si="21"/>
        <v/>
      </c>
      <c r="I471" s="25" t="str">
        <f t="shared" si="22"/>
        <v/>
      </c>
      <c r="J471" s="15" t="str">
        <f>IF(B471="","",IFERROR(INDEX('Registru note'!$D$5:$D$504,MATCH(B471,'Registru note'!$B$5:$B$504,0)),""))</f>
        <v/>
      </c>
      <c r="K471" s="17" t="str">
        <f>IF(AND(B471="",D471="",E471=""),"",TRIM(IF(ISNA(MATCH(B471,'Registru note'!$B$5:$B$504,0)),"Nota nu există în registru. ","")&amp;IF(D471="","Lipsește contul debitor. ",IF(NOT(OR(ISNUMBER(MATCH(TRIM(IF(ISNUMBER(FIND(".",D471)),LEFT(D471,FIND(".",D471)-1),D471)),PlanCont,0)),ISNUMBER(MATCH(LEFT(TRIM(IF(ISNUMBER(FIND(".",D471)),LEFT(D471,FIND(".",D471)-1),D471)),4),PlanCont,0)),ISNUMBER(MATCH(LEFT(TRIM(IF(ISNUMBER(FIND(".",D471)),LEFT(D471,FIND(".",D471)-1),D471)),3),PlanCont,0)))),"Contul debitor nu există în plan. ",""))&amp;IF(E471="","Lipsește contul creditor. ",IF(NOT(OR(ISNUMBER(MATCH(TRIM(IF(ISNUMBER(FIND(".",E471)),LEFT(E471,FIND(".",E471)-1),E471)),PlanCont,0)),ISNUMBER(MATCH(LEFT(TRIM(IF(ISNUMBER(FIND(".",E471)),LEFT(E471,FIND(".",E471)-1),E471)),4),PlanCont,0)),ISNUMBER(MATCH(LEFT(TRIM(IF(ISNUMBER(FIND(".",E471)),LEFT(E471,FIND(".",E471)-1),E471)),3),PlanCont,0)))),"Contul creditor nu există în plan. ",""))&amp;IF(AND(D471&lt;&gt;"",TRIM(D471&amp;"")=TRIM(E471&amp;"")),"Același cont pe debit și credit. ","")&amp;IF(N(F471)=0,"Lipsește suma. ","")&amp;IF(AND(N(F471)&lt;0,J471&lt;&gt;"Stornare"),"Sumă negativă într-o notă care nu e de stornare. ","")&amp;IF(C471="","Lipsește explicația. ","")))</f>
        <v/>
      </c>
      <c r="L471" s="1" t="str">
        <f>IF(B471="","",B471&amp;"|"&amp;COUNTIF($B$5:B471,B471))</f>
        <v/>
      </c>
      <c r="M471" s="1" t="str">
        <f t="shared" si="23"/>
        <v/>
      </c>
    </row>
    <row r="472" spans="2:13" x14ac:dyDescent="0.2">
      <c r="B472" s="18"/>
      <c r="C472" s="13"/>
      <c r="D472" s="22"/>
      <c r="E472" s="22"/>
      <c r="F472" s="23"/>
      <c r="G472" s="24" t="str">
        <f>IF(B472="","",IFERROR(INDEX('Registru note'!$C$5:$C$504,MATCH(B472,'Registru note'!$B$5:$B$504,0)),""))</f>
        <v/>
      </c>
      <c r="H472" s="25" t="str">
        <f t="shared" si="21"/>
        <v/>
      </c>
      <c r="I472" s="25" t="str">
        <f t="shared" si="22"/>
        <v/>
      </c>
      <c r="J472" s="15" t="str">
        <f>IF(B472="","",IFERROR(INDEX('Registru note'!$D$5:$D$504,MATCH(B472,'Registru note'!$B$5:$B$504,0)),""))</f>
        <v/>
      </c>
      <c r="K472" s="17" t="str">
        <f>IF(AND(B472="",D472="",E472=""),"",TRIM(IF(ISNA(MATCH(B472,'Registru note'!$B$5:$B$504,0)),"Nota nu există în registru. ","")&amp;IF(D472="","Lipsește contul debitor. ",IF(NOT(OR(ISNUMBER(MATCH(TRIM(IF(ISNUMBER(FIND(".",D472)),LEFT(D472,FIND(".",D472)-1),D472)),PlanCont,0)),ISNUMBER(MATCH(LEFT(TRIM(IF(ISNUMBER(FIND(".",D472)),LEFT(D472,FIND(".",D472)-1),D472)),4),PlanCont,0)),ISNUMBER(MATCH(LEFT(TRIM(IF(ISNUMBER(FIND(".",D472)),LEFT(D472,FIND(".",D472)-1),D472)),3),PlanCont,0)))),"Contul debitor nu există în plan. ",""))&amp;IF(E472="","Lipsește contul creditor. ",IF(NOT(OR(ISNUMBER(MATCH(TRIM(IF(ISNUMBER(FIND(".",E472)),LEFT(E472,FIND(".",E472)-1),E472)),PlanCont,0)),ISNUMBER(MATCH(LEFT(TRIM(IF(ISNUMBER(FIND(".",E472)),LEFT(E472,FIND(".",E472)-1),E472)),4),PlanCont,0)),ISNUMBER(MATCH(LEFT(TRIM(IF(ISNUMBER(FIND(".",E472)),LEFT(E472,FIND(".",E472)-1),E472)),3),PlanCont,0)))),"Contul creditor nu există în plan. ",""))&amp;IF(AND(D472&lt;&gt;"",TRIM(D472&amp;"")=TRIM(E472&amp;"")),"Același cont pe debit și credit. ","")&amp;IF(N(F472)=0,"Lipsește suma. ","")&amp;IF(AND(N(F472)&lt;0,J472&lt;&gt;"Stornare"),"Sumă negativă într-o notă care nu e de stornare. ","")&amp;IF(C472="","Lipsește explicația. ","")))</f>
        <v/>
      </c>
      <c r="L472" s="1" t="str">
        <f>IF(B472="","",B472&amp;"|"&amp;COUNTIF($B$5:B472,B472))</f>
        <v/>
      </c>
      <c r="M472" s="1" t="str">
        <f t="shared" si="23"/>
        <v/>
      </c>
    </row>
    <row r="473" spans="2:13" x14ac:dyDescent="0.2">
      <c r="B473" s="18"/>
      <c r="C473" s="13"/>
      <c r="D473" s="22"/>
      <c r="E473" s="22"/>
      <c r="F473" s="23"/>
      <c r="G473" s="24" t="str">
        <f>IF(B473="","",IFERROR(INDEX('Registru note'!$C$5:$C$504,MATCH(B473,'Registru note'!$B$5:$B$504,0)),""))</f>
        <v/>
      </c>
      <c r="H473" s="25" t="str">
        <f t="shared" si="21"/>
        <v/>
      </c>
      <c r="I473" s="25" t="str">
        <f t="shared" si="22"/>
        <v/>
      </c>
      <c r="J473" s="15" t="str">
        <f>IF(B473="","",IFERROR(INDEX('Registru note'!$D$5:$D$504,MATCH(B473,'Registru note'!$B$5:$B$504,0)),""))</f>
        <v/>
      </c>
      <c r="K473" s="17" t="str">
        <f>IF(AND(B473="",D473="",E473=""),"",TRIM(IF(ISNA(MATCH(B473,'Registru note'!$B$5:$B$504,0)),"Nota nu există în registru. ","")&amp;IF(D473="","Lipsește contul debitor. ",IF(NOT(OR(ISNUMBER(MATCH(TRIM(IF(ISNUMBER(FIND(".",D473)),LEFT(D473,FIND(".",D473)-1),D473)),PlanCont,0)),ISNUMBER(MATCH(LEFT(TRIM(IF(ISNUMBER(FIND(".",D473)),LEFT(D473,FIND(".",D473)-1),D473)),4),PlanCont,0)),ISNUMBER(MATCH(LEFT(TRIM(IF(ISNUMBER(FIND(".",D473)),LEFT(D473,FIND(".",D473)-1),D473)),3),PlanCont,0)))),"Contul debitor nu există în plan. ",""))&amp;IF(E473="","Lipsește contul creditor. ",IF(NOT(OR(ISNUMBER(MATCH(TRIM(IF(ISNUMBER(FIND(".",E473)),LEFT(E473,FIND(".",E473)-1),E473)),PlanCont,0)),ISNUMBER(MATCH(LEFT(TRIM(IF(ISNUMBER(FIND(".",E473)),LEFT(E473,FIND(".",E473)-1),E473)),4),PlanCont,0)),ISNUMBER(MATCH(LEFT(TRIM(IF(ISNUMBER(FIND(".",E473)),LEFT(E473,FIND(".",E473)-1),E473)),3),PlanCont,0)))),"Contul creditor nu există în plan. ",""))&amp;IF(AND(D473&lt;&gt;"",TRIM(D473&amp;"")=TRIM(E473&amp;"")),"Același cont pe debit și credit. ","")&amp;IF(N(F473)=0,"Lipsește suma. ","")&amp;IF(AND(N(F473)&lt;0,J473&lt;&gt;"Stornare"),"Sumă negativă într-o notă care nu e de stornare. ","")&amp;IF(C473="","Lipsește explicația. ","")))</f>
        <v/>
      </c>
      <c r="L473" s="1" t="str">
        <f>IF(B473="","",B473&amp;"|"&amp;COUNTIF($B$5:B473,B473))</f>
        <v/>
      </c>
      <c r="M473" s="1" t="str">
        <f t="shared" si="23"/>
        <v/>
      </c>
    </row>
    <row r="474" spans="2:13" x14ac:dyDescent="0.2">
      <c r="B474" s="18"/>
      <c r="C474" s="13"/>
      <c r="D474" s="22"/>
      <c r="E474" s="22"/>
      <c r="F474" s="23"/>
      <c r="G474" s="24" t="str">
        <f>IF(B474="","",IFERROR(INDEX('Registru note'!$C$5:$C$504,MATCH(B474,'Registru note'!$B$5:$B$504,0)),""))</f>
        <v/>
      </c>
      <c r="H474" s="25" t="str">
        <f t="shared" si="21"/>
        <v/>
      </c>
      <c r="I474" s="25" t="str">
        <f t="shared" si="22"/>
        <v/>
      </c>
      <c r="J474" s="15" t="str">
        <f>IF(B474="","",IFERROR(INDEX('Registru note'!$D$5:$D$504,MATCH(B474,'Registru note'!$B$5:$B$504,0)),""))</f>
        <v/>
      </c>
      <c r="K474" s="17" t="str">
        <f>IF(AND(B474="",D474="",E474=""),"",TRIM(IF(ISNA(MATCH(B474,'Registru note'!$B$5:$B$504,0)),"Nota nu există în registru. ","")&amp;IF(D474="","Lipsește contul debitor. ",IF(NOT(OR(ISNUMBER(MATCH(TRIM(IF(ISNUMBER(FIND(".",D474)),LEFT(D474,FIND(".",D474)-1),D474)),PlanCont,0)),ISNUMBER(MATCH(LEFT(TRIM(IF(ISNUMBER(FIND(".",D474)),LEFT(D474,FIND(".",D474)-1),D474)),4),PlanCont,0)),ISNUMBER(MATCH(LEFT(TRIM(IF(ISNUMBER(FIND(".",D474)),LEFT(D474,FIND(".",D474)-1),D474)),3),PlanCont,0)))),"Contul debitor nu există în plan. ",""))&amp;IF(E474="","Lipsește contul creditor. ",IF(NOT(OR(ISNUMBER(MATCH(TRIM(IF(ISNUMBER(FIND(".",E474)),LEFT(E474,FIND(".",E474)-1),E474)),PlanCont,0)),ISNUMBER(MATCH(LEFT(TRIM(IF(ISNUMBER(FIND(".",E474)),LEFT(E474,FIND(".",E474)-1),E474)),4),PlanCont,0)),ISNUMBER(MATCH(LEFT(TRIM(IF(ISNUMBER(FIND(".",E474)),LEFT(E474,FIND(".",E474)-1),E474)),3),PlanCont,0)))),"Contul creditor nu există în plan. ",""))&amp;IF(AND(D474&lt;&gt;"",TRIM(D474&amp;"")=TRIM(E474&amp;"")),"Același cont pe debit și credit. ","")&amp;IF(N(F474)=0,"Lipsește suma. ","")&amp;IF(AND(N(F474)&lt;0,J474&lt;&gt;"Stornare"),"Sumă negativă într-o notă care nu e de stornare. ","")&amp;IF(C474="","Lipsește explicația. ","")))</f>
        <v/>
      </c>
      <c r="L474" s="1" t="str">
        <f>IF(B474="","",B474&amp;"|"&amp;COUNTIF($B$5:B474,B474))</f>
        <v/>
      </c>
      <c r="M474" s="1" t="str">
        <f t="shared" si="23"/>
        <v/>
      </c>
    </row>
    <row r="475" spans="2:13" x14ac:dyDescent="0.2">
      <c r="B475" s="18"/>
      <c r="C475" s="13"/>
      <c r="D475" s="22"/>
      <c r="E475" s="22"/>
      <c r="F475" s="23"/>
      <c r="G475" s="24" t="str">
        <f>IF(B475="","",IFERROR(INDEX('Registru note'!$C$5:$C$504,MATCH(B475,'Registru note'!$B$5:$B$504,0)),""))</f>
        <v/>
      </c>
      <c r="H475" s="25" t="str">
        <f t="shared" si="21"/>
        <v/>
      </c>
      <c r="I475" s="25" t="str">
        <f t="shared" si="22"/>
        <v/>
      </c>
      <c r="J475" s="15" t="str">
        <f>IF(B475="","",IFERROR(INDEX('Registru note'!$D$5:$D$504,MATCH(B475,'Registru note'!$B$5:$B$504,0)),""))</f>
        <v/>
      </c>
      <c r="K475" s="17" t="str">
        <f>IF(AND(B475="",D475="",E475=""),"",TRIM(IF(ISNA(MATCH(B475,'Registru note'!$B$5:$B$504,0)),"Nota nu există în registru. ","")&amp;IF(D475="","Lipsește contul debitor. ",IF(NOT(OR(ISNUMBER(MATCH(TRIM(IF(ISNUMBER(FIND(".",D475)),LEFT(D475,FIND(".",D475)-1),D475)),PlanCont,0)),ISNUMBER(MATCH(LEFT(TRIM(IF(ISNUMBER(FIND(".",D475)),LEFT(D475,FIND(".",D475)-1),D475)),4),PlanCont,0)),ISNUMBER(MATCH(LEFT(TRIM(IF(ISNUMBER(FIND(".",D475)),LEFT(D475,FIND(".",D475)-1),D475)),3),PlanCont,0)))),"Contul debitor nu există în plan. ",""))&amp;IF(E475="","Lipsește contul creditor. ",IF(NOT(OR(ISNUMBER(MATCH(TRIM(IF(ISNUMBER(FIND(".",E475)),LEFT(E475,FIND(".",E475)-1),E475)),PlanCont,0)),ISNUMBER(MATCH(LEFT(TRIM(IF(ISNUMBER(FIND(".",E475)),LEFT(E475,FIND(".",E475)-1),E475)),4),PlanCont,0)),ISNUMBER(MATCH(LEFT(TRIM(IF(ISNUMBER(FIND(".",E475)),LEFT(E475,FIND(".",E475)-1),E475)),3),PlanCont,0)))),"Contul creditor nu există în plan. ",""))&amp;IF(AND(D475&lt;&gt;"",TRIM(D475&amp;"")=TRIM(E475&amp;"")),"Același cont pe debit și credit. ","")&amp;IF(N(F475)=0,"Lipsește suma. ","")&amp;IF(AND(N(F475)&lt;0,J475&lt;&gt;"Stornare"),"Sumă negativă într-o notă care nu e de stornare. ","")&amp;IF(C475="","Lipsește explicația. ","")))</f>
        <v/>
      </c>
      <c r="L475" s="1" t="str">
        <f>IF(B475="","",B475&amp;"|"&amp;COUNTIF($B$5:B475,B475))</f>
        <v/>
      </c>
      <c r="M475" s="1" t="str">
        <f t="shared" si="23"/>
        <v/>
      </c>
    </row>
    <row r="476" spans="2:13" x14ac:dyDescent="0.2">
      <c r="B476" s="18"/>
      <c r="C476" s="13"/>
      <c r="D476" s="22"/>
      <c r="E476" s="22"/>
      <c r="F476" s="23"/>
      <c r="G476" s="24" t="str">
        <f>IF(B476="","",IFERROR(INDEX('Registru note'!$C$5:$C$504,MATCH(B476,'Registru note'!$B$5:$B$504,0)),""))</f>
        <v/>
      </c>
      <c r="H476" s="25" t="str">
        <f t="shared" si="21"/>
        <v/>
      </c>
      <c r="I476" s="25" t="str">
        <f t="shared" si="22"/>
        <v/>
      </c>
      <c r="J476" s="15" t="str">
        <f>IF(B476="","",IFERROR(INDEX('Registru note'!$D$5:$D$504,MATCH(B476,'Registru note'!$B$5:$B$504,0)),""))</f>
        <v/>
      </c>
      <c r="K476" s="17" t="str">
        <f>IF(AND(B476="",D476="",E476=""),"",TRIM(IF(ISNA(MATCH(B476,'Registru note'!$B$5:$B$504,0)),"Nota nu există în registru. ","")&amp;IF(D476="","Lipsește contul debitor. ",IF(NOT(OR(ISNUMBER(MATCH(TRIM(IF(ISNUMBER(FIND(".",D476)),LEFT(D476,FIND(".",D476)-1),D476)),PlanCont,0)),ISNUMBER(MATCH(LEFT(TRIM(IF(ISNUMBER(FIND(".",D476)),LEFT(D476,FIND(".",D476)-1),D476)),4),PlanCont,0)),ISNUMBER(MATCH(LEFT(TRIM(IF(ISNUMBER(FIND(".",D476)),LEFT(D476,FIND(".",D476)-1),D476)),3),PlanCont,0)))),"Contul debitor nu există în plan. ",""))&amp;IF(E476="","Lipsește contul creditor. ",IF(NOT(OR(ISNUMBER(MATCH(TRIM(IF(ISNUMBER(FIND(".",E476)),LEFT(E476,FIND(".",E476)-1),E476)),PlanCont,0)),ISNUMBER(MATCH(LEFT(TRIM(IF(ISNUMBER(FIND(".",E476)),LEFT(E476,FIND(".",E476)-1),E476)),4),PlanCont,0)),ISNUMBER(MATCH(LEFT(TRIM(IF(ISNUMBER(FIND(".",E476)),LEFT(E476,FIND(".",E476)-1),E476)),3),PlanCont,0)))),"Contul creditor nu există în plan. ",""))&amp;IF(AND(D476&lt;&gt;"",TRIM(D476&amp;"")=TRIM(E476&amp;"")),"Același cont pe debit și credit. ","")&amp;IF(N(F476)=0,"Lipsește suma. ","")&amp;IF(AND(N(F476)&lt;0,J476&lt;&gt;"Stornare"),"Sumă negativă într-o notă care nu e de stornare. ","")&amp;IF(C476="","Lipsește explicația. ","")))</f>
        <v/>
      </c>
      <c r="L476" s="1" t="str">
        <f>IF(B476="","",B476&amp;"|"&amp;COUNTIF($B$5:B476,B476))</f>
        <v/>
      </c>
      <c r="M476" s="1" t="str">
        <f t="shared" si="23"/>
        <v/>
      </c>
    </row>
    <row r="477" spans="2:13" x14ac:dyDescent="0.2">
      <c r="B477" s="18"/>
      <c r="C477" s="13"/>
      <c r="D477" s="22"/>
      <c r="E477" s="22"/>
      <c r="F477" s="23"/>
      <c r="G477" s="24" t="str">
        <f>IF(B477="","",IFERROR(INDEX('Registru note'!$C$5:$C$504,MATCH(B477,'Registru note'!$B$5:$B$504,0)),""))</f>
        <v/>
      </c>
      <c r="H477" s="25" t="str">
        <f t="shared" si="21"/>
        <v/>
      </c>
      <c r="I477" s="25" t="str">
        <f t="shared" si="22"/>
        <v/>
      </c>
      <c r="J477" s="15" t="str">
        <f>IF(B477="","",IFERROR(INDEX('Registru note'!$D$5:$D$504,MATCH(B477,'Registru note'!$B$5:$B$504,0)),""))</f>
        <v/>
      </c>
      <c r="K477" s="17" t="str">
        <f>IF(AND(B477="",D477="",E477=""),"",TRIM(IF(ISNA(MATCH(B477,'Registru note'!$B$5:$B$504,0)),"Nota nu există în registru. ","")&amp;IF(D477="","Lipsește contul debitor. ",IF(NOT(OR(ISNUMBER(MATCH(TRIM(IF(ISNUMBER(FIND(".",D477)),LEFT(D477,FIND(".",D477)-1),D477)),PlanCont,0)),ISNUMBER(MATCH(LEFT(TRIM(IF(ISNUMBER(FIND(".",D477)),LEFT(D477,FIND(".",D477)-1),D477)),4),PlanCont,0)),ISNUMBER(MATCH(LEFT(TRIM(IF(ISNUMBER(FIND(".",D477)),LEFT(D477,FIND(".",D477)-1),D477)),3),PlanCont,0)))),"Contul debitor nu există în plan. ",""))&amp;IF(E477="","Lipsește contul creditor. ",IF(NOT(OR(ISNUMBER(MATCH(TRIM(IF(ISNUMBER(FIND(".",E477)),LEFT(E477,FIND(".",E477)-1),E477)),PlanCont,0)),ISNUMBER(MATCH(LEFT(TRIM(IF(ISNUMBER(FIND(".",E477)),LEFT(E477,FIND(".",E477)-1),E477)),4),PlanCont,0)),ISNUMBER(MATCH(LEFT(TRIM(IF(ISNUMBER(FIND(".",E477)),LEFT(E477,FIND(".",E477)-1),E477)),3),PlanCont,0)))),"Contul creditor nu există în plan. ",""))&amp;IF(AND(D477&lt;&gt;"",TRIM(D477&amp;"")=TRIM(E477&amp;"")),"Același cont pe debit și credit. ","")&amp;IF(N(F477)=0,"Lipsește suma. ","")&amp;IF(AND(N(F477)&lt;0,J477&lt;&gt;"Stornare"),"Sumă negativă într-o notă care nu e de stornare. ","")&amp;IF(C477="","Lipsește explicația. ","")))</f>
        <v/>
      </c>
      <c r="L477" s="1" t="str">
        <f>IF(B477="","",B477&amp;"|"&amp;COUNTIF($B$5:B477,B477))</f>
        <v/>
      </c>
      <c r="M477" s="1" t="str">
        <f t="shared" si="23"/>
        <v/>
      </c>
    </row>
    <row r="478" spans="2:13" x14ac:dyDescent="0.2">
      <c r="B478" s="18"/>
      <c r="C478" s="13"/>
      <c r="D478" s="22"/>
      <c r="E478" s="22"/>
      <c r="F478" s="23"/>
      <c r="G478" s="24" t="str">
        <f>IF(B478="","",IFERROR(INDEX('Registru note'!$C$5:$C$504,MATCH(B478,'Registru note'!$B$5:$B$504,0)),""))</f>
        <v/>
      </c>
      <c r="H478" s="25" t="str">
        <f t="shared" si="21"/>
        <v/>
      </c>
      <c r="I478" s="25" t="str">
        <f t="shared" si="22"/>
        <v/>
      </c>
      <c r="J478" s="15" t="str">
        <f>IF(B478="","",IFERROR(INDEX('Registru note'!$D$5:$D$504,MATCH(B478,'Registru note'!$B$5:$B$504,0)),""))</f>
        <v/>
      </c>
      <c r="K478" s="17" t="str">
        <f>IF(AND(B478="",D478="",E478=""),"",TRIM(IF(ISNA(MATCH(B478,'Registru note'!$B$5:$B$504,0)),"Nota nu există în registru. ","")&amp;IF(D478="","Lipsește contul debitor. ",IF(NOT(OR(ISNUMBER(MATCH(TRIM(IF(ISNUMBER(FIND(".",D478)),LEFT(D478,FIND(".",D478)-1),D478)),PlanCont,0)),ISNUMBER(MATCH(LEFT(TRIM(IF(ISNUMBER(FIND(".",D478)),LEFT(D478,FIND(".",D478)-1),D478)),4),PlanCont,0)),ISNUMBER(MATCH(LEFT(TRIM(IF(ISNUMBER(FIND(".",D478)),LEFT(D478,FIND(".",D478)-1),D478)),3),PlanCont,0)))),"Contul debitor nu există în plan. ",""))&amp;IF(E478="","Lipsește contul creditor. ",IF(NOT(OR(ISNUMBER(MATCH(TRIM(IF(ISNUMBER(FIND(".",E478)),LEFT(E478,FIND(".",E478)-1),E478)),PlanCont,0)),ISNUMBER(MATCH(LEFT(TRIM(IF(ISNUMBER(FIND(".",E478)),LEFT(E478,FIND(".",E478)-1),E478)),4),PlanCont,0)),ISNUMBER(MATCH(LEFT(TRIM(IF(ISNUMBER(FIND(".",E478)),LEFT(E478,FIND(".",E478)-1),E478)),3),PlanCont,0)))),"Contul creditor nu există în plan. ",""))&amp;IF(AND(D478&lt;&gt;"",TRIM(D478&amp;"")=TRIM(E478&amp;"")),"Același cont pe debit și credit. ","")&amp;IF(N(F478)=0,"Lipsește suma. ","")&amp;IF(AND(N(F478)&lt;0,J478&lt;&gt;"Stornare"),"Sumă negativă într-o notă care nu e de stornare. ","")&amp;IF(C478="","Lipsește explicația. ","")))</f>
        <v/>
      </c>
      <c r="L478" s="1" t="str">
        <f>IF(B478="","",B478&amp;"|"&amp;COUNTIF($B$5:B478,B478))</f>
        <v/>
      </c>
      <c r="M478" s="1" t="str">
        <f t="shared" si="23"/>
        <v/>
      </c>
    </row>
    <row r="479" spans="2:13" x14ac:dyDescent="0.2">
      <c r="B479" s="18"/>
      <c r="C479" s="13"/>
      <c r="D479" s="22"/>
      <c r="E479" s="22"/>
      <c r="F479" s="23"/>
      <c r="G479" s="24" t="str">
        <f>IF(B479="","",IFERROR(INDEX('Registru note'!$C$5:$C$504,MATCH(B479,'Registru note'!$B$5:$B$504,0)),""))</f>
        <v/>
      </c>
      <c r="H479" s="25" t="str">
        <f t="shared" si="21"/>
        <v/>
      </c>
      <c r="I479" s="25" t="str">
        <f t="shared" si="22"/>
        <v/>
      </c>
      <c r="J479" s="15" t="str">
        <f>IF(B479="","",IFERROR(INDEX('Registru note'!$D$5:$D$504,MATCH(B479,'Registru note'!$B$5:$B$504,0)),""))</f>
        <v/>
      </c>
      <c r="K479" s="17" t="str">
        <f>IF(AND(B479="",D479="",E479=""),"",TRIM(IF(ISNA(MATCH(B479,'Registru note'!$B$5:$B$504,0)),"Nota nu există în registru. ","")&amp;IF(D479="","Lipsește contul debitor. ",IF(NOT(OR(ISNUMBER(MATCH(TRIM(IF(ISNUMBER(FIND(".",D479)),LEFT(D479,FIND(".",D479)-1),D479)),PlanCont,0)),ISNUMBER(MATCH(LEFT(TRIM(IF(ISNUMBER(FIND(".",D479)),LEFT(D479,FIND(".",D479)-1),D479)),4),PlanCont,0)),ISNUMBER(MATCH(LEFT(TRIM(IF(ISNUMBER(FIND(".",D479)),LEFT(D479,FIND(".",D479)-1),D479)),3),PlanCont,0)))),"Contul debitor nu există în plan. ",""))&amp;IF(E479="","Lipsește contul creditor. ",IF(NOT(OR(ISNUMBER(MATCH(TRIM(IF(ISNUMBER(FIND(".",E479)),LEFT(E479,FIND(".",E479)-1),E479)),PlanCont,0)),ISNUMBER(MATCH(LEFT(TRIM(IF(ISNUMBER(FIND(".",E479)),LEFT(E479,FIND(".",E479)-1),E479)),4),PlanCont,0)),ISNUMBER(MATCH(LEFT(TRIM(IF(ISNUMBER(FIND(".",E479)),LEFT(E479,FIND(".",E479)-1),E479)),3),PlanCont,0)))),"Contul creditor nu există în plan. ",""))&amp;IF(AND(D479&lt;&gt;"",TRIM(D479&amp;"")=TRIM(E479&amp;"")),"Același cont pe debit și credit. ","")&amp;IF(N(F479)=0,"Lipsește suma. ","")&amp;IF(AND(N(F479)&lt;0,J479&lt;&gt;"Stornare"),"Sumă negativă într-o notă care nu e de stornare. ","")&amp;IF(C479="","Lipsește explicația. ","")))</f>
        <v/>
      </c>
      <c r="L479" s="1" t="str">
        <f>IF(B479="","",B479&amp;"|"&amp;COUNTIF($B$5:B479,B479))</f>
        <v/>
      </c>
      <c r="M479" s="1" t="str">
        <f t="shared" si="23"/>
        <v/>
      </c>
    </row>
    <row r="480" spans="2:13" x14ac:dyDescent="0.2">
      <c r="B480" s="18"/>
      <c r="C480" s="13"/>
      <c r="D480" s="22"/>
      <c r="E480" s="22"/>
      <c r="F480" s="23"/>
      <c r="G480" s="24" t="str">
        <f>IF(B480="","",IFERROR(INDEX('Registru note'!$C$5:$C$504,MATCH(B480,'Registru note'!$B$5:$B$504,0)),""))</f>
        <v/>
      </c>
      <c r="H480" s="25" t="str">
        <f t="shared" si="21"/>
        <v/>
      </c>
      <c r="I480" s="25" t="str">
        <f t="shared" si="22"/>
        <v/>
      </c>
      <c r="J480" s="15" t="str">
        <f>IF(B480="","",IFERROR(INDEX('Registru note'!$D$5:$D$504,MATCH(B480,'Registru note'!$B$5:$B$504,0)),""))</f>
        <v/>
      </c>
      <c r="K480" s="17" t="str">
        <f>IF(AND(B480="",D480="",E480=""),"",TRIM(IF(ISNA(MATCH(B480,'Registru note'!$B$5:$B$504,0)),"Nota nu există în registru. ","")&amp;IF(D480="","Lipsește contul debitor. ",IF(NOT(OR(ISNUMBER(MATCH(TRIM(IF(ISNUMBER(FIND(".",D480)),LEFT(D480,FIND(".",D480)-1),D480)),PlanCont,0)),ISNUMBER(MATCH(LEFT(TRIM(IF(ISNUMBER(FIND(".",D480)),LEFT(D480,FIND(".",D480)-1),D480)),4),PlanCont,0)),ISNUMBER(MATCH(LEFT(TRIM(IF(ISNUMBER(FIND(".",D480)),LEFT(D480,FIND(".",D480)-1),D480)),3),PlanCont,0)))),"Contul debitor nu există în plan. ",""))&amp;IF(E480="","Lipsește contul creditor. ",IF(NOT(OR(ISNUMBER(MATCH(TRIM(IF(ISNUMBER(FIND(".",E480)),LEFT(E480,FIND(".",E480)-1),E480)),PlanCont,0)),ISNUMBER(MATCH(LEFT(TRIM(IF(ISNUMBER(FIND(".",E480)),LEFT(E480,FIND(".",E480)-1),E480)),4),PlanCont,0)),ISNUMBER(MATCH(LEFT(TRIM(IF(ISNUMBER(FIND(".",E480)),LEFT(E480,FIND(".",E480)-1),E480)),3),PlanCont,0)))),"Contul creditor nu există în plan. ",""))&amp;IF(AND(D480&lt;&gt;"",TRIM(D480&amp;"")=TRIM(E480&amp;"")),"Același cont pe debit și credit. ","")&amp;IF(N(F480)=0,"Lipsește suma. ","")&amp;IF(AND(N(F480)&lt;0,J480&lt;&gt;"Stornare"),"Sumă negativă într-o notă care nu e de stornare. ","")&amp;IF(C480="","Lipsește explicația. ","")))</f>
        <v/>
      </c>
      <c r="L480" s="1" t="str">
        <f>IF(B480="","",B480&amp;"|"&amp;COUNTIF($B$5:B480,B480))</f>
        <v/>
      </c>
      <c r="M480" s="1" t="str">
        <f t="shared" si="23"/>
        <v/>
      </c>
    </row>
    <row r="481" spans="2:13" x14ac:dyDescent="0.2">
      <c r="B481" s="18"/>
      <c r="C481" s="13"/>
      <c r="D481" s="22"/>
      <c r="E481" s="22"/>
      <c r="F481" s="23"/>
      <c r="G481" s="24" t="str">
        <f>IF(B481="","",IFERROR(INDEX('Registru note'!$C$5:$C$504,MATCH(B481,'Registru note'!$B$5:$B$504,0)),""))</f>
        <v/>
      </c>
      <c r="H481" s="25" t="str">
        <f t="shared" si="21"/>
        <v/>
      </c>
      <c r="I481" s="25" t="str">
        <f t="shared" si="22"/>
        <v/>
      </c>
      <c r="J481" s="15" t="str">
        <f>IF(B481="","",IFERROR(INDEX('Registru note'!$D$5:$D$504,MATCH(B481,'Registru note'!$B$5:$B$504,0)),""))</f>
        <v/>
      </c>
      <c r="K481" s="17" t="str">
        <f>IF(AND(B481="",D481="",E481=""),"",TRIM(IF(ISNA(MATCH(B481,'Registru note'!$B$5:$B$504,0)),"Nota nu există în registru. ","")&amp;IF(D481="","Lipsește contul debitor. ",IF(NOT(OR(ISNUMBER(MATCH(TRIM(IF(ISNUMBER(FIND(".",D481)),LEFT(D481,FIND(".",D481)-1),D481)),PlanCont,0)),ISNUMBER(MATCH(LEFT(TRIM(IF(ISNUMBER(FIND(".",D481)),LEFT(D481,FIND(".",D481)-1),D481)),4),PlanCont,0)),ISNUMBER(MATCH(LEFT(TRIM(IF(ISNUMBER(FIND(".",D481)),LEFT(D481,FIND(".",D481)-1),D481)),3),PlanCont,0)))),"Contul debitor nu există în plan. ",""))&amp;IF(E481="","Lipsește contul creditor. ",IF(NOT(OR(ISNUMBER(MATCH(TRIM(IF(ISNUMBER(FIND(".",E481)),LEFT(E481,FIND(".",E481)-1),E481)),PlanCont,0)),ISNUMBER(MATCH(LEFT(TRIM(IF(ISNUMBER(FIND(".",E481)),LEFT(E481,FIND(".",E481)-1),E481)),4),PlanCont,0)),ISNUMBER(MATCH(LEFT(TRIM(IF(ISNUMBER(FIND(".",E481)),LEFT(E481,FIND(".",E481)-1),E481)),3),PlanCont,0)))),"Contul creditor nu există în plan. ",""))&amp;IF(AND(D481&lt;&gt;"",TRIM(D481&amp;"")=TRIM(E481&amp;"")),"Același cont pe debit și credit. ","")&amp;IF(N(F481)=0,"Lipsește suma. ","")&amp;IF(AND(N(F481)&lt;0,J481&lt;&gt;"Stornare"),"Sumă negativă într-o notă care nu e de stornare. ","")&amp;IF(C481="","Lipsește explicația. ","")))</f>
        <v/>
      </c>
      <c r="L481" s="1" t="str">
        <f>IF(B481="","",B481&amp;"|"&amp;COUNTIF($B$5:B481,B481))</f>
        <v/>
      </c>
      <c r="M481" s="1" t="str">
        <f t="shared" si="23"/>
        <v/>
      </c>
    </row>
    <row r="482" spans="2:13" x14ac:dyDescent="0.2">
      <c r="B482" s="18"/>
      <c r="C482" s="13"/>
      <c r="D482" s="22"/>
      <c r="E482" s="22"/>
      <c r="F482" s="23"/>
      <c r="G482" s="24" t="str">
        <f>IF(B482="","",IFERROR(INDEX('Registru note'!$C$5:$C$504,MATCH(B482,'Registru note'!$B$5:$B$504,0)),""))</f>
        <v/>
      </c>
      <c r="H482" s="25" t="str">
        <f t="shared" si="21"/>
        <v/>
      </c>
      <c r="I482" s="25" t="str">
        <f t="shared" si="22"/>
        <v/>
      </c>
      <c r="J482" s="15" t="str">
        <f>IF(B482="","",IFERROR(INDEX('Registru note'!$D$5:$D$504,MATCH(B482,'Registru note'!$B$5:$B$504,0)),""))</f>
        <v/>
      </c>
      <c r="K482" s="17" t="str">
        <f>IF(AND(B482="",D482="",E482=""),"",TRIM(IF(ISNA(MATCH(B482,'Registru note'!$B$5:$B$504,0)),"Nota nu există în registru. ","")&amp;IF(D482="","Lipsește contul debitor. ",IF(NOT(OR(ISNUMBER(MATCH(TRIM(IF(ISNUMBER(FIND(".",D482)),LEFT(D482,FIND(".",D482)-1),D482)),PlanCont,0)),ISNUMBER(MATCH(LEFT(TRIM(IF(ISNUMBER(FIND(".",D482)),LEFT(D482,FIND(".",D482)-1),D482)),4),PlanCont,0)),ISNUMBER(MATCH(LEFT(TRIM(IF(ISNUMBER(FIND(".",D482)),LEFT(D482,FIND(".",D482)-1),D482)),3),PlanCont,0)))),"Contul debitor nu există în plan. ",""))&amp;IF(E482="","Lipsește contul creditor. ",IF(NOT(OR(ISNUMBER(MATCH(TRIM(IF(ISNUMBER(FIND(".",E482)),LEFT(E482,FIND(".",E482)-1),E482)),PlanCont,0)),ISNUMBER(MATCH(LEFT(TRIM(IF(ISNUMBER(FIND(".",E482)),LEFT(E482,FIND(".",E482)-1),E482)),4),PlanCont,0)),ISNUMBER(MATCH(LEFT(TRIM(IF(ISNUMBER(FIND(".",E482)),LEFT(E482,FIND(".",E482)-1),E482)),3),PlanCont,0)))),"Contul creditor nu există în plan. ",""))&amp;IF(AND(D482&lt;&gt;"",TRIM(D482&amp;"")=TRIM(E482&amp;"")),"Același cont pe debit și credit. ","")&amp;IF(N(F482)=0,"Lipsește suma. ","")&amp;IF(AND(N(F482)&lt;0,J482&lt;&gt;"Stornare"),"Sumă negativă într-o notă care nu e de stornare. ","")&amp;IF(C482="","Lipsește explicația. ","")))</f>
        <v/>
      </c>
      <c r="L482" s="1" t="str">
        <f>IF(B482="","",B482&amp;"|"&amp;COUNTIF($B$5:B482,B482))</f>
        <v/>
      </c>
      <c r="M482" s="1" t="str">
        <f t="shared" si="23"/>
        <v/>
      </c>
    </row>
    <row r="483" spans="2:13" x14ac:dyDescent="0.2">
      <c r="B483" s="18"/>
      <c r="C483" s="13"/>
      <c r="D483" s="22"/>
      <c r="E483" s="22"/>
      <c r="F483" s="23"/>
      <c r="G483" s="24" t="str">
        <f>IF(B483="","",IFERROR(INDEX('Registru note'!$C$5:$C$504,MATCH(B483,'Registru note'!$B$5:$B$504,0)),""))</f>
        <v/>
      </c>
      <c r="H483" s="25" t="str">
        <f t="shared" si="21"/>
        <v/>
      </c>
      <c r="I483" s="25" t="str">
        <f t="shared" si="22"/>
        <v/>
      </c>
      <c r="J483" s="15" t="str">
        <f>IF(B483="","",IFERROR(INDEX('Registru note'!$D$5:$D$504,MATCH(B483,'Registru note'!$B$5:$B$504,0)),""))</f>
        <v/>
      </c>
      <c r="K483" s="17" t="str">
        <f>IF(AND(B483="",D483="",E483=""),"",TRIM(IF(ISNA(MATCH(B483,'Registru note'!$B$5:$B$504,0)),"Nota nu există în registru. ","")&amp;IF(D483="","Lipsește contul debitor. ",IF(NOT(OR(ISNUMBER(MATCH(TRIM(IF(ISNUMBER(FIND(".",D483)),LEFT(D483,FIND(".",D483)-1),D483)),PlanCont,0)),ISNUMBER(MATCH(LEFT(TRIM(IF(ISNUMBER(FIND(".",D483)),LEFT(D483,FIND(".",D483)-1),D483)),4),PlanCont,0)),ISNUMBER(MATCH(LEFT(TRIM(IF(ISNUMBER(FIND(".",D483)),LEFT(D483,FIND(".",D483)-1),D483)),3),PlanCont,0)))),"Contul debitor nu există în plan. ",""))&amp;IF(E483="","Lipsește contul creditor. ",IF(NOT(OR(ISNUMBER(MATCH(TRIM(IF(ISNUMBER(FIND(".",E483)),LEFT(E483,FIND(".",E483)-1),E483)),PlanCont,0)),ISNUMBER(MATCH(LEFT(TRIM(IF(ISNUMBER(FIND(".",E483)),LEFT(E483,FIND(".",E483)-1),E483)),4),PlanCont,0)),ISNUMBER(MATCH(LEFT(TRIM(IF(ISNUMBER(FIND(".",E483)),LEFT(E483,FIND(".",E483)-1),E483)),3),PlanCont,0)))),"Contul creditor nu există în plan. ",""))&amp;IF(AND(D483&lt;&gt;"",TRIM(D483&amp;"")=TRIM(E483&amp;"")),"Același cont pe debit și credit. ","")&amp;IF(N(F483)=0,"Lipsește suma. ","")&amp;IF(AND(N(F483)&lt;0,J483&lt;&gt;"Stornare"),"Sumă negativă într-o notă care nu e de stornare. ","")&amp;IF(C483="","Lipsește explicația. ","")))</f>
        <v/>
      </c>
      <c r="L483" s="1" t="str">
        <f>IF(B483="","",B483&amp;"|"&amp;COUNTIF($B$5:B483,B483))</f>
        <v/>
      </c>
      <c r="M483" s="1" t="str">
        <f t="shared" si="23"/>
        <v/>
      </c>
    </row>
    <row r="484" spans="2:13" x14ac:dyDescent="0.2">
      <c r="B484" s="18"/>
      <c r="C484" s="13"/>
      <c r="D484" s="22"/>
      <c r="E484" s="22"/>
      <c r="F484" s="23"/>
      <c r="G484" s="24" t="str">
        <f>IF(B484="","",IFERROR(INDEX('Registru note'!$C$5:$C$504,MATCH(B484,'Registru note'!$B$5:$B$504,0)),""))</f>
        <v/>
      </c>
      <c r="H484" s="25" t="str">
        <f t="shared" si="21"/>
        <v/>
      </c>
      <c r="I484" s="25" t="str">
        <f t="shared" si="22"/>
        <v/>
      </c>
      <c r="J484" s="15" t="str">
        <f>IF(B484="","",IFERROR(INDEX('Registru note'!$D$5:$D$504,MATCH(B484,'Registru note'!$B$5:$B$504,0)),""))</f>
        <v/>
      </c>
      <c r="K484" s="17" t="str">
        <f>IF(AND(B484="",D484="",E484=""),"",TRIM(IF(ISNA(MATCH(B484,'Registru note'!$B$5:$B$504,0)),"Nota nu există în registru. ","")&amp;IF(D484="","Lipsește contul debitor. ",IF(NOT(OR(ISNUMBER(MATCH(TRIM(IF(ISNUMBER(FIND(".",D484)),LEFT(D484,FIND(".",D484)-1),D484)),PlanCont,0)),ISNUMBER(MATCH(LEFT(TRIM(IF(ISNUMBER(FIND(".",D484)),LEFT(D484,FIND(".",D484)-1),D484)),4),PlanCont,0)),ISNUMBER(MATCH(LEFT(TRIM(IF(ISNUMBER(FIND(".",D484)),LEFT(D484,FIND(".",D484)-1),D484)),3),PlanCont,0)))),"Contul debitor nu există în plan. ",""))&amp;IF(E484="","Lipsește contul creditor. ",IF(NOT(OR(ISNUMBER(MATCH(TRIM(IF(ISNUMBER(FIND(".",E484)),LEFT(E484,FIND(".",E484)-1),E484)),PlanCont,0)),ISNUMBER(MATCH(LEFT(TRIM(IF(ISNUMBER(FIND(".",E484)),LEFT(E484,FIND(".",E484)-1),E484)),4),PlanCont,0)),ISNUMBER(MATCH(LEFT(TRIM(IF(ISNUMBER(FIND(".",E484)),LEFT(E484,FIND(".",E484)-1),E484)),3),PlanCont,0)))),"Contul creditor nu există în plan. ",""))&amp;IF(AND(D484&lt;&gt;"",TRIM(D484&amp;"")=TRIM(E484&amp;"")),"Același cont pe debit și credit. ","")&amp;IF(N(F484)=0,"Lipsește suma. ","")&amp;IF(AND(N(F484)&lt;0,J484&lt;&gt;"Stornare"),"Sumă negativă într-o notă care nu e de stornare. ","")&amp;IF(C484="","Lipsește explicația. ","")))</f>
        <v/>
      </c>
      <c r="L484" s="1" t="str">
        <f>IF(B484="","",B484&amp;"|"&amp;COUNTIF($B$5:B484,B484))</f>
        <v/>
      </c>
      <c r="M484" s="1" t="str">
        <f t="shared" si="23"/>
        <v/>
      </c>
    </row>
    <row r="485" spans="2:13" x14ac:dyDescent="0.2">
      <c r="B485" s="18"/>
      <c r="C485" s="13"/>
      <c r="D485" s="22"/>
      <c r="E485" s="22"/>
      <c r="F485" s="23"/>
      <c r="G485" s="24" t="str">
        <f>IF(B485="","",IFERROR(INDEX('Registru note'!$C$5:$C$504,MATCH(B485,'Registru note'!$B$5:$B$504,0)),""))</f>
        <v/>
      </c>
      <c r="H485" s="25" t="str">
        <f t="shared" si="21"/>
        <v/>
      </c>
      <c r="I485" s="25" t="str">
        <f t="shared" si="22"/>
        <v/>
      </c>
      <c r="J485" s="15" t="str">
        <f>IF(B485="","",IFERROR(INDEX('Registru note'!$D$5:$D$504,MATCH(B485,'Registru note'!$B$5:$B$504,0)),""))</f>
        <v/>
      </c>
      <c r="K485" s="17" t="str">
        <f>IF(AND(B485="",D485="",E485=""),"",TRIM(IF(ISNA(MATCH(B485,'Registru note'!$B$5:$B$504,0)),"Nota nu există în registru. ","")&amp;IF(D485="","Lipsește contul debitor. ",IF(NOT(OR(ISNUMBER(MATCH(TRIM(IF(ISNUMBER(FIND(".",D485)),LEFT(D485,FIND(".",D485)-1),D485)),PlanCont,0)),ISNUMBER(MATCH(LEFT(TRIM(IF(ISNUMBER(FIND(".",D485)),LEFT(D485,FIND(".",D485)-1),D485)),4),PlanCont,0)),ISNUMBER(MATCH(LEFT(TRIM(IF(ISNUMBER(FIND(".",D485)),LEFT(D485,FIND(".",D485)-1),D485)),3),PlanCont,0)))),"Contul debitor nu există în plan. ",""))&amp;IF(E485="","Lipsește contul creditor. ",IF(NOT(OR(ISNUMBER(MATCH(TRIM(IF(ISNUMBER(FIND(".",E485)),LEFT(E485,FIND(".",E485)-1),E485)),PlanCont,0)),ISNUMBER(MATCH(LEFT(TRIM(IF(ISNUMBER(FIND(".",E485)),LEFT(E485,FIND(".",E485)-1),E485)),4),PlanCont,0)),ISNUMBER(MATCH(LEFT(TRIM(IF(ISNUMBER(FIND(".",E485)),LEFT(E485,FIND(".",E485)-1),E485)),3),PlanCont,0)))),"Contul creditor nu există în plan. ",""))&amp;IF(AND(D485&lt;&gt;"",TRIM(D485&amp;"")=TRIM(E485&amp;"")),"Același cont pe debit și credit. ","")&amp;IF(N(F485)=0,"Lipsește suma. ","")&amp;IF(AND(N(F485)&lt;0,J485&lt;&gt;"Stornare"),"Sumă negativă într-o notă care nu e de stornare. ","")&amp;IF(C485="","Lipsește explicația. ","")))</f>
        <v/>
      </c>
      <c r="L485" s="1" t="str">
        <f>IF(B485="","",B485&amp;"|"&amp;COUNTIF($B$5:B485,B485))</f>
        <v/>
      </c>
      <c r="M485" s="1" t="str">
        <f t="shared" si="23"/>
        <v/>
      </c>
    </row>
    <row r="486" spans="2:13" x14ac:dyDescent="0.2">
      <c r="B486" s="18"/>
      <c r="C486" s="13"/>
      <c r="D486" s="22"/>
      <c r="E486" s="22"/>
      <c r="F486" s="23"/>
      <c r="G486" s="24" t="str">
        <f>IF(B486="","",IFERROR(INDEX('Registru note'!$C$5:$C$504,MATCH(B486,'Registru note'!$B$5:$B$504,0)),""))</f>
        <v/>
      </c>
      <c r="H486" s="25" t="str">
        <f t="shared" si="21"/>
        <v/>
      </c>
      <c r="I486" s="25" t="str">
        <f t="shared" si="22"/>
        <v/>
      </c>
      <c r="J486" s="15" t="str">
        <f>IF(B486="","",IFERROR(INDEX('Registru note'!$D$5:$D$504,MATCH(B486,'Registru note'!$B$5:$B$504,0)),""))</f>
        <v/>
      </c>
      <c r="K486" s="17" t="str">
        <f>IF(AND(B486="",D486="",E486=""),"",TRIM(IF(ISNA(MATCH(B486,'Registru note'!$B$5:$B$504,0)),"Nota nu există în registru. ","")&amp;IF(D486="","Lipsește contul debitor. ",IF(NOT(OR(ISNUMBER(MATCH(TRIM(IF(ISNUMBER(FIND(".",D486)),LEFT(D486,FIND(".",D486)-1),D486)),PlanCont,0)),ISNUMBER(MATCH(LEFT(TRIM(IF(ISNUMBER(FIND(".",D486)),LEFT(D486,FIND(".",D486)-1),D486)),4),PlanCont,0)),ISNUMBER(MATCH(LEFT(TRIM(IF(ISNUMBER(FIND(".",D486)),LEFT(D486,FIND(".",D486)-1),D486)),3),PlanCont,0)))),"Contul debitor nu există în plan. ",""))&amp;IF(E486="","Lipsește contul creditor. ",IF(NOT(OR(ISNUMBER(MATCH(TRIM(IF(ISNUMBER(FIND(".",E486)),LEFT(E486,FIND(".",E486)-1),E486)),PlanCont,0)),ISNUMBER(MATCH(LEFT(TRIM(IF(ISNUMBER(FIND(".",E486)),LEFT(E486,FIND(".",E486)-1),E486)),4),PlanCont,0)),ISNUMBER(MATCH(LEFT(TRIM(IF(ISNUMBER(FIND(".",E486)),LEFT(E486,FIND(".",E486)-1),E486)),3),PlanCont,0)))),"Contul creditor nu există în plan. ",""))&amp;IF(AND(D486&lt;&gt;"",TRIM(D486&amp;"")=TRIM(E486&amp;"")),"Același cont pe debit și credit. ","")&amp;IF(N(F486)=0,"Lipsește suma. ","")&amp;IF(AND(N(F486)&lt;0,J486&lt;&gt;"Stornare"),"Sumă negativă într-o notă care nu e de stornare. ","")&amp;IF(C486="","Lipsește explicația. ","")))</f>
        <v/>
      </c>
      <c r="L486" s="1" t="str">
        <f>IF(B486="","",B486&amp;"|"&amp;COUNTIF($B$5:B486,B486))</f>
        <v/>
      </c>
      <c r="M486" s="1" t="str">
        <f t="shared" si="23"/>
        <v/>
      </c>
    </row>
    <row r="487" spans="2:13" x14ac:dyDescent="0.2">
      <c r="B487" s="18"/>
      <c r="C487" s="13"/>
      <c r="D487" s="22"/>
      <c r="E487" s="22"/>
      <c r="F487" s="23"/>
      <c r="G487" s="24" t="str">
        <f>IF(B487="","",IFERROR(INDEX('Registru note'!$C$5:$C$504,MATCH(B487,'Registru note'!$B$5:$B$504,0)),""))</f>
        <v/>
      </c>
      <c r="H487" s="25" t="str">
        <f t="shared" si="21"/>
        <v/>
      </c>
      <c r="I487" s="25" t="str">
        <f t="shared" si="22"/>
        <v/>
      </c>
      <c r="J487" s="15" t="str">
        <f>IF(B487="","",IFERROR(INDEX('Registru note'!$D$5:$D$504,MATCH(B487,'Registru note'!$B$5:$B$504,0)),""))</f>
        <v/>
      </c>
      <c r="K487" s="17" t="str">
        <f>IF(AND(B487="",D487="",E487=""),"",TRIM(IF(ISNA(MATCH(B487,'Registru note'!$B$5:$B$504,0)),"Nota nu există în registru. ","")&amp;IF(D487="","Lipsește contul debitor. ",IF(NOT(OR(ISNUMBER(MATCH(TRIM(IF(ISNUMBER(FIND(".",D487)),LEFT(D487,FIND(".",D487)-1),D487)),PlanCont,0)),ISNUMBER(MATCH(LEFT(TRIM(IF(ISNUMBER(FIND(".",D487)),LEFT(D487,FIND(".",D487)-1),D487)),4),PlanCont,0)),ISNUMBER(MATCH(LEFT(TRIM(IF(ISNUMBER(FIND(".",D487)),LEFT(D487,FIND(".",D487)-1),D487)),3),PlanCont,0)))),"Contul debitor nu există în plan. ",""))&amp;IF(E487="","Lipsește contul creditor. ",IF(NOT(OR(ISNUMBER(MATCH(TRIM(IF(ISNUMBER(FIND(".",E487)),LEFT(E487,FIND(".",E487)-1),E487)),PlanCont,0)),ISNUMBER(MATCH(LEFT(TRIM(IF(ISNUMBER(FIND(".",E487)),LEFT(E487,FIND(".",E487)-1),E487)),4),PlanCont,0)),ISNUMBER(MATCH(LEFT(TRIM(IF(ISNUMBER(FIND(".",E487)),LEFT(E487,FIND(".",E487)-1),E487)),3),PlanCont,0)))),"Contul creditor nu există în plan. ",""))&amp;IF(AND(D487&lt;&gt;"",TRIM(D487&amp;"")=TRIM(E487&amp;"")),"Același cont pe debit și credit. ","")&amp;IF(N(F487)=0,"Lipsește suma. ","")&amp;IF(AND(N(F487)&lt;0,J487&lt;&gt;"Stornare"),"Sumă negativă într-o notă care nu e de stornare. ","")&amp;IF(C487="","Lipsește explicația. ","")))</f>
        <v/>
      </c>
      <c r="L487" s="1" t="str">
        <f>IF(B487="","",B487&amp;"|"&amp;COUNTIF($B$5:B487,B487))</f>
        <v/>
      </c>
      <c r="M487" s="1" t="str">
        <f t="shared" si="23"/>
        <v/>
      </c>
    </row>
    <row r="488" spans="2:13" x14ac:dyDescent="0.2">
      <c r="B488" s="18"/>
      <c r="C488" s="13"/>
      <c r="D488" s="22"/>
      <c r="E488" s="22"/>
      <c r="F488" s="23"/>
      <c r="G488" s="24" t="str">
        <f>IF(B488="","",IFERROR(INDEX('Registru note'!$C$5:$C$504,MATCH(B488,'Registru note'!$B$5:$B$504,0)),""))</f>
        <v/>
      </c>
      <c r="H488" s="25" t="str">
        <f t="shared" si="21"/>
        <v/>
      </c>
      <c r="I488" s="25" t="str">
        <f t="shared" si="22"/>
        <v/>
      </c>
      <c r="J488" s="15" t="str">
        <f>IF(B488="","",IFERROR(INDEX('Registru note'!$D$5:$D$504,MATCH(B488,'Registru note'!$B$5:$B$504,0)),""))</f>
        <v/>
      </c>
      <c r="K488" s="17" t="str">
        <f>IF(AND(B488="",D488="",E488=""),"",TRIM(IF(ISNA(MATCH(B488,'Registru note'!$B$5:$B$504,0)),"Nota nu există în registru. ","")&amp;IF(D488="","Lipsește contul debitor. ",IF(NOT(OR(ISNUMBER(MATCH(TRIM(IF(ISNUMBER(FIND(".",D488)),LEFT(D488,FIND(".",D488)-1),D488)),PlanCont,0)),ISNUMBER(MATCH(LEFT(TRIM(IF(ISNUMBER(FIND(".",D488)),LEFT(D488,FIND(".",D488)-1),D488)),4),PlanCont,0)),ISNUMBER(MATCH(LEFT(TRIM(IF(ISNUMBER(FIND(".",D488)),LEFT(D488,FIND(".",D488)-1),D488)),3),PlanCont,0)))),"Contul debitor nu există în plan. ",""))&amp;IF(E488="","Lipsește contul creditor. ",IF(NOT(OR(ISNUMBER(MATCH(TRIM(IF(ISNUMBER(FIND(".",E488)),LEFT(E488,FIND(".",E488)-1),E488)),PlanCont,0)),ISNUMBER(MATCH(LEFT(TRIM(IF(ISNUMBER(FIND(".",E488)),LEFT(E488,FIND(".",E488)-1),E488)),4),PlanCont,0)),ISNUMBER(MATCH(LEFT(TRIM(IF(ISNUMBER(FIND(".",E488)),LEFT(E488,FIND(".",E488)-1),E488)),3),PlanCont,0)))),"Contul creditor nu există în plan. ",""))&amp;IF(AND(D488&lt;&gt;"",TRIM(D488&amp;"")=TRIM(E488&amp;"")),"Același cont pe debit și credit. ","")&amp;IF(N(F488)=0,"Lipsește suma. ","")&amp;IF(AND(N(F488)&lt;0,J488&lt;&gt;"Stornare"),"Sumă negativă într-o notă care nu e de stornare. ","")&amp;IF(C488="","Lipsește explicația. ","")))</f>
        <v/>
      </c>
      <c r="L488" s="1" t="str">
        <f>IF(B488="","",B488&amp;"|"&amp;COUNTIF($B$5:B488,B488))</f>
        <v/>
      </c>
      <c r="M488" s="1" t="str">
        <f t="shared" si="23"/>
        <v/>
      </c>
    </row>
    <row r="489" spans="2:13" x14ac:dyDescent="0.2">
      <c r="B489" s="18"/>
      <c r="C489" s="13"/>
      <c r="D489" s="22"/>
      <c r="E489" s="22"/>
      <c r="F489" s="23"/>
      <c r="G489" s="24" t="str">
        <f>IF(B489="","",IFERROR(INDEX('Registru note'!$C$5:$C$504,MATCH(B489,'Registru note'!$B$5:$B$504,0)),""))</f>
        <v/>
      </c>
      <c r="H489" s="25" t="str">
        <f t="shared" si="21"/>
        <v/>
      </c>
      <c r="I489" s="25" t="str">
        <f t="shared" si="22"/>
        <v/>
      </c>
      <c r="J489" s="15" t="str">
        <f>IF(B489="","",IFERROR(INDEX('Registru note'!$D$5:$D$504,MATCH(B489,'Registru note'!$B$5:$B$504,0)),""))</f>
        <v/>
      </c>
      <c r="K489" s="17" t="str">
        <f>IF(AND(B489="",D489="",E489=""),"",TRIM(IF(ISNA(MATCH(B489,'Registru note'!$B$5:$B$504,0)),"Nota nu există în registru. ","")&amp;IF(D489="","Lipsește contul debitor. ",IF(NOT(OR(ISNUMBER(MATCH(TRIM(IF(ISNUMBER(FIND(".",D489)),LEFT(D489,FIND(".",D489)-1),D489)),PlanCont,0)),ISNUMBER(MATCH(LEFT(TRIM(IF(ISNUMBER(FIND(".",D489)),LEFT(D489,FIND(".",D489)-1),D489)),4),PlanCont,0)),ISNUMBER(MATCH(LEFT(TRIM(IF(ISNUMBER(FIND(".",D489)),LEFT(D489,FIND(".",D489)-1),D489)),3),PlanCont,0)))),"Contul debitor nu există în plan. ",""))&amp;IF(E489="","Lipsește contul creditor. ",IF(NOT(OR(ISNUMBER(MATCH(TRIM(IF(ISNUMBER(FIND(".",E489)),LEFT(E489,FIND(".",E489)-1),E489)),PlanCont,0)),ISNUMBER(MATCH(LEFT(TRIM(IF(ISNUMBER(FIND(".",E489)),LEFT(E489,FIND(".",E489)-1),E489)),4),PlanCont,0)),ISNUMBER(MATCH(LEFT(TRIM(IF(ISNUMBER(FIND(".",E489)),LEFT(E489,FIND(".",E489)-1),E489)),3),PlanCont,0)))),"Contul creditor nu există în plan. ",""))&amp;IF(AND(D489&lt;&gt;"",TRIM(D489&amp;"")=TRIM(E489&amp;"")),"Același cont pe debit și credit. ","")&amp;IF(N(F489)=0,"Lipsește suma. ","")&amp;IF(AND(N(F489)&lt;0,J489&lt;&gt;"Stornare"),"Sumă negativă într-o notă care nu e de stornare. ","")&amp;IF(C489="","Lipsește explicația. ","")))</f>
        <v/>
      </c>
      <c r="L489" s="1" t="str">
        <f>IF(B489="","",B489&amp;"|"&amp;COUNTIF($B$5:B489,B489))</f>
        <v/>
      </c>
      <c r="M489" s="1" t="str">
        <f t="shared" si="23"/>
        <v/>
      </c>
    </row>
    <row r="490" spans="2:13" x14ac:dyDescent="0.2">
      <c r="B490" s="18"/>
      <c r="C490" s="13"/>
      <c r="D490" s="22"/>
      <c r="E490" s="22"/>
      <c r="F490" s="23"/>
      <c r="G490" s="24" t="str">
        <f>IF(B490="","",IFERROR(INDEX('Registru note'!$C$5:$C$504,MATCH(B490,'Registru note'!$B$5:$B$504,0)),""))</f>
        <v/>
      </c>
      <c r="H490" s="25" t="str">
        <f t="shared" si="21"/>
        <v/>
      </c>
      <c r="I490" s="25" t="str">
        <f t="shared" si="22"/>
        <v/>
      </c>
      <c r="J490" s="15" t="str">
        <f>IF(B490="","",IFERROR(INDEX('Registru note'!$D$5:$D$504,MATCH(B490,'Registru note'!$B$5:$B$504,0)),""))</f>
        <v/>
      </c>
      <c r="K490" s="17" t="str">
        <f>IF(AND(B490="",D490="",E490=""),"",TRIM(IF(ISNA(MATCH(B490,'Registru note'!$B$5:$B$504,0)),"Nota nu există în registru. ","")&amp;IF(D490="","Lipsește contul debitor. ",IF(NOT(OR(ISNUMBER(MATCH(TRIM(IF(ISNUMBER(FIND(".",D490)),LEFT(D490,FIND(".",D490)-1),D490)),PlanCont,0)),ISNUMBER(MATCH(LEFT(TRIM(IF(ISNUMBER(FIND(".",D490)),LEFT(D490,FIND(".",D490)-1),D490)),4),PlanCont,0)),ISNUMBER(MATCH(LEFT(TRIM(IF(ISNUMBER(FIND(".",D490)),LEFT(D490,FIND(".",D490)-1),D490)),3),PlanCont,0)))),"Contul debitor nu există în plan. ",""))&amp;IF(E490="","Lipsește contul creditor. ",IF(NOT(OR(ISNUMBER(MATCH(TRIM(IF(ISNUMBER(FIND(".",E490)),LEFT(E490,FIND(".",E490)-1),E490)),PlanCont,0)),ISNUMBER(MATCH(LEFT(TRIM(IF(ISNUMBER(FIND(".",E490)),LEFT(E490,FIND(".",E490)-1),E490)),4),PlanCont,0)),ISNUMBER(MATCH(LEFT(TRIM(IF(ISNUMBER(FIND(".",E490)),LEFT(E490,FIND(".",E490)-1),E490)),3),PlanCont,0)))),"Contul creditor nu există în plan. ",""))&amp;IF(AND(D490&lt;&gt;"",TRIM(D490&amp;"")=TRIM(E490&amp;"")),"Același cont pe debit și credit. ","")&amp;IF(N(F490)=0,"Lipsește suma. ","")&amp;IF(AND(N(F490)&lt;0,J490&lt;&gt;"Stornare"),"Sumă negativă într-o notă care nu e de stornare. ","")&amp;IF(C490="","Lipsește explicația. ","")))</f>
        <v/>
      </c>
      <c r="L490" s="1" t="str">
        <f>IF(B490="","",B490&amp;"|"&amp;COUNTIF($B$5:B490,B490))</f>
        <v/>
      </c>
      <c r="M490" s="1" t="str">
        <f t="shared" si="23"/>
        <v/>
      </c>
    </row>
    <row r="491" spans="2:13" x14ac:dyDescent="0.2">
      <c r="B491" s="18"/>
      <c r="C491" s="13"/>
      <c r="D491" s="22"/>
      <c r="E491" s="22"/>
      <c r="F491" s="23"/>
      <c r="G491" s="24" t="str">
        <f>IF(B491="","",IFERROR(INDEX('Registru note'!$C$5:$C$504,MATCH(B491,'Registru note'!$B$5:$B$504,0)),""))</f>
        <v/>
      </c>
      <c r="H491" s="25" t="str">
        <f t="shared" si="21"/>
        <v/>
      </c>
      <c r="I491" s="25" t="str">
        <f t="shared" si="22"/>
        <v/>
      </c>
      <c r="J491" s="15" t="str">
        <f>IF(B491="","",IFERROR(INDEX('Registru note'!$D$5:$D$504,MATCH(B491,'Registru note'!$B$5:$B$504,0)),""))</f>
        <v/>
      </c>
      <c r="K491" s="17" t="str">
        <f>IF(AND(B491="",D491="",E491=""),"",TRIM(IF(ISNA(MATCH(B491,'Registru note'!$B$5:$B$504,0)),"Nota nu există în registru. ","")&amp;IF(D491="","Lipsește contul debitor. ",IF(NOT(OR(ISNUMBER(MATCH(TRIM(IF(ISNUMBER(FIND(".",D491)),LEFT(D491,FIND(".",D491)-1),D491)),PlanCont,0)),ISNUMBER(MATCH(LEFT(TRIM(IF(ISNUMBER(FIND(".",D491)),LEFT(D491,FIND(".",D491)-1),D491)),4),PlanCont,0)),ISNUMBER(MATCH(LEFT(TRIM(IF(ISNUMBER(FIND(".",D491)),LEFT(D491,FIND(".",D491)-1),D491)),3),PlanCont,0)))),"Contul debitor nu există în plan. ",""))&amp;IF(E491="","Lipsește contul creditor. ",IF(NOT(OR(ISNUMBER(MATCH(TRIM(IF(ISNUMBER(FIND(".",E491)),LEFT(E491,FIND(".",E491)-1),E491)),PlanCont,0)),ISNUMBER(MATCH(LEFT(TRIM(IF(ISNUMBER(FIND(".",E491)),LEFT(E491,FIND(".",E491)-1),E491)),4),PlanCont,0)),ISNUMBER(MATCH(LEFT(TRIM(IF(ISNUMBER(FIND(".",E491)),LEFT(E491,FIND(".",E491)-1),E491)),3),PlanCont,0)))),"Contul creditor nu există în plan. ",""))&amp;IF(AND(D491&lt;&gt;"",TRIM(D491&amp;"")=TRIM(E491&amp;"")),"Același cont pe debit și credit. ","")&amp;IF(N(F491)=0,"Lipsește suma. ","")&amp;IF(AND(N(F491)&lt;0,J491&lt;&gt;"Stornare"),"Sumă negativă într-o notă care nu e de stornare. ","")&amp;IF(C491="","Lipsește explicația. ","")))</f>
        <v/>
      </c>
      <c r="L491" s="1" t="str">
        <f>IF(B491="","",B491&amp;"|"&amp;COUNTIF($B$5:B491,B491))</f>
        <v/>
      </c>
      <c r="M491" s="1" t="str">
        <f t="shared" si="23"/>
        <v/>
      </c>
    </row>
    <row r="492" spans="2:13" x14ac:dyDescent="0.2">
      <c r="B492" s="18"/>
      <c r="C492" s="13"/>
      <c r="D492" s="22"/>
      <c r="E492" s="22"/>
      <c r="F492" s="23"/>
      <c r="G492" s="24" t="str">
        <f>IF(B492="","",IFERROR(INDEX('Registru note'!$C$5:$C$504,MATCH(B492,'Registru note'!$B$5:$B$504,0)),""))</f>
        <v/>
      </c>
      <c r="H492" s="25" t="str">
        <f t="shared" si="21"/>
        <v/>
      </c>
      <c r="I492" s="25" t="str">
        <f t="shared" si="22"/>
        <v/>
      </c>
      <c r="J492" s="15" t="str">
        <f>IF(B492="","",IFERROR(INDEX('Registru note'!$D$5:$D$504,MATCH(B492,'Registru note'!$B$5:$B$504,0)),""))</f>
        <v/>
      </c>
      <c r="K492" s="17" t="str">
        <f>IF(AND(B492="",D492="",E492=""),"",TRIM(IF(ISNA(MATCH(B492,'Registru note'!$B$5:$B$504,0)),"Nota nu există în registru. ","")&amp;IF(D492="","Lipsește contul debitor. ",IF(NOT(OR(ISNUMBER(MATCH(TRIM(IF(ISNUMBER(FIND(".",D492)),LEFT(D492,FIND(".",D492)-1),D492)),PlanCont,0)),ISNUMBER(MATCH(LEFT(TRIM(IF(ISNUMBER(FIND(".",D492)),LEFT(D492,FIND(".",D492)-1),D492)),4),PlanCont,0)),ISNUMBER(MATCH(LEFT(TRIM(IF(ISNUMBER(FIND(".",D492)),LEFT(D492,FIND(".",D492)-1),D492)),3),PlanCont,0)))),"Contul debitor nu există în plan. ",""))&amp;IF(E492="","Lipsește contul creditor. ",IF(NOT(OR(ISNUMBER(MATCH(TRIM(IF(ISNUMBER(FIND(".",E492)),LEFT(E492,FIND(".",E492)-1),E492)),PlanCont,0)),ISNUMBER(MATCH(LEFT(TRIM(IF(ISNUMBER(FIND(".",E492)),LEFT(E492,FIND(".",E492)-1),E492)),4),PlanCont,0)),ISNUMBER(MATCH(LEFT(TRIM(IF(ISNUMBER(FIND(".",E492)),LEFT(E492,FIND(".",E492)-1),E492)),3),PlanCont,0)))),"Contul creditor nu există în plan. ",""))&amp;IF(AND(D492&lt;&gt;"",TRIM(D492&amp;"")=TRIM(E492&amp;"")),"Același cont pe debit și credit. ","")&amp;IF(N(F492)=0,"Lipsește suma. ","")&amp;IF(AND(N(F492)&lt;0,J492&lt;&gt;"Stornare"),"Sumă negativă într-o notă care nu e de stornare. ","")&amp;IF(C492="","Lipsește explicația. ","")))</f>
        <v/>
      </c>
      <c r="L492" s="1" t="str">
        <f>IF(B492="","",B492&amp;"|"&amp;COUNTIF($B$5:B492,B492))</f>
        <v/>
      </c>
      <c r="M492" s="1" t="str">
        <f t="shared" si="23"/>
        <v/>
      </c>
    </row>
    <row r="493" spans="2:13" x14ac:dyDescent="0.2">
      <c r="B493" s="18"/>
      <c r="C493" s="13"/>
      <c r="D493" s="22"/>
      <c r="E493" s="22"/>
      <c r="F493" s="23"/>
      <c r="G493" s="24" t="str">
        <f>IF(B493="","",IFERROR(INDEX('Registru note'!$C$5:$C$504,MATCH(B493,'Registru note'!$B$5:$B$504,0)),""))</f>
        <v/>
      </c>
      <c r="H493" s="25" t="str">
        <f t="shared" si="21"/>
        <v/>
      </c>
      <c r="I493" s="25" t="str">
        <f t="shared" si="22"/>
        <v/>
      </c>
      <c r="J493" s="15" t="str">
        <f>IF(B493="","",IFERROR(INDEX('Registru note'!$D$5:$D$504,MATCH(B493,'Registru note'!$B$5:$B$504,0)),""))</f>
        <v/>
      </c>
      <c r="K493" s="17" t="str">
        <f>IF(AND(B493="",D493="",E493=""),"",TRIM(IF(ISNA(MATCH(B493,'Registru note'!$B$5:$B$504,0)),"Nota nu există în registru. ","")&amp;IF(D493="","Lipsește contul debitor. ",IF(NOT(OR(ISNUMBER(MATCH(TRIM(IF(ISNUMBER(FIND(".",D493)),LEFT(D493,FIND(".",D493)-1),D493)),PlanCont,0)),ISNUMBER(MATCH(LEFT(TRIM(IF(ISNUMBER(FIND(".",D493)),LEFT(D493,FIND(".",D493)-1),D493)),4),PlanCont,0)),ISNUMBER(MATCH(LEFT(TRIM(IF(ISNUMBER(FIND(".",D493)),LEFT(D493,FIND(".",D493)-1),D493)),3),PlanCont,0)))),"Contul debitor nu există în plan. ",""))&amp;IF(E493="","Lipsește contul creditor. ",IF(NOT(OR(ISNUMBER(MATCH(TRIM(IF(ISNUMBER(FIND(".",E493)),LEFT(E493,FIND(".",E493)-1),E493)),PlanCont,0)),ISNUMBER(MATCH(LEFT(TRIM(IF(ISNUMBER(FIND(".",E493)),LEFT(E493,FIND(".",E493)-1),E493)),4),PlanCont,0)),ISNUMBER(MATCH(LEFT(TRIM(IF(ISNUMBER(FIND(".",E493)),LEFT(E493,FIND(".",E493)-1),E493)),3),PlanCont,0)))),"Contul creditor nu există în plan. ",""))&amp;IF(AND(D493&lt;&gt;"",TRIM(D493&amp;"")=TRIM(E493&amp;"")),"Același cont pe debit și credit. ","")&amp;IF(N(F493)=0,"Lipsește suma. ","")&amp;IF(AND(N(F493)&lt;0,J493&lt;&gt;"Stornare"),"Sumă negativă într-o notă care nu e de stornare. ","")&amp;IF(C493="","Lipsește explicația. ","")))</f>
        <v/>
      </c>
      <c r="L493" s="1" t="str">
        <f>IF(B493="","",B493&amp;"|"&amp;COUNTIF($B$5:B493,B493))</f>
        <v/>
      </c>
      <c r="M493" s="1" t="str">
        <f t="shared" si="23"/>
        <v/>
      </c>
    </row>
    <row r="494" spans="2:13" x14ac:dyDescent="0.2">
      <c r="B494" s="18"/>
      <c r="C494" s="13"/>
      <c r="D494" s="22"/>
      <c r="E494" s="22"/>
      <c r="F494" s="23"/>
      <c r="G494" s="24" t="str">
        <f>IF(B494="","",IFERROR(INDEX('Registru note'!$C$5:$C$504,MATCH(B494,'Registru note'!$B$5:$B$504,0)),""))</f>
        <v/>
      </c>
      <c r="H494" s="25" t="str">
        <f t="shared" si="21"/>
        <v/>
      </c>
      <c r="I494" s="25" t="str">
        <f t="shared" si="22"/>
        <v/>
      </c>
      <c r="J494" s="15" t="str">
        <f>IF(B494="","",IFERROR(INDEX('Registru note'!$D$5:$D$504,MATCH(B494,'Registru note'!$B$5:$B$504,0)),""))</f>
        <v/>
      </c>
      <c r="K494" s="17" t="str">
        <f>IF(AND(B494="",D494="",E494=""),"",TRIM(IF(ISNA(MATCH(B494,'Registru note'!$B$5:$B$504,0)),"Nota nu există în registru. ","")&amp;IF(D494="","Lipsește contul debitor. ",IF(NOT(OR(ISNUMBER(MATCH(TRIM(IF(ISNUMBER(FIND(".",D494)),LEFT(D494,FIND(".",D494)-1),D494)),PlanCont,0)),ISNUMBER(MATCH(LEFT(TRIM(IF(ISNUMBER(FIND(".",D494)),LEFT(D494,FIND(".",D494)-1),D494)),4),PlanCont,0)),ISNUMBER(MATCH(LEFT(TRIM(IF(ISNUMBER(FIND(".",D494)),LEFT(D494,FIND(".",D494)-1),D494)),3),PlanCont,0)))),"Contul debitor nu există în plan. ",""))&amp;IF(E494="","Lipsește contul creditor. ",IF(NOT(OR(ISNUMBER(MATCH(TRIM(IF(ISNUMBER(FIND(".",E494)),LEFT(E494,FIND(".",E494)-1),E494)),PlanCont,0)),ISNUMBER(MATCH(LEFT(TRIM(IF(ISNUMBER(FIND(".",E494)),LEFT(E494,FIND(".",E494)-1),E494)),4),PlanCont,0)),ISNUMBER(MATCH(LEFT(TRIM(IF(ISNUMBER(FIND(".",E494)),LEFT(E494,FIND(".",E494)-1),E494)),3),PlanCont,0)))),"Contul creditor nu există în plan. ",""))&amp;IF(AND(D494&lt;&gt;"",TRIM(D494&amp;"")=TRIM(E494&amp;"")),"Același cont pe debit și credit. ","")&amp;IF(N(F494)=0,"Lipsește suma. ","")&amp;IF(AND(N(F494)&lt;0,J494&lt;&gt;"Stornare"),"Sumă negativă într-o notă care nu e de stornare. ","")&amp;IF(C494="","Lipsește explicația. ","")))</f>
        <v/>
      </c>
      <c r="L494" s="1" t="str">
        <f>IF(B494="","",B494&amp;"|"&amp;COUNTIF($B$5:B494,B494))</f>
        <v/>
      </c>
      <c r="M494" s="1" t="str">
        <f t="shared" si="23"/>
        <v/>
      </c>
    </row>
    <row r="495" spans="2:13" x14ac:dyDescent="0.2">
      <c r="B495" s="18"/>
      <c r="C495" s="13"/>
      <c r="D495" s="22"/>
      <c r="E495" s="22"/>
      <c r="F495" s="23"/>
      <c r="G495" s="24" t="str">
        <f>IF(B495="","",IFERROR(INDEX('Registru note'!$C$5:$C$504,MATCH(B495,'Registru note'!$B$5:$B$504,0)),""))</f>
        <v/>
      </c>
      <c r="H495" s="25" t="str">
        <f t="shared" si="21"/>
        <v/>
      </c>
      <c r="I495" s="25" t="str">
        <f t="shared" si="22"/>
        <v/>
      </c>
      <c r="J495" s="15" t="str">
        <f>IF(B495="","",IFERROR(INDEX('Registru note'!$D$5:$D$504,MATCH(B495,'Registru note'!$B$5:$B$504,0)),""))</f>
        <v/>
      </c>
      <c r="K495" s="17" t="str">
        <f>IF(AND(B495="",D495="",E495=""),"",TRIM(IF(ISNA(MATCH(B495,'Registru note'!$B$5:$B$504,0)),"Nota nu există în registru. ","")&amp;IF(D495="","Lipsește contul debitor. ",IF(NOT(OR(ISNUMBER(MATCH(TRIM(IF(ISNUMBER(FIND(".",D495)),LEFT(D495,FIND(".",D495)-1),D495)),PlanCont,0)),ISNUMBER(MATCH(LEFT(TRIM(IF(ISNUMBER(FIND(".",D495)),LEFT(D495,FIND(".",D495)-1),D495)),4),PlanCont,0)),ISNUMBER(MATCH(LEFT(TRIM(IF(ISNUMBER(FIND(".",D495)),LEFT(D495,FIND(".",D495)-1),D495)),3),PlanCont,0)))),"Contul debitor nu există în plan. ",""))&amp;IF(E495="","Lipsește contul creditor. ",IF(NOT(OR(ISNUMBER(MATCH(TRIM(IF(ISNUMBER(FIND(".",E495)),LEFT(E495,FIND(".",E495)-1),E495)),PlanCont,0)),ISNUMBER(MATCH(LEFT(TRIM(IF(ISNUMBER(FIND(".",E495)),LEFT(E495,FIND(".",E495)-1),E495)),4),PlanCont,0)),ISNUMBER(MATCH(LEFT(TRIM(IF(ISNUMBER(FIND(".",E495)),LEFT(E495,FIND(".",E495)-1),E495)),3),PlanCont,0)))),"Contul creditor nu există în plan. ",""))&amp;IF(AND(D495&lt;&gt;"",TRIM(D495&amp;"")=TRIM(E495&amp;"")),"Același cont pe debit și credit. ","")&amp;IF(N(F495)=0,"Lipsește suma. ","")&amp;IF(AND(N(F495)&lt;0,J495&lt;&gt;"Stornare"),"Sumă negativă într-o notă care nu e de stornare. ","")&amp;IF(C495="","Lipsește explicația. ","")))</f>
        <v/>
      </c>
      <c r="L495" s="1" t="str">
        <f>IF(B495="","",B495&amp;"|"&amp;COUNTIF($B$5:B495,B495))</f>
        <v/>
      </c>
      <c r="M495" s="1" t="str">
        <f t="shared" si="23"/>
        <v/>
      </c>
    </row>
    <row r="496" spans="2:13" x14ac:dyDescent="0.2">
      <c r="B496" s="18"/>
      <c r="C496" s="13"/>
      <c r="D496" s="22"/>
      <c r="E496" s="22"/>
      <c r="F496" s="23"/>
      <c r="G496" s="24" t="str">
        <f>IF(B496="","",IFERROR(INDEX('Registru note'!$C$5:$C$504,MATCH(B496,'Registru note'!$B$5:$B$504,0)),""))</f>
        <v/>
      </c>
      <c r="H496" s="25" t="str">
        <f t="shared" si="21"/>
        <v/>
      </c>
      <c r="I496" s="25" t="str">
        <f t="shared" si="22"/>
        <v/>
      </c>
      <c r="J496" s="15" t="str">
        <f>IF(B496="","",IFERROR(INDEX('Registru note'!$D$5:$D$504,MATCH(B496,'Registru note'!$B$5:$B$504,0)),""))</f>
        <v/>
      </c>
      <c r="K496" s="17" t="str">
        <f>IF(AND(B496="",D496="",E496=""),"",TRIM(IF(ISNA(MATCH(B496,'Registru note'!$B$5:$B$504,0)),"Nota nu există în registru. ","")&amp;IF(D496="","Lipsește contul debitor. ",IF(NOT(OR(ISNUMBER(MATCH(TRIM(IF(ISNUMBER(FIND(".",D496)),LEFT(D496,FIND(".",D496)-1),D496)),PlanCont,0)),ISNUMBER(MATCH(LEFT(TRIM(IF(ISNUMBER(FIND(".",D496)),LEFT(D496,FIND(".",D496)-1),D496)),4),PlanCont,0)),ISNUMBER(MATCH(LEFT(TRIM(IF(ISNUMBER(FIND(".",D496)),LEFT(D496,FIND(".",D496)-1),D496)),3),PlanCont,0)))),"Contul debitor nu există în plan. ",""))&amp;IF(E496="","Lipsește contul creditor. ",IF(NOT(OR(ISNUMBER(MATCH(TRIM(IF(ISNUMBER(FIND(".",E496)),LEFT(E496,FIND(".",E496)-1),E496)),PlanCont,0)),ISNUMBER(MATCH(LEFT(TRIM(IF(ISNUMBER(FIND(".",E496)),LEFT(E496,FIND(".",E496)-1),E496)),4),PlanCont,0)),ISNUMBER(MATCH(LEFT(TRIM(IF(ISNUMBER(FIND(".",E496)),LEFT(E496,FIND(".",E496)-1),E496)),3),PlanCont,0)))),"Contul creditor nu există în plan. ",""))&amp;IF(AND(D496&lt;&gt;"",TRIM(D496&amp;"")=TRIM(E496&amp;"")),"Același cont pe debit și credit. ","")&amp;IF(N(F496)=0,"Lipsește suma. ","")&amp;IF(AND(N(F496)&lt;0,J496&lt;&gt;"Stornare"),"Sumă negativă într-o notă care nu e de stornare. ","")&amp;IF(C496="","Lipsește explicația. ","")))</f>
        <v/>
      </c>
      <c r="L496" s="1" t="str">
        <f>IF(B496="","",B496&amp;"|"&amp;COUNTIF($B$5:B496,B496))</f>
        <v/>
      </c>
      <c r="M496" s="1" t="str">
        <f t="shared" si="23"/>
        <v/>
      </c>
    </row>
    <row r="497" spans="2:13" x14ac:dyDescent="0.2">
      <c r="B497" s="18"/>
      <c r="C497" s="13"/>
      <c r="D497" s="22"/>
      <c r="E497" s="22"/>
      <c r="F497" s="23"/>
      <c r="G497" s="24" t="str">
        <f>IF(B497="","",IFERROR(INDEX('Registru note'!$C$5:$C$504,MATCH(B497,'Registru note'!$B$5:$B$504,0)),""))</f>
        <v/>
      </c>
      <c r="H497" s="25" t="str">
        <f t="shared" si="21"/>
        <v/>
      </c>
      <c r="I497" s="25" t="str">
        <f t="shared" si="22"/>
        <v/>
      </c>
      <c r="J497" s="15" t="str">
        <f>IF(B497="","",IFERROR(INDEX('Registru note'!$D$5:$D$504,MATCH(B497,'Registru note'!$B$5:$B$504,0)),""))</f>
        <v/>
      </c>
      <c r="K497" s="17" t="str">
        <f>IF(AND(B497="",D497="",E497=""),"",TRIM(IF(ISNA(MATCH(B497,'Registru note'!$B$5:$B$504,0)),"Nota nu există în registru. ","")&amp;IF(D497="","Lipsește contul debitor. ",IF(NOT(OR(ISNUMBER(MATCH(TRIM(IF(ISNUMBER(FIND(".",D497)),LEFT(D497,FIND(".",D497)-1),D497)),PlanCont,0)),ISNUMBER(MATCH(LEFT(TRIM(IF(ISNUMBER(FIND(".",D497)),LEFT(D497,FIND(".",D497)-1),D497)),4),PlanCont,0)),ISNUMBER(MATCH(LEFT(TRIM(IF(ISNUMBER(FIND(".",D497)),LEFT(D497,FIND(".",D497)-1),D497)),3),PlanCont,0)))),"Contul debitor nu există în plan. ",""))&amp;IF(E497="","Lipsește contul creditor. ",IF(NOT(OR(ISNUMBER(MATCH(TRIM(IF(ISNUMBER(FIND(".",E497)),LEFT(E497,FIND(".",E497)-1),E497)),PlanCont,0)),ISNUMBER(MATCH(LEFT(TRIM(IF(ISNUMBER(FIND(".",E497)),LEFT(E497,FIND(".",E497)-1),E497)),4),PlanCont,0)),ISNUMBER(MATCH(LEFT(TRIM(IF(ISNUMBER(FIND(".",E497)),LEFT(E497,FIND(".",E497)-1),E497)),3),PlanCont,0)))),"Contul creditor nu există în plan. ",""))&amp;IF(AND(D497&lt;&gt;"",TRIM(D497&amp;"")=TRIM(E497&amp;"")),"Același cont pe debit și credit. ","")&amp;IF(N(F497)=0,"Lipsește suma. ","")&amp;IF(AND(N(F497)&lt;0,J497&lt;&gt;"Stornare"),"Sumă negativă într-o notă care nu e de stornare. ","")&amp;IF(C497="","Lipsește explicația. ","")))</f>
        <v/>
      </c>
      <c r="L497" s="1" t="str">
        <f>IF(B497="","",B497&amp;"|"&amp;COUNTIF($B$5:B497,B497))</f>
        <v/>
      </c>
      <c r="M497" s="1" t="str">
        <f t="shared" si="23"/>
        <v/>
      </c>
    </row>
    <row r="498" spans="2:13" x14ac:dyDescent="0.2">
      <c r="B498" s="18"/>
      <c r="C498" s="13"/>
      <c r="D498" s="22"/>
      <c r="E498" s="22"/>
      <c r="F498" s="23"/>
      <c r="G498" s="24" t="str">
        <f>IF(B498="","",IFERROR(INDEX('Registru note'!$C$5:$C$504,MATCH(B498,'Registru note'!$B$5:$B$504,0)),""))</f>
        <v/>
      </c>
      <c r="H498" s="25" t="str">
        <f t="shared" si="21"/>
        <v/>
      </c>
      <c r="I498" s="25" t="str">
        <f t="shared" si="22"/>
        <v/>
      </c>
      <c r="J498" s="15" t="str">
        <f>IF(B498="","",IFERROR(INDEX('Registru note'!$D$5:$D$504,MATCH(B498,'Registru note'!$B$5:$B$504,0)),""))</f>
        <v/>
      </c>
      <c r="K498" s="17" t="str">
        <f>IF(AND(B498="",D498="",E498=""),"",TRIM(IF(ISNA(MATCH(B498,'Registru note'!$B$5:$B$504,0)),"Nota nu există în registru. ","")&amp;IF(D498="","Lipsește contul debitor. ",IF(NOT(OR(ISNUMBER(MATCH(TRIM(IF(ISNUMBER(FIND(".",D498)),LEFT(D498,FIND(".",D498)-1),D498)),PlanCont,0)),ISNUMBER(MATCH(LEFT(TRIM(IF(ISNUMBER(FIND(".",D498)),LEFT(D498,FIND(".",D498)-1),D498)),4),PlanCont,0)),ISNUMBER(MATCH(LEFT(TRIM(IF(ISNUMBER(FIND(".",D498)),LEFT(D498,FIND(".",D498)-1),D498)),3),PlanCont,0)))),"Contul debitor nu există în plan. ",""))&amp;IF(E498="","Lipsește contul creditor. ",IF(NOT(OR(ISNUMBER(MATCH(TRIM(IF(ISNUMBER(FIND(".",E498)),LEFT(E498,FIND(".",E498)-1),E498)),PlanCont,0)),ISNUMBER(MATCH(LEFT(TRIM(IF(ISNUMBER(FIND(".",E498)),LEFT(E498,FIND(".",E498)-1),E498)),4),PlanCont,0)),ISNUMBER(MATCH(LEFT(TRIM(IF(ISNUMBER(FIND(".",E498)),LEFT(E498,FIND(".",E498)-1),E498)),3),PlanCont,0)))),"Contul creditor nu există în plan. ",""))&amp;IF(AND(D498&lt;&gt;"",TRIM(D498&amp;"")=TRIM(E498&amp;"")),"Același cont pe debit și credit. ","")&amp;IF(N(F498)=0,"Lipsește suma. ","")&amp;IF(AND(N(F498)&lt;0,J498&lt;&gt;"Stornare"),"Sumă negativă într-o notă care nu e de stornare. ","")&amp;IF(C498="","Lipsește explicația. ","")))</f>
        <v/>
      </c>
      <c r="L498" s="1" t="str">
        <f>IF(B498="","",B498&amp;"|"&amp;COUNTIF($B$5:B498,B498))</f>
        <v/>
      </c>
      <c r="M498" s="1" t="str">
        <f t="shared" si="23"/>
        <v/>
      </c>
    </row>
    <row r="499" spans="2:13" x14ac:dyDescent="0.2">
      <c r="B499" s="18"/>
      <c r="C499" s="13"/>
      <c r="D499" s="22"/>
      <c r="E499" s="22"/>
      <c r="F499" s="23"/>
      <c r="G499" s="24" t="str">
        <f>IF(B499="","",IFERROR(INDEX('Registru note'!$C$5:$C$504,MATCH(B499,'Registru note'!$B$5:$B$504,0)),""))</f>
        <v/>
      </c>
      <c r="H499" s="25" t="str">
        <f t="shared" si="21"/>
        <v/>
      </c>
      <c r="I499" s="25" t="str">
        <f t="shared" si="22"/>
        <v/>
      </c>
      <c r="J499" s="15" t="str">
        <f>IF(B499="","",IFERROR(INDEX('Registru note'!$D$5:$D$504,MATCH(B499,'Registru note'!$B$5:$B$504,0)),""))</f>
        <v/>
      </c>
      <c r="K499" s="17" t="str">
        <f>IF(AND(B499="",D499="",E499=""),"",TRIM(IF(ISNA(MATCH(B499,'Registru note'!$B$5:$B$504,0)),"Nota nu există în registru. ","")&amp;IF(D499="","Lipsește contul debitor. ",IF(NOT(OR(ISNUMBER(MATCH(TRIM(IF(ISNUMBER(FIND(".",D499)),LEFT(D499,FIND(".",D499)-1),D499)),PlanCont,0)),ISNUMBER(MATCH(LEFT(TRIM(IF(ISNUMBER(FIND(".",D499)),LEFT(D499,FIND(".",D499)-1),D499)),4),PlanCont,0)),ISNUMBER(MATCH(LEFT(TRIM(IF(ISNUMBER(FIND(".",D499)),LEFT(D499,FIND(".",D499)-1),D499)),3),PlanCont,0)))),"Contul debitor nu există în plan. ",""))&amp;IF(E499="","Lipsește contul creditor. ",IF(NOT(OR(ISNUMBER(MATCH(TRIM(IF(ISNUMBER(FIND(".",E499)),LEFT(E499,FIND(".",E499)-1),E499)),PlanCont,0)),ISNUMBER(MATCH(LEFT(TRIM(IF(ISNUMBER(FIND(".",E499)),LEFT(E499,FIND(".",E499)-1),E499)),4),PlanCont,0)),ISNUMBER(MATCH(LEFT(TRIM(IF(ISNUMBER(FIND(".",E499)),LEFT(E499,FIND(".",E499)-1),E499)),3),PlanCont,0)))),"Contul creditor nu există în plan. ",""))&amp;IF(AND(D499&lt;&gt;"",TRIM(D499&amp;"")=TRIM(E499&amp;"")),"Același cont pe debit și credit. ","")&amp;IF(N(F499)=0,"Lipsește suma. ","")&amp;IF(AND(N(F499)&lt;0,J499&lt;&gt;"Stornare"),"Sumă negativă într-o notă care nu e de stornare. ","")&amp;IF(C499="","Lipsește explicația. ","")))</f>
        <v/>
      </c>
      <c r="L499" s="1" t="str">
        <f>IF(B499="","",B499&amp;"|"&amp;COUNTIF($B$5:B499,B499))</f>
        <v/>
      </c>
      <c r="M499" s="1" t="str">
        <f t="shared" si="23"/>
        <v/>
      </c>
    </row>
    <row r="500" spans="2:13" x14ac:dyDescent="0.2">
      <c r="B500" s="18"/>
      <c r="C500" s="13"/>
      <c r="D500" s="22"/>
      <c r="E500" s="22"/>
      <c r="F500" s="23"/>
      <c r="G500" s="24" t="str">
        <f>IF(B500="","",IFERROR(INDEX('Registru note'!$C$5:$C$504,MATCH(B500,'Registru note'!$B$5:$B$504,0)),""))</f>
        <v/>
      </c>
      <c r="H500" s="25" t="str">
        <f t="shared" si="21"/>
        <v/>
      </c>
      <c r="I500" s="25" t="str">
        <f t="shared" si="22"/>
        <v/>
      </c>
      <c r="J500" s="15" t="str">
        <f>IF(B500="","",IFERROR(INDEX('Registru note'!$D$5:$D$504,MATCH(B500,'Registru note'!$B$5:$B$504,0)),""))</f>
        <v/>
      </c>
      <c r="K500" s="17" t="str">
        <f>IF(AND(B500="",D500="",E500=""),"",TRIM(IF(ISNA(MATCH(B500,'Registru note'!$B$5:$B$504,0)),"Nota nu există în registru. ","")&amp;IF(D500="","Lipsește contul debitor. ",IF(NOT(OR(ISNUMBER(MATCH(TRIM(IF(ISNUMBER(FIND(".",D500)),LEFT(D500,FIND(".",D500)-1),D500)),PlanCont,0)),ISNUMBER(MATCH(LEFT(TRIM(IF(ISNUMBER(FIND(".",D500)),LEFT(D500,FIND(".",D500)-1),D500)),4),PlanCont,0)),ISNUMBER(MATCH(LEFT(TRIM(IF(ISNUMBER(FIND(".",D500)),LEFT(D500,FIND(".",D500)-1),D500)),3),PlanCont,0)))),"Contul debitor nu există în plan. ",""))&amp;IF(E500="","Lipsește contul creditor. ",IF(NOT(OR(ISNUMBER(MATCH(TRIM(IF(ISNUMBER(FIND(".",E500)),LEFT(E500,FIND(".",E500)-1),E500)),PlanCont,0)),ISNUMBER(MATCH(LEFT(TRIM(IF(ISNUMBER(FIND(".",E500)),LEFT(E500,FIND(".",E500)-1),E500)),4),PlanCont,0)),ISNUMBER(MATCH(LEFT(TRIM(IF(ISNUMBER(FIND(".",E500)),LEFT(E500,FIND(".",E500)-1),E500)),3),PlanCont,0)))),"Contul creditor nu există în plan. ",""))&amp;IF(AND(D500&lt;&gt;"",TRIM(D500&amp;"")=TRIM(E500&amp;"")),"Același cont pe debit și credit. ","")&amp;IF(N(F500)=0,"Lipsește suma. ","")&amp;IF(AND(N(F500)&lt;0,J500&lt;&gt;"Stornare"),"Sumă negativă într-o notă care nu e de stornare. ","")&amp;IF(C500="","Lipsește explicația. ","")))</f>
        <v/>
      </c>
      <c r="L500" s="1" t="str">
        <f>IF(B500="","",B500&amp;"|"&amp;COUNTIF($B$5:B500,B500))</f>
        <v/>
      </c>
      <c r="M500" s="1" t="str">
        <f t="shared" si="23"/>
        <v/>
      </c>
    </row>
    <row r="501" spans="2:13" x14ac:dyDescent="0.2">
      <c r="B501" s="18"/>
      <c r="C501" s="13"/>
      <c r="D501" s="22"/>
      <c r="E501" s="22"/>
      <c r="F501" s="23"/>
      <c r="G501" s="24" t="str">
        <f>IF(B501="","",IFERROR(INDEX('Registru note'!$C$5:$C$504,MATCH(B501,'Registru note'!$B$5:$B$504,0)),""))</f>
        <v/>
      </c>
      <c r="H501" s="25" t="str">
        <f t="shared" si="21"/>
        <v/>
      </c>
      <c r="I501" s="25" t="str">
        <f t="shared" si="22"/>
        <v/>
      </c>
      <c r="J501" s="15" t="str">
        <f>IF(B501="","",IFERROR(INDEX('Registru note'!$D$5:$D$504,MATCH(B501,'Registru note'!$B$5:$B$504,0)),""))</f>
        <v/>
      </c>
      <c r="K501" s="17" t="str">
        <f>IF(AND(B501="",D501="",E501=""),"",TRIM(IF(ISNA(MATCH(B501,'Registru note'!$B$5:$B$504,0)),"Nota nu există în registru. ","")&amp;IF(D501="","Lipsește contul debitor. ",IF(NOT(OR(ISNUMBER(MATCH(TRIM(IF(ISNUMBER(FIND(".",D501)),LEFT(D501,FIND(".",D501)-1),D501)),PlanCont,0)),ISNUMBER(MATCH(LEFT(TRIM(IF(ISNUMBER(FIND(".",D501)),LEFT(D501,FIND(".",D501)-1),D501)),4),PlanCont,0)),ISNUMBER(MATCH(LEFT(TRIM(IF(ISNUMBER(FIND(".",D501)),LEFT(D501,FIND(".",D501)-1),D501)),3),PlanCont,0)))),"Contul debitor nu există în plan. ",""))&amp;IF(E501="","Lipsește contul creditor. ",IF(NOT(OR(ISNUMBER(MATCH(TRIM(IF(ISNUMBER(FIND(".",E501)),LEFT(E501,FIND(".",E501)-1),E501)),PlanCont,0)),ISNUMBER(MATCH(LEFT(TRIM(IF(ISNUMBER(FIND(".",E501)),LEFT(E501,FIND(".",E501)-1),E501)),4),PlanCont,0)),ISNUMBER(MATCH(LEFT(TRIM(IF(ISNUMBER(FIND(".",E501)),LEFT(E501,FIND(".",E501)-1),E501)),3),PlanCont,0)))),"Contul creditor nu există în plan. ",""))&amp;IF(AND(D501&lt;&gt;"",TRIM(D501&amp;"")=TRIM(E501&amp;"")),"Același cont pe debit și credit. ","")&amp;IF(N(F501)=0,"Lipsește suma. ","")&amp;IF(AND(N(F501)&lt;0,J501&lt;&gt;"Stornare"),"Sumă negativă într-o notă care nu e de stornare. ","")&amp;IF(C501="","Lipsește explicația. ","")))</f>
        <v/>
      </c>
      <c r="L501" s="1" t="str">
        <f>IF(B501="","",B501&amp;"|"&amp;COUNTIF($B$5:B501,B501))</f>
        <v/>
      </c>
      <c r="M501" s="1" t="str">
        <f t="shared" si="23"/>
        <v/>
      </c>
    </row>
    <row r="502" spans="2:13" x14ac:dyDescent="0.2">
      <c r="B502" s="18"/>
      <c r="C502" s="13"/>
      <c r="D502" s="22"/>
      <c r="E502" s="22"/>
      <c r="F502" s="23"/>
      <c r="G502" s="24" t="str">
        <f>IF(B502="","",IFERROR(INDEX('Registru note'!$C$5:$C$504,MATCH(B502,'Registru note'!$B$5:$B$504,0)),""))</f>
        <v/>
      </c>
      <c r="H502" s="25" t="str">
        <f t="shared" si="21"/>
        <v/>
      </c>
      <c r="I502" s="25" t="str">
        <f t="shared" si="22"/>
        <v/>
      </c>
      <c r="J502" s="15" t="str">
        <f>IF(B502="","",IFERROR(INDEX('Registru note'!$D$5:$D$504,MATCH(B502,'Registru note'!$B$5:$B$504,0)),""))</f>
        <v/>
      </c>
      <c r="K502" s="17" t="str">
        <f>IF(AND(B502="",D502="",E502=""),"",TRIM(IF(ISNA(MATCH(B502,'Registru note'!$B$5:$B$504,0)),"Nota nu există în registru. ","")&amp;IF(D502="","Lipsește contul debitor. ",IF(NOT(OR(ISNUMBER(MATCH(TRIM(IF(ISNUMBER(FIND(".",D502)),LEFT(D502,FIND(".",D502)-1),D502)),PlanCont,0)),ISNUMBER(MATCH(LEFT(TRIM(IF(ISNUMBER(FIND(".",D502)),LEFT(D502,FIND(".",D502)-1),D502)),4),PlanCont,0)),ISNUMBER(MATCH(LEFT(TRIM(IF(ISNUMBER(FIND(".",D502)),LEFT(D502,FIND(".",D502)-1),D502)),3),PlanCont,0)))),"Contul debitor nu există în plan. ",""))&amp;IF(E502="","Lipsește contul creditor. ",IF(NOT(OR(ISNUMBER(MATCH(TRIM(IF(ISNUMBER(FIND(".",E502)),LEFT(E502,FIND(".",E502)-1),E502)),PlanCont,0)),ISNUMBER(MATCH(LEFT(TRIM(IF(ISNUMBER(FIND(".",E502)),LEFT(E502,FIND(".",E502)-1),E502)),4),PlanCont,0)),ISNUMBER(MATCH(LEFT(TRIM(IF(ISNUMBER(FIND(".",E502)),LEFT(E502,FIND(".",E502)-1),E502)),3),PlanCont,0)))),"Contul creditor nu există în plan. ",""))&amp;IF(AND(D502&lt;&gt;"",TRIM(D502&amp;"")=TRIM(E502&amp;"")),"Același cont pe debit și credit. ","")&amp;IF(N(F502)=0,"Lipsește suma. ","")&amp;IF(AND(N(F502)&lt;0,J502&lt;&gt;"Stornare"),"Sumă negativă într-o notă care nu e de stornare. ","")&amp;IF(C502="","Lipsește explicația. ","")))</f>
        <v/>
      </c>
      <c r="L502" s="1" t="str">
        <f>IF(B502="","",B502&amp;"|"&amp;COUNTIF($B$5:B502,B502))</f>
        <v/>
      </c>
      <c r="M502" s="1" t="str">
        <f t="shared" si="23"/>
        <v/>
      </c>
    </row>
    <row r="503" spans="2:13" x14ac:dyDescent="0.2">
      <c r="B503" s="18"/>
      <c r="C503" s="13"/>
      <c r="D503" s="22"/>
      <c r="E503" s="22"/>
      <c r="F503" s="23"/>
      <c r="G503" s="24" t="str">
        <f>IF(B503="","",IFERROR(INDEX('Registru note'!$C$5:$C$504,MATCH(B503,'Registru note'!$B$5:$B$504,0)),""))</f>
        <v/>
      </c>
      <c r="H503" s="25" t="str">
        <f t="shared" si="21"/>
        <v/>
      </c>
      <c r="I503" s="25" t="str">
        <f t="shared" si="22"/>
        <v/>
      </c>
      <c r="J503" s="15" t="str">
        <f>IF(B503="","",IFERROR(INDEX('Registru note'!$D$5:$D$504,MATCH(B503,'Registru note'!$B$5:$B$504,0)),""))</f>
        <v/>
      </c>
      <c r="K503" s="17" t="str">
        <f>IF(AND(B503="",D503="",E503=""),"",TRIM(IF(ISNA(MATCH(B503,'Registru note'!$B$5:$B$504,0)),"Nota nu există în registru. ","")&amp;IF(D503="","Lipsește contul debitor. ",IF(NOT(OR(ISNUMBER(MATCH(TRIM(IF(ISNUMBER(FIND(".",D503)),LEFT(D503,FIND(".",D503)-1),D503)),PlanCont,0)),ISNUMBER(MATCH(LEFT(TRIM(IF(ISNUMBER(FIND(".",D503)),LEFT(D503,FIND(".",D503)-1),D503)),4),PlanCont,0)),ISNUMBER(MATCH(LEFT(TRIM(IF(ISNUMBER(FIND(".",D503)),LEFT(D503,FIND(".",D503)-1),D503)),3),PlanCont,0)))),"Contul debitor nu există în plan. ",""))&amp;IF(E503="","Lipsește contul creditor. ",IF(NOT(OR(ISNUMBER(MATCH(TRIM(IF(ISNUMBER(FIND(".",E503)),LEFT(E503,FIND(".",E503)-1),E503)),PlanCont,0)),ISNUMBER(MATCH(LEFT(TRIM(IF(ISNUMBER(FIND(".",E503)),LEFT(E503,FIND(".",E503)-1),E503)),4),PlanCont,0)),ISNUMBER(MATCH(LEFT(TRIM(IF(ISNUMBER(FIND(".",E503)),LEFT(E503,FIND(".",E503)-1),E503)),3),PlanCont,0)))),"Contul creditor nu există în plan. ",""))&amp;IF(AND(D503&lt;&gt;"",TRIM(D503&amp;"")=TRIM(E503&amp;"")),"Același cont pe debit și credit. ","")&amp;IF(N(F503)=0,"Lipsește suma. ","")&amp;IF(AND(N(F503)&lt;0,J503&lt;&gt;"Stornare"),"Sumă negativă într-o notă care nu e de stornare. ","")&amp;IF(C503="","Lipsește explicația. ","")))</f>
        <v/>
      </c>
      <c r="L503" s="1" t="str">
        <f>IF(B503="","",B503&amp;"|"&amp;COUNTIF($B$5:B503,B503))</f>
        <v/>
      </c>
      <c r="M503" s="1" t="str">
        <f t="shared" si="23"/>
        <v/>
      </c>
    </row>
    <row r="504" spans="2:13" x14ac:dyDescent="0.2">
      <c r="B504" s="18"/>
      <c r="C504" s="13"/>
      <c r="D504" s="22"/>
      <c r="E504" s="22"/>
      <c r="F504" s="23"/>
      <c r="G504" s="24" t="str">
        <f>IF(B504="","",IFERROR(INDEX('Registru note'!$C$5:$C$504,MATCH(B504,'Registru note'!$B$5:$B$504,0)),""))</f>
        <v/>
      </c>
      <c r="H504" s="25" t="str">
        <f t="shared" si="21"/>
        <v/>
      </c>
      <c r="I504" s="25" t="str">
        <f t="shared" si="22"/>
        <v/>
      </c>
      <c r="J504" s="15" t="str">
        <f>IF(B504="","",IFERROR(INDEX('Registru note'!$D$5:$D$504,MATCH(B504,'Registru note'!$B$5:$B$504,0)),""))</f>
        <v/>
      </c>
      <c r="K504" s="17" t="str">
        <f>IF(AND(B504="",D504="",E504=""),"",TRIM(IF(ISNA(MATCH(B504,'Registru note'!$B$5:$B$504,0)),"Nota nu există în registru. ","")&amp;IF(D504="","Lipsește contul debitor. ",IF(NOT(OR(ISNUMBER(MATCH(TRIM(IF(ISNUMBER(FIND(".",D504)),LEFT(D504,FIND(".",D504)-1),D504)),PlanCont,0)),ISNUMBER(MATCH(LEFT(TRIM(IF(ISNUMBER(FIND(".",D504)),LEFT(D504,FIND(".",D504)-1),D504)),4),PlanCont,0)),ISNUMBER(MATCH(LEFT(TRIM(IF(ISNUMBER(FIND(".",D504)),LEFT(D504,FIND(".",D504)-1),D504)),3),PlanCont,0)))),"Contul debitor nu există în plan. ",""))&amp;IF(E504="","Lipsește contul creditor. ",IF(NOT(OR(ISNUMBER(MATCH(TRIM(IF(ISNUMBER(FIND(".",E504)),LEFT(E504,FIND(".",E504)-1),E504)),PlanCont,0)),ISNUMBER(MATCH(LEFT(TRIM(IF(ISNUMBER(FIND(".",E504)),LEFT(E504,FIND(".",E504)-1),E504)),4),PlanCont,0)),ISNUMBER(MATCH(LEFT(TRIM(IF(ISNUMBER(FIND(".",E504)),LEFT(E504,FIND(".",E504)-1),E504)),3),PlanCont,0)))),"Contul creditor nu există în plan. ",""))&amp;IF(AND(D504&lt;&gt;"",TRIM(D504&amp;"")=TRIM(E504&amp;"")),"Același cont pe debit și credit. ","")&amp;IF(N(F504)=0,"Lipsește suma. ","")&amp;IF(AND(N(F504)&lt;0,J504&lt;&gt;"Stornare"),"Sumă negativă într-o notă care nu e de stornare. ","")&amp;IF(C504="","Lipsește explicația. ","")))</f>
        <v/>
      </c>
      <c r="L504" s="1" t="str">
        <f>IF(B504="","",B504&amp;"|"&amp;COUNTIF($B$5:B504,B504))</f>
        <v/>
      </c>
      <c r="M504" s="1" t="str">
        <f t="shared" si="23"/>
        <v/>
      </c>
    </row>
    <row r="505" spans="2:13" x14ac:dyDescent="0.2">
      <c r="B505" s="18"/>
      <c r="C505" s="13"/>
      <c r="D505" s="22"/>
      <c r="E505" s="22"/>
      <c r="F505" s="23"/>
      <c r="G505" s="24" t="str">
        <f>IF(B505="","",IFERROR(INDEX('Registru note'!$C$5:$C$504,MATCH(B505,'Registru note'!$B$5:$B$504,0)),""))</f>
        <v/>
      </c>
      <c r="H505" s="25" t="str">
        <f t="shared" si="21"/>
        <v/>
      </c>
      <c r="I505" s="25" t="str">
        <f t="shared" si="22"/>
        <v/>
      </c>
      <c r="J505" s="15" t="str">
        <f>IF(B505="","",IFERROR(INDEX('Registru note'!$D$5:$D$504,MATCH(B505,'Registru note'!$B$5:$B$504,0)),""))</f>
        <v/>
      </c>
      <c r="K505" s="17" t="str">
        <f>IF(AND(B505="",D505="",E505=""),"",TRIM(IF(ISNA(MATCH(B505,'Registru note'!$B$5:$B$504,0)),"Nota nu există în registru. ","")&amp;IF(D505="","Lipsește contul debitor. ",IF(NOT(OR(ISNUMBER(MATCH(TRIM(IF(ISNUMBER(FIND(".",D505)),LEFT(D505,FIND(".",D505)-1),D505)),PlanCont,0)),ISNUMBER(MATCH(LEFT(TRIM(IF(ISNUMBER(FIND(".",D505)),LEFT(D505,FIND(".",D505)-1),D505)),4),PlanCont,0)),ISNUMBER(MATCH(LEFT(TRIM(IF(ISNUMBER(FIND(".",D505)),LEFT(D505,FIND(".",D505)-1),D505)),3),PlanCont,0)))),"Contul debitor nu există în plan. ",""))&amp;IF(E505="","Lipsește contul creditor. ",IF(NOT(OR(ISNUMBER(MATCH(TRIM(IF(ISNUMBER(FIND(".",E505)),LEFT(E505,FIND(".",E505)-1),E505)),PlanCont,0)),ISNUMBER(MATCH(LEFT(TRIM(IF(ISNUMBER(FIND(".",E505)),LEFT(E505,FIND(".",E505)-1),E505)),4),PlanCont,0)),ISNUMBER(MATCH(LEFT(TRIM(IF(ISNUMBER(FIND(".",E505)),LEFT(E505,FIND(".",E505)-1),E505)),3),PlanCont,0)))),"Contul creditor nu există în plan. ",""))&amp;IF(AND(D505&lt;&gt;"",TRIM(D505&amp;"")=TRIM(E505&amp;"")),"Același cont pe debit și credit. ","")&amp;IF(N(F505)=0,"Lipsește suma. ","")&amp;IF(AND(N(F505)&lt;0,J505&lt;&gt;"Stornare"),"Sumă negativă într-o notă care nu e de stornare. ","")&amp;IF(C505="","Lipsește explicația. ","")))</f>
        <v/>
      </c>
      <c r="L505" s="1" t="str">
        <f>IF(B505="","",B505&amp;"|"&amp;COUNTIF($B$5:B505,B505))</f>
        <v/>
      </c>
      <c r="M505" s="1" t="str">
        <f t="shared" si="23"/>
        <v/>
      </c>
    </row>
    <row r="506" spans="2:13" x14ac:dyDescent="0.2">
      <c r="B506" s="18"/>
      <c r="C506" s="13"/>
      <c r="D506" s="22"/>
      <c r="E506" s="22"/>
      <c r="F506" s="23"/>
      <c r="G506" s="24" t="str">
        <f>IF(B506="","",IFERROR(INDEX('Registru note'!$C$5:$C$504,MATCH(B506,'Registru note'!$B$5:$B$504,0)),""))</f>
        <v/>
      </c>
      <c r="H506" s="25" t="str">
        <f t="shared" si="21"/>
        <v/>
      </c>
      <c r="I506" s="25" t="str">
        <f t="shared" si="22"/>
        <v/>
      </c>
      <c r="J506" s="15" t="str">
        <f>IF(B506="","",IFERROR(INDEX('Registru note'!$D$5:$D$504,MATCH(B506,'Registru note'!$B$5:$B$504,0)),""))</f>
        <v/>
      </c>
      <c r="K506" s="17" t="str">
        <f>IF(AND(B506="",D506="",E506=""),"",TRIM(IF(ISNA(MATCH(B506,'Registru note'!$B$5:$B$504,0)),"Nota nu există în registru. ","")&amp;IF(D506="","Lipsește contul debitor. ",IF(NOT(OR(ISNUMBER(MATCH(TRIM(IF(ISNUMBER(FIND(".",D506)),LEFT(D506,FIND(".",D506)-1),D506)),PlanCont,0)),ISNUMBER(MATCH(LEFT(TRIM(IF(ISNUMBER(FIND(".",D506)),LEFT(D506,FIND(".",D506)-1),D506)),4),PlanCont,0)),ISNUMBER(MATCH(LEFT(TRIM(IF(ISNUMBER(FIND(".",D506)),LEFT(D506,FIND(".",D506)-1),D506)),3),PlanCont,0)))),"Contul debitor nu există în plan. ",""))&amp;IF(E506="","Lipsește contul creditor. ",IF(NOT(OR(ISNUMBER(MATCH(TRIM(IF(ISNUMBER(FIND(".",E506)),LEFT(E506,FIND(".",E506)-1),E506)),PlanCont,0)),ISNUMBER(MATCH(LEFT(TRIM(IF(ISNUMBER(FIND(".",E506)),LEFT(E506,FIND(".",E506)-1),E506)),4),PlanCont,0)),ISNUMBER(MATCH(LEFT(TRIM(IF(ISNUMBER(FIND(".",E506)),LEFT(E506,FIND(".",E506)-1),E506)),3),PlanCont,0)))),"Contul creditor nu există în plan. ",""))&amp;IF(AND(D506&lt;&gt;"",TRIM(D506&amp;"")=TRIM(E506&amp;"")),"Același cont pe debit și credit. ","")&amp;IF(N(F506)=0,"Lipsește suma. ","")&amp;IF(AND(N(F506)&lt;0,J506&lt;&gt;"Stornare"),"Sumă negativă într-o notă care nu e de stornare. ","")&amp;IF(C506="","Lipsește explicația. ","")))</f>
        <v/>
      </c>
      <c r="L506" s="1" t="str">
        <f>IF(B506="","",B506&amp;"|"&amp;COUNTIF($B$5:B506,B506))</f>
        <v/>
      </c>
      <c r="M506" s="1" t="str">
        <f t="shared" si="23"/>
        <v/>
      </c>
    </row>
    <row r="507" spans="2:13" x14ac:dyDescent="0.2">
      <c r="B507" s="18"/>
      <c r="C507" s="13"/>
      <c r="D507" s="22"/>
      <c r="E507" s="22"/>
      <c r="F507" s="23"/>
      <c r="G507" s="24" t="str">
        <f>IF(B507="","",IFERROR(INDEX('Registru note'!$C$5:$C$504,MATCH(B507,'Registru note'!$B$5:$B$504,0)),""))</f>
        <v/>
      </c>
      <c r="H507" s="25" t="str">
        <f t="shared" si="21"/>
        <v/>
      </c>
      <c r="I507" s="25" t="str">
        <f t="shared" si="22"/>
        <v/>
      </c>
      <c r="J507" s="15" t="str">
        <f>IF(B507="","",IFERROR(INDEX('Registru note'!$D$5:$D$504,MATCH(B507,'Registru note'!$B$5:$B$504,0)),""))</f>
        <v/>
      </c>
      <c r="K507" s="17" t="str">
        <f>IF(AND(B507="",D507="",E507=""),"",TRIM(IF(ISNA(MATCH(B507,'Registru note'!$B$5:$B$504,0)),"Nota nu există în registru. ","")&amp;IF(D507="","Lipsește contul debitor. ",IF(NOT(OR(ISNUMBER(MATCH(TRIM(IF(ISNUMBER(FIND(".",D507)),LEFT(D507,FIND(".",D507)-1),D507)),PlanCont,0)),ISNUMBER(MATCH(LEFT(TRIM(IF(ISNUMBER(FIND(".",D507)),LEFT(D507,FIND(".",D507)-1),D507)),4),PlanCont,0)),ISNUMBER(MATCH(LEFT(TRIM(IF(ISNUMBER(FIND(".",D507)),LEFT(D507,FIND(".",D507)-1),D507)),3),PlanCont,0)))),"Contul debitor nu există în plan. ",""))&amp;IF(E507="","Lipsește contul creditor. ",IF(NOT(OR(ISNUMBER(MATCH(TRIM(IF(ISNUMBER(FIND(".",E507)),LEFT(E507,FIND(".",E507)-1),E507)),PlanCont,0)),ISNUMBER(MATCH(LEFT(TRIM(IF(ISNUMBER(FIND(".",E507)),LEFT(E507,FIND(".",E507)-1),E507)),4),PlanCont,0)),ISNUMBER(MATCH(LEFT(TRIM(IF(ISNUMBER(FIND(".",E507)),LEFT(E507,FIND(".",E507)-1),E507)),3),PlanCont,0)))),"Contul creditor nu există în plan. ",""))&amp;IF(AND(D507&lt;&gt;"",TRIM(D507&amp;"")=TRIM(E507&amp;"")),"Același cont pe debit și credit. ","")&amp;IF(N(F507)=0,"Lipsește suma. ","")&amp;IF(AND(N(F507)&lt;0,J507&lt;&gt;"Stornare"),"Sumă negativă într-o notă care nu e de stornare. ","")&amp;IF(C507="","Lipsește explicația. ","")))</f>
        <v/>
      </c>
      <c r="L507" s="1" t="str">
        <f>IF(B507="","",B507&amp;"|"&amp;COUNTIF($B$5:B507,B507))</f>
        <v/>
      </c>
      <c r="M507" s="1" t="str">
        <f t="shared" si="23"/>
        <v/>
      </c>
    </row>
    <row r="508" spans="2:13" x14ac:dyDescent="0.2">
      <c r="B508" s="18"/>
      <c r="C508" s="13"/>
      <c r="D508" s="22"/>
      <c r="E508" s="22"/>
      <c r="F508" s="23"/>
      <c r="G508" s="24" t="str">
        <f>IF(B508="","",IFERROR(INDEX('Registru note'!$C$5:$C$504,MATCH(B508,'Registru note'!$B$5:$B$504,0)),""))</f>
        <v/>
      </c>
      <c r="H508" s="25" t="str">
        <f t="shared" si="21"/>
        <v/>
      </c>
      <c r="I508" s="25" t="str">
        <f t="shared" si="22"/>
        <v/>
      </c>
      <c r="J508" s="15" t="str">
        <f>IF(B508="","",IFERROR(INDEX('Registru note'!$D$5:$D$504,MATCH(B508,'Registru note'!$B$5:$B$504,0)),""))</f>
        <v/>
      </c>
      <c r="K508" s="17" t="str">
        <f>IF(AND(B508="",D508="",E508=""),"",TRIM(IF(ISNA(MATCH(B508,'Registru note'!$B$5:$B$504,0)),"Nota nu există în registru. ","")&amp;IF(D508="","Lipsește contul debitor. ",IF(NOT(OR(ISNUMBER(MATCH(TRIM(IF(ISNUMBER(FIND(".",D508)),LEFT(D508,FIND(".",D508)-1),D508)),PlanCont,0)),ISNUMBER(MATCH(LEFT(TRIM(IF(ISNUMBER(FIND(".",D508)),LEFT(D508,FIND(".",D508)-1),D508)),4),PlanCont,0)),ISNUMBER(MATCH(LEFT(TRIM(IF(ISNUMBER(FIND(".",D508)),LEFT(D508,FIND(".",D508)-1),D508)),3),PlanCont,0)))),"Contul debitor nu există în plan. ",""))&amp;IF(E508="","Lipsește contul creditor. ",IF(NOT(OR(ISNUMBER(MATCH(TRIM(IF(ISNUMBER(FIND(".",E508)),LEFT(E508,FIND(".",E508)-1),E508)),PlanCont,0)),ISNUMBER(MATCH(LEFT(TRIM(IF(ISNUMBER(FIND(".",E508)),LEFT(E508,FIND(".",E508)-1),E508)),4),PlanCont,0)),ISNUMBER(MATCH(LEFT(TRIM(IF(ISNUMBER(FIND(".",E508)),LEFT(E508,FIND(".",E508)-1),E508)),3),PlanCont,0)))),"Contul creditor nu există în plan. ",""))&amp;IF(AND(D508&lt;&gt;"",TRIM(D508&amp;"")=TRIM(E508&amp;"")),"Același cont pe debit și credit. ","")&amp;IF(N(F508)=0,"Lipsește suma. ","")&amp;IF(AND(N(F508)&lt;0,J508&lt;&gt;"Stornare"),"Sumă negativă într-o notă care nu e de stornare. ","")&amp;IF(C508="","Lipsește explicația. ","")))</f>
        <v/>
      </c>
      <c r="L508" s="1" t="str">
        <f>IF(B508="","",B508&amp;"|"&amp;COUNTIF($B$5:B508,B508))</f>
        <v/>
      </c>
      <c r="M508" s="1" t="str">
        <f t="shared" si="23"/>
        <v/>
      </c>
    </row>
    <row r="509" spans="2:13" x14ac:dyDescent="0.2">
      <c r="B509" s="18"/>
      <c r="C509" s="13"/>
      <c r="D509" s="22"/>
      <c r="E509" s="22"/>
      <c r="F509" s="23"/>
      <c r="G509" s="24" t="str">
        <f>IF(B509="","",IFERROR(INDEX('Registru note'!$C$5:$C$504,MATCH(B509,'Registru note'!$B$5:$B$504,0)),""))</f>
        <v/>
      </c>
      <c r="H509" s="25" t="str">
        <f t="shared" si="21"/>
        <v/>
      </c>
      <c r="I509" s="25" t="str">
        <f t="shared" si="22"/>
        <v/>
      </c>
      <c r="J509" s="15" t="str">
        <f>IF(B509="","",IFERROR(INDEX('Registru note'!$D$5:$D$504,MATCH(B509,'Registru note'!$B$5:$B$504,0)),""))</f>
        <v/>
      </c>
      <c r="K509" s="17" t="str">
        <f>IF(AND(B509="",D509="",E509=""),"",TRIM(IF(ISNA(MATCH(B509,'Registru note'!$B$5:$B$504,0)),"Nota nu există în registru. ","")&amp;IF(D509="","Lipsește contul debitor. ",IF(NOT(OR(ISNUMBER(MATCH(TRIM(IF(ISNUMBER(FIND(".",D509)),LEFT(D509,FIND(".",D509)-1),D509)),PlanCont,0)),ISNUMBER(MATCH(LEFT(TRIM(IF(ISNUMBER(FIND(".",D509)),LEFT(D509,FIND(".",D509)-1),D509)),4),PlanCont,0)),ISNUMBER(MATCH(LEFT(TRIM(IF(ISNUMBER(FIND(".",D509)),LEFT(D509,FIND(".",D509)-1),D509)),3),PlanCont,0)))),"Contul debitor nu există în plan. ",""))&amp;IF(E509="","Lipsește contul creditor. ",IF(NOT(OR(ISNUMBER(MATCH(TRIM(IF(ISNUMBER(FIND(".",E509)),LEFT(E509,FIND(".",E509)-1),E509)),PlanCont,0)),ISNUMBER(MATCH(LEFT(TRIM(IF(ISNUMBER(FIND(".",E509)),LEFT(E509,FIND(".",E509)-1),E509)),4),PlanCont,0)),ISNUMBER(MATCH(LEFT(TRIM(IF(ISNUMBER(FIND(".",E509)),LEFT(E509,FIND(".",E509)-1),E509)),3),PlanCont,0)))),"Contul creditor nu există în plan. ",""))&amp;IF(AND(D509&lt;&gt;"",TRIM(D509&amp;"")=TRIM(E509&amp;"")),"Același cont pe debit și credit. ","")&amp;IF(N(F509)=0,"Lipsește suma. ","")&amp;IF(AND(N(F509)&lt;0,J509&lt;&gt;"Stornare"),"Sumă negativă într-o notă care nu e de stornare. ","")&amp;IF(C509="","Lipsește explicația. ","")))</f>
        <v/>
      </c>
      <c r="L509" s="1" t="str">
        <f>IF(B509="","",B509&amp;"|"&amp;COUNTIF($B$5:B509,B509))</f>
        <v/>
      </c>
      <c r="M509" s="1" t="str">
        <f t="shared" si="23"/>
        <v/>
      </c>
    </row>
    <row r="510" spans="2:13" x14ac:dyDescent="0.2">
      <c r="B510" s="18"/>
      <c r="C510" s="13"/>
      <c r="D510" s="22"/>
      <c r="E510" s="22"/>
      <c r="F510" s="23"/>
      <c r="G510" s="24" t="str">
        <f>IF(B510="","",IFERROR(INDEX('Registru note'!$C$5:$C$504,MATCH(B510,'Registru note'!$B$5:$B$504,0)),""))</f>
        <v/>
      </c>
      <c r="H510" s="25" t="str">
        <f t="shared" si="21"/>
        <v/>
      </c>
      <c r="I510" s="25" t="str">
        <f t="shared" si="22"/>
        <v/>
      </c>
      <c r="J510" s="15" t="str">
        <f>IF(B510="","",IFERROR(INDEX('Registru note'!$D$5:$D$504,MATCH(B510,'Registru note'!$B$5:$B$504,0)),""))</f>
        <v/>
      </c>
      <c r="K510" s="17" t="str">
        <f>IF(AND(B510="",D510="",E510=""),"",TRIM(IF(ISNA(MATCH(B510,'Registru note'!$B$5:$B$504,0)),"Nota nu există în registru. ","")&amp;IF(D510="","Lipsește contul debitor. ",IF(NOT(OR(ISNUMBER(MATCH(TRIM(IF(ISNUMBER(FIND(".",D510)),LEFT(D510,FIND(".",D510)-1),D510)),PlanCont,0)),ISNUMBER(MATCH(LEFT(TRIM(IF(ISNUMBER(FIND(".",D510)),LEFT(D510,FIND(".",D510)-1),D510)),4),PlanCont,0)),ISNUMBER(MATCH(LEFT(TRIM(IF(ISNUMBER(FIND(".",D510)),LEFT(D510,FIND(".",D510)-1),D510)),3),PlanCont,0)))),"Contul debitor nu există în plan. ",""))&amp;IF(E510="","Lipsește contul creditor. ",IF(NOT(OR(ISNUMBER(MATCH(TRIM(IF(ISNUMBER(FIND(".",E510)),LEFT(E510,FIND(".",E510)-1),E510)),PlanCont,0)),ISNUMBER(MATCH(LEFT(TRIM(IF(ISNUMBER(FIND(".",E510)),LEFT(E510,FIND(".",E510)-1),E510)),4),PlanCont,0)),ISNUMBER(MATCH(LEFT(TRIM(IF(ISNUMBER(FIND(".",E510)),LEFT(E510,FIND(".",E510)-1),E510)),3),PlanCont,0)))),"Contul creditor nu există în plan. ",""))&amp;IF(AND(D510&lt;&gt;"",TRIM(D510&amp;"")=TRIM(E510&amp;"")),"Același cont pe debit și credit. ","")&amp;IF(N(F510)=0,"Lipsește suma. ","")&amp;IF(AND(N(F510)&lt;0,J510&lt;&gt;"Stornare"),"Sumă negativă într-o notă care nu e de stornare. ","")&amp;IF(C510="","Lipsește explicația. ","")))</f>
        <v/>
      </c>
      <c r="L510" s="1" t="str">
        <f>IF(B510="","",B510&amp;"|"&amp;COUNTIF($B$5:B510,B510))</f>
        <v/>
      </c>
      <c r="M510" s="1" t="str">
        <f t="shared" si="23"/>
        <v/>
      </c>
    </row>
    <row r="511" spans="2:13" x14ac:dyDescent="0.2">
      <c r="B511" s="18"/>
      <c r="C511" s="13"/>
      <c r="D511" s="22"/>
      <c r="E511" s="22"/>
      <c r="F511" s="23"/>
      <c r="G511" s="24" t="str">
        <f>IF(B511="","",IFERROR(INDEX('Registru note'!$C$5:$C$504,MATCH(B511,'Registru note'!$B$5:$B$504,0)),""))</f>
        <v/>
      </c>
      <c r="H511" s="25" t="str">
        <f t="shared" si="21"/>
        <v/>
      </c>
      <c r="I511" s="25" t="str">
        <f t="shared" si="22"/>
        <v/>
      </c>
      <c r="J511" s="15" t="str">
        <f>IF(B511="","",IFERROR(INDEX('Registru note'!$D$5:$D$504,MATCH(B511,'Registru note'!$B$5:$B$504,0)),""))</f>
        <v/>
      </c>
      <c r="K511" s="17" t="str">
        <f>IF(AND(B511="",D511="",E511=""),"",TRIM(IF(ISNA(MATCH(B511,'Registru note'!$B$5:$B$504,0)),"Nota nu există în registru. ","")&amp;IF(D511="","Lipsește contul debitor. ",IF(NOT(OR(ISNUMBER(MATCH(TRIM(IF(ISNUMBER(FIND(".",D511)),LEFT(D511,FIND(".",D511)-1),D511)),PlanCont,0)),ISNUMBER(MATCH(LEFT(TRIM(IF(ISNUMBER(FIND(".",D511)),LEFT(D511,FIND(".",D511)-1),D511)),4),PlanCont,0)),ISNUMBER(MATCH(LEFT(TRIM(IF(ISNUMBER(FIND(".",D511)),LEFT(D511,FIND(".",D511)-1),D511)),3),PlanCont,0)))),"Contul debitor nu există în plan. ",""))&amp;IF(E511="","Lipsește contul creditor. ",IF(NOT(OR(ISNUMBER(MATCH(TRIM(IF(ISNUMBER(FIND(".",E511)),LEFT(E511,FIND(".",E511)-1),E511)),PlanCont,0)),ISNUMBER(MATCH(LEFT(TRIM(IF(ISNUMBER(FIND(".",E511)),LEFT(E511,FIND(".",E511)-1),E511)),4),PlanCont,0)),ISNUMBER(MATCH(LEFT(TRIM(IF(ISNUMBER(FIND(".",E511)),LEFT(E511,FIND(".",E511)-1),E511)),3),PlanCont,0)))),"Contul creditor nu există în plan. ",""))&amp;IF(AND(D511&lt;&gt;"",TRIM(D511&amp;"")=TRIM(E511&amp;"")),"Același cont pe debit și credit. ","")&amp;IF(N(F511)=0,"Lipsește suma. ","")&amp;IF(AND(N(F511)&lt;0,J511&lt;&gt;"Stornare"),"Sumă negativă într-o notă care nu e de stornare. ","")&amp;IF(C511="","Lipsește explicația. ","")))</f>
        <v/>
      </c>
      <c r="L511" s="1" t="str">
        <f>IF(B511="","",B511&amp;"|"&amp;COUNTIF($B$5:B511,B511))</f>
        <v/>
      </c>
      <c r="M511" s="1" t="str">
        <f t="shared" si="23"/>
        <v/>
      </c>
    </row>
    <row r="512" spans="2:13" x14ac:dyDescent="0.2">
      <c r="B512" s="18"/>
      <c r="C512" s="13"/>
      <c r="D512" s="22"/>
      <c r="E512" s="22"/>
      <c r="F512" s="23"/>
      <c r="G512" s="24" t="str">
        <f>IF(B512="","",IFERROR(INDEX('Registru note'!$C$5:$C$504,MATCH(B512,'Registru note'!$B$5:$B$504,0)),""))</f>
        <v/>
      </c>
      <c r="H512" s="25" t="str">
        <f t="shared" si="21"/>
        <v/>
      </c>
      <c r="I512" s="25" t="str">
        <f t="shared" si="22"/>
        <v/>
      </c>
      <c r="J512" s="15" t="str">
        <f>IF(B512="","",IFERROR(INDEX('Registru note'!$D$5:$D$504,MATCH(B512,'Registru note'!$B$5:$B$504,0)),""))</f>
        <v/>
      </c>
      <c r="K512" s="17" t="str">
        <f>IF(AND(B512="",D512="",E512=""),"",TRIM(IF(ISNA(MATCH(B512,'Registru note'!$B$5:$B$504,0)),"Nota nu există în registru. ","")&amp;IF(D512="","Lipsește contul debitor. ",IF(NOT(OR(ISNUMBER(MATCH(TRIM(IF(ISNUMBER(FIND(".",D512)),LEFT(D512,FIND(".",D512)-1),D512)),PlanCont,0)),ISNUMBER(MATCH(LEFT(TRIM(IF(ISNUMBER(FIND(".",D512)),LEFT(D512,FIND(".",D512)-1),D512)),4),PlanCont,0)),ISNUMBER(MATCH(LEFT(TRIM(IF(ISNUMBER(FIND(".",D512)),LEFT(D512,FIND(".",D512)-1),D512)),3),PlanCont,0)))),"Contul debitor nu există în plan. ",""))&amp;IF(E512="","Lipsește contul creditor. ",IF(NOT(OR(ISNUMBER(MATCH(TRIM(IF(ISNUMBER(FIND(".",E512)),LEFT(E512,FIND(".",E512)-1),E512)),PlanCont,0)),ISNUMBER(MATCH(LEFT(TRIM(IF(ISNUMBER(FIND(".",E512)),LEFT(E512,FIND(".",E512)-1),E512)),4),PlanCont,0)),ISNUMBER(MATCH(LEFT(TRIM(IF(ISNUMBER(FIND(".",E512)),LEFT(E512,FIND(".",E512)-1),E512)),3),PlanCont,0)))),"Contul creditor nu există în plan. ",""))&amp;IF(AND(D512&lt;&gt;"",TRIM(D512&amp;"")=TRIM(E512&amp;"")),"Același cont pe debit și credit. ","")&amp;IF(N(F512)=0,"Lipsește suma. ","")&amp;IF(AND(N(F512)&lt;0,J512&lt;&gt;"Stornare"),"Sumă negativă într-o notă care nu e de stornare. ","")&amp;IF(C512="","Lipsește explicația. ","")))</f>
        <v/>
      </c>
      <c r="L512" s="1" t="str">
        <f>IF(B512="","",B512&amp;"|"&amp;COUNTIF($B$5:B512,B512))</f>
        <v/>
      </c>
      <c r="M512" s="1" t="str">
        <f t="shared" si="23"/>
        <v/>
      </c>
    </row>
    <row r="513" spans="2:13" x14ac:dyDescent="0.2">
      <c r="B513" s="18"/>
      <c r="C513" s="13"/>
      <c r="D513" s="22"/>
      <c r="E513" s="22"/>
      <c r="F513" s="23"/>
      <c r="G513" s="24" t="str">
        <f>IF(B513="","",IFERROR(INDEX('Registru note'!$C$5:$C$504,MATCH(B513,'Registru note'!$B$5:$B$504,0)),""))</f>
        <v/>
      </c>
      <c r="H513" s="25" t="str">
        <f t="shared" si="21"/>
        <v/>
      </c>
      <c r="I513" s="25" t="str">
        <f t="shared" si="22"/>
        <v/>
      </c>
      <c r="J513" s="15" t="str">
        <f>IF(B513="","",IFERROR(INDEX('Registru note'!$D$5:$D$504,MATCH(B513,'Registru note'!$B$5:$B$504,0)),""))</f>
        <v/>
      </c>
      <c r="K513" s="17" t="str">
        <f>IF(AND(B513="",D513="",E513=""),"",TRIM(IF(ISNA(MATCH(B513,'Registru note'!$B$5:$B$504,0)),"Nota nu există în registru. ","")&amp;IF(D513="","Lipsește contul debitor. ",IF(NOT(OR(ISNUMBER(MATCH(TRIM(IF(ISNUMBER(FIND(".",D513)),LEFT(D513,FIND(".",D513)-1),D513)),PlanCont,0)),ISNUMBER(MATCH(LEFT(TRIM(IF(ISNUMBER(FIND(".",D513)),LEFT(D513,FIND(".",D513)-1),D513)),4),PlanCont,0)),ISNUMBER(MATCH(LEFT(TRIM(IF(ISNUMBER(FIND(".",D513)),LEFT(D513,FIND(".",D513)-1),D513)),3),PlanCont,0)))),"Contul debitor nu există în plan. ",""))&amp;IF(E513="","Lipsește contul creditor. ",IF(NOT(OR(ISNUMBER(MATCH(TRIM(IF(ISNUMBER(FIND(".",E513)),LEFT(E513,FIND(".",E513)-1),E513)),PlanCont,0)),ISNUMBER(MATCH(LEFT(TRIM(IF(ISNUMBER(FIND(".",E513)),LEFT(E513,FIND(".",E513)-1),E513)),4),PlanCont,0)),ISNUMBER(MATCH(LEFT(TRIM(IF(ISNUMBER(FIND(".",E513)),LEFT(E513,FIND(".",E513)-1),E513)),3),PlanCont,0)))),"Contul creditor nu există în plan. ",""))&amp;IF(AND(D513&lt;&gt;"",TRIM(D513&amp;"")=TRIM(E513&amp;"")),"Același cont pe debit și credit. ","")&amp;IF(N(F513)=0,"Lipsește suma. ","")&amp;IF(AND(N(F513)&lt;0,J513&lt;&gt;"Stornare"),"Sumă negativă într-o notă care nu e de stornare. ","")&amp;IF(C513="","Lipsește explicația. ","")))</f>
        <v/>
      </c>
      <c r="L513" s="1" t="str">
        <f>IF(B513="","",B513&amp;"|"&amp;COUNTIF($B$5:B513,B513))</f>
        <v/>
      </c>
      <c r="M513" s="1" t="str">
        <f t="shared" si="23"/>
        <v/>
      </c>
    </row>
    <row r="514" spans="2:13" x14ac:dyDescent="0.2">
      <c r="B514" s="18"/>
      <c r="C514" s="13"/>
      <c r="D514" s="22"/>
      <c r="E514" s="22"/>
      <c r="F514" s="23"/>
      <c r="G514" s="24" t="str">
        <f>IF(B514="","",IFERROR(INDEX('Registru note'!$C$5:$C$504,MATCH(B514,'Registru note'!$B$5:$B$504,0)),""))</f>
        <v/>
      </c>
      <c r="H514" s="25" t="str">
        <f t="shared" si="21"/>
        <v/>
      </c>
      <c r="I514" s="25" t="str">
        <f t="shared" si="22"/>
        <v/>
      </c>
      <c r="J514" s="15" t="str">
        <f>IF(B514="","",IFERROR(INDEX('Registru note'!$D$5:$D$504,MATCH(B514,'Registru note'!$B$5:$B$504,0)),""))</f>
        <v/>
      </c>
      <c r="K514" s="17" t="str">
        <f>IF(AND(B514="",D514="",E514=""),"",TRIM(IF(ISNA(MATCH(B514,'Registru note'!$B$5:$B$504,0)),"Nota nu există în registru. ","")&amp;IF(D514="","Lipsește contul debitor. ",IF(NOT(OR(ISNUMBER(MATCH(TRIM(IF(ISNUMBER(FIND(".",D514)),LEFT(D514,FIND(".",D514)-1),D514)),PlanCont,0)),ISNUMBER(MATCH(LEFT(TRIM(IF(ISNUMBER(FIND(".",D514)),LEFT(D514,FIND(".",D514)-1),D514)),4),PlanCont,0)),ISNUMBER(MATCH(LEFT(TRIM(IF(ISNUMBER(FIND(".",D514)),LEFT(D514,FIND(".",D514)-1),D514)),3),PlanCont,0)))),"Contul debitor nu există în plan. ",""))&amp;IF(E514="","Lipsește contul creditor. ",IF(NOT(OR(ISNUMBER(MATCH(TRIM(IF(ISNUMBER(FIND(".",E514)),LEFT(E514,FIND(".",E514)-1),E514)),PlanCont,0)),ISNUMBER(MATCH(LEFT(TRIM(IF(ISNUMBER(FIND(".",E514)),LEFT(E514,FIND(".",E514)-1),E514)),4),PlanCont,0)),ISNUMBER(MATCH(LEFT(TRIM(IF(ISNUMBER(FIND(".",E514)),LEFT(E514,FIND(".",E514)-1),E514)),3),PlanCont,0)))),"Contul creditor nu există în plan. ",""))&amp;IF(AND(D514&lt;&gt;"",TRIM(D514&amp;"")=TRIM(E514&amp;"")),"Același cont pe debit și credit. ","")&amp;IF(N(F514)=0,"Lipsește suma. ","")&amp;IF(AND(N(F514)&lt;0,J514&lt;&gt;"Stornare"),"Sumă negativă într-o notă care nu e de stornare. ","")&amp;IF(C514="","Lipsește explicația. ","")))</f>
        <v/>
      </c>
      <c r="L514" s="1" t="str">
        <f>IF(B514="","",B514&amp;"|"&amp;COUNTIF($B$5:B514,B514))</f>
        <v/>
      </c>
      <c r="M514" s="1" t="str">
        <f t="shared" si="23"/>
        <v/>
      </c>
    </row>
    <row r="515" spans="2:13" x14ac:dyDescent="0.2">
      <c r="B515" s="18"/>
      <c r="C515" s="13"/>
      <c r="D515" s="22"/>
      <c r="E515" s="22"/>
      <c r="F515" s="23"/>
      <c r="G515" s="24" t="str">
        <f>IF(B515="","",IFERROR(INDEX('Registru note'!$C$5:$C$504,MATCH(B515,'Registru note'!$B$5:$B$504,0)),""))</f>
        <v/>
      </c>
      <c r="H515" s="25" t="str">
        <f t="shared" si="21"/>
        <v/>
      </c>
      <c r="I515" s="25" t="str">
        <f t="shared" si="22"/>
        <v/>
      </c>
      <c r="J515" s="15" t="str">
        <f>IF(B515="","",IFERROR(INDEX('Registru note'!$D$5:$D$504,MATCH(B515,'Registru note'!$B$5:$B$504,0)),""))</f>
        <v/>
      </c>
      <c r="K515" s="17" t="str">
        <f>IF(AND(B515="",D515="",E515=""),"",TRIM(IF(ISNA(MATCH(B515,'Registru note'!$B$5:$B$504,0)),"Nota nu există în registru. ","")&amp;IF(D515="","Lipsește contul debitor. ",IF(NOT(OR(ISNUMBER(MATCH(TRIM(IF(ISNUMBER(FIND(".",D515)),LEFT(D515,FIND(".",D515)-1),D515)),PlanCont,0)),ISNUMBER(MATCH(LEFT(TRIM(IF(ISNUMBER(FIND(".",D515)),LEFT(D515,FIND(".",D515)-1),D515)),4),PlanCont,0)),ISNUMBER(MATCH(LEFT(TRIM(IF(ISNUMBER(FIND(".",D515)),LEFT(D515,FIND(".",D515)-1),D515)),3),PlanCont,0)))),"Contul debitor nu există în plan. ",""))&amp;IF(E515="","Lipsește contul creditor. ",IF(NOT(OR(ISNUMBER(MATCH(TRIM(IF(ISNUMBER(FIND(".",E515)),LEFT(E515,FIND(".",E515)-1),E515)),PlanCont,0)),ISNUMBER(MATCH(LEFT(TRIM(IF(ISNUMBER(FIND(".",E515)),LEFT(E515,FIND(".",E515)-1),E515)),4),PlanCont,0)),ISNUMBER(MATCH(LEFT(TRIM(IF(ISNUMBER(FIND(".",E515)),LEFT(E515,FIND(".",E515)-1),E515)),3),PlanCont,0)))),"Contul creditor nu există în plan. ",""))&amp;IF(AND(D515&lt;&gt;"",TRIM(D515&amp;"")=TRIM(E515&amp;"")),"Același cont pe debit și credit. ","")&amp;IF(N(F515)=0,"Lipsește suma. ","")&amp;IF(AND(N(F515)&lt;0,J515&lt;&gt;"Stornare"),"Sumă negativă într-o notă care nu e de stornare. ","")&amp;IF(C515="","Lipsește explicația. ","")))</f>
        <v/>
      </c>
      <c r="L515" s="1" t="str">
        <f>IF(B515="","",B515&amp;"|"&amp;COUNTIF($B$5:B515,B515))</f>
        <v/>
      </c>
      <c r="M515" s="1" t="str">
        <f t="shared" si="23"/>
        <v/>
      </c>
    </row>
    <row r="516" spans="2:13" x14ac:dyDescent="0.2">
      <c r="B516" s="18"/>
      <c r="C516" s="13"/>
      <c r="D516" s="22"/>
      <c r="E516" s="22"/>
      <c r="F516" s="23"/>
      <c r="G516" s="24" t="str">
        <f>IF(B516="","",IFERROR(INDEX('Registru note'!$C$5:$C$504,MATCH(B516,'Registru note'!$B$5:$B$504,0)),""))</f>
        <v/>
      </c>
      <c r="H516" s="25" t="str">
        <f t="shared" si="21"/>
        <v/>
      </c>
      <c r="I516" s="25" t="str">
        <f t="shared" si="22"/>
        <v/>
      </c>
      <c r="J516" s="15" t="str">
        <f>IF(B516="","",IFERROR(INDEX('Registru note'!$D$5:$D$504,MATCH(B516,'Registru note'!$B$5:$B$504,0)),""))</f>
        <v/>
      </c>
      <c r="K516" s="17" t="str">
        <f>IF(AND(B516="",D516="",E516=""),"",TRIM(IF(ISNA(MATCH(B516,'Registru note'!$B$5:$B$504,0)),"Nota nu există în registru. ","")&amp;IF(D516="","Lipsește contul debitor. ",IF(NOT(OR(ISNUMBER(MATCH(TRIM(IF(ISNUMBER(FIND(".",D516)),LEFT(D516,FIND(".",D516)-1),D516)),PlanCont,0)),ISNUMBER(MATCH(LEFT(TRIM(IF(ISNUMBER(FIND(".",D516)),LEFT(D516,FIND(".",D516)-1),D516)),4),PlanCont,0)),ISNUMBER(MATCH(LEFT(TRIM(IF(ISNUMBER(FIND(".",D516)),LEFT(D516,FIND(".",D516)-1),D516)),3),PlanCont,0)))),"Contul debitor nu există în plan. ",""))&amp;IF(E516="","Lipsește contul creditor. ",IF(NOT(OR(ISNUMBER(MATCH(TRIM(IF(ISNUMBER(FIND(".",E516)),LEFT(E516,FIND(".",E516)-1),E516)),PlanCont,0)),ISNUMBER(MATCH(LEFT(TRIM(IF(ISNUMBER(FIND(".",E516)),LEFT(E516,FIND(".",E516)-1),E516)),4),PlanCont,0)),ISNUMBER(MATCH(LEFT(TRIM(IF(ISNUMBER(FIND(".",E516)),LEFT(E516,FIND(".",E516)-1),E516)),3),PlanCont,0)))),"Contul creditor nu există în plan. ",""))&amp;IF(AND(D516&lt;&gt;"",TRIM(D516&amp;"")=TRIM(E516&amp;"")),"Același cont pe debit și credit. ","")&amp;IF(N(F516)=0,"Lipsește suma. ","")&amp;IF(AND(N(F516)&lt;0,J516&lt;&gt;"Stornare"),"Sumă negativă într-o notă care nu e de stornare. ","")&amp;IF(C516="","Lipsește explicația. ","")))</f>
        <v/>
      </c>
      <c r="L516" s="1" t="str">
        <f>IF(B516="","",B516&amp;"|"&amp;COUNTIF($B$5:B516,B516))</f>
        <v/>
      </c>
      <c r="M516" s="1" t="str">
        <f t="shared" si="23"/>
        <v/>
      </c>
    </row>
    <row r="517" spans="2:13" x14ac:dyDescent="0.2">
      <c r="B517" s="18"/>
      <c r="C517" s="13"/>
      <c r="D517" s="22"/>
      <c r="E517" s="22"/>
      <c r="F517" s="23"/>
      <c r="G517" s="24" t="str">
        <f>IF(B517="","",IFERROR(INDEX('Registru note'!$C$5:$C$504,MATCH(B517,'Registru note'!$B$5:$B$504,0)),""))</f>
        <v/>
      </c>
      <c r="H517" s="25" t="str">
        <f t="shared" ref="H517:H580" si="24">IF(D517="","",IFERROR(INDEX(PlanDen,MATCH(TRIM(IF(ISNUMBER(FIND(".",D517)),LEFT(D517,FIND(".",D517)-1),D517)),PlanCont,0)),IFERROR(INDEX(PlanDen,MATCH(LEFT(TRIM(IF(ISNUMBER(FIND(".",D517)),LEFT(D517,FIND(".",D517)-1),D517)),4),PlanCont,0)),IFERROR(INDEX(PlanDen,MATCH(LEFT(TRIM(IF(ISNUMBER(FIND(".",D517)),LEFT(D517,FIND(".",D517)-1),D517)),3),PlanCont,0)),"Cont inexistent în plan"))))</f>
        <v/>
      </c>
      <c r="I517" s="25" t="str">
        <f t="shared" ref="I517:I580" si="25">IF(E517="","",IFERROR(INDEX(PlanDen,MATCH(TRIM(IF(ISNUMBER(FIND(".",E517)),LEFT(E517,FIND(".",E517)-1),E517)),PlanCont,0)),IFERROR(INDEX(PlanDen,MATCH(LEFT(TRIM(IF(ISNUMBER(FIND(".",E517)),LEFT(E517,FIND(".",E517)-1),E517)),4),PlanCont,0)),IFERROR(INDEX(PlanDen,MATCH(LEFT(TRIM(IF(ISNUMBER(FIND(".",E517)),LEFT(E517,FIND(".",E517)-1),E517)),3),PlanCont,0)),"Cont inexistent în plan"))))</f>
        <v/>
      </c>
      <c r="J517" s="15" t="str">
        <f>IF(B517="","",IFERROR(INDEX('Registru note'!$D$5:$D$504,MATCH(B517,'Registru note'!$B$5:$B$504,0)),""))</f>
        <v/>
      </c>
      <c r="K517" s="17" t="str">
        <f>IF(AND(B517="",D517="",E517=""),"",TRIM(IF(ISNA(MATCH(B517,'Registru note'!$B$5:$B$504,0)),"Nota nu există în registru. ","")&amp;IF(D517="","Lipsește contul debitor. ",IF(NOT(OR(ISNUMBER(MATCH(TRIM(IF(ISNUMBER(FIND(".",D517)),LEFT(D517,FIND(".",D517)-1),D517)),PlanCont,0)),ISNUMBER(MATCH(LEFT(TRIM(IF(ISNUMBER(FIND(".",D517)),LEFT(D517,FIND(".",D517)-1),D517)),4),PlanCont,0)),ISNUMBER(MATCH(LEFT(TRIM(IF(ISNUMBER(FIND(".",D517)),LEFT(D517,FIND(".",D517)-1),D517)),3),PlanCont,0)))),"Contul debitor nu există în plan. ",""))&amp;IF(E517="","Lipsește contul creditor. ",IF(NOT(OR(ISNUMBER(MATCH(TRIM(IF(ISNUMBER(FIND(".",E517)),LEFT(E517,FIND(".",E517)-1),E517)),PlanCont,0)),ISNUMBER(MATCH(LEFT(TRIM(IF(ISNUMBER(FIND(".",E517)),LEFT(E517,FIND(".",E517)-1),E517)),4),PlanCont,0)),ISNUMBER(MATCH(LEFT(TRIM(IF(ISNUMBER(FIND(".",E517)),LEFT(E517,FIND(".",E517)-1),E517)),3),PlanCont,0)))),"Contul creditor nu există în plan. ",""))&amp;IF(AND(D517&lt;&gt;"",TRIM(D517&amp;"")=TRIM(E517&amp;"")),"Același cont pe debit și credit. ","")&amp;IF(N(F517)=0,"Lipsește suma. ","")&amp;IF(AND(N(F517)&lt;0,J517&lt;&gt;"Stornare"),"Sumă negativă într-o notă care nu e de stornare. ","")&amp;IF(C517="","Lipsește explicația. ","")))</f>
        <v/>
      </c>
      <c r="L517" s="1" t="str">
        <f>IF(B517="","",B517&amp;"|"&amp;COUNTIF($B$5:B517,B517))</f>
        <v/>
      </c>
      <c r="M517" s="1" t="str">
        <f t="shared" ref="M517:M580" si="26">IF(OR(B517="",NOT(ISNUMBER(G517))),"",G517*100000+ROW())</f>
        <v/>
      </c>
    </row>
    <row r="518" spans="2:13" x14ac:dyDescent="0.2">
      <c r="B518" s="18"/>
      <c r="C518" s="13"/>
      <c r="D518" s="22"/>
      <c r="E518" s="22"/>
      <c r="F518" s="23"/>
      <c r="G518" s="24" t="str">
        <f>IF(B518="","",IFERROR(INDEX('Registru note'!$C$5:$C$504,MATCH(B518,'Registru note'!$B$5:$B$504,0)),""))</f>
        <v/>
      </c>
      <c r="H518" s="25" t="str">
        <f t="shared" si="24"/>
        <v/>
      </c>
      <c r="I518" s="25" t="str">
        <f t="shared" si="25"/>
        <v/>
      </c>
      <c r="J518" s="15" t="str">
        <f>IF(B518="","",IFERROR(INDEX('Registru note'!$D$5:$D$504,MATCH(B518,'Registru note'!$B$5:$B$504,0)),""))</f>
        <v/>
      </c>
      <c r="K518" s="17" t="str">
        <f>IF(AND(B518="",D518="",E518=""),"",TRIM(IF(ISNA(MATCH(B518,'Registru note'!$B$5:$B$504,0)),"Nota nu există în registru. ","")&amp;IF(D518="","Lipsește contul debitor. ",IF(NOT(OR(ISNUMBER(MATCH(TRIM(IF(ISNUMBER(FIND(".",D518)),LEFT(D518,FIND(".",D518)-1),D518)),PlanCont,0)),ISNUMBER(MATCH(LEFT(TRIM(IF(ISNUMBER(FIND(".",D518)),LEFT(D518,FIND(".",D518)-1),D518)),4),PlanCont,0)),ISNUMBER(MATCH(LEFT(TRIM(IF(ISNUMBER(FIND(".",D518)),LEFT(D518,FIND(".",D518)-1),D518)),3),PlanCont,0)))),"Contul debitor nu există în plan. ",""))&amp;IF(E518="","Lipsește contul creditor. ",IF(NOT(OR(ISNUMBER(MATCH(TRIM(IF(ISNUMBER(FIND(".",E518)),LEFT(E518,FIND(".",E518)-1),E518)),PlanCont,0)),ISNUMBER(MATCH(LEFT(TRIM(IF(ISNUMBER(FIND(".",E518)),LEFT(E518,FIND(".",E518)-1),E518)),4),PlanCont,0)),ISNUMBER(MATCH(LEFT(TRIM(IF(ISNUMBER(FIND(".",E518)),LEFT(E518,FIND(".",E518)-1),E518)),3),PlanCont,0)))),"Contul creditor nu există în plan. ",""))&amp;IF(AND(D518&lt;&gt;"",TRIM(D518&amp;"")=TRIM(E518&amp;"")),"Același cont pe debit și credit. ","")&amp;IF(N(F518)=0,"Lipsește suma. ","")&amp;IF(AND(N(F518)&lt;0,J518&lt;&gt;"Stornare"),"Sumă negativă într-o notă care nu e de stornare. ","")&amp;IF(C518="","Lipsește explicația. ","")))</f>
        <v/>
      </c>
      <c r="L518" s="1" t="str">
        <f>IF(B518="","",B518&amp;"|"&amp;COUNTIF($B$5:B518,B518))</f>
        <v/>
      </c>
      <c r="M518" s="1" t="str">
        <f t="shared" si="26"/>
        <v/>
      </c>
    </row>
    <row r="519" spans="2:13" x14ac:dyDescent="0.2">
      <c r="B519" s="18"/>
      <c r="C519" s="13"/>
      <c r="D519" s="22"/>
      <c r="E519" s="22"/>
      <c r="F519" s="23"/>
      <c r="G519" s="24" t="str">
        <f>IF(B519="","",IFERROR(INDEX('Registru note'!$C$5:$C$504,MATCH(B519,'Registru note'!$B$5:$B$504,0)),""))</f>
        <v/>
      </c>
      <c r="H519" s="25" t="str">
        <f t="shared" si="24"/>
        <v/>
      </c>
      <c r="I519" s="25" t="str">
        <f t="shared" si="25"/>
        <v/>
      </c>
      <c r="J519" s="15" t="str">
        <f>IF(B519="","",IFERROR(INDEX('Registru note'!$D$5:$D$504,MATCH(B519,'Registru note'!$B$5:$B$504,0)),""))</f>
        <v/>
      </c>
      <c r="K519" s="17" t="str">
        <f>IF(AND(B519="",D519="",E519=""),"",TRIM(IF(ISNA(MATCH(B519,'Registru note'!$B$5:$B$504,0)),"Nota nu există în registru. ","")&amp;IF(D519="","Lipsește contul debitor. ",IF(NOT(OR(ISNUMBER(MATCH(TRIM(IF(ISNUMBER(FIND(".",D519)),LEFT(D519,FIND(".",D519)-1),D519)),PlanCont,0)),ISNUMBER(MATCH(LEFT(TRIM(IF(ISNUMBER(FIND(".",D519)),LEFT(D519,FIND(".",D519)-1),D519)),4),PlanCont,0)),ISNUMBER(MATCH(LEFT(TRIM(IF(ISNUMBER(FIND(".",D519)),LEFT(D519,FIND(".",D519)-1),D519)),3),PlanCont,0)))),"Contul debitor nu există în plan. ",""))&amp;IF(E519="","Lipsește contul creditor. ",IF(NOT(OR(ISNUMBER(MATCH(TRIM(IF(ISNUMBER(FIND(".",E519)),LEFT(E519,FIND(".",E519)-1),E519)),PlanCont,0)),ISNUMBER(MATCH(LEFT(TRIM(IF(ISNUMBER(FIND(".",E519)),LEFT(E519,FIND(".",E519)-1),E519)),4),PlanCont,0)),ISNUMBER(MATCH(LEFT(TRIM(IF(ISNUMBER(FIND(".",E519)),LEFT(E519,FIND(".",E519)-1),E519)),3),PlanCont,0)))),"Contul creditor nu există în plan. ",""))&amp;IF(AND(D519&lt;&gt;"",TRIM(D519&amp;"")=TRIM(E519&amp;"")),"Același cont pe debit și credit. ","")&amp;IF(N(F519)=0,"Lipsește suma. ","")&amp;IF(AND(N(F519)&lt;0,J519&lt;&gt;"Stornare"),"Sumă negativă într-o notă care nu e de stornare. ","")&amp;IF(C519="","Lipsește explicația. ","")))</f>
        <v/>
      </c>
      <c r="L519" s="1" t="str">
        <f>IF(B519="","",B519&amp;"|"&amp;COUNTIF($B$5:B519,B519))</f>
        <v/>
      </c>
      <c r="M519" s="1" t="str">
        <f t="shared" si="26"/>
        <v/>
      </c>
    </row>
    <row r="520" spans="2:13" x14ac:dyDescent="0.2">
      <c r="B520" s="18"/>
      <c r="C520" s="13"/>
      <c r="D520" s="22"/>
      <c r="E520" s="22"/>
      <c r="F520" s="23"/>
      <c r="G520" s="24" t="str">
        <f>IF(B520="","",IFERROR(INDEX('Registru note'!$C$5:$C$504,MATCH(B520,'Registru note'!$B$5:$B$504,0)),""))</f>
        <v/>
      </c>
      <c r="H520" s="25" t="str">
        <f t="shared" si="24"/>
        <v/>
      </c>
      <c r="I520" s="25" t="str">
        <f t="shared" si="25"/>
        <v/>
      </c>
      <c r="J520" s="15" t="str">
        <f>IF(B520="","",IFERROR(INDEX('Registru note'!$D$5:$D$504,MATCH(B520,'Registru note'!$B$5:$B$504,0)),""))</f>
        <v/>
      </c>
      <c r="K520" s="17" t="str">
        <f>IF(AND(B520="",D520="",E520=""),"",TRIM(IF(ISNA(MATCH(B520,'Registru note'!$B$5:$B$504,0)),"Nota nu există în registru. ","")&amp;IF(D520="","Lipsește contul debitor. ",IF(NOT(OR(ISNUMBER(MATCH(TRIM(IF(ISNUMBER(FIND(".",D520)),LEFT(D520,FIND(".",D520)-1),D520)),PlanCont,0)),ISNUMBER(MATCH(LEFT(TRIM(IF(ISNUMBER(FIND(".",D520)),LEFT(D520,FIND(".",D520)-1),D520)),4),PlanCont,0)),ISNUMBER(MATCH(LEFT(TRIM(IF(ISNUMBER(FIND(".",D520)),LEFT(D520,FIND(".",D520)-1),D520)),3),PlanCont,0)))),"Contul debitor nu există în plan. ",""))&amp;IF(E520="","Lipsește contul creditor. ",IF(NOT(OR(ISNUMBER(MATCH(TRIM(IF(ISNUMBER(FIND(".",E520)),LEFT(E520,FIND(".",E520)-1),E520)),PlanCont,0)),ISNUMBER(MATCH(LEFT(TRIM(IF(ISNUMBER(FIND(".",E520)),LEFT(E520,FIND(".",E520)-1),E520)),4),PlanCont,0)),ISNUMBER(MATCH(LEFT(TRIM(IF(ISNUMBER(FIND(".",E520)),LEFT(E520,FIND(".",E520)-1),E520)),3),PlanCont,0)))),"Contul creditor nu există în plan. ",""))&amp;IF(AND(D520&lt;&gt;"",TRIM(D520&amp;"")=TRIM(E520&amp;"")),"Același cont pe debit și credit. ","")&amp;IF(N(F520)=0,"Lipsește suma. ","")&amp;IF(AND(N(F520)&lt;0,J520&lt;&gt;"Stornare"),"Sumă negativă într-o notă care nu e de stornare. ","")&amp;IF(C520="","Lipsește explicația. ","")))</f>
        <v/>
      </c>
      <c r="L520" s="1" t="str">
        <f>IF(B520="","",B520&amp;"|"&amp;COUNTIF($B$5:B520,B520))</f>
        <v/>
      </c>
      <c r="M520" s="1" t="str">
        <f t="shared" si="26"/>
        <v/>
      </c>
    </row>
    <row r="521" spans="2:13" x14ac:dyDescent="0.2">
      <c r="B521" s="18"/>
      <c r="C521" s="13"/>
      <c r="D521" s="22"/>
      <c r="E521" s="22"/>
      <c r="F521" s="23"/>
      <c r="G521" s="24" t="str">
        <f>IF(B521="","",IFERROR(INDEX('Registru note'!$C$5:$C$504,MATCH(B521,'Registru note'!$B$5:$B$504,0)),""))</f>
        <v/>
      </c>
      <c r="H521" s="25" t="str">
        <f t="shared" si="24"/>
        <v/>
      </c>
      <c r="I521" s="25" t="str">
        <f t="shared" si="25"/>
        <v/>
      </c>
      <c r="J521" s="15" t="str">
        <f>IF(B521="","",IFERROR(INDEX('Registru note'!$D$5:$D$504,MATCH(B521,'Registru note'!$B$5:$B$504,0)),""))</f>
        <v/>
      </c>
      <c r="K521" s="17" t="str">
        <f>IF(AND(B521="",D521="",E521=""),"",TRIM(IF(ISNA(MATCH(B521,'Registru note'!$B$5:$B$504,0)),"Nota nu există în registru. ","")&amp;IF(D521="","Lipsește contul debitor. ",IF(NOT(OR(ISNUMBER(MATCH(TRIM(IF(ISNUMBER(FIND(".",D521)),LEFT(D521,FIND(".",D521)-1),D521)),PlanCont,0)),ISNUMBER(MATCH(LEFT(TRIM(IF(ISNUMBER(FIND(".",D521)),LEFT(D521,FIND(".",D521)-1),D521)),4),PlanCont,0)),ISNUMBER(MATCH(LEFT(TRIM(IF(ISNUMBER(FIND(".",D521)),LEFT(D521,FIND(".",D521)-1),D521)),3),PlanCont,0)))),"Contul debitor nu există în plan. ",""))&amp;IF(E521="","Lipsește contul creditor. ",IF(NOT(OR(ISNUMBER(MATCH(TRIM(IF(ISNUMBER(FIND(".",E521)),LEFT(E521,FIND(".",E521)-1),E521)),PlanCont,0)),ISNUMBER(MATCH(LEFT(TRIM(IF(ISNUMBER(FIND(".",E521)),LEFT(E521,FIND(".",E521)-1),E521)),4),PlanCont,0)),ISNUMBER(MATCH(LEFT(TRIM(IF(ISNUMBER(FIND(".",E521)),LEFT(E521,FIND(".",E521)-1),E521)),3),PlanCont,0)))),"Contul creditor nu există în plan. ",""))&amp;IF(AND(D521&lt;&gt;"",TRIM(D521&amp;"")=TRIM(E521&amp;"")),"Același cont pe debit și credit. ","")&amp;IF(N(F521)=0,"Lipsește suma. ","")&amp;IF(AND(N(F521)&lt;0,J521&lt;&gt;"Stornare"),"Sumă negativă într-o notă care nu e de stornare. ","")&amp;IF(C521="","Lipsește explicația. ","")))</f>
        <v/>
      </c>
      <c r="L521" s="1" t="str">
        <f>IF(B521="","",B521&amp;"|"&amp;COUNTIF($B$5:B521,B521))</f>
        <v/>
      </c>
      <c r="M521" s="1" t="str">
        <f t="shared" si="26"/>
        <v/>
      </c>
    </row>
    <row r="522" spans="2:13" x14ac:dyDescent="0.2">
      <c r="B522" s="18"/>
      <c r="C522" s="13"/>
      <c r="D522" s="22"/>
      <c r="E522" s="22"/>
      <c r="F522" s="23"/>
      <c r="G522" s="24" t="str">
        <f>IF(B522="","",IFERROR(INDEX('Registru note'!$C$5:$C$504,MATCH(B522,'Registru note'!$B$5:$B$504,0)),""))</f>
        <v/>
      </c>
      <c r="H522" s="25" t="str">
        <f t="shared" si="24"/>
        <v/>
      </c>
      <c r="I522" s="25" t="str">
        <f t="shared" si="25"/>
        <v/>
      </c>
      <c r="J522" s="15" t="str">
        <f>IF(B522="","",IFERROR(INDEX('Registru note'!$D$5:$D$504,MATCH(B522,'Registru note'!$B$5:$B$504,0)),""))</f>
        <v/>
      </c>
      <c r="K522" s="17" t="str">
        <f>IF(AND(B522="",D522="",E522=""),"",TRIM(IF(ISNA(MATCH(B522,'Registru note'!$B$5:$B$504,0)),"Nota nu există în registru. ","")&amp;IF(D522="","Lipsește contul debitor. ",IF(NOT(OR(ISNUMBER(MATCH(TRIM(IF(ISNUMBER(FIND(".",D522)),LEFT(D522,FIND(".",D522)-1),D522)),PlanCont,0)),ISNUMBER(MATCH(LEFT(TRIM(IF(ISNUMBER(FIND(".",D522)),LEFT(D522,FIND(".",D522)-1),D522)),4),PlanCont,0)),ISNUMBER(MATCH(LEFT(TRIM(IF(ISNUMBER(FIND(".",D522)),LEFT(D522,FIND(".",D522)-1),D522)),3),PlanCont,0)))),"Contul debitor nu există în plan. ",""))&amp;IF(E522="","Lipsește contul creditor. ",IF(NOT(OR(ISNUMBER(MATCH(TRIM(IF(ISNUMBER(FIND(".",E522)),LEFT(E522,FIND(".",E522)-1),E522)),PlanCont,0)),ISNUMBER(MATCH(LEFT(TRIM(IF(ISNUMBER(FIND(".",E522)),LEFT(E522,FIND(".",E522)-1),E522)),4),PlanCont,0)),ISNUMBER(MATCH(LEFT(TRIM(IF(ISNUMBER(FIND(".",E522)),LEFT(E522,FIND(".",E522)-1),E522)),3),PlanCont,0)))),"Contul creditor nu există în plan. ",""))&amp;IF(AND(D522&lt;&gt;"",TRIM(D522&amp;"")=TRIM(E522&amp;"")),"Același cont pe debit și credit. ","")&amp;IF(N(F522)=0,"Lipsește suma. ","")&amp;IF(AND(N(F522)&lt;0,J522&lt;&gt;"Stornare"),"Sumă negativă într-o notă care nu e de stornare. ","")&amp;IF(C522="","Lipsește explicația. ","")))</f>
        <v/>
      </c>
      <c r="L522" s="1" t="str">
        <f>IF(B522="","",B522&amp;"|"&amp;COUNTIF($B$5:B522,B522))</f>
        <v/>
      </c>
      <c r="M522" s="1" t="str">
        <f t="shared" si="26"/>
        <v/>
      </c>
    </row>
    <row r="523" spans="2:13" x14ac:dyDescent="0.2">
      <c r="B523" s="18"/>
      <c r="C523" s="13"/>
      <c r="D523" s="22"/>
      <c r="E523" s="22"/>
      <c r="F523" s="23"/>
      <c r="G523" s="24" t="str">
        <f>IF(B523="","",IFERROR(INDEX('Registru note'!$C$5:$C$504,MATCH(B523,'Registru note'!$B$5:$B$504,0)),""))</f>
        <v/>
      </c>
      <c r="H523" s="25" t="str">
        <f t="shared" si="24"/>
        <v/>
      </c>
      <c r="I523" s="25" t="str">
        <f t="shared" si="25"/>
        <v/>
      </c>
      <c r="J523" s="15" t="str">
        <f>IF(B523="","",IFERROR(INDEX('Registru note'!$D$5:$D$504,MATCH(B523,'Registru note'!$B$5:$B$504,0)),""))</f>
        <v/>
      </c>
      <c r="K523" s="17" t="str">
        <f>IF(AND(B523="",D523="",E523=""),"",TRIM(IF(ISNA(MATCH(B523,'Registru note'!$B$5:$B$504,0)),"Nota nu există în registru. ","")&amp;IF(D523="","Lipsește contul debitor. ",IF(NOT(OR(ISNUMBER(MATCH(TRIM(IF(ISNUMBER(FIND(".",D523)),LEFT(D523,FIND(".",D523)-1),D523)),PlanCont,0)),ISNUMBER(MATCH(LEFT(TRIM(IF(ISNUMBER(FIND(".",D523)),LEFT(D523,FIND(".",D523)-1),D523)),4),PlanCont,0)),ISNUMBER(MATCH(LEFT(TRIM(IF(ISNUMBER(FIND(".",D523)),LEFT(D523,FIND(".",D523)-1),D523)),3),PlanCont,0)))),"Contul debitor nu există în plan. ",""))&amp;IF(E523="","Lipsește contul creditor. ",IF(NOT(OR(ISNUMBER(MATCH(TRIM(IF(ISNUMBER(FIND(".",E523)),LEFT(E523,FIND(".",E523)-1),E523)),PlanCont,0)),ISNUMBER(MATCH(LEFT(TRIM(IF(ISNUMBER(FIND(".",E523)),LEFT(E523,FIND(".",E523)-1),E523)),4),PlanCont,0)),ISNUMBER(MATCH(LEFT(TRIM(IF(ISNUMBER(FIND(".",E523)),LEFT(E523,FIND(".",E523)-1),E523)),3),PlanCont,0)))),"Contul creditor nu există în plan. ",""))&amp;IF(AND(D523&lt;&gt;"",TRIM(D523&amp;"")=TRIM(E523&amp;"")),"Același cont pe debit și credit. ","")&amp;IF(N(F523)=0,"Lipsește suma. ","")&amp;IF(AND(N(F523)&lt;0,J523&lt;&gt;"Stornare"),"Sumă negativă într-o notă care nu e de stornare. ","")&amp;IF(C523="","Lipsește explicația. ","")))</f>
        <v/>
      </c>
      <c r="L523" s="1" t="str">
        <f>IF(B523="","",B523&amp;"|"&amp;COUNTIF($B$5:B523,B523))</f>
        <v/>
      </c>
      <c r="M523" s="1" t="str">
        <f t="shared" si="26"/>
        <v/>
      </c>
    </row>
    <row r="524" spans="2:13" x14ac:dyDescent="0.2">
      <c r="B524" s="18"/>
      <c r="C524" s="13"/>
      <c r="D524" s="22"/>
      <c r="E524" s="22"/>
      <c r="F524" s="23"/>
      <c r="G524" s="24" t="str">
        <f>IF(B524="","",IFERROR(INDEX('Registru note'!$C$5:$C$504,MATCH(B524,'Registru note'!$B$5:$B$504,0)),""))</f>
        <v/>
      </c>
      <c r="H524" s="25" t="str">
        <f t="shared" si="24"/>
        <v/>
      </c>
      <c r="I524" s="25" t="str">
        <f t="shared" si="25"/>
        <v/>
      </c>
      <c r="J524" s="15" t="str">
        <f>IF(B524="","",IFERROR(INDEX('Registru note'!$D$5:$D$504,MATCH(B524,'Registru note'!$B$5:$B$504,0)),""))</f>
        <v/>
      </c>
      <c r="K524" s="17" t="str">
        <f>IF(AND(B524="",D524="",E524=""),"",TRIM(IF(ISNA(MATCH(B524,'Registru note'!$B$5:$B$504,0)),"Nota nu există în registru. ","")&amp;IF(D524="","Lipsește contul debitor. ",IF(NOT(OR(ISNUMBER(MATCH(TRIM(IF(ISNUMBER(FIND(".",D524)),LEFT(D524,FIND(".",D524)-1),D524)),PlanCont,0)),ISNUMBER(MATCH(LEFT(TRIM(IF(ISNUMBER(FIND(".",D524)),LEFT(D524,FIND(".",D524)-1),D524)),4),PlanCont,0)),ISNUMBER(MATCH(LEFT(TRIM(IF(ISNUMBER(FIND(".",D524)),LEFT(D524,FIND(".",D524)-1),D524)),3),PlanCont,0)))),"Contul debitor nu există în plan. ",""))&amp;IF(E524="","Lipsește contul creditor. ",IF(NOT(OR(ISNUMBER(MATCH(TRIM(IF(ISNUMBER(FIND(".",E524)),LEFT(E524,FIND(".",E524)-1),E524)),PlanCont,0)),ISNUMBER(MATCH(LEFT(TRIM(IF(ISNUMBER(FIND(".",E524)),LEFT(E524,FIND(".",E524)-1),E524)),4),PlanCont,0)),ISNUMBER(MATCH(LEFT(TRIM(IF(ISNUMBER(FIND(".",E524)),LEFT(E524,FIND(".",E524)-1),E524)),3),PlanCont,0)))),"Contul creditor nu există în plan. ",""))&amp;IF(AND(D524&lt;&gt;"",TRIM(D524&amp;"")=TRIM(E524&amp;"")),"Același cont pe debit și credit. ","")&amp;IF(N(F524)=0,"Lipsește suma. ","")&amp;IF(AND(N(F524)&lt;0,J524&lt;&gt;"Stornare"),"Sumă negativă într-o notă care nu e de stornare. ","")&amp;IF(C524="","Lipsește explicația. ","")))</f>
        <v/>
      </c>
      <c r="L524" s="1" t="str">
        <f>IF(B524="","",B524&amp;"|"&amp;COUNTIF($B$5:B524,B524))</f>
        <v/>
      </c>
      <c r="M524" s="1" t="str">
        <f t="shared" si="26"/>
        <v/>
      </c>
    </row>
    <row r="525" spans="2:13" x14ac:dyDescent="0.2">
      <c r="B525" s="18"/>
      <c r="C525" s="13"/>
      <c r="D525" s="22"/>
      <c r="E525" s="22"/>
      <c r="F525" s="23"/>
      <c r="G525" s="24" t="str">
        <f>IF(B525="","",IFERROR(INDEX('Registru note'!$C$5:$C$504,MATCH(B525,'Registru note'!$B$5:$B$504,0)),""))</f>
        <v/>
      </c>
      <c r="H525" s="25" t="str">
        <f t="shared" si="24"/>
        <v/>
      </c>
      <c r="I525" s="25" t="str">
        <f t="shared" si="25"/>
        <v/>
      </c>
      <c r="J525" s="15" t="str">
        <f>IF(B525="","",IFERROR(INDEX('Registru note'!$D$5:$D$504,MATCH(B525,'Registru note'!$B$5:$B$504,0)),""))</f>
        <v/>
      </c>
      <c r="K525" s="17" t="str">
        <f>IF(AND(B525="",D525="",E525=""),"",TRIM(IF(ISNA(MATCH(B525,'Registru note'!$B$5:$B$504,0)),"Nota nu există în registru. ","")&amp;IF(D525="","Lipsește contul debitor. ",IF(NOT(OR(ISNUMBER(MATCH(TRIM(IF(ISNUMBER(FIND(".",D525)),LEFT(D525,FIND(".",D525)-1),D525)),PlanCont,0)),ISNUMBER(MATCH(LEFT(TRIM(IF(ISNUMBER(FIND(".",D525)),LEFT(D525,FIND(".",D525)-1),D525)),4),PlanCont,0)),ISNUMBER(MATCH(LEFT(TRIM(IF(ISNUMBER(FIND(".",D525)),LEFT(D525,FIND(".",D525)-1),D525)),3),PlanCont,0)))),"Contul debitor nu există în plan. ",""))&amp;IF(E525="","Lipsește contul creditor. ",IF(NOT(OR(ISNUMBER(MATCH(TRIM(IF(ISNUMBER(FIND(".",E525)),LEFT(E525,FIND(".",E525)-1),E525)),PlanCont,0)),ISNUMBER(MATCH(LEFT(TRIM(IF(ISNUMBER(FIND(".",E525)),LEFT(E525,FIND(".",E525)-1),E525)),4),PlanCont,0)),ISNUMBER(MATCH(LEFT(TRIM(IF(ISNUMBER(FIND(".",E525)),LEFT(E525,FIND(".",E525)-1),E525)),3),PlanCont,0)))),"Contul creditor nu există în plan. ",""))&amp;IF(AND(D525&lt;&gt;"",TRIM(D525&amp;"")=TRIM(E525&amp;"")),"Același cont pe debit și credit. ","")&amp;IF(N(F525)=0,"Lipsește suma. ","")&amp;IF(AND(N(F525)&lt;0,J525&lt;&gt;"Stornare"),"Sumă negativă într-o notă care nu e de stornare. ","")&amp;IF(C525="","Lipsește explicația. ","")))</f>
        <v/>
      </c>
      <c r="L525" s="1" t="str">
        <f>IF(B525="","",B525&amp;"|"&amp;COUNTIF($B$5:B525,B525))</f>
        <v/>
      </c>
      <c r="M525" s="1" t="str">
        <f t="shared" si="26"/>
        <v/>
      </c>
    </row>
    <row r="526" spans="2:13" x14ac:dyDescent="0.2">
      <c r="B526" s="18"/>
      <c r="C526" s="13"/>
      <c r="D526" s="22"/>
      <c r="E526" s="22"/>
      <c r="F526" s="23"/>
      <c r="G526" s="24" t="str">
        <f>IF(B526="","",IFERROR(INDEX('Registru note'!$C$5:$C$504,MATCH(B526,'Registru note'!$B$5:$B$504,0)),""))</f>
        <v/>
      </c>
      <c r="H526" s="25" t="str">
        <f t="shared" si="24"/>
        <v/>
      </c>
      <c r="I526" s="25" t="str">
        <f t="shared" si="25"/>
        <v/>
      </c>
      <c r="J526" s="15" t="str">
        <f>IF(B526="","",IFERROR(INDEX('Registru note'!$D$5:$D$504,MATCH(B526,'Registru note'!$B$5:$B$504,0)),""))</f>
        <v/>
      </c>
      <c r="K526" s="17" t="str">
        <f>IF(AND(B526="",D526="",E526=""),"",TRIM(IF(ISNA(MATCH(B526,'Registru note'!$B$5:$B$504,0)),"Nota nu există în registru. ","")&amp;IF(D526="","Lipsește contul debitor. ",IF(NOT(OR(ISNUMBER(MATCH(TRIM(IF(ISNUMBER(FIND(".",D526)),LEFT(D526,FIND(".",D526)-1),D526)),PlanCont,0)),ISNUMBER(MATCH(LEFT(TRIM(IF(ISNUMBER(FIND(".",D526)),LEFT(D526,FIND(".",D526)-1),D526)),4),PlanCont,0)),ISNUMBER(MATCH(LEFT(TRIM(IF(ISNUMBER(FIND(".",D526)),LEFT(D526,FIND(".",D526)-1),D526)),3),PlanCont,0)))),"Contul debitor nu există în plan. ",""))&amp;IF(E526="","Lipsește contul creditor. ",IF(NOT(OR(ISNUMBER(MATCH(TRIM(IF(ISNUMBER(FIND(".",E526)),LEFT(E526,FIND(".",E526)-1),E526)),PlanCont,0)),ISNUMBER(MATCH(LEFT(TRIM(IF(ISNUMBER(FIND(".",E526)),LEFT(E526,FIND(".",E526)-1),E526)),4),PlanCont,0)),ISNUMBER(MATCH(LEFT(TRIM(IF(ISNUMBER(FIND(".",E526)),LEFT(E526,FIND(".",E526)-1),E526)),3),PlanCont,0)))),"Contul creditor nu există în plan. ",""))&amp;IF(AND(D526&lt;&gt;"",TRIM(D526&amp;"")=TRIM(E526&amp;"")),"Același cont pe debit și credit. ","")&amp;IF(N(F526)=0,"Lipsește suma. ","")&amp;IF(AND(N(F526)&lt;0,J526&lt;&gt;"Stornare"),"Sumă negativă într-o notă care nu e de stornare. ","")&amp;IF(C526="","Lipsește explicația. ","")))</f>
        <v/>
      </c>
      <c r="L526" s="1" t="str">
        <f>IF(B526="","",B526&amp;"|"&amp;COUNTIF($B$5:B526,B526))</f>
        <v/>
      </c>
      <c r="M526" s="1" t="str">
        <f t="shared" si="26"/>
        <v/>
      </c>
    </row>
    <row r="527" spans="2:13" x14ac:dyDescent="0.2">
      <c r="B527" s="18"/>
      <c r="C527" s="13"/>
      <c r="D527" s="22"/>
      <c r="E527" s="22"/>
      <c r="F527" s="23"/>
      <c r="G527" s="24" t="str">
        <f>IF(B527="","",IFERROR(INDEX('Registru note'!$C$5:$C$504,MATCH(B527,'Registru note'!$B$5:$B$504,0)),""))</f>
        <v/>
      </c>
      <c r="H527" s="25" t="str">
        <f t="shared" si="24"/>
        <v/>
      </c>
      <c r="I527" s="25" t="str">
        <f t="shared" si="25"/>
        <v/>
      </c>
      <c r="J527" s="15" t="str">
        <f>IF(B527="","",IFERROR(INDEX('Registru note'!$D$5:$D$504,MATCH(B527,'Registru note'!$B$5:$B$504,0)),""))</f>
        <v/>
      </c>
      <c r="K527" s="17" t="str">
        <f>IF(AND(B527="",D527="",E527=""),"",TRIM(IF(ISNA(MATCH(B527,'Registru note'!$B$5:$B$504,0)),"Nota nu există în registru. ","")&amp;IF(D527="","Lipsește contul debitor. ",IF(NOT(OR(ISNUMBER(MATCH(TRIM(IF(ISNUMBER(FIND(".",D527)),LEFT(D527,FIND(".",D527)-1),D527)),PlanCont,0)),ISNUMBER(MATCH(LEFT(TRIM(IF(ISNUMBER(FIND(".",D527)),LEFT(D527,FIND(".",D527)-1),D527)),4),PlanCont,0)),ISNUMBER(MATCH(LEFT(TRIM(IF(ISNUMBER(FIND(".",D527)),LEFT(D527,FIND(".",D527)-1),D527)),3),PlanCont,0)))),"Contul debitor nu există în plan. ",""))&amp;IF(E527="","Lipsește contul creditor. ",IF(NOT(OR(ISNUMBER(MATCH(TRIM(IF(ISNUMBER(FIND(".",E527)),LEFT(E527,FIND(".",E527)-1),E527)),PlanCont,0)),ISNUMBER(MATCH(LEFT(TRIM(IF(ISNUMBER(FIND(".",E527)),LEFT(E527,FIND(".",E527)-1),E527)),4),PlanCont,0)),ISNUMBER(MATCH(LEFT(TRIM(IF(ISNUMBER(FIND(".",E527)),LEFT(E527,FIND(".",E527)-1),E527)),3),PlanCont,0)))),"Contul creditor nu există în plan. ",""))&amp;IF(AND(D527&lt;&gt;"",TRIM(D527&amp;"")=TRIM(E527&amp;"")),"Același cont pe debit și credit. ","")&amp;IF(N(F527)=0,"Lipsește suma. ","")&amp;IF(AND(N(F527)&lt;0,J527&lt;&gt;"Stornare"),"Sumă negativă într-o notă care nu e de stornare. ","")&amp;IF(C527="","Lipsește explicația. ","")))</f>
        <v/>
      </c>
      <c r="L527" s="1" t="str">
        <f>IF(B527="","",B527&amp;"|"&amp;COUNTIF($B$5:B527,B527))</f>
        <v/>
      </c>
      <c r="M527" s="1" t="str">
        <f t="shared" si="26"/>
        <v/>
      </c>
    </row>
    <row r="528" spans="2:13" x14ac:dyDescent="0.2">
      <c r="B528" s="18"/>
      <c r="C528" s="13"/>
      <c r="D528" s="22"/>
      <c r="E528" s="22"/>
      <c r="F528" s="23"/>
      <c r="G528" s="24" t="str">
        <f>IF(B528="","",IFERROR(INDEX('Registru note'!$C$5:$C$504,MATCH(B528,'Registru note'!$B$5:$B$504,0)),""))</f>
        <v/>
      </c>
      <c r="H528" s="25" t="str">
        <f t="shared" si="24"/>
        <v/>
      </c>
      <c r="I528" s="25" t="str">
        <f t="shared" si="25"/>
        <v/>
      </c>
      <c r="J528" s="15" t="str">
        <f>IF(B528="","",IFERROR(INDEX('Registru note'!$D$5:$D$504,MATCH(B528,'Registru note'!$B$5:$B$504,0)),""))</f>
        <v/>
      </c>
      <c r="K528" s="17" t="str">
        <f>IF(AND(B528="",D528="",E528=""),"",TRIM(IF(ISNA(MATCH(B528,'Registru note'!$B$5:$B$504,0)),"Nota nu există în registru. ","")&amp;IF(D528="","Lipsește contul debitor. ",IF(NOT(OR(ISNUMBER(MATCH(TRIM(IF(ISNUMBER(FIND(".",D528)),LEFT(D528,FIND(".",D528)-1),D528)),PlanCont,0)),ISNUMBER(MATCH(LEFT(TRIM(IF(ISNUMBER(FIND(".",D528)),LEFT(D528,FIND(".",D528)-1),D528)),4),PlanCont,0)),ISNUMBER(MATCH(LEFT(TRIM(IF(ISNUMBER(FIND(".",D528)),LEFT(D528,FIND(".",D528)-1),D528)),3),PlanCont,0)))),"Contul debitor nu există în plan. ",""))&amp;IF(E528="","Lipsește contul creditor. ",IF(NOT(OR(ISNUMBER(MATCH(TRIM(IF(ISNUMBER(FIND(".",E528)),LEFT(E528,FIND(".",E528)-1),E528)),PlanCont,0)),ISNUMBER(MATCH(LEFT(TRIM(IF(ISNUMBER(FIND(".",E528)),LEFT(E528,FIND(".",E528)-1),E528)),4),PlanCont,0)),ISNUMBER(MATCH(LEFT(TRIM(IF(ISNUMBER(FIND(".",E528)),LEFT(E528,FIND(".",E528)-1),E528)),3),PlanCont,0)))),"Contul creditor nu există în plan. ",""))&amp;IF(AND(D528&lt;&gt;"",TRIM(D528&amp;"")=TRIM(E528&amp;"")),"Același cont pe debit și credit. ","")&amp;IF(N(F528)=0,"Lipsește suma. ","")&amp;IF(AND(N(F528)&lt;0,J528&lt;&gt;"Stornare"),"Sumă negativă într-o notă care nu e de stornare. ","")&amp;IF(C528="","Lipsește explicația. ","")))</f>
        <v/>
      </c>
      <c r="L528" s="1" t="str">
        <f>IF(B528="","",B528&amp;"|"&amp;COUNTIF($B$5:B528,B528))</f>
        <v/>
      </c>
      <c r="M528" s="1" t="str">
        <f t="shared" si="26"/>
        <v/>
      </c>
    </row>
    <row r="529" spans="2:13" x14ac:dyDescent="0.2">
      <c r="B529" s="18"/>
      <c r="C529" s="13"/>
      <c r="D529" s="22"/>
      <c r="E529" s="22"/>
      <c r="F529" s="23"/>
      <c r="G529" s="24" t="str">
        <f>IF(B529="","",IFERROR(INDEX('Registru note'!$C$5:$C$504,MATCH(B529,'Registru note'!$B$5:$B$504,0)),""))</f>
        <v/>
      </c>
      <c r="H529" s="25" t="str">
        <f t="shared" si="24"/>
        <v/>
      </c>
      <c r="I529" s="25" t="str">
        <f t="shared" si="25"/>
        <v/>
      </c>
      <c r="J529" s="15" t="str">
        <f>IF(B529="","",IFERROR(INDEX('Registru note'!$D$5:$D$504,MATCH(B529,'Registru note'!$B$5:$B$504,0)),""))</f>
        <v/>
      </c>
      <c r="K529" s="17" t="str">
        <f>IF(AND(B529="",D529="",E529=""),"",TRIM(IF(ISNA(MATCH(B529,'Registru note'!$B$5:$B$504,0)),"Nota nu există în registru. ","")&amp;IF(D529="","Lipsește contul debitor. ",IF(NOT(OR(ISNUMBER(MATCH(TRIM(IF(ISNUMBER(FIND(".",D529)),LEFT(D529,FIND(".",D529)-1),D529)),PlanCont,0)),ISNUMBER(MATCH(LEFT(TRIM(IF(ISNUMBER(FIND(".",D529)),LEFT(D529,FIND(".",D529)-1),D529)),4),PlanCont,0)),ISNUMBER(MATCH(LEFT(TRIM(IF(ISNUMBER(FIND(".",D529)),LEFT(D529,FIND(".",D529)-1),D529)),3),PlanCont,0)))),"Contul debitor nu există în plan. ",""))&amp;IF(E529="","Lipsește contul creditor. ",IF(NOT(OR(ISNUMBER(MATCH(TRIM(IF(ISNUMBER(FIND(".",E529)),LEFT(E529,FIND(".",E529)-1),E529)),PlanCont,0)),ISNUMBER(MATCH(LEFT(TRIM(IF(ISNUMBER(FIND(".",E529)),LEFT(E529,FIND(".",E529)-1),E529)),4),PlanCont,0)),ISNUMBER(MATCH(LEFT(TRIM(IF(ISNUMBER(FIND(".",E529)),LEFT(E529,FIND(".",E529)-1),E529)),3),PlanCont,0)))),"Contul creditor nu există în plan. ",""))&amp;IF(AND(D529&lt;&gt;"",TRIM(D529&amp;"")=TRIM(E529&amp;"")),"Același cont pe debit și credit. ","")&amp;IF(N(F529)=0,"Lipsește suma. ","")&amp;IF(AND(N(F529)&lt;0,J529&lt;&gt;"Stornare"),"Sumă negativă într-o notă care nu e de stornare. ","")&amp;IF(C529="","Lipsește explicația. ","")))</f>
        <v/>
      </c>
      <c r="L529" s="1" t="str">
        <f>IF(B529="","",B529&amp;"|"&amp;COUNTIF($B$5:B529,B529))</f>
        <v/>
      </c>
      <c r="M529" s="1" t="str">
        <f t="shared" si="26"/>
        <v/>
      </c>
    </row>
    <row r="530" spans="2:13" x14ac:dyDescent="0.2">
      <c r="B530" s="18"/>
      <c r="C530" s="13"/>
      <c r="D530" s="22"/>
      <c r="E530" s="22"/>
      <c r="F530" s="23"/>
      <c r="G530" s="24" t="str">
        <f>IF(B530="","",IFERROR(INDEX('Registru note'!$C$5:$C$504,MATCH(B530,'Registru note'!$B$5:$B$504,0)),""))</f>
        <v/>
      </c>
      <c r="H530" s="25" t="str">
        <f t="shared" si="24"/>
        <v/>
      </c>
      <c r="I530" s="25" t="str">
        <f t="shared" si="25"/>
        <v/>
      </c>
      <c r="J530" s="15" t="str">
        <f>IF(B530="","",IFERROR(INDEX('Registru note'!$D$5:$D$504,MATCH(B530,'Registru note'!$B$5:$B$504,0)),""))</f>
        <v/>
      </c>
      <c r="K530" s="17" t="str">
        <f>IF(AND(B530="",D530="",E530=""),"",TRIM(IF(ISNA(MATCH(B530,'Registru note'!$B$5:$B$504,0)),"Nota nu există în registru. ","")&amp;IF(D530="","Lipsește contul debitor. ",IF(NOT(OR(ISNUMBER(MATCH(TRIM(IF(ISNUMBER(FIND(".",D530)),LEFT(D530,FIND(".",D530)-1),D530)),PlanCont,0)),ISNUMBER(MATCH(LEFT(TRIM(IF(ISNUMBER(FIND(".",D530)),LEFT(D530,FIND(".",D530)-1),D530)),4),PlanCont,0)),ISNUMBER(MATCH(LEFT(TRIM(IF(ISNUMBER(FIND(".",D530)),LEFT(D530,FIND(".",D530)-1),D530)),3),PlanCont,0)))),"Contul debitor nu există în plan. ",""))&amp;IF(E530="","Lipsește contul creditor. ",IF(NOT(OR(ISNUMBER(MATCH(TRIM(IF(ISNUMBER(FIND(".",E530)),LEFT(E530,FIND(".",E530)-1),E530)),PlanCont,0)),ISNUMBER(MATCH(LEFT(TRIM(IF(ISNUMBER(FIND(".",E530)),LEFT(E530,FIND(".",E530)-1),E530)),4),PlanCont,0)),ISNUMBER(MATCH(LEFT(TRIM(IF(ISNUMBER(FIND(".",E530)),LEFT(E530,FIND(".",E530)-1),E530)),3),PlanCont,0)))),"Contul creditor nu există în plan. ",""))&amp;IF(AND(D530&lt;&gt;"",TRIM(D530&amp;"")=TRIM(E530&amp;"")),"Același cont pe debit și credit. ","")&amp;IF(N(F530)=0,"Lipsește suma. ","")&amp;IF(AND(N(F530)&lt;0,J530&lt;&gt;"Stornare"),"Sumă negativă într-o notă care nu e de stornare. ","")&amp;IF(C530="","Lipsește explicația. ","")))</f>
        <v/>
      </c>
      <c r="L530" s="1" t="str">
        <f>IF(B530="","",B530&amp;"|"&amp;COUNTIF($B$5:B530,B530))</f>
        <v/>
      </c>
      <c r="M530" s="1" t="str">
        <f t="shared" si="26"/>
        <v/>
      </c>
    </row>
    <row r="531" spans="2:13" x14ac:dyDescent="0.2">
      <c r="B531" s="18"/>
      <c r="C531" s="13"/>
      <c r="D531" s="22"/>
      <c r="E531" s="22"/>
      <c r="F531" s="23"/>
      <c r="G531" s="24" t="str">
        <f>IF(B531="","",IFERROR(INDEX('Registru note'!$C$5:$C$504,MATCH(B531,'Registru note'!$B$5:$B$504,0)),""))</f>
        <v/>
      </c>
      <c r="H531" s="25" t="str">
        <f t="shared" si="24"/>
        <v/>
      </c>
      <c r="I531" s="25" t="str">
        <f t="shared" si="25"/>
        <v/>
      </c>
      <c r="J531" s="15" t="str">
        <f>IF(B531="","",IFERROR(INDEX('Registru note'!$D$5:$D$504,MATCH(B531,'Registru note'!$B$5:$B$504,0)),""))</f>
        <v/>
      </c>
      <c r="K531" s="17" t="str">
        <f>IF(AND(B531="",D531="",E531=""),"",TRIM(IF(ISNA(MATCH(B531,'Registru note'!$B$5:$B$504,0)),"Nota nu există în registru. ","")&amp;IF(D531="","Lipsește contul debitor. ",IF(NOT(OR(ISNUMBER(MATCH(TRIM(IF(ISNUMBER(FIND(".",D531)),LEFT(D531,FIND(".",D531)-1),D531)),PlanCont,0)),ISNUMBER(MATCH(LEFT(TRIM(IF(ISNUMBER(FIND(".",D531)),LEFT(D531,FIND(".",D531)-1),D531)),4),PlanCont,0)),ISNUMBER(MATCH(LEFT(TRIM(IF(ISNUMBER(FIND(".",D531)),LEFT(D531,FIND(".",D531)-1),D531)),3),PlanCont,0)))),"Contul debitor nu există în plan. ",""))&amp;IF(E531="","Lipsește contul creditor. ",IF(NOT(OR(ISNUMBER(MATCH(TRIM(IF(ISNUMBER(FIND(".",E531)),LEFT(E531,FIND(".",E531)-1),E531)),PlanCont,0)),ISNUMBER(MATCH(LEFT(TRIM(IF(ISNUMBER(FIND(".",E531)),LEFT(E531,FIND(".",E531)-1),E531)),4),PlanCont,0)),ISNUMBER(MATCH(LEFT(TRIM(IF(ISNUMBER(FIND(".",E531)),LEFT(E531,FIND(".",E531)-1),E531)),3),PlanCont,0)))),"Contul creditor nu există în plan. ",""))&amp;IF(AND(D531&lt;&gt;"",TRIM(D531&amp;"")=TRIM(E531&amp;"")),"Același cont pe debit și credit. ","")&amp;IF(N(F531)=0,"Lipsește suma. ","")&amp;IF(AND(N(F531)&lt;0,J531&lt;&gt;"Stornare"),"Sumă negativă într-o notă care nu e de stornare. ","")&amp;IF(C531="","Lipsește explicația. ","")))</f>
        <v/>
      </c>
      <c r="L531" s="1" t="str">
        <f>IF(B531="","",B531&amp;"|"&amp;COUNTIF($B$5:B531,B531))</f>
        <v/>
      </c>
      <c r="M531" s="1" t="str">
        <f t="shared" si="26"/>
        <v/>
      </c>
    </row>
    <row r="532" spans="2:13" x14ac:dyDescent="0.2">
      <c r="B532" s="18"/>
      <c r="C532" s="13"/>
      <c r="D532" s="22"/>
      <c r="E532" s="22"/>
      <c r="F532" s="23"/>
      <c r="G532" s="24" t="str">
        <f>IF(B532="","",IFERROR(INDEX('Registru note'!$C$5:$C$504,MATCH(B532,'Registru note'!$B$5:$B$504,0)),""))</f>
        <v/>
      </c>
      <c r="H532" s="25" t="str">
        <f t="shared" si="24"/>
        <v/>
      </c>
      <c r="I532" s="25" t="str">
        <f t="shared" si="25"/>
        <v/>
      </c>
      <c r="J532" s="15" t="str">
        <f>IF(B532="","",IFERROR(INDEX('Registru note'!$D$5:$D$504,MATCH(B532,'Registru note'!$B$5:$B$504,0)),""))</f>
        <v/>
      </c>
      <c r="K532" s="17" t="str">
        <f>IF(AND(B532="",D532="",E532=""),"",TRIM(IF(ISNA(MATCH(B532,'Registru note'!$B$5:$B$504,0)),"Nota nu există în registru. ","")&amp;IF(D532="","Lipsește contul debitor. ",IF(NOT(OR(ISNUMBER(MATCH(TRIM(IF(ISNUMBER(FIND(".",D532)),LEFT(D532,FIND(".",D532)-1),D532)),PlanCont,0)),ISNUMBER(MATCH(LEFT(TRIM(IF(ISNUMBER(FIND(".",D532)),LEFT(D532,FIND(".",D532)-1),D532)),4),PlanCont,0)),ISNUMBER(MATCH(LEFT(TRIM(IF(ISNUMBER(FIND(".",D532)),LEFT(D532,FIND(".",D532)-1),D532)),3),PlanCont,0)))),"Contul debitor nu există în plan. ",""))&amp;IF(E532="","Lipsește contul creditor. ",IF(NOT(OR(ISNUMBER(MATCH(TRIM(IF(ISNUMBER(FIND(".",E532)),LEFT(E532,FIND(".",E532)-1),E532)),PlanCont,0)),ISNUMBER(MATCH(LEFT(TRIM(IF(ISNUMBER(FIND(".",E532)),LEFT(E532,FIND(".",E532)-1),E532)),4),PlanCont,0)),ISNUMBER(MATCH(LEFT(TRIM(IF(ISNUMBER(FIND(".",E532)),LEFT(E532,FIND(".",E532)-1),E532)),3),PlanCont,0)))),"Contul creditor nu există în plan. ",""))&amp;IF(AND(D532&lt;&gt;"",TRIM(D532&amp;"")=TRIM(E532&amp;"")),"Același cont pe debit și credit. ","")&amp;IF(N(F532)=0,"Lipsește suma. ","")&amp;IF(AND(N(F532)&lt;0,J532&lt;&gt;"Stornare"),"Sumă negativă într-o notă care nu e de stornare. ","")&amp;IF(C532="","Lipsește explicația. ","")))</f>
        <v/>
      </c>
      <c r="L532" s="1" t="str">
        <f>IF(B532="","",B532&amp;"|"&amp;COUNTIF($B$5:B532,B532))</f>
        <v/>
      </c>
      <c r="M532" s="1" t="str">
        <f t="shared" si="26"/>
        <v/>
      </c>
    </row>
    <row r="533" spans="2:13" x14ac:dyDescent="0.2">
      <c r="B533" s="18"/>
      <c r="C533" s="13"/>
      <c r="D533" s="22"/>
      <c r="E533" s="22"/>
      <c r="F533" s="23"/>
      <c r="G533" s="24" t="str">
        <f>IF(B533="","",IFERROR(INDEX('Registru note'!$C$5:$C$504,MATCH(B533,'Registru note'!$B$5:$B$504,0)),""))</f>
        <v/>
      </c>
      <c r="H533" s="25" t="str">
        <f t="shared" si="24"/>
        <v/>
      </c>
      <c r="I533" s="25" t="str">
        <f t="shared" si="25"/>
        <v/>
      </c>
      <c r="J533" s="15" t="str">
        <f>IF(B533="","",IFERROR(INDEX('Registru note'!$D$5:$D$504,MATCH(B533,'Registru note'!$B$5:$B$504,0)),""))</f>
        <v/>
      </c>
      <c r="K533" s="17" t="str">
        <f>IF(AND(B533="",D533="",E533=""),"",TRIM(IF(ISNA(MATCH(B533,'Registru note'!$B$5:$B$504,0)),"Nota nu există în registru. ","")&amp;IF(D533="","Lipsește contul debitor. ",IF(NOT(OR(ISNUMBER(MATCH(TRIM(IF(ISNUMBER(FIND(".",D533)),LEFT(D533,FIND(".",D533)-1),D533)),PlanCont,0)),ISNUMBER(MATCH(LEFT(TRIM(IF(ISNUMBER(FIND(".",D533)),LEFT(D533,FIND(".",D533)-1),D533)),4),PlanCont,0)),ISNUMBER(MATCH(LEFT(TRIM(IF(ISNUMBER(FIND(".",D533)),LEFT(D533,FIND(".",D533)-1),D533)),3),PlanCont,0)))),"Contul debitor nu există în plan. ",""))&amp;IF(E533="","Lipsește contul creditor. ",IF(NOT(OR(ISNUMBER(MATCH(TRIM(IF(ISNUMBER(FIND(".",E533)),LEFT(E533,FIND(".",E533)-1),E533)),PlanCont,0)),ISNUMBER(MATCH(LEFT(TRIM(IF(ISNUMBER(FIND(".",E533)),LEFT(E533,FIND(".",E533)-1),E533)),4),PlanCont,0)),ISNUMBER(MATCH(LEFT(TRIM(IF(ISNUMBER(FIND(".",E533)),LEFT(E533,FIND(".",E533)-1),E533)),3),PlanCont,0)))),"Contul creditor nu există în plan. ",""))&amp;IF(AND(D533&lt;&gt;"",TRIM(D533&amp;"")=TRIM(E533&amp;"")),"Același cont pe debit și credit. ","")&amp;IF(N(F533)=0,"Lipsește suma. ","")&amp;IF(AND(N(F533)&lt;0,J533&lt;&gt;"Stornare"),"Sumă negativă într-o notă care nu e de stornare. ","")&amp;IF(C533="","Lipsește explicația. ","")))</f>
        <v/>
      </c>
      <c r="L533" s="1" t="str">
        <f>IF(B533="","",B533&amp;"|"&amp;COUNTIF($B$5:B533,B533))</f>
        <v/>
      </c>
      <c r="M533" s="1" t="str">
        <f t="shared" si="26"/>
        <v/>
      </c>
    </row>
    <row r="534" spans="2:13" x14ac:dyDescent="0.2">
      <c r="B534" s="18"/>
      <c r="C534" s="13"/>
      <c r="D534" s="22"/>
      <c r="E534" s="22"/>
      <c r="F534" s="23"/>
      <c r="G534" s="24" t="str">
        <f>IF(B534="","",IFERROR(INDEX('Registru note'!$C$5:$C$504,MATCH(B534,'Registru note'!$B$5:$B$504,0)),""))</f>
        <v/>
      </c>
      <c r="H534" s="25" t="str">
        <f t="shared" si="24"/>
        <v/>
      </c>
      <c r="I534" s="25" t="str">
        <f t="shared" si="25"/>
        <v/>
      </c>
      <c r="J534" s="15" t="str">
        <f>IF(B534="","",IFERROR(INDEX('Registru note'!$D$5:$D$504,MATCH(B534,'Registru note'!$B$5:$B$504,0)),""))</f>
        <v/>
      </c>
      <c r="K534" s="17" t="str">
        <f>IF(AND(B534="",D534="",E534=""),"",TRIM(IF(ISNA(MATCH(B534,'Registru note'!$B$5:$B$504,0)),"Nota nu există în registru. ","")&amp;IF(D534="","Lipsește contul debitor. ",IF(NOT(OR(ISNUMBER(MATCH(TRIM(IF(ISNUMBER(FIND(".",D534)),LEFT(D534,FIND(".",D534)-1),D534)),PlanCont,0)),ISNUMBER(MATCH(LEFT(TRIM(IF(ISNUMBER(FIND(".",D534)),LEFT(D534,FIND(".",D534)-1),D534)),4),PlanCont,0)),ISNUMBER(MATCH(LEFT(TRIM(IF(ISNUMBER(FIND(".",D534)),LEFT(D534,FIND(".",D534)-1),D534)),3),PlanCont,0)))),"Contul debitor nu există în plan. ",""))&amp;IF(E534="","Lipsește contul creditor. ",IF(NOT(OR(ISNUMBER(MATCH(TRIM(IF(ISNUMBER(FIND(".",E534)),LEFT(E534,FIND(".",E534)-1),E534)),PlanCont,0)),ISNUMBER(MATCH(LEFT(TRIM(IF(ISNUMBER(FIND(".",E534)),LEFT(E534,FIND(".",E534)-1),E534)),4),PlanCont,0)),ISNUMBER(MATCH(LEFT(TRIM(IF(ISNUMBER(FIND(".",E534)),LEFT(E534,FIND(".",E534)-1),E534)),3),PlanCont,0)))),"Contul creditor nu există în plan. ",""))&amp;IF(AND(D534&lt;&gt;"",TRIM(D534&amp;"")=TRIM(E534&amp;"")),"Același cont pe debit și credit. ","")&amp;IF(N(F534)=0,"Lipsește suma. ","")&amp;IF(AND(N(F534)&lt;0,J534&lt;&gt;"Stornare"),"Sumă negativă într-o notă care nu e de stornare. ","")&amp;IF(C534="","Lipsește explicația. ","")))</f>
        <v/>
      </c>
      <c r="L534" s="1" t="str">
        <f>IF(B534="","",B534&amp;"|"&amp;COUNTIF($B$5:B534,B534))</f>
        <v/>
      </c>
      <c r="M534" s="1" t="str">
        <f t="shared" si="26"/>
        <v/>
      </c>
    </row>
    <row r="535" spans="2:13" x14ac:dyDescent="0.2">
      <c r="B535" s="18"/>
      <c r="C535" s="13"/>
      <c r="D535" s="22"/>
      <c r="E535" s="22"/>
      <c r="F535" s="23"/>
      <c r="G535" s="24" t="str">
        <f>IF(B535="","",IFERROR(INDEX('Registru note'!$C$5:$C$504,MATCH(B535,'Registru note'!$B$5:$B$504,0)),""))</f>
        <v/>
      </c>
      <c r="H535" s="25" t="str">
        <f t="shared" si="24"/>
        <v/>
      </c>
      <c r="I535" s="25" t="str">
        <f t="shared" si="25"/>
        <v/>
      </c>
      <c r="J535" s="15" t="str">
        <f>IF(B535="","",IFERROR(INDEX('Registru note'!$D$5:$D$504,MATCH(B535,'Registru note'!$B$5:$B$504,0)),""))</f>
        <v/>
      </c>
      <c r="K535" s="17" t="str">
        <f>IF(AND(B535="",D535="",E535=""),"",TRIM(IF(ISNA(MATCH(B535,'Registru note'!$B$5:$B$504,0)),"Nota nu există în registru. ","")&amp;IF(D535="","Lipsește contul debitor. ",IF(NOT(OR(ISNUMBER(MATCH(TRIM(IF(ISNUMBER(FIND(".",D535)),LEFT(D535,FIND(".",D535)-1),D535)),PlanCont,0)),ISNUMBER(MATCH(LEFT(TRIM(IF(ISNUMBER(FIND(".",D535)),LEFT(D535,FIND(".",D535)-1),D535)),4),PlanCont,0)),ISNUMBER(MATCH(LEFT(TRIM(IF(ISNUMBER(FIND(".",D535)),LEFT(D535,FIND(".",D535)-1),D535)),3),PlanCont,0)))),"Contul debitor nu există în plan. ",""))&amp;IF(E535="","Lipsește contul creditor. ",IF(NOT(OR(ISNUMBER(MATCH(TRIM(IF(ISNUMBER(FIND(".",E535)),LEFT(E535,FIND(".",E535)-1),E535)),PlanCont,0)),ISNUMBER(MATCH(LEFT(TRIM(IF(ISNUMBER(FIND(".",E535)),LEFT(E535,FIND(".",E535)-1),E535)),4),PlanCont,0)),ISNUMBER(MATCH(LEFT(TRIM(IF(ISNUMBER(FIND(".",E535)),LEFT(E535,FIND(".",E535)-1),E535)),3),PlanCont,0)))),"Contul creditor nu există în plan. ",""))&amp;IF(AND(D535&lt;&gt;"",TRIM(D535&amp;"")=TRIM(E535&amp;"")),"Același cont pe debit și credit. ","")&amp;IF(N(F535)=0,"Lipsește suma. ","")&amp;IF(AND(N(F535)&lt;0,J535&lt;&gt;"Stornare"),"Sumă negativă într-o notă care nu e de stornare. ","")&amp;IF(C535="","Lipsește explicația. ","")))</f>
        <v/>
      </c>
      <c r="L535" s="1" t="str">
        <f>IF(B535="","",B535&amp;"|"&amp;COUNTIF($B$5:B535,B535))</f>
        <v/>
      </c>
      <c r="M535" s="1" t="str">
        <f t="shared" si="26"/>
        <v/>
      </c>
    </row>
    <row r="536" spans="2:13" x14ac:dyDescent="0.2">
      <c r="B536" s="18"/>
      <c r="C536" s="13"/>
      <c r="D536" s="22"/>
      <c r="E536" s="22"/>
      <c r="F536" s="23"/>
      <c r="G536" s="24" t="str">
        <f>IF(B536="","",IFERROR(INDEX('Registru note'!$C$5:$C$504,MATCH(B536,'Registru note'!$B$5:$B$504,0)),""))</f>
        <v/>
      </c>
      <c r="H536" s="25" t="str">
        <f t="shared" si="24"/>
        <v/>
      </c>
      <c r="I536" s="25" t="str">
        <f t="shared" si="25"/>
        <v/>
      </c>
      <c r="J536" s="15" t="str">
        <f>IF(B536="","",IFERROR(INDEX('Registru note'!$D$5:$D$504,MATCH(B536,'Registru note'!$B$5:$B$504,0)),""))</f>
        <v/>
      </c>
      <c r="K536" s="17" t="str">
        <f>IF(AND(B536="",D536="",E536=""),"",TRIM(IF(ISNA(MATCH(B536,'Registru note'!$B$5:$B$504,0)),"Nota nu există în registru. ","")&amp;IF(D536="","Lipsește contul debitor. ",IF(NOT(OR(ISNUMBER(MATCH(TRIM(IF(ISNUMBER(FIND(".",D536)),LEFT(D536,FIND(".",D536)-1),D536)),PlanCont,0)),ISNUMBER(MATCH(LEFT(TRIM(IF(ISNUMBER(FIND(".",D536)),LEFT(D536,FIND(".",D536)-1),D536)),4),PlanCont,0)),ISNUMBER(MATCH(LEFT(TRIM(IF(ISNUMBER(FIND(".",D536)),LEFT(D536,FIND(".",D536)-1),D536)),3),PlanCont,0)))),"Contul debitor nu există în plan. ",""))&amp;IF(E536="","Lipsește contul creditor. ",IF(NOT(OR(ISNUMBER(MATCH(TRIM(IF(ISNUMBER(FIND(".",E536)),LEFT(E536,FIND(".",E536)-1),E536)),PlanCont,0)),ISNUMBER(MATCH(LEFT(TRIM(IF(ISNUMBER(FIND(".",E536)),LEFT(E536,FIND(".",E536)-1),E536)),4),PlanCont,0)),ISNUMBER(MATCH(LEFT(TRIM(IF(ISNUMBER(FIND(".",E536)),LEFT(E536,FIND(".",E536)-1),E536)),3),PlanCont,0)))),"Contul creditor nu există în plan. ",""))&amp;IF(AND(D536&lt;&gt;"",TRIM(D536&amp;"")=TRIM(E536&amp;"")),"Același cont pe debit și credit. ","")&amp;IF(N(F536)=0,"Lipsește suma. ","")&amp;IF(AND(N(F536)&lt;0,J536&lt;&gt;"Stornare"),"Sumă negativă într-o notă care nu e de stornare. ","")&amp;IF(C536="","Lipsește explicația. ","")))</f>
        <v/>
      </c>
      <c r="L536" s="1" t="str">
        <f>IF(B536="","",B536&amp;"|"&amp;COUNTIF($B$5:B536,B536))</f>
        <v/>
      </c>
      <c r="M536" s="1" t="str">
        <f t="shared" si="26"/>
        <v/>
      </c>
    </row>
    <row r="537" spans="2:13" x14ac:dyDescent="0.2">
      <c r="B537" s="18"/>
      <c r="C537" s="13"/>
      <c r="D537" s="22"/>
      <c r="E537" s="22"/>
      <c r="F537" s="23"/>
      <c r="G537" s="24" t="str">
        <f>IF(B537="","",IFERROR(INDEX('Registru note'!$C$5:$C$504,MATCH(B537,'Registru note'!$B$5:$B$504,0)),""))</f>
        <v/>
      </c>
      <c r="H537" s="25" t="str">
        <f t="shared" si="24"/>
        <v/>
      </c>
      <c r="I537" s="25" t="str">
        <f t="shared" si="25"/>
        <v/>
      </c>
      <c r="J537" s="15" t="str">
        <f>IF(B537="","",IFERROR(INDEX('Registru note'!$D$5:$D$504,MATCH(B537,'Registru note'!$B$5:$B$504,0)),""))</f>
        <v/>
      </c>
      <c r="K537" s="17" t="str">
        <f>IF(AND(B537="",D537="",E537=""),"",TRIM(IF(ISNA(MATCH(B537,'Registru note'!$B$5:$B$504,0)),"Nota nu există în registru. ","")&amp;IF(D537="","Lipsește contul debitor. ",IF(NOT(OR(ISNUMBER(MATCH(TRIM(IF(ISNUMBER(FIND(".",D537)),LEFT(D537,FIND(".",D537)-1),D537)),PlanCont,0)),ISNUMBER(MATCH(LEFT(TRIM(IF(ISNUMBER(FIND(".",D537)),LEFT(D537,FIND(".",D537)-1),D537)),4),PlanCont,0)),ISNUMBER(MATCH(LEFT(TRIM(IF(ISNUMBER(FIND(".",D537)),LEFT(D537,FIND(".",D537)-1),D537)),3),PlanCont,0)))),"Contul debitor nu există în plan. ",""))&amp;IF(E537="","Lipsește contul creditor. ",IF(NOT(OR(ISNUMBER(MATCH(TRIM(IF(ISNUMBER(FIND(".",E537)),LEFT(E537,FIND(".",E537)-1),E537)),PlanCont,0)),ISNUMBER(MATCH(LEFT(TRIM(IF(ISNUMBER(FIND(".",E537)),LEFT(E537,FIND(".",E537)-1),E537)),4),PlanCont,0)),ISNUMBER(MATCH(LEFT(TRIM(IF(ISNUMBER(FIND(".",E537)),LEFT(E537,FIND(".",E537)-1),E537)),3),PlanCont,0)))),"Contul creditor nu există în plan. ",""))&amp;IF(AND(D537&lt;&gt;"",TRIM(D537&amp;"")=TRIM(E537&amp;"")),"Același cont pe debit și credit. ","")&amp;IF(N(F537)=0,"Lipsește suma. ","")&amp;IF(AND(N(F537)&lt;0,J537&lt;&gt;"Stornare"),"Sumă negativă într-o notă care nu e de stornare. ","")&amp;IF(C537="","Lipsește explicația. ","")))</f>
        <v/>
      </c>
      <c r="L537" s="1" t="str">
        <f>IF(B537="","",B537&amp;"|"&amp;COUNTIF($B$5:B537,B537))</f>
        <v/>
      </c>
      <c r="M537" s="1" t="str">
        <f t="shared" si="26"/>
        <v/>
      </c>
    </row>
    <row r="538" spans="2:13" x14ac:dyDescent="0.2">
      <c r="B538" s="18"/>
      <c r="C538" s="13"/>
      <c r="D538" s="22"/>
      <c r="E538" s="22"/>
      <c r="F538" s="23"/>
      <c r="G538" s="24" t="str">
        <f>IF(B538="","",IFERROR(INDEX('Registru note'!$C$5:$C$504,MATCH(B538,'Registru note'!$B$5:$B$504,0)),""))</f>
        <v/>
      </c>
      <c r="H538" s="25" t="str">
        <f t="shared" si="24"/>
        <v/>
      </c>
      <c r="I538" s="25" t="str">
        <f t="shared" si="25"/>
        <v/>
      </c>
      <c r="J538" s="15" t="str">
        <f>IF(B538="","",IFERROR(INDEX('Registru note'!$D$5:$D$504,MATCH(B538,'Registru note'!$B$5:$B$504,0)),""))</f>
        <v/>
      </c>
      <c r="K538" s="17" t="str">
        <f>IF(AND(B538="",D538="",E538=""),"",TRIM(IF(ISNA(MATCH(B538,'Registru note'!$B$5:$B$504,0)),"Nota nu există în registru. ","")&amp;IF(D538="","Lipsește contul debitor. ",IF(NOT(OR(ISNUMBER(MATCH(TRIM(IF(ISNUMBER(FIND(".",D538)),LEFT(D538,FIND(".",D538)-1),D538)),PlanCont,0)),ISNUMBER(MATCH(LEFT(TRIM(IF(ISNUMBER(FIND(".",D538)),LEFT(D538,FIND(".",D538)-1),D538)),4),PlanCont,0)),ISNUMBER(MATCH(LEFT(TRIM(IF(ISNUMBER(FIND(".",D538)),LEFT(D538,FIND(".",D538)-1),D538)),3),PlanCont,0)))),"Contul debitor nu există în plan. ",""))&amp;IF(E538="","Lipsește contul creditor. ",IF(NOT(OR(ISNUMBER(MATCH(TRIM(IF(ISNUMBER(FIND(".",E538)),LEFT(E538,FIND(".",E538)-1),E538)),PlanCont,0)),ISNUMBER(MATCH(LEFT(TRIM(IF(ISNUMBER(FIND(".",E538)),LEFT(E538,FIND(".",E538)-1),E538)),4),PlanCont,0)),ISNUMBER(MATCH(LEFT(TRIM(IF(ISNUMBER(FIND(".",E538)),LEFT(E538,FIND(".",E538)-1),E538)),3),PlanCont,0)))),"Contul creditor nu există în plan. ",""))&amp;IF(AND(D538&lt;&gt;"",TRIM(D538&amp;"")=TRIM(E538&amp;"")),"Același cont pe debit și credit. ","")&amp;IF(N(F538)=0,"Lipsește suma. ","")&amp;IF(AND(N(F538)&lt;0,J538&lt;&gt;"Stornare"),"Sumă negativă într-o notă care nu e de stornare. ","")&amp;IF(C538="","Lipsește explicația. ","")))</f>
        <v/>
      </c>
      <c r="L538" s="1" t="str">
        <f>IF(B538="","",B538&amp;"|"&amp;COUNTIF($B$5:B538,B538))</f>
        <v/>
      </c>
      <c r="M538" s="1" t="str">
        <f t="shared" si="26"/>
        <v/>
      </c>
    </row>
    <row r="539" spans="2:13" x14ac:dyDescent="0.2">
      <c r="B539" s="18"/>
      <c r="C539" s="13"/>
      <c r="D539" s="22"/>
      <c r="E539" s="22"/>
      <c r="F539" s="23"/>
      <c r="G539" s="24" t="str">
        <f>IF(B539="","",IFERROR(INDEX('Registru note'!$C$5:$C$504,MATCH(B539,'Registru note'!$B$5:$B$504,0)),""))</f>
        <v/>
      </c>
      <c r="H539" s="25" t="str">
        <f t="shared" si="24"/>
        <v/>
      </c>
      <c r="I539" s="25" t="str">
        <f t="shared" si="25"/>
        <v/>
      </c>
      <c r="J539" s="15" t="str">
        <f>IF(B539="","",IFERROR(INDEX('Registru note'!$D$5:$D$504,MATCH(B539,'Registru note'!$B$5:$B$504,0)),""))</f>
        <v/>
      </c>
      <c r="K539" s="17" t="str">
        <f>IF(AND(B539="",D539="",E539=""),"",TRIM(IF(ISNA(MATCH(B539,'Registru note'!$B$5:$B$504,0)),"Nota nu există în registru. ","")&amp;IF(D539="","Lipsește contul debitor. ",IF(NOT(OR(ISNUMBER(MATCH(TRIM(IF(ISNUMBER(FIND(".",D539)),LEFT(D539,FIND(".",D539)-1),D539)),PlanCont,0)),ISNUMBER(MATCH(LEFT(TRIM(IF(ISNUMBER(FIND(".",D539)),LEFT(D539,FIND(".",D539)-1),D539)),4),PlanCont,0)),ISNUMBER(MATCH(LEFT(TRIM(IF(ISNUMBER(FIND(".",D539)),LEFT(D539,FIND(".",D539)-1),D539)),3),PlanCont,0)))),"Contul debitor nu există în plan. ",""))&amp;IF(E539="","Lipsește contul creditor. ",IF(NOT(OR(ISNUMBER(MATCH(TRIM(IF(ISNUMBER(FIND(".",E539)),LEFT(E539,FIND(".",E539)-1),E539)),PlanCont,0)),ISNUMBER(MATCH(LEFT(TRIM(IF(ISNUMBER(FIND(".",E539)),LEFT(E539,FIND(".",E539)-1),E539)),4),PlanCont,0)),ISNUMBER(MATCH(LEFT(TRIM(IF(ISNUMBER(FIND(".",E539)),LEFT(E539,FIND(".",E539)-1),E539)),3),PlanCont,0)))),"Contul creditor nu există în plan. ",""))&amp;IF(AND(D539&lt;&gt;"",TRIM(D539&amp;"")=TRIM(E539&amp;"")),"Același cont pe debit și credit. ","")&amp;IF(N(F539)=0,"Lipsește suma. ","")&amp;IF(AND(N(F539)&lt;0,J539&lt;&gt;"Stornare"),"Sumă negativă într-o notă care nu e de stornare. ","")&amp;IF(C539="","Lipsește explicația. ","")))</f>
        <v/>
      </c>
      <c r="L539" s="1" t="str">
        <f>IF(B539="","",B539&amp;"|"&amp;COUNTIF($B$5:B539,B539))</f>
        <v/>
      </c>
      <c r="M539" s="1" t="str">
        <f t="shared" si="26"/>
        <v/>
      </c>
    </row>
    <row r="540" spans="2:13" x14ac:dyDescent="0.2">
      <c r="B540" s="18"/>
      <c r="C540" s="13"/>
      <c r="D540" s="22"/>
      <c r="E540" s="22"/>
      <c r="F540" s="23"/>
      <c r="G540" s="24" t="str">
        <f>IF(B540="","",IFERROR(INDEX('Registru note'!$C$5:$C$504,MATCH(B540,'Registru note'!$B$5:$B$504,0)),""))</f>
        <v/>
      </c>
      <c r="H540" s="25" t="str">
        <f t="shared" si="24"/>
        <v/>
      </c>
      <c r="I540" s="25" t="str">
        <f t="shared" si="25"/>
        <v/>
      </c>
      <c r="J540" s="15" t="str">
        <f>IF(B540="","",IFERROR(INDEX('Registru note'!$D$5:$D$504,MATCH(B540,'Registru note'!$B$5:$B$504,0)),""))</f>
        <v/>
      </c>
      <c r="K540" s="17" t="str">
        <f>IF(AND(B540="",D540="",E540=""),"",TRIM(IF(ISNA(MATCH(B540,'Registru note'!$B$5:$B$504,0)),"Nota nu există în registru. ","")&amp;IF(D540="","Lipsește contul debitor. ",IF(NOT(OR(ISNUMBER(MATCH(TRIM(IF(ISNUMBER(FIND(".",D540)),LEFT(D540,FIND(".",D540)-1),D540)),PlanCont,0)),ISNUMBER(MATCH(LEFT(TRIM(IF(ISNUMBER(FIND(".",D540)),LEFT(D540,FIND(".",D540)-1),D540)),4),PlanCont,0)),ISNUMBER(MATCH(LEFT(TRIM(IF(ISNUMBER(FIND(".",D540)),LEFT(D540,FIND(".",D540)-1),D540)),3),PlanCont,0)))),"Contul debitor nu există în plan. ",""))&amp;IF(E540="","Lipsește contul creditor. ",IF(NOT(OR(ISNUMBER(MATCH(TRIM(IF(ISNUMBER(FIND(".",E540)),LEFT(E540,FIND(".",E540)-1),E540)),PlanCont,0)),ISNUMBER(MATCH(LEFT(TRIM(IF(ISNUMBER(FIND(".",E540)),LEFT(E540,FIND(".",E540)-1),E540)),4),PlanCont,0)),ISNUMBER(MATCH(LEFT(TRIM(IF(ISNUMBER(FIND(".",E540)),LEFT(E540,FIND(".",E540)-1),E540)),3),PlanCont,0)))),"Contul creditor nu există în plan. ",""))&amp;IF(AND(D540&lt;&gt;"",TRIM(D540&amp;"")=TRIM(E540&amp;"")),"Același cont pe debit și credit. ","")&amp;IF(N(F540)=0,"Lipsește suma. ","")&amp;IF(AND(N(F540)&lt;0,J540&lt;&gt;"Stornare"),"Sumă negativă într-o notă care nu e de stornare. ","")&amp;IF(C540="","Lipsește explicația. ","")))</f>
        <v/>
      </c>
      <c r="L540" s="1" t="str">
        <f>IF(B540="","",B540&amp;"|"&amp;COUNTIF($B$5:B540,B540))</f>
        <v/>
      </c>
      <c r="M540" s="1" t="str">
        <f t="shared" si="26"/>
        <v/>
      </c>
    </row>
    <row r="541" spans="2:13" x14ac:dyDescent="0.2">
      <c r="B541" s="18"/>
      <c r="C541" s="13"/>
      <c r="D541" s="22"/>
      <c r="E541" s="22"/>
      <c r="F541" s="23"/>
      <c r="G541" s="24" t="str">
        <f>IF(B541="","",IFERROR(INDEX('Registru note'!$C$5:$C$504,MATCH(B541,'Registru note'!$B$5:$B$504,0)),""))</f>
        <v/>
      </c>
      <c r="H541" s="25" t="str">
        <f t="shared" si="24"/>
        <v/>
      </c>
      <c r="I541" s="25" t="str">
        <f t="shared" si="25"/>
        <v/>
      </c>
      <c r="J541" s="15" t="str">
        <f>IF(B541="","",IFERROR(INDEX('Registru note'!$D$5:$D$504,MATCH(B541,'Registru note'!$B$5:$B$504,0)),""))</f>
        <v/>
      </c>
      <c r="K541" s="17" t="str">
        <f>IF(AND(B541="",D541="",E541=""),"",TRIM(IF(ISNA(MATCH(B541,'Registru note'!$B$5:$B$504,0)),"Nota nu există în registru. ","")&amp;IF(D541="","Lipsește contul debitor. ",IF(NOT(OR(ISNUMBER(MATCH(TRIM(IF(ISNUMBER(FIND(".",D541)),LEFT(D541,FIND(".",D541)-1),D541)),PlanCont,0)),ISNUMBER(MATCH(LEFT(TRIM(IF(ISNUMBER(FIND(".",D541)),LEFT(D541,FIND(".",D541)-1),D541)),4),PlanCont,0)),ISNUMBER(MATCH(LEFT(TRIM(IF(ISNUMBER(FIND(".",D541)),LEFT(D541,FIND(".",D541)-1),D541)),3),PlanCont,0)))),"Contul debitor nu există în plan. ",""))&amp;IF(E541="","Lipsește contul creditor. ",IF(NOT(OR(ISNUMBER(MATCH(TRIM(IF(ISNUMBER(FIND(".",E541)),LEFT(E541,FIND(".",E541)-1),E541)),PlanCont,0)),ISNUMBER(MATCH(LEFT(TRIM(IF(ISNUMBER(FIND(".",E541)),LEFT(E541,FIND(".",E541)-1),E541)),4),PlanCont,0)),ISNUMBER(MATCH(LEFT(TRIM(IF(ISNUMBER(FIND(".",E541)),LEFT(E541,FIND(".",E541)-1),E541)),3),PlanCont,0)))),"Contul creditor nu există în plan. ",""))&amp;IF(AND(D541&lt;&gt;"",TRIM(D541&amp;"")=TRIM(E541&amp;"")),"Același cont pe debit și credit. ","")&amp;IF(N(F541)=0,"Lipsește suma. ","")&amp;IF(AND(N(F541)&lt;0,J541&lt;&gt;"Stornare"),"Sumă negativă într-o notă care nu e de stornare. ","")&amp;IF(C541="","Lipsește explicația. ","")))</f>
        <v/>
      </c>
      <c r="L541" s="1" t="str">
        <f>IF(B541="","",B541&amp;"|"&amp;COUNTIF($B$5:B541,B541))</f>
        <v/>
      </c>
      <c r="M541" s="1" t="str">
        <f t="shared" si="26"/>
        <v/>
      </c>
    </row>
    <row r="542" spans="2:13" x14ac:dyDescent="0.2">
      <c r="B542" s="18"/>
      <c r="C542" s="13"/>
      <c r="D542" s="22"/>
      <c r="E542" s="22"/>
      <c r="F542" s="23"/>
      <c r="G542" s="24" t="str">
        <f>IF(B542="","",IFERROR(INDEX('Registru note'!$C$5:$C$504,MATCH(B542,'Registru note'!$B$5:$B$504,0)),""))</f>
        <v/>
      </c>
      <c r="H542" s="25" t="str">
        <f t="shared" si="24"/>
        <v/>
      </c>
      <c r="I542" s="25" t="str">
        <f t="shared" si="25"/>
        <v/>
      </c>
      <c r="J542" s="15" t="str">
        <f>IF(B542="","",IFERROR(INDEX('Registru note'!$D$5:$D$504,MATCH(B542,'Registru note'!$B$5:$B$504,0)),""))</f>
        <v/>
      </c>
      <c r="K542" s="17" t="str">
        <f>IF(AND(B542="",D542="",E542=""),"",TRIM(IF(ISNA(MATCH(B542,'Registru note'!$B$5:$B$504,0)),"Nota nu există în registru. ","")&amp;IF(D542="","Lipsește contul debitor. ",IF(NOT(OR(ISNUMBER(MATCH(TRIM(IF(ISNUMBER(FIND(".",D542)),LEFT(D542,FIND(".",D542)-1),D542)),PlanCont,0)),ISNUMBER(MATCH(LEFT(TRIM(IF(ISNUMBER(FIND(".",D542)),LEFT(D542,FIND(".",D542)-1),D542)),4),PlanCont,0)),ISNUMBER(MATCH(LEFT(TRIM(IF(ISNUMBER(FIND(".",D542)),LEFT(D542,FIND(".",D542)-1),D542)),3),PlanCont,0)))),"Contul debitor nu există în plan. ",""))&amp;IF(E542="","Lipsește contul creditor. ",IF(NOT(OR(ISNUMBER(MATCH(TRIM(IF(ISNUMBER(FIND(".",E542)),LEFT(E542,FIND(".",E542)-1),E542)),PlanCont,0)),ISNUMBER(MATCH(LEFT(TRIM(IF(ISNUMBER(FIND(".",E542)),LEFT(E542,FIND(".",E542)-1),E542)),4),PlanCont,0)),ISNUMBER(MATCH(LEFT(TRIM(IF(ISNUMBER(FIND(".",E542)),LEFT(E542,FIND(".",E542)-1),E542)),3),PlanCont,0)))),"Contul creditor nu există în plan. ",""))&amp;IF(AND(D542&lt;&gt;"",TRIM(D542&amp;"")=TRIM(E542&amp;"")),"Același cont pe debit și credit. ","")&amp;IF(N(F542)=0,"Lipsește suma. ","")&amp;IF(AND(N(F542)&lt;0,J542&lt;&gt;"Stornare"),"Sumă negativă într-o notă care nu e de stornare. ","")&amp;IF(C542="","Lipsește explicația. ","")))</f>
        <v/>
      </c>
      <c r="L542" s="1" t="str">
        <f>IF(B542="","",B542&amp;"|"&amp;COUNTIF($B$5:B542,B542))</f>
        <v/>
      </c>
      <c r="M542" s="1" t="str">
        <f t="shared" si="26"/>
        <v/>
      </c>
    </row>
    <row r="543" spans="2:13" x14ac:dyDescent="0.2">
      <c r="B543" s="18"/>
      <c r="C543" s="13"/>
      <c r="D543" s="22"/>
      <c r="E543" s="22"/>
      <c r="F543" s="23"/>
      <c r="G543" s="24" t="str">
        <f>IF(B543="","",IFERROR(INDEX('Registru note'!$C$5:$C$504,MATCH(B543,'Registru note'!$B$5:$B$504,0)),""))</f>
        <v/>
      </c>
      <c r="H543" s="25" t="str">
        <f t="shared" si="24"/>
        <v/>
      </c>
      <c r="I543" s="25" t="str">
        <f t="shared" si="25"/>
        <v/>
      </c>
      <c r="J543" s="15" t="str">
        <f>IF(B543="","",IFERROR(INDEX('Registru note'!$D$5:$D$504,MATCH(B543,'Registru note'!$B$5:$B$504,0)),""))</f>
        <v/>
      </c>
      <c r="K543" s="17" t="str">
        <f>IF(AND(B543="",D543="",E543=""),"",TRIM(IF(ISNA(MATCH(B543,'Registru note'!$B$5:$B$504,0)),"Nota nu există în registru. ","")&amp;IF(D543="","Lipsește contul debitor. ",IF(NOT(OR(ISNUMBER(MATCH(TRIM(IF(ISNUMBER(FIND(".",D543)),LEFT(D543,FIND(".",D543)-1),D543)),PlanCont,0)),ISNUMBER(MATCH(LEFT(TRIM(IF(ISNUMBER(FIND(".",D543)),LEFT(D543,FIND(".",D543)-1),D543)),4),PlanCont,0)),ISNUMBER(MATCH(LEFT(TRIM(IF(ISNUMBER(FIND(".",D543)),LEFT(D543,FIND(".",D543)-1),D543)),3),PlanCont,0)))),"Contul debitor nu există în plan. ",""))&amp;IF(E543="","Lipsește contul creditor. ",IF(NOT(OR(ISNUMBER(MATCH(TRIM(IF(ISNUMBER(FIND(".",E543)),LEFT(E543,FIND(".",E543)-1),E543)),PlanCont,0)),ISNUMBER(MATCH(LEFT(TRIM(IF(ISNUMBER(FIND(".",E543)),LEFT(E543,FIND(".",E543)-1),E543)),4),PlanCont,0)),ISNUMBER(MATCH(LEFT(TRIM(IF(ISNUMBER(FIND(".",E543)),LEFT(E543,FIND(".",E543)-1),E543)),3),PlanCont,0)))),"Contul creditor nu există în plan. ",""))&amp;IF(AND(D543&lt;&gt;"",TRIM(D543&amp;"")=TRIM(E543&amp;"")),"Același cont pe debit și credit. ","")&amp;IF(N(F543)=0,"Lipsește suma. ","")&amp;IF(AND(N(F543)&lt;0,J543&lt;&gt;"Stornare"),"Sumă negativă într-o notă care nu e de stornare. ","")&amp;IF(C543="","Lipsește explicația. ","")))</f>
        <v/>
      </c>
      <c r="L543" s="1" t="str">
        <f>IF(B543="","",B543&amp;"|"&amp;COUNTIF($B$5:B543,B543))</f>
        <v/>
      </c>
      <c r="M543" s="1" t="str">
        <f t="shared" si="26"/>
        <v/>
      </c>
    </row>
    <row r="544" spans="2:13" x14ac:dyDescent="0.2">
      <c r="B544" s="18"/>
      <c r="C544" s="13"/>
      <c r="D544" s="22"/>
      <c r="E544" s="22"/>
      <c r="F544" s="23"/>
      <c r="G544" s="24" t="str">
        <f>IF(B544="","",IFERROR(INDEX('Registru note'!$C$5:$C$504,MATCH(B544,'Registru note'!$B$5:$B$504,0)),""))</f>
        <v/>
      </c>
      <c r="H544" s="25" t="str">
        <f t="shared" si="24"/>
        <v/>
      </c>
      <c r="I544" s="25" t="str">
        <f t="shared" si="25"/>
        <v/>
      </c>
      <c r="J544" s="15" t="str">
        <f>IF(B544="","",IFERROR(INDEX('Registru note'!$D$5:$D$504,MATCH(B544,'Registru note'!$B$5:$B$504,0)),""))</f>
        <v/>
      </c>
      <c r="K544" s="17" t="str">
        <f>IF(AND(B544="",D544="",E544=""),"",TRIM(IF(ISNA(MATCH(B544,'Registru note'!$B$5:$B$504,0)),"Nota nu există în registru. ","")&amp;IF(D544="","Lipsește contul debitor. ",IF(NOT(OR(ISNUMBER(MATCH(TRIM(IF(ISNUMBER(FIND(".",D544)),LEFT(D544,FIND(".",D544)-1),D544)),PlanCont,0)),ISNUMBER(MATCH(LEFT(TRIM(IF(ISNUMBER(FIND(".",D544)),LEFT(D544,FIND(".",D544)-1),D544)),4),PlanCont,0)),ISNUMBER(MATCH(LEFT(TRIM(IF(ISNUMBER(FIND(".",D544)),LEFT(D544,FIND(".",D544)-1),D544)),3),PlanCont,0)))),"Contul debitor nu există în plan. ",""))&amp;IF(E544="","Lipsește contul creditor. ",IF(NOT(OR(ISNUMBER(MATCH(TRIM(IF(ISNUMBER(FIND(".",E544)),LEFT(E544,FIND(".",E544)-1),E544)),PlanCont,0)),ISNUMBER(MATCH(LEFT(TRIM(IF(ISNUMBER(FIND(".",E544)),LEFT(E544,FIND(".",E544)-1),E544)),4),PlanCont,0)),ISNUMBER(MATCH(LEFT(TRIM(IF(ISNUMBER(FIND(".",E544)),LEFT(E544,FIND(".",E544)-1),E544)),3),PlanCont,0)))),"Contul creditor nu există în plan. ",""))&amp;IF(AND(D544&lt;&gt;"",TRIM(D544&amp;"")=TRIM(E544&amp;"")),"Același cont pe debit și credit. ","")&amp;IF(N(F544)=0,"Lipsește suma. ","")&amp;IF(AND(N(F544)&lt;0,J544&lt;&gt;"Stornare"),"Sumă negativă într-o notă care nu e de stornare. ","")&amp;IF(C544="","Lipsește explicația. ","")))</f>
        <v/>
      </c>
      <c r="L544" s="1" t="str">
        <f>IF(B544="","",B544&amp;"|"&amp;COUNTIF($B$5:B544,B544))</f>
        <v/>
      </c>
      <c r="M544" s="1" t="str">
        <f t="shared" si="26"/>
        <v/>
      </c>
    </row>
    <row r="545" spans="2:13" x14ac:dyDescent="0.2">
      <c r="B545" s="18"/>
      <c r="C545" s="13"/>
      <c r="D545" s="22"/>
      <c r="E545" s="22"/>
      <c r="F545" s="23"/>
      <c r="G545" s="24" t="str">
        <f>IF(B545="","",IFERROR(INDEX('Registru note'!$C$5:$C$504,MATCH(B545,'Registru note'!$B$5:$B$504,0)),""))</f>
        <v/>
      </c>
      <c r="H545" s="25" t="str">
        <f t="shared" si="24"/>
        <v/>
      </c>
      <c r="I545" s="25" t="str">
        <f t="shared" si="25"/>
        <v/>
      </c>
      <c r="J545" s="15" t="str">
        <f>IF(B545="","",IFERROR(INDEX('Registru note'!$D$5:$D$504,MATCH(B545,'Registru note'!$B$5:$B$504,0)),""))</f>
        <v/>
      </c>
      <c r="K545" s="17" t="str">
        <f>IF(AND(B545="",D545="",E545=""),"",TRIM(IF(ISNA(MATCH(B545,'Registru note'!$B$5:$B$504,0)),"Nota nu există în registru. ","")&amp;IF(D545="","Lipsește contul debitor. ",IF(NOT(OR(ISNUMBER(MATCH(TRIM(IF(ISNUMBER(FIND(".",D545)),LEFT(D545,FIND(".",D545)-1),D545)),PlanCont,0)),ISNUMBER(MATCH(LEFT(TRIM(IF(ISNUMBER(FIND(".",D545)),LEFT(D545,FIND(".",D545)-1),D545)),4),PlanCont,0)),ISNUMBER(MATCH(LEFT(TRIM(IF(ISNUMBER(FIND(".",D545)),LEFT(D545,FIND(".",D545)-1),D545)),3),PlanCont,0)))),"Contul debitor nu există în plan. ",""))&amp;IF(E545="","Lipsește contul creditor. ",IF(NOT(OR(ISNUMBER(MATCH(TRIM(IF(ISNUMBER(FIND(".",E545)),LEFT(E545,FIND(".",E545)-1),E545)),PlanCont,0)),ISNUMBER(MATCH(LEFT(TRIM(IF(ISNUMBER(FIND(".",E545)),LEFT(E545,FIND(".",E545)-1),E545)),4),PlanCont,0)),ISNUMBER(MATCH(LEFT(TRIM(IF(ISNUMBER(FIND(".",E545)),LEFT(E545,FIND(".",E545)-1),E545)),3),PlanCont,0)))),"Contul creditor nu există în plan. ",""))&amp;IF(AND(D545&lt;&gt;"",TRIM(D545&amp;"")=TRIM(E545&amp;"")),"Același cont pe debit și credit. ","")&amp;IF(N(F545)=0,"Lipsește suma. ","")&amp;IF(AND(N(F545)&lt;0,J545&lt;&gt;"Stornare"),"Sumă negativă într-o notă care nu e de stornare. ","")&amp;IF(C545="","Lipsește explicația. ","")))</f>
        <v/>
      </c>
      <c r="L545" s="1" t="str">
        <f>IF(B545="","",B545&amp;"|"&amp;COUNTIF($B$5:B545,B545))</f>
        <v/>
      </c>
      <c r="M545" s="1" t="str">
        <f t="shared" si="26"/>
        <v/>
      </c>
    </row>
    <row r="546" spans="2:13" x14ac:dyDescent="0.2">
      <c r="B546" s="18"/>
      <c r="C546" s="13"/>
      <c r="D546" s="22"/>
      <c r="E546" s="22"/>
      <c r="F546" s="23"/>
      <c r="G546" s="24" t="str">
        <f>IF(B546="","",IFERROR(INDEX('Registru note'!$C$5:$C$504,MATCH(B546,'Registru note'!$B$5:$B$504,0)),""))</f>
        <v/>
      </c>
      <c r="H546" s="25" t="str">
        <f t="shared" si="24"/>
        <v/>
      </c>
      <c r="I546" s="25" t="str">
        <f t="shared" si="25"/>
        <v/>
      </c>
      <c r="J546" s="15" t="str">
        <f>IF(B546="","",IFERROR(INDEX('Registru note'!$D$5:$D$504,MATCH(B546,'Registru note'!$B$5:$B$504,0)),""))</f>
        <v/>
      </c>
      <c r="K546" s="17" t="str">
        <f>IF(AND(B546="",D546="",E546=""),"",TRIM(IF(ISNA(MATCH(B546,'Registru note'!$B$5:$B$504,0)),"Nota nu există în registru. ","")&amp;IF(D546="","Lipsește contul debitor. ",IF(NOT(OR(ISNUMBER(MATCH(TRIM(IF(ISNUMBER(FIND(".",D546)),LEFT(D546,FIND(".",D546)-1),D546)),PlanCont,0)),ISNUMBER(MATCH(LEFT(TRIM(IF(ISNUMBER(FIND(".",D546)),LEFT(D546,FIND(".",D546)-1),D546)),4),PlanCont,0)),ISNUMBER(MATCH(LEFT(TRIM(IF(ISNUMBER(FIND(".",D546)),LEFT(D546,FIND(".",D546)-1),D546)),3),PlanCont,0)))),"Contul debitor nu există în plan. ",""))&amp;IF(E546="","Lipsește contul creditor. ",IF(NOT(OR(ISNUMBER(MATCH(TRIM(IF(ISNUMBER(FIND(".",E546)),LEFT(E546,FIND(".",E546)-1),E546)),PlanCont,0)),ISNUMBER(MATCH(LEFT(TRIM(IF(ISNUMBER(FIND(".",E546)),LEFT(E546,FIND(".",E546)-1),E546)),4),PlanCont,0)),ISNUMBER(MATCH(LEFT(TRIM(IF(ISNUMBER(FIND(".",E546)),LEFT(E546,FIND(".",E546)-1),E546)),3),PlanCont,0)))),"Contul creditor nu există în plan. ",""))&amp;IF(AND(D546&lt;&gt;"",TRIM(D546&amp;"")=TRIM(E546&amp;"")),"Același cont pe debit și credit. ","")&amp;IF(N(F546)=0,"Lipsește suma. ","")&amp;IF(AND(N(F546)&lt;0,J546&lt;&gt;"Stornare"),"Sumă negativă într-o notă care nu e de stornare. ","")&amp;IF(C546="","Lipsește explicația. ","")))</f>
        <v/>
      </c>
      <c r="L546" s="1" t="str">
        <f>IF(B546="","",B546&amp;"|"&amp;COUNTIF($B$5:B546,B546))</f>
        <v/>
      </c>
      <c r="M546" s="1" t="str">
        <f t="shared" si="26"/>
        <v/>
      </c>
    </row>
    <row r="547" spans="2:13" x14ac:dyDescent="0.2">
      <c r="B547" s="18"/>
      <c r="C547" s="13"/>
      <c r="D547" s="22"/>
      <c r="E547" s="22"/>
      <c r="F547" s="23"/>
      <c r="G547" s="24" t="str">
        <f>IF(B547="","",IFERROR(INDEX('Registru note'!$C$5:$C$504,MATCH(B547,'Registru note'!$B$5:$B$504,0)),""))</f>
        <v/>
      </c>
      <c r="H547" s="25" t="str">
        <f t="shared" si="24"/>
        <v/>
      </c>
      <c r="I547" s="25" t="str">
        <f t="shared" si="25"/>
        <v/>
      </c>
      <c r="J547" s="15" t="str">
        <f>IF(B547="","",IFERROR(INDEX('Registru note'!$D$5:$D$504,MATCH(B547,'Registru note'!$B$5:$B$504,0)),""))</f>
        <v/>
      </c>
      <c r="K547" s="17" t="str">
        <f>IF(AND(B547="",D547="",E547=""),"",TRIM(IF(ISNA(MATCH(B547,'Registru note'!$B$5:$B$504,0)),"Nota nu există în registru. ","")&amp;IF(D547="","Lipsește contul debitor. ",IF(NOT(OR(ISNUMBER(MATCH(TRIM(IF(ISNUMBER(FIND(".",D547)),LEFT(D547,FIND(".",D547)-1),D547)),PlanCont,0)),ISNUMBER(MATCH(LEFT(TRIM(IF(ISNUMBER(FIND(".",D547)),LEFT(D547,FIND(".",D547)-1),D547)),4),PlanCont,0)),ISNUMBER(MATCH(LEFT(TRIM(IF(ISNUMBER(FIND(".",D547)),LEFT(D547,FIND(".",D547)-1),D547)),3),PlanCont,0)))),"Contul debitor nu există în plan. ",""))&amp;IF(E547="","Lipsește contul creditor. ",IF(NOT(OR(ISNUMBER(MATCH(TRIM(IF(ISNUMBER(FIND(".",E547)),LEFT(E547,FIND(".",E547)-1),E547)),PlanCont,0)),ISNUMBER(MATCH(LEFT(TRIM(IF(ISNUMBER(FIND(".",E547)),LEFT(E547,FIND(".",E547)-1),E547)),4),PlanCont,0)),ISNUMBER(MATCH(LEFT(TRIM(IF(ISNUMBER(FIND(".",E547)),LEFT(E547,FIND(".",E547)-1),E547)),3),PlanCont,0)))),"Contul creditor nu există în plan. ",""))&amp;IF(AND(D547&lt;&gt;"",TRIM(D547&amp;"")=TRIM(E547&amp;"")),"Același cont pe debit și credit. ","")&amp;IF(N(F547)=0,"Lipsește suma. ","")&amp;IF(AND(N(F547)&lt;0,J547&lt;&gt;"Stornare"),"Sumă negativă într-o notă care nu e de stornare. ","")&amp;IF(C547="","Lipsește explicația. ","")))</f>
        <v/>
      </c>
      <c r="L547" s="1" t="str">
        <f>IF(B547="","",B547&amp;"|"&amp;COUNTIF($B$5:B547,B547))</f>
        <v/>
      </c>
      <c r="M547" s="1" t="str">
        <f t="shared" si="26"/>
        <v/>
      </c>
    </row>
    <row r="548" spans="2:13" x14ac:dyDescent="0.2">
      <c r="B548" s="18"/>
      <c r="C548" s="13"/>
      <c r="D548" s="22"/>
      <c r="E548" s="22"/>
      <c r="F548" s="23"/>
      <c r="G548" s="24" t="str">
        <f>IF(B548="","",IFERROR(INDEX('Registru note'!$C$5:$C$504,MATCH(B548,'Registru note'!$B$5:$B$504,0)),""))</f>
        <v/>
      </c>
      <c r="H548" s="25" t="str">
        <f t="shared" si="24"/>
        <v/>
      </c>
      <c r="I548" s="25" t="str">
        <f t="shared" si="25"/>
        <v/>
      </c>
      <c r="J548" s="15" t="str">
        <f>IF(B548="","",IFERROR(INDEX('Registru note'!$D$5:$D$504,MATCH(B548,'Registru note'!$B$5:$B$504,0)),""))</f>
        <v/>
      </c>
      <c r="K548" s="17" t="str">
        <f>IF(AND(B548="",D548="",E548=""),"",TRIM(IF(ISNA(MATCH(B548,'Registru note'!$B$5:$B$504,0)),"Nota nu există în registru. ","")&amp;IF(D548="","Lipsește contul debitor. ",IF(NOT(OR(ISNUMBER(MATCH(TRIM(IF(ISNUMBER(FIND(".",D548)),LEFT(D548,FIND(".",D548)-1),D548)),PlanCont,0)),ISNUMBER(MATCH(LEFT(TRIM(IF(ISNUMBER(FIND(".",D548)),LEFT(D548,FIND(".",D548)-1),D548)),4),PlanCont,0)),ISNUMBER(MATCH(LEFT(TRIM(IF(ISNUMBER(FIND(".",D548)),LEFT(D548,FIND(".",D548)-1),D548)),3),PlanCont,0)))),"Contul debitor nu există în plan. ",""))&amp;IF(E548="","Lipsește contul creditor. ",IF(NOT(OR(ISNUMBER(MATCH(TRIM(IF(ISNUMBER(FIND(".",E548)),LEFT(E548,FIND(".",E548)-1),E548)),PlanCont,0)),ISNUMBER(MATCH(LEFT(TRIM(IF(ISNUMBER(FIND(".",E548)),LEFT(E548,FIND(".",E548)-1),E548)),4),PlanCont,0)),ISNUMBER(MATCH(LEFT(TRIM(IF(ISNUMBER(FIND(".",E548)),LEFT(E548,FIND(".",E548)-1),E548)),3),PlanCont,0)))),"Contul creditor nu există în plan. ",""))&amp;IF(AND(D548&lt;&gt;"",TRIM(D548&amp;"")=TRIM(E548&amp;"")),"Același cont pe debit și credit. ","")&amp;IF(N(F548)=0,"Lipsește suma. ","")&amp;IF(AND(N(F548)&lt;0,J548&lt;&gt;"Stornare"),"Sumă negativă într-o notă care nu e de stornare. ","")&amp;IF(C548="","Lipsește explicația. ","")))</f>
        <v/>
      </c>
      <c r="L548" s="1" t="str">
        <f>IF(B548="","",B548&amp;"|"&amp;COUNTIF($B$5:B548,B548))</f>
        <v/>
      </c>
      <c r="M548" s="1" t="str">
        <f t="shared" si="26"/>
        <v/>
      </c>
    </row>
    <row r="549" spans="2:13" x14ac:dyDescent="0.2">
      <c r="B549" s="18"/>
      <c r="C549" s="13"/>
      <c r="D549" s="22"/>
      <c r="E549" s="22"/>
      <c r="F549" s="23"/>
      <c r="G549" s="24" t="str">
        <f>IF(B549="","",IFERROR(INDEX('Registru note'!$C$5:$C$504,MATCH(B549,'Registru note'!$B$5:$B$504,0)),""))</f>
        <v/>
      </c>
      <c r="H549" s="25" t="str">
        <f t="shared" si="24"/>
        <v/>
      </c>
      <c r="I549" s="25" t="str">
        <f t="shared" si="25"/>
        <v/>
      </c>
      <c r="J549" s="15" t="str">
        <f>IF(B549="","",IFERROR(INDEX('Registru note'!$D$5:$D$504,MATCH(B549,'Registru note'!$B$5:$B$504,0)),""))</f>
        <v/>
      </c>
      <c r="K549" s="17" t="str">
        <f>IF(AND(B549="",D549="",E549=""),"",TRIM(IF(ISNA(MATCH(B549,'Registru note'!$B$5:$B$504,0)),"Nota nu există în registru. ","")&amp;IF(D549="","Lipsește contul debitor. ",IF(NOT(OR(ISNUMBER(MATCH(TRIM(IF(ISNUMBER(FIND(".",D549)),LEFT(D549,FIND(".",D549)-1),D549)),PlanCont,0)),ISNUMBER(MATCH(LEFT(TRIM(IF(ISNUMBER(FIND(".",D549)),LEFT(D549,FIND(".",D549)-1),D549)),4),PlanCont,0)),ISNUMBER(MATCH(LEFT(TRIM(IF(ISNUMBER(FIND(".",D549)),LEFT(D549,FIND(".",D549)-1),D549)),3),PlanCont,0)))),"Contul debitor nu există în plan. ",""))&amp;IF(E549="","Lipsește contul creditor. ",IF(NOT(OR(ISNUMBER(MATCH(TRIM(IF(ISNUMBER(FIND(".",E549)),LEFT(E549,FIND(".",E549)-1),E549)),PlanCont,0)),ISNUMBER(MATCH(LEFT(TRIM(IF(ISNUMBER(FIND(".",E549)),LEFT(E549,FIND(".",E549)-1),E549)),4),PlanCont,0)),ISNUMBER(MATCH(LEFT(TRIM(IF(ISNUMBER(FIND(".",E549)),LEFT(E549,FIND(".",E549)-1),E549)),3),PlanCont,0)))),"Contul creditor nu există în plan. ",""))&amp;IF(AND(D549&lt;&gt;"",TRIM(D549&amp;"")=TRIM(E549&amp;"")),"Același cont pe debit și credit. ","")&amp;IF(N(F549)=0,"Lipsește suma. ","")&amp;IF(AND(N(F549)&lt;0,J549&lt;&gt;"Stornare"),"Sumă negativă într-o notă care nu e de stornare. ","")&amp;IF(C549="","Lipsește explicația. ","")))</f>
        <v/>
      </c>
      <c r="L549" s="1" t="str">
        <f>IF(B549="","",B549&amp;"|"&amp;COUNTIF($B$5:B549,B549))</f>
        <v/>
      </c>
      <c r="M549" s="1" t="str">
        <f t="shared" si="26"/>
        <v/>
      </c>
    </row>
    <row r="550" spans="2:13" x14ac:dyDescent="0.2">
      <c r="B550" s="18"/>
      <c r="C550" s="13"/>
      <c r="D550" s="22"/>
      <c r="E550" s="22"/>
      <c r="F550" s="23"/>
      <c r="G550" s="24" t="str">
        <f>IF(B550="","",IFERROR(INDEX('Registru note'!$C$5:$C$504,MATCH(B550,'Registru note'!$B$5:$B$504,0)),""))</f>
        <v/>
      </c>
      <c r="H550" s="25" t="str">
        <f t="shared" si="24"/>
        <v/>
      </c>
      <c r="I550" s="25" t="str">
        <f t="shared" si="25"/>
        <v/>
      </c>
      <c r="J550" s="15" t="str">
        <f>IF(B550="","",IFERROR(INDEX('Registru note'!$D$5:$D$504,MATCH(B550,'Registru note'!$B$5:$B$504,0)),""))</f>
        <v/>
      </c>
      <c r="K550" s="17" t="str">
        <f>IF(AND(B550="",D550="",E550=""),"",TRIM(IF(ISNA(MATCH(B550,'Registru note'!$B$5:$B$504,0)),"Nota nu există în registru. ","")&amp;IF(D550="","Lipsește contul debitor. ",IF(NOT(OR(ISNUMBER(MATCH(TRIM(IF(ISNUMBER(FIND(".",D550)),LEFT(D550,FIND(".",D550)-1),D550)),PlanCont,0)),ISNUMBER(MATCH(LEFT(TRIM(IF(ISNUMBER(FIND(".",D550)),LEFT(D550,FIND(".",D550)-1),D550)),4),PlanCont,0)),ISNUMBER(MATCH(LEFT(TRIM(IF(ISNUMBER(FIND(".",D550)),LEFT(D550,FIND(".",D550)-1),D550)),3),PlanCont,0)))),"Contul debitor nu există în plan. ",""))&amp;IF(E550="","Lipsește contul creditor. ",IF(NOT(OR(ISNUMBER(MATCH(TRIM(IF(ISNUMBER(FIND(".",E550)),LEFT(E550,FIND(".",E550)-1),E550)),PlanCont,0)),ISNUMBER(MATCH(LEFT(TRIM(IF(ISNUMBER(FIND(".",E550)),LEFT(E550,FIND(".",E550)-1),E550)),4),PlanCont,0)),ISNUMBER(MATCH(LEFT(TRIM(IF(ISNUMBER(FIND(".",E550)),LEFT(E550,FIND(".",E550)-1),E550)),3),PlanCont,0)))),"Contul creditor nu există în plan. ",""))&amp;IF(AND(D550&lt;&gt;"",TRIM(D550&amp;"")=TRIM(E550&amp;"")),"Același cont pe debit și credit. ","")&amp;IF(N(F550)=0,"Lipsește suma. ","")&amp;IF(AND(N(F550)&lt;0,J550&lt;&gt;"Stornare"),"Sumă negativă într-o notă care nu e de stornare. ","")&amp;IF(C550="","Lipsește explicația. ","")))</f>
        <v/>
      </c>
      <c r="L550" s="1" t="str">
        <f>IF(B550="","",B550&amp;"|"&amp;COUNTIF($B$5:B550,B550))</f>
        <v/>
      </c>
      <c r="M550" s="1" t="str">
        <f t="shared" si="26"/>
        <v/>
      </c>
    </row>
    <row r="551" spans="2:13" x14ac:dyDescent="0.2">
      <c r="B551" s="18"/>
      <c r="C551" s="13"/>
      <c r="D551" s="22"/>
      <c r="E551" s="22"/>
      <c r="F551" s="23"/>
      <c r="G551" s="24" t="str">
        <f>IF(B551="","",IFERROR(INDEX('Registru note'!$C$5:$C$504,MATCH(B551,'Registru note'!$B$5:$B$504,0)),""))</f>
        <v/>
      </c>
      <c r="H551" s="25" t="str">
        <f t="shared" si="24"/>
        <v/>
      </c>
      <c r="I551" s="25" t="str">
        <f t="shared" si="25"/>
        <v/>
      </c>
      <c r="J551" s="15" t="str">
        <f>IF(B551="","",IFERROR(INDEX('Registru note'!$D$5:$D$504,MATCH(B551,'Registru note'!$B$5:$B$504,0)),""))</f>
        <v/>
      </c>
      <c r="K551" s="17" t="str">
        <f>IF(AND(B551="",D551="",E551=""),"",TRIM(IF(ISNA(MATCH(B551,'Registru note'!$B$5:$B$504,0)),"Nota nu există în registru. ","")&amp;IF(D551="","Lipsește contul debitor. ",IF(NOT(OR(ISNUMBER(MATCH(TRIM(IF(ISNUMBER(FIND(".",D551)),LEFT(D551,FIND(".",D551)-1),D551)),PlanCont,0)),ISNUMBER(MATCH(LEFT(TRIM(IF(ISNUMBER(FIND(".",D551)),LEFT(D551,FIND(".",D551)-1),D551)),4),PlanCont,0)),ISNUMBER(MATCH(LEFT(TRIM(IF(ISNUMBER(FIND(".",D551)),LEFT(D551,FIND(".",D551)-1),D551)),3),PlanCont,0)))),"Contul debitor nu există în plan. ",""))&amp;IF(E551="","Lipsește contul creditor. ",IF(NOT(OR(ISNUMBER(MATCH(TRIM(IF(ISNUMBER(FIND(".",E551)),LEFT(E551,FIND(".",E551)-1),E551)),PlanCont,0)),ISNUMBER(MATCH(LEFT(TRIM(IF(ISNUMBER(FIND(".",E551)),LEFT(E551,FIND(".",E551)-1),E551)),4),PlanCont,0)),ISNUMBER(MATCH(LEFT(TRIM(IF(ISNUMBER(FIND(".",E551)),LEFT(E551,FIND(".",E551)-1),E551)),3),PlanCont,0)))),"Contul creditor nu există în plan. ",""))&amp;IF(AND(D551&lt;&gt;"",TRIM(D551&amp;"")=TRIM(E551&amp;"")),"Același cont pe debit și credit. ","")&amp;IF(N(F551)=0,"Lipsește suma. ","")&amp;IF(AND(N(F551)&lt;0,J551&lt;&gt;"Stornare"),"Sumă negativă într-o notă care nu e de stornare. ","")&amp;IF(C551="","Lipsește explicația. ","")))</f>
        <v/>
      </c>
      <c r="L551" s="1" t="str">
        <f>IF(B551="","",B551&amp;"|"&amp;COUNTIF($B$5:B551,B551))</f>
        <v/>
      </c>
      <c r="M551" s="1" t="str">
        <f t="shared" si="26"/>
        <v/>
      </c>
    </row>
    <row r="552" spans="2:13" x14ac:dyDescent="0.2">
      <c r="B552" s="18"/>
      <c r="C552" s="13"/>
      <c r="D552" s="22"/>
      <c r="E552" s="22"/>
      <c r="F552" s="23"/>
      <c r="G552" s="24" t="str">
        <f>IF(B552="","",IFERROR(INDEX('Registru note'!$C$5:$C$504,MATCH(B552,'Registru note'!$B$5:$B$504,0)),""))</f>
        <v/>
      </c>
      <c r="H552" s="25" t="str">
        <f t="shared" si="24"/>
        <v/>
      </c>
      <c r="I552" s="25" t="str">
        <f t="shared" si="25"/>
        <v/>
      </c>
      <c r="J552" s="15" t="str">
        <f>IF(B552="","",IFERROR(INDEX('Registru note'!$D$5:$D$504,MATCH(B552,'Registru note'!$B$5:$B$504,0)),""))</f>
        <v/>
      </c>
      <c r="K552" s="17" t="str">
        <f>IF(AND(B552="",D552="",E552=""),"",TRIM(IF(ISNA(MATCH(B552,'Registru note'!$B$5:$B$504,0)),"Nota nu există în registru. ","")&amp;IF(D552="","Lipsește contul debitor. ",IF(NOT(OR(ISNUMBER(MATCH(TRIM(IF(ISNUMBER(FIND(".",D552)),LEFT(D552,FIND(".",D552)-1),D552)),PlanCont,0)),ISNUMBER(MATCH(LEFT(TRIM(IF(ISNUMBER(FIND(".",D552)),LEFT(D552,FIND(".",D552)-1),D552)),4),PlanCont,0)),ISNUMBER(MATCH(LEFT(TRIM(IF(ISNUMBER(FIND(".",D552)),LEFT(D552,FIND(".",D552)-1),D552)),3),PlanCont,0)))),"Contul debitor nu există în plan. ",""))&amp;IF(E552="","Lipsește contul creditor. ",IF(NOT(OR(ISNUMBER(MATCH(TRIM(IF(ISNUMBER(FIND(".",E552)),LEFT(E552,FIND(".",E552)-1),E552)),PlanCont,0)),ISNUMBER(MATCH(LEFT(TRIM(IF(ISNUMBER(FIND(".",E552)),LEFT(E552,FIND(".",E552)-1),E552)),4),PlanCont,0)),ISNUMBER(MATCH(LEFT(TRIM(IF(ISNUMBER(FIND(".",E552)),LEFT(E552,FIND(".",E552)-1),E552)),3),PlanCont,0)))),"Contul creditor nu există în plan. ",""))&amp;IF(AND(D552&lt;&gt;"",TRIM(D552&amp;"")=TRIM(E552&amp;"")),"Același cont pe debit și credit. ","")&amp;IF(N(F552)=0,"Lipsește suma. ","")&amp;IF(AND(N(F552)&lt;0,J552&lt;&gt;"Stornare"),"Sumă negativă într-o notă care nu e de stornare. ","")&amp;IF(C552="","Lipsește explicația. ","")))</f>
        <v/>
      </c>
      <c r="L552" s="1" t="str">
        <f>IF(B552="","",B552&amp;"|"&amp;COUNTIF($B$5:B552,B552))</f>
        <v/>
      </c>
      <c r="M552" s="1" t="str">
        <f t="shared" si="26"/>
        <v/>
      </c>
    </row>
    <row r="553" spans="2:13" x14ac:dyDescent="0.2">
      <c r="B553" s="18"/>
      <c r="C553" s="13"/>
      <c r="D553" s="22"/>
      <c r="E553" s="22"/>
      <c r="F553" s="23"/>
      <c r="G553" s="24" t="str">
        <f>IF(B553="","",IFERROR(INDEX('Registru note'!$C$5:$C$504,MATCH(B553,'Registru note'!$B$5:$B$504,0)),""))</f>
        <v/>
      </c>
      <c r="H553" s="25" t="str">
        <f t="shared" si="24"/>
        <v/>
      </c>
      <c r="I553" s="25" t="str">
        <f t="shared" si="25"/>
        <v/>
      </c>
      <c r="J553" s="15" t="str">
        <f>IF(B553="","",IFERROR(INDEX('Registru note'!$D$5:$D$504,MATCH(B553,'Registru note'!$B$5:$B$504,0)),""))</f>
        <v/>
      </c>
      <c r="K553" s="17" t="str">
        <f>IF(AND(B553="",D553="",E553=""),"",TRIM(IF(ISNA(MATCH(B553,'Registru note'!$B$5:$B$504,0)),"Nota nu există în registru. ","")&amp;IF(D553="","Lipsește contul debitor. ",IF(NOT(OR(ISNUMBER(MATCH(TRIM(IF(ISNUMBER(FIND(".",D553)),LEFT(D553,FIND(".",D553)-1),D553)),PlanCont,0)),ISNUMBER(MATCH(LEFT(TRIM(IF(ISNUMBER(FIND(".",D553)),LEFT(D553,FIND(".",D553)-1),D553)),4),PlanCont,0)),ISNUMBER(MATCH(LEFT(TRIM(IF(ISNUMBER(FIND(".",D553)),LEFT(D553,FIND(".",D553)-1),D553)),3),PlanCont,0)))),"Contul debitor nu există în plan. ",""))&amp;IF(E553="","Lipsește contul creditor. ",IF(NOT(OR(ISNUMBER(MATCH(TRIM(IF(ISNUMBER(FIND(".",E553)),LEFT(E553,FIND(".",E553)-1),E553)),PlanCont,0)),ISNUMBER(MATCH(LEFT(TRIM(IF(ISNUMBER(FIND(".",E553)),LEFT(E553,FIND(".",E553)-1),E553)),4),PlanCont,0)),ISNUMBER(MATCH(LEFT(TRIM(IF(ISNUMBER(FIND(".",E553)),LEFT(E553,FIND(".",E553)-1),E553)),3),PlanCont,0)))),"Contul creditor nu există în plan. ",""))&amp;IF(AND(D553&lt;&gt;"",TRIM(D553&amp;"")=TRIM(E553&amp;"")),"Același cont pe debit și credit. ","")&amp;IF(N(F553)=0,"Lipsește suma. ","")&amp;IF(AND(N(F553)&lt;0,J553&lt;&gt;"Stornare"),"Sumă negativă într-o notă care nu e de stornare. ","")&amp;IF(C553="","Lipsește explicația. ","")))</f>
        <v/>
      </c>
      <c r="L553" s="1" t="str">
        <f>IF(B553="","",B553&amp;"|"&amp;COUNTIF($B$5:B553,B553))</f>
        <v/>
      </c>
      <c r="M553" s="1" t="str">
        <f t="shared" si="26"/>
        <v/>
      </c>
    </row>
    <row r="554" spans="2:13" x14ac:dyDescent="0.2">
      <c r="B554" s="18"/>
      <c r="C554" s="13"/>
      <c r="D554" s="22"/>
      <c r="E554" s="22"/>
      <c r="F554" s="23"/>
      <c r="G554" s="24" t="str">
        <f>IF(B554="","",IFERROR(INDEX('Registru note'!$C$5:$C$504,MATCH(B554,'Registru note'!$B$5:$B$504,0)),""))</f>
        <v/>
      </c>
      <c r="H554" s="25" t="str">
        <f t="shared" si="24"/>
        <v/>
      </c>
      <c r="I554" s="25" t="str">
        <f t="shared" si="25"/>
        <v/>
      </c>
      <c r="J554" s="15" t="str">
        <f>IF(B554="","",IFERROR(INDEX('Registru note'!$D$5:$D$504,MATCH(B554,'Registru note'!$B$5:$B$504,0)),""))</f>
        <v/>
      </c>
      <c r="K554" s="17" t="str">
        <f>IF(AND(B554="",D554="",E554=""),"",TRIM(IF(ISNA(MATCH(B554,'Registru note'!$B$5:$B$504,0)),"Nota nu există în registru. ","")&amp;IF(D554="","Lipsește contul debitor. ",IF(NOT(OR(ISNUMBER(MATCH(TRIM(IF(ISNUMBER(FIND(".",D554)),LEFT(D554,FIND(".",D554)-1),D554)),PlanCont,0)),ISNUMBER(MATCH(LEFT(TRIM(IF(ISNUMBER(FIND(".",D554)),LEFT(D554,FIND(".",D554)-1),D554)),4),PlanCont,0)),ISNUMBER(MATCH(LEFT(TRIM(IF(ISNUMBER(FIND(".",D554)),LEFT(D554,FIND(".",D554)-1),D554)),3),PlanCont,0)))),"Contul debitor nu există în plan. ",""))&amp;IF(E554="","Lipsește contul creditor. ",IF(NOT(OR(ISNUMBER(MATCH(TRIM(IF(ISNUMBER(FIND(".",E554)),LEFT(E554,FIND(".",E554)-1),E554)),PlanCont,0)),ISNUMBER(MATCH(LEFT(TRIM(IF(ISNUMBER(FIND(".",E554)),LEFT(E554,FIND(".",E554)-1),E554)),4),PlanCont,0)),ISNUMBER(MATCH(LEFT(TRIM(IF(ISNUMBER(FIND(".",E554)),LEFT(E554,FIND(".",E554)-1),E554)),3),PlanCont,0)))),"Contul creditor nu există în plan. ",""))&amp;IF(AND(D554&lt;&gt;"",TRIM(D554&amp;"")=TRIM(E554&amp;"")),"Același cont pe debit și credit. ","")&amp;IF(N(F554)=0,"Lipsește suma. ","")&amp;IF(AND(N(F554)&lt;0,J554&lt;&gt;"Stornare"),"Sumă negativă într-o notă care nu e de stornare. ","")&amp;IF(C554="","Lipsește explicația. ","")))</f>
        <v/>
      </c>
      <c r="L554" s="1" t="str">
        <f>IF(B554="","",B554&amp;"|"&amp;COUNTIF($B$5:B554,B554))</f>
        <v/>
      </c>
      <c r="M554" s="1" t="str">
        <f t="shared" si="26"/>
        <v/>
      </c>
    </row>
    <row r="555" spans="2:13" x14ac:dyDescent="0.2">
      <c r="B555" s="18"/>
      <c r="C555" s="13"/>
      <c r="D555" s="22"/>
      <c r="E555" s="22"/>
      <c r="F555" s="23"/>
      <c r="G555" s="24" t="str">
        <f>IF(B555="","",IFERROR(INDEX('Registru note'!$C$5:$C$504,MATCH(B555,'Registru note'!$B$5:$B$504,0)),""))</f>
        <v/>
      </c>
      <c r="H555" s="25" t="str">
        <f t="shared" si="24"/>
        <v/>
      </c>
      <c r="I555" s="25" t="str">
        <f t="shared" si="25"/>
        <v/>
      </c>
      <c r="J555" s="15" t="str">
        <f>IF(B555="","",IFERROR(INDEX('Registru note'!$D$5:$D$504,MATCH(B555,'Registru note'!$B$5:$B$504,0)),""))</f>
        <v/>
      </c>
      <c r="K555" s="17" t="str">
        <f>IF(AND(B555="",D555="",E555=""),"",TRIM(IF(ISNA(MATCH(B555,'Registru note'!$B$5:$B$504,0)),"Nota nu există în registru. ","")&amp;IF(D555="","Lipsește contul debitor. ",IF(NOT(OR(ISNUMBER(MATCH(TRIM(IF(ISNUMBER(FIND(".",D555)),LEFT(D555,FIND(".",D555)-1),D555)),PlanCont,0)),ISNUMBER(MATCH(LEFT(TRIM(IF(ISNUMBER(FIND(".",D555)),LEFT(D555,FIND(".",D555)-1),D555)),4),PlanCont,0)),ISNUMBER(MATCH(LEFT(TRIM(IF(ISNUMBER(FIND(".",D555)),LEFT(D555,FIND(".",D555)-1),D555)),3),PlanCont,0)))),"Contul debitor nu există în plan. ",""))&amp;IF(E555="","Lipsește contul creditor. ",IF(NOT(OR(ISNUMBER(MATCH(TRIM(IF(ISNUMBER(FIND(".",E555)),LEFT(E555,FIND(".",E555)-1),E555)),PlanCont,0)),ISNUMBER(MATCH(LEFT(TRIM(IF(ISNUMBER(FIND(".",E555)),LEFT(E555,FIND(".",E555)-1),E555)),4),PlanCont,0)),ISNUMBER(MATCH(LEFT(TRIM(IF(ISNUMBER(FIND(".",E555)),LEFT(E555,FIND(".",E555)-1),E555)),3),PlanCont,0)))),"Contul creditor nu există în plan. ",""))&amp;IF(AND(D555&lt;&gt;"",TRIM(D555&amp;"")=TRIM(E555&amp;"")),"Același cont pe debit și credit. ","")&amp;IF(N(F555)=0,"Lipsește suma. ","")&amp;IF(AND(N(F555)&lt;0,J555&lt;&gt;"Stornare"),"Sumă negativă într-o notă care nu e de stornare. ","")&amp;IF(C555="","Lipsește explicația. ","")))</f>
        <v/>
      </c>
      <c r="L555" s="1" t="str">
        <f>IF(B555="","",B555&amp;"|"&amp;COUNTIF($B$5:B555,B555))</f>
        <v/>
      </c>
      <c r="M555" s="1" t="str">
        <f t="shared" si="26"/>
        <v/>
      </c>
    </row>
    <row r="556" spans="2:13" x14ac:dyDescent="0.2">
      <c r="B556" s="18"/>
      <c r="C556" s="13"/>
      <c r="D556" s="22"/>
      <c r="E556" s="22"/>
      <c r="F556" s="23"/>
      <c r="G556" s="24" t="str">
        <f>IF(B556="","",IFERROR(INDEX('Registru note'!$C$5:$C$504,MATCH(B556,'Registru note'!$B$5:$B$504,0)),""))</f>
        <v/>
      </c>
      <c r="H556" s="25" t="str">
        <f t="shared" si="24"/>
        <v/>
      </c>
      <c r="I556" s="25" t="str">
        <f t="shared" si="25"/>
        <v/>
      </c>
      <c r="J556" s="15" t="str">
        <f>IF(B556="","",IFERROR(INDEX('Registru note'!$D$5:$D$504,MATCH(B556,'Registru note'!$B$5:$B$504,0)),""))</f>
        <v/>
      </c>
      <c r="K556" s="17" t="str">
        <f>IF(AND(B556="",D556="",E556=""),"",TRIM(IF(ISNA(MATCH(B556,'Registru note'!$B$5:$B$504,0)),"Nota nu există în registru. ","")&amp;IF(D556="","Lipsește contul debitor. ",IF(NOT(OR(ISNUMBER(MATCH(TRIM(IF(ISNUMBER(FIND(".",D556)),LEFT(D556,FIND(".",D556)-1),D556)),PlanCont,0)),ISNUMBER(MATCH(LEFT(TRIM(IF(ISNUMBER(FIND(".",D556)),LEFT(D556,FIND(".",D556)-1),D556)),4),PlanCont,0)),ISNUMBER(MATCH(LEFT(TRIM(IF(ISNUMBER(FIND(".",D556)),LEFT(D556,FIND(".",D556)-1),D556)),3),PlanCont,0)))),"Contul debitor nu există în plan. ",""))&amp;IF(E556="","Lipsește contul creditor. ",IF(NOT(OR(ISNUMBER(MATCH(TRIM(IF(ISNUMBER(FIND(".",E556)),LEFT(E556,FIND(".",E556)-1),E556)),PlanCont,0)),ISNUMBER(MATCH(LEFT(TRIM(IF(ISNUMBER(FIND(".",E556)),LEFT(E556,FIND(".",E556)-1),E556)),4),PlanCont,0)),ISNUMBER(MATCH(LEFT(TRIM(IF(ISNUMBER(FIND(".",E556)),LEFT(E556,FIND(".",E556)-1),E556)),3),PlanCont,0)))),"Contul creditor nu există în plan. ",""))&amp;IF(AND(D556&lt;&gt;"",TRIM(D556&amp;"")=TRIM(E556&amp;"")),"Același cont pe debit și credit. ","")&amp;IF(N(F556)=0,"Lipsește suma. ","")&amp;IF(AND(N(F556)&lt;0,J556&lt;&gt;"Stornare"),"Sumă negativă într-o notă care nu e de stornare. ","")&amp;IF(C556="","Lipsește explicația. ","")))</f>
        <v/>
      </c>
      <c r="L556" s="1" t="str">
        <f>IF(B556="","",B556&amp;"|"&amp;COUNTIF($B$5:B556,B556))</f>
        <v/>
      </c>
      <c r="M556" s="1" t="str">
        <f t="shared" si="26"/>
        <v/>
      </c>
    </row>
    <row r="557" spans="2:13" x14ac:dyDescent="0.2">
      <c r="B557" s="18"/>
      <c r="C557" s="13"/>
      <c r="D557" s="22"/>
      <c r="E557" s="22"/>
      <c r="F557" s="23"/>
      <c r="G557" s="24" t="str">
        <f>IF(B557="","",IFERROR(INDEX('Registru note'!$C$5:$C$504,MATCH(B557,'Registru note'!$B$5:$B$504,0)),""))</f>
        <v/>
      </c>
      <c r="H557" s="25" t="str">
        <f t="shared" si="24"/>
        <v/>
      </c>
      <c r="I557" s="25" t="str">
        <f t="shared" si="25"/>
        <v/>
      </c>
      <c r="J557" s="15" t="str">
        <f>IF(B557="","",IFERROR(INDEX('Registru note'!$D$5:$D$504,MATCH(B557,'Registru note'!$B$5:$B$504,0)),""))</f>
        <v/>
      </c>
      <c r="K557" s="17" t="str">
        <f>IF(AND(B557="",D557="",E557=""),"",TRIM(IF(ISNA(MATCH(B557,'Registru note'!$B$5:$B$504,0)),"Nota nu există în registru. ","")&amp;IF(D557="","Lipsește contul debitor. ",IF(NOT(OR(ISNUMBER(MATCH(TRIM(IF(ISNUMBER(FIND(".",D557)),LEFT(D557,FIND(".",D557)-1),D557)),PlanCont,0)),ISNUMBER(MATCH(LEFT(TRIM(IF(ISNUMBER(FIND(".",D557)),LEFT(D557,FIND(".",D557)-1),D557)),4),PlanCont,0)),ISNUMBER(MATCH(LEFT(TRIM(IF(ISNUMBER(FIND(".",D557)),LEFT(D557,FIND(".",D557)-1),D557)),3),PlanCont,0)))),"Contul debitor nu există în plan. ",""))&amp;IF(E557="","Lipsește contul creditor. ",IF(NOT(OR(ISNUMBER(MATCH(TRIM(IF(ISNUMBER(FIND(".",E557)),LEFT(E557,FIND(".",E557)-1),E557)),PlanCont,0)),ISNUMBER(MATCH(LEFT(TRIM(IF(ISNUMBER(FIND(".",E557)),LEFT(E557,FIND(".",E557)-1),E557)),4),PlanCont,0)),ISNUMBER(MATCH(LEFT(TRIM(IF(ISNUMBER(FIND(".",E557)),LEFT(E557,FIND(".",E557)-1),E557)),3),PlanCont,0)))),"Contul creditor nu există în plan. ",""))&amp;IF(AND(D557&lt;&gt;"",TRIM(D557&amp;"")=TRIM(E557&amp;"")),"Același cont pe debit și credit. ","")&amp;IF(N(F557)=0,"Lipsește suma. ","")&amp;IF(AND(N(F557)&lt;0,J557&lt;&gt;"Stornare"),"Sumă negativă într-o notă care nu e de stornare. ","")&amp;IF(C557="","Lipsește explicația. ","")))</f>
        <v/>
      </c>
      <c r="L557" s="1" t="str">
        <f>IF(B557="","",B557&amp;"|"&amp;COUNTIF($B$5:B557,B557))</f>
        <v/>
      </c>
      <c r="M557" s="1" t="str">
        <f t="shared" si="26"/>
        <v/>
      </c>
    </row>
    <row r="558" spans="2:13" x14ac:dyDescent="0.2">
      <c r="B558" s="18"/>
      <c r="C558" s="13"/>
      <c r="D558" s="22"/>
      <c r="E558" s="22"/>
      <c r="F558" s="23"/>
      <c r="G558" s="24" t="str">
        <f>IF(B558="","",IFERROR(INDEX('Registru note'!$C$5:$C$504,MATCH(B558,'Registru note'!$B$5:$B$504,0)),""))</f>
        <v/>
      </c>
      <c r="H558" s="25" t="str">
        <f t="shared" si="24"/>
        <v/>
      </c>
      <c r="I558" s="25" t="str">
        <f t="shared" si="25"/>
        <v/>
      </c>
      <c r="J558" s="15" t="str">
        <f>IF(B558="","",IFERROR(INDEX('Registru note'!$D$5:$D$504,MATCH(B558,'Registru note'!$B$5:$B$504,0)),""))</f>
        <v/>
      </c>
      <c r="K558" s="17" t="str">
        <f>IF(AND(B558="",D558="",E558=""),"",TRIM(IF(ISNA(MATCH(B558,'Registru note'!$B$5:$B$504,0)),"Nota nu există în registru. ","")&amp;IF(D558="","Lipsește contul debitor. ",IF(NOT(OR(ISNUMBER(MATCH(TRIM(IF(ISNUMBER(FIND(".",D558)),LEFT(D558,FIND(".",D558)-1),D558)),PlanCont,0)),ISNUMBER(MATCH(LEFT(TRIM(IF(ISNUMBER(FIND(".",D558)),LEFT(D558,FIND(".",D558)-1),D558)),4),PlanCont,0)),ISNUMBER(MATCH(LEFT(TRIM(IF(ISNUMBER(FIND(".",D558)),LEFT(D558,FIND(".",D558)-1),D558)),3),PlanCont,0)))),"Contul debitor nu există în plan. ",""))&amp;IF(E558="","Lipsește contul creditor. ",IF(NOT(OR(ISNUMBER(MATCH(TRIM(IF(ISNUMBER(FIND(".",E558)),LEFT(E558,FIND(".",E558)-1),E558)),PlanCont,0)),ISNUMBER(MATCH(LEFT(TRIM(IF(ISNUMBER(FIND(".",E558)),LEFT(E558,FIND(".",E558)-1),E558)),4),PlanCont,0)),ISNUMBER(MATCH(LEFT(TRIM(IF(ISNUMBER(FIND(".",E558)),LEFT(E558,FIND(".",E558)-1),E558)),3),PlanCont,0)))),"Contul creditor nu există în plan. ",""))&amp;IF(AND(D558&lt;&gt;"",TRIM(D558&amp;"")=TRIM(E558&amp;"")),"Același cont pe debit și credit. ","")&amp;IF(N(F558)=0,"Lipsește suma. ","")&amp;IF(AND(N(F558)&lt;0,J558&lt;&gt;"Stornare"),"Sumă negativă într-o notă care nu e de stornare. ","")&amp;IF(C558="","Lipsește explicația. ","")))</f>
        <v/>
      </c>
      <c r="L558" s="1" t="str">
        <f>IF(B558="","",B558&amp;"|"&amp;COUNTIF($B$5:B558,B558))</f>
        <v/>
      </c>
      <c r="M558" s="1" t="str">
        <f t="shared" si="26"/>
        <v/>
      </c>
    </row>
    <row r="559" spans="2:13" x14ac:dyDescent="0.2">
      <c r="B559" s="18"/>
      <c r="C559" s="13"/>
      <c r="D559" s="22"/>
      <c r="E559" s="22"/>
      <c r="F559" s="23"/>
      <c r="G559" s="24" t="str">
        <f>IF(B559="","",IFERROR(INDEX('Registru note'!$C$5:$C$504,MATCH(B559,'Registru note'!$B$5:$B$504,0)),""))</f>
        <v/>
      </c>
      <c r="H559" s="25" t="str">
        <f t="shared" si="24"/>
        <v/>
      </c>
      <c r="I559" s="25" t="str">
        <f t="shared" si="25"/>
        <v/>
      </c>
      <c r="J559" s="15" t="str">
        <f>IF(B559="","",IFERROR(INDEX('Registru note'!$D$5:$D$504,MATCH(B559,'Registru note'!$B$5:$B$504,0)),""))</f>
        <v/>
      </c>
      <c r="K559" s="17" t="str">
        <f>IF(AND(B559="",D559="",E559=""),"",TRIM(IF(ISNA(MATCH(B559,'Registru note'!$B$5:$B$504,0)),"Nota nu există în registru. ","")&amp;IF(D559="","Lipsește contul debitor. ",IF(NOT(OR(ISNUMBER(MATCH(TRIM(IF(ISNUMBER(FIND(".",D559)),LEFT(D559,FIND(".",D559)-1),D559)),PlanCont,0)),ISNUMBER(MATCH(LEFT(TRIM(IF(ISNUMBER(FIND(".",D559)),LEFT(D559,FIND(".",D559)-1),D559)),4),PlanCont,0)),ISNUMBER(MATCH(LEFT(TRIM(IF(ISNUMBER(FIND(".",D559)),LEFT(D559,FIND(".",D559)-1),D559)),3),PlanCont,0)))),"Contul debitor nu există în plan. ",""))&amp;IF(E559="","Lipsește contul creditor. ",IF(NOT(OR(ISNUMBER(MATCH(TRIM(IF(ISNUMBER(FIND(".",E559)),LEFT(E559,FIND(".",E559)-1),E559)),PlanCont,0)),ISNUMBER(MATCH(LEFT(TRIM(IF(ISNUMBER(FIND(".",E559)),LEFT(E559,FIND(".",E559)-1),E559)),4),PlanCont,0)),ISNUMBER(MATCH(LEFT(TRIM(IF(ISNUMBER(FIND(".",E559)),LEFT(E559,FIND(".",E559)-1),E559)),3),PlanCont,0)))),"Contul creditor nu există în plan. ",""))&amp;IF(AND(D559&lt;&gt;"",TRIM(D559&amp;"")=TRIM(E559&amp;"")),"Același cont pe debit și credit. ","")&amp;IF(N(F559)=0,"Lipsește suma. ","")&amp;IF(AND(N(F559)&lt;0,J559&lt;&gt;"Stornare"),"Sumă negativă într-o notă care nu e de stornare. ","")&amp;IF(C559="","Lipsește explicația. ","")))</f>
        <v/>
      </c>
      <c r="L559" s="1" t="str">
        <f>IF(B559="","",B559&amp;"|"&amp;COUNTIF($B$5:B559,B559))</f>
        <v/>
      </c>
      <c r="M559" s="1" t="str">
        <f t="shared" si="26"/>
        <v/>
      </c>
    </row>
    <row r="560" spans="2:13" x14ac:dyDescent="0.2">
      <c r="B560" s="18"/>
      <c r="C560" s="13"/>
      <c r="D560" s="22"/>
      <c r="E560" s="22"/>
      <c r="F560" s="23"/>
      <c r="G560" s="24" t="str">
        <f>IF(B560="","",IFERROR(INDEX('Registru note'!$C$5:$C$504,MATCH(B560,'Registru note'!$B$5:$B$504,0)),""))</f>
        <v/>
      </c>
      <c r="H560" s="25" t="str">
        <f t="shared" si="24"/>
        <v/>
      </c>
      <c r="I560" s="25" t="str">
        <f t="shared" si="25"/>
        <v/>
      </c>
      <c r="J560" s="15" t="str">
        <f>IF(B560="","",IFERROR(INDEX('Registru note'!$D$5:$D$504,MATCH(B560,'Registru note'!$B$5:$B$504,0)),""))</f>
        <v/>
      </c>
      <c r="K560" s="17" t="str">
        <f>IF(AND(B560="",D560="",E560=""),"",TRIM(IF(ISNA(MATCH(B560,'Registru note'!$B$5:$B$504,0)),"Nota nu există în registru. ","")&amp;IF(D560="","Lipsește contul debitor. ",IF(NOT(OR(ISNUMBER(MATCH(TRIM(IF(ISNUMBER(FIND(".",D560)),LEFT(D560,FIND(".",D560)-1),D560)),PlanCont,0)),ISNUMBER(MATCH(LEFT(TRIM(IF(ISNUMBER(FIND(".",D560)),LEFT(D560,FIND(".",D560)-1),D560)),4),PlanCont,0)),ISNUMBER(MATCH(LEFT(TRIM(IF(ISNUMBER(FIND(".",D560)),LEFT(D560,FIND(".",D560)-1),D560)),3),PlanCont,0)))),"Contul debitor nu există în plan. ",""))&amp;IF(E560="","Lipsește contul creditor. ",IF(NOT(OR(ISNUMBER(MATCH(TRIM(IF(ISNUMBER(FIND(".",E560)),LEFT(E560,FIND(".",E560)-1),E560)),PlanCont,0)),ISNUMBER(MATCH(LEFT(TRIM(IF(ISNUMBER(FIND(".",E560)),LEFT(E560,FIND(".",E560)-1),E560)),4),PlanCont,0)),ISNUMBER(MATCH(LEFT(TRIM(IF(ISNUMBER(FIND(".",E560)),LEFT(E560,FIND(".",E560)-1),E560)),3),PlanCont,0)))),"Contul creditor nu există în plan. ",""))&amp;IF(AND(D560&lt;&gt;"",TRIM(D560&amp;"")=TRIM(E560&amp;"")),"Același cont pe debit și credit. ","")&amp;IF(N(F560)=0,"Lipsește suma. ","")&amp;IF(AND(N(F560)&lt;0,J560&lt;&gt;"Stornare"),"Sumă negativă într-o notă care nu e de stornare. ","")&amp;IF(C560="","Lipsește explicația. ","")))</f>
        <v/>
      </c>
      <c r="L560" s="1" t="str">
        <f>IF(B560="","",B560&amp;"|"&amp;COUNTIF($B$5:B560,B560))</f>
        <v/>
      </c>
      <c r="M560" s="1" t="str">
        <f t="shared" si="26"/>
        <v/>
      </c>
    </row>
    <row r="561" spans="2:13" x14ac:dyDescent="0.2">
      <c r="B561" s="18"/>
      <c r="C561" s="13"/>
      <c r="D561" s="22"/>
      <c r="E561" s="22"/>
      <c r="F561" s="23"/>
      <c r="G561" s="24" t="str">
        <f>IF(B561="","",IFERROR(INDEX('Registru note'!$C$5:$C$504,MATCH(B561,'Registru note'!$B$5:$B$504,0)),""))</f>
        <v/>
      </c>
      <c r="H561" s="25" t="str">
        <f t="shared" si="24"/>
        <v/>
      </c>
      <c r="I561" s="25" t="str">
        <f t="shared" si="25"/>
        <v/>
      </c>
      <c r="J561" s="15" t="str">
        <f>IF(B561="","",IFERROR(INDEX('Registru note'!$D$5:$D$504,MATCH(B561,'Registru note'!$B$5:$B$504,0)),""))</f>
        <v/>
      </c>
      <c r="K561" s="17" t="str">
        <f>IF(AND(B561="",D561="",E561=""),"",TRIM(IF(ISNA(MATCH(B561,'Registru note'!$B$5:$B$504,0)),"Nota nu există în registru. ","")&amp;IF(D561="","Lipsește contul debitor. ",IF(NOT(OR(ISNUMBER(MATCH(TRIM(IF(ISNUMBER(FIND(".",D561)),LEFT(D561,FIND(".",D561)-1),D561)),PlanCont,0)),ISNUMBER(MATCH(LEFT(TRIM(IF(ISNUMBER(FIND(".",D561)),LEFT(D561,FIND(".",D561)-1),D561)),4),PlanCont,0)),ISNUMBER(MATCH(LEFT(TRIM(IF(ISNUMBER(FIND(".",D561)),LEFT(D561,FIND(".",D561)-1),D561)),3),PlanCont,0)))),"Contul debitor nu există în plan. ",""))&amp;IF(E561="","Lipsește contul creditor. ",IF(NOT(OR(ISNUMBER(MATCH(TRIM(IF(ISNUMBER(FIND(".",E561)),LEFT(E561,FIND(".",E561)-1),E561)),PlanCont,0)),ISNUMBER(MATCH(LEFT(TRIM(IF(ISNUMBER(FIND(".",E561)),LEFT(E561,FIND(".",E561)-1),E561)),4),PlanCont,0)),ISNUMBER(MATCH(LEFT(TRIM(IF(ISNUMBER(FIND(".",E561)),LEFT(E561,FIND(".",E561)-1),E561)),3),PlanCont,0)))),"Contul creditor nu există în plan. ",""))&amp;IF(AND(D561&lt;&gt;"",TRIM(D561&amp;"")=TRIM(E561&amp;"")),"Același cont pe debit și credit. ","")&amp;IF(N(F561)=0,"Lipsește suma. ","")&amp;IF(AND(N(F561)&lt;0,J561&lt;&gt;"Stornare"),"Sumă negativă într-o notă care nu e de stornare. ","")&amp;IF(C561="","Lipsește explicația. ","")))</f>
        <v/>
      </c>
      <c r="L561" s="1" t="str">
        <f>IF(B561="","",B561&amp;"|"&amp;COUNTIF($B$5:B561,B561))</f>
        <v/>
      </c>
      <c r="M561" s="1" t="str">
        <f t="shared" si="26"/>
        <v/>
      </c>
    </row>
    <row r="562" spans="2:13" x14ac:dyDescent="0.2">
      <c r="B562" s="18"/>
      <c r="C562" s="13"/>
      <c r="D562" s="22"/>
      <c r="E562" s="22"/>
      <c r="F562" s="23"/>
      <c r="G562" s="24" t="str">
        <f>IF(B562="","",IFERROR(INDEX('Registru note'!$C$5:$C$504,MATCH(B562,'Registru note'!$B$5:$B$504,0)),""))</f>
        <v/>
      </c>
      <c r="H562" s="25" t="str">
        <f t="shared" si="24"/>
        <v/>
      </c>
      <c r="I562" s="25" t="str">
        <f t="shared" si="25"/>
        <v/>
      </c>
      <c r="J562" s="15" t="str">
        <f>IF(B562="","",IFERROR(INDEX('Registru note'!$D$5:$D$504,MATCH(B562,'Registru note'!$B$5:$B$504,0)),""))</f>
        <v/>
      </c>
      <c r="K562" s="17" t="str">
        <f>IF(AND(B562="",D562="",E562=""),"",TRIM(IF(ISNA(MATCH(B562,'Registru note'!$B$5:$B$504,0)),"Nota nu există în registru. ","")&amp;IF(D562="","Lipsește contul debitor. ",IF(NOT(OR(ISNUMBER(MATCH(TRIM(IF(ISNUMBER(FIND(".",D562)),LEFT(D562,FIND(".",D562)-1),D562)),PlanCont,0)),ISNUMBER(MATCH(LEFT(TRIM(IF(ISNUMBER(FIND(".",D562)),LEFT(D562,FIND(".",D562)-1),D562)),4),PlanCont,0)),ISNUMBER(MATCH(LEFT(TRIM(IF(ISNUMBER(FIND(".",D562)),LEFT(D562,FIND(".",D562)-1),D562)),3),PlanCont,0)))),"Contul debitor nu există în plan. ",""))&amp;IF(E562="","Lipsește contul creditor. ",IF(NOT(OR(ISNUMBER(MATCH(TRIM(IF(ISNUMBER(FIND(".",E562)),LEFT(E562,FIND(".",E562)-1),E562)),PlanCont,0)),ISNUMBER(MATCH(LEFT(TRIM(IF(ISNUMBER(FIND(".",E562)),LEFT(E562,FIND(".",E562)-1),E562)),4),PlanCont,0)),ISNUMBER(MATCH(LEFT(TRIM(IF(ISNUMBER(FIND(".",E562)),LEFT(E562,FIND(".",E562)-1),E562)),3),PlanCont,0)))),"Contul creditor nu există în plan. ",""))&amp;IF(AND(D562&lt;&gt;"",TRIM(D562&amp;"")=TRIM(E562&amp;"")),"Același cont pe debit și credit. ","")&amp;IF(N(F562)=0,"Lipsește suma. ","")&amp;IF(AND(N(F562)&lt;0,J562&lt;&gt;"Stornare"),"Sumă negativă într-o notă care nu e de stornare. ","")&amp;IF(C562="","Lipsește explicația. ","")))</f>
        <v/>
      </c>
      <c r="L562" s="1" t="str">
        <f>IF(B562="","",B562&amp;"|"&amp;COUNTIF($B$5:B562,B562))</f>
        <v/>
      </c>
      <c r="M562" s="1" t="str">
        <f t="shared" si="26"/>
        <v/>
      </c>
    </row>
    <row r="563" spans="2:13" x14ac:dyDescent="0.2">
      <c r="B563" s="18"/>
      <c r="C563" s="13"/>
      <c r="D563" s="22"/>
      <c r="E563" s="22"/>
      <c r="F563" s="23"/>
      <c r="G563" s="24" t="str">
        <f>IF(B563="","",IFERROR(INDEX('Registru note'!$C$5:$C$504,MATCH(B563,'Registru note'!$B$5:$B$504,0)),""))</f>
        <v/>
      </c>
      <c r="H563" s="25" t="str">
        <f t="shared" si="24"/>
        <v/>
      </c>
      <c r="I563" s="25" t="str">
        <f t="shared" si="25"/>
        <v/>
      </c>
      <c r="J563" s="15" t="str">
        <f>IF(B563="","",IFERROR(INDEX('Registru note'!$D$5:$D$504,MATCH(B563,'Registru note'!$B$5:$B$504,0)),""))</f>
        <v/>
      </c>
      <c r="K563" s="17" t="str">
        <f>IF(AND(B563="",D563="",E563=""),"",TRIM(IF(ISNA(MATCH(B563,'Registru note'!$B$5:$B$504,0)),"Nota nu există în registru. ","")&amp;IF(D563="","Lipsește contul debitor. ",IF(NOT(OR(ISNUMBER(MATCH(TRIM(IF(ISNUMBER(FIND(".",D563)),LEFT(D563,FIND(".",D563)-1),D563)),PlanCont,0)),ISNUMBER(MATCH(LEFT(TRIM(IF(ISNUMBER(FIND(".",D563)),LEFT(D563,FIND(".",D563)-1),D563)),4),PlanCont,0)),ISNUMBER(MATCH(LEFT(TRIM(IF(ISNUMBER(FIND(".",D563)),LEFT(D563,FIND(".",D563)-1),D563)),3),PlanCont,0)))),"Contul debitor nu există în plan. ",""))&amp;IF(E563="","Lipsește contul creditor. ",IF(NOT(OR(ISNUMBER(MATCH(TRIM(IF(ISNUMBER(FIND(".",E563)),LEFT(E563,FIND(".",E563)-1),E563)),PlanCont,0)),ISNUMBER(MATCH(LEFT(TRIM(IF(ISNUMBER(FIND(".",E563)),LEFT(E563,FIND(".",E563)-1),E563)),4),PlanCont,0)),ISNUMBER(MATCH(LEFT(TRIM(IF(ISNUMBER(FIND(".",E563)),LEFT(E563,FIND(".",E563)-1),E563)),3),PlanCont,0)))),"Contul creditor nu există în plan. ",""))&amp;IF(AND(D563&lt;&gt;"",TRIM(D563&amp;"")=TRIM(E563&amp;"")),"Același cont pe debit și credit. ","")&amp;IF(N(F563)=0,"Lipsește suma. ","")&amp;IF(AND(N(F563)&lt;0,J563&lt;&gt;"Stornare"),"Sumă negativă într-o notă care nu e de stornare. ","")&amp;IF(C563="","Lipsește explicația. ","")))</f>
        <v/>
      </c>
      <c r="L563" s="1" t="str">
        <f>IF(B563="","",B563&amp;"|"&amp;COUNTIF($B$5:B563,B563))</f>
        <v/>
      </c>
      <c r="M563" s="1" t="str">
        <f t="shared" si="26"/>
        <v/>
      </c>
    </row>
    <row r="564" spans="2:13" x14ac:dyDescent="0.2">
      <c r="B564" s="18"/>
      <c r="C564" s="13"/>
      <c r="D564" s="22"/>
      <c r="E564" s="22"/>
      <c r="F564" s="23"/>
      <c r="G564" s="24" t="str">
        <f>IF(B564="","",IFERROR(INDEX('Registru note'!$C$5:$C$504,MATCH(B564,'Registru note'!$B$5:$B$504,0)),""))</f>
        <v/>
      </c>
      <c r="H564" s="25" t="str">
        <f t="shared" si="24"/>
        <v/>
      </c>
      <c r="I564" s="25" t="str">
        <f t="shared" si="25"/>
        <v/>
      </c>
      <c r="J564" s="15" t="str">
        <f>IF(B564="","",IFERROR(INDEX('Registru note'!$D$5:$D$504,MATCH(B564,'Registru note'!$B$5:$B$504,0)),""))</f>
        <v/>
      </c>
      <c r="K564" s="17" t="str">
        <f>IF(AND(B564="",D564="",E564=""),"",TRIM(IF(ISNA(MATCH(B564,'Registru note'!$B$5:$B$504,0)),"Nota nu există în registru. ","")&amp;IF(D564="","Lipsește contul debitor. ",IF(NOT(OR(ISNUMBER(MATCH(TRIM(IF(ISNUMBER(FIND(".",D564)),LEFT(D564,FIND(".",D564)-1),D564)),PlanCont,0)),ISNUMBER(MATCH(LEFT(TRIM(IF(ISNUMBER(FIND(".",D564)),LEFT(D564,FIND(".",D564)-1),D564)),4),PlanCont,0)),ISNUMBER(MATCH(LEFT(TRIM(IF(ISNUMBER(FIND(".",D564)),LEFT(D564,FIND(".",D564)-1),D564)),3),PlanCont,0)))),"Contul debitor nu există în plan. ",""))&amp;IF(E564="","Lipsește contul creditor. ",IF(NOT(OR(ISNUMBER(MATCH(TRIM(IF(ISNUMBER(FIND(".",E564)),LEFT(E564,FIND(".",E564)-1),E564)),PlanCont,0)),ISNUMBER(MATCH(LEFT(TRIM(IF(ISNUMBER(FIND(".",E564)),LEFT(E564,FIND(".",E564)-1),E564)),4),PlanCont,0)),ISNUMBER(MATCH(LEFT(TRIM(IF(ISNUMBER(FIND(".",E564)),LEFT(E564,FIND(".",E564)-1),E564)),3),PlanCont,0)))),"Contul creditor nu există în plan. ",""))&amp;IF(AND(D564&lt;&gt;"",TRIM(D564&amp;"")=TRIM(E564&amp;"")),"Același cont pe debit și credit. ","")&amp;IF(N(F564)=0,"Lipsește suma. ","")&amp;IF(AND(N(F564)&lt;0,J564&lt;&gt;"Stornare"),"Sumă negativă într-o notă care nu e de stornare. ","")&amp;IF(C564="","Lipsește explicația. ","")))</f>
        <v/>
      </c>
      <c r="L564" s="1" t="str">
        <f>IF(B564="","",B564&amp;"|"&amp;COUNTIF($B$5:B564,B564))</f>
        <v/>
      </c>
      <c r="M564" s="1" t="str">
        <f t="shared" si="26"/>
        <v/>
      </c>
    </row>
    <row r="565" spans="2:13" x14ac:dyDescent="0.2">
      <c r="B565" s="18"/>
      <c r="C565" s="13"/>
      <c r="D565" s="22"/>
      <c r="E565" s="22"/>
      <c r="F565" s="23"/>
      <c r="G565" s="24" t="str">
        <f>IF(B565="","",IFERROR(INDEX('Registru note'!$C$5:$C$504,MATCH(B565,'Registru note'!$B$5:$B$504,0)),""))</f>
        <v/>
      </c>
      <c r="H565" s="25" t="str">
        <f t="shared" si="24"/>
        <v/>
      </c>
      <c r="I565" s="25" t="str">
        <f t="shared" si="25"/>
        <v/>
      </c>
      <c r="J565" s="15" t="str">
        <f>IF(B565="","",IFERROR(INDEX('Registru note'!$D$5:$D$504,MATCH(B565,'Registru note'!$B$5:$B$504,0)),""))</f>
        <v/>
      </c>
      <c r="K565" s="17" t="str">
        <f>IF(AND(B565="",D565="",E565=""),"",TRIM(IF(ISNA(MATCH(B565,'Registru note'!$B$5:$B$504,0)),"Nota nu există în registru. ","")&amp;IF(D565="","Lipsește contul debitor. ",IF(NOT(OR(ISNUMBER(MATCH(TRIM(IF(ISNUMBER(FIND(".",D565)),LEFT(D565,FIND(".",D565)-1),D565)),PlanCont,0)),ISNUMBER(MATCH(LEFT(TRIM(IF(ISNUMBER(FIND(".",D565)),LEFT(D565,FIND(".",D565)-1),D565)),4),PlanCont,0)),ISNUMBER(MATCH(LEFT(TRIM(IF(ISNUMBER(FIND(".",D565)),LEFT(D565,FIND(".",D565)-1),D565)),3),PlanCont,0)))),"Contul debitor nu există în plan. ",""))&amp;IF(E565="","Lipsește contul creditor. ",IF(NOT(OR(ISNUMBER(MATCH(TRIM(IF(ISNUMBER(FIND(".",E565)),LEFT(E565,FIND(".",E565)-1),E565)),PlanCont,0)),ISNUMBER(MATCH(LEFT(TRIM(IF(ISNUMBER(FIND(".",E565)),LEFT(E565,FIND(".",E565)-1),E565)),4),PlanCont,0)),ISNUMBER(MATCH(LEFT(TRIM(IF(ISNUMBER(FIND(".",E565)),LEFT(E565,FIND(".",E565)-1),E565)),3),PlanCont,0)))),"Contul creditor nu există în plan. ",""))&amp;IF(AND(D565&lt;&gt;"",TRIM(D565&amp;"")=TRIM(E565&amp;"")),"Același cont pe debit și credit. ","")&amp;IF(N(F565)=0,"Lipsește suma. ","")&amp;IF(AND(N(F565)&lt;0,J565&lt;&gt;"Stornare"),"Sumă negativă într-o notă care nu e de stornare. ","")&amp;IF(C565="","Lipsește explicația. ","")))</f>
        <v/>
      </c>
      <c r="L565" s="1" t="str">
        <f>IF(B565="","",B565&amp;"|"&amp;COUNTIF($B$5:B565,B565))</f>
        <v/>
      </c>
      <c r="M565" s="1" t="str">
        <f t="shared" si="26"/>
        <v/>
      </c>
    </row>
    <row r="566" spans="2:13" x14ac:dyDescent="0.2">
      <c r="B566" s="18"/>
      <c r="C566" s="13"/>
      <c r="D566" s="22"/>
      <c r="E566" s="22"/>
      <c r="F566" s="23"/>
      <c r="G566" s="24" t="str">
        <f>IF(B566="","",IFERROR(INDEX('Registru note'!$C$5:$C$504,MATCH(B566,'Registru note'!$B$5:$B$504,0)),""))</f>
        <v/>
      </c>
      <c r="H566" s="25" t="str">
        <f t="shared" si="24"/>
        <v/>
      </c>
      <c r="I566" s="25" t="str">
        <f t="shared" si="25"/>
        <v/>
      </c>
      <c r="J566" s="15" t="str">
        <f>IF(B566="","",IFERROR(INDEX('Registru note'!$D$5:$D$504,MATCH(B566,'Registru note'!$B$5:$B$504,0)),""))</f>
        <v/>
      </c>
      <c r="K566" s="17" t="str">
        <f>IF(AND(B566="",D566="",E566=""),"",TRIM(IF(ISNA(MATCH(B566,'Registru note'!$B$5:$B$504,0)),"Nota nu există în registru. ","")&amp;IF(D566="","Lipsește contul debitor. ",IF(NOT(OR(ISNUMBER(MATCH(TRIM(IF(ISNUMBER(FIND(".",D566)),LEFT(D566,FIND(".",D566)-1),D566)),PlanCont,0)),ISNUMBER(MATCH(LEFT(TRIM(IF(ISNUMBER(FIND(".",D566)),LEFT(D566,FIND(".",D566)-1),D566)),4),PlanCont,0)),ISNUMBER(MATCH(LEFT(TRIM(IF(ISNUMBER(FIND(".",D566)),LEFT(D566,FIND(".",D566)-1),D566)),3),PlanCont,0)))),"Contul debitor nu există în plan. ",""))&amp;IF(E566="","Lipsește contul creditor. ",IF(NOT(OR(ISNUMBER(MATCH(TRIM(IF(ISNUMBER(FIND(".",E566)),LEFT(E566,FIND(".",E566)-1),E566)),PlanCont,0)),ISNUMBER(MATCH(LEFT(TRIM(IF(ISNUMBER(FIND(".",E566)),LEFT(E566,FIND(".",E566)-1),E566)),4),PlanCont,0)),ISNUMBER(MATCH(LEFT(TRIM(IF(ISNUMBER(FIND(".",E566)),LEFT(E566,FIND(".",E566)-1),E566)),3),PlanCont,0)))),"Contul creditor nu există în plan. ",""))&amp;IF(AND(D566&lt;&gt;"",TRIM(D566&amp;"")=TRIM(E566&amp;"")),"Același cont pe debit și credit. ","")&amp;IF(N(F566)=0,"Lipsește suma. ","")&amp;IF(AND(N(F566)&lt;0,J566&lt;&gt;"Stornare"),"Sumă negativă într-o notă care nu e de stornare. ","")&amp;IF(C566="","Lipsește explicația. ","")))</f>
        <v/>
      </c>
      <c r="L566" s="1" t="str">
        <f>IF(B566="","",B566&amp;"|"&amp;COUNTIF($B$5:B566,B566))</f>
        <v/>
      </c>
      <c r="M566" s="1" t="str">
        <f t="shared" si="26"/>
        <v/>
      </c>
    </row>
    <row r="567" spans="2:13" x14ac:dyDescent="0.2">
      <c r="B567" s="18"/>
      <c r="C567" s="13"/>
      <c r="D567" s="22"/>
      <c r="E567" s="22"/>
      <c r="F567" s="23"/>
      <c r="G567" s="24" t="str">
        <f>IF(B567="","",IFERROR(INDEX('Registru note'!$C$5:$C$504,MATCH(B567,'Registru note'!$B$5:$B$504,0)),""))</f>
        <v/>
      </c>
      <c r="H567" s="25" t="str">
        <f t="shared" si="24"/>
        <v/>
      </c>
      <c r="I567" s="25" t="str">
        <f t="shared" si="25"/>
        <v/>
      </c>
      <c r="J567" s="15" t="str">
        <f>IF(B567="","",IFERROR(INDEX('Registru note'!$D$5:$D$504,MATCH(B567,'Registru note'!$B$5:$B$504,0)),""))</f>
        <v/>
      </c>
      <c r="K567" s="17" t="str">
        <f>IF(AND(B567="",D567="",E567=""),"",TRIM(IF(ISNA(MATCH(B567,'Registru note'!$B$5:$B$504,0)),"Nota nu există în registru. ","")&amp;IF(D567="","Lipsește contul debitor. ",IF(NOT(OR(ISNUMBER(MATCH(TRIM(IF(ISNUMBER(FIND(".",D567)),LEFT(D567,FIND(".",D567)-1),D567)),PlanCont,0)),ISNUMBER(MATCH(LEFT(TRIM(IF(ISNUMBER(FIND(".",D567)),LEFT(D567,FIND(".",D567)-1),D567)),4),PlanCont,0)),ISNUMBER(MATCH(LEFT(TRIM(IF(ISNUMBER(FIND(".",D567)),LEFT(D567,FIND(".",D567)-1),D567)),3),PlanCont,0)))),"Contul debitor nu există în plan. ",""))&amp;IF(E567="","Lipsește contul creditor. ",IF(NOT(OR(ISNUMBER(MATCH(TRIM(IF(ISNUMBER(FIND(".",E567)),LEFT(E567,FIND(".",E567)-1),E567)),PlanCont,0)),ISNUMBER(MATCH(LEFT(TRIM(IF(ISNUMBER(FIND(".",E567)),LEFT(E567,FIND(".",E567)-1),E567)),4),PlanCont,0)),ISNUMBER(MATCH(LEFT(TRIM(IF(ISNUMBER(FIND(".",E567)),LEFT(E567,FIND(".",E567)-1),E567)),3),PlanCont,0)))),"Contul creditor nu există în plan. ",""))&amp;IF(AND(D567&lt;&gt;"",TRIM(D567&amp;"")=TRIM(E567&amp;"")),"Același cont pe debit și credit. ","")&amp;IF(N(F567)=0,"Lipsește suma. ","")&amp;IF(AND(N(F567)&lt;0,J567&lt;&gt;"Stornare"),"Sumă negativă într-o notă care nu e de stornare. ","")&amp;IF(C567="","Lipsește explicația. ","")))</f>
        <v/>
      </c>
      <c r="L567" s="1" t="str">
        <f>IF(B567="","",B567&amp;"|"&amp;COUNTIF($B$5:B567,B567))</f>
        <v/>
      </c>
      <c r="M567" s="1" t="str">
        <f t="shared" si="26"/>
        <v/>
      </c>
    </row>
    <row r="568" spans="2:13" x14ac:dyDescent="0.2">
      <c r="B568" s="18"/>
      <c r="C568" s="13"/>
      <c r="D568" s="22"/>
      <c r="E568" s="22"/>
      <c r="F568" s="23"/>
      <c r="G568" s="24" t="str">
        <f>IF(B568="","",IFERROR(INDEX('Registru note'!$C$5:$C$504,MATCH(B568,'Registru note'!$B$5:$B$504,0)),""))</f>
        <v/>
      </c>
      <c r="H568" s="25" t="str">
        <f t="shared" si="24"/>
        <v/>
      </c>
      <c r="I568" s="25" t="str">
        <f t="shared" si="25"/>
        <v/>
      </c>
      <c r="J568" s="15" t="str">
        <f>IF(B568="","",IFERROR(INDEX('Registru note'!$D$5:$D$504,MATCH(B568,'Registru note'!$B$5:$B$504,0)),""))</f>
        <v/>
      </c>
      <c r="K568" s="17" t="str">
        <f>IF(AND(B568="",D568="",E568=""),"",TRIM(IF(ISNA(MATCH(B568,'Registru note'!$B$5:$B$504,0)),"Nota nu există în registru. ","")&amp;IF(D568="","Lipsește contul debitor. ",IF(NOT(OR(ISNUMBER(MATCH(TRIM(IF(ISNUMBER(FIND(".",D568)),LEFT(D568,FIND(".",D568)-1),D568)),PlanCont,0)),ISNUMBER(MATCH(LEFT(TRIM(IF(ISNUMBER(FIND(".",D568)),LEFT(D568,FIND(".",D568)-1),D568)),4),PlanCont,0)),ISNUMBER(MATCH(LEFT(TRIM(IF(ISNUMBER(FIND(".",D568)),LEFT(D568,FIND(".",D568)-1),D568)),3),PlanCont,0)))),"Contul debitor nu există în plan. ",""))&amp;IF(E568="","Lipsește contul creditor. ",IF(NOT(OR(ISNUMBER(MATCH(TRIM(IF(ISNUMBER(FIND(".",E568)),LEFT(E568,FIND(".",E568)-1),E568)),PlanCont,0)),ISNUMBER(MATCH(LEFT(TRIM(IF(ISNUMBER(FIND(".",E568)),LEFT(E568,FIND(".",E568)-1),E568)),4),PlanCont,0)),ISNUMBER(MATCH(LEFT(TRIM(IF(ISNUMBER(FIND(".",E568)),LEFT(E568,FIND(".",E568)-1),E568)),3),PlanCont,0)))),"Contul creditor nu există în plan. ",""))&amp;IF(AND(D568&lt;&gt;"",TRIM(D568&amp;"")=TRIM(E568&amp;"")),"Același cont pe debit și credit. ","")&amp;IF(N(F568)=0,"Lipsește suma. ","")&amp;IF(AND(N(F568)&lt;0,J568&lt;&gt;"Stornare"),"Sumă negativă într-o notă care nu e de stornare. ","")&amp;IF(C568="","Lipsește explicația. ","")))</f>
        <v/>
      </c>
      <c r="L568" s="1" t="str">
        <f>IF(B568="","",B568&amp;"|"&amp;COUNTIF($B$5:B568,B568))</f>
        <v/>
      </c>
      <c r="M568" s="1" t="str">
        <f t="shared" si="26"/>
        <v/>
      </c>
    </row>
    <row r="569" spans="2:13" x14ac:dyDescent="0.2">
      <c r="B569" s="18"/>
      <c r="C569" s="13"/>
      <c r="D569" s="22"/>
      <c r="E569" s="22"/>
      <c r="F569" s="23"/>
      <c r="G569" s="24" t="str">
        <f>IF(B569="","",IFERROR(INDEX('Registru note'!$C$5:$C$504,MATCH(B569,'Registru note'!$B$5:$B$504,0)),""))</f>
        <v/>
      </c>
      <c r="H569" s="25" t="str">
        <f t="shared" si="24"/>
        <v/>
      </c>
      <c r="I569" s="25" t="str">
        <f t="shared" si="25"/>
        <v/>
      </c>
      <c r="J569" s="15" t="str">
        <f>IF(B569="","",IFERROR(INDEX('Registru note'!$D$5:$D$504,MATCH(B569,'Registru note'!$B$5:$B$504,0)),""))</f>
        <v/>
      </c>
      <c r="K569" s="17" t="str">
        <f>IF(AND(B569="",D569="",E569=""),"",TRIM(IF(ISNA(MATCH(B569,'Registru note'!$B$5:$B$504,0)),"Nota nu există în registru. ","")&amp;IF(D569="","Lipsește contul debitor. ",IF(NOT(OR(ISNUMBER(MATCH(TRIM(IF(ISNUMBER(FIND(".",D569)),LEFT(D569,FIND(".",D569)-1),D569)),PlanCont,0)),ISNUMBER(MATCH(LEFT(TRIM(IF(ISNUMBER(FIND(".",D569)),LEFT(D569,FIND(".",D569)-1),D569)),4),PlanCont,0)),ISNUMBER(MATCH(LEFT(TRIM(IF(ISNUMBER(FIND(".",D569)),LEFT(D569,FIND(".",D569)-1),D569)),3),PlanCont,0)))),"Contul debitor nu există în plan. ",""))&amp;IF(E569="","Lipsește contul creditor. ",IF(NOT(OR(ISNUMBER(MATCH(TRIM(IF(ISNUMBER(FIND(".",E569)),LEFT(E569,FIND(".",E569)-1),E569)),PlanCont,0)),ISNUMBER(MATCH(LEFT(TRIM(IF(ISNUMBER(FIND(".",E569)),LEFT(E569,FIND(".",E569)-1),E569)),4),PlanCont,0)),ISNUMBER(MATCH(LEFT(TRIM(IF(ISNUMBER(FIND(".",E569)),LEFT(E569,FIND(".",E569)-1),E569)),3),PlanCont,0)))),"Contul creditor nu există în plan. ",""))&amp;IF(AND(D569&lt;&gt;"",TRIM(D569&amp;"")=TRIM(E569&amp;"")),"Același cont pe debit și credit. ","")&amp;IF(N(F569)=0,"Lipsește suma. ","")&amp;IF(AND(N(F569)&lt;0,J569&lt;&gt;"Stornare"),"Sumă negativă într-o notă care nu e de stornare. ","")&amp;IF(C569="","Lipsește explicația. ","")))</f>
        <v/>
      </c>
      <c r="L569" s="1" t="str">
        <f>IF(B569="","",B569&amp;"|"&amp;COUNTIF($B$5:B569,B569))</f>
        <v/>
      </c>
      <c r="M569" s="1" t="str">
        <f t="shared" si="26"/>
        <v/>
      </c>
    </row>
    <row r="570" spans="2:13" x14ac:dyDescent="0.2">
      <c r="B570" s="18"/>
      <c r="C570" s="13"/>
      <c r="D570" s="22"/>
      <c r="E570" s="22"/>
      <c r="F570" s="23"/>
      <c r="G570" s="24" t="str">
        <f>IF(B570="","",IFERROR(INDEX('Registru note'!$C$5:$C$504,MATCH(B570,'Registru note'!$B$5:$B$504,0)),""))</f>
        <v/>
      </c>
      <c r="H570" s="25" t="str">
        <f t="shared" si="24"/>
        <v/>
      </c>
      <c r="I570" s="25" t="str">
        <f t="shared" si="25"/>
        <v/>
      </c>
      <c r="J570" s="15" t="str">
        <f>IF(B570="","",IFERROR(INDEX('Registru note'!$D$5:$D$504,MATCH(B570,'Registru note'!$B$5:$B$504,0)),""))</f>
        <v/>
      </c>
      <c r="K570" s="17" t="str">
        <f>IF(AND(B570="",D570="",E570=""),"",TRIM(IF(ISNA(MATCH(B570,'Registru note'!$B$5:$B$504,0)),"Nota nu există în registru. ","")&amp;IF(D570="","Lipsește contul debitor. ",IF(NOT(OR(ISNUMBER(MATCH(TRIM(IF(ISNUMBER(FIND(".",D570)),LEFT(D570,FIND(".",D570)-1),D570)),PlanCont,0)),ISNUMBER(MATCH(LEFT(TRIM(IF(ISNUMBER(FIND(".",D570)),LEFT(D570,FIND(".",D570)-1),D570)),4),PlanCont,0)),ISNUMBER(MATCH(LEFT(TRIM(IF(ISNUMBER(FIND(".",D570)),LEFT(D570,FIND(".",D570)-1),D570)),3),PlanCont,0)))),"Contul debitor nu există în plan. ",""))&amp;IF(E570="","Lipsește contul creditor. ",IF(NOT(OR(ISNUMBER(MATCH(TRIM(IF(ISNUMBER(FIND(".",E570)),LEFT(E570,FIND(".",E570)-1),E570)),PlanCont,0)),ISNUMBER(MATCH(LEFT(TRIM(IF(ISNUMBER(FIND(".",E570)),LEFT(E570,FIND(".",E570)-1),E570)),4),PlanCont,0)),ISNUMBER(MATCH(LEFT(TRIM(IF(ISNUMBER(FIND(".",E570)),LEFT(E570,FIND(".",E570)-1),E570)),3),PlanCont,0)))),"Contul creditor nu există în plan. ",""))&amp;IF(AND(D570&lt;&gt;"",TRIM(D570&amp;"")=TRIM(E570&amp;"")),"Același cont pe debit și credit. ","")&amp;IF(N(F570)=0,"Lipsește suma. ","")&amp;IF(AND(N(F570)&lt;0,J570&lt;&gt;"Stornare"),"Sumă negativă într-o notă care nu e de stornare. ","")&amp;IF(C570="","Lipsește explicația. ","")))</f>
        <v/>
      </c>
      <c r="L570" s="1" t="str">
        <f>IF(B570="","",B570&amp;"|"&amp;COUNTIF($B$5:B570,B570))</f>
        <v/>
      </c>
      <c r="M570" s="1" t="str">
        <f t="shared" si="26"/>
        <v/>
      </c>
    </row>
    <row r="571" spans="2:13" x14ac:dyDescent="0.2">
      <c r="B571" s="18"/>
      <c r="C571" s="13"/>
      <c r="D571" s="22"/>
      <c r="E571" s="22"/>
      <c r="F571" s="23"/>
      <c r="G571" s="24" t="str">
        <f>IF(B571="","",IFERROR(INDEX('Registru note'!$C$5:$C$504,MATCH(B571,'Registru note'!$B$5:$B$504,0)),""))</f>
        <v/>
      </c>
      <c r="H571" s="25" t="str">
        <f t="shared" si="24"/>
        <v/>
      </c>
      <c r="I571" s="25" t="str">
        <f t="shared" si="25"/>
        <v/>
      </c>
      <c r="J571" s="15" t="str">
        <f>IF(B571="","",IFERROR(INDEX('Registru note'!$D$5:$D$504,MATCH(B571,'Registru note'!$B$5:$B$504,0)),""))</f>
        <v/>
      </c>
      <c r="K571" s="17" t="str">
        <f>IF(AND(B571="",D571="",E571=""),"",TRIM(IF(ISNA(MATCH(B571,'Registru note'!$B$5:$B$504,0)),"Nota nu există în registru. ","")&amp;IF(D571="","Lipsește contul debitor. ",IF(NOT(OR(ISNUMBER(MATCH(TRIM(IF(ISNUMBER(FIND(".",D571)),LEFT(D571,FIND(".",D571)-1),D571)),PlanCont,0)),ISNUMBER(MATCH(LEFT(TRIM(IF(ISNUMBER(FIND(".",D571)),LEFT(D571,FIND(".",D571)-1),D571)),4),PlanCont,0)),ISNUMBER(MATCH(LEFT(TRIM(IF(ISNUMBER(FIND(".",D571)),LEFT(D571,FIND(".",D571)-1),D571)),3),PlanCont,0)))),"Contul debitor nu există în plan. ",""))&amp;IF(E571="","Lipsește contul creditor. ",IF(NOT(OR(ISNUMBER(MATCH(TRIM(IF(ISNUMBER(FIND(".",E571)),LEFT(E571,FIND(".",E571)-1),E571)),PlanCont,0)),ISNUMBER(MATCH(LEFT(TRIM(IF(ISNUMBER(FIND(".",E571)),LEFT(E571,FIND(".",E571)-1),E571)),4),PlanCont,0)),ISNUMBER(MATCH(LEFT(TRIM(IF(ISNUMBER(FIND(".",E571)),LEFT(E571,FIND(".",E571)-1),E571)),3),PlanCont,0)))),"Contul creditor nu există în plan. ",""))&amp;IF(AND(D571&lt;&gt;"",TRIM(D571&amp;"")=TRIM(E571&amp;"")),"Același cont pe debit și credit. ","")&amp;IF(N(F571)=0,"Lipsește suma. ","")&amp;IF(AND(N(F571)&lt;0,J571&lt;&gt;"Stornare"),"Sumă negativă într-o notă care nu e de stornare. ","")&amp;IF(C571="","Lipsește explicația. ","")))</f>
        <v/>
      </c>
      <c r="L571" s="1" t="str">
        <f>IF(B571="","",B571&amp;"|"&amp;COUNTIF($B$5:B571,B571))</f>
        <v/>
      </c>
      <c r="M571" s="1" t="str">
        <f t="shared" si="26"/>
        <v/>
      </c>
    </row>
    <row r="572" spans="2:13" x14ac:dyDescent="0.2">
      <c r="B572" s="18"/>
      <c r="C572" s="13"/>
      <c r="D572" s="22"/>
      <c r="E572" s="22"/>
      <c r="F572" s="23"/>
      <c r="G572" s="24" t="str">
        <f>IF(B572="","",IFERROR(INDEX('Registru note'!$C$5:$C$504,MATCH(B572,'Registru note'!$B$5:$B$504,0)),""))</f>
        <v/>
      </c>
      <c r="H572" s="25" t="str">
        <f t="shared" si="24"/>
        <v/>
      </c>
      <c r="I572" s="25" t="str">
        <f t="shared" si="25"/>
        <v/>
      </c>
      <c r="J572" s="15" t="str">
        <f>IF(B572="","",IFERROR(INDEX('Registru note'!$D$5:$D$504,MATCH(B572,'Registru note'!$B$5:$B$504,0)),""))</f>
        <v/>
      </c>
      <c r="K572" s="17" t="str">
        <f>IF(AND(B572="",D572="",E572=""),"",TRIM(IF(ISNA(MATCH(B572,'Registru note'!$B$5:$B$504,0)),"Nota nu există în registru. ","")&amp;IF(D572="","Lipsește contul debitor. ",IF(NOT(OR(ISNUMBER(MATCH(TRIM(IF(ISNUMBER(FIND(".",D572)),LEFT(D572,FIND(".",D572)-1),D572)),PlanCont,0)),ISNUMBER(MATCH(LEFT(TRIM(IF(ISNUMBER(FIND(".",D572)),LEFT(D572,FIND(".",D572)-1),D572)),4),PlanCont,0)),ISNUMBER(MATCH(LEFT(TRIM(IF(ISNUMBER(FIND(".",D572)),LEFT(D572,FIND(".",D572)-1),D572)),3),PlanCont,0)))),"Contul debitor nu există în plan. ",""))&amp;IF(E572="","Lipsește contul creditor. ",IF(NOT(OR(ISNUMBER(MATCH(TRIM(IF(ISNUMBER(FIND(".",E572)),LEFT(E572,FIND(".",E572)-1),E572)),PlanCont,0)),ISNUMBER(MATCH(LEFT(TRIM(IF(ISNUMBER(FIND(".",E572)),LEFT(E572,FIND(".",E572)-1),E572)),4),PlanCont,0)),ISNUMBER(MATCH(LEFT(TRIM(IF(ISNUMBER(FIND(".",E572)),LEFT(E572,FIND(".",E572)-1),E572)),3),PlanCont,0)))),"Contul creditor nu există în plan. ",""))&amp;IF(AND(D572&lt;&gt;"",TRIM(D572&amp;"")=TRIM(E572&amp;"")),"Același cont pe debit și credit. ","")&amp;IF(N(F572)=0,"Lipsește suma. ","")&amp;IF(AND(N(F572)&lt;0,J572&lt;&gt;"Stornare"),"Sumă negativă într-o notă care nu e de stornare. ","")&amp;IF(C572="","Lipsește explicația. ","")))</f>
        <v/>
      </c>
      <c r="L572" s="1" t="str">
        <f>IF(B572="","",B572&amp;"|"&amp;COUNTIF($B$5:B572,B572))</f>
        <v/>
      </c>
      <c r="M572" s="1" t="str">
        <f t="shared" si="26"/>
        <v/>
      </c>
    </row>
    <row r="573" spans="2:13" x14ac:dyDescent="0.2">
      <c r="B573" s="18"/>
      <c r="C573" s="13"/>
      <c r="D573" s="22"/>
      <c r="E573" s="22"/>
      <c r="F573" s="23"/>
      <c r="G573" s="24" t="str">
        <f>IF(B573="","",IFERROR(INDEX('Registru note'!$C$5:$C$504,MATCH(B573,'Registru note'!$B$5:$B$504,0)),""))</f>
        <v/>
      </c>
      <c r="H573" s="25" t="str">
        <f t="shared" si="24"/>
        <v/>
      </c>
      <c r="I573" s="25" t="str">
        <f t="shared" si="25"/>
        <v/>
      </c>
      <c r="J573" s="15" t="str">
        <f>IF(B573="","",IFERROR(INDEX('Registru note'!$D$5:$D$504,MATCH(B573,'Registru note'!$B$5:$B$504,0)),""))</f>
        <v/>
      </c>
      <c r="K573" s="17" t="str">
        <f>IF(AND(B573="",D573="",E573=""),"",TRIM(IF(ISNA(MATCH(B573,'Registru note'!$B$5:$B$504,0)),"Nota nu există în registru. ","")&amp;IF(D573="","Lipsește contul debitor. ",IF(NOT(OR(ISNUMBER(MATCH(TRIM(IF(ISNUMBER(FIND(".",D573)),LEFT(D573,FIND(".",D573)-1),D573)),PlanCont,0)),ISNUMBER(MATCH(LEFT(TRIM(IF(ISNUMBER(FIND(".",D573)),LEFT(D573,FIND(".",D573)-1),D573)),4),PlanCont,0)),ISNUMBER(MATCH(LEFT(TRIM(IF(ISNUMBER(FIND(".",D573)),LEFT(D573,FIND(".",D573)-1),D573)),3),PlanCont,0)))),"Contul debitor nu există în plan. ",""))&amp;IF(E573="","Lipsește contul creditor. ",IF(NOT(OR(ISNUMBER(MATCH(TRIM(IF(ISNUMBER(FIND(".",E573)),LEFT(E573,FIND(".",E573)-1),E573)),PlanCont,0)),ISNUMBER(MATCH(LEFT(TRIM(IF(ISNUMBER(FIND(".",E573)),LEFT(E573,FIND(".",E573)-1),E573)),4),PlanCont,0)),ISNUMBER(MATCH(LEFT(TRIM(IF(ISNUMBER(FIND(".",E573)),LEFT(E573,FIND(".",E573)-1),E573)),3),PlanCont,0)))),"Contul creditor nu există în plan. ",""))&amp;IF(AND(D573&lt;&gt;"",TRIM(D573&amp;"")=TRIM(E573&amp;"")),"Același cont pe debit și credit. ","")&amp;IF(N(F573)=0,"Lipsește suma. ","")&amp;IF(AND(N(F573)&lt;0,J573&lt;&gt;"Stornare"),"Sumă negativă într-o notă care nu e de stornare. ","")&amp;IF(C573="","Lipsește explicația. ","")))</f>
        <v/>
      </c>
      <c r="L573" s="1" t="str">
        <f>IF(B573="","",B573&amp;"|"&amp;COUNTIF($B$5:B573,B573))</f>
        <v/>
      </c>
      <c r="M573" s="1" t="str">
        <f t="shared" si="26"/>
        <v/>
      </c>
    </row>
    <row r="574" spans="2:13" x14ac:dyDescent="0.2">
      <c r="B574" s="18"/>
      <c r="C574" s="13"/>
      <c r="D574" s="22"/>
      <c r="E574" s="22"/>
      <c r="F574" s="23"/>
      <c r="G574" s="24" t="str">
        <f>IF(B574="","",IFERROR(INDEX('Registru note'!$C$5:$C$504,MATCH(B574,'Registru note'!$B$5:$B$504,0)),""))</f>
        <v/>
      </c>
      <c r="H574" s="25" t="str">
        <f t="shared" si="24"/>
        <v/>
      </c>
      <c r="I574" s="25" t="str">
        <f t="shared" si="25"/>
        <v/>
      </c>
      <c r="J574" s="15" t="str">
        <f>IF(B574="","",IFERROR(INDEX('Registru note'!$D$5:$D$504,MATCH(B574,'Registru note'!$B$5:$B$504,0)),""))</f>
        <v/>
      </c>
      <c r="K574" s="17" t="str">
        <f>IF(AND(B574="",D574="",E574=""),"",TRIM(IF(ISNA(MATCH(B574,'Registru note'!$B$5:$B$504,0)),"Nota nu există în registru. ","")&amp;IF(D574="","Lipsește contul debitor. ",IF(NOT(OR(ISNUMBER(MATCH(TRIM(IF(ISNUMBER(FIND(".",D574)),LEFT(D574,FIND(".",D574)-1),D574)),PlanCont,0)),ISNUMBER(MATCH(LEFT(TRIM(IF(ISNUMBER(FIND(".",D574)),LEFT(D574,FIND(".",D574)-1),D574)),4),PlanCont,0)),ISNUMBER(MATCH(LEFT(TRIM(IF(ISNUMBER(FIND(".",D574)),LEFT(D574,FIND(".",D574)-1),D574)),3),PlanCont,0)))),"Contul debitor nu există în plan. ",""))&amp;IF(E574="","Lipsește contul creditor. ",IF(NOT(OR(ISNUMBER(MATCH(TRIM(IF(ISNUMBER(FIND(".",E574)),LEFT(E574,FIND(".",E574)-1),E574)),PlanCont,0)),ISNUMBER(MATCH(LEFT(TRIM(IF(ISNUMBER(FIND(".",E574)),LEFT(E574,FIND(".",E574)-1),E574)),4),PlanCont,0)),ISNUMBER(MATCH(LEFT(TRIM(IF(ISNUMBER(FIND(".",E574)),LEFT(E574,FIND(".",E574)-1),E574)),3),PlanCont,0)))),"Contul creditor nu există în plan. ",""))&amp;IF(AND(D574&lt;&gt;"",TRIM(D574&amp;"")=TRIM(E574&amp;"")),"Același cont pe debit și credit. ","")&amp;IF(N(F574)=0,"Lipsește suma. ","")&amp;IF(AND(N(F574)&lt;0,J574&lt;&gt;"Stornare"),"Sumă negativă într-o notă care nu e de stornare. ","")&amp;IF(C574="","Lipsește explicația. ","")))</f>
        <v/>
      </c>
      <c r="L574" s="1" t="str">
        <f>IF(B574="","",B574&amp;"|"&amp;COUNTIF($B$5:B574,B574))</f>
        <v/>
      </c>
      <c r="M574" s="1" t="str">
        <f t="shared" si="26"/>
        <v/>
      </c>
    </row>
    <row r="575" spans="2:13" x14ac:dyDescent="0.2">
      <c r="B575" s="18"/>
      <c r="C575" s="13"/>
      <c r="D575" s="22"/>
      <c r="E575" s="22"/>
      <c r="F575" s="23"/>
      <c r="G575" s="24" t="str">
        <f>IF(B575="","",IFERROR(INDEX('Registru note'!$C$5:$C$504,MATCH(B575,'Registru note'!$B$5:$B$504,0)),""))</f>
        <v/>
      </c>
      <c r="H575" s="25" t="str">
        <f t="shared" si="24"/>
        <v/>
      </c>
      <c r="I575" s="25" t="str">
        <f t="shared" si="25"/>
        <v/>
      </c>
      <c r="J575" s="15" t="str">
        <f>IF(B575="","",IFERROR(INDEX('Registru note'!$D$5:$D$504,MATCH(B575,'Registru note'!$B$5:$B$504,0)),""))</f>
        <v/>
      </c>
      <c r="K575" s="17" t="str">
        <f>IF(AND(B575="",D575="",E575=""),"",TRIM(IF(ISNA(MATCH(B575,'Registru note'!$B$5:$B$504,0)),"Nota nu există în registru. ","")&amp;IF(D575="","Lipsește contul debitor. ",IF(NOT(OR(ISNUMBER(MATCH(TRIM(IF(ISNUMBER(FIND(".",D575)),LEFT(D575,FIND(".",D575)-1),D575)),PlanCont,0)),ISNUMBER(MATCH(LEFT(TRIM(IF(ISNUMBER(FIND(".",D575)),LEFT(D575,FIND(".",D575)-1),D575)),4),PlanCont,0)),ISNUMBER(MATCH(LEFT(TRIM(IF(ISNUMBER(FIND(".",D575)),LEFT(D575,FIND(".",D575)-1),D575)),3),PlanCont,0)))),"Contul debitor nu există în plan. ",""))&amp;IF(E575="","Lipsește contul creditor. ",IF(NOT(OR(ISNUMBER(MATCH(TRIM(IF(ISNUMBER(FIND(".",E575)),LEFT(E575,FIND(".",E575)-1),E575)),PlanCont,0)),ISNUMBER(MATCH(LEFT(TRIM(IF(ISNUMBER(FIND(".",E575)),LEFT(E575,FIND(".",E575)-1),E575)),4),PlanCont,0)),ISNUMBER(MATCH(LEFT(TRIM(IF(ISNUMBER(FIND(".",E575)),LEFT(E575,FIND(".",E575)-1),E575)),3),PlanCont,0)))),"Contul creditor nu există în plan. ",""))&amp;IF(AND(D575&lt;&gt;"",TRIM(D575&amp;"")=TRIM(E575&amp;"")),"Același cont pe debit și credit. ","")&amp;IF(N(F575)=0,"Lipsește suma. ","")&amp;IF(AND(N(F575)&lt;0,J575&lt;&gt;"Stornare"),"Sumă negativă într-o notă care nu e de stornare. ","")&amp;IF(C575="","Lipsește explicația. ","")))</f>
        <v/>
      </c>
      <c r="L575" s="1" t="str">
        <f>IF(B575="","",B575&amp;"|"&amp;COUNTIF($B$5:B575,B575))</f>
        <v/>
      </c>
      <c r="M575" s="1" t="str">
        <f t="shared" si="26"/>
        <v/>
      </c>
    </row>
    <row r="576" spans="2:13" x14ac:dyDescent="0.2">
      <c r="B576" s="18"/>
      <c r="C576" s="13"/>
      <c r="D576" s="22"/>
      <c r="E576" s="22"/>
      <c r="F576" s="23"/>
      <c r="G576" s="24" t="str">
        <f>IF(B576="","",IFERROR(INDEX('Registru note'!$C$5:$C$504,MATCH(B576,'Registru note'!$B$5:$B$504,0)),""))</f>
        <v/>
      </c>
      <c r="H576" s="25" t="str">
        <f t="shared" si="24"/>
        <v/>
      </c>
      <c r="I576" s="25" t="str">
        <f t="shared" si="25"/>
        <v/>
      </c>
      <c r="J576" s="15" t="str">
        <f>IF(B576="","",IFERROR(INDEX('Registru note'!$D$5:$D$504,MATCH(B576,'Registru note'!$B$5:$B$504,0)),""))</f>
        <v/>
      </c>
      <c r="K576" s="17" t="str">
        <f>IF(AND(B576="",D576="",E576=""),"",TRIM(IF(ISNA(MATCH(B576,'Registru note'!$B$5:$B$504,0)),"Nota nu există în registru. ","")&amp;IF(D576="","Lipsește contul debitor. ",IF(NOT(OR(ISNUMBER(MATCH(TRIM(IF(ISNUMBER(FIND(".",D576)),LEFT(D576,FIND(".",D576)-1),D576)),PlanCont,0)),ISNUMBER(MATCH(LEFT(TRIM(IF(ISNUMBER(FIND(".",D576)),LEFT(D576,FIND(".",D576)-1),D576)),4),PlanCont,0)),ISNUMBER(MATCH(LEFT(TRIM(IF(ISNUMBER(FIND(".",D576)),LEFT(D576,FIND(".",D576)-1),D576)),3),PlanCont,0)))),"Contul debitor nu există în plan. ",""))&amp;IF(E576="","Lipsește contul creditor. ",IF(NOT(OR(ISNUMBER(MATCH(TRIM(IF(ISNUMBER(FIND(".",E576)),LEFT(E576,FIND(".",E576)-1),E576)),PlanCont,0)),ISNUMBER(MATCH(LEFT(TRIM(IF(ISNUMBER(FIND(".",E576)),LEFT(E576,FIND(".",E576)-1),E576)),4),PlanCont,0)),ISNUMBER(MATCH(LEFT(TRIM(IF(ISNUMBER(FIND(".",E576)),LEFT(E576,FIND(".",E576)-1),E576)),3),PlanCont,0)))),"Contul creditor nu există în plan. ",""))&amp;IF(AND(D576&lt;&gt;"",TRIM(D576&amp;"")=TRIM(E576&amp;"")),"Același cont pe debit și credit. ","")&amp;IF(N(F576)=0,"Lipsește suma. ","")&amp;IF(AND(N(F576)&lt;0,J576&lt;&gt;"Stornare"),"Sumă negativă într-o notă care nu e de stornare. ","")&amp;IF(C576="","Lipsește explicația. ","")))</f>
        <v/>
      </c>
      <c r="L576" s="1" t="str">
        <f>IF(B576="","",B576&amp;"|"&amp;COUNTIF($B$5:B576,B576))</f>
        <v/>
      </c>
      <c r="M576" s="1" t="str">
        <f t="shared" si="26"/>
        <v/>
      </c>
    </row>
    <row r="577" spans="2:13" x14ac:dyDescent="0.2">
      <c r="B577" s="18"/>
      <c r="C577" s="13"/>
      <c r="D577" s="22"/>
      <c r="E577" s="22"/>
      <c r="F577" s="23"/>
      <c r="G577" s="24" t="str">
        <f>IF(B577="","",IFERROR(INDEX('Registru note'!$C$5:$C$504,MATCH(B577,'Registru note'!$B$5:$B$504,0)),""))</f>
        <v/>
      </c>
      <c r="H577" s="25" t="str">
        <f t="shared" si="24"/>
        <v/>
      </c>
      <c r="I577" s="25" t="str">
        <f t="shared" si="25"/>
        <v/>
      </c>
      <c r="J577" s="15" t="str">
        <f>IF(B577="","",IFERROR(INDEX('Registru note'!$D$5:$D$504,MATCH(B577,'Registru note'!$B$5:$B$504,0)),""))</f>
        <v/>
      </c>
      <c r="K577" s="17" t="str">
        <f>IF(AND(B577="",D577="",E577=""),"",TRIM(IF(ISNA(MATCH(B577,'Registru note'!$B$5:$B$504,0)),"Nota nu există în registru. ","")&amp;IF(D577="","Lipsește contul debitor. ",IF(NOT(OR(ISNUMBER(MATCH(TRIM(IF(ISNUMBER(FIND(".",D577)),LEFT(D577,FIND(".",D577)-1),D577)),PlanCont,0)),ISNUMBER(MATCH(LEFT(TRIM(IF(ISNUMBER(FIND(".",D577)),LEFT(D577,FIND(".",D577)-1),D577)),4),PlanCont,0)),ISNUMBER(MATCH(LEFT(TRIM(IF(ISNUMBER(FIND(".",D577)),LEFT(D577,FIND(".",D577)-1),D577)),3),PlanCont,0)))),"Contul debitor nu există în plan. ",""))&amp;IF(E577="","Lipsește contul creditor. ",IF(NOT(OR(ISNUMBER(MATCH(TRIM(IF(ISNUMBER(FIND(".",E577)),LEFT(E577,FIND(".",E577)-1),E577)),PlanCont,0)),ISNUMBER(MATCH(LEFT(TRIM(IF(ISNUMBER(FIND(".",E577)),LEFT(E577,FIND(".",E577)-1),E577)),4),PlanCont,0)),ISNUMBER(MATCH(LEFT(TRIM(IF(ISNUMBER(FIND(".",E577)),LEFT(E577,FIND(".",E577)-1),E577)),3),PlanCont,0)))),"Contul creditor nu există în plan. ",""))&amp;IF(AND(D577&lt;&gt;"",TRIM(D577&amp;"")=TRIM(E577&amp;"")),"Același cont pe debit și credit. ","")&amp;IF(N(F577)=0,"Lipsește suma. ","")&amp;IF(AND(N(F577)&lt;0,J577&lt;&gt;"Stornare"),"Sumă negativă într-o notă care nu e de stornare. ","")&amp;IF(C577="","Lipsește explicația. ","")))</f>
        <v/>
      </c>
      <c r="L577" s="1" t="str">
        <f>IF(B577="","",B577&amp;"|"&amp;COUNTIF($B$5:B577,B577))</f>
        <v/>
      </c>
      <c r="M577" s="1" t="str">
        <f t="shared" si="26"/>
        <v/>
      </c>
    </row>
    <row r="578" spans="2:13" x14ac:dyDescent="0.2">
      <c r="B578" s="18"/>
      <c r="C578" s="13"/>
      <c r="D578" s="22"/>
      <c r="E578" s="22"/>
      <c r="F578" s="23"/>
      <c r="G578" s="24" t="str">
        <f>IF(B578="","",IFERROR(INDEX('Registru note'!$C$5:$C$504,MATCH(B578,'Registru note'!$B$5:$B$504,0)),""))</f>
        <v/>
      </c>
      <c r="H578" s="25" t="str">
        <f t="shared" si="24"/>
        <v/>
      </c>
      <c r="I578" s="25" t="str">
        <f t="shared" si="25"/>
        <v/>
      </c>
      <c r="J578" s="15" t="str">
        <f>IF(B578="","",IFERROR(INDEX('Registru note'!$D$5:$D$504,MATCH(B578,'Registru note'!$B$5:$B$504,0)),""))</f>
        <v/>
      </c>
      <c r="K578" s="17" t="str">
        <f>IF(AND(B578="",D578="",E578=""),"",TRIM(IF(ISNA(MATCH(B578,'Registru note'!$B$5:$B$504,0)),"Nota nu există în registru. ","")&amp;IF(D578="","Lipsește contul debitor. ",IF(NOT(OR(ISNUMBER(MATCH(TRIM(IF(ISNUMBER(FIND(".",D578)),LEFT(D578,FIND(".",D578)-1),D578)),PlanCont,0)),ISNUMBER(MATCH(LEFT(TRIM(IF(ISNUMBER(FIND(".",D578)),LEFT(D578,FIND(".",D578)-1),D578)),4),PlanCont,0)),ISNUMBER(MATCH(LEFT(TRIM(IF(ISNUMBER(FIND(".",D578)),LEFT(D578,FIND(".",D578)-1),D578)),3),PlanCont,0)))),"Contul debitor nu există în plan. ",""))&amp;IF(E578="","Lipsește contul creditor. ",IF(NOT(OR(ISNUMBER(MATCH(TRIM(IF(ISNUMBER(FIND(".",E578)),LEFT(E578,FIND(".",E578)-1),E578)),PlanCont,0)),ISNUMBER(MATCH(LEFT(TRIM(IF(ISNUMBER(FIND(".",E578)),LEFT(E578,FIND(".",E578)-1),E578)),4),PlanCont,0)),ISNUMBER(MATCH(LEFT(TRIM(IF(ISNUMBER(FIND(".",E578)),LEFT(E578,FIND(".",E578)-1),E578)),3),PlanCont,0)))),"Contul creditor nu există în plan. ",""))&amp;IF(AND(D578&lt;&gt;"",TRIM(D578&amp;"")=TRIM(E578&amp;"")),"Același cont pe debit și credit. ","")&amp;IF(N(F578)=0,"Lipsește suma. ","")&amp;IF(AND(N(F578)&lt;0,J578&lt;&gt;"Stornare"),"Sumă negativă într-o notă care nu e de stornare. ","")&amp;IF(C578="","Lipsește explicația. ","")))</f>
        <v/>
      </c>
      <c r="L578" s="1" t="str">
        <f>IF(B578="","",B578&amp;"|"&amp;COUNTIF($B$5:B578,B578))</f>
        <v/>
      </c>
      <c r="M578" s="1" t="str">
        <f t="shared" si="26"/>
        <v/>
      </c>
    </row>
    <row r="579" spans="2:13" x14ac:dyDescent="0.2">
      <c r="B579" s="18"/>
      <c r="C579" s="13"/>
      <c r="D579" s="22"/>
      <c r="E579" s="22"/>
      <c r="F579" s="23"/>
      <c r="G579" s="24" t="str">
        <f>IF(B579="","",IFERROR(INDEX('Registru note'!$C$5:$C$504,MATCH(B579,'Registru note'!$B$5:$B$504,0)),""))</f>
        <v/>
      </c>
      <c r="H579" s="25" t="str">
        <f t="shared" si="24"/>
        <v/>
      </c>
      <c r="I579" s="25" t="str">
        <f t="shared" si="25"/>
        <v/>
      </c>
      <c r="J579" s="15" t="str">
        <f>IF(B579="","",IFERROR(INDEX('Registru note'!$D$5:$D$504,MATCH(B579,'Registru note'!$B$5:$B$504,0)),""))</f>
        <v/>
      </c>
      <c r="K579" s="17" t="str">
        <f>IF(AND(B579="",D579="",E579=""),"",TRIM(IF(ISNA(MATCH(B579,'Registru note'!$B$5:$B$504,0)),"Nota nu există în registru. ","")&amp;IF(D579="","Lipsește contul debitor. ",IF(NOT(OR(ISNUMBER(MATCH(TRIM(IF(ISNUMBER(FIND(".",D579)),LEFT(D579,FIND(".",D579)-1),D579)),PlanCont,0)),ISNUMBER(MATCH(LEFT(TRIM(IF(ISNUMBER(FIND(".",D579)),LEFT(D579,FIND(".",D579)-1),D579)),4),PlanCont,0)),ISNUMBER(MATCH(LEFT(TRIM(IF(ISNUMBER(FIND(".",D579)),LEFT(D579,FIND(".",D579)-1),D579)),3),PlanCont,0)))),"Contul debitor nu există în plan. ",""))&amp;IF(E579="","Lipsește contul creditor. ",IF(NOT(OR(ISNUMBER(MATCH(TRIM(IF(ISNUMBER(FIND(".",E579)),LEFT(E579,FIND(".",E579)-1),E579)),PlanCont,0)),ISNUMBER(MATCH(LEFT(TRIM(IF(ISNUMBER(FIND(".",E579)),LEFT(E579,FIND(".",E579)-1),E579)),4),PlanCont,0)),ISNUMBER(MATCH(LEFT(TRIM(IF(ISNUMBER(FIND(".",E579)),LEFT(E579,FIND(".",E579)-1),E579)),3),PlanCont,0)))),"Contul creditor nu există în plan. ",""))&amp;IF(AND(D579&lt;&gt;"",TRIM(D579&amp;"")=TRIM(E579&amp;"")),"Același cont pe debit și credit. ","")&amp;IF(N(F579)=0,"Lipsește suma. ","")&amp;IF(AND(N(F579)&lt;0,J579&lt;&gt;"Stornare"),"Sumă negativă într-o notă care nu e de stornare. ","")&amp;IF(C579="","Lipsește explicația. ","")))</f>
        <v/>
      </c>
      <c r="L579" s="1" t="str">
        <f>IF(B579="","",B579&amp;"|"&amp;COUNTIF($B$5:B579,B579))</f>
        <v/>
      </c>
      <c r="M579" s="1" t="str">
        <f t="shared" si="26"/>
        <v/>
      </c>
    </row>
    <row r="580" spans="2:13" x14ac:dyDescent="0.2">
      <c r="B580" s="18"/>
      <c r="C580" s="13"/>
      <c r="D580" s="22"/>
      <c r="E580" s="22"/>
      <c r="F580" s="23"/>
      <c r="G580" s="24" t="str">
        <f>IF(B580="","",IFERROR(INDEX('Registru note'!$C$5:$C$504,MATCH(B580,'Registru note'!$B$5:$B$504,0)),""))</f>
        <v/>
      </c>
      <c r="H580" s="25" t="str">
        <f t="shared" si="24"/>
        <v/>
      </c>
      <c r="I580" s="25" t="str">
        <f t="shared" si="25"/>
        <v/>
      </c>
      <c r="J580" s="15" t="str">
        <f>IF(B580="","",IFERROR(INDEX('Registru note'!$D$5:$D$504,MATCH(B580,'Registru note'!$B$5:$B$504,0)),""))</f>
        <v/>
      </c>
      <c r="K580" s="17" t="str">
        <f>IF(AND(B580="",D580="",E580=""),"",TRIM(IF(ISNA(MATCH(B580,'Registru note'!$B$5:$B$504,0)),"Nota nu există în registru. ","")&amp;IF(D580="","Lipsește contul debitor. ",IF(NOT(OR(ISNUMBER(MATCH(TRIM(IF(ISNUMBER(FIND(".",D580)),LEFT(D580,FIND(".",D580)-1),D580)),PlanCont,0)),ISNUMBER(MATCH(LEFT(TRIM(IF(ISNUMBER(FIND(".",D580)),LEFT(D580,FIND(".",D580)-1),D580)),4),PlanCont,0)),ISNUMBER(MATCH(LEFT(TRIM(IF(ISNUMBER(FIND(".",D580)),LEFT(D580,FIND(".",D580)-1),D580)),3),PlanCont,0)))),"Contul debitor nu există în plan. ",""))&amp;IF(E580="","Lipsește contul creditor. ",IF(NOT(OR(ISNUMBER(MATCH(TRIM(IF(ISNUMBER(FIND(".",E580)),LEFT(E580,FIND(".",E580)-1),E580)),PlanCont,0)),ISNUMBER(MATCH(LEFT(TRIM(IF(ISNUMBER(FIND(".",E580)),LEFT(E580,FIND(".",E580)-1),E580)),4),PlanCont,0)),ISNUMBER(MATCH(LEFT(TRIM(IF(ISNUMBER(FIND(".",E580)),LEFT(E580,FIND(".",E580)-1),E580)),3),PlanCont,0)))),"Contul creditor nu există în plan. ",""))&amp;IF(AND(D580&lt;&gt;"",TRIM(D580&amp;"")=TRIM(E580&amp;"")),"Același cont pe debit și credit. ","")&amp;IF(N(F580)=0,"Lipsește suma. ","")&amp;IF(AND(N(F580)&lt;0,J580&lt;&gt;"Stornare"),"Sumă negativă într-o notă care nu e de stornare. ","")&amp;IF(C580="","Lipsește explicația. ","")))</f>
        <v/>
      </c>
      <c r="L580" s="1" t="str">
        <f>IF(B580="","",B580&amp;"|"&amp;COUNTIF($B$5:B580,B580))</f>
        <v/>
      </c>
      <c r="M580" s="1" t="str">
        <f t="shared" si="26"/>
        <v/>
      </c>
    </row>
    <row r="581" spans="2:13" x14ac:dyDescent="0.2">
      <c r="B581" s="18"/>
      <c r="C581" s="13"/>
      <c r="D581" s="22"/>
      <c r="E581" s="22"/>
      <c r="F581" s="23"/>
      <c r="G581" s="24" t="str">
        <f>IF(B581="","",IFERROR(INDEX('Registru note'!$C$5:$C$504,MATCH(B581,'Registru note'!$B$5:$B$504,0)),""))</f>
        <v/>
      </c>
      <c r="H581" s="25" t="str">
        <f t="shared" ref="H581:H644" si="27">IF(D581="","",IFERROR(INDEX(PlanDen,MATCH(TRIM(IF(ISNUMBER(FIND(".",D581)),LEFT(D581,FIND(".",D581)-1),D581)),PlanCont,0)),IFERROR(INDEX(PlanDen,MATCH(LEFT(TRIM(IF(ISNUMBER(FIND(".",D581)),LEFT(D581,FIND(".",D581)-1),D581)),4),PlanCont,0)),IFERROR(INDEX(PlanDen,MATCH(LEFT(TRIM(IF(ISNUMBER(FIND(".",D581)),LEFT(D581,FIND(".",D581)-1),D581)),3),PlanCont,0)),"Cont inexistent în plan"))))</f>
        <v/>
      </c>
      <c r="I581" s="25" t="str">
        <f t="shared" ref="I581:I644" si="28">IF(E581="","",IFERROR(INDEX(PlanDen,MATCH(TRIM(IF(ISNUMBER(FIND(".",E581)),LEFT(E581,FIND(".",E581)-1),E581)),PlanCont,0)),IFERROR(INDEX(PlanDen,MATCH(LEFT(TRIM(IF(ISNUMBER(FIND(".",E581)),LEFT(E581,FIND(".",E581)-1),E581)),4),PlanCont,0)),IFERROR(INDEX(PlanDen,MATCH(LEFT(TRIM(IF(ISNUMBER(FIND(".",E581)),LEFT(E581,FIND(".",E581)-1),E581)),3),PlanCont,0)),"Cont inexistent în plan"))))</f>
        <v/>
      </c>
      <c r="J581" s="15" t="str">
        <f>IF(B581="","",IFERROR(INDEX('Registru note'!$D$5:$D$504,MATCH(B581,'Registru note'!$B$5:$B$504,0)),""))</f>
        <v/>
      </c>
      <c r="K581" s="17" t="str">
        <f>IF(AND(B581="",D581="",E581=""),"",TRIM(IF(ISNA(MATCH(B581,'Registru note'!$B$5:$B$504,0)),"Nota nu există în registru. ","")&amp;IF(D581="","Lipsește contul debitor. ",IF(NOT(OR(ISNUMBER(MATCH(TRIM(IF(ISNUMBER(FIND(".",D581)),LEFT(D581,FIND(".",D581)-1),D581)),PlanCont,0)),ISNUMBER(MATCH(LEFT(TRIM(IF(ISNUMBER(FIND(".",D581)),LEFT(D581,FIND(".",D581)-1),D581)),4),PlanCont,0)),ISNUMBER(MATCH(LEFT(TRIM(IF(ISNUMBER(FIND(".",D581)),LEFT(D581,FIND(".",D581)-1),D581)),3),PlanCont,0)))),"Contul debitor nu există în plan. ",""))&amp;IF(E581="","Lipsește contul creditor. ",IF(NOT(OR(ISNUMBER(MATCH(TRIM(IF(ISNUMBER(FIND(".",E581)),LEFT(E581,FIND(".",E581)-1),E581)),PlanCont,0)),ISNUMBER(MATCH(LEFT(TRIM(IF(ISNUMBER(FIND(".",E581)),LEFT(E581,FIND(".",E581)-1),E581)),4),PlanCont,0)),ISNUMBER(MATCH(LEFT(TRIM(IF(ISNUMBER(FIND(".",E581)),LEFT(E581,FIND(".",E581)-1),E581)),3),PlanCont,0)))),"Contul creditor nu există în plan. ",""))&amp;IF(AND(D581&lt;&gt;"",TRIM(D581&amp;"")=TRIM(E581&amp;"")),"Același cont pe debit și credit. ","")&amp;IF(N(F581)=0,"Lipsește suma. ","")&amp;IF(AND(N(F581)&lt;0,J581&lt;&gt;"Stornare"),"Sumă negativă într-o notă care nu e de stornare. ","")&amp;IF(C581="","Lipsește explicația. ","")))</f>
        <v/>
      </c>
      <c r="L581" s="1" t="str">
        <f>IF(B581="","",B581&amp;"|"&amp;COUNTIF($B$5:B581,B581))</f>
        <v/>
      </c>
      <c r="M581" s="1" t="str">
        <f t="shared" ref="M581:M644" si="29">IF(OR(B581="",NOT(ISNUMBER(G581))),"",G581*100000+ROW())</f>
        <v/>
      </c>
    </row>
    <row r="582" spans="2:13" x14ac:dyDescent="0.2">
      <c r="B582" s="18"/>
      <c r="C582" s="13"/>
      <c r="D582" s="22"/>
      <c r="E582" s="22"/>
      <c r="F582" s="23"/>
      <c r="G582" s="24" t="str">
        <f>IF(B582="","",IFERROR(INDEX('Registru note'!$C$5:$C$504,MATCH(B582,'Registru note'!$B$5:$B$504,0)),""))</f>
        <v/>
      </c>
      <c r="H582" s="25" t="str">
        <f t="shared" si="27"/>
        <v/>
      </c>
      <c r="I582" s="25" t="str">
        <f t="shared" si="28"/>
        <v/>
      </c>
      <c r="J582" s="15" t="str">
        <f>IF(B582="","",IFERROR(INDEX('Registru note'!$D$5:$D$504,MATCH(B582,'Registru note'!$B$5:$B$504,0)),""))</f>
        <v/>
      </c>
      <c r="K582" s="17" t="str">
        <f>IF(AND(B582="",D582="",E582=""),"",TRIM(IF(ISNA(MATCH(B582,'Registru note'!$B$5:$B$504,0)),"Nota nu există în registru. ","")&amp;IF(D582="","Lipsește contul debitor. ",IF(NOT(OR(ISNUMBER(MATCH(TRIM(IF(ISNUMBER(FIND(".",D582)),LEFT(D582,FIND(".",D582)-1),D582)),PlanCont,0)),ISNUMBER(MATCH(LEFT(TRIM(IF(ISNUMBER(FIND(".",D582)),LEFT(D582,FIND(".",D582)-1),D582)),4),PlanCont,0)),ISNUMBER(MATCH(LEFT(TRIM(IF(ISNUMBER(FIND(".",D582)),LEFT(D582,FIND(".",D582)-1),D582)),3),PlanCont,0)))),"Contul debitor nu există în plan. ",""))&amp;IF(E582="","Lipsește contul creditor. ",IF(NOT(OR(ISNUMBER(MATCH(TRIM(IF(ISNUMBER(FIND(".",E582)),LEFT(E582,FIND(".",E582)-1),E582)),PlanCont,0)),ISNUMBER(MATCH(LEFT(TRIM(IF(ISNUMBER(FIND(".",E582)),LEFT(E582,FIND(".",E582)-1),E582)),4),PlanCont,0)),ISNUMBER(MATCH(LEFT(TRIM(IF(ISNUMBER(FIND(".",E582)),LEFT(E582,FIND(".",E582)-1),E582)),3),PlanCont,0)))),"Contul creditor nu există în plan. ",""))&amp;IF(AND(D582&lt;&gt;"",TRIM(D582&amp;"")=TRIM(E582&amp;"")),"Același cont pe debit și credit. ","")&amp;IF(N(F582)=0,"Lipsește suma. ","")&amp;IF(AND(N(F582)&lt;0,J582&lt;&gt;"Stornare"),"Sumă negativă într-o notă care nu e de stornare. ","")&amp;IF(C582="","Lipsește explicația. ","")))</f>
        <v/>
      </c>
      <c r="L582" s="1" t="str">
        <f>IF(B582="","",B582&amp;"|"&amp;COUNTIF($B$5:B582,B582))</f>
        <v/>
      </c>
      <c r="M582" s="1" t="str">
        <f t="shared" si="29"/>
        <v/>
      </c>
    </row>
    <row r="583" spans="2:13" x14ac:dyDescent="0.2">
      <c r="B583" s="18"/>
      <c r="C583" s="13"/>
      <c r="D583" s="22"/>
      <c r="E583" s="22"/>
      <c r="F583" s="23"/>
      <c r="G583" s="24" t="str">
        <f>IF(B583="","",IFERROR(INDEX('Registru note'!$C$5:$C$504,MATCH(B583,'Registru note'!$B$5:$B$504,0)),""))</f>
        <v/>
      </c>
      <c r="H583" s="25" t="str">
        <f t="shared" si="27"/>
        <v/>
      </c>
      <c r="I583" s="25" t="str">
        <f t="shared" si="28"/>
        <v/>
      </c>
      <c r="J583" s="15" t="str">
        <f>IF(B583="","",IFERROR(INDEX('Registru note'!$D$5:$D$504,MATCH(B583,'Registru note'!$B$5:$B$504,0)),""))</f>
        <v/>
      </c>
      <c r="K583" s="17" t="str">
        <f>IF(AND(B583="",D583="",E583=""),"",TRIM(IF(ISNA(MATCH(B583,'Registru note'!$B$5:$B$504,0)),"Nota nu există în registru. ","")&amp;IF(D583="","Lipsește contul debitor. ",IF(NOT(OR(ISNUMBER(MATCH(TRIM(IF(ISNUMBER(FIND(".",D583)),LEFT(D583,FIND(".",D583)-1),D583)),PlanCont,0)),ISNUMBER(MATCH(LEFT(TRIM(IF(ISNUMBER(FIND(".",D583)),LEFT(D583,FIND(".",D583)-1),D583)),4),PlanCont,0)),ISNUMBER(MATCH(LEFT(TRIM(IF(ISNUMBER(FIND(".",D583)),LEFT(D583,FIND(".",D583)-1),D583)),3),PlanCont,0)))),"Contul debitor nu există în plan. ",""))&amp;IF(E583="","Lipsește contul creditor. ",IF(NOT(OR(ISNUMBER(MATCH(TRIM(IF(ISNUMBER(FIND(".",E583)),LEFT(E583,FIND(".",E583)-1),E583)),PlanCont,0)),ISNUMBER(MATCH(LEFT(TRIM(IF(ISNUMBER(FIND(".",E583)),LEFT(E583,FIND(".",E583)-1),E583)),4),PlanCont,0)),ISNUMBER(MATCH(LEFT(TRIM(IF(ISNUMBER(FIND(".",E583)),LEFT(E583,FIND(".",E583)-1),E583)),3),PlanCont,0)))),"Contul creditor nu există în plan. ",""))&amp;IF(AND(D583&lt;&gt;"",TRIM(D583&amp;"")=TRIM(E583&amp;"")),"Același cont pe debit și credit. ","")&amp;IF(N(F583)=0,"Lipsește suma. ","")&amp;IF(AND(N(F583)&lt;0,J583&lt;&gt;"Stornare"),"Sumă negativă într-o notă care nu e de stornare. ","")&amp;IF(C583="","Lipsește explicația. ","")))</f>
        <v/>
      </c>
      <c r="L583" s="1" t="str">
        <f>IF(B583="","",B583&amp;"|"&amp;COUNTIF($B$5:B583,B583))</f>
        <v/>
      </c>
      <c r="M583" s="1" t="str">
        <f t="shared" si="29"/>
        <v/>
      </c>
    </row>
    <row r="584" spans="2:13" x14ac:dyDescent="0.2">
      <c r="B584" s="18"/>
      <c r="C584" s="13"/>
      <c r="D584" s="22"/>
      <c r="E584" s="22"/>
      <c r="F584" s="23"/>
      <c r="G584" s="24" t="str">
        <f>IF(B584="","",IFERROR(INDEX('Registru note'!$C$5:$C$504,MATCH(B584,'Registru note'!$B$5:$B$504,0)),""))</f>
        <v/>
      </c>
      <c r="H584" s="25" t="str">
        <f t="shared" si="27"/>
        <v/>
      </c>
      <c r="I584" s="25" t="str">
        <f t="shared" si="28"/>
        <v/>
      </c>
      <c r="J584" s="15" t="str">
        <f>IF(B584="","",IFERROR(INDEX('Registru note'!$D$5:$D$504,MATCH(B584,'Registru note'!$B$5:$B$504,0)),""))</f>
        <v/>
      </c>
      <c r="K584" s="17" t="str">
        <f>IF(AND(B584="",D584="",E584=""),"",TRIM(IF(ISNA(MATCH(B584,'Registru note'!$B$5:$B$504,0)),"Nota nu există în registru. ","")&amp;IF(D584="","Lipsește contul debitor. ",IF(NOT(OR(ISNUMBER(MATCH(TRIM(IF(ISNUMBER(FIND(".",D584)),LEFT(D584,FIND(".",D584)-1),D584)),PlanCont,0)),ISNUMBER(MATCH(LEFT(TRIM(IF(ISNUMBER(FIND(".",D584)),LEFT(D584,FIND(".",D584)-1),D584)),4),PlanCont,0)),ISNUMBER(MATCH(LEFT(TRIM(IF(ISNUMBER(FIND(".",D584)),LEFT(D584,FIND(".",D584)-1),D584)),3),PlanCont,0)))),"Contul debitor nu există în plan. ",""))&amp;IF(E584="","Lipsește contul creditor. ",IF(NOT(OR(ISNUMBER(MATCH(TRIM(IF(ISNUMBER(FIND(".",E584)),LEFT(E584,FIND(".",E584)-1),E584)),PlanCont,0)),ISNUMBER(MATCH(LEFT(TRIM(IF(ISNUMBER(FIND(".",E584)),LEFT(E584,FIND(".",E584)-1),E584)),4),PlanCont,0)),ISNUMBER(MATCH(LEFT(TRIM(IF(ISNUMBER(FIND(".",E584)),LEFT(E584,FIND(".",E584)-1),E584)),3),PlanCont,0)))),"Contul creditor nu există în plan. ",""))&amp;IF(AND(D584&lt;&gt;"",TRIM(D584&amp;"")=TRIM(E584&amp;"")),"Același cont pe debit și credit. ","")&amp;IF(N(F584)=0,"Lipsește suma. ","")&amp;IF(AND(N(F584)&lt;0,J584&lt;&gt;"Stornare"),"Sumă negativă într-o notă care nu e de stornare. ","")&amp;IF(C584="","Lipsește explicația. ","")))</f>
        <v/>
      </c>
      <c r="L584" s="1" t="str">
        <f>IF(B584="","",B584&amp;"|"&amp;COUNTIF($B$5:B584,B584))</f>
        <v/>
      </c>
      <c r="M584" s="1" t="str">
        <f t="shared" si="29"/>
        <v/>
      </c>
    </row>
    <row r="585" spans="2:13" x14ac:dyDescent="0.2">
      <c r="B585" s="18"/>
      <c r="C585" s="13"/>
      <c r="D585" s="22"/>
      <c r="E585" s="22"/>
      <c r="F585" s="23"/>
      <c r="G585" s="24" t="str">
        <f>IF(B585="","",IFERROR(INDEX('Registru note'!$C$5:$C$504,MATCH(B585,'Registru note'!$B$5:$B$504,0)),""))</f>
        <v/>
      </c>
      <c r="H585" s="25" t="str">
        <f t="shared" si="27"/>
        <v/>
      </c>
      <c r="I585" s="25" t="str">
        <f t="shared" si="28"/>
        <v/>
      </c>
      <c r="J585" s="15" t="str">
        <f>IF(B585="","",IFERROR(INDEX('Registru note'!$D$5:$D$504,MATCH(B585,'Registru note'!$B$5:$B$504,0)),""))</f>
        <v/>
      </c>
      <c r="K585" s="17" t="str">
        <f>IF(AND(B585="",D585="",E585=""),"",TRIM(IF(ISNA(MATCH(B585,'Registru note'!$B$5:$B$504,0)),"Nota nu există în registru. ","")&amp;IF(D585="","Lipsește contul debitor. ",IF(NOT(OR(ISNUMBER(MATCH(TRIM(IF(ISNUMBER(FIND(".",D585)),LEFT(D585,FIND(".",D585)-1),D585)),PlanCont,0)),ISNUMBER(MATCH(LEFT(TRIM(IF(ISNUMBER(FIND(".",D585)),LEFT(D585,FIND(".",D585)-1),D585)),4),PlanCont,0)),ISNUMBER(MATCH(LEFT(TRIM(IF(ISNUMBER(FIND(".",D585)),LEFT(D585,FIND(".",D585)-1),D585)),3),PlanCont,0)))),"Contul debitor nu există în plan. ",""))&amp;IF(E585="","Lipsește contul creditor. ",IF(NOT(OR(ISNUMBER(MATCH(TRIM(IF(ISNUMBER(FIND(".",E585)),LEFT(E585,FIND(".",E585)-1),E585)),PlanCont,0)),ISNUMBER(MATCH(LEFT(TRIM(IF(ISNUMBER(FIND(".",E585)),LEFT(E585,FIND(".",E585)-1),E585)),4),PlanCont,0)),ISNUMBER(MATCH(LEFT(TRIM(IF(ISNUMBER(FIND(".",E585)),LEFT(E585,FIND(".",E585)-1),E585)),3),PlanCont,0)))),"Contul creditor nu există în plan. ",""))&amp;IF(AND(D585&lt;&gt;"",TRIM(D585&amp;"")=TRIM(E585&amp;"")),"Același cont pe debit și credit. ","")&amp;IF(N(F585)=0,"Lipsește suma. ","")&amp;IF(AND(N(F585)&lt;0,J585&lt;&gt;"Stornare"),"Sumă negativă într-o notă care nu e de stornare. ","")&amp;IF(C585="","Lipsește explicația. ","")))</f>
        <v/>
      </c>
      <c r="L585" s="1" t="str">
        <f>IF(B585="","",B585&amp;"|"&amp;COUNTIF($B$5:B585,B585))</f>
        <v/>
      </c>
      <c r="M585" s="1" t="str">
        <f t="shared" si="29"/>
        <v/>
      </c>
    </row>
    <row r="586" spans="2:13" x14ac:dyDescent="0.2">
      <c r="B586" s="18"/>
      <c r="C586" s="13"/>
      <c r="D586" s="22"/>
      <c r="E586" s="22"/>
      <c r="F586" s="23"/>
      <c r="G586" s="24" t="str">
        <f>IF(B586="","",IFERROR(INDEX('Registru note'!$C$5:$C$504,MATCH(B586,'Registru note'!$B$5:$B$504,0)),""))</f>
        <v/>
      </c>
      <c r="H586" s="25" t="str">
        <f t="shared" si="27"/>
        <v/>
      </c>
      <c r="I586" s="25" t="str">
        <f t="shared" si="28"/>
        <v/>
      </c>
      <c r="J586" s="15" t="str">
        <f>IF(B586="","",IFERROR(INDEX('Registru note'!$D$5:$D$504,MATCH(B586,'Registru note'!$B$5:$B$504,0)),""))</f>
        <v/>
      </c>
      <c r="K586" s="17" t="str">
        <f>IF(AND(B586="",D586="",E586=""),"",TRIM(IF(ISNA(MATCH(B586,'Registru note'!$B$5:$B$504,0)),"Nota nu există în registru. ","")&amp;IF(D586="","Lipsește contul debitor. ",IF(NOT(OR(ISNUMBER(MATCH(TRIM(IF(ISNUMBER(FIND(".",D586)),LEFT(D586,FIND(".",D586)-1),D586)),PlanCont,0)),ISNUMBER(MATCH(LEFT(TRIM(IF(ISNUMBER(FIND(".",D586)),LEFT(D586,FIND(".",D586)-1),D586)),4),PlanCont,0)),ISNUMBER(MATCH(LEFT(TRIM(IF(ISNUMBER(FIND(".",D586)),LEFT(D586,FIND(".",D586)-1),D586)),3),PlanCont,0)))),"Contul debitor nu există în plan. ",""))&amp;IF(E586="","Lipsește contul creditor. ",IF(NOT(OR(ISNUMBER(MATCH(TRIM(IF(ISNUMBER(FIND(".",E586)),LEFT(E586,FIND(".",E586)-1),E586)),PlanCont,0)),ISNUMBER(MATCH(LEFT(TRIM(IF(ISNUMBER(FIND(".",E586)),LEFT(E586,FIND(".",E586)-1),E586)),4),PlanCont,0)),ISNUMBER(MATCH(LEFT(TRIM(IF(ISNUMBER(FIND(".",E586)),LEFT(E586,FIND(".",E586)-1),E586)),3),PlanCont,0)))),"Contul creditor nu există în plan. ",""))&amp;IF(AND(D586&lt;&gt;"",TRIM(D586&amp;"")=TRIM(E586&amp;"")),"Același cont pe debit și credit. ","")&amp;IF(N(F586)=0,"Lipsește suma. ","")&amp;IF(AND(N(F586)&lt;0,J586&lt;&gt;"Stornare"),"Sumă negativă într-o notă care nu e de stornare. ","")&amp;IF(C586="","Lipsește explicația. ","")))</f>
        <v/>
      </c>
      <c r="L586" s="1" t="str">
        <f>IF(B586="","",B586&amp;"|"&amp;COUNTIF($B$5:B586,B586))</f>
        <v/>
      </c>
      <c r="M586" s="1" t="str">
        <f t="shared" si="29"/>
        <v/>
      </c>
    </row>
    <row r="587" spans="2:13" x14ac:dyDescent="0.2">
      <c r="B587" s="18"/>
      <c r="C587" s="13"/>
      <c r="D587" s="22"/>
      <c r="E587" s="22"/>
      <c r="F587" s="23"/>
      <c r="G587" s="24" t="str">
        <f>IF(B587="","",IFERROR(INDEX('Registru note'!$C$5:$C$504,MATCH(B587,'Registru note'!$B$5:$B$504,0)),""))</f>
        <v/>
      </c>
      <c r="H587" s="25" t="str">
        <f t="shared" si="27"/>
        <v/>
      </c>
      <c r="I587" s="25" t="str">
        <f t="shared" si="28"/>
        <v/>
      </c>
      <c r="J587" s="15" t="str">
        <f>IF(B587="","",IFERROR(INDEX('Registru note'!$D$5:$D$504,MATCH(B587,'Registru note'!$B$5:$B$504,0)),""))</f>
        <v/>
      </c>
      <c r="K587" s="17" t="str">
        <f>IF(AND(B587="",D587="",E587=""),"",TRIM(IF(ISNA(MATCH(B587,'Registru note'!$B$5:$B$504,0)),"Nota nu există în registru. ","")&amp;IF(D587="","Lipsește contul debitor. ",IF(NOT(OR(ISNUMBER(MATCH(TRIM(IF(ISNUMBER(FIND(".",D587)),LEFT(D587,FIND(".",D587)-1),D587)),PlanCont,0)),ISNUMBER(MATCH(LEFT(TRIM(IF(ISNUMBER(FIND(".",D587)),LEFT(D587,FIND(".",D587)-1),D587)),4),PlanCont,0)),ISNUMBER(MATCH(LEFT(TRIM(IF(ISNUMBER(FIND(".",D587)),LEFT(D587,FIND(".",D587)-1),D587)),3),PlanCont,0)))),"Contul debitor nu există în plan. ",""))&amp;IF(E587="","Lipsește contul creditor. ",IF(NOT(OR(ISNUMBER(MATCH(TRIM(IF(ISNUMBER(FIND(".",E587)),LEFT(E587,FIND(".",E587)-1),E587)),PlanCont,0)),ISNUMBER(MATCH(LEFT(TRIM(IF(ISNUMBER(FIND(".",E587)),LEFT(E587,FIND(".",E587)-1),E587)),4),PlanCont,0)),ISNUMBER(MATCH(LEFT(TRIM(IF(ISNUMBER(FIND(".",E587)),LEFT(E587,FIND(".",E587)-1),E587)),3),PlanCont,0)))),"Contul creditor nu există în plan. ",""))&amp;IF(AND(D587&lt;&gt;"",TRIM(D587&amp;"")=TRIM(E587&amp;"")),"Același cont pe debit și credit. ","")&amp;IF(N(F587)=0,"Lipsește suma. ","")&amp;IF(AND(N(F587)&lt;0,J587&lt;&gt;"Stornare"),"Sumă negativă într-o notă care nu e de stornare. ","")&amp;IF(C587="","Lipsește explicația. ","")))</f>
        <v/>
      </c>
      <c r="L587" s="1" t="str">
        <f>IF(B587="","",B587&amp;"|"&amp;COUNTIF($B$5:B587,B587))</f>
        <v/>
      </c>
      <c r="M587" s="1" t="str">
        <f t="shared" si="29"/>
        <v/>
      </c>
    </row>
    <row r="588" spans="2:13" x14ac:dyDescent="0.2">
      <c r="B588" s="18"/>
      <c r="C588" s="13"/>
      <c r="D588" s="22"/>
      <c r="E588" s="22"/>
      <c r="F588" s="23"/>
      <c r="G588" s="24" t="str">
        <f>IF(B588="","",IFERROR(INDEX('Registru note'!$C$5:$C$504,MATCH(B588,'Registru note'!$B$5:$B$504,0)),""))</f>
        <v/>
      </c>
      <c r="H588" s="25" t="str">
        <f t="shared" si="27"/>
        <v/>
      </c>
      <c r="I588" s="25" t="str">
        <f t="shared" si="28"/>
        <v/>
      </c>
      <c r="J588" s="15" t="str">
        <f>IF(B588="","",IFERROR(INDEX('Registru note'!$D$5:$D$504,MATCH(B588,'Registru note'!$B$5:$B$504,0)),""))</f>
        <v/>
      </c>
      <c r="K588" s="17" t="str">
        <f>IF(AND(B588="",D588="",E588=""),"",TRIM(IF(ISNA(MATCH(B588,'Registru note'!$B$5:$B$504,0)),"Nota nu există în registru. ","")&amp;IF(D588="","Lipsește contul debitor. ",IF(NOT(OR(ISNUMBER(MATCH(TRIM(IF(ISNUMBER(FIND(".",D588)),LEFT(D588,FIND(".",D588)-1),D588)),PlanCont,0)),ISNUMBER(MATCH(LEFT(TRIM(IF(ISNUMBER(FIND(".",D588)),LEFT(D588,FIND(".",D588)-1),D588)),4),PlanCont,0)),ISNUMBER(MATCH(LEFT(TRIM(IF(ISNUMBER(FIND(".",D588)),LEFT(D588,FIND(".",D588)-1),D588)),3),PlanCont,0)))),"Contul debitor nu există în plan. ",""))&amp;IF(E588="","Lipsește contul creditor. ",IF(NOT(OR(ISNUMBER(MATCH(TRIM(IF(ISNUMBER(FIND(".",E588)),LEFT(E588,FIND(".",E588)-1),E588)),PlanCont,0)),ISNUMBER(MATCH(LEFT(TRIM(IF(ISNUMBER(FIND(".",E588)),LEFT(E588,FIND(".",E588)-1),E588)),4),PlanCont,0)),ISNUMBER(MATCH(LEFT(TRIM(IF(ISNUMBER(FIND(".",E588)),LEFT(E588,FIND(".",E588)-1),E588)),3),PlanCont,0)))),"Contul creditor nu există în plan. ",""))&amp;IF(AND(D588&lt;&gt;"",TRIM(D588&amp;"")=TRIM(E588&amp;"")),"Același cont pe debit și credit. ","")&amp;IF(N(F588)=0,"Lipsește suma. ","")&amp;IF(AND(N(F588)&lt;0,J588&lt;&gt;"Stornare"),"Sumă negativă într-o notă care nu e de stornare. ","")&amp;IF(C588="","Lipsește explicația. ","")))</f>
        <v/>
      </c>
      <c r="L588" s="1" t="str">
        <f>IF(B588="","",B588&amp;"|"&amp;COUNTIF($B$5:B588,B588))</f>
        <v/>
      </c>
      <c r="M588" s="1" t="str">
        <f t="shared" si="29"/>
        <v/>
      </c>
    </row>
    <row r="589" spans="2:13" x14ac:dyDescent="0.2">
      <c r="B589" s="18"/>
      <c r="C589" s="13"/>
      <c r="D589" s="22"/>
      <c r="E589" s="22"/>
      <c r="F589" s="23"/>
      <c r="G589" s="24" t="str">
        <f>IF(B589="","",IFERROR(INDEX('Registru note'!$C$5:$C$504,MATCH(B589,'Registru note'!$B$5:$B$504,0)),""))</f>
        <v/>
      </c>
      <c r="H589" s="25" t="str">
        <f t="shared" si="27"/>
        <v/>
      </c>
      <c r="I589" s="25" t="str">
        <f t="shared" si="28"/>
        <v/>
      </c>
      <c r="J589" s="15" t="str">
        <f>IF(B589="","",IFERROR(INDEX('Registru note'!$D$5:$D$504,MATCH(B589,'Registru note'!$B$5:$B$504,0)),""))</f>
        <v/>
      </c>
      <c r="K589" s="17" t="str">
        <f>IF(AND(B589="",D589="",E589=""),"",TRIM(IF(ISNA(MATCH(B589,'Registru note'!$B$5:$B$504,0)),"Nota nu există în registru. ","")&amp;IF(D589="","Lipsește contul debitor. ",IF(NOT(OR(ISNUMBER(MATCH(TRIM(IF(ISNUMBER(FIND(".",D589)),LEFT(D589,FIND(".",D589)-1),D589)),PlanCont,0)),ISNUMBER(MATCH(LEFT(TRIM(IF(ISNUMBER(FIND(".",D589)),LEFT(D589,FIND(".",D589)-1),D589)),4),PlanCont,0)),ISNUMBER(MATCH(LEFT(TRIM(IF(ISNUMBER(FIND(".",D589)),LEFT(D589,FIND(".",D589)-1),D589)),3),PlanCont,0)))),"Contul debitor nu există în plan. ",""))&amp;IF(E589="","Lipsește contul creditor. ",IF(NOT(OR(ISNUMBER(MATCH(TRIM(IF(ISNUMBER(FIND(".",E589)),LEFT(E589,FIND(".",E589)-1),E589)),PlanCont,0)),ISNUMBER(MATCH(LEFT(TRIM(IF(ISNUMBER(FIND(".",E589)),LEFT(E589,FIND(".",E589)-1),E589)),4),PlanCont,0)),ISNUMBER(MATCH(LEFT(TRIM(IF(ISNUMBER(FIND(".",E589)),LEFT(E589,FIND(".",E589)-1),E589)),3),PlanCont,0)))),"Contul creditor nu există în plan. ",""))&amp;IF(AND(D589&lt;&gt;"",TRIM(D589&amp;"")=TRIM(E589&amp;"")),"Același cont pe debit și credit. ","")&amp;IF(N(F589)=0,"Lipsește suma. ","")&amp;IF(AND(N(F589)&lt;0,J589&lt;&gt;"Stornare"),"Sumă negativă într-o notă care nu e de stornare. ","")&amp;IF(C589="","Lipsește explicația. ","")))</f>
        <v/>
      </c>
      <c r="L589" s="1" t="str">
        <f>IF(B589="","",B589&amp;"|"&amp;COUNTIF($B$5:B589,B589))</f>
        <v/>
      </c>
      <c r="M589" s="1" t="str">
        <f t="shared" si="29"/>
        <v/>
      </c>
    </row>
    <row r="590" spans="2:13" x14ac:dyDescent="0.2">
      <c r="B590" s="18"/>
      <c r="C590" s="13"/>
      <c r="D590" s="22"/>
      <c r="E590" s="22"/>
      <c r="F590" s="23"/>
      <c r="G590" s="24" t="str">
        <f>IF(B590="","",IFERROR(INDEX('Registru note'!$C$5:$C$504,MATCH(B590,'Registru note'!$B$5:$B$504,0)),""))</f>
        <v/>
      </c>
      <c r="H590" s="25" t="str">
        <f t="shared" si="27"/>
        <v/>
      </c>
      <c r="I590" s="25" t="str">
        <f t="shared" si="28"/>
        <v/>
      </c>
      <c r="J590" s="15" t="str">
        <f>IF(B590="","",IFERROR(INDEX('Registru note'!$D$5:$D$504,MATCH(B590,'Registru note'!$B$5:$B$504,0)),""))</f>
        <v/>
      </c>
      <c r="K590" s="17" t="str">
        <f>IF(AND(B590="",D590="",E590=""),"",TRIM(IF(ISNA(MATCH(B590,'Registru note'!$B$5:$B$504,0)),"Nota nu există în registru. ","")&amp;IF(D590="","Lipsește contul debitor. ",IF(NOT(OR(ISNUMBER(MATCH(TRIM(IF(ISNUMBER(FIND(".",D590)),LEFT(D590,FIND(".",D590)-1),D590)),PlanCont,0)),ISNUMBER(MATCH(LEFT(TRIM(IF(ISNUMBER(FIND(".",D590)),LEFT(D590,FIND(".",D590)-1),D590)),4),PlanCont,0)),ISNUMBER(MATCH(LEFT(TRIM(IF(ISNUMBER(FIND(".",D590)),LEFT(D590,FIND(".",D590)-1),D590)),3),PlanCont,0)))),"Contul debitor nu există în plan. ",""))&amp;IF(E590="","Lipsește contul creditor. ",IF(NOT(OR(ISNUMBER(MATCH(TRIM(IF(ISNUMBER(FIND(".",E590)),LEFT(E590,FIND(".",E590)-1),E590)),PlanCont,0)),ISNUMBER(MATCH(LEFT(TRIM(IF(ISNUMBER(FIND(".",E590)),LEFT(E590,FIND(".",E590)-1),E590)),4),PlanCont,0)),ISNUMBER(MATCH(LEFT(TRIM(IF(ISNUMBER(FIND(".",E590)),LEFT(E590,FIND(".",E590)-1),E590)),3),PlanCont,0)))),"Contul creditor nu există în plan. ",""))&amp;IF(AND(D590&lt;&gt;"",TRIM(D590&amp;"")=TRIM(E590&amp;"")),"Același cont pe debit și credit. ","")&amp;IF(N(F590)=0,"Lipsește suma. ","")&amp;IF(AND(N(F590)&lt;0,J590&lt;&gt;"Stornare"),"Sumă negativă într-o notă care nu e de stornare. ","")&amp;IF(C590="","Lipsește explicația. ","")))</f>
        <v/>
      </c>
      <c r="L590" s="1" t="str">
        <f>IF(B590="","",B590&amp;"|"&amp;COUNTIF($B$5:B590,B590))</f>
        <v/>
      </c>
      <c r="M590" s="1" t="str">
        <f t="shared" si="29"/>
        <v/>
      </c>
    </row>
    <row r="591" spans="2:13" x14ac:dyDescent="0.2">
      <c r="B591" s="18"/>
      <c r="C591" s="13"/>
      <c r="D591" s="22"/>
      <c r="E591" s="22"/>
      <c r="F591" s="23"/>
      <c r="G591" s="24" t="str">
        <f>IF(B591="","",IFERROR(INDEX('Registru note'!$C$5:$C$504,MATCH(B591,'Registru note'!$B$5:$B$504,0)),""))</f>
        <v/>
      </c>
      <c r="H591" s="25" t="str">
        <f t="shared" si="27"/>
        <v/>
      </c>
      <c r="I591" s="25" t="str">
        <f t="shared" si="28"/>
        <v/>
      </c>
      <c r="J591" s="15" t="str">
        <f>IF(B591="","",IFERROR(INDEX('Registru note'!$D$5:$D$504,MATCH(B591,'Registru note'!$B$5:$B$504,0)),""))</f>
        <v/>
      </c>
      <c r="K591" s="17" t="str">
        <f>IF(AND(B591="",D591="",E591=""),"",TRIM(IF(ISNA(MATCH(B591,'Registru note'!$B$5:$B$504,0)),"Nota nu există în registru. ","")&amp;IF(D591="","Lipsește contul debitor. ",IF(NOT(OR(ISNUMBER(MATCH(TRIM(IF(ISNUMBER(FIND(".",D591)),LEFT(D591,FIND(".",D591)-1),D591)),PlanCont,0)),ISNUMBER(MATCH(LEFT(TRIM(IF(ISNUMBER(FIND(".",D591)),LEFT(D591,FIND(".",D591)-1),D591)),4),PlanCont,0)),ISNUMBER(MATCH(LEFT(TRIM(IF(ISNUMBER(FIND(".",D591)),LEFT(D591,FIND(".",D591)-1),D591)),3),PlanCont,0)))),"Contul debitor nu există în plan. ",""))&amp;IF(E591="","Lipsește contul creditor. ",IF(NOT(OR(ISNUMBER(MATCH(TRIM(IF(ISNUMBER(FIND(".",E591)),LEFT(E591,FIND(".",E591)-1),E591)),PlanCont,0)),ISNUMBER(MATCH(LEFT(TRIM(IF(ISNUMBER(FIND(".",E591)),LEFT(E591,FIND(".",E591)-1),E591)),4),PlanCont,0)),ISNUMBER(MATCH(LEFT(TRIM(IF(ISNUMBER(FIND(".",E591)),LEFT(E591,FIND(".",E591)-1),E591)),3),PlanCont,0)))),"Contul creditor nu există în plan. ",""))&amp;IF(AND(D591&lt;&gt;"",TRIM(D591&amp;"")=TRIM(E591&amp;"")),"Același cont pe debit și credit. ","")&amp;IF(N(F591)=0,"Lipsește suma. ","")&amp;IF(AND(N(F591)&lt;0,J591&lt;&gt;"Stornare"),"Sumă negativă într-o notă care nu e de stornare. ","")&amp;IF(C591="","Lipsește explicația. ","")))</f>
        <v/>
      </c>
      <c r="L591" s="1" t="str">
        <f>IF(B591="","",B591&amp;"|"&amp;COUNTIF($B$5:B591,B591))</f>
        <v/>
      </c>
      <c r="M591" s="1" t="str">
        <f t="shared" si="29"/>
        <v/>
      </c>
    </row>
    <row r="592" spans="2:13" x14ac:dyDescent="0.2">
      <c r="B592" s="18"/>
      <c r="C592" s="13"/>
      <c r="D592" s="22"/>
      <c r="E592" s="22"/>
      <c r="F592" s="23"/>
      <c r="G592" s="24" t="str">
        <f>IF(B592="","",IFERROR(INDEX('Registru note'!$C$5:$C$504,MATCH(B592,'Registru note'!$B$5:$B$504,0)),""))</f>
        <v/>
      </c>
      <c r="H592" s="25" t="str">
        <f t="shared" si="27"/>
        <v/>
      </c>
      <c r="I592" s="25" t="str">
        <f t="shared" si="28"/>
        <v/>
      </c>
      <c r="J592" s="15" t="str">
        <f>IF(B592="","",IFERROR(INDEX('Registru note'!$D$5:$D$504,MATCH(B592,'Registru note'!$B$5:$B$504,0)),""))</f>
        <v/>
      </c>
      <c r="K592" s="17" t="str">
        <f>IF(AND(B592="",D592="",E592=""),"",TRIM(IF(ISNA(MATCH(B592,'Registru note'!$B$5:$B$504,0)),"Nota nu există în registru. ","")&amp;IF(D592="","Lipsește contul debitor. ",IF(NOT(OR(ISNUMBER(MATCH(TRIM(IF(ISNUMBER(FIND(".",D592)),LEFT(D592,FIND(".",D592)-1),D592)),PlanCont,0)),ISNUMBER(MATCH(LEFT(TRIM(IF(ISNUMBER(FIND(".",D592)),LEFT(D592,FIND(".",D592)-1),D592)),4),PlanCont,0)),ISNUMBER(MATCH(LEFT(TRIM(IF(ISNUMBER(FIND(".",D592)),LEFT(D592,FIND(".",D592)-1),D592)),3),PlanCont,0)))),"Contul debitor nu există în plan. ",""))&amp;IF(E592="","Lipsește contul creditor. ",IF(NOT(OR(ISNUMBER(MATCH(TRIM(IF(ISNUMBER(FIND(".",E592)),LEFT(E592,FIND(".",E592)-1),E592)),PlanCont,0)),ISNUMBER(MATCH(LEFT(TRIM(IF(ISNUMBER(FIND(".",E592)),LEFT(E592,FIND(".",E592)-1),E592)),4),PlanCont,0)),ISNUMBER(MATCH(LEFT(TRIM(IF(ISNUMBER(FIND(".",E592)),LEFT(E592,FIND(".",E592)-1),E592)),3),PlanCont,0)))),"Contul creditor nu există în plan. ",""))&amp;IF(AND(D592&lt;&gt;"",TRIM(D592&amp;"")=TRIM(E592&amp;"")),"Același cont pe debit și credit. ","")&amp;IF(N(F592)=0,"Lipsește suma. ","")&amp;IF(AND(N(F592)&lt;0,J592&lt;&gt;"Stornare"),"Sumă negativă într-o notă care nu e de stornare. ","")&amp;IF(C592="","Lipsește explicația. ","")))</f>
        <v/>
      </c>
      <c r="L592" s="1" t="str">
        <f>IF(B592="","",B592&amp;"|"&amp;COUNTIF($B$5:B592,B592))</f>
        <v/>
      </c>
      <c r="M592" s="1" t="str">
        <f t="shared" si="29"/>
        <v/>
      </c>
    </row>
    <row r="593" spans="2:13" x14ac:dyDescent="0.2">
      <c r="B593" s="18"/>
      <c r="C593" s="13"/>
      <c r="D593" s="22"/>
      <c r="E593" s="22"/>
      <c r="F593" s="23"/>
      <c r="G593" s="24" t="str">
        <f>IF(B593="","",IFERROR(INDEX('Registru note'!$C$5:$C$504,MATCH(B593,'Registru note'!$B$5:$B$504,0)),""))</f>
        <v/>
      </c>
      <c r="H593" s="25" t="str">
        <f t="shared" si="27"/>
        <v/>
      </c>
      <c r="I593" s="25" t="str">
        <f t="shared" si="28"/>
        <v/>
      </c>
      <c r="J593" s="15" t="str">
        <f>IF(B593="","",IFERROR(INDEX('Registru note'!$D$5:$D$504,MATCH(B593,'Registru note'!$B$5:$B$504,0)),""))</f>
        <v/>
      </c>
      <c r="K593" s="17" t="str">
        <f>IF(AND(B593="",D593="",E593=""),"",TRIM(IF(ISNA(MATCH(B593,'Registru note'!$B$5:$B$504,0)),"Nota nu există în registru. ","")&amp;IF(D593="","Lipsește contul debitor. ",IF(NOT(OR(ISNUMBER(MATCH(TRIM(IF(ISNUMBER(FIND(".",D593)),LEFT(D593,FIND(".",D593)-1),D593)),PlanCont,0)),ISNUMBER(MATCH(LEFT(TRIM(IF(ISNUMBER(FIND(".",D593)),LEFT(D593,FIND(".",D593)-1),D593)),4),PlanCont,0)),ISNUMBER(MATCH(LEFT(TRIM(IF(ISNUMBER(FIND(".",D593)),LEFT(D593,FIND(".",D593)-1),D593)),3),PlanCont,0)))),"Contul debitor nu există în plan. ",""))&amp;IF(E593="","Lipsește contul creditor. ",IF(NOT(OR(ISNUMBER(MATCH(TRIM(IF(ISNUMBER(FIND(".",E593)),LEFT(E593,FIND(".",E593)-1),E593)),PlanCont,0)),ISNUMBER(MATCH(LEFT(TRIM(IF(ISNUMBER(FIND(".",E593)),LEFT(E593,FIND(".",E593)-1),E593)),4),PlanCont,0)),ISNUMBER(MATCH(LEFT(TRIM(IF(ISNUMBER(FIND(".",E593)),LEFT(E593,FIND(".",E593)-1),E593)),3),PlanCont,0)))),"Contul creditor nu există în plan. ",""))&amp;IF(AND(D593&lt;&gt;"",TRIM(D593&amp;"")=TRIM(E593&amp;"")),"Același cont pe debit și credit. ","")&amp;IF(N(F593)=0,"Lipsește suma. ","")&amp;IF(AND(N(F593)&lt;0,J593&lt;&gt;"Stornare"),"Sumă negativă într-o notă care nu e de stornare. ","")&amp;IF(C593="","Lipsește explicația. ","")))</f>
        <v/>
      </c>
      <c r="L593" s="1" t="str">
        <f>IF(B593="","",B593&amp;"|"&amp;COUNTIF($B$5:B593,B593))</f>
        <v/>
      </c>
      <c r="M593" s="1" t="str">
        <f t="shared" si="29"/>
        <v/>
      </c>
    </row>
    <row r="594" spans="2:13" x14ac:dyDescent="0.2">
      <c r="B594" s="18"/>
      <c r="C594" s="13"/>
      <c r="D594" s="22"/>
      <c r="E594" s="22"/>
      <c r="F594" s="23"/>
      <c r="G594" s="24" t="str">
        <f>IF(B594="","",IFERROR(INDEX('Registru note'!$C$5:$C$504,MATCH(B594,'Registru note'!$B$5:$B$504,0)),""))</f>
        <v/>
      </c>
      <c r="H594" s="25" t="str">
        <f t="shared" si="27"/>
        <v/>
      </c>
      <c r="I594" s="25" t="str">
        <f t="shared" si="28"/>
        <v/>
      </c>
      <c r="J594" s="15" t="str">
        <f>IF(B594="","",IFERROR(INDEX('Registru note'!$D$5:$D$504,MATCH(B594,'Registru note'!$B$5:$B$504,0)),""))</f>
        <v/>
      </c>
      <c r="K594" s="17" t="str">
        <f>IF(AND(B594="",D594="",E594=""),"",TRIM(IF(ISNA(MATCH(B594,'Registru note'!$B$5:$B$504,0)),"Nota nu există în registru. ","")&amp;IF(D594="","Lipsește contul debitor. ",IF(NOT(OR(ISNUMBER(MATCH(TRIM(IF(ISNUMBER(FIND(".",D594)),LEFT(D594,FIND(".",D594)-1),D594)),PlanCont,0)),ISNUMBER(MATCH(LEFT(TRIM(IF(ISNUMBER(FIND(".",D594)),LEFT(D594,FIND(".",D594)-1),D594)),4),PlanCont,0)),ISNUMBER(MATCH(LEFT(TRIM(IF(ISNUMBER(FIND(".",D594)),LEFT(D594,FIND(".",D594)-1),D594)),3),PlanCont,0)))),"Contul debitor nu există în plan. ",""))&amp;IF(E594="","Lipsește contul creditor. ",IF(NOT(OR(ISNUMBER(MATCH(TRIM(IF(ISNUMBER(FIND(".",E594)),LEFT(E594,FIND(".",E594)-1),E594)),PlanCont,0)),ISNUMBER(MATCH(LEFT(TRIM(IF(ISNUMBER(FIND(".",E594)),LEFT(E594,FIND(".",E594)-1),E594)),4),PlanCont,0)),ISNUMBER(MATCH(LEFT(TRIM(IF(ISNUMBER(FIND(".",E594)),LEFT(E594,FIND(".",E594)-1),E594)),3),PlanCont,0)))),"Contul creditor nu există în plan. ",""))&amp;IF(AND(D594&lt;&gt;"",TRIM(D594&amp;"")=TRIM(E594&amp;"")),"Același cont pe debit și credit. ","")&amp;IF(N(F594)=0,"Lipsește suma. ","")&amp;IF(AND(N(F594)&lt;0,J594&lt;&gt;"Stornare"),"Sumă negativă într-o notă care nu e de stornare. ","")&amp;IF(C594="","Lipsește explicația. ","")))</f>
        <v/>
      </c>
      <c r="L594" s="1" t="str">
        <f>IF(B594="","",B594&amp;"|"&amp;COUNTIF($B$5:B594,B594))</f>
        <v/>
      </c>
      <c r="M594" s="1" t="str">
        <f t="shared" si="29"/>
        <v/>
      </c>
    </row>
    <row r="595" spans="2:13" x14ac:dyDescent="0.2">
      <c r="B595" s="18"/>
      <c r="C595" s="13"/>
      <c r="D595" s="22"/>
      <c r="E595" s="22"/>
      <c r="F595" s="23"/>
      <c r="G595" s="24" t="str">
        <f>IF(B595="","",IFERROR(INDEX('Registru note'!$C$5:$C$504,MATCH(B595,'Registru note'!$B$5:$B$504,0)),""))</f>
        <v/>
      </c>
      <c r="H595" s="25" t="str">
        <f t="shared" si="27"/>
        <v/>
      </c>
      <c r="I595" s="25" t="str">
        <f t="shared" si="28"/>
        <v/>
      </c>
      <c r="J595" s="15" t="str">
        <f>IF(B595="","",IFERROR(INDEX('Registru note'!$D$5:$D$504,MATCH(B595,'Registru note'!$B$5:$B$504,0)),""))</f>
        <v/>
      </c>
      <c r="K595" s="17" t="str">
        <f>IF(AND(B595="",D595="",E595=""),"",TRIM(IF(ISNA(MATCH(B595,'Registru note'!$B$5:$B$504,0)),"Nota nu există în registru. ","")&amp;IF(D595="","Lipsește contul debitor. ",IF(NOT(OR(ISNUMBER(MATCH(TRIM(IF(ISNUMBER(FIND(".",D595)),LEFT(D595,FIND(".",D595)-1),D595)),PlanCont,0)),ISNUMBER(MATCH(LEFT(TRIM(IF(ISNUMBER(FIND(".",D595)),LEFT(D595,FIND(".",D595)-1),D595)),4),PlanCont,0)),ISNUMBER(MATCH(LEFT(TRIM(IF(ISNUMBER(FIND(".",D595)),LEFT(D595,FIND(".",D595)-1),D595)),3),PlanCont,0)))),"Contul debitor nu există în plan. ",""))&amp;IF(E595="","Lipsește contul creditor. ",IF(NOT(OR(ISNUMBER(MATCH(TRIM(IF(ISNUMBER(FIND(".",E595)),LEFT(E595,FIND(".",E595)-1),E595)),PlanCont,0)),ISNUMBER(MATCH(LEFT(TRIM(IF(ISNUMBER(FIND(".",E595)),LEFT(E595,FIND(".",E595)-1),E595)),4),PlanCont,0)),ISNUMBER(MATCH(LEFT(TRIM(IF(ISNUMBER(FIND(".",E595)),LEFT(E595,FIND(".",E595)-1),E595)),3),PlanCont,0)))),"Contul creditor nu există în plan. ",""))&amp;IF(AND(D595&lt;&gt;"",TRIM(D595&amp;"")=TRIM(E595&amp;"")),"Același cont pe debit și credit. ","")&amp;IF(N(F595)=0,"Lipsește suma. ","")&amp;IF(AND(N(F595)&lt;0,J595&lt;&gt;"Stornare"),"Sumă negativă într-o notă care nu e de stornare. ","")&amp;IF(C595="","Lipsește explicația. ","")))</f>
        <v/>
      </c>
      <c r="L595" s="1" t="str">
        <f>IF(B595="","",B595&amp;"|"&amp;COUNTIF($B$5:B595,B595))</f>
        <v/>
      </c>
      <c r="M595" s="1" t="str">
        <f t="shared" si="29"/>
        <v/>
      </c>
    </row>
    <row r="596" spans="2:13" x14ac:dyDescent="0.2">
      <c r="B596" s="18"/>
      <c r="C596" s="13"/>
      <c r="D596" s="22"/>
      <c r="E596" s="22"/>
      <c r="F596" s="23"/>
      <c r="G596" s="24" t="str">
        <f>IF(B596="","",IFERROR(INDEX('Registru note'!$C$5:$C$504,MATCH(B596,'Registru note'!$B$5:$B$504,0)),""))</f>
        <v/>
      </c>
      <c r="H596" s="25" t="str">
        <f t="shared" si="27"/>
        <v/>
      </c>
      <c r="I596" s="25" t="str">
        <f t="shared" si="28"/>
        <v/>
      </c>
      <c r="J596" s="15" t="str">
        <f>IF(B596="","",IFERROR(INDEX('Registru note'!$D$5:$D$504,MATCH(B596,'Registru note'!$B$5:$B$504,0)),""))</f>
        <v/>
      </c>
      <c r="K596" s="17" t="str">
        <f>IF(AND(B596="",D596="",E596=""),"",TRIM(IF(ISNA(MATCH(B596,'Registru note'!$B$5:$B$504,0)),"Nota nu există în registru. ","")&amp;IF(D596="","Lipsește contul debitor. ",IF(NOT(OR(ISNUMBER(MATCH(TRIM(IF(ISNUMBER(FIND(".",D596)),LEFT(D596,FIND(".",D596)-1),D596)),PlanCont,0)),ISNUMBER(MATCH(LEFT(TRIM(IF(ISNUMBER(FIND(".",D596)),LEFT(D596,FIND(".",D596)-1),D596)),4),PlanCont,0)),ISNUMBER(MATCH(LEFT(TRIM(IF(ISNUMBER(FIND(".",D596)),LEFT(D596,FIND(".",D596)-1),D596)),3),PlanCont,0)))),"Contul debitor nu există în plan. ",""))&amp;IF(E596="","Lipsește contul creditor. ",IF(NOT(OR(ISNUMBER(MATCH(TRIM(IF(ISNUMBER(FIND(".",E596)),LEFT(E596,FIND(".",E596)-1),E596)),PlanCont,0)),ISNUMBER(MATCH(LEFT(TRIM(IF(ISNUMBER(FIND(".",E596)),LEFT(E596,FIND(".",E596)-1),E596)),4),PlanCont,0)),ISNUMBER(MATCH(LEFT(TRIM(IF(ISNUMBER(FIND(".",E596)),LEFT(E596,FIND(".",E596)-1),E596)),3),PlanCont,0)))),"Contul creditor nu există în plan. ",""))&amp;IF(AND(D596&lt;&gt;"",TRIM(D596&amp;"")=TRIM(E596&amp;"")),"Același cont pe debit și credit. ","")&amp;IF(N(F596)=0,"Lipsește suma. ","")&amp;IF(AND(N(F596)&lt;0,J596&lt;&gt;"Stornare"),"Sumă negativă într-o notă care nu e de stornare. ","")&amp;IF(C596="","Lipsește explicația. ","")))</f>
        <v/>
      </c>
      <c r="L596" s="1" t="str">
        <f>IF(B596="","",B596&amp;"|"&amp;COUNTIF($B$5:B596,B596))</f>
        <v/>
      </c>
      <c r="M596" s="1" t="str">
        <f t="shared" si="29"/>
        <v/>
      </c>
    </row>
    <row r="597" spans="2:13" x14ac:dyDescent="0.2">
      <c r="B597" s="18"/>
      <c r="C597" s="13"/>
      <c r="D597" s="22"/>
      <c r="E597" s="22"/>
      <c r="F597" s="23"/>
      <c r="G597" s="24" t="str">
        <f>IF(B597="","",IFERROR(INDEX('Registru note'!$C$5:$C$504,MATCH(B597,'Registru note'!$B$5:$B$504,0)),""))</f>
        <v/>
      </c>
      <c r="H597" s="25" t="str">
        <f t="shared" si="27"/>
        <v/>
      </c>
      <c r="I597" s="25" t="str">
        <f t="shared" si="28"/>
        <v/>
      </c>
      <c r="J597" s="15" t="str">
        <f>IF(B597="","",IFERROR(INDEX('Registru note'!$D$5:$D$504,MATCH(B597,'Registru note'!$B$5:$B$504,0)),""))</f>
        <v/>
      </c>
      <c r="K597" s="17" t="str">
        <f>IF(AND(B597="",D597="",E597=""),"",TRIM(IF(ISNA(MATCH(B597,'Registru note'!$B$5:$B$504,0)),"Nota nu există în registru. ","")&amp;IF(D597="","Lipsește contul debitor. ",IF(NOT(OR(ISNUMBER(MATCH(TRIM(IF(ISNUMBER(FIND(".",D597)),LEFT(D597,FIND(".",D597)-1),D597)),PlanCont,0)),ISNUMBER(MATCH(LEFT(TRIM(IF(ISNUMBER(FIND(".",D597)),LEFT(D597,FIND(".",D597)-1),D597)),4),PlanCont,0)),ISNUMBER(MATCH(LEFT(TRIM(IF(ISNUMBER(FIND(".",D597)),LEFT(D597,FIND(".",D597)-1),D597)),3),PlanCont,0)))),"Contul debitor nu există în plan. ",""))&amp;IF(E597="","Lipsește contul creditor. ",IF(NOT(OR(ISNUMBER(MATCH(TRIM(IF(ISNUMBER(FIND(".",E597)),LEFT(E597,FIND(".",E597)-1),E597)),PlanCont,0)),ISNUMBER(MATCH(LEFT(TRIM(IF(ISNUMBER(FIND(".",E597)),LEFT(E597,FIND(".",E597)-1),E597)),4),PlanCont,0)),ISNUMBER(MATCH(LEFT(TRIM(IF(ISNUMBER(FIND(".",E597)),LEFT(E597,FIND(".",E597)-1),E597)),3),PlanCont,0)))),"Contul creditor nu există în plan. ",""))&amp;IF(AND(D597&lt;&gt;"",TRIM(D597&amp;"")=TRIM(E597&amp;"")),"Același cont pe debit și credit. ","")&amp;IF(N(F597)=0,"Lipsește suma. ","")&amp;IF(AND(N(F597)&lt;0,J597&lt;&gt;"Stornare"),"Sumă negativă într-o notă care nu e de stornare. ","")&amp;IF(C597="","Lipsește explicația. ","")))</f>
        <v/>
      </c>
      <c r="L597" s="1" t="str">
        <f>IF(B597="","",B597&amp;"|"&amp;COUNTIF($B$5:B597,B597))</f>
        <v/>
      </c>
      <c r="M597" s="1" t="str">
        <f t="shared" si="29"/>
        <v/>
      </c>
    </row>
    <row r="598" spans="2:13" x14ac:dyDescent="0.2">
      <c r="B598" s="18"/>
      <c r="C598" s="13"/>
      <c r="D598" s="22"/>
      <c r="E598" s="22"/>
      <c r="F598" s="23"/>
      <c r="G598" s="24" t="str">
        <f>IF(B598="","",IFERROR(INDEX('Registru note'!$C$5:$C$504,MATCH(B598,'Registru note'!$B$5:$B$504,0)),""))</f>
        <v/>
      </c>
      <c r="H598" s="25" t="str">
        <f t="shared" si="27"/>
        <v/>
      </c>
      <c r="I598" s="25" t="str">
        <f t="shared" si="28"/>
        <v/>
      </c>
      <c r="J598" s="15" t="str">
        <f>IF(B598="","",IFERROR(INDEX('Registru note'!$D$5:$D$504,MATCH(B598,'Registru note'!$B$5:$B$504,0)),""))</f>
        <v/>
      </c>
      <c r="K598" s="17" t="str">
        <f>IF(AND(B598="",D598="",E598=""),"",TRIM(IF(ISNA(MATCH(B598,'Registru note'!$B$5:$B$504,0)),"Nota nu există în registru. ","")&amp;IF(D598="","Lipsește contul debitor. ",IF(NOT(OR(ISNUMBER(MATCH(TRIM(IF(ISNUMBER(FIND(".",D598)),LEFT(D598,FIND(".",D598)-1),D598)),PlanCont,0)),ISNUMBER(MATCH(LEFT(TRIM(IF(ISNUMBER(FIND(".",D598)),LEFT(D598,FIND(".",D598)-1),D598)),4),PlanCont,0)),ISNUMBER(MATCH(LEFT(TRIM(IF(ISNUMBER(FIND(".",D598)),LEFT(D598,FIND(".",D598)-1),D598)),3),PlanCont,0)))),"Contul debitor nu există în plan. ",""))&amp;IF(E598="","Lipsește contul creditor. ",IF(NOT(OR(ISNUMBER(MATCH(TRIM(IF(ISNUMBER(FIND(".",E598)),LEFT(E598,FIND(".",E598)-1),E598)),PlanCont,0)),ISNUMBER(MATCH(LEFT(TRIM(IF(ISNUMBER(FIND(".",E598)),LEFT(E598,FIND(".",E598)-1),E598)),4),PlanCont,0)),ISNUMBER(MATCH(LEFT(TRIM(IF(ISNUMBER(FIND(".",E598)),LEFT(E598,FIND(".",E598)-1),E598)),3),PlanCont,0)))),"Contul creditor nu există în plan. ",""))&amp;IF(AND(D598&lt;&gt;"",TRIM(D598&amp;"")=TRIM(E598&amp;"")),"Același cont pe debit și credit. ","")&amp;IF(N(F598)=0,"Lipsește suma. ","")&amp;IF(AND(N(F598)&lt;0,J598&lt;&gt;"Stornare"),"Sumă negativă într-o notă care nu e de stornare. ","")&amp;IF(C598="","Lipsește explicația. ","")))</f>
        <v/>
      </c>
      <c r="L598" s="1" t="str">
        <f>IF(B598="","",B598&amp;"|"&amp;COUNTIF($B$5:B598,B598))</f>
        <v/>
      </c>
      <c r="M598" s="1" t="str">
        <f t="shared" si="29"/>
        <v/>
      </c>
    </row>
    <row r="599" spans="2:13" x14ac:dyDescent="0.2">
      <c r="B599" s="18"/>
      <c r="C599" s="13"/>
      <c r="D599" s="22"/>
      <c r="E599" s="22"/>
      <c r="F599" s="23"/>
      <c r="G599" s="24" t="str">
        <f>IF(B599="","",IFERROR(INDEX('Registru note'!$C$5:$C$504,MATCH(B599,'Registru note'!$B$5:$B$504,0)),""))</f>
        <v/>
      </c>
      <c r="H599" s="25" t="str">
        <f t="shared" si="27"/>
        <v/>
      </c>
      <c r="I599" s="25" t="str">
        <f t="shared" si="28"/>
        <v/>
      </c>
      <c r="J599" s="15" t="str">
        <f>IF(B599="","",IFERROR(INDEX('Registru note'!$D$5:$D$504,MATCH(B599,'Registru note'!$B$5:$B$504,0)),""))</f>
        <v/>
      </c>
      <c r="K599" s="17" t="str">
        <f>IF(AND(B599="",D599="",E599=""),"",TRIM(IF(ISNA(MATCH(B599,'Registru note'!$B$5:$B$504,0)),"Nota nu există în registru. ","")&amp;IF(D599="","Lipsește contul debitor. ",IF(NOT(OR(ISNUMBER(MATCH(TRIM(IF(ISNUMBER(FIND(".",D599)),LEFT(D599,FIND(".",D599)-1),D599)),PlanCont,0)),ISNUMBER(MATCH(LEFT(TRIM(IF(ISNUMBER(FIND(".",D599)),LEFT(D599,FIND(".",D599)-1),D599)),4),PlanCont,0)),ISNUMBER(MATCH(LEFT(TRIM(IF(ISNUMBER(FIND(".",D599)),LEFT(D599,FIND(".",D599)-1),D599)),3),PlanCont,0)))),"Contul debitor nu există în plan. ",""))&amp;IF(E599="","Lipsește contul creditor. ",IF(NOT(OR(ISNUMBER(MATCH(TRIM(IF(ISNUMBER(FIND(".",E599)),LEFT(E599,FIND(".",E599)-1),E599)),PlanCont,0)),ISNUMBER(MATCH(LEFT(TRIM(IF(ISNUMBER(FIND(".",E599)),LEFT(E599,FIND(".",E599)-1),E599)),4),PlanCont,0)),ISNUMBER(MATCH(LEFT(TRIM(IF(ISNUMBER(FIND(".",E599)),LEFT(E599,FIND(".",E599)-1),E599)),3),PlanCont,0)))),"Contul creditor nu există în plan. ",""))&amp;IF(AND(D599&lt;&gt;"",TRIM(D599&amp;"")=TRIM(E599&amp;"")),"Același cont pe debit și credit. ","")&amp;IF(N(F599)=0,"Lipsește suma. ","")&amp;IF(AND(N(F599)&lt;0,J599&lt;&gt;"Stornare"),"Sumă negativă într-o notă care nu e de stornare. ","")&amp;IF(C599="","Lipsește explicația. ","")))</f>
        <v/>
      </c>
      <c r="L599" s="1" t="str">
        <f>IF(B599="","",B599&amp;"|"&amp;COUNTIF($B$5:B599,B599))</f>
        <v/>
      </c>
      <c r="M599" s="1" t="str">
        <f t="shared" si="29"/>
        <v/>
      </c>
    </row>
    <row r="600" spans="2:13" x14ac:dyDescent="0.2">
      <c r="B600" s="18"/>
      <c r="C600" s="13"/>
      <c r="D600" s="22"/>
      <c r="E600" s="22"/>
      <c r="F600" s="23"/>
      <c r="G600" s="24" t="str">
        <f>IF(B600="","",IFERROR(INDEX('Registru note'!$C$5:$C$504,MATCH(B600,'Registru note'!$B$5:$B$504,0)),""))</f>
        <v/>
      </c>
      <c r="H600" s="25" t="str">
        <f t="shared" si="27"/>
        <v/>
      </c>
      <c r="I600" s="25" t="str">
        <f t="shared" si="28"/>
        <v/>
      </c>
      <c r="J600" s="15" t="str">
        <f>IF(B600="","",IFERROR(INDEX('Registru note'!$D$5:$D$504,MATCH(B600,'Registru note'!$B$5:$B$504,0)),""))</f>
        <v/>
      </c>
      <c r="K600" s="17" t="str">
        <f>IF(AND(B600="",D600="",E600=""),"",TRIM(IF(ISNA(MATCH(B600,'Registru note'!$B$5:$B$504,0)),"Nota nu există în registru. ","")&amp;IF(D600="","Lipsește contul debitor. ",IF(NOT(OR(ISNUMBER(MATCH(TRIM(IF(ISNUMBER(FIND(".",D600)),LEFT(D600,FIND(".",D600)-1),D600)),PlanCont,0)),ISNUMBER(MATCH(LEFT(TRIM(IF(ISNUMBER(FIND(".",D600)),LEFT(D600,FIND(".",D600)-1),D600)),4),PlanCont,0)),ISNUMBER(MATCH(LEFT(TRIM(IF(ISNUMBER(FIND(".",D600)),LEFT(D600,FIND(".",D600)-1),D600)),3),PlanCont,0)))),"Contul debitor nu există în plan. ",""))&amp;IF(E600="","Lipsește contul creditor. ",IF(NOT(OR(ISNUMBER(MATCH(TRIM(IF(ISNUMBER(FIND(".",E600)),LEFT(E600,FIND(".",E600)-1),E600)),PlanCont,0)),ISNUMBER(MATCH(LEFT(TRIM(IF(ISNUMBER(FIND(".",E600)),LEFT(E600,FIND(".",E600)-1),E600)),4),PlanCont,0)),ISNUMBER(MATCH(LEFT(TRIM(IF(ISNUMBER(FIND(".",E600)),LEFT(E600,FIND(".",E600)-1),E600)),3),PlanCont,0)))),"Contul creditor nu există în plan. ",""))&amp;IF(AND(D600&lt;&gt;"",TRIM(D600&amp;"")=TRIM(E600&amp;"")),"Același cont pe debit și credit. ","")&amp;IF(N(F600)=0,"Lipsește suma. ","")&amp;IF(AND(N(F600)&lt;0,J600&lt;&gt;"Stornare"),"Sumă negativă într-o notă care nu e de stornare. ","")&amp;IF(C600="","Lipsește explicația. ","")))</f>
        <v/>
      </c>
      <c r="L600" s="1" t="str">
        <f>IF(B600="","",B600&amp;"|"&amp;COUNTIF($B$5:B600,B600))</f>
        <v/>
      </c>
      <c r="M600" s="1" t="str">
        <f t="shared" si="29"/>
        <v/>
      </c>
    </row>
    <row r="601" spans="2:13" x14ac:dyDescent="0.2">
      <c r="B601" s="18"/>
      <c r="C601" s="13"/>
      <c r="D601" s="22"/>
      <c r="E601" s="22"/>
      <c r="F601" s="23"/>
      <c r="G601" s="24" t="str">
        <f>IF(B601="","",IFERROR(INDEX('Registru note'!$C$5:$C$504,MATCH(B601,'Registru note'!$B$5:$B$504,0)),""))</f>
        <v/>
      </c>
      <c r="H601" s="25" t="str">
        <f t="shared" si="27"/>
        <v/>
      </c>
      <c r="I601" s="25" t="str">
        <f t="shared" si="28"/>
        <v/>
      </c>
      <c r="J601" s="15" t="str">
        <f>IF(B601="","",IFERROR(INDEX('Registru note'!$D$5:$D$504,MATCH(B601,'Registru note'!$B$5:$B$504,0)),""))</f>
        <v/>
      </c>
      <c r="K601" s="17" t="str">
        <f>IF(AND(B601="",D601="",E601=""),"",TRIM(IF(ISNA(MATCH(B601,'Registru note'!$B$5:$B$504,0)),"Nota nu există în registru. ","")&amp;IF(D601="","Lipsește contul debitor. ",IF(NOT(OR(ISNUMBER(MATCH(TRIM(IF(ISNUMBER(FIND(".",D601)),LEFT(D601,FIND(".",D601)-1),D601)),PlanCont,0)),ISNUMBER(MATCH(LEFT(TRIM(IF(ISNUMBER(FIND(".",D601)),LEFT(D601,FIND(".",D601)-1),D601)),4),PlanCont,0)),ISNUMBER(MATCH(LEFT(TRIM(IF(ISNUMBER(FIND(".",D601)),LEFT(D601,FIND(".",D601)-1),D601)),3),PlanCont,0)))),"Contul debitor nu există în plan. ",""))&amp;IF(E601="","Lipsește contul creditor. ",IF(NOT(OR(ISNUMBER(MATCH(TRIM(IF(ISNUMBER(FIND(".",E601)),LEFT(E601,FIND(".",E601)-1),E601)),PlanCont,0)),ISNUMBER(MATCH(LEFT(TRIM(IF(ISNUMBER(FIND(".",E601)),LEFT(E601,FIND(".",E601)-1),E601)),4),PlanCont,0)),ISNUMBER(MATCH(LEFT(TRIM(IF(ISNUMBER(FIND(".",E601)),LEFT(E601,FIND(".",E601)-1),E601)),3),PlanCont,0)))),"Contul creditor nu există în plan. ",""))&amp;IF(AND(D601&lt;&gt;"",TRIM(D601&amp;"")=TRIM(E601&amp;"")),"Același cont pe debit și credit. ","")&amp;IF(N(F601)=0,"Lipsește suma. ","")&amp;IF(AND(N(F601)&lt;0,J601&lt;&gt;"Stornare"),"Sumă negativă într-o notă care nu e de stornare. ","")&amp;IF(C601="","Lipsește explicația. ","")))</f>
        <v/>
      </c>
      <c r="L601" s="1" t="str">
        <f>IF(B601="","",B601&amp;"|"&amp;COUNTIF($B$5:B601,B601))</f>
        <v/>
      </c>
      <c r="M601" s="1" t="str">
        <f t="shared" si="29"/>
        <v/>
      </c>
    </row>
    <row r="602" spans="2:13" x14ac:dyDescent="0.2">
      <c r="B602" s="18"/>
      <c r="C602" s="13"/>
      <c r="D602" s="22"/>
      <c r="E602" s="22"/>
      <c r="F602" s="23"/>
      <c r="G602" s="24" t="str">
        <f>IF(B602="","",IFERROR(INDEX('Registru note'!$C$5:$C$504,MATCH(B602,'Registru note'!$B$5:$B$504,0)),""))</f>
        <v/>
      </c>
      <c r="H602" s="25" t="str">
        <f t="shared" si="27"/>
        <v/>
      </c>
      <c r="I602" s="25" t="str">
        <f t="shared" si="28"/>
        <v/>
      </c>
      <c r="J602" s="15" t="str">
        <f>IF(B602="","",IFERROR(INDEX('Registru note'!$D$5:$D$504,MATCH(B602,'Registru note'!$B$5:$B$504,0)),""))</f>
        <v/>
      </c>
      <c r="K602" s="17" t="str">
        <f>IF(AND(B602="",D602="",E602=""),"",TRIM(IF(ISNA(MATCH(B602,'Registru note'!$B$5:$B$504,0)),"Nota nu există în registru. ","")&amp;IF(D602="","Lipsește contul debitor. ",IF(NOT(OR(ISNUMBER(MATCH(TRIM(IF(ISNUMBER(FIND(".",D602)),LEFT(D602,FIND(".",D602)-1),D602)),PlanCont,0)),ISNUMBER(MATCH(LEFT(TRIM(IF(ISNUMBER(FIND(".",D602)),LEFT(D602,FIND(".",D602)-1),D602)),4),PlanCont,0)),ISNUMBER(MATCH(LEFT(TRIM(IF(ISNUMBER(FIND(".",D602)),LEFT(D602,FIND(".",D602)-1),D602)),3),PlanCont,0)))),"Contul debitor nu există în plan. ",""))&amp;IF(E602="","Lipsește contul creditor. ",IF(NOT(OR(ISNUMBER(MATCH(TRIM(IF(ISNUMBER(FIND(".",E602)),LEFT(E602,FIND(".",E602)-1),E602)),PlanCont,0)),ISNUMBER(MATCH(LEFT(TRIM(IF(ISNUMBER(FIND(".",E602)),LEFT(E602,FIND(".",E602)-1),E602)),4),PlanCont,0)),ISNUMBER(MATCH(LEFT(TRIM(IF(ISNUMBER(FIND(".",E602)),LEFT(E602,FIND(".",E602)-1),E602)),3),PlanCont,0)))),"Contul creditor nu există în plan. ",""))&amp;IF(AND(D602&lt;&gt;"",TRIM(D602&amp;"")=TRIM(E602&amp;"")),"Același cont pe debit și credit. ","")&amp;IF(N(F602)=0,"Lipsește suma. ","")&amp;IF(AND(N(F602)&lt;0,J602&lt;&gt;"Stornare"),"Sumă negativă într-o notă care nu e de stornare. ","")&amp;IF(C602="","Lipsește explicația. ","")))</f>
        <v/>
      </c>
      <c r="L602" s="1" t="str">
        <f>IF(B602="","",B602&amp;"|"&amp;COUNTIF($B$5:B602,B602))</f>
        <v/>
      </c>
      <c r="M602" s="1" t="str">
        <f t="shared" si="29"/>
        <v/>
      </c>
    </row>
    <row r="603" spans="2:13" x14ac:dyDescent="0.2">
      <c r="B603" s="18"/>
      <c r="C603" s="13"/>
      <c r="D603" s="22"/>
      <c r="E603" s="22"/>
      <c r="F603" s="23"/>
      <c r="G603" s="24" t="str">
        <f>IF(B603="","",IFERROR(INDEX('Registru note'!$C$5:$C$504,MATCH(B603,'Registru note'!$B$5:$B$504,0)),""))</f>
        <v/>
      </c>
      <c r="H603" s="25" t="str">
        <f t="shared" si="27"/>
        <v/>
      </c>
      <c r="I603" s="25" t="str">
        <f t="shared" si="28"/>
        <v/>
      </c>
      <c r="J603" s="15" t="str">
        <f>IF(B603="","",IFERROR(INDEX('Registru note'!$D$5:$D$504,MATCH(B603,'Registru note'!$B$5:$B$504,0)),""))</f>
        <v/>
      </c>
      <c r="K603" s="17" t="str">
        <f>IF(AND(B603="",D603="",E603=""),"",TRIM(IF(ISNA(MATCH(B603,'Registru note'!$B$5:$B$504,0)),"Nota nu există în registru. ","")&amp;IF(D603="","Lipsește contul debitor. ",IF(NOT(OR(ISNUMBER(MATCH(TRIM(IF(ISNUMBER(FIND(".",D603)),LEFT(D603,FIND(".",D603)-1),D603)),PlanCont,0)),ISNUMBER(MATCH(LEFT(TRIM(IF(ISNUMBER(FIND(".",D603)),LEFT(D603,FIND(".",D603)-1),D603)),4),PlanCont,0)),ISNUMBER(MATCH(LEFT(TRIM(IF(ISNUMBER(FIND(".",D603)),LEFT(D603,FIND(".",D603)-1),D603)),3),PlanCont,0)))),"Contul debitor nu există în plan. ",""))&amp;IF(E603="","Lipsește contul creditor. ",IF(NOT(OR(ISNUMBER(MATCH(TRIM(IF(ISNUMBER(FIND(".",E603)),LEFT(E603,FIND(".",E603)-1),E603)),PlanCont,0)),ISNUMBER(MATCH(LEFT(TRIM(IF(ISNUMBER(FIND(".",E603)),LEFT(E603,FIND(".",E603)-1),E603)),4),PlanCont,0)),ISNUMBER(MATCH(LEFT(TRIM(IF(ISNUMBER(FIND(".",E603)),LEFT(E603,FIND(".",E603)-1),E603)),3),PlanCont,0)))),"Contul creditor nu există în plan. ",""))&amp;IF(AND(D603&lt;&gt;"",TRIM(D603&amp;"")=TRIM(E603&amp;"")),"Același cont pe debit și credit. ","")&amp;IF(N(F603)=0,"Lipsește suma. ","")&amp;IF(AND(N(F603)&lt;0,J603&lt;&gt;"Stornare"),"Sumă negativă într-o notă care nu e de stornare. ","")&amp;IF(C603="","Lipsește explicația. ","")))</f>
        <v/>
      </c>
      <c r="L603" s="1" t="str">
        <f>IF(B603="","",B603&amp;"|"&amp;COUNTIF($B$5:B603,B603))</f>
        <v/>
      </c>
      <c r="M603" s="1" t="str">
        <f t="shared" si="29"/>
        <v/>
      </c>
    </row>
    <row r="604" spans="2:13" x14ac:dyDescent="0.2">
      <c r="B604" s="18"/>
      <c r="C604" s="13"/>
      <c r="D604" s="22"/>
      <c r="E604" s="22"/>
      <c r="F604" s="23"/>
      <c r="G604" s="24" t="str">
        <f>IF(B604="","",IFERROR(INDEX('Registru note'!$C$5:$C$504,MATCH(B604,'Registru note'!$B$5:$B$504,0)),""))</f>
        <v/>
      </c>
      <c r="H604" s="25" t="str">
        <f t="shared" si="27"/>
        <v/>
      </c>
      <c r="I604" s="25" t="str">
        <f t="shared" si="28"/>
        <v/>
      </c>
      <c r="J604" s="15" t="str">
        <f>IF(B604="","",IFERROR(INDEX('Registru note'!$D$5:$D$504,MATCH(B604,'Registru note'!$B$5:$B$504,0)),""))</f>
        <v/>
      </c>
      <c r="K604" s="17" t="str">
        <f>IF(AND(B604="",D604="",E604=""),"",TRIM(IF(ISNA(MATCH(B604,'Registru note'!$B$5:$B$504,0)),"Nota nu există în registru. ","")&amp;IF(D604="","Lipsește contul debitor. ",IF(NOT(OR(ISNUMBER(MATCH(TRIM(IF(ISNUMBER(FIND(".",D604)),LEFT(D604,FIND(".",D604)-1),D604)),PlanCont,0)),ISNUMBER(MATCH(LEFT(TRIM(IF(ISNUMBER(FIND(".",D604)),LEFT(D604,FIND(".",D604)-1),D604)),4),PlanCont,0)),ISNUMBER(MATCH(LEFT(TRIM(IF(ISNUMBER(FIND(".",D604)),LEFT(D604,FIND(".",D604)-1),D604)),3),PlanCont,0)))),"Contul debitor nu există în plan. ",""))&amp;IF(E604="","Lipsește contul creditor. ",IF(NOT(OR(ISNUMBER(MATCH(TRIM(IF(ISNUMBER(FIND(".",E604)),LEFT(E604,FIND(".",E604)-1),E604)),PlanCont,0)),ISNUMBER(MATCH(LEFT(TRIM(IF(ISNUMBER(FIND(".",E604)),LEFT(E604,FIND(".",E604)-1),E604)),4),PlanCont,0)),ISNUMBER(MATCH(LEFT(TRIM(IF(ISNUMBER(FIND(".",E604)),LEFT(E604,FIND(".",E604)-1),E604)),3),PlanCont,0)))),"Contul creditor nu există în plan. ",""))&amp;IF(AND(D604&lt;&gt;"",TRIM(D604&amp;"")=TRIM(E604&amp;"")),"Același cont pe debit și credit. ","")&amp;IF(N(F604)=0,"Lipsește suma. ","")&amp;IF(AND(N(F604)&lt;0,J604&lt;&gt;"Stornare"),"Sumă negativă într-o notă care nu e de stornare. ","")&amp;IF(C604="","Lipsește explicația. ","")))</f>
        <v/>
      </c>
      <c r="L604" s="1" t="str">
        <f>IF(B604="","",B604&amp;"|"&amp;COUNTIF($B$5:B604,B604))</f>
        <v/>
      </c>
      <c r="M604" s="1" t="str">
        <f t="shared" si="29"/>
        <v/>
      </c>
    </row>
    <row r="605" spans="2:13" x14ac:dyDescent="0.2">
      <c r="B605" s="18"/>
      <c r="C605" s="13"/>
      <c r="D605" s="22"/>
      <c r="E605" s="22"/>
      <c r="F605" s="23"/>
      <c r="G605" s="24" t="str">
        <f>IF(B605="","",IFERROR(INDEX('Registru note'!$C$5:$C$504,MATCH(B605,'Registru note'!$B$5:$B$504,0)),""))</f>
        <v/>
      </c>
      <c r="H605" s="25" t="str">
        <f t="shared" si="27"/>
        <v/>
      </c>
      <c r="I605" s="25" t="str">
        <f t="shared" si="28"/>
        <v/>
      </c>
      <c r="J605" s="15" t="str">
        <f>IF(B605="","",IFERROR(INDEX('Registru note'!$D$5:$D$504,MATCH(B605,'Registru note'!$B$5:$B$504,0)),""))</f>
        <v/>
      </c>
      <c r="K605" s="17" t="str">
        <f>IF(AND(B605="",D605="",E605=""),"",TRIM(IF(ISNA(MATCH(B605,'Registru note'!$B$5:$B$504,0)),"Nota nu există în registru. ","")&amp;IF(D605="","Lipsește contul debitor. ",IF(NOT(OR(ISNUMBER(MATCH(TRIM(IF(ISNUMBER(FIND(".",D605)),LEFT(D605,FIND(".",D605)-1),D605)),PlanCont,0)),ISNUMBER(MATCH(LEFT(TRIM(IF(ISNUMBER(FIND(".",D605)),LEFT(D605,FIND(".",D605)-1),D605)),4),PlanCont,0)),ISNUMBER(MATCH(LEFT(TRIM(IF(ISNUMBER(FIND(".",D605)),LEFT(D605,FIND(".",D605)-1),D605)),3),PlanCont,0)))),"Contul debitor nu există în plan. ",""))&amp;IF(E605="","Lipsește contul creditor. ",IF(NOT(OR(ISNUMBER(MATCH(TRIM(IF(ISNUMBER(FIND(".",E605)),LEFT(E605,FIND(".",E605)-1),E605)),PlanCont,0)),ISNUMBER(MATCH(LEFT(TRIM(IF(ISNUMBER(FIND(".",E605)),LEFT(E605,FIND(".",E605)-1),E605)),4),PlanCont,0)),ISNUMBER(MATCH(LEFT(TRIM(IF(ISNUMBER(FIND(".",E605)),LEFT(E605,FIND(".",E605)-1),E605)),3),PlanCont,0)))),"Contul creditor nu există în plan. ",""))&amp;IF(AND(D605&lt;&gt;"",TRIM(D605&amp;"")=TRIM(E605&amp;"")),"Același cont pe debit și credit. ","")&amp;IF(N(F605)=0,"Lipsește suma. ","")&amp;IF(AND(N(F605)&lt;0,J605&lt;&gt;"Stornare"),"Sumă negativă într-o notă care nu e de stornare. ","")&amp;IF(C605="","Lipsește explicația. ","")))</f>
        <v/>
      </c>
      <c r="L605" s="1" t="str">
        <f>IF(B605="","",B605&amp;"|"&amp;COUNTIF($B$5:B605,B605))</f>
        <v/>
      </c>
      <c r="M605" s="1" t="str">
        <f t="shared" si="29"/>
        <v/>
      </c>
    </row>
    <row r="606" spans="2:13" x14ac:dyDescent="0.2">
      <c r="B606" s="18"/>
      <c r="C606" s="13"/>
      <c r="D606" s="22"/>
      <c r="E606" s="22"/>
      <c r="F606" s="23"/>
      <c r="G606" s="24" t="str">
        <f>IF(B606="","",IFERROR(INDEX('Registru note'!$C$5:$C$504,MATCH(B606,'Registru note'!$B$5:$B$504,0)),""))</f>
        <v/>
      </c>
      <c r="H606" s="25" t="str">
        <f t="shared" si="27"/>
        <v/>
      </c>
      <c r="I606" s="25" t="str">
        <f t="shared" si="28"/>
        <v/>
      </c>
      <c r="J606" s="15" t="str">
        <f>IF(B606="","",IFERROR(INDEX('Registru note'!$D$5:$D$504,MATCH(B606,'Registru note'!$B$5:$B$504,0)),""))</f>
        <v/>
      </c>
      <c r="K606" s="17" t="str">
        <f>IF(AND(B606="",D606="",E606=""),"",TRIM(IF(ISNA(MATCH(B606,'Registru note'!$B$5:$B$504,0)),"Nota nu există în registru. ","")&amp;IF(D606="","Lipsește contul debitor. ",IF(NOT(OR(ISNUMBER(MATCH(TRIM(IF(ISNUMBER(FIND(".",D606)),LEFT(D606,FIND(".",D606)-1),D606)),PlanCont,0)),ISNUMBER(MATCH(LEFT(TRIM(IF(ISNUMBER(FIND(".",D606)),LEFT(D606,FIND(".",D606)-1),D606)),4),PlanCont,0)),ISNUMBER(MATCH(LEFT(TRIM(IF(ISNUMBER(FIND(".",D606)),LEFT(D606,FIND(".",D606)-1),D606)),3),PlanCont,0)))),"Contul debitor nu există în plan. ",""))&amp;IF(E606="","Lipsește contul creditor. ",IF(NOT(OR(ISNUMBER(MATCH(TRIM(IF(ISNUMBER(FIND(".",E606)),LEFT(E606,FIND(".",E606)-1),E606)),PlanCont,0)),ISNUMBER(MATCH(LEFT(TRIM(IF(ISNUMBER(FIND(".",E606)),LEFT(E606,FIND(".",E606)-1),E606)),4),PlanCont,0)),ISNUMBER(MATCH(LEFT(TRIM(IF(ISNUMBER(FIND(".",E606)),LEFT(E606,FIND(".",E606)-1),E606)),3),PlanCont,0)))),"Contul creditor nu există în plan. ",""))&amp;IF(AND(D606&lt;&gt;"",TRIM(D606&amp;"")=TRIM(E606&amp;"")),"Același cont pe debit și credit. ","")&amp;IF(N(F606)=0,"Lipsește suma. ","")&amp;IF(AND(N(F606)&lt;0,J606&lt;&gt;"Stornare"),"Sumă negativă într-o notă care nu e de stornare. ","")&amp;IF(C606="","Lipsește explicația. ","")))</f>
        <v/>
      </c>
      <c r="L606" s="1" t="str">
        <f>IF(B606="","",B606&amp;"|"&amp;COUNTIF($B$5:B606,B606))</f>
        <v/>
      </c>
      <c r="M606" s="1" t="str">
        <f t="shared" si="29"/>
        <v/>
      </c>
    </row>
    <row r="607" spans="2:13" x14ac:dyDescent="0.2">
      <c r="B607" s="18"/>
      <c r="C607" s="13"/>
      <c r="D607" s="22"/>
      <c r="E607" s="22"/>
      <c r="F607" s="23"/>
      <c r="G607" s="24" t="str">
        <f>IF(B607="","",IFERROR(INDEX('Registru note'!$C$5:$C$504,MATCH(B607,'Registru note'!$B$5:$B$504,0)),""))</f>
        <v/>
      </c>
      <c r="H607" s="25" t="str">
        <f t="shared" si="27"/>
        <v/>
      </c>
      <c r="I607" s="25" t="str">
        <f t="shared" si="28"/>
        <v/>
      </c>
      <c r="J607" s="15" t="str">
        <f>IF(B607="","",IFERROR(INDEX('Registru note'!$D$5:$D$504,MATCH(B607,'Registru note'!$B$5:$B$504,0)),""))</f>
        <v/>
      </c>
      <c r="K607" s="17" t="str">
        <f>IF(AND(B607="",D607="",E607=""),"",TRIM(IF(ISNA(MATCH(B607,'Registru note'!$B$5:$B$504,0)),"Nota nu există în registru. ","")&amp;IF(D607="","Lipsește contul debitor. ",IF(NOT(OR(ISNUMBER(MATCH(TRIM(IF(ISNUMBER(FIND(".",D607)),LEFT(D607,FIND(".",D607)-1),D607)),PlanCont,0)),ISNUMBER(MATCH(LEFT(TRIM(IF(ISNUMBER(FIND(".",D607)),LEFT(D607,FIND(".",D607)-1),D607)),4),PlanCont,0)),ISNUMBER(MATCH(LEFT(TRIM(IF(ISNUMBER(FIND(".",D607)),LEFT(D607,FIND(".",D607)-1),D607)),3),PlanCont,0)))),"Contul debitor nu există în plan. ",""))&amp;IF(E607="","Lipsește contul creditor. ",IF(NOT(OR(ISNUMBER(MATCH(TRIM(IF(ISNUMBER(FIND(".",E607)),LEFT(E607,FIND(".",E607)-1),E607)),PlanCont,0)),ISNUMBER(MATCH(LEFT(TRIM(IF(ISNUMBER(FIND(".",E607)),LEFT(E607,FIND(".",E607)-1),E607)),4),PlanCont,0)),ISNUMBER(MATCH(LEFT(TRIM(IF(ISNUMBER(FIND(".",E607)),LEFT(E607,FIND(".",E607)-1),E607)),3),PlanCont,0)))),"Contul creditor nu există în plan. ",""))&amp;IF(AND(D607&lt;&gt;"",TRIM(D607&amp;"")=TRIM(E607&amp;"")),"Același cont pe debit și credit. ","")&amp;IF(N(F607)=0,"Lipsește suma. ","")&amp;IF(AND(N(F607)&lt;0,J607&lt;&gt;"Stornare"),"Sumă negativă într-o notă care nu e de stornare. ","")&amp;IF(C607="","Lipsește explicația. ","")))</f>
        <v/>
      </c>
      <c r="L607" s="1" t="str">
        <f>IF(B607="","",B607&amp;"|"&amp;COUNTIF($B$5:B607,B607))</f>
        <v/>
      </c>
      <c r="M607" s="1" t="str">
        <f t="shared" si="29"/>
        <v/>
      </c>
    </row>
    <row r="608" spans="2:13" x14ac:dyDescent="0.2">
      <c r="B608" s="18"/>
      <c r="C608" s="13"/>
      <c r="D608" s="22"/>
      <c r="E608" s="22"/>
      <c r="F608" s="23"/>
      <c r="G608" s="24" t="str">
        <f>IF(B608="","",IFERROR(INDEX('Registru note'!$C$5:$C$504,MATCH(B608,'Registru note'!$B$5:$B$504,0)),""))</f>
        <v/>
      </c>
      <c r="H608" s="25" t="str">
        <f t="shared" si="27"/>
        <v/>
      </c>
      <c r="I608" s="25" t="str">
        <f t="shared" si="28"/>
        <v/>
      </c>
      <c r="J608" s="15" t="str">
        <f>IF(B608="","",IFERROR(INDEX('Registru note'!$D$5:$D$504,MATCH(B608,'Registru note'!$B$5:$B$504,0)),""))</f>
        <v/>
      </c>
      <c r="K608" s="17" t="str">
        <f>IF(AND(B608="",D608="",E608=""),"",TRIM(IF(ISNA(MATCH(B608,'Registru note'!$B$5:$B$504,0)),"Nota nu există în registru. ","")&amp;IF(D608="","Lipsește contul debitor. ",IF(NOT(OR(ISNUMBER(MATCH(TRIM(IF(ISNUMBER(FIND(".",D608)),LEFT(D608,FIND(".",D608)-1),D608)),PlanCont,0)),ISNUMBER(MATCH(LEFT(TRIM(IF(ISNUMBER(FIND(".",D608)),LEFT(D608,FIND(".",D608)-1),D608)),4),PlanCont,0)),ISNUMBER(MATCH(LEFT(TRIM(IF(ISNUMBER(FIND(".",D608)),LEFT(D608,FIND(".",D608)-1),D608)),3),PlanCont,0)))),"Contul debitor nu există în plan. ",""))&amp;IF(E608="","Lipsește contul creditor. ",IF(NOT(OR(ISNUMBER(MATCH(TRIM(IF(ISNUMBER(FIND(".",E608)),LEFT(E608,FIND(".",E608)-1),E608)),PlanCont,0)),ISNUMBER(MATCH(LEFT(TRIM(IF(ISNUMBER(FIND(".",E608)),LEFT(E608,FIND(".",E608)-1),E608)),4),PlanCont,0)),ISNUMBER(MATCH(LEFT(TRIM(IF(ISNUMBER(FIND(".",E608)),LEFT(E608,FIND(".",E608)-1),E608)),3),PlanCont,0)))),"Contul creditor nu există în plan. ",""))&amp;IF(AND(D608&lt;&gt;"",TRIM(D608&amp;"")=TRIM(E608&amp;"")),"Același cont pe debit și credit. ","")&amp;IF(N(F608)=0,"Lipsește suma. ","")&amp;IF(AND(N(F608)&lt;0,J608&lt;&gt;"Stornare"),"Sumă negativă într-o notă care nu e de stornare. ","")&amp;IF(C608="","Lipsește explicația. ","")))</f>
        <v/>
      </c>
      <c r="L608" s="1" t="str">
        <f>IF(B608="","",B608&amp;"|"&amp;COUNTIF($B$5:B608,B608))</f>
        <v/>
      </c>
      <c r="M608" s="1" t="str">
        <f t="shared" si="29"/>
        <v/>
      </c>
    </row>
    <row r="609" spans="2:13" x14ac:dyDescent="0.2">
      <c r="B609" s="18"/>
      <c r="C609" s="13"/>
      <c r="D609" s="22"/>
      <c r="E609" s="22"/>
      <c r="F609" s="23"/>
      <c r="G609" s="24" t="str">
        <f>IF(B609="","",IFERROR(INDEX('Registru note'!$C$5:$C$504,MATCH(B609,'Registru note'!$B$5:$B$504,0)),""))</f>
        <v/>
      </c>
      <c r="H609" s="25" t="str">
        <f t="shared" si="27"/>
        <v/>
      </c>
      <c r="I609" s="25" t="str">
        <f t="shared" si="28"/>
        <v/>
      </c>
      <c r="J609" s="15" t="str">
        <f>IF(B609="","",IFERROR(INDEX('Registru note'!$D$5:$D$504,MATCH(B609,'Registru note'!$B$5:$B$504,0)),""))</f>
        <v/>
      </c>
      <c r="K609" s="17" t="str">
        <f>IF(AND(B609="",D609="",E609=""),"",TRIM(IF(ISNA(MATCH(B609,'Registru note'!$B$5:$B$504,0)),"Nota nu există în registru. ","")&amp;IF(D609="","Lipsește contul debitor. ",IF(NOT(OR(ISNUMBER(MATCH(TRIM(IF(ISNUMBER(FIND(".",D609)),LEFT(D609,FIND(".",D609)-1),D609)),PlanCont,0)),ISNUMBER(MATCH(LEFT(TRIM(IF(ISNUMBER(FIND(".",D609)),LEFT(D609,FIND(".",D609)-1),D609)),4),PlanCont,0)),ISNUMBER(MATCH(LEFT(TRIM(IF(ISNUMBER(FIND(".",D609)),LEFT(D609,FIND(".",D609)-1),D609)),3),PlanCont,0)))),"Contul debitor nu există în plan. ",""))&amp;IF(E609="","Lipsește contul creditor. ",IF(NOT(OR(ISNUMBER(MATCH(TRIM(IF(ISNUMBER(FIND(".",E609)),LEFT(E609,FIND(".",E609)-1),E609)),PlanCont,0)),ISNUMBER(MATCH(LEFT(TRIM(IF(ISNUMBER(FIND(".",E609)),LEFT(E609,FIND(".",E609)-1),E609)),4),PlanCont,0)),ISNUMBER(MATCH(LEFT(TRIM(IF(ISNUMBER(FIND(".",E609)),LEFT(E609,FIND(".",E609)-1),E609)),3),PlanCont,0)))),"Contul creditor nu există în plan. ",""))&amp;IF(AND(D609&lt;&gt;"",TRIM(D609&amp;"")=TRIM(E609&amp;"")),"Același cont pe debit și credit. ","")&amp;IF(N(F609)=0,"Lipsește suma. ","")&amp;IF(AND(N(F609)&lt;0,J609&lt;&gt;"Stornare"),"Sumă negativă într-o notă care nu e de stornare. ","")&amp;IF(C609="","Lipsește explicația. ","")))</f>
        <v/>
      </c>
      <c r="L609" s="1" t="str">
        <f>IF(B609="","",B609&amp;"|"&amp;COUNTIF($B$5:B609,B609))</f>
        <v/>
      </c>
      <c r="M609" s="1" t="str">
        <f t="shared" si="29"/>
        <v/>
      </c>
    </row>
    <row r="610" spans="2:13" x14ac:dyDescent="0.2">
      <c r="B610" s="18"/>
      <c r="C610" s="13"/>
      <c r="D610" s="22"/>
      <c r="E610" s="22"/>
      <c r="F610" s="23"/>
      <c r="G610" s="24" t="str">
        <f>IF(B610="","",IFERROR(INDEX('Registru note'!$C$5:$C$504,MATCH(B610,'Registru note'!$B$5:$B$504,0)),""))</f>
        <v/>
      </c>
      <c r="H610" s="25" t="str">
        <f t="shared" si="27"/>
        <v/>
      </c>
      <c r="I610" s="25" t="str">
        <f t="shared" si="28"/>
        <v/>
      </c>
      <c r="J610" s="15" t="str">
        <f>IF(B610="","",IFERROR(INDEX('Registru note'!$D$5:$D$504,MATCH(B610,'Registru note'!$B$5:$B$504,0)),""))</f>
        <v/>
      </c>
      <c r="K610" s="17" t="str">
        <f>IF(AND(B610="",D610="",E610=""),"",TRIM(IF(ISNA(MATCH(B610,'Registru note'!$B$5:$B$504,0)),"Nota nu există în registru. ","")&amp;IF(D610="","Lipsește contul debitor. ",IF(NOT(OR(ISNUMBER(MATCH(TRIM(IF(ISNUMBER(FIND(".",D610)),LEFT(D610,FIND(".",D610)-1),D610)),PlanCont,0)),ISNUMBER(MATCH(LEFT(TRIM(IF(ISNUMBER(FIND(".",D610)),LEFT(D610,FIND(".",D610)-1),D610)),4),PlanCont,0)),ISNUMBER(MATCH(LEFT(TRIM(IF(ISNUMBER(FIND(".",D610)),LEFT(D610,FIND(".",D610)-1),D610)),3),PlanCont,0)))),"Contul debitor nu există în plan. ",""))&amp;IF(E610="","Lipsește contul creditor. ",IF(NOT(OR(ISNUMBER(MATCH(TRIM(IF(ISNUMBER(FIND(".",E610)),LEFT(E610,FIND(".",E610)-1),E610)),PlanCont,0)),ISNUMBER(MATCH(LEFT(TRIM(IF(ISNUMBER(FIND(".",E610)),LEFT(E610,FIND(".",E610)-1),E610)),4),PlanCont,0)),ISNUMBER(MATCH(LEFT(TRIM(IF(ISNUMBER(FIND(".",E610)),LEFT(E610,FIND(".",E610)-1),E610)),3),PlanCont,0)))),"Contul creditor nu există în plan. ",""))&amp;IF(AND(D610&lt;&gt;"",TRIM(D610&amp;"")=TRIM(E610&amp;"")),"Același cont pe debit și credit. ","")&amp;IF(N(F610)=0,"Lipsește suma. ","")&amp;IF(AND(N(F610)&lt;0,J610&lt;&gt;"Stornare"),"Sumă negativă într-o notă care nu e de stornare. ","")&amp;IF(C610="","Lipsește explicația. ","")))</f>
        <v/>
      </c>
      <c r="L610" s="1" t="str">
        <f>IF(B610="","",B610&amp;"|"&amp;COUNTIF($B$5:B610,B610))</f>
        <v/>
      </c>
      <c r="M610" s="1" t="str">
        <f t="shared" si="29"/>
        <v/>
      </c>
    </row>
    <row r="611" spans="2:13" x14ac:dyDescent="0.2">
      <c r="B611" s="18"/>
      <c r="C611" s="13"/>
      <c r="D611" s="22"/>
      <c r="E611" s="22"/>
      <c r="F611" s="23"/>
      <c r="G611" s="24" t="str">
        <f>IF(B611="","",IFERROR(INDEX('Registru note'!$C$5:$C$504,MATCH(B611,'Registru note'!$B$5:$B$504,0)),""))</f>
        <v/>
      </c>
      <c r="H611" s="25" t="str">
        <f t="shared" si="27"/>
        <v/>
      </c>
      <c r="I611" s="25" t="str">
        <f t="shared" si="28"/>
        <v/>
      </c>
      <c r="J611" s="15" t="str">
        <f>IF(B611="","",IFERROR(INDEX('Registru note'!$D$5:$D$504,MATCH(B611,'Registru note'!$B$5:$B$504,0)),""))</f>
        <v/>
      </c>
      <c r="K611" s="17" t="str">
        <f>IF(AND(B611="",D611="",E611=""),"",TRIM(IF(ISNA(MATCH(B611,'Registru note'!$B$5:$B$504,0)),"Nota nu există în registru. ","")&amp;IF(D611="","Lipsește contul debitor. ",IF(NOT(OR(ISNUMBER(MATCH(TRIM(IF(ISNUMBER(FIND(".",D611)),LEFT(D611,FIND(".",D611)-1),D611)),PlanCont,0)),ISNUMBER(MATCH(LEFT(TRIM(IF(ISNUMBER(FIND(".",D611)),LEFT(D611,FIND(".",D611)-1),D611)),4),PlanCont,0)),ISNUMBER(MATCH(LEFT(TRIM(IF(ISNUMBER(FIND(".",D611)),LEFT(D611,FIND(".",D611)-1),D611)),3),PlanCont,0)))),"Contul debitor nu există în plan. ",""))&amp;IF(E611="","Lipsește contul creditor. ",IF(NOT(OR(ISNUMBER(MATCH(TRIM(IF(ISNUMBER(FIND(".",E611)),LEFT(E611,FIND(".",E611)-1),E611)),PlanCont,0)),ISNUMBER(MATCH(LEFT(TRIM(IF(ISNUMBER(FIND(".",E611)),LEFT(E611,FIND(".",E611)-1),E611)),4),PlanCont,0)),ISNUMBER(MATCH(LEFT(TRIM(IF(ISNUMBER(FIND(".",E611)),LEFT(E611,FIND(".",E611)-1),E611)),3),PlanCont,0)))),"Contul creditor nu există în plan. ",""))&amp;IF(AND(D611&lt;&gt;"",TRIM(D611&amp;"")=TRIM(E611&amp;"")),"Același cont pe debit și credit. ","")&amp;IF(N(F611)=0,"Lipsește suma. ","")&amp;IF(AND(N(F611)&lt;0,J611&lt;&gt;"Stornare"),"Sumă negativă într-o notă care nu e de stornare. ","")&amp;IF(C611="","Lipsește explicația. ","")))</f>
        <v/>
      </c>
      <c r="L611" s="1" t="str">
        <f>IF(B611="","",B611&amp;"|"&amp;COUNTIF($B$5:B611,B611))</f>
        <v/>
      </c>
      <c r="M611" s="1" t="str">
        <f t="shared" si="29"/>
        <v/>
      </c>
    </row>
    <row r="612" spans="2:13" x14ac:dyDescent="0.2">
      <c r="B612" s="18"/>
      <c r="C612" s="13"/>
      <c r="D612" s="22"/>
      <c r="E612" s="22"/>
      <c r="F612" s="23"/>
      <c r="G612" s="24" t="str">
        <f>IF(B612="","",IFERROR(INDEX('Registru note'!$C$5:$C$504,MATCH(B612,'Registru note'!$B$5:$B$504,0)),""))</f>
        <v/>
      </c>
      <c r="H612" s="25" t="str">
        <f t="shared" si="27"/>
        <v/>
      </c>
      <c r="I612" s="25" t="str">
        <f t="shared" si="28"/>
        <v/>
      </c>
      <c r="J612" s="15" t="str">
        <f>IF(B612="","",IFERROR(INDEX('Registru note'!$D$5:$D$504,MATCH(B612,'Registru note'!$B$5:$B$504,0)),""))</f>
        <v/>
      </c>
      <c r="K612" s="17" t="str">
        <f>IF(AND(B612="",D612="",E612=""),"",TRIM(IF(ISNA(MATCH(B612,'Registru note'!$B$5:$B$504,0)),"Nota nu există în registru. ","")&amp;IF(D612="","Lipsește contul debitor. ",IF(NOT(OR(ISNUMBER(MATCH(TRIM(IF(ISNUMBER(FIND(".",D612)),LEFT(D612,FIND(".",D612)-1),D612)),PlanCont,0)),ISNUMBER(MATCH(LEFT(TRIM(IF(ISNUMBER(FIND(".",D612)),LEFT(D612,FIND(".",D612)-1),D612)),4),PlanCont,0)),ISNUMBER(MATCH(LEFT(TRIM(IF(ISNUMBER(FIND(".",D612)),LEFT(D612,FIND(".",D612)-1),D612)),3),PlanCont,0)))),"Contul debitor nu există în plan. ",""))&amp;IF(E612="","Lipsește contul creditor. ",IF(NOT(OR(ISNUMBER(MATCH(TRIM(IF(ISNUMBER(FIND(".",E612)),LEFT(E612,FIND(".",E612)-1),E612)),PlanCont,0)),ISNUMBER(MATCH(LEFT(TRIM(IF(ISNUMBER(FIND(".",E612)),LEFT(E612,FIND(".",E612)-1),E612)),4),PlanCont,0)),ISNUMBER(MATCH(LEFT(TRIM(IF(ISNUMBER(FIND(".",E612)),LEFT(E612,FIND(".",E612)-1),E612)),3),PlanCont,0)))),"Contul creditor nu există în plan. ",""))&amp;IF(AND(D612&lt;&gt;"",TRIM(D612&amp;"")=TRIM(E612&amp;"")),"Același cont pe debit și credit. ","")&amp;IF(N(F612)=0,"Lipsește suma. ","")&amp;IF(AND(N(F612)&lt;0,J612&lt;&gt;"Stornare"),"Sumă negativă într-o notă care nu e de stornare. ","")&amp;IF(C612="","Lipsește explicația. ","")))</f>
        <v/>
      </c>
      <c r="L612" s="1" t="str">
        <f>IF(B612="","",B612&amp;"|"&amp;COUNTIF($B$5:B612,B612))</f>
        <v/>
      </c>
      <c r="M612" s="1" t="str">
        <f t="shared" si="29"/>
        <v/>
      </c>
    </row>
    <row r="613" spans="2:13" x14ac:dyDescent="0.2">
      <c r="B613" s="18"/>
      <c r="C613" s="13"/>
      <c r="D613" s="22"/>
      <c r="E613" s="22"/>
      <c r="F613" s="23"/>
      <c r="G613" s="24" t="str">
        <f>IF(B613="","",IFERROR(INDEX('Registru note'!$C$5:$C$504,MATCH(B613,'Registru note'!$B$5:$B$504,0)),""))</f>
        <v/>
      </c>
      <c r="H613" s="25" t="str">
        <f t="shared" si="27"/>
        <v/>
      </c>
      <c r="I613" s="25" t="str">
        <f t="shared" si="28"/>
        <v/>
      </c>
      <c r="J613" s="15" t="str">
        <f>IF(B613="","",IFERROR(INDEX('Registru note'!$D$5:$D$504,MATCH(B613,'Registru note'!$B$5:$B$504,0)),""))</f>
        <v/>
      </c>
      <c r="K613" s="17" t="str">
        <f>IF(AND(B613="",D613="",E613=""),"",TRIM(IF(ISNA(MATCH(B613,'Registru note'!$B$5:$B$504,0)),"Nota nu există în registru. ","")&amp;IF(D613="","Lipsește contul debitor. ",IF(NOT(OR(ISNUMBER(MATCH(TRIM(IF(ISNUMBER(FIND(".",D613)),LEFT(D613,FIND(".",D613)-1),D613)),PlanCont,0)),ISNUMBER(MATCH(LEFT(TRIM(IF(ISNUMBER(FIND(".",D613)),LEFT(D613,FIND(".",D613)-1),D613)),4),PlanCont,0)),ISNUMBER(MATCH(LEFT(TRIM(IF(ISNUMBER(FIND(".",D613)),LEFT(D613,FIND(".",D613)-1),D613)),3),PlanCont,0)))),"Contul debitor nu există în plan. ",""))&amp;IF(E613="","Lipsește contul creditor. ",IF(NOT(OR(ISNUMBER(MATCH(TRIM(IF(ISNUMBER(FIND(".",E613)),LEFT(E613,FIND(".",E613)-1),E613)),PlanCont,0)),ISNUMBER(MATCH(LEFT(TRIM(IF(ISNUMBER(FIND(".",E613)),LEFT(E613,FIND(".",E613)-1),E613)),4),PlanCont,0)),ISNUMBER(MATCH(LEFT(TRIM(IF(ISNUMBER(FIND(".",E613)),LEFT(E613,FIND(".",E613)-1),E613)),3),PlanCont,0)))),"Contul creditor nu există în plan. ",""))&amp;IF(AND(D613&lt;&gt;"",TRIM(D613&amp;"")=TRIM(E613&amp;"")),"Același cont pe debit și credit. ","")&amp;IF(N(F613)=0,"Lipsește suma. ","")&amp;IF(AND(N(F613)&lt;0,J613&lt;&gt;"Stornare"),"Sumă negativă într-o notă care nu e de stornare. ","")&amp;IF(C613="","Lipsește explicația. ","")))</f>
        <v/>
      </c>
      <c r="L613" s="1" t="str">
        <f>IF(B613="","",B613&amp;"|"&amp;COUNTIF($B$5:B613,B613))</f>
        <v/>
      </c>
      <c r="M613" s="1" t="str">
        <f t="shared" si="29"/>
        <v/>
      </c>
    </row>
    <row r="614" spans="2:13" x14ac:dyDescent="0.2">
      <c r="B614" s="18"/>
      <c r="C614" s="13"/>
      <c r="D614" s="22"/>
      <c r="E614" s="22"/>
      <c r="F614" s="23"/>
      <c r="G614" s="24" t="str">
        <f>IF(B614="","",IFERROR(INDEX('Registru note'!$C$5:$C$504,MATCH(B614,'Registru note'!$B$5:$B$504,0)),""))</f>
        <v/>
      </c>
      <c r="H614" s="25" t="str">
        <f t="shared" si="27"/>
        <v/>
      </c>
      <c r="I614" s="25" t="str">
        <f t="shared" si="28"/>
        <v/>
      </c>
      <c r="J614" s="15" t="str">
        <f>IF(B614="","",IFERROR(INDEX('Registru note'!$D$5:$D$504,MATCH(B614,'Registru note'!$B$5:$B$504,0)),""))</f>
        <v/>
      </c>
      <c r="K614" s="17" t="str">
        <f>IF(AND(B614="",D614="",E614=""),"",TRIM(IF(ISNA(MATCH(B614,'Registru note'!$B$5:$B$504,0)),"Nota nu există în registru. ","")&amp;IF(D614="","Lipsește contul debitor. ",IF(NOT(OR(ISNUMBER(MATCH(TRIM(IF(ISNUMBER(FIND(".",D614)),LEFT(D614,FIND(".",D614)-1),D614)),PlanCont,0)),ISNUMBER(MATCH(LEFT(TRIM(IF(ISNUMBER(FIND(".",D614)),LEFT(D614,FIND(".",D614)-1),D614)),4),PlanCont,0)),ISNUMBER(MATCH(LEFT(TRIM(IF(ISNUMBER(FIND(".",D614)),LEFT(D614,FIND(".",D614)-1),D614)),3),PlanCont,0)))),"Contul debitor nu există în plan. ",""))&amp;IF(E614="","Lipsește contul creditor. ",IF(NOT(OR(ISNUMBER(MATCH(TRIM(IF(ISNUMBER(FIND(".",E614)),LEFT(E614,FIND(".",E614)-1),E614)),PlanCont,0)),ISNUMBER(MATCH(LEFT(TRIM(IF(ISNUMBER(FIND(".",E614)),LEFT(E614,FIND(".",E614)-1),E614)),4),PlanCont,0)),ISNUMBER(MATCH(LEFT(TRIM(IF(ISNUMBER(FIND(".",E614)),LEFT(E614,FIND(".",E614)-1),E614)),3),PlanCont,0)))),"Contul creditor nu există în plan. ",""))&amp;IF(AND(D614&lt;&gt;"",TRIM(D614&amp;"")=TRIM(E614&amp;"")),"Același cont pe debit și credit. ","")&amp;IF(N(F614)=0,"Lipsește suma. ","")&amp;IF(AND(N(F614)&lt;0,J614&lt;&gt;"Stornare"),"Sumă negativă într-o notă care nu e de stornare. ","")&amp;IF(C614="","Lipsește explicația. ","")))</f>
        <v/>
      </c>
      <c r="L614" s="1" t="str">
        <f>IF(B614="","",B614&amp;"|"&amp;COUNTIF($B$5:B614,B614))</f>
        <v/>
      </c>
      <c r="M614" s="1" t="str">
        <f t="shared" si="29"/>
        <v/>
      </c>
    </row>
    <row r="615" spans="2:13" x14ac:dyDescent="0.2">
      <c r="B615" s="18"/>
      <c r="C615" s="13"/>
      <c r="D615" s="22"/>
      <c r="E615" s="22"/>
      <c r="F615" s="23"/>
      <c r="G615" s="24" t="str">
        <f>IF(B615="","",IFERROR(INDEX('Registru note'!$C$5:$C$504,MATCH(B615,'Registru note'!$B$5:$B$504,0)),""))</f>
        <v/>
      </c>
      <c r="H615" s="25" t="str">
        <f t="shared" si="27"/>
        <v/>
      </c>
      <c r="I615" s="25" t="str">
        <f t="shared" si="28"/>
        <v/>
      </c>
      <c r="J615" s="15" t="str">
        <f>IF(B615="","",IFERROR(INDEX('Registru note'!$D$5:$D$504,MATCH(B615,'Registru note'!$B$5:$B$504,0)),""))</f>
        <v/>
      </c>
      <c r="K615" s="17" t="str">
        <f>IF(AND(B615="",D615="",E615=""),"",TRIM(IF(ISNA(MATCH(B615,'Registru note'!$B$5:$B$504,0)),"Nota nu există în registru. ","")&amp;IF(D615="","Lipsește contul debitor. ",IF(NOT(OR(ISNUMBER(MATCH(TRIM(IF(ISNUMBER(FIND(".",D615)),LEFT(D615,FIND(".",D615)-1),D615)),PlanCont,0)),ISNUMBER(MATCH(LEFT(TRIM(IF(ISNUMBER(FIND(".",D615)),LEFT(D615,FIND(".",D615)-1),D615)),4),PlanCont,0)),ISNUMBER(MATCH(LEFT(TRIM(IF(ISNUMBER(FIND(".",D615)),LEFT(D615,FIND(".",D615)-1),D615)),3),PlanCont,0)))),"Contul debitor nu există în plan. ",""))&amp;IF(E615="","Lipsește contul creditor. ",IF(NOT(OR(ISNUMBER(MATCH(TRIM(IF(ISNUMBER(FIND(".",E615)),LEFT(E615,FIND(".",E615)-1),E615)),PlanCont,0)),ISNUMBER(MATCH(LEFT(TRIM(IF(ISNUMBER(FIND(".",E615)),LEFT(E615,FIND(".",E615)-1),E615)),4),PlanCont,0)),ISNUMBER(MATCH(LEFT(TRIM(IF(ISNUMBER(FIND(".",E615)),LEFT(E615,FIND(".",E615)-1),E615)),3),PlanCont,0)))),"Contul creditor nu există în plan. ",""))&amp;IF(AND(D615&lt;&gt;"",TRIM(D615&amp;"")=TRIM(E615&amp;"")),"Același cont pe debit și credit. ","")&amp;IF(N(F615)=0,"Lipsește suma. ","")&amp;IF(AND(N(F615)&lt;0,J615&lt;&gt;"Stornare"),"Sumă negativă într-o notă care nu e de stornare. ","")&amp;IF(C615="","Lipsește explicația. ","")))</f>
        <v/>
      </c>
      <c r="L615" s="1" t="str">
        <f>IF(B615="","",B615&amp;"|"&amp;COUNTIF($B$5:B615,B615))</f>
        <v/>
      </c>
      <c r="M615" s="1" t="str">
        <f t="shared" si="29"/>
        <v/>
      </c>
    </row>
    <row r="616" spans="2:13" x14ac:dyDescent="0.2">
      <c r="B616" s="18"/>
      <c r="C616" s="13"/>
      <c r="D616" s="22"/>
      <c r="E616" s="22"/>
      <c r="F616" s="23"/>
      <c r="G616" s="24" t="str">
        <f>IF(B616="","",IFERROR(INDEX('Registru note'!$C$5:$C$504,MATCH(B616,'Registru note'!$B$5:$B$504,0)),""))</f>
        <v/>
      </c>
      <c r="H616" s="25" t="str">
        <f t="shared" si="27"/>
        <v/>
      </c>
      <c r="I616" s="25" t="str">
        <f t="shared" si="28"/>
        <v/>
      </c>
      <c r="J616" s="15" t="str">
        <f>IF(B616="","",IFERROR(INDEX('Registru note'!$D$5:$D$504,MATCH(B616,'Registru note'!$B$5:$B$504,0)),""))</f>
        <v/>
      </c>
      <c r="K616" s="17" t="str">
        <f>IF(AND(B616="",D616="",E616=""),"",TRIM(IF(ISNA(MATCH(B616,'Registru note'!$B$5:$B$504,0)),"Nota nu există în registru. ","")&amp;IF(D616="","Lipsește contul debitor. ",IF(NOT(OR(ISNUMBER(MATCH(TRIM(IF(ISNUMBER(FIND(".",D616)),LEFT(D616,FIND(".",D616)-1),D616)),PlanCont,0)),ISNUMBER(MATCH(LEFT(TRIM(IF(ISNUMBER(FIND(".",D616)),LEFT(D616,FIND(".",D616)-1),D616)),4),PlanCont,0)),ISNUMBER(MATCH(LEFT(TRIM(IF(ISNUMBER(FIND(".",D616)),LEFT(D616,FIND(".",D616)-1),D616)),3),PlanCont,0)))),"Contul debitor nu există în plan. ",""))&amp;IF(E616="","Lipsește contul creditor. ",IF(NOT(OR(ISNUMBER(MATCH(TRIM(IF(ISNUMBER(FIND(".",E616)),LEFT(E616,FIND(".",E616)-1),E616)),PlanCont,0)),ISNUMBER(MATCH(LEFT(TRIM(IF(ISNUMBER(FIND(".",E616)),LEFT(E616,FIND(".",E616)-1),E616)),4),PlanCont,0)),ISNUMBER(MATCH(LEFT(TRIM(IF(ISNUMBER(FIND(".",E616)),LEFT(E616,FIND(".",E616)-1),E616)),3),PlanCont,0)))),"Contul creditor nu există în plan. ",""))&amp;IF(AND(D616&lt;&gt;"",TRIM(D616&amp;"")=TRIM(E616&amp;"")),"Același cont pe debit și credit. ","")&amp;IF(N(F616)=0,"Lipsește suma. ","")&amp;IF(AND(N(F616)&lt;0,J616&lt;&gt;"Stornare"),"Sumă negativă într-o notă care nu e de stornare. ","")&amp;IF(C616="","Lipsește explicația. ","")))</f>
        <v/>
      </c>
      <c r="L616" s="1" t="str">
        <f>IF(B616="","",B616&amp;"|"&amp;COUNTIF($B$5:B616,B616))</f>
        <v/>
      </c>
      <c r="M616" s="1" t="str">
        <f t="shared" si="29"/>
        <v/>
      </c>
    </row>
    <row r="617" spans="2:13" x14ac:dyDescent="0.2">
      <c r="B617" s="18"/>
      <c r="C617" s="13"/>
      <c r="D617" s="22"/>
      <c r="E617" s="22"/>
      <c r="F617" s="23"/>
      <c r="G617" s="24" t="str">
        <f>IF(B617="","",IFERROR(INDEX('Registru note'!$C$5:$C$504,MATCH(B617,'Registru note'!$B$5:$B$504,0)),""))</f>
        <v/>
      </c>
      <c r="H617" s="25" t="str">
        <f t="shared" si="27"/>
        <v/>
      </c>
      <c r="I617" s="25" t="str">
        <f t="shared" si="28"/>
        <v/>
      </c>
      <c r="J617" s="15" t="str">
        <f>IF(B617="","",IFERROR(INDEX('Registru note'!$D$5:$D$504,MATCH(B617,'Registru note'!$B$5:$B$504,0)),""))</f>
        <v/>
      </c>
      <c r="K617" s="17" t="str">
        <f>IF(AND(B617="",D617="",E617=""),"",TRIM(IF(ISNA(MATCH(B617,'Registru note'!$B$5:$B$504,0)),"Nota nu există în registru. ","")&amp;IF(D617="","Lipsește contul debitor. ",IF(NOT(OR(ISNUMBER(MATCH(TRIM(IF(ISNUMBER(FIND(".",D617)),LEFT(D617,FIND(".",D617)-1),D617)),PlanCont,0)),ISNUMBER(MATCH(LEFT(TRIM(IF(ISNUMBER(FIND(".",D617)),LEFT(D617,FIND(".",D617)-1),D617)),4),PlanCont,0)),ISNUMBER(MATCH(LEFT(TRIM(IF(ISNUMBER(FIND(".",D617)),LEFT(D617,FIND(".",D617)-1),D617)),3),PlanCont,0)))),"Contul debitor nu există în plan. ",""))&amp;IF(E617="","Lipsește contul creditor. ",IF(NOT(OR(ISNUMBER(MATCH(TRIM(IF(ISNUMBER(FIND(".",E617)),LEFT(E617,FIND(".",E617)-1),E617)),PlanCont,0)),ISNUMBER(MATCH(LEFT(TRIM(IF(ISNUMBER(FIND(".",E617)),LEFT(E617,FIND(".",E617)-1),E617)),4),PlanCont,0)),ISNUMBER(MATCH(LEFT(TRIM(IF(ISNUMBER(FIND(".",E617)),LEFT(E617,FIND(".",E617)-1),E617)),3),PlanCont,0)))),"Contul creditor nu există în plan. ",""))&amp;IF(AND(D617&lt;&gt;"",TRIM(D617&amp;"")=TRIM(E617&amp;"")),"Același cont pe debit și credit. ","")&amp;IF(N(F617)=0,"Lipsește suma. ","")&amp;IF(AND(N(F617)&lt;0,J617&lt;&gt;"Stornare"),"Sumă negativă într-o notă care nu e de stornare. ","")&amp;IF(C617="","Lipsește explicația. ","")))</f>
        <v/>
      </c>
      <c r="L617" s="1" t="str">
        <f>IF(B617="","",B617&amp;"|"&amp;COUNTIF($B$5:B617,B617))</f>
        <v/>
      </c>
      <c r="M617" s="1" t="str">
        <f t="shared" si="29"/>
        <v/>
      </c>
    </row>
    <row r="618" spans="2:13" x14ac:dyDescent="0.2">
      <c r="B618" s="18"/>
      <c r="C618" s="13"/>
      <c r="D618" s="22"/>
      <c r="E618" s="22"/>
      <c r="F618" s="23"/>
      <c r="G618" s="24" t="str">
        <f>IF(B618="","",IFERROR(INDEX('Registru note'!$C$5:$C$504,MATCH(B618,'Registru note'!$B$5:$B$504,0)),""))</f>
        <v/>
      </c>
      <c r="H618" s="25" t="str">
        <f t="shared" si="27"/>
        <v/>
      </c>
      <c r="I618" s="25" t="str">
        <f t="shared" si="28"/>
        <v/>
      </c>
      <c r="J618" s="15" t="str">
        <f>IF(B618="","",IFERROR(INDEX('Registru note'!$D$5:$D$504,MATCH(B618,'Registru note'!$B$5:$B$504,0)),""))</f>
        <v/>
      </c>
      <c r="K618" s="17" t="str">
        <f>IF(AND(B618="",D618="",E618=""),"",TRIM(IF(ISNA(MATCH(B618,'Registru note'!$B$5:$B$504,0)),"Nota nu există în registru. ","")&amp;IF(D618="","Lipsește contul debitor. ",IF(NOT(OR(ISNUMBER(MATCH(TRIM(IF(ISNUMBER(FIND(".",D618)),LEFT(D618,FIND(".",D618)-1),D618)),PlanCont,0)),ISNUMBER(MATCH(LEFT(TRIM(IF(ISNUMBER(FIND(".",D618)),LEFT(D618,FIND(".",D618)-1),D618)),4),PlanCont,0)),ISNUMBER(MATCH(LEFT(TRIM(IF(ISNUMBER(FIND(".",D618)),LEFT(D618,FIND(".",D618)-1),D618)),3),PlanCont,0)))),"Contul debitor nu există în plan. ",""))&amp;IF(E618="","Lipsește contul creditor. ",IF(NOT(OR(ISNUMBER(MATCH(TRIM(IF(ISNUMBER(FIND(".",E618)),LEFT(E618,FIND(".",E618)-1),E618)),PlanCont,0)),ISNUMBER(MATCH(LEFT(TRIM(IF(ISNUMBER(FIND(".",E618)),LEFT(E618,FIND(".",E618)-1),E618)),4),PlanCont,0)),ISNUMBER(MATCH(LEFT(TRIM(IF(ISNUMBER(FIND(".",E618)),LEFT(E618,FIND(".",E618)-1),E618)),3),PlanCont,0)))),"Contul creditor nu există în plan. ",""))&amp;IF(AND(D618&lt;&gt;"",TRIM(D618&amp;"")=TRIM(E618&amp;"")),"Același cont pe debit și credit. ","")&amp;IF(N(F618)=0,"Lipsește suma. ","")&amp;IF(AND(N(F618)&lt;0,J618&lt;&gt;"Stornare"),"Sumă negativă într-o notă care nu e de stornare. ","")&amp;IF(C618="","Lipsește explicația. ","")))</f>
        <v/>
      </c>
      <c r="L618" s="1" t="str">
        <f>IF(B618="","",B618&amp;"|"&amp;COUNTIF($B$5:B618,B618))</f>
        <v/>
      </c>
      <c r="M618" s="1" t="str">
        <f t="shared" si="29"/>
        <v/>
      </c>
    </row>
    <row r="619" spans="2:13" x14ac:dyDescent="0.2">
      <c r="B619" s="18"/>
      <c r="C619" s="13"/>
      <c r="D619" s="22"/>
      <c r="E619" s="22"/>
      <c r="F619" s="23"/>
      <c r="G619" s="24" t="str">
        <f>IF(B619="","",IFERROR(INDEX('Registru note'!$C$5:$C$504,MATCH(B619,'Registru note'!$B$5:$B$504,0)),""))</f>
        <v/>
      </c>
      <c r="H619" s="25" t="str">
        <f t="shared" si="27"/>
        <v/>
      </c>
      <c r="I619" s="25" t="str">
        <f t="shared" si="28"/>
        <v/>
      </c>
      <c r="J619" s="15" t="str">
        <f>IF(B619="","",IFERROR(INDEX('Registru note'!$D$5:$D$504,MATCH(B619,'Registru note'!$B$5:$B$504,0)),""))</f>
        <v/>
      </c>
      <c r="K619" s="17" t="str">
        <f>IF(AND(B619="",D619="",E619=""),"",TRIM(IF(ISNA(MATCH(B619,'Registru note'!$B$5:$B$504,0)),"Nota nu există în registru. ","")&amp;IF(D619="","Lipsește contul debitor. ",IF(NOT(OR(ISNUMBER(MATCH(TRIM(IF(ISNUMBER(FIND(".",D619)),LEFT(D619,FIND(".",D619)-1),D619)),PlanCont,0)),ISNUMBER(MATCH(LEFT(TRIM(IF(ISNUMBER(FIND(".",D619)),LEFT(D619,FIND(".",D619)-1),D619)),4),PlanCont,0)),ISNUMBER(MATCH(LEFT(TRIM(IF(ISNUMBER(FIND(".",D619)),LEFT(D619,FIND(".",D619)-1),D619)),3),PlanCont,0)))),"Contul debitor nu există în plan. ",""))&amp;IF(E619="","Lipsește contul creditor. ",IF(NOT(OR(ISNUMBER(MATCH(TRIM(IF(ISNUMBER(FIND(".",E619)),LEFT(E619,FIND(".",E619)-1),E619)),PlanCont,0)),ISNUMBER(MATCH(LEFT(TRIM(IF(ISNUMBER(FIND(".",E619)),LEFT(E619,FIND(".",E619)-1),E619)),4),PlanCont,0)),ISNUMBER(MATCH(LEFT(TRIM(IF(ISNUMBER(FIND(".",E619)),LEFT(E619,FIND(".",E619)-1),E619)),3),PlanCont,0)))),"Contul creditor nu există în plan. ",""))&amp;IF(AND(D619&lt;&gt;"",TRIM(D619&amp;"")=TRIM(E619&amp;"")),"Același cont pe debit și credit. ","")&amp;IF(N(F619)=0,"Lipsește suma. ","")&amp;IF(AND(N(F619)&lt;0,J619&lt;&gt;"Stornare"),"Sumă negativă într-o notă care nu e de stornare. ","")&amp;IF(C619="","Lipsește explicația. ","")))</f>
        <v/>
      </c>
      <c r="L619" s="1" t="str">
        <f>IF(B619="","",B619&amp;"|"&amp;COUNTIF($B$5:B619,B619))</f>
        <v/>
      </c>
      <c r="M619" s="1" t="str">
        <f t="shared" si="29"/>
        <v/>
      </c>
    </row>
    <row r="620" spans="2:13" x14ac:dyDescent="0.2">
      <c r="B620" s="18"/>
      <c r="C620" s="13"/>
      <c r="D620" s="22"/>
      <c r="E620" s="22"/>
      <c r="F620" s="23"/>
      <c r="G620" s="24" t="str">
        <f>IF(B620="","",IFERROR(INDEX('Registru note'!$C$5:$C$504,MATCH(B620,'Registru note'!$B$5:$B$504,0)),""))</f>
        <v/>
      </c>
      <c r="H620" s="25" t="str">
        <f t="shared" si="27"/>
        <v/>
      </c>
      <c r="I620" s="25" t="str">
        <f t="shared" si="28"/>
        <v/>
      </c>
      <c r="J620" s="15" t="str">
        <f>IF(B620="","",IFERROR(INDEX('Registru note'!$D$5:$D$504,MATCH(B620,'Registru note'!$B$5:$B$504,0)),""))</f>
        <v/>
      </c>
      <c r="K620" s="17" t="str">
        <f>IF(AND(B620="",D620="",E620=""),"",TRIM(IF(ISNA(MATCH(B620,'Registru note'!$B$5:$B$504,0)),"Nota nu există în registru. ","")&amp;IF(D620="","Lipsește contul debitor. ",IF(NOT(OR(ISNUMBER(MATCH(TRIM(IF(ISNUMBER(FIND(".",D620)),LEFT(D620,FIND(".",D620)-1),D620)),PlanCont,0)),ISNUMBER(MATCH(LEFT(TRIM(IF(ISNUMBER(FIND(".",D620)),LEFT(D620,FIND(".",D620)-1),D620)),4),PlanCont,0)),ISNUMBER(MATCH(LEFT(TRIM(IF(ISNUMBER(FIND(".",D620)),LEFT(D620,FIND(".",D620)-1),D620)),3),PlanCont,0)))),"Contul debitor nu există în plan. ",""))&amp;IF(E620="","Lipsește contul creditor. ",IF(NOT(OR(ISNUMBER(MATCH(TRIM(IF(ISNUMBER(FIND(".",E620)),LEFT(E620,FIND(".",E620)-1),E620)),PlanCont,0)),ISNUMBER(MATCH(LEFT(TRIM(IF(ISNUMBER(FIND(".",E620)),LEFT(E620,FIND(".",E620)-1),E620)),4),PlanCont,0)),ISNUMBER(MATCH(LEFT(TRIM(IF(ISNUMBER(FIND(".",E620)),LEFT(E620,FIND(".",E620)-1),E620)),3),PlanCont,0)))),"Contul creditor nu există în plan. ",""))&amp;IF(AND(D620&lt;&gt;"",TRIM(D620&amp;"")=TRIM(E620&amp;"")),"Același cont pe debit și credit. ","")&amp;IF(N(F620)=0,"Lipsește suma. ","")&amp;IF(AND(N(F620)&lt;0,J620&lt;&gt;"Stornare"),"Sumă negativă într-o notă care nu e de stornare. ","")&amp;IF(C620="","Lipsește explicația. ","")))</f>
        <v/>
      </c>
      <c r="L620" s="1" t="str">
        <f>IF(B620="","",B620&amp;"|"&amp;COUNTIF($B$5:B620,B620))</f>
        <v/>
      </c>
      <c r="M620" s="1" t="str">
        <f t="shared" si="29"/>
        <v/>
      </c>
    </row>
    <row r="621" spans="2:13" x14ac:dyDescent="0.2">
      <c r="B621" s="18"/>
      <c r="C621" s="13"/>
      <c r="D621" s="22"/>
      <c r="E621" s="22"/>
      <c r="F621" s="23"/>
      <c r="G621" s="24" t="str">
        <f>IF(B621="","",IFERROR(INDEX('Registru note'!$C$5:$C$504,MATCH(B621,'Registru note'!$B$5:$B$504,0)),""))</f>
        <v/>
      </c>
      <c r="H621" s="25" t="str">
        <f t="shared" si="27"/>
        <v/>
      </c>
      <c r="I621" s="25" t="str">
        <f t="shared" si="28"/>
        <v/>
      </c>
      <c r="J621" s="15" t="str">
        <f>IF(B621="","",IFERROR(INDEX('Registru note'!$D$5:$D$504,MATCH(B621,'Registru note'!$B$5:$B$504,0)),""))</f>
        <v/>
      </c>
      <c r="K621" s="17" t="str">
        <f>IF(AND(B621="",D621="",E621=""),"",TRIM(IF(ISNA(MATCH(B621,'Registru note'!$B$5:$B$504,0)),"Nota nu există în registru. ","")&amp;IF(D621="","Lipsește contul debitor. ",IF(NOT(OR(ISNUMBER(MATCH(TRIM(IF(ISNUMBER(FIND(".",D621)),LEFT(D621,FIND(".",D621)-1),D621)),PlanCont,0)),ISNUMBER(MATCH(LEFT(TRIM(IF(ISNUMBER(FIND(".",D621)),LEFT(D621,FIND(".",D621)-1),D621)),4),PlanCont,0)),ISNUMBER(MATCH(LEFT(TRIM(IF(ISNUMBER(FIND(".",D621)),LEFT(D621,FIND(".",D621)-1),D621)),3),PlanCont,0)))),"Contul debitor nu există în plan. ",""))&amp;IF(E621="","Lipsește contul creditor. ",IF(NOT(OR(ISNUMBER(MATCH(TRIM(IF(ISNUMBER(FIND(".",E621)),LEFT(E621,FIND(".",E621)-1),E621)),PlanCont,0)),ISNUMBER(MATCH(LEFT(TRIM(IF(ISNUMBER(FIND(".",E621)),LEFT(E621,FIND(".",E621)-1),E621)),4),PlanCont,0)),ISNUMBER(MATCH(LEFT(TRIM(IF(ISNUMBER(FIND(".",E621)),LEFT(E621,FIND(".",E621)-1),E621)),3),PlanCont,0)))),"Contul creditor nu există în plan. ",""))&amp;IF(AND(D621&lt;&gt;"",TRIM(D621&amp;"")=TRIM(E621&amp;"")),"Același cont pe debit și credit. ","")&amp;IF(N(F621)=0,"Lipsește suma. ","")&amp;IF(AND(N(F621)&lt;0,J621&lt;&gt;"Stornare"),"Sumă negativă într-o notă care nu e de stornare. ","")&amp;IF(C621="","Lipsește explicația. ","")))</f>
        <v/>
      </c>
      <c r="L621" s="1" t="str">
        <f>IF(B621="","",B621&amp;"|"&amp;COUNTIF($B$5:B621,B621))</f>
        <v/>
      </c>
      <c r="M621" s="1" t="str">
        <f t="shared" si="29"/>
        <v/>
      </c>
    </row>
    <row r="622" spans="2:13" x14ac:dyDescent="0.2">
      <c r="B622" s="18"/>
      <c r="C622" s="13"/>
      <c r="D622" s="22"/>
      <c r="E622" s="22"/>
      <c r="F622" s="23"/>
      <c r="G622" s="24" t="str">
        <f>IF(B622="","",IFERROR(INDEX('Registru note'!$C$5:$C$504,MATCH(B622,'Registru note'!$B$5:$B$504,0)),""))</f>
        <v/>
      </c>
      <c r="H622" s="25" t="str">
        <f t="shared" si="27"/>
        <v/>
      </c>
      <c r="I622" s="25" t="str">
        <f t="shared" si="28"/>
        <v/>
      </c>
      <c r="J622" s="15" t="str">
        <f>IF(B622="","",IFERROR(INDEX('Registru note'!$D$5:$D$504,MATCH(B622,'Registru note'!$B$5:$B$504,0)),""))</f>
        <v/>
      </c>
      <c r="K622" s="17" t="str">
        <f>IF(AND(B622="",D622="",E622=""),"",TRIM(IF(ISNA(MATCH(B622,'Registru note'!$B$5:$B$504,0)),"Nota nu există în registru. ","")&amp;IF(D622="","Lipsește contul debitor. ",IF(NOT(OR(ISNUMBER(MATCH(TRIM(IF(ISNUMBER(FIND(".",D622)),LEFT(D622,FIND(".",D622)-1),D622)),PlanCont,0)),ISNUMBER(MATCH(LEFT(TRIM(IF(ISNUMBER(FIND(".",D622)),LEFT(D622,FIND(".",D622)-1),D622)),4),PlanCont,0)),ISNUMBER(MATCH(LEFT(TRIM(IF(ISNUMBER(FIND(".",D622)),LEFT(D622,FIND(".",D622)-1),D622)),3),PlanCont,0)))),"Contul debitor nu există în plan. ",""))&amp;IF(E622="","Lipsește contul creditor. ",IF(NOT(OR(ISNUMBER(MATCH(TRIM(IF(ISNUMBER(FIND(".",E622)),LEFT(E622,FIND(".",E622)-1),E622)),PlanCont,0)),ISNUMBER(MATCH(LEFT(TRIM(IF(ISNUMBER(FIND(".",E622)),LEFT(E622,FIND(".",E622)-1),E622)),4),PlanCont,0)),ISNUMBER(MATCH(LEFT(TRIM(IF(ISNUMBER(FIND(".",E622)),LEFT(E622,FIND(".",E622)-1),E622)),3),PlanCont,0)))),"Contul creditor nu există în plan. ",""))&amp;IF(AND(D622&lt;&gt;"",TRIM(D622&amp;"")=TRIM(E622&amp;"")),"Același cont pe debit și credit. ","")&amp;IF(N(F622)=0,"Lipsește suma. ","")&amp;IF(AND(N(F622)&lt;0,J622&lt;&gt;"Stornare"),"Sumă negativă într-o notă care nu e de stornare. ","")&amp;IF(C622="","Lipsește explicația. ","")))</f>
        <v/>
      </c>
      <c r="L622" s="1" t="str">
        <f>IF(B622="","",B622&amp;"|"&amp;COUNTIF($B$5:B622,B622))</f>
        <v/>
      </c>
      <c r="M622" s="1" t="str">
        <f t="shared" si="29"/>
        <v/>
      </c>
    </row>
    <row r="623" spans="2:13" x14ac:dyDescent="0.2">
      <c r="B623" s="18"/>
      <c r="C623" s="13"/>
      <c r="D623" s="22"/>
      <c r="E623" s="22"/>
      <c r="F623" s="23"/>
      <c r="G623" s="24" t="str">
        <f>IF(B623="","",IFERROR(INDEX('Registru note'!$C$5:$C$504,MATCH(B623,'Registru note'!$B$5:$B$504,0)),""))</f>
        <v/>
      </c>
      <c r="H623" s="25" t="str">
        <f t="shared" si="27"/>
        <v/>
      </c>
      <c r="I623" s="25" t="str">
        <f t="shared" si="28"/>
        <v/>
      </c>
      <c r="J623" s="15" t="str">
        <f>IF(B623="","",IFERROR(INDEX('Registru note'!$D$5:$D$504,MATCH(B623,'Registru note'!$B$5:$B$504,0)),""))</f>
        <v/>
      </c>
      <c r="K623" s="17" t="str">
        <f>IF(AND(B623="",D623="",E623=""),"",TRIM(IF(ISNA(MATCH(B623,'Registru note'!$B$5:$B$504,0)),"Nota nu există în registru. ","")&amp;IF(D623="","Lipsește contul debitor. ",IF(NOT(OR(ISNUMBER(MATCH(TRIM(IF(ISNUMBER(FIND(".",D623)),LEFT(D623,FIND(".",D623)-1),D623)),PlanCont,0)),ISNUMBER(MATCH(LEFT(TRIM(IF(ISNUMBER(FIND(".",D623)),LEFT(D623,FIND(".",D623)-1),D623)),4),PlanCont,0)),ISNUMBER(MATCH(LEFT(TRIM(IF(ISNUMBER(FIND(".",D623)),LEFT(D623,FIND(".",D623)-1),D623)),3),PlanCont,0)))),"Contul debitor nu există în plan. ",""))&amp;IF(E623="","Lipsește contul creditor. ",IF(NOT(OR(ISNUMBER(MATCH(TRIM(IF(ISNUMBER(FIND(".",E623)),LEFT(E623,FIND(".",E623)-1),E623)),PlanCont,0)),ISNUMBER(MATCH(LEFT(TRIM(IF(ISNUMBER(FIND(".",E623)),LEFT(E623,FIND(".",E623)-1),E623)),4),PlanCont,0)),ISNUMBER(MATCH(LEFT(TRIM(IF(ISNUMBER(FIND(".",E623)),LEFT(E623,FIND(".",E623)-1),E623)),3),PlanCont,0)))),"Contul creditor nu există în plan. ",""))&amp;IF(AND(D623&lt;&gt;"",TRIM(D623&amp;"")=TRIM(E623&amp;"")),"Același cont pe debit și credit. ","")&amp;IF(N(F623)=0,"Lipsește suma. ","")&amp;IF(AND(N(F623)&lt;0,J623&lt;&gt;"Stornare"),"Sumă negativă într-o notă care nu e de stornare. ","")&amp;IF(C623="","Lipsește explicația. ","")))</f>
        <v/>
      </c>
      <c r="L623" s="1" t="str">
        <f>IF(B623="","",B623&amp;"|"&amp;COUNTIF($B$5:B623,B623))</f>
        <v/>
      </c>
      <c r="M623" s="1" t="str">
        <f t="shared" si="29"/>
        <v/>
      </c>
    </row>
    <row r="624" spans="2:13" x14ac:dyDescent="0.2">
      <c r="B624" s="18"/>
      <c r="C624" s="13"/>
      <c r="D624" s="22"/>
      <c r="E624" s="22"/>
      <c r="F624" s="23"/>
      <c r="G624" s="24" t="str">
        <f>IF(B624="","",IFERROR(INDEX('Registru note'!$C$5:$C$504,MATCH(B624,'Registru note'!$B$5:$B$504,0)),""))</f>
        <v/>
      </c>
      <c r="H624" s="25" t="str">
        <f t="shared" si="27"/>
        <v/>
      </c>
      <c r="I624" s="25" t="str">
        <f t="shared" si="28"/>
        <v/>
      </c>
      <c r="J624" s="15" t="str">
        <f>IF(B624="","",IFERROR(INDEX('Registru note'!$D$5:$D$504,MATCH(B624,'Registru note'!$B$5:$B$504,0)),""))</f>
        <v/>
      </c>
      <c r="K624" s="17" t="str">
        <f>IF(AND(B624="",D624="",E624=""),"",TRIM(IF(ISNA(MATCH(B624,'Registru note'!$B$5:$B$504,0)),"Nota nu există în registru. ","")&amp;IF(D624="","Lipsește contul debitor. ",IF(NOT(OR(ISNUMBER(MATCH(TRIM(IF(ISNUMBER(FIND(".",D624)),LEFT(D624,FIND(".",D624)-1),D624)),PlanCont,0)),ISNUMBER(MATCH(LEFT(TRIM(IF(ISNUMBER(FIND(".",D624)),LEFT(D624,FIND(".",D624)-1),D624)),4),PlanCont,0)),ISNUMBER(MATCH(LEFT(TRIM(IF(ISNUMBER(FIND(".",D624)),LEFT(D624,FIND(".",D624)-1),D624)),3),PlanCont,0)))),"Contul debitor nu există în plan. ",""))&amp;IF(E624="","Lipsește contul creditor. ",IF(NOT(OR(ISNUMBER(MATCH(TRIM(IF(ISNUMBER(FIND(".",E624)),LEFT(E624,FIND(".",E624)-1),E624)),PlanCont,0)),ISNUMBER(MATCH(LEFT(TRIM(IF(ISNUMBER(FIND(".",E624)),LEFT(E624,FIND(".",E624)-1),E624)),4),PlanCont,0)),ISNUMBER(MATCH(LEFT(TRIM(IF(ISNUMBER(FIND(".",E624)),LEFT(E624,FIND(".",E624)-1),E624)),3),PlanCont,0)))),"Contul creditor nu există în plan. ",""))&amp;IF(AND(D624&lt;&gt;"",TRIM(D624&amp;"")=TRIM(E624&amp;"")),"Același cont pe debit și credit. ","")&amp;IF(N(F624)=0,"Lipsește suma. ","")&amp;IF(AND(N(F624)&lt;0,J624&lt;&gt;"Stornare"),"Sumă negativă într-o notă care nu e de stornare. ","")&amp;IF(C624="","Lipsește explicația. ","")))</f>
        <v/>
      </c>
      <c r="L624" s="1" t="str">
        <f>IF(B624="","",B624&amp;"|"&amp;COUNTIF($B$5:B624,B624))</f>
        <v/>
      </c>
      <c r="M624" s="1" t="str">
        <f t="shared" si="29"/>
        <v/>
      </c>
    </row>
    <row r="625" spans="2:13" x14ac:dyDescent="0.2">
      <c r="B625" s="18"/>
      <c r="C625" s="13"/>
      <c r="D625" s="22"/>
      <c r="E625" s="22"/>
      <c r="F625" s="23"/>
      <c r="G625" s="24" t="str">
        <f>IF(B625="","",IFERROR(INDEX('Registru note'!$C$5:$C$504,MATCH(B625,'Registru note'!$B$5:$B$504,0)),""))</f>
        <v/>
      </c>
      <c r="H625" s="25" t="str">
        <f t="shared" si="27"/>
        <v/>
      </c>
      <c r="I625" s="25" t="str">
        <f t="shared" si="28"/>
        <v/>
      </c>
      <c r="J625" s="15" t="str">
        <f>IF(B625="","",IFERROR(INDEX('Registru note'!$D$5:$D$504,MATCH(B625,'Registru note'!$B$5:$B$504,0)),""))</f>
        <v/>
      </c>
      <c r="K625" s="17" t="str">
        <f>IF(AND(B625="",D625="",E625=""),"",TRIM(IF(ISNA(MATCH(B625,'Registru note'!$B$5:$B$504,0)),"Nota nu există în registru. ","")&amp;IF(D625="","Lipsește contul debitor. ",IF(NOT(OR(ISNUMBER(MATCH(TRIM(IF(ISNUMBER(FIND(".",D625)),LEFT(D625,FIND(".",D625)-1),D625)),PlanCont,0)),ISNUMBER(MATCH(LEFT(TRIM(IF(ISNUMBER(FIND(".",D625)),LEFT(D625,FIND(".",D625)-1),D625)),4),PlanCont,0)),ISNUMBER(MATCH(LEFT(TRIM(IF(ISNUMBER(FIND(".",D625)),LEFT(D625,FIND(".",D625)-1),D625)),3),PlanCont,0)))),"Contul debitor nu există în plan. ",""))&amp;IF(E625="","Lipsește contul creditor. ",IF(NOT(OR(ISNUMBER(MATCH(TRIM(IF(ISNUMBER(FIND(".",E625)),LEFT(E625,FIND(".",E625)-1),E625)),PlanCont,0)),ISNUMBER(MATCH(LEFT(TRIM(IF(ISNUMBER(FIND(".",E625)),LEFT(E625,FIND(".",E625)-1),E625)),4),PlanCont,0)),ISNUMBER(MATCH(LEFT(TRIM(IF(ISNUMBER(FIND(".",E625)),LEFT(E625,FIND(".",E625)-1),E625)),3),PlanCont,0)))),"Contul creditor nu există în plan. ",""))&amp;IF(AND(D625&lt;&gt;"",TRIM(D625&amp;"")=TRIM(E625&amp;"")),"Același cont pe debit și credit. ","")&amp;IF(N(F625)=0,"Lipsește suma. ","")&amp;IF(AND(N(F625)&lt;0,J625&lt;&gt;"Stornare"),"Sumă negativă într-o notă care nu e de stornare. ","")&amp;IF(C625="","Lipsește explicația. ","")))</f>
        <v/>
      </c>
      <c r="L625" s="1" t="str">
        <f>IF(B625="","",B625&amp;"|"&amp;COUNTIF($B$5:B625,B625))</f>
        <v/>
      </c>
      <c r="M625" s="1" t="str">
        <f t="shared" si="29"/>
        <v/>
      </c>
    </row>
    <row r="626" spans="2:13" x14ac:dyDescent="0.2">
      <c r="B626" s="18"/>
      <c r="C626" s="13"/>
      <c r="D626" s="22"/>
      <c r="E626" s="22"/>
      <c r="F626" s="23"/>
      <c r="G626" s="24" t="str">
        <f>IF(B626="","",IFERROR(INDEX('Registru note'!$C$5:$C$504,MATCH(B626,'Registru note'!$B$5:$B$504,0)),""))</f>
        <v/>
      </c>
      <c r="H626" s="25" t="str">
        <f t="shared" si="27"/>
        <v/>
      </c>
      <c r="I626" s="25" t="str">
        <f t="shared" si="28"/>
        <v/>
      </c>
      <c r="J626" s="15" t="str">
        <f>IF(B626="","",IFERROR(INDEX('Registru note'!$D$5:$D$504,MATCH(B626,'Registru note'!$B$5:$B$504,0)),""))</f>
        <v/>
      </c>
      <c r="K626" s="17" t="str">
        <f>IF(AND(B626="",D626="",E626=""),"",TRIM(IF(ISNA(MATCH(B626,'Registru note'!$B$5:$B$504,0)),"Nota nu există în registru. ","")&amp;IF(D626="","Lipsește contul debitor. ",IF(NOT(OR(ISNUMBER(MATCH(TRIM(IF(ISNUMBER(FIND(".",D626)),LEFT(D626,FIND(".",D626)-1),D626)),PlanCont,0)),ISNUMBER(MATCH(LEFT(TRIM(IF(ISNUMBER(FIND(".",D626)),LEFT(D626,FIND(".",D626)-1),D626)),4),PlanCont,0)),ISNUMBER(MATCH(LEFT(TRIM(IF(ISNUMBER(FIND(".",D626)),LEFT(D626,FIND(".",D626)-1),D626)),3),PlanCont,0)))),"Contul debitor nu există în plan. ",""))&amp;IF(E626="","Lipsește contul creditor. ",IF(NOT(OR(ISNUMBER(MATCH(TRIM(IF(ISNUMBER(FIND(".",E626)),LEFT(E626,FIND(".",E626)-1),E626)),PlanCont,0)),ISNUMBER(MATCH(LEFT(TRIM(IF(ISNUMBER(FIND(".",E626)),LEFT(E626,FIND(".",E626)-1),E626)),4),PlanCont,0)),ISNUMBER(MATCH(LEFT(TRIM(IF(ISNUMBER(FIND(".",E626)),LEFT(E626,FIND(".",E626)-1),E626)),3),PlanCont,0)))),"Contul creditor nu există în plan. ",""))&amp;IF(AND(D626&lt;&gt;"",TRIM(D626&amp;"")=TRIM(E626&amp;"")),"Același cont pe debit și credit. ","")&amp;IF(N(F626)=0,"Lipsește suma. ","")&amp;IF(AND(N(F626)&lt;0,J626&lt;&gt;"Stornare"),"Sumă negativă într-o notă care nu e de stornare. ","")&amp;IF(C626="","Lipsește explicația. ","")))</f>
        <v/>
      </c>
      <c r="L626" s="1" t="str">
        <f>IF(B626="","",B626&amp;"|"&amp;COUNTIF($B$5:B626,B626))</f>
        <v/>
      </c>
      <c r="M626" s="1" t="str">
        <f t="shared" si="29"/>
        <v/>
      </c>
    </row>
    <row r="627" spans="2:13" x14ac:dyDescent="0.2">
      <c r="B627" s="18"/>
      <c r="C627" s="13"/>
      <c r="D627" s="22"/>
      <c r="E627" s="22"/>
      <c r="F627" s="23"/>
      <c r="G627" s="24" t="str">
        <f>IF(B627="","",IFERROR(INDEX('Registru note'!$C$5:$C$504,MATCH(B627,'Registru note'!$B$5:$B$504,0)),""))</f>
        <v/>
      </c>
      <c r="H627" s="25" t="str">
        <f t="shared" si="27"/>
        <v/>
      </c>
      <c r="I627" s="25" t="str">
        <f t="shared" si="28"/>
        <v/>
      </c>
      <c r="J627" s="15" t="str">
        <f>IF(B627="","",IFERROR(INDEX('Registru note'!$D$5:$D$504,MATCH(B627,'Registru note'!$B$5:$B$504,0)),""))</f>
        <v/>
      </c>
      <c r="K627" s="17" t="str">
        <f>IF(AND(B627="",D627="",E627=""),"",TRIM(IF(ISNA(MATCH(B627,'Registru note'!$B$5:$B$504,0)),"Nota nu există în registru. ","")&amp;IF(D627="","Lipsește contul debitor. ",IF(NOT(OR(ISNUMBER(MATCH(TRIM(IF(ISNUMBER(FIND(".",D627)),LEFT(D627,FIND(".",D627)-1),D627)),PlanCont,0)),ISNUMBER(MATCH(LEFT(TRIM(IF(ISNUMBER(FIND(".",D627)),LEFT(D627,FIND(".",D627)-1),D627)),4),PlanCont,0)),ISNUMBER(MATCH(LEFT(TRIM(IF(ISNUMBER(FIND(".",D627)),LEFT(D627,FIND(".",D627)-1),D627)),3),PlanCont,0)))),"Contul debitor nu există în plan. ",""))&amp;IF(E627="","Lipsește contul creditor. ",IF(NOT(OR(ISNUMBER(MATCH(TRIM(IF(ISNUMBER(FIND(".",E627)),LEFT(E627,FIND(".",E627)-1),E627)),PlanCont,0)),ISNUMBER(MATCH(LEFT(TRIM(IF(ISNUMBER(FIND(".",E627)),LEFT(E627,FIND(".",E627)-1),E627)),4),PlanCont,0)),ISNUMBER(MATCH(LEFT(TRIM(IF(ISNUMBER(FIND(".",E627)),LEFT(E627,FIND(".",E627)-1),E627)),3),PlanCont,0)))),"Contul creditor nu există în plan. ",""))&amp;IF(AND(D627&lt;&gt;"",TRIM(D627&amp;"")=TRIM(E627&amp;"")),"Același cont pe debit și credit. ","")&amp;IF(N(F627)=0,"Lipsește suma. ","")&amp;IF(AND(N(F627)&lt;0,J627&lt;&gt;"Stornare"),"Sumă negativă într-o notă care nu e de stornare. ","")&amp;IF(C627="","Lipsește explicația. ","")))</f>
        <v/>
      </c>
      <c r="L627" s="1" t="str">
        <f>IF(B627="","",B627&amp;"|"&amp;COUNTIF($B$5:B627,B627))</f>
        <v/>
      </c>
      <c r="M627" s="1" t="str">
        <f t="shared" si="29"/>
        <v/>
      </c>
    </row>
    <row r="628" spans="2:13" x14ac:dyDescent="0.2">
      <c r="B628" s="18"/>
      <c r="C628" s="13"/>
      <c r="D628" s="22"/>
      <c r="E628" s="22"/>
      <c r="F628" s="23"/>
      <c r="G628" s="24" t="str">
        <f>IF(B628="","",IFERROR(INDEX('Registru note'!$C$5:$C$504,MATCH(B628,'Registru note'!$B$5:$B$504,0)),""))</f>
        <v/>
      </c>
      <c r="H628" s="25" t="str">
        <f t="shared" si="27"/>
        <v/>
      </c>
      <c r="I628" s="25" t="str">
        <f t="shared" si="28"/>
        <v/>
      </c>
      <c r="J628" s="15" t="str">
        <f>IF(B628="","",IFERROR(INDEX('Registru note'!$D$5:$D$504,MATCH(B628,'Registru note'!$B$5:$B$504,0)),""))</f>
        <v/>
      </c>
      <c r="K628" s="17" t="str">
        <f>IF(AND(B628="",D628="",E628=""),"",TRIM(IF(ISNA(MATCH(B628,'Registru note'!$B$5:$B$504,0)),"Nota nu există în registru. ","")&amp;IF(D628="","Lipsește contul debitor. ",IF(NOT(OR(ISNUMBER(MATCH(TRIM(IF(ISNUMBER(FIND(".",D628)),LEFT(D628,FIND(".",D628)-1),D628)),PlanCont,0)),ISNUMBER(MATCH(LEFT(TRIM(IF(ISNUMBER(FIND(".",D628)),LEFT(D628,FIND(".",D628)-1),D628)),4),PlanCont,0)),ISNUMBER(MATCH(LEFT(TRIM(IF(ISNUMBER(FIND(".",D628)),LEFT(D628,FIND(".",D628)-1),D628)),3),PlanCont,0)))),"Contul debitor nu există în plan. ",""))&amp;IF(E628="","Lipsește contul creditor. ",IF(NOT(OR(ISNUMBER(MATCH(TRIM(IF(ISNUMBER(FIND(".",E628)),LEFT(E628,FIND(".",E628)-1),E628)),PlanCont,0)),ISNUMBER(MATCH(LEFT(TRIM(IF(ISNUMBER(FIND(".",E628)),LEFT(E628,FIND(".",E628)-1),E628)),4),PlanCont,0)),ISNUMBER(MATCH(LEFT(TRIM(IF(ISNUMBER(FIND(".",E628)),LEFT(E628,FIND(".",E628)-1),E628)),3),PlanCont,0)))),"Contul creditor nu există în plan. ",""))&amp;IF(AND(D628&lt;&gt;"",TRIM(D628&amp;"")=TRIM(E628&amp;"")),"Același cont pe debit și credit. ","")&amp;IF(N(F628)=0,"Lipsește suma. ","")&amp;IF(AND(N(F628)&lt;0,J628&lt;&gt;"Stornare"),"Sumă negativă într-o notă care nu e de stornare. ","")&amp;IF(C628="","Lipsește explicația. ","")))</f>
        <v/>
      </c>
      <c r="L628" s="1" t="str">
        <f>IF(B628="","",B628&amp;"|"&amp;COUNTIF($B$5:B628,B628))</f>
        <v/>
      </c>
      <c r="M628" s="1" t="str">
        <f t="shared" si="29"/>
        <v/>
      </c>
    </row>
    <row r="629" spans="2:13" x14ac:dyDescent="0.2">
      <c r="B629" s="18"/>
      <c r="C629" s="13"/>
      <c r="D629" s="22"/>
      <c r="E629" s="22"/>
      <c r="F629" s="23"/>
      <c r="G629" s="24" t="str">
        <f>IF(B629="","",IFERROR(INDEX('Registru note'!$C$5:$C$504,MATCH(B629,'Registru note'!$B$5:$B$504,0)),""))</f>
        <v/>
      </c>
      <c r="H629" s="25" t="str">
        <f t="shared" si="27"/>
        <v/>
      </c>
      <c r="I629" s="25" t="str">
        <f t="shared" si="28"/>
        <v/>
      </c>
      <c r="J629" s="15" t="str">
        <f>IF(B629="","",IFERROR(INDEX('Registru note'!$D$5:$D$504,MATCH(B629,'Registru note'!$B$5:$B$504,0)),""))</f>
        <v/>
      </c>
      <c r="K629" s="17" t="str">
        <f>IF(AND(B629="",D629="",E629=""),"",TRIM(IF(ISNA(MATCH(B629,'Registru note'!$B$5:$B$504,0)),"Nota nu există în registru. ","")&amp;IF(D629="","Lipsește contul debitor. ",IF(NOT(OR(ISNUMBER(MATCH(TRIM(IF(ISNUMBER(FIND(".",D629)),LEFT(D629,FIND(".",D629)-1),D629)),PlanCont,0)),ISNUMBER(MATCH(LEFT(TRIM(IF(ISNUMBER(FIND(".",D629)),LEFT(D629,FIND(".",D629)-1),D629)),4),PlanCont,0)),ISNUMBER(MATCH(LEFT(TRIM(IF(ISNUMBER(FIND(".",D629)),LEFT(D629,FIND(".",D629)-1),D629)),3),PlanCont,0)))),"Contul debitor nu există în plan. ",""))&amp;IF(E629="","Lipsește contul creditor. ",IF(NOT(OR(ISNUMBER(MATCH(TRIM(IF(ISNUMBER(FIND(".",E629)),LEFT(E629,FIND(".",E629)-1),E629)),PlanCont,0)),ISNUMBER(MATCH(LEFT(TRIM(IF(ISNUMBER(FIND(".",E629)),LEFT(E629,FIND(".",E629)-1),E629)),4),PlanCont,0)),ISNUMBER(MATCH(LEFT(TRIM(IF(ISNUMBER(FIND(".",E629)),LEFT(E629,FIND(".",E629)-1),E629)),3),PlanCont,0)))),"Contul creditor nu există în plan. ",""))&amp;IF(AND(D629&lt;&gt;"",TRIM(D629&amp;"")=TRIM(E629&amp;"")),"Același cont pe debit și credit. ","")&amp;IF(N(F629)=0,"Lipsește suma. ","")&amp;IF(AND(N(F629)&lt;0,J629&lt;&gt;"Stornare"),"Sumă negativă într-o notă care nu e de stornare. ","")&amp;IF(C629="","Lipsește explicația. ","")))</f>
        <v/>
      </c>
      <c r="L629" s="1" t="str">
        <f>IF(B629="","",B629&amp;"|"&amp;COUNTIF($B$5:B629,B629))</f>
        <v/>
      </c>
      <c r="M629" s="1" t="str">
        <f t="shared" si="29"/>
        <v/>
      </c>
    </row>
    <row r="630" spans="2:13" x14ac:dyDescent="0.2">
      <c r="B630" s="18"/>
      <c r="C630" s="13"/>
      <c r="D630" s="22"/>
      <c r="E630" s="22"/>
      <c r="F630" s="23"/>
      <c r="G630" s="24" t="str">
        <f>IF(B630="","",IFERROR(INDEX('Registru note'!$C$5:$C$504,MATCH(B630,'Registru note'!$B$5:$B$504,0)),""))</f>
        <v/>
      </c>
      <c r="H630" s="25" t="str">
        <f t="shared" si="27"/>
        <v/>
      </c>
      <c r="I630" s="25" t="str">
        <f t="shared" si="28"/>
        <v/>
      </c>
      <c r="J630" s="15" t="str">
        <f>IF(B630="","",IFERROR(INDEX('Registru note'!$D$5:$D$504,MATCH(B630,'Registru note'!$B$5:$B$504,0)),""))</f>
        <v/>
      </c>
      <c r="K630" s="17" t="str">
        <f>IF(AND(B630="",D630="",E630=""),"",TRIM(IF(ISNA(MATCH(B630,'Registru note'!$B$5:$B$504,0)),"Nota nu există în registru. ","")&amp;IF(D630="","Lipsește contul debitor. ",IF(NOT(OR(ISNUMBER(MATCH(TRIM(IF(ISNUMBER(FIND(".",D630)),LEFT(D630,FIND(".",D630)-1),D630)),PlanCont,0)),ISNUMBER(MATCH(LEFT(TRIM(IF(ISNUMBER(FIND(".",D630)),LEFT(D630,FIND(".",D630)-1),D630)),4),PlanCont,0)),ISNUMBER(MATCH(LEFT(TRIM(IF(ISNUMBER(FIND(".",D630)),LEFT(D630,FIND(".",D630)-1),D630)),3),PlanCont,0)))),"Contul debitor nu există în plan. ",""))&amp;IF(E630="","Lipsește contul creditor. ",IF(NOT(OR(ISNUMBER(MATCH(TRIM(IF(ISNUMBER(FIND(".",E630)),LEFT(E630,FIND(".",E630)-1),E630)),PlanCont,0)),ISNUMBER(MATCH(LEFT(TRIM(IF(ISNUMBER(FIND(".",E630)),LEFT(E630,FIND(".",E630)-1),E630)),4),PlanCont,0)),ISNUMBER(MATCH(LEFT(TRIM(IF(ISNUMBER(FIND(".",E630)),LEFT(E630,FIND(".",E630)-1),E630)),3),PlanCont,0)))),"Contul creditor nu există în plan. ",""))&amp;IF(AND(D630&lt;&gt;"",TRIM(D630&amp;"")=TRIM(E630&amp;"")),"Același cont pe debit și credit. ","")&amp;IF(N(F630)=0,"Lipsește suma. ","")&amp;IF(AND(N(F630)&lt;0,J630&lt;&gt;"Stornare"),"Sumă negativă într-o notă care nu e de stornare. ","")&amp;IF(C630="","Lipsește explicația. ","")))</f>
        <v/>
      </c>
      <c r="L630" s="1" t="str">
        <f>IF(B630="","",B630&amp;"|"&amp;COUNTIF($B$5:B630,B630))</f>
        <v/>
      </c>
      <c r="M630" s="1" t="str">
        <f t="shared" si="29"/>
        <v/>
      </c>
    </row>
    <row r="631" spans="2:13" x14ac:dyDescent="0.2">
      <c r="B631" s="18"/>
      <c r="C631" s="13"/>
      <c r="D631" s="22"/>
      <c r="E631" s="22"/>
      <c r="F631" s="23"/>
      <c r="G631" s="24" t="str">
        <f>IF(B631="","",IFERROR(INDEX('Registru note'!$C$5:$C$504,MATCH(B631,'Registru note'!$B$5:$B$504,0)),""))</f>
        <v/>
      </c>
      <c r="H631" s="25" t="str">
        <f t="shared" si="27"/>
        <v/>
      </c>
      <c r="I631" s="25" t="str">
        <f t="shared" si="28"/>
        <v/>
      </c>
      <c r="J631" s="15" t="str">
        <f>IF(B631="","",IFERROR(INDEX('Registru note'!$D$5:$D$504,MATCH(B631,'Registru note'!$B$5:$B$504,0)),""))</f>
        <v/>
      </c>
      <c r="K631" s="17" t="str">
        <f>IF(AND(B631="",D631="",E631=""),"",TRIM(IF(ISNA(MATCH(B631,'Registru note'!$B$5:$B$504,0)),"Nota nu există în registru. ","")&amp;IF(D631="","Lipsește contul debitor. ",IF(NOT(OR(ISNUMBER(MATCH(TRIM(IF(ISNUMBER(FIND(".",D631)),LEFT(D631,FIND(".",D631)-1),D631)),PlanCont,0)),ISNUMBER(MATCH(LEFT(TRIM(IF(ISNUMBER(FIND(".",D631)),LEFT(D631,FIND(".",D631)-1),D631)),4),PlanCont,0)),ISNUMBER(MATCH(LEFT(TRIM(IF(ISNUMBER(FIND(".",D631)),LEFT(D631,FIND(".",D631)-1),D631)),3),PlanCont,0)))),"Contul debitor nu există în plan. ",""))&amp;IF(E631="","Lipsește contul creditor. ",IF(NOT(OR(ISNUMBER(MATCH(TRIM(IF(ISNUMBER(FIND(".",E631)),LEFT(E631,FIND(".",E631)-1),E631)),PlanCont,0)),ISNUMBER(MATCH(LEFT(TRIM(IF(ISNUMBER(FIND(".",E631)),LEFT(E631,FIND(".",E631)-1),E631)),4),PlanCont,0)),ISNUMBER(MATCH(LEFT(TRIM(IF(ISNUMBER(FIND(".",E631)),LEFT(E631,FIND(".",E631)-1),E631)),3),PlanCont,0)))),"Contul creditor nu există în plan. ",""))&amp;IF(AND(D631&lt;&gt;"",TRIM(D631&amp;"")=TRIM(E631&amp;"")),"Același cont pe debit și credit. ","")&amp;IF(N(F631)=0,"Lipsește suma. ","")&amp;IF(AND(N(F631)&lt;0,J631&lt;&gt;"Stornare"),"Sumă negativă într-o notă care nu e de stornare. ","")&amp;IF(C631="","Lipsește explicația. ","")))</f>
        <v/>
      </c>
      <c r="L631" s="1" t="str">
        <f>IF(B631="","",B631&amp;"|"&amp;COUNTIF($B$5:B631,B631))</f>
        <v/>
      </c>
      <c r="M631" s="1" t="str">
        <f t="shared" si="29"/>
        <v/>
      </c>
    </row>
    <row r="632" spans="2:13" x14ac:dyDescent="0.2">
      <c r="B632" s="18"/>
      <c r="C632" s="13"/>
      <c r="D632" s="22"/>
      <c r="E632" s="22"/>
      <c r="F632" s="23"/>
      <c r="G632" s="24" t="str">
        <f>IF(B632="","",IFERROR(INDEX('Registru note'!$C$5:$C$504,MATCH(B632,'Registru note'!$B$5:$B$504,0)),""))</f>
        <v/>
      </c>
      <c r="H632" s="25" t="str">
        <f t="shared" si="27"/>
        <v/>
      </c>
      <c r="I632" s="25" t="str">
        <f t="shared" si="28"/>
        <v/>
      </c>
      <c r="J632" s="15" t="str">
        <f>IF(B632="","",IFERROR(INDEX('Registru note'!$D$5:$D$504,MATCH(B632,'Registru note'!$B$5:$B$504,0)),""))</f>
        <v/>
      </c>
      <c r="K632" s="17" t="str">
        <f>IF(AND(B632="",D632="",E632=""),"",TRIM(IF(ISNA(MATCH(B632,'Registru note'!$B$5:$B$504,0)),"Nota nu există în registru. ","")&amp;IF(D632="","Lipsește contul debitor. ",IF(NOT(OR(ISNUMBER(MATCH(TRIM(IF(ISNUMBER(FIND(".",D632)),LEFT(D632,FIND(".",D632)-1),D632)),PlanCont,0)),ISNUMBER(MATCH(LEFT(TRIM(IF(ISNUMBER(FIND(".",D632)),LEFT(D632,FIND(".",D632)-1),D632)),4),PlanCont,0)),ISNUMBER(MATCH(LEFT(TRIM(IF(ISNUMBER(FIND(".",D632)),LEFT(D632,FIND(".",D632)-1),D632)),3),PlanCont,0)))),"Contul debitor nu există în plan. ",""))&amp;IF(E632="","Lipsește contul creditor. ",IF(NOT(OR(ISNUMBER(MATCH(TRIM(IF(ISNUMBER(FIND(".",E632)),LEFT(E632,FIND(".",E632)-1),E632)),PlanCont,0)),ISNUMBER(MATCH(LEFT(TRIM(IF(ISNUMBER(FIND(".",E632)),LEFT(E632,FIND(".",E632)-1),E632)),4),PlanCont,0)),ISNUMBER(MATCH(LEFT(TRIM(IF(ISNUMBER(FIND(".",E632)),LEFT(E632,FIND(".",E632)-1),E632)),3),PlanCont,0)))),"Contul creditor nu există în plan. ",""))&amp;IF(AND(D632&lt;&gt;"",TRIM(D632&amp;"")=TRIM(E632&amp;"")),"Același cont pe debit și credit. ","")&amp;IF(N(F632)=0,"Lipsește suma. ","")&amp;IF(AND(N(F632)&lt;0,J632&lt;&gt;"Stornare"),"Sumă negativă într-o notă care nu e de stornare. ","")&amp;IF(C632="","Lipsește explicația. ","")))</f>
        <v/>
      </c>
      <c r="L632" s="1" t="str">
        <f>IF(B632="","",B632&amp;"|"&amp;COUNTIF($B$5:B632,B632))</f>
        <v/>
      </c>
      <c r="M632" s="1" t="str">
        <f t="shared" si="29"/>
        <v/>
      </c>
    </row>
    <row r="633" spans="2:13" x14ac:dyDescent="0.2">
      <c r="B633" s="18"/>
      <c r="C633" s="13"/>
      <c r="D633" s="22"/>
      <c r="E633" s="22"/>
      <c r="F633" s="23"/>
      <c r="G633" s="24" t="str">
        <f>IF(B633="","",IFERROR(INDEX('Registru note'!$C$5:$C$504,MATCH(B633,'Registru note'!$B$5:$B$504,0)),""))</f>
        <v/>
      </c>
      <c r="H633" s="25" t="str">
        <f t="shared" si="27"/>
        <v/>
      </c>
      <c r="I633" s="25" t="str">
        <f t="shared" si="28"/>
        <v/>
      </c>
      <c r="J633" s="15" t="str">
        <f>IF(B633="","",IFERROR(INDEX('Registru note'!$D$5:$D$504,MATCH(B633,'Registru note'!$B$5:$B$504,0)),""))</f>
        <v/>
      </c>
      <c r="K633" s="17" t="str">
        <f>IF(AND(B633="",D633="",E633=""),"",TRIM(IF(ISNA(MATCH(B633,'Registru note'!$B$5:$B$504,0)),"Nota nu există în registru. ","")&amp;IF(D633="","Lipsește contul debitor. ",IF(NOT(OR(ISNUMBER(MATCH(TRIM(IF(ISNUMBER(FIND(".",D633)),LEFT(D633,FIND(".",D633)-1),D633)),PlanCont,0)),ISNUMBER(MATCH(LEFT(TRIM(IF(ISNUMBER(FIND(".",D633)),LEFT(D633,FIND(".",D633)-1),D633)),4),PlanCont,0)),ISNUMBER(MATCH(LEFT(TRIM(IF(ISNUMBER(FIND(".",D633)),LEFT(D633,FIND(".",D633)-1),D633)),3),PlanCont,0)))),"Contul debitor nu există în plan. ",""))&amp;IF(E633="","Lipsește contul creditor. ",IF(NOT(OR(ISNUMBER(MATCH(TRIM(IF(ISNUMBER(FIND(".",E633)),LEFT(E633,FIND(".",E633)-1),E633)),PlanCont,0)),ISNUMBER(MATCH(LEFT(TRIM(IF(ISNUMBER(FIND(".",E633)),LEFT(E633,FIND(".",E633)-1),E633)),4),PlanCont,0)),ISNUMBER(MATCH(LEFT(TRIM(IF(ISNUMBER(FIND(".",E633)),LEFT(E633,FIND(".",E633)-1),E633)),3),PlanCont,0)))),"Contul creditor nu există în plan. ",""))&amp;IF(AND(D633&lt;&gt;"",TRIM(D633&amp;"")=TRIM(E633&amp;"")),"Același cont pe debit și credit. ","")&amp;IF(N(F633)=0,"Lipsește suma. ","")&amp;IF(AND(N(F633)&lt;0,J633&lt;&gt;"Stornare"),"Sumă negativă într-o notă care nu e de stornare. ","")&amp;IF(C633="","Lipsește explicația. ","")))</f>
        <v/>
      </c>
      <c r="L633" s="1" t="str">
        <f>IF(B633="","",B633&amp;"|"&amp;COUNTIF($B$5:B633,B633))</f>
        <v/>
      </c>
      <c r="M633" s="1" t="str">
        <f t="shared" si="29"/>
        <v/>
      </c>
    </row>
    <row r="634" spans="2:13" x14ac:dyDescent="0.2">
      <c r="B634" s="18"/>
      <c r="C634" s="13"/>
      <c r="D634" s="22"/>
      <c r="E634" s="22"/>
      <c r="F634" s="23"/>
      <c r="G634" s="24" t="str">
        <f>IF(B634="","",IFERROR(INDEX('Registru note'!$C$5:$C$504,MATCH(B634,'Registru note'!$B$5:$B$504,0)),""))</f>
        <v/>
      </c>
      <c r="H634" s="25" t="str">
        <f t="shared" si="27"/>
        <v/>
      </c>
      <c r="I634" s="25" t="str">
        <f t="shared" si="28"/>
        <v/>
      </c>
      <c r="J634" s="15" t="str">
        <f>IF(B634="","",IFERROR(INDEX('Registru note'!$D$5:$D$504,MATCH(B634,'Registru note'!$B$5:$B$504,0)),""))</f>
        <v/>
      </c>
      <c r="K634" s="17" t="str">
        <f>IF(AND(B634="",D634="",E634=""),"",TRIM(IF(ISNA(MATCH(B634,'Registru note'!$B$5:$B$504,0)),"Nota nu există în registru. ","")&amp;IF(D634="","Lipsește contul debitor. ",IF(NOT(OR(ISNUMBER(MATCH(TRIM(IF(ISNUMBER(FIND(".",D634)),LEFT(D634,FIND(".",D634)-1),D634)),PlanCont,0)),ISNUMBER(MATCH(LEFT(TRIM(IF(ISNUMBER(FIND(".",D634)),LEFT(D634,FIND(".",D634)-1),D634)),4),PlanCont,0)),ISNUMBER(MATCH(LEFT(TRIM(IF(ISNUMBER(FIND(".",D634)),LEFT(D634,FIND(".",D634)-1),D634)),3),PlanCont,0)))),"Contul debitor nu există în plan. ",""))&amp;IF(E634="","Lipsește contul creditor. ",IF(NOT(OR(ISNUMBER(MATCH(TRIM(IF(ISNUMBER(FIND(".",E634)),LEFT(E634,FIND(".",E634)-1),E634)),PlanCont,0)),ISNUMBER(MATCH(LEFT(TRIM(IF(ISNUMBER(FIND(".",E634)),LEFT(E634,FIND(".",E634)-1),E634)),4),PlanCont,0)),ISNUMBER(MATCH(LEFT(TRIM(IF(ISNUMBER(FIND(".",E634)),LEFT(E634,FIND(".",E634)-1),E634)),3),PlanCont,0)))),"Contul creditor nu există în plan. ",""))&amp;IF(AND(D634&lt;&gt;"",TRIM(D634&amp;"")=TRIM(E634&amp;"")),"Același cont pe debit și credit. ","")&amp;IF(N(F634)=0,"Lipsește suma. ","")&amp;IF(AND(N(F634)&lt;0,J634&lt;&gt;"Stornare"),"Sumă negativă într-o notă care nu e de stornare. ","")&amp;IF(C634="","Lipsește explicația. ","")))</f>
        <v/>
      </c>
      <c r="L634" s="1" t="str">
        <f>IF(B634="","",B634&amp;"|"&amp;COUNTIF($B$5:B634,B634))</f>
        <v/>
      </c>
      <c r="M634" s="1" t="str">
        <f t="shared" si="29"/>
        <v/>
      </c>
    </row>
    <row r="635" spans="2:13" x14ac:dyDescent="0.2">
      <c r="B635" s="18"/>
      <c r="C635" s="13"/>
      <c r="D635" s="22"/>
      <c r="E635" s="22"/>
      <c r="F635" s="23"/>
      <c r="G635" s="24" t="str">
        <f>IF(B635="","",IFERROR(INDEX('Registru note'!$C$5:$C$504,MATCH(B635,'Registru note'!$B$5:$B$504,0)),""))</f>
        <v/>
      </c>
      <c r="H635" s="25" t="str">
        <f t="shared" si="27"/>
        <v/>
      </c>
      <c r="I635" s="25" t="str">
        <f t="shared" si="28"/>
        <v/>
      </c>
      <c r="J635" s="15" t="str">
        <f>IF(B635="","",IFERROR(INDEX('Registru note'!$D$5:$D$504,MATCH(B635,'Registru note'!$B$5:$B$504,0)),""))</f>
        <v/>
      </c>
      <c r="K635" s="17" t="str">
        <f>IF(AND(B635="",D635="",E635=""),"",TRIM(IF(ISNA(MATCH(B635,'Registru note'!$B$5:$B$504,0)),"Nota nu există în registru. ","")&amp;IF(D635="","Lipsește contul debitor. ",IF(NOT(OR(ISNUMBER(MATCH(TRIM(IF(ISNUMBER(FIND(".",D635)),LEFT(D635,FIND(".",D635)-1),D635)),PlanCont,0)),ISNUMBER(MATCH(LEFT(TRIM(IF(ISNUMBER(FIND(".",D635)),LEFT(D635,FIND(".",D635)-1),D635)),4),PlanCont,0)),ISNUMBER(MATCH(LEFT(TRIM(IF(ISNUMBER(FIND(".",D635)),LEFT(D635,FIND(".",D635)-1),D635)),3),PlanCont,0)))),"Contul debitor nu există în plan. ",""))&amp;IF(E635="","Lipsește contul creditor. ",IF(NOT(OR(ISNUMBER(MATCH(TRIM(IF(ISNUMBER(FIND(".",E635)),LEFT(E635,FIND(".",E635)-1),E635)),PlanCont,0)),ISNUMBER(MATCH(LEFT(TRIM(IF(ISNUMBER(FIND(".",E635)),LEFT(E635,FIND(".",E635)-1),E635)),4),PlanCont,0)),ISNUMBER(MATCH(LEFT(TRIM(IF(ISNUMBER(FIND(".",E635)),LEFT(E635,FIND(".",E635)-1),E635)),3),PlanCont,0)))),"Contul creditor nu există în plan. ",""))&amp;IF(AND(D635&lt;&gt;"",TRIM(D635&amp;"")=TRIM(E635&amp;"")),"Același cont pe debit și credit. ","")&amp;IF(N(F635)=0,"Lipsește suma. ","")&amp;IF(AND(N(F635)&lt;0,J635&lt;&gt;"Stornare"),"Sumă negativă într-o notă care nu e de stornare. ","")&amp;IF(C635="","Lipsește explicația. ","")))</f>
        <v/>
      </c>
      <c r="L635" s="1" t="str">
        <f>IF(B635="","",B635&amp;"|"&amp;COUNTIF($B$5:B635,B635))</f>
        <v/>
      </c>
      <c r="M635" s="1" t="str">
        <f t="shared" si="29"/>
        <v/>
      </c>
    </row>
    <row r="636" spans="2:13" x14ac:dyDescent="0.2">
      <c r="B636" s="18"/>
      <c r="C636" s="13"/>
      <c r="D636" s="22"/>
      <c r="E636" s="22"/>
      <c r="F636" s="23"/>
      <c r="G636" s="24" t="str">
        <f>IF(B636="","",IFERROR(INDEX('Registru note'!$C$5:$C$504,MATCH(B636,'Registru note'!$B$5:$B$504,0)),""))</f>
        <v/>
      </c>
      <c r="H636" s="25" t="str">
        <f t="shared" si="27"/>
        <v/>
      </c>
      <c r="I636" s="25" t="str">
        <f t="shared" si="28"/>
        <v/>
      </c>
      <c r="J636" s="15" t="str">
        <f>IF(B636="","",IFERROR(INDEX('Registru note'!$D$5:$D$504,MATCH(B636,'Registru note'!$B$5:$B$504,0)),""))</f>
        <v/>
      </c>
      <c r="K636" s="17" t="str">
        <f>IF(AND(B636="",D636="",E636=""),"",TRIM(IF(ISNA(MATCH(B636,'Registru note'!$B$5:$B$504,0)),"Nota nu există în registru. ","")&amp;IF(D636="","Lipsește contul debitor. ",IF(NOT(OR(ISNUMBER(MATCH(TRIM(IF(ISNUMBER(FIND(".",D636)),LEFT(D636,FIND(".",D636)-1),D636)),PlanCont,0)),ISNUMBER(MATCH(LEFT(TRIM(IF(ISNUMBER(FIND(".",D636)),LEFT(D636,FIND(".",D636)-1),D636)),4),PlanCont,0)),ISNUMBER(MATCH(LEFT(TRIM(IF(ISNUMBER(FIND(".",D636)),LEFT(D636,FIND(".",D636)-1),D636)),3),PlanCont,0)))),"Contul debitor nu există în plan. ",""))&amp;IF(E636="","Lipsește contul creditor. ",IF(NOT(OR(ISNUMBER(MATCH(TRIM(IF(ISNUMBER(FIND(".",E636)),LEFT(E636,FIND(".",E636)-1),E636)),PlanCont,0)),ISNUMBER(MATCH(LEFT(TRIM(IF(ISNUMBER(FIND(".",E636)),LEFT(E636,FIND(".",E636)-1),E636)),4),PlanCont,0)),ISNUMBER(MATCH(LEFT(TRIM(IF(ISNUMBER(FIND(".",E636)),LEFT(E636,FIND(".",E636)-1),E636)),3),PlanCont,0)))),"Contul creditor nu există în plan. ",""))&amp;IF(AND(D636&lt;&gt;"",TRIM(D636&amp;"")=TRIM(E636&amp;"")),"Același cont pe debit și credit. ","")&amp;IF(N(F636)=0,"Lipsește suma. ","")&amp;IF(AND(N(F636)&lt;0,J636&lt;&gt;"Stornare"),"Sumă negativă într-o notă care nu e de stornare. ","")&amp;IF(C636="","Lipsește explicația. ","")))</f>
        <v/>
      </c>
      <c r="L636" s="1" t="str">
        <f>IF(B636="","",B636&amp;"|"&amp;COUNTIF($B$5:B636,B636))</f>
        <v/>
      </c>
      <c r="M636" s="1" t="str">
        <f t="shared" si="29"/>
        <v/>
      </c>
    </row>
    <row r="637" spans="2:13" x14ac:dyDescent="0.2">
      <c r="B637" s="18"/>
      <c r="C637" s="13"/>
      <c r="D637" s="22"/>
      <c r="E637" s="22"/>
      <c r="F637" s="23"/>
      <c r="G637" s="24" t="str">
        <f>IF(B637="","",IFERROR(INDEX('Registru note'!$C$5:$C$504,MATCH(B637,'Registru note'!$B$5:$B$504,0)),""))</f>
        <v/>
      </c>
      <c r="H637" s="25" t="str">
        <f t="shared" si="27"/>
        <v/>
      </c>
      <c r="I637" s="25" t="str">
        <f t="shared" si="28"/>
        <v/>
      </c>
      <c r="J637" s="15" t="str">
        <f>IF(B637="","",IFERROR(INDEX('Registru note'!$D$5:$D$504,MATCH(B637,'Registru note'!$B$5:$B$504,0)),""))</f>
        <v/>
      </c>
      <c r="K637" s="17" t="str">
        <f>IF(AND(B637="",D637="",E637=""),"",TRIM(IF(ISNA(MATCH(B637,'Registru note'!$B$5:$B$504,0)),"Nota nu există în registru. ","")&amp;IF(D637="","Lipsește contul debitor. ",IF(NOT(OR(ISNUMBER(MATCH(TRIM(IF(ISNUMBER(FIND(".",D637)),LEFT(D637,FIND(".",D637)-1),D637)),PlanCont,0)),ISNUMBER(MATCH(LEFT(TRIM(IF(ISNUMBER(FIND(".",D637)),LEFT(D637,FIND(".",D637)-1),D637)),4),PlanCont,0)),ISNUMBER(MATCH(LEFT(TRIM(IF(ISNUMBER(FIND(".",D637)),LEFT(D637,FIND(".",D637)-1),D637)),3),PlanCont,0)))),"Contul debitor nu există în plan. ",""))&amp;IF(E637="","Lipsește contul creditor. ",IF(NOT(OR(ISNUMBER(MATCH(TRIM(IF(ISNUMBER(FIND(".",E637)),LEFT(E637,FIND(".",E637)-1),E637)),PlanCont,0)),ISNUMBER(MATCH(LEFT(TRIM(IF(ISNUMBER(FIND(".",E637)),LEFT(E637,FIND(".",E637)-1),E637)),4),PlanCont,0)),ISNUMBER(MATCH(LEFT(TRIM(IF(ISNUMBER(FIND(".",E637)),LEFT(E637,FIND(".",E637)-1),E637)),3),PlanCont,0)))),"Contul creditor nu există în plan. ",""))&amp;IF(AND(D637&lt;&gt;"",TRIM(D637&amp;"")=TRIM(E637&amp;"")),"Același cont pe debit și credit. ","")&amp;IF(N(F637)=0,"Lipsește suma. ","")&amp;IF(AND(N(F637)&lt;0,J637&lt;&gt;"Stornare"),"Sumă negativă într-o notă care nu e de stornare. ","")&amp;IF(C637="","Lipsește explicația. ","")))</f>
        <v/>
      </c>
      <c r="L637" s="1" t="str">
        <f>IF(B637="","",B637&amp;"|"&amp;COUNTIF($B$5:B637,B637))</f>
        <v/>
      </c>
      <c r="M637" s="1" t="str">
        <f t="shared" si="29"/>
        <v/>
      </c>
    </row>
    <row r="638" spans="2:13" x14ac:dyDescent="0.2">
      <c r="B638" s="18"/>
      <c r="C638" s="13"/>
      <c r="D638" s="22"/>
      <c r="E638" s="22"/>
      <c r="F638" s="23"/>
      <c r="G638" s="24" t="str">
        <f>IF(B638="","",IFERROR(INDEX('Registru note'!$C$5:$C$504,MATCH(B638,'Registru note'!$B$5:$B$504,0)),""))</f>
        <v/>
      </c>
      <c r="H638" s="25" t="str">
        <f t="shared" si="27"/>
        <v/>
      </c>
      <c r="I638" s="25" t="str">
        <f t="shared" si="28"/>
        <v/>
      </c>
      <c r="J638" s="15" t="str">
        <f>IF(B638="","",IFERROR(INDEX('Registru note'!$D$5:$D$504,MATCH(B638,'Registru note'!$B$5:$B$504,0)),""))</f>
        <v/>
      </c>
      <c r="K638" s="17" t="str">
        <f>IF(AND(B638="",D638="",E638=""),"",TRIM(IF(ISNA(MATCH(B638,'Registru note'!$B$5:$B$504,0)),"Nota nu există în registru. ","")&amp;IF(D638="","Lipsește contul debitor. ",IF(NOT(OR(ISNUMBER(MATCH(TRIM(IF(ISNUMBER(FIND(".",D638)),LEFT(D638,FIND(".",D638)-1),D638)),PlanCont,0)),ISNUMBER(MATCH(LEFT(TRIM(IF(ISNUMBER(FIND(".",D638)),LEFT(D638,FIND(".",D638)-1),D638)),4),PlanCont,0)),ISNUMBER(MATCH(LEFT(TRIM(IF(ISNUMBER(FIND(".",D638)),LEFT(D638,FIND(".",D638)-1),D638)),3),PlanCont,0)))),"Contul debitor nu există în plan. ",""))&amp;IF(E638="","Lipsește contul creditor. ",IF(NOT(OR(ISNUMBER(MATCH(TRIM(IF(ISNUMBER(FIND(".",E638)),LEFT(E638,FIND(".",E638)-1),E638)),PlanCont,0)),ISNUMBER(MATCH(LEFT(TRIM(IF(ISNUMBER(FIND(".",E638)),LEFT(E638,FIND(".",E638)-1),E638)),4),PlanCont,0)),ISNUMBER(MATCH(LEFT(TRIM(IF(ISNUMBER(FIND(".",E638)),LEFT(E638,FIND(".",E638)-1),E638)),3),PlanCont,0)))),"Contul creditor nu există în plan. ",""))&amp;IF(AND(D638&lt;&gt;"",TRIM(D638&amp;"")=TRIM(E638&amp;"")),"Același cont pe debit și credit. ","")&amp;IF(N(F638)=0,"Lipsește suma. ","")&amp;IF(AND(N(F638)&lt;0,J638&lt;&gt;"Stornare"),"Sumă negativă într-o notă care nu e de stornare. ","")&amp;IF(C638="","Lipsește explicația. ","")))</f>
        <v/>
      </c>
      <c r="L638" s="1" t="str">
        <f>IF(B638="","",B638&amp;"|"&amp;COUNTIF($B$5:B638,B638))</f>
        <v/>
      </c>
      <c r="M638" s="1" t="str">
        <f t="shared" si="29"/>
        <v/>
      </c>
    </row>
    <row r="639" spans="2:13" x14ac:dyDescent="0.2">
      <c r="B639" s="18"/>
      <c r="C639" s="13"/>
      <c r="D639" s="22"/>
      <c r="E639" s="22"/>
      <c r="F639" s="23"/>
      <c r="G639" s="24" t="str">
        <f>IF(B639="","",IFERROR(INDEX('Registru note'!$C$5:$C$504,MATCH(B639,'Registru note'!$B$5:$B$504,0)),""))</f>
        <v/>
      </c>
      <c r="H639" s="25" t="str">
        <f t="shared" si="27"/>
        <v/>
      </c>
      <c r="I639" s="25" t="str">
        <f t="shared" si="28"/>
        <v/>
      </c>
      <c r="J639" s="15" t="str">
        <f>IF(B639="","",IFERROR(INDEX('Registru note'!$D$5:$D$504,MATCH(B639,'Registru note'!$B$5:$B$504,0)),""))</f>
        <v/>
      </c>
      <c r="K639" s="17" t="str">
        <f>IF(AND(B639="",D639="",E639=""),"",TRIM(IF(ISNA(MATCH(B639,'Registru note'!$B$5:$B$504,0)),"Nota nu există în registru. ","")&amp;IF(D639="","Lipsește contul debitor. ",IF(NOT(OR(ISNUMBER(MATCH(TRIM(IF(ISNUMBER(FIND(".",D639)),LEFT(D639,FIND(".",D639)-1),D639)),PlanCont,0)),ISNUMBER(MATCH(LEFT(TRIM(IF(ISNUMBER(FIND(".",D639)),LEFT(D639,FIND(".",D639)-1),D639)),4),PlanCont,0)),ISNUMBER(MATCH(LEFT(TRIM(IF(ISNUMBER(FIND(".",D639)),LEFT(D639,FIND(".",D639)-1),D639)),3),PlanCont,0)))),"Contul debitor nu există în plan. ",""))&amp;IF(E639="","Lipsește contul creditor. ",IF(NOT(OR(ISNUMBER(MATCH(TRIM(IF(ISNUMBER(FIND(".",E639)),LEFT(E639,FIND(".",E639)-1),E639)),PlanCont,0)),ISNUMBER(MATCH(LEFT(TRIM(IF(ISNUMBER(FIND(".",E639)),LEFT(E639,FIND(".",E639)-1),E639)),4),PlanCont,0)),ISNUMBER(MATCH(LEFT(TRIM(IF(ISNUMBER(FIND(".",E639)),LEFT(E639,FIND(".",E639)-1),E639)),3),PlanCont,0)))),"Contul creditor nu există în plan. ",""))&amp;IF(AND(D639&lt;&gt;"",TRIM(D639&amp;"")=TRIM(E639&amp;"")),"Același cont pe debit și credit. ","")&amp;IF(N(F639)=0,"Lipsește suma. ","")&amp;IF(AND(N(F639)&lt;0,J639&lt;&gt;"Stornare"),"Sumă negativă într-o notă care nu e de stornare. ","")&amp;IF(C639="","Lipsește explicația. ","")))</f>
        <v/>
      </c>
      <c r="L639" s="1" t="str">
        <f>IF(B639="","",B639&amp;"|"&amp;COUNTIF($B$5:B639,B639))</f>
        <v/>
      </c>
      <c r="M639" s="1" t="str">
        <f t="shared" si="29"/>
        <v/>
      </c>
    </row>
    <row r="640" spans="2:13" x14ac:dyDescent="0.2">
      <c r="B640" s="18"/>
      <c r="C640" s="13"/>
      <c r="D640" s="22"/>
      <c r="E640" s="22"/>
      <c r="F640" s="23"/>
      <c r="G640" s="24" t="str">
        <f>IF(B640="","",IFERROR(INDEX('Registru note'!$C$5:$C$504,MATCH(B640,'Registru note'!$B$5:$B$504,0)),""))</f>
        <v/>
      </c>
      <c r="H640" s="25" t="str">
        <f t="shared" si="27"/>
        <v/>
      </c>
      <c r="I640" s="25" t="str">
        <f t="shared" si="28"/>
        <v/>
      </c>
      <c r="J640" s="15" t="str">
        <f>IF(B640="","",IFERROR(INDEX('Registru note'!$D$5:$D$504,MATCH(B640,'Registru note'!$B$5:$B$504,0)),""))</f>
        <v/>
      </c>
      <c r="K640" s="17" t="str">
        <f>IF(AND(B640="",D640="",E640=""),"",TRIM(IF(ISNA(MATCH(B640,'Registru note'!$B$5:$B$504,0)),"Nota nu există în registru. ","")&amp;IF(D640="","Lipsește contul debitor. ",IF(NOT(OR(ISNUMBER(MATCH(TRIM(IF(ISNUMBER(FIND(".",D640)),LEFT(D640,FIND(".",D640)-1),D640)),PlanCont,0)),ISNUMBER(MATCH(LEFT(TRIM(IF(ISNUMBER(FIND(".",D640)),LEFT(D640,FIND(".",D640)-1),D640)),4),PlanCont,0)),ISNUMBER(MATCH(LEFT(TRIM(IF(ISNUMBER(FIND(".",D640)),LEFT(D640,FIND(".",D640)-1),D640)),3),PlanCont,0)))),"Contul debitor nu există în plan. ",""))&amp;IF(E640="","Lipsește contul creditor. ",IF(NOT(OR(ISNUMBER(MATCH(TRIM(IF(ISNUMBER(FIND(".",E640)),LEFT(E640,FIND(".",E640)-1),E640)),PlanCont,0)),ISNUMBER(MATCH(LEFT(TRIM(IF(ISNUMBER(FIND(".",E640)),LEFT(E640,FIND(".",E640)-1),E640)),4),PlanCont,0)),ISNUMBER(MATCH(LEFT(TRIM(IF(ISNUMBER(FIND(".",E640)),LEFT(E640,FIND(".",E640)-1),E640)),3),PlanCont,0)))),"Contul creditor nu există în plan. ",""))&amp;IF(AND(D640&lt;&gt;"",TRIM(D640&amp;"")=TRIM(E640&amp;"")),"Același cont pe debit și credit. ","")&amp;IF(N(F640)=0,"Lipsește suma. ","")&amp;IF(AND(N(F640)&lt;0,J640&lt;&gt;"Stornare"),"Sumă negativă într-o notă care nu e de stornare. ","")&amp;IF(C640="","Lipsește explicația. ","")))</f>
        <v/>
      </c>
      <c r="L640" s="1" t="str">
        <f>IF(B640="","",B640&amp;"|"&amp;COUNTIF($B$5:B640,B640))</f>
        <v/>
      </c>
      <c r="M640" s="1" t="str">
        <f t="shared" si="29"/>
        <v/>
      </c>
    </row>
    <row r="641" spans="2:13" x14ac:dyDescent="0.2">
      <c r="B641" s="18"/>
      <c r="C641" s="13"/>
      <c r="D641" s="22"/>
      <c r="E641" s="22"/>
      <c r="F641" s="23"/>
      <c r="G641" s="24" t="str">
        <f>IF(B641="","",IFERROR(INDEX('Registru note'!$C$5:$C$504,MATCH(B641,'Registru note'!$B$5:$B$504,0)),""))</f>
        <v/>
      </c>
      <c r="H641" s="25" t="str">
        <f t="shared" si="27"/>
        <v/>
      </c>
      <c r="I641" s="25" t="str">
        <f t="shared" si="28"/>
        <v/>
      </c>
      <c r="J641" s="15" t="str">
        <f>IF(B641="","",IFERROR(INDEX('Registru note'!$D$5:$D$504,MATCH(B641,'Registru note'!$B$5:$B$504,0)),""))</f>
        <v/>
      </c>
      <c r="K641" s="17" t="str">
        <f>IF(AND(B641="",D641="",E641=""),"",TRIM(IF(ISNA(MATCH(B641,'Registru note'!$B$5:$B$504,0)),"Nota nu există în registru. ","")&amp;IF(D641="","Lipsește contul debitor. ",IF(NOT(OR(ISNUMBER(MATCH(TRIM(IF(ISNUMBER(FIND(".",D641)),LEFT(D641,FIND(".",D641)-1),D641)),PlanCont,0)),ISNUMBER(MATCH(LEFT(TRIM(IF(ISNUMBER(FIND(".",D641)),LEFT(D641,FIND(".",D641)-1),D641)),4),PlanCont,0)),ISNUMBER(MATCH(LEFT(TRIM(IF(ISNUMBER(FIND(".",D641)),LEFT(D641,FIND(".",D641)-1),D641)),3),PlanCont,0)))),"Contul debitor nu există în plan. ",""))&amp;IF(E641="","Lipsește contul creditor. ",IF(NOT(OR(ISNUMBER(MATCH(TRIM(IF(ISNUMBER(FIND(".",E641)),LEFT(E641,FIND(".",E641)-1),E641)),PlanCont,0)),ISNUMBER(MATCH(LEFT(TRIM(IF(ISNUMBER(FIND(".",E641)),LEFT(E641,FIND(".",E641)-1),E641)),4),PlanCont,0)),ISNUMBER(MATCH(LEFT(TRIM(IF(ISNUMBER(FIND(".",E641)),LEFT(E641,FIND(".",E641)-1),E641)),3),PlanCont,0)))),"Contul creditor nu există în plan. ",""))&amp;IF(AND(D641&lt;&gt;"",TRIM(D641&amp;"")=TRIM(E641&amp;"")),"Același cont pe debit și credit. ","")&amp;IF(N(F641)=0,"Lipsește suma. ","")&amp;IF(AND(N(F641)&lt;0,J641&lt;&gt;"Stornare"),"Sumă negativă într-o notă care nu e de stornare. ","")&amp;IF(C641="","Lipsește explicația. ","")))</f>
        <v/>
      </c>
      <c r="L641" s="1" t="str">
        <f>IF(B641="","",B641&amp;"|"&amp;COUNTIF($B$5:B641,B641))</f>
        <v/>
      </c>
      <c r="M641" s="1" t="str">
        <f t="shared" si="29"/>
        <v/>
      </c>
    </row>
    <row r="642" spans="2:13" x14ac:dyDescent="0.2">
      <c r="B642" s="18"/>
      <c r="C642" s="13"/>
      <c r="D642" s="22"/>
      <c r="E642" s="22"/>
      <c r="F642" s="23"/>
      <c r="G642" s="24" t="str">
        <f>IF(B642="","",IFERROR(INDEX('Registru note'!$C$5:$C$504,MATCH(B642,'Registru note'!$B$5:$B$504,0)),""))</f>
        <v/>
      </c>
      <c r="H642" s="25" t="str">
        <f t="shared" si="27"/>
        <v/>
      </c>
      <c r="I642" s="25" t="str">
        <f t="shared" si="28"/>
        <v/>
      </c>
      <c r="J642" s="15" t="str">
        <f>IF(B642="","",IFERROR(INDEX('Registru note'!$D$5:$D$504,MATCH(B642,'Registru note'!$B$5:$B$504,0)),""))</f>
        <v/>
      </c>
      <c r="K642" s="17" t="str">
        <f>IF(AND(B642="",D642="",E642=""),"",TRIM(IF(ISNA(MATCH(B642,'Registru note'!$B$5:$B$504,0)),"Nota nu există în registru. ","")&amp;IF(D642="","Lipsește contul debitor. ",IF(NOT(OR(ISNUMBER(MATCH(TRIM(IF(ISNUMBER(FIND(".",D642)),LEFT(D642,FIND(".",D642)-1),D642)),PlanCont,0)),ISNUMBER(MATCH(LEFT(TRIM(IF(ISNUMBER(FIND(".",D642)),LEFT(D642,FIND(".",D642)-1),D642)),4),PlanCont,0)),ISNUMBER(MATCH(LEFT(TRIM(IF(ISNUMBER(FIND(".",D642)),LEFT(D642,FIND(".",D642)-1),D642)),3),PlanCont,0)))),"Contul debitor nu există în plan. ",""))&amp;IF(E642="","Lipsește contul creditor. ",IF(NOT(OR(ISNUMBER(MATCH(TRIM(IF(ISNUMBER(FIND(".",E642)),LEFT(E642,FIND(".",E642)-1),E642)),PlanCont,0)),ISNUMBER(MATCH(LEFT(TRIM(IF(ISNUMBER(FIND(".",E642)),LEFT(E642,FIND(".",E642)-1),E642)),4),PlanCont,0)),ISNUMBER(MATCH(LEFT(TRIM(IF(ISNUMBER(FIND(".",E642)),LEFT(E642,FIND(".",E642)-1),E642)),3),PlanCont,0)))),"Contul creditor nu există în plan. ",""))&amp;IF(AND(D642&lt;&gt;"",TRIM(D642&amp;"")=TRIM(E642&amp;"")),"Același cont pe debit și credit. ","")&amp;IF(N(F642)=0,"Lipsește suma. ","")&amp;IF(AND(N(F642)&lt;0,J642&lt;&gt;"Stornare"),"Sumă negativă într-o notă care nu e de stornare. ","")&amp;IF(C642="","Lipsește explicația. ","")))</f>
        <v/>
      </c>
      <c r="L642" s="1" t="str">
        <f>IF(B642="","",B642&amp;"|"&amp;COUNTIF($B$5:B642,B642))</f>
        <v/>
      </c>
      <c r="M642" s="1" t="str">
        <f t="shared" si="29"/>
        <v/>
      </c>
    </row>
    <row r="643" spans="2:13" x14ac:dyDescent="0.2">
      <c r="B643" s="18"/>
      <c r="C643" s="13"/>
      <c r="D643" s="22"/>
      <c r="E643" s="22"/>
      <c r="F643" s="23"/>
      <c r="G643" s="24" t="str">
        <f>IF(B643="","",IFERROR(INDEX('Registru note'!$C$5:$C$504,MATCH(B643,'Registru note'!$B$5:$B$504,0)),""))</f>
        <v/>
      </c>
      <c r="H643" s="25" t="str">
        <f t="shared" si="27"/>
        <v/>
      </c>
      <c r="I643" s="25" t="str">
        <f t="shared" si="28"/>
        <v/>
      </c>
      <c r="J643" s="15" t="str">
        <f>IF(B643="","",IFERROR(INDEX('Registru note'!$D$5:$D$504,MATCH(B643,'Registru note'!$B$5:$B$504,0)),""))</f>
        <v/>
      </c>
      <c r="K643" s="17" t="str">
        <f>IF(AND(B643="",D643="",E643=""),"",TRIM(IF(ISNA(MATCH(B643,'Registru note'!$B$5:$B$504,0)),"Nota nu există în registru. ","")&amp;IF(D643="","Lipsește contul debitor. ",IF(NOT(OR(ISNUMBER(MATCH(TRIM(IF(ISNUMBER(FIND(".",D643)),LEFT(D643,FIND(".",D643)-1),D643)),PlanCont,0)),ISNUMBER(MATCH(LEFT(TRIM(IF(ISNUMBER(FIND(".",D643)),LEFT(D643,FIND(".",D643)-1),D643)),4),PlanCont,0)),ISNUMBER(MATCH(LEFT(TRIM(IF(ISNUMBER(FIND(".",D643)),LEFT(D643,FIND(".",D643)-1),D643)),3),PlanCont,0)))),"Contul debitor nu există în plan. ",""))&amp;IF(E643="","Lipsește contul creditor. ",IF(NOT(OR(ISNUMBER(MATCH(TRIM(IF(ISNUMBER(FIND(".",E643)),LEFT(E643,FIND(".",E643)-1),E643)),PlanCont,0)),ISNUMBER(MATCH(LEFT(TRIM(IF(ISNUMBER(FIND(".",E643)),LEFT(E643,FIND(".",E643)-1),E643)),4),PlanCont,0)),ISNUMBER(MATCH(LEFT(TRIM(IF(ISNUMBER(FIND(".",E643)),LEFT(E643,FIND(".",E643)-1),E643)),3),PlanCont,0)))),"Contul creditor nu există în plan. ",""))&amp;IF(AND(D643&lt;&gt;"",TRIM(D643&amp;"")=TRIM(E643&amp;"")),"Același cont pe debit și credit. ","")&amp;IF(N(F643)=0,"Lipsește suma. ","")&amp;IF(AND(N(F643)&lt;0,J643&lt;&gt;"Stornare"),"Sumă negativă într-o notă care nu e de stornare. ","")&amp;IF(C643="","Lipsește explicația. ","")))</f>
        <v/>
      </c>
      <c r="L643" s="1" t="str">
        <f>IF(B643="","",B643&amp;"|"&amp;COUNTIF($B$5:B643,B643))</f>
        <v/>
      </c>
      <c r="M643" s="1" t="str">
        <f t="shared" si="29"/>
        <v/>
      </c>
    </row>
    <row r="644" spans="2:13" x14ac:dyDescent="0.2">
      <c r="B644" s="18"/>
      <c r="C644" s="13"/>
      <c r="D644" s="22"/>
      <c r="E644" s="22"/>
      <c r="F644" s="23"/>
      <c r="G644" s="24" t="str">
        <f>IF(B644="","",IFERROR(INDEX('Registru note'!$C$5:$C$504,MATCH(B644,'Registru note'!$B$5:$B$504,0)),""))</f>
        <v/>
      </c>
      <c r="H644" s="25" t="str">
        <f t="shared" si="27"/>
        <v/>
      </c>
      <c r="I644" s="25" t="str">
        <f t="shared" si="28"/>
        <v/>
      </c>
      <c r="J644" s="15" t="str">
        <f>IF(B644="","",IFERROR(INDEX('Registru note'!$D$5:$D$504,MATCH(B644,'Registru note'!$B$5:$B$504,0)),""))</f>
        <v/>
      </c>
      <c r="K644" s="17" t="str">
        <f>IF(AND(B644="",D644="",E644=""),"",TRIM(IF(ISNA(MATCH(B644,'Registru note'!$B$5:$B$504,0)),"Nota nu există în registru. ","")&amp;IF(D644="","Lipsește contul debitor. ",IF(NOT(OR(ISNUMBER(MATCH(TRIM(IF(ISNUMBER(FIND(".",D644)),LEFT(D644,FIND(".",D644)-1),D644)),PlanCont,0)),ISNUMBER(MATCH(LEFT(TRIM(IF(ISNUMBER(FIND(".",D644)),LEFT(D644,FIND(".",D644)-1),D644)),4),PlanCont,0)),ISNUMBER(MATCH(LEFT(TRIM(IF(ISNUMBER(FIND(".",D644)),LEFT(D644,FIND(".",D644)-1),D644)),3),PlanCont,0)))),"Contul debitor nu există în plan. ",""))&amp;IF(E644="","Lipsește contul creditor. ",IF(NOT(OR(ISNUMBER(MATCH(TRIM(IF(ISNUMBER(FIND(".",E644)),LEFT(E644,FIND(".",E644)-1),E644)),PlanCont,0)),ISNUMBER(MATCH(LEFT(TRIM(IF(ISNUMBER(FIND(".",E644)),LEFT(E644,FIND(".",E644)-1),E644)),4),PlanCont,0)),ISNUMBER(MATCH(LEFT(TRIM(IF(ISNUMBER(FIND(".",E644)),LEFT(E644,FIND(".",E644)-1),E644)),3),PlanCont,0)))),"Contul creditor nu există în plan. ",""))&amp;IF(AND(D644&lt;&gt;"",TRIM(D644&amp;"")=TRIM(E644&amp;"")),"Același cont pe debit și credit. ","")&amp;IF(N(F644)=0,"Lipsește suma. ","")&amp;IF(AND(N(F644)&lt;0,J644&lt;&gt;"Stornare"),"Sumă negativă într-o notă care nu e de stornare. ","")&amp;IF(C644="","Lipsește explicația. ","")))</f>
        <v/>
      </c>
      <c r="L644" s="1" t="str">
        <f>IF(B644="","",B644&amp;"|"&amp;COUNTIF($B$5:B644,B644))</f>
        <v/>
      </c>
      <c r="M644" s="1" t="str">
        <f t="shared" si="29"/>
        <v/>
      </c>
    </row>
    <row r="645" spans="2:13" x14ac:dyDescent="0.2">
      <c r="B645" s="18"/>
      <c r="C645" s="13"/>
      <c r="D645" s="22"/>
      <c r="E645" s="22"/>
      <c r="F645" s="23"/>
      <c r="G645" s="24" t="str">
        <f>IF(B645="","",IFERROR(INDEX('Registru note'!$C$5:$C$504,MATCH(B645,'Registru note'!$B$5:$B$504,0)),""))</f>
        <v/>
      </c>
      <c r="H645" s="25" t="str">
        <f t="shared" ref="H645:H708" si="30">IF(D645="","",IFERROR(INDEX(PlanDen,MATCH(TRIM(IF(ISNUMBER(FIND(".",D645)),LEFT(D645,FIND(".",D645)-1),D645)),PlanCont,0)),IFERROR(INDEX(PlanDen,MATCH(LEFT(TRIM(IF(ISNUMBER(FIND(".",D645)),LEFT(D645,FIND(".",D645)-1),D645)),4),PlanCont,0)),IFERROR(INDEX(PlanDen,MATCH(LEFT(TRIM(IF(ISNUMBER(FIND(".",D645)),LEFT(D645,FIND(".",D645)-1),D645)),3),PlanCont,0)),"Cont inexistent în plan"))))</f>
        <v/>
      </c>
      <c r="I645" s="25" t="str">
        <f t="shared" ref="I645:I708" si="31">IF(E645="","",IFERROR(INDEX(PlanDen,MATCH(TRIM(IF(ISNUMBER(FIND(".",E645)),LEFT(E645,FIND(".",E645)-1),E645)),PlanCont,0)),IFERROR(INDEX(PlanDen,MATCH(LEFT(TRIM(IF(ISNUMBER(FIND(".",E645)),LEFT(E645,FIND(".",E645)-1),E645)),4),PlanCont,0)),IFERROR(INDEX(PlanDen,MATCH(LEFT(TRIM(IF(ISNUMBER(FIND(".",E645)),LEFT(E645,FIND(".",E645)-1),E645)),3),PlanCont,0)),"Cont inexistent în plan"))))</f>
        <v/>
      </c>
      <c r="J645" s="15" t="str">
        <f>IF(B645="","",IFERROR(INDEX('Registru note'!$D$5:$D$504,MATCH(B645,'Registru note'!$B$5:$B$504,0)),""))</f>
        <v/>
      </c>
      <c r="K645" s="17" t="str">
        <f>IF(AND(B645="",D645="",E645=""),"",TRIM(IF(ISNA(MATCH(B645,'Registru note'!$B$5:$B$504,0)),"Nota nu există în registru. ","")&amp;IF(D645="","Lipsește contul debitor. ",IF(NOT(OR(ISNUMBER(MATCH(TRIM(IF(ISNUMBER(FIND(".",D645)),LEFT(D645,FIND(".",D645)-1),D645)),PlanCont,0)),ISNUMBER(MATCH(LEFT(TRIM(IF(ISNUMBER(FIND(".",D645)),LEFT(D645,FIND(".",D645)-1),D645)),4),PlanCont,0)),ISNUMBER(MATCH(LEFT(TRIM(IF(ISNUMBER(FIND(".",D645)),LEFT(D645,FIND(".",D645)-1),D645)),3),PlanCont,0)))),"Contul debitor nu există în plan. ",""))&amp;IF(E645="","Lipsește contul creditor. ",IF(NOT(OR(ISNUMBER(MATCH(TRIM(IF(ISNUMBER(FIND(".",E645)),LEFT(E645,FIND(".",E645)-1),E645)),PlanCont,0)),ISNUMBER(MATCH(LEFT(TRIM(IF(ISNUMBER(FIND(".",E645)),LEFT(E645,FIND(".",E645)-1),E645)),4),PlanCont,0)),ISNUMBER(MATCH(LEFT(TRIM(IF(ISNUMBER(FIND(".",E645)),LEFT(E645,FIND(".",E645)-1),E645)),3),PlanCont,0)))),"Contul creditor nu există în plan. ",""))&amp;IF(AND(D645&lt;&gt;"",TRIM(D645&amp;"")=TRIM(E645&amp;"")),"Același cont pe debit și credit. ","")&amp;IF(N(F645)=0,"Lipsește suma. ","")&amp;IF(AND(N(F645)&lt;0,J645&lt;&gt;"Stornare"),"Sumă negativă într-o notă care nu e de stornare. ","")&amp;IF(C645="","Lipsește explicația. ","")))</f>
        <v/>
      </c>
      <c r="L645" s="1" t="str">
        <f>IF(B645="","",B645&amp;"|"&amp;COUNTIF($B$5:B645,B645))</f>
        <v/>
      </c>
      <c r="M645" s="1" t="str">
        <f t="shared" ref="M645:M708" si="32">IF(OR(B645="",NOT(ISNUMBER(G645))),"",G645*100000+ROW())</f>
        <v/>
      </c>
    </row>
    <row r="646" spans="2:13" x14ac:dyDescent="0.2">
      <c r="B646" s="18"/>
      <c r="C646" s="13"/>
      <c r="D646" s="22"/>
      <c r="E646" s="22"/>
      <c r="F646" s="23"/>
      <c r="G646" s="24" t="str">
        <f>IF(B646="","",IFERROR(INDEX('Registru note'!$C$5:$C$504,MATCH(B646,'Registru note'!$B$5:$B$504,0)),""))</f>
        <v/>
      </c>
      <c r="H646" s="25" t="str">
        <f t="shared" si="30"/>
        <v/>
      </c>
      <c r="I646" s="25" t="str">
        <f t="shared" si="31"/>
        <v/>
      </c>
      <c r="J646" s="15" t="str">
        <f>IF(B646="","",IFERROR(INDEX('Registru note'!$D$5:$D$504,MATCH(B646,'Registru note'!$B$5:$B$504,0)),""))</f>
        <v/>
      </c>
      <c r="K646" s="17" t="str">
        <f>IF(AND(B646="",D646="",E646=""),"",TRIM(IF(ISNA(MATCH(B646,'Registru note'!$B$5:$B$504,0)),"Nota nu există în registru. ","")&amp;IF(D646="","Lipsește contul debitor. ",IF(NOT(OR(ISNUMBER(MATCH(TRIM(IF(ISNUMBER(FIND(".",D646)),LEFT(D646,FIND(".",D646)-1),D646)),PlanCont,0)),ISNUMBER(MATCH(LEFT(TRIM(IF(ISNUMBER(FIND(".",D646)),LEFT(D646,FIND(".",D646)-1),D646)),4),PlanCont,0)),ISNUMBER(MATCH(LEFT(TRIM(IF(ISNUMBER(FIND(".",D646)),LEFT(D646,FIND(".",D646)-1),D646)),3),PlanCont,0)))),"Contul debitor nu există în plan. ",""))&amp;IF(E646="","Lipsește contul creditor. ",IF(NOT(OR(ISNUMBER(MATCH(TRIM(IF(ISNUMBER(FIND(".",E646)),LEFT(E646,FIND(".",E646)-1),E646)),PlanCont,0)),ISNUMBER(MATCH(LEFT(TRIM(IF(ISNUMBER(FIND(".",E646)),LEFT(E646,FIND(".",E646)-1),E646)),4),PlanCont,0)),ISNUMBER(MATCH(LEFT(TRIM(IF(ISNUMBER(FIND(".",E646)),LEFT(E646,FIND(".",E646)-1),E646)),3),PlanCont,0)))),"Contul creditor nu există în plan. ",""))&amp;IF(AND(D646&lt;&gt;"",TRIM(D646&amp;"")=TRIM(E646&amp;"")),"Același cont pe debit și credit. ","")&amp;IF(N(F646)=0,"Lipsește suma. ","")&amp;IF(AND(N(F646)&lt;0,J646&lt;&gt;"Stornare"),"Sumă negativă într-o notă care nu e de stornare. ","")&amp;IF(C646="","Lipsește explicația. ","")))</f>
        <v/>
      </c>
      <c r="L646" s="1" t="str">
        <f>IF(B646="","",B646&amp;"|"&amp;COUNTIF($B$5:B646,B646))</f>
        <v/>
      </c>
      <c r="M646" s="1" t="str">
        <f t="shared" si="32"/>
        <v/>
      </c>
    </row>
    <row r="647" spans="2:13" x14ac:dyDescent="0.2">
      <c r="B647" s="18"/>
      <c r="C647" s="13"/>
      <c r="D647" s="22"/>
      <c r="E647" s="22"/>
      <c r="F647" s="23"/>
      <c r="G647" s="24" t="str">
        <f>IF(B647="","",IFERROR(INDEX('Registru note'!$C$5:$C$504,MATCH(B647,'Registru note'!$B$5:$B$504,0)),""))</f>
        <v/>
      </c>
      <c r="H647" s="25" t="str">
        <f t="shared" si="30"/>
        <v/>
      </c>
      <c r="I647" s="25" t="str">
        <f t="shared" si="31"/>
        <v/>
      </c>
      <c r="J647" s="15" t="str">
        <f>IF(B647="","",IFERROR(INDEX('Registru note'!$D$5:$D$504,MATCH(B647,'Registru note'!$B$5:$B$504,0)),""))</f>
        <v/>
      </c>
      <c r="K647" s="17" t="str">
        <f>IF(AND(B647="",D647="",E647=""),"",TRIM(IF(ISNA(MATCH(B647,'Registru note'!$B$5:$B$504,0)),"Nota nu există în registru. ","")&amp;IF(D647="","Lipsește contul debitor. ",IF(NOT(OR(ISNUMBER(MATCH(TRIM(IF(ISNUMBER(FIND(".",D647)),LEFT(D647,FIND(".",D647)-1),D647)),PlanCont,0)),ISNUMBER(MATCH(LEFT(TRIM(IF(ISNUMBER(FIND(".",D647)),LEFT(D647,FIND(".",D647)-1),D647)),4),PlanCont,0)),ISNUMBER(MATCH(LEFT(TRIM(IF(ISNUMBER(FIND(".",D647)),LEFT(D647,FIND(".",D647)-1),D647)),3),PlanCont,0)))),"Contul debitor nu există în plan. ",""))&amp;IF(E647="","Lipsește contul creditor. ",IF(NOT(OR(ISNUMBER(MATCH(TRIM(IF(ISNUMBER(FIND(".",E647)),LEFT(E647,FIND(".",E647)-1),E647)),PlanCont,0)),ISNUMBER(MATCH(LEFT(TRIM(IF(ISNUMBER(FIND(".",E647)),LEFT(E647,FIND(".",E647)-1),E647)),4),PlanCont,0)),ISNUMBER(MATCH(LEFT(TRIM(IF(ISNUMBER(FIND(".",E647)),LEFT(E647,FIND(".",E647)-1),E647)),3),PlanCont,0)))),"Contul creditor nu există în plan. ",""))&amp;IF(AND(D647&lt;&gt;"",TRIM(D647&amp;"")=TRIM(E647&amp;"")),"Același cont pe debit și credit. ","")&amp;IF(N(F647)=0,"Lipsește suma. ","")&amp;IF(AND(N(F647)&lt;0,J647&lt;&gt;"Stornare"),"Sumă negativă într-o notă care nu e de stornare. ","")&amp;IF(C647="","Lipsește explicația. ","")))</f>
        <v/>
      </c>
      <c r="L647" s="1" t="str">
        <f>IF(B647="","",B647&amp;"|"&amp;COUNTIF($B$5:B647,B647))</f>
        <v/>
      </c>
      <c r="M647" s="1" t="str">
        <f t="shared" si="32"/>
        <v/>
      </c>
    </row>
    <row r="648" spans="2:13" x14ac:dyDescent="0.2">
      <c r="B648" s="18"/>
      <c r="C648" s="13"/>
      <c r="D648" s="22"/>
      <c r="E648" s="22"/>
      <c r="F648" s="23"/>
      <c r="G648" s="24" t="str">
        <f>IF(B648="","",IFERROR(INDEX('Registru note'!$C$5:$C$504,MATCH(B648,'Registru note'!$B$5:$B$504,0)),""))</f>
        <v/>
      </c>
      <c r="H648" s="25" t="str">
        <f t="shared" si="30"/>
        <v/>
      </c>
      <c r="I648" s="25" t="str">
        <f t="shared" si="31"/>
        <v/>
      </c>
      <c r="J648" s="15" t="str">
        <f>IF(B648="","",IFERROR(INDEX('Registru note'!$D$5:$D$504,MATCH(B648,'Registru note'!$B$5:$B$504,0)),""))</f>
        <v/>
      </c>
      <c r="K648" s="17" t="str">
        <f>IF(AND(B648="",D648="",E648=""),"",TRIM(IF(ISNA(MATCH(B648,'Registru note'!$B$5:$B$504,0)),"Nota nu există în registru. ","")&amp;IF(D648="","Lipsește contul debitor. ",IF(NOT(OR(ISNUMBER(MATCH(TRIM(IF(ISNUMBER(FIND(".",D648)),LEFT(D648,FIND(".",D648)-1),D648)),PlanCont,0)),ISNUMBER(MATCH(LEFT(TRIM(IF(ISNUMBER(FIND(".",D648)),LEFT(D648,FIND(".",D648)-1),D648)),4),PlanCont,0)),ISNUMBER(MATCH(LEFT(TRIM(IF(ISNUMBER(FIND(".",D648)),LEFT(D648,FIND(".",D648)-1),D648)),3),PlanCont,0)))),"Contul debitor nu există în plan. ",""))&amp;IF(E648="","Lipsește contul creditor. ",IF(NOT(OR(ISNUMBER(MATCH(TRIM(IF(ISNUMBER(FIND(".",E648)),LEFT(E648,FIND(".",E648)-1),E648)),PlanCont,0)),ISNUMBER(MATCH(LEFT(TRIM(IF(ISNUMBER(FIND(".",E648)),LEFT(E648,FIND(".",E648)-1),E648)),4),PlanCont,0)),ISNUMBER(MATCH(LEFT(TRIM(IF(ISNUMBER(FIND(".",E648)),LEFT(E648,FIND(".",E648)-1),E648)),3),PlanCont,0)))),"Contul creditor nu există în plan. ",""))&amp;IF(AND(D648&lt;&gt;"",TRIM(D648&amp;"")=TRIM(E648&amp;"")),"Același cont pe debit și credit. ","")&amp;IF(N(F648)=0,"Lipsește suma. ","")&amp;IF(AND(N(F648)&lt;0,J648&lt;&gt;"Stornare"),"Sumă negativă într-o notă care nu e de stornare. ","")&amp;IF(C648="","Lipsește explicația. ","")))</f>
        <v/>
      </c>
      <c r="L648" s="1" t="str">
        <f>IF(B648="","",B648&amp;"|"&amp;COUNTIF($B$5:B648,B648))</f>
        <v/>
      </c>
      <c r="M648" s="1" t="str">
        <f t="shared" si="32"/>
        <v/>
      </c>
    </row>
    <row r="649" spans="2:13" x14ac:dyDescent="0.2">
      <c r="B649" s="18"/>
      <c r="C649" s="13"/>
      <c r="D649" s="22"/>
      <c r="E649" s="22"/>
      <c r="F649" s="23"/>
      <c r="G649" s="24" t="str">
        <f>IF(B649="","",IFERROR(INDEX('Registru note'!$C$5:$C$504,MATCH(B649,'Registru note'!$B$5:$B$504,0)),""))</f>
        <v/>
      </c>
      <c r="H649" s="25" t="str">
        <f t="shared" si="30"/>
        <v/>
      </c>
      <c r="I649" s="25" t="str">
        <f t="shared" si="31"/>
        <v/>
      </c>
      <c r="J649" s="15" t="str">
        <f>IF(B649="","",IFERROR(INDEX('Registru note'!$D$5:$D$504,MATCH(B649,'Registru note'!$B$5:$B$504,0)),""))</f>
        <v/>
      </c>
      <c r="K649" s="17" t="str">
        <f>IF(AND(B649="",D649="",E649=""),"",TRIM(IF(ISNA(MATCH(B649,'Registru note'!$B$5:$B$504,0)),"Nota nu există în registru. ","")&amp;IF(D649="","Lipsește contul debitor. ",IF(NOT(OR(ISNUMBER(MATCH(TRIM(IF(ISNUMBER(FIND(".",D649)),LEFT(D649,FIND(".",D649)-1),D649)),PlanCont,0)),ISNUMBER(MATCH(LEFT(TRIM(IF(ISNUMBER(FIND(".",D649)),LEFT(D649,FIND(".",D649)-1),D649)),4),PlanCont,0)),ISNUMBER(MATCH(LEFT(TRIM(IF(ISNUMBER(FIND(".",D649)),LEFT(D649,FIND(".",D649)-1),D649)),3),PlanCont,0)))),"Contul debitor nu există în plan. ",""))&amp;IF(E649="","Lipsește contul creditor. ",IF(NOT(OR(ISNUMBER(MATCH(TRIM(IF(ISNUMBER(FIND(".",E649)),LEFT(E649,FIND(".",E649)-1),E649)),PlanCont,0)),ISNUMBER(MATCH(LEFT(TRIM(IF(ISNUMBER(FIND(".",E649)),LEFT(E649,FIND(".",E649)-1),E649)),4),PlanCont,0)),ISNUMBER(MATCH(LEFT(TRIM(IF(ISNUMBER(FIND(".",E649)),LEFT(E649,FIND(".",E649)-1),E649)),3),PlanCont,0)))),"Contul creditor nu există în plan. ",""))&amp;IF(AND(D649&lt;&gt;"",TRIM(D649&amp;"")=TRIM(E649&amp;"")),"Același cont pe debit și credit. ","")&amp;IF(N(F649)=0,"Lipsește suma. ","")&amp;IF(AND(N(F649)&lt;0,J649&lt;&gt;"Stornare"),"Sumă negativă într-o notă care nu e de stornare. ","")&amp;IF(C649="","Lipsește explicația. ","")))</f>
        <v/>
      </c>
      <c r="L649" s="1" t="str">
        <f>IF(B649="","",B649&amp;"|"&amp;COUNTIF($B$5:B649,B649))</f>
        <v/>
      </c>
      <c r="M649" s="1" t="str">
        <f t="shared" si="32"/>
        <v/>
      </c>
    </row>
    <row r="650" spans="2:13" x14ac:dyDescent="0.2">
      <c r="B650" s="18"/>
      <c r="C650" s="13"/>
      <c r="D650" s="22"/>
      <c r="E650" s="22"/>
      <c r="F650" s="23"/>
      <c r="G650" s="24" t="str">
        <f>IF(B650="","",IFERROR(INDEX('Registru note'!$C$5:$C$504,MATCH(B650,'Registru note'!$B$5:$B$504,0)),""))</f>
        <v/>
      </c>
      <c r="H650" s="25" t="str">
        <f t="shared" si="30"/>
        <v/>
      </c>
      <c r="I650" s="25" t="str">
        <f t="shared" si="31"/>
        <v/>
      </c>
      <c r="J650" s="15" t="str">
        <f>IF(B650="","",IFERROR(INDEX('Registru note'!$D$5:$D$504,MATCH(B650,'Registru note'!$B$5:$B$504,0)),""))</f>
        <v/>
      </c>
      <c r="K650" s="17" t="str">
        <f>IF(AND(B650="",D650="",E650=""),"",TRIM(IF(ISNA(MATCH(B650,'Registru note'!$B$5:$B$504,0)),"Nota nu există în registru. ","")&amp;IF(D650="","Lipsește contul debitor. ",IF(NOT(OR(ISNUMBER(MATCH(TRIM(IF(ISNUMBER(FIND(".",D650)),LEFT(D650,FIND(".",D650)-1),D650)),PlanCont,0)),ISNUMBER(MATCH(LEFT(TRIM(IF(ISNUMBER(FIND(".",D650)),LEFT(D650,FIND(".",D650)-1),D650)),4),PlanCont,0)),ISNUMBER(MATCH(LEFT(TRIM(IF(ISNUMBER(FIND(".",D650)),LEFT(D650,FIND(".",D650)-1),D650)),3),PlanCont,0)))),"Contul debitor nu există în plan. ",""))&amp;IF(E650="","Lipsește contul creditor. ",IF(NOT(OR(ISNUMBER(MATCH(TRIM(IF(ISNUMBER(FIND(".",E650)),LEFT(E650,FIND(".",E650)-1),E650)),PlanCont,0)),ISNUMBER(MATCH(LEFT(TRIM(IF(ISNUMBER(FIND(".",E650)),LEFT(E650,FIND(".",E650)-1),E650)),4),PlanCont,0)),ISNUMBER(MATCH(LEFT(TRIM(IF(ISNUMBER(FIND(".",E650)),LEFT(E650,FIND(".",E650)-1),E650)),3),PlanCont,0)))),"Contul creditor nu există în plan. ",""))&amp;IF(AND(D650&lt;&gt;"",TRIM(D650&amp;"")=TRIM(E650&amp;"")),"Același cont pe debit și credit. ","")&amp;IF(N(F650)=0,"Lipsește suma. ","")&amp;IF(AND(N(F650)&lt;0,J650&lt;&gt;"Stornare"),"Sumă negativă într-o notă care nu e de stornare. ","")&amp;IF(C650="","Lipsește explicația. ","")))</f>
        <v/>
      </c>
      <c r="L650" s="1" t="str">
        <f>IF(B650="","",B650&amp;"|"&amp;COUNTIF($B$5:B650,B650))</f>
        <v/>
      </c>
      <c r="M650" s="1" t="str">
        <f t="shared" si="32"/>
        <v/>
      </c>
    </row>
    <row r="651" spans="2:13" x14ac:dyDescent="0.2">
      <c r="B651" s="18"/>
      <c r="C651" s="13"/>
      <c r="D651" s="22"/>
      <c r="E651" s="22"/>
      <c r="F651" s="23"/>
      <c r="G651" s="24" t="str">
        <f>IF(B651="","",IFERROR(INDEX('Registru note'!$C$5:$C$504,MATCH(B651,'Registru note'!$B$5:$B$504,0)),""))</f>
        <v/>
      </c>
      <c r="H651" s="25" t="str">
        <f t="shared" si="30"/>
        <v/>
      </c>
      <c r="I651" s="25" t="str">
        <f t="shared" si="31"/>
        <v/>
      </c>
      <c r="J651" s="15" t="str">
        <f>IF(B651="","",IFERROR(INDEX('Registru note'!$D$5:$D$504,MATCH(B651,'Registru note'!$B$5:$B$504,0)),""))</f>
        <v/>
      </c>
      <c r="K651" s="17" t="str">
        <f>IF(AND(B651="",D651="",E651=""),"",TRIM(IF(ISNA(MATCH(B651,'Registru note'!$B$5:$B$504,0)),"Nota nu există în registru. ","")&amp;IF(D651="","Lipsește contul debitor. ",IF(NOT(OR(ISNUMBER(MATCH(TRIM(IF(ISNUMBER(FIND(".",D651)),LEFT(D651,FIND(".",D651)-1),D651)),PlanCont,0)),ISNUMBER(MATCH(LEFT(TRIM(IF(ISNUMBER(FIND(".",D651)),LEFT(D651,FIND(".",D651)-1),D651)),4),PlanCont,0)),ISNUMBER(MATCH(LEFT(TRIM(IF(ISNUMBER(FIND(".",D651)),LEFT(D651,FIND(".",D651)-1),D651)),3),PlanCont,0)))),"Contul debitor nu există în plan. ",""))&amp;IF(E651="","Lipsește contul creditor. ",IF(NOT(OR(ISNUMBER(MATCH(TRIM(IF(ISNUMBER(FIND(".",E651)),LEFT(E651,FIND(".",E651)-1),E651)),PlanCont,0)),ISNUMBER(MATCH(LEFT(TRIM(IF(ISNUMBER(FIND(".",E651)),LEFT(E651,FIND(".",E651)-1),E651)),4),PlanCont,0)),ISNUMBER(MATCH(LEFT(TRIM(IF(ISNUMBER(FIND(".",E651)),LEFT(E651,FIND(".",E651)-1),E651)),3),PlanCont,0)))),"Contul creditor nu există în plan. ",""))&amp;IF(AND(D651&lt;&gt;"",TRIM(D651&amp;"")=TRIM(E651&amp;"")),"Același cont pe debit și credit. ","")&amp;IF(N(F651)=0,"Lipsește suma. ","")&amp;IF(AND(N(F651)&lt;0,J651&lt;&gt;"Stornare"),"Sumă negativă într-o notă care nu e de stornare. ","")&amp;IF(C651="","Lipsește explicația. ","")))</f>
        <v/>
      </c>
      <c r="L651" s="1" t="str">
        <f>IF(B651="","",B651&amp;"|"&amp;COUNTIF($B$5:B651,B651))</f>
        <v/>
      </c>
      <c r="M651" s="1" t="str">
        <f t="shared" si="32"/>
        <v/>
      </c>
    </row>
    <row r="652" spans="2:13" x14ac:dyDescent="0.2">
      <c r="B652" s="18"/>
      <c r="C652" s="13"/>
      <c r="D652" s="22"/>
      <c r="E652" s="22"/>
      <c r="F652" s="23"/>
      <c r="G652" s="24" t="str">
        <f>IF(B652="","",IFERROR(INDEX('Registru note'!$C$5:$C$504,MATCH(B652,'Registru note'!$B$5:$B$504,0)),""))</f>
        <v/>
      </c>
      <c r="H652" s="25" t="str">
        <f t="shared" si="30"/>
        <v/>
      </c>
      <c r="I652" s="25" t="str">
        <f t="shared" si="31"/>
        <v/>
      </c>
      <c r="J652" s="15" t="str">
        <f>IF(B652="","",IFERROR(INDEX('Registru note'!$D$5:$D$504,MATCH(B652,'Registru note'!$B$5:$B$504,0)),""))</f>
        <v/>
      </c>
      <c r="K652" s="17" t="str">
        <f>IF(AND(B652="",D652="",E652=""),"",TRIM(IF(ISNA(MATCH(B652,'Registru note'!$B$5:$B$504,0)),"Nota nu există în registru. ","")&amp;IF(D652="","Lipsește contul debitor. ",IF(NOT(OR(ISNUMBER(MATCH(TRIM(IF(ISNUMBER(FIND(".",D652)),LEFT(D652,FIND(".",D652)-1),D652)),PlanCont,0)),ISNUMBER(MATCH(LEFT(TRIM(IF(ISNUMBER(FIND(".",D652)),LEFT(D652,FIND(".",D652)-1),D652)),4),PlanCont,0)),ISNUMBER(MATCH(LEFT(TRIM(IF(ISNUMBER(FIND(".",D652)),LEFT(D652,FIND(".",D652)-1),D652)),3),PlanCont,0)))),"Contul debitor nu există în plan. ",""))&amp;IF(E652="","Lipsește contul creditor. ",IF(NOT(OR(ISNUMBER(MATCH(TRIM(IF(ISNUMBER(FIND(".",E652)),LEFT(E652,FIND(".",E652)-1),E652)),PlanCont,0)),ISNUMBER(MATCH(LEFT(TRIM(IF(ISNUMBER(FIND(".",E652)),LEFT(E652,FIND(".",E652)-1),E652)),4),PlanCont,0)),ISNUMBER(MATCH(LEFT(TRIM(IF(ISNUMBER(FIND(".",E652)),LEFT(E652,FIND(".",E652)-1),E652)),3),PlanCont,0)))),"Contul creditor nu există în plan. ",""))&amp;IF(AND(D652&lt;&gt;"",TRIM(D652&amp;"")=TRIM(E652&amp;"")),"Același cont pe debit și credit. ","")&amp;IF(N(F652)=0,"Lipsește suma. ","")&amp;IF(AND(N(F652)&lt;0,J652&lt;&gt;"Stornare"),"Sumă negativă într-o notă care nu e de stornare. ","")&amp;IF(C652="","Lipsește explicația. ","")))</f>
        <v/>
      </c>
      <c r="L652" s="1" t="str">
        <f>IF(B652="","",B652&amp;"|"&amp;COUNTIF($B$5:B652,B652))</f>
        <v/>
      </c>
      <c r="M652" s="1" t="str">
        <f t="shared" si="32"/>
        <v/>
      </c>
    </row>
    <row r="653" spans="2:13" x14ac:dyDescent="0.2">
      <c r="B653" s="18"/>
      <c r="C653" s="13"/>
      <c r="D653" s="22"/>
      <c r="E653" s="22"/>
      <c r="F653" s="23"/>
      <c r="G653" s="24" t="str">
        <f>IF(B653="","",IFERROR(INDEX('Registru note'!$C$5:$C$504,MATCH(B653,'Registru note'!$B$5:$B$504,0)),""))</f>
        <v/>
      </c>
      <c r="H653" s="25" t="str">
        <f t="shared" si="30"/>
        <v/>
      </c>
      <c r="I653" s="25" t="str">
        <f t="shared" si="31"/>
        <v/>
      </c>
      <c r="J653" s="15" t="str">
        <f>IF(B653="","",IFERROR(INDEX('Registru note'!$D$5:$D$504,MATCH(B653,'Registru note'!$B$5:$B$504,0)),""))</f>
        <v/>
      </c>
      <c r="K653" s="17" t="str">
        <f>IF(AND(B653="",D653="",E653=""),"",TRIM(IF(ISNA(MATCH(B653,'Registru note'!$B$5:$B$504,0)),"Nota nu există în registru. ","")&amp;IF(D653="","Lipsește contul debitor. ",IF(NOT(OR(ISNUMBER(MATCH(TRIM(IF(ISNUMBER(FIND(".",D653)),LEFT(D653,FIND(".",D653)-1),D653)),PlanCont,0)),ISNUMBER(MATCH(LEFT(TRIM(IF(ISNUMBER(FIND(".",D653)),LEFT(D653,FIND(".",D653)-1),D653)),4),PlanCont,0)),ISNUMBER(MATCH(LEFT(TRIM(IF(ISNUMBER(FIND(".",D653)),LEFT(D653,FIND(".",D653)-1),D653)),3),PlanCont,0)))),"Contul debitor nu există în plan. ",""))&amp;IF(E653="","Lipsește contul creditor. ",IF(NOT(OR(ISNUMBER(MATCH(TRIM(IF(ISNUMBER(FIND(".",E653)),LEFT(E653,FIND(".",E653)-1),E653)),PlanCont,0)),ISNUMBER(MATCH(LEFT(TRIM(IF(ISNUMBER(FIND(".",E653)),LEFT(E653,FIND(".",E653)-1),E653)),4),PlanCont,0)),ISNUMBER(MATCH(LEFT(TRIM(IF(ISNUMBER(FIND(".",E653)),LEFT(E653,FIND(".",E653)-1),E653)),3),PlanCont,0)))),"Contul creditor nu există în plan. ",""))&amp;IF(AND(D653&lt;&gt;"",TRIM(D653&amp;"")=TRIM(E653&amp;"")),"Același cont pe debit și credit. ","")&amp;IF(N(F653)=0,"Lipsește suma. ","")&amp;IF(AND(N(F653)&lt;0,J653&lt;&gt;"Stornare"),"Sumă negativă într-o notă care nu e de stornare. ","")&amp;IF(C653="","Lipsește explicația. ","")))</f>
        <v/>
      </c>
      <c r="L653" s="1" t="str">
        <f>IF(B653="","",B653&amp;"|"&amp;COUNTIF($B$5:B653,B653))</f>
        <v/>
      </c>
      <c r="M653" s="1" t="str">
        <f t="shared" si="32"/>
        <v/>
      </c>
    </row>
    <row r="654" spans="2:13" x14ac:dyDescent="0.2">
      <c r="B654" s="18"/>
      <c r="C654" s="13"/>
      <c r="D654" s="22"/>
      <c r="E654" s="22"/>
      <c r="F654" s="23"/>
      <c r="G654" s="24" t="str">
        <f>IF(B654="","",IFERROR(INDEX('Registru note'!$C$5:$C$504,MATCH(B654,'Registru note'!$B$5:$B$504,0)),""))</f>
        <v/>
      </c>
      <c r="H654" s="25" t="str">
        <f t="shared" si="30"/>
        <v/>
      </c>
      <c r="I654" s="25" t="str">
        <f t="shared" si="31"/>
        <v/>
      </c>
      <c r="J654" s="15" t="str">
        <f>IF(B654="","",IFERROR(INDEX('Registru note'!$D$5:$D$504,MATCH(B654,'Registru note'!$B$5:$B$504,0)),""))</f>
        <v/>
      </c>
      <c r="K654" s="17" t="str">
        <f>IF(AND(B654="",D654="",E654=""),"",TRIM(IF(ISNA(MATCH(B654,'Registru note'!$B$5:$B$504,0)),"Nota nu există în registru. ","")&amp;IF(D654="","Lipsește contul debitor. ",IF(NOT(OR(ISNUMBER(MATCH(TRIM(IF(ISNUMBER(FIND(".",D654)),LEFT(D654,FIND(".",D654)-1),D654)),PlanCont,0)),ISNUMBER(MATCH(LEFT(TRIM(IF(ISNUMBER(FIND(".",D654)),LEFT(D654,FIND(".",D654)-1),D654)),4),PlanCont,0)),ISNUMBER(MATCH(LEFT(TRIM(IF(ISNUMBER(FIND(".",D654)),LEFT(D654,FIND(".",D654)-1),D654)),3),PlanCont,0)))),"Contul debitor nu există în plan. ",""))&amp;IF(E654="","Lipsește contul creditor. ",IF(NOT(OR(ISNUMBER(MATCH(TRIM(IF(ISNUMBER(FIND(".",E654)),LEFT(E654,FIND(".",E654)-1),E654)),PlanCont,0)),ISNUMBER(MATCH(LEFT(TRIM(IF(ISNUMBER(FIND(".",E654)),LEFT(E654,FIND(".",E654)-1),E654)),4),PlanCont,0)),ISNUMBER(MATCH(LEFT(TRIM(IF(ISNUMBER(FIND(".",E654)),LEFT(E654,FIND(".",E654)-1),E654)),3),PlanCont,0)))),"Contul creditor nu există în plan. ",""))&amp;IF(AND(D654&lt;&gt;"",TRIM(D654&amp;"")=TRIM(E654&amp;"")),"Același cont pe debit și credit. ","")&amp;IF(N(F654)=0,"Lipsește suma. ","")&amp;IF(AND(N(F654)&lt;0,J654&lt;&gt;"Stornare"),"Sumă negativă într-o notă care nu e de stornare. ","")&amp;IF(C654="","Lipsește explicația. ","")))</f>
        <v/>
      </c>
      <c r="L654" s="1" t="str">
        <f>IF(B654="","",B654&amp;"|"&amp;COUNTIF($B$5:B654,B654))</f>
        <v/>
      </c>
      <c r="M654" s="1" t="str">
        <f t="shared" si="32"/>
        <v/>
      </c>
    </row>
    <row r="655" spans="2:13" x14ac:dyDescent="0.2">
      <c r="B655" s="18"/>
      <c r="C655" s="13"/>
      <c r="D655" s="22"/>
      <c r="E655" s="22"/>
      <c r="F655" s="23"/>
      <c r="G655" s="24" t="str">
        <f>IF(B655="","",IFERROR(INDEX('Registru note'!$C$5:$C$504,MATCH(B655,'Registru note'!$B$5:$B$504,0)),""))</f>
        <v/>
      </c>
      <c r="H655" s="25" t="str">
        <f t="shared" si="30"/>
        <v/>
      </c>
      <c r="I655" s="25" t="str">
        <f t="shared" si="31"/>
        <v/>
      </c>
      <c r="J655" s="15" t="str">
        <f>IF(B655="","",IFERROR(INDEX('Registru note'!$D$5:$D$504,MATCH(B655,'Registru note'!$B$5:$B$504,0)),""))</f>
        <v/>
      </c>
      <c r="K655" s="17" t="str">
        <f>IF(AND(B655="",D655="",E655=""),"",TRIM(IF(ISNA(MATCH(B655,'Registru note'!$B$5:$B$504,0)),"Nota nu există în registru. ","")&amp;IF(D655="","Lipsește contul debitor. ",IF(NOT(OR(ISNUMBER(MATCH(TRIM(IF(ISNUMBER(FIND(".",D655)),LEFT(D655,FIND(".",D655)-1),D655)),PlanCont,0)),ISNUMBER(MATCH(LEFT(TRIM(IF(ISNUMBER(FIND(".",D655)),LEFT(D655,FIND(".",D655)-1),D655)),4),PlanCont,0)),ISNUMBER(MATCH(LEFT(TRIM(IF(ISNUMBER(FIND(".",D655)),LEFT(D655,FIND(".",D655)-1),D655)),3),PlanCont,0)))),"Contul debitor nu există în plan. ",""))&amp;IF(E655="","Lipsește contul creditor. ",IF(NOT(OR(ISNUMBER(MATCH(TRIM(IF(ISNUMBER(FIND(".",E655)),LEFT(E655,FIND(".",E655)-1),E655)),PlanCont,0)),ISNUMBER(MATCH(LEFT(TRIM(IF(ISNUMBER(FIND(".",E655)),LEFT(E655,FIND(".",E655)-1),E655)),4),PlanCont,0)),ISNUMBER(MATCH(LEFT(TRIM(IF(ISNUMBER(FIND(".",E655)),LEFT(E655,FIND(".",E655)-1),E655)),3),PlanCont,0)))),"Contul creditor nu există în plan. ",""))&amp;IF(AND(D655&lt;&gt;"",TRIM(D655&amp;"")=TRIM(E655&amp;"")),"Același cont pe debit și credit. ","")&amp;IF(N(F655)=0,"Lipsește suma. ","")&amp;IF(AND(N(F655)&lt;0,J655&lt;&gt;"Stornare"),"Sumă negativă într-o notă care nu e de stornare. ","")&amp;IF(C655="","Lipsește explicația. ","")))</f>
        <v/>
      </c>
      <c r="L655" s="1" t="str">
        <f>IF(B655="","",B655&amp;"|"&amp;COUNTIF($B$5:B655,B655))</f>
        <v/>
      </c>
      <c r="M655" s="1" t="str">
        <f t="shared" si="32"/>
        <v/>
      </c>
    </row>
    <row r="656" spans="2:13" x14ac:dyDescent="0.2">
      <c r="B656" s="18"/>
      <c r="C656" s="13"/>
      <c r="D656" s="22"/>
      <c r="E656" s="22"/>
      <c r="F656" s="23"/>
      <c r="G656" s="24" t="str">
        <f>IF(B656="","",IFERROR(INDEX('Registru note'!$C$5:$C$504,MATCH(B656,'Registru note'!$B$5:$B$504,0)),""))</f>
        <v/>
      </c>
      <c r="H656" s="25" t="str">
        <f t="shared" si="30"/>
        <v/>
      </c>
      <c r="I656" s="25" t="str">
        <f t="shared" si="31"/>
        <v/>
      </c>
      <c r="J656" s="15" t="str">
        <f>IF(B656="","",IFERROR(INDEX('Registru note'!$D$5:$D$504,MATCH(B656,'Registru note'!$B$5:$B$504,0)),""))</f>
        <v/>
      </c>
      <c r="K656" s="17" t="str">
        <f>IF(AND(B656="",D656="",E656=""),"",TRIM(IF(ISNA(MATCH(B656,'Registru note'!$B$5:$B$504,0)),"Nota nu există în registru. ","")&amp;IF(D656="","Lipsește contul debitor. ",IF(NOT(OR(ISNUMBER(MATCH(TRIM(IF(ISNUMBER(FIND(".",D656)),LEFT(D656,FIND(".",D656)-1),D656)),PlanCont,0)),ISNUMBER(MATCH(LEFT(TRIM(IF(ISNUMBER(FIND(".",D656)),LEFT(D656,FIND(".",D656)-1),D656)),4),PlanCont,0)),ISNUMBER(MATCH(LEFT(TRIM(IF(ISNUMBER(FIND(".",D656)),LEFT(D656,FIND(".",D656)-1),D656)),3),PlanCont,0)))),"Contul debitor nu există în plan. ",""))&amp;IF(E656="","Lipsește contul creditor. ",IF(NOT(OR(ISNUMBER(MATCH(TRIM(IF(ISNUMBER(FIND(".",E656)),LEFT(E656,FIND(".",E656)-1),E656)),PlanCont,0)),ISNUMBER(MATCH(LEFT(TRIM(IF(ISNUMBER(FIND(".",E656)),LEFT(E656,FIND(".",E656)-1),E656)),4),PlanCont,0)),ISNUMBER(MATCH(LEFT(TRIM(IF(ISNUMBER(FIND(".",E656)),LEFT(E656,FIND(".",E656)-1),E656)),3),PlanCont,0)))),"Contul creditor nu există în plan. ",""))&amp;IF(AND(D656&lt;&gt;"",TRIM(D656&amp;"")=TRIM(E656&amp;"")),"Același cont pe debit și credit. ","")&amp;IF(N(F656)=0,"Lipsește suma. ","")&amp;IF(AND(N(F656)&lt;0,J656&lt;&gt;"Stornare"),"Sumă negativă într-o notă care nu e de stornare. ","")&amp;IF(C656="","Lipsește explicația. ","")))</f>
        <v/>
      </c>
      <c r="L656" s="1" t="str">
        <f>IF(B656="","",B656&amp;"|"&amp;COUNTIF($B$5:B656,B656))</f>
        <v/>
      </c>
      <c r="M656" s="1" t="str">
        <f t="shared" si="32"/>
        <v/>
      </c>
    </row>
    <row r="657" spans="2:13" x14ac:dyDescent="0.2">
      <c r="B657" s="18"/>
      <c r="C657" s="13"/>
      <c r="D657" s="22"/>
      <c r="E657" s="22"/>
      <c r="F657" s="23"/>
      <c r="G657" s="24" t="str">
        <f>IF(B657="","",IFERROR(INDEX('Registru note'!$C$5:$C$504,MATCH(B657,'Registru note'!$B$5:$B$504,0)),""))</f>
        <v/>
      </c>
      <c r="H657" s="25" t="str">
        <f t="shared" si="30"/>
        <v/>
      </c>
      <c r="I657" s="25" t="str">
        <f t="shared" si="31"/>
        <v/>
      </c>
      <c r="J657" s="15" t="str">
        <f>IF(B657="","",IFERROR(INDEX('Registru note'!$D$5:$D$504,MATCH(B657,'Registru note'!$B$5:$B$504,0)),""))</f>
        <v/>
      </c>
      <c r="K657" s="17" t="str">
        <f>IF(AND(B657="",D657="",E657=""),"",TRIM(IF(ISNA(MATCH(B657,'Registru note'!$B$5:$B$504,0)),"Nota nu există în registru. ","")&amp;IF(D657="","Lipsește contul debitor. ",IF(NOT(OR(ISNUMBER(MATCH(TRIM(IF(ISNUMBER(FIND(".",D657)),LEFT(D657,FIND(".",D657)-1),D657)),PlanCont,0)),ISNUMBER(MATCH(LEFT(TRIM(IF(ISNUMBER(FIND(".",D657)),LEFT(D657,FIND(".",D657)-1),D657)),4),PlanCont,0)),ISNUMBER(MATCH(LEFT(TRIM(IF(ISNUMBER(FIND(".",D657)),LEFT(D657,FIND(".",D657)-1),D657)),3),PlanCont,0)))),"Contul debitor nu există în plan. ",""))&amp;IF(E657="","Lipsește contul creditor. ",IF(NOT(OR(ISNUMBER(MATCH(TRIM(IF(ISNUMBER(FIND(".",E657)),LEFT(E657,FIND(".",E657)-1),E657)),PlanCont,0)),ISNUMBER(MATCH(LEFT(TRIM(IF(ISNUMBER(FIND(".",E657)),LEFT(E657,FIND(".",E657)-1),E657)),4),PlanCont,0)),ISNUMBER(MATCH(LEFT(TRIM(IF(ISNUMBER(FIND(".",E657)),LEFT(E657,FIND(".",E657)-1),E657)),3),PlanCont,0)))),"Contul creditor nu există în plan. ",""))&amp;IF(AND(D657&lt;&gt;"",TRIM(D657&amp;"")=TRIM(E657&amp;"")),"Același cont pe debit și credit. ","")&amp;IF(N(F657)=0,"Lipsește suma. ","")&amp;IF(AND(N(F657)&lt;0,J657&lt;&gt;"Stornare"),"Sumă negativă într-o notă care nu e de stornare. ","")&amp;IF(C657="","Lipsește explicația. ","")))</f>
        <v/>
      </c>
      <c r="L657" s="1" t="str">
        <f>IF(B657="","",B657&amp;"|"&amp;COUNTIF($B$5:B657,B657))</f>
        <v/>
      </c>
      <c r="M657" s="1" t="str">
        <f t="shared" si="32"/>
        <v/>
      </c>
    </row>
    <row r="658" spans="2:13" x14ac:dyDescent="0.2">
      <c r="B658" s="18"/>
      <c r="C658" s="13"/>
      <c r="D658" s="22"/>
      <c r="E658" s="22"/>
      <c r="F658" s="23"/>
      <c r="G658" s="24" t="str">
        <f>IF(B658="","",IFERROR(INDEX('Registru note'!$C$5:$C$504,MATCH(B658,'Registru note'!$B$5:$B$504,0)),""))</f>
        <v/>
      </c>
      <c r="H658" s="25" t="str">
        <f t="shared" si="30"/>
        <v/>
      </c>
      <c r="I658" s="25" t="str">
        <f t="shared" si="31"/>
        <v/>
      </c>
      <c r="J658" s="15" t="str">
        <f>IF(B658="","",IFERROR(INDEX('Registru note'!$D$5:$D$504,MATCH(B658,'Registru note'!$B$5:$B$504,0)),""))</f>
        <v/>
      </c>
      <c r="K658" s="17" t="str">
        <f>IF(AND(B658="",D658="",E658=""),"",TRIM(IF(ISNA(MATCH(B658,'Registru note'!$B$5:$B$504,0)),"Nota nu există în registru. ","")&amp;IF(D658="","Lipsește contul debitor. ",IF(NOT(OR(ISNUMBER(MATCH(TRIM(IF(ISNUMBER(FIND(".",D658)),LEFT(D658,FIND(".",D658)-1),D658)),PlanCont,0)),ISNUMBER(MATCH(LEFT(TRIM(IF(ISNUMBER(FIND(".",D658)),LEFT(D658,FIND(".",D658)-1),D658)),4),PlanCont,0)),ISNUMBER(MATCH(LEFT(TRIM(IF(ISNUMBER(FIND(".",D658)),LEFT(D658,FIND(".",D658)-1),D658)),3),PlanCont,0)))),"Contul debitor nu există în plan. ",""))&amp;IF(E658="","Lipsește contul creditor. ",IF(NOT(OR(ISNUMBER(MATCH(TRIM(IF(ISNUMBER(FIND(".",E658)),LEFT(E658,FIND(".",E658)-1),E658)),PlanCont,0)),ISNUMBER(MATCH(LEFT(TRIM(IF(ISNUMBER(FIND(".",E658)),LEFT(E658,FIND(".",E658)-1),E658)),4),PlanCont,0)),ISNUMBER(MATCH(LEFT(TRIM(IF(ISNUMBER(FIND(".",E658)),LEFT(E658,FIND(".",E658)-1),E658)),3),PlanCont,0)))),"Contul creditor nu există în plan. ",""))&amp;IF(AND(D658&lt;&gt;"",TRIM(D658&amp;"")=TRIM(E658&amp;"")),"Același cont pe debit și credit. ","")&amp;IF(N(F658)=0,"Lipsește suma. ","")&amp;IF(AND(N(F658)&lt;0,J658&lt;&gt;"Stornare"),"Sumă negativă într-o notă care nu e de stornare. ","")&amp;IF(C658="","Lipsește explicația. ","")))</f>
        <v/>
      </c>
      <c r="L658" s="1" t="str">
        <f>IF(B658="","",B658&amp;"|"&amp;COUNTIF($B$5:B658,B658))</f>
        <v/>
      </c>
      <c r="M658" s="1" t="str">
        <f t="shared" si="32"/>
        <v/>
      </c>
    </row>
    <row r="659" spans="2:13" x14ac:dyDescent="0.2">
      <c r="B659" s="18"/>
      <c r="C659" s="13"/>
      <c r="D659" s="22"/>
      <c r="E659" s="22"/>
      <c r="F659" s="23"/>
      <c r="G659" s="24" t="str">
        <f>IF(B659="","",IFERROR(INDEX('Registru note'!$C$5:$C$504,MATCH(B659,'Registru note'!$B$5:$B$504,0)),""))</f>
        <v/>
      </c>
      <c r="H659" s="25" t="str">
        <f t="shared" si="30"/>
        <v/>
      </c>
      <c r="I659" s="25" t="str">
        <f t="shared" si="31"/>
        <v/>
      </c>
      <c r="J659" s="15" t="str">
        <f>IF(B659="","",IFERROR(INDEX('Registru note'!$D$5:$D$504,MATCH(B659,'Registru note'!$B$5:$B$504,0)),""))</f>
        <v/>
      </c>
      <c r="K659" s="17" t="str">
        <f>IF(AND(B659="",D659="",E659=""),"",TRIM(IF(ISNA(MATCH(B659,'Registru note'!$B$5:$B$504,0)),"Nota nu există în registru. ","")&amp;IF(D659="","Lipsește contul debitor. ",IF(NOT(OR(ISNUMBER(MATCH(TRIM(IF(ISNUMBER(FIND(".",D659)),LEFT(D659,FIND(".",D659)-1),D659)),PlanCont,0)),ISNUMBER(MATCH(LEFT(TRIM(IF(ISNUMBER(FIND(".",D659)),LEFT(D659,FIND(".",D659)-1),D659)),4),PlanCont,0)),ISNUMBER(MATCH(LEFT(TRIM(IF(ISNUMBER(FIND(".",D659)),LEFT(D659,FIND(".",D659)-1),D659)),3),PlanCont,0)))),"Contul debitor nu există în plan. ",""))&amp;IF(E659="","Lipsește contul creditor. ",IF(NOT(OR(ISNUMBER(MATCH(TRIM(IF(ISNUMBER(FIND(".",E659)),LEFT(E659,FIND(".",E659)-1),E659)),PlanCont,0)),ISNUMBER(MATCH(LEFT(TRIM(IF(ISNUMBER(FIND(".",E659)),LEFT(E659,FIND(".",E659)-1),E659)),4),PlanCont,0)),ISNUMBER(MATCH(LEFT(TRIM(IF(ISNUMBER(FIND(".",E659)),LEFT(E659,FIND(".",E659)-1),E659)),3),PlanCont,0)))),"Contul creditor nu există în plan. ",""))&amp;IF(AND(D659&lt;&gt;"",TRIM(D659&amp;"")=TRIM(E659&amp;"")),"Același cont pe debit și credit. ","")&amp;IF(N(F659)=0,"Lipsește suma. ","")&amp;IF(AND(N(F659)&lt;0,J659&lt;&gt;"Stornare"),"Sumă negativă într-o notă care nu e de stornare. ","")&amp;IF(C659="","Lipsește explicația. ","")))</f>
        <v/>
      </c>
      <c r="L659" s="1" t="str">
        <f>IF(B659="","",B659&amp;"|"&amp;COUNTIF($B$5:B659,B659))</f>
        <v/>
      </c>
      <c r="M659" s="1" t="str">
        <f t="shared" si="32"/>
        <v/>
      </c>
    </row>
    <row r="660" spans="2:13" x14ac:dyDescent="0.2">
      <c r="B660" s="18"/>
      <c r="C660" s="13"/>
      <c r="D660" s="22"/>
      <c r="E660" s="22"/>
      <c r="F660" s="23"/>
      <c r="G660" s="24" t="str">
        <f>IF(B660="","",IFERROR(INDEX('Registru note'!$C$5:$C$504,MATCH(B660,'Registru note'!$B$5:$B$504,0)),""))</f>
        <v/>
      </c>
      <c r="H660" s="25" t="str">
        <f t="shared" si="30"/>
        <v/>
      </c>
      <c r="I660" s="25" t="str">
        <f t="shared" si="31"/>
        <v/>
      </c>
      <c r="J660" s="15" t="str">
        <f>IF(B660="","",IFERROR(INDEX('Registru note'!$D$5:$D$504,MATCH(B660,'Registru note'!$B$5:$B$504,0)),""))</f>
        <v/>
      </c>
      <c r="K660" s="17" t="str">
        <f>IF(AND(B660="",D660="",E660=""),"",TRIM(IF(ISNA(MATCH(B660,'Registru note'!$B$5:$B$504,0)),"Nota nu există în registru. ","")&amp;IF(D660="","Lipsește contul debitor. ",IF(NOT(OR(ISNUMBER(MATCH(TRIM(IF(ISNUMBER(FIND(".",D660)),LEFT(D660,FIND(".",D660)-1),D660)),PlanCont,0)),ISNUMBER(MATCH(LEFT(TRIM(IF(ISNUMBER(FIND(".",D660)),LEFT(D660,FIND(".",D660)-1),D660)),4),PlanCont,0)),ISNUMBER(MATCH(LEFT(TRIM(IF(ISNUMBER(FIND(".",D660)),LEFT(D660,FIND(".",D660)-1),D660)),3),PlanCont,0)))),"Contul debitor nu există în plan. ",""))&amp;IF(E660="","Lipsește contul creditor. ",IF(NOT(OR(ISNUMBER(MATCH(TRIM(IF(ISNUMBER(FIND(".",E660)),LEFT(E660,FIND(".",E660)-1),E660)),PlanCont,0)),ISNUMBER(MATCH(LEFT(TRIM(IF(ISNUMBER(FIND(".",E660)),LEFT(E660,FIND(".",E660)-1),E660)),4),PlanCont,0)),ISNUMBER(MATCH(LEFT(TRIM(IF(ISNUMBER(FIND(".",E660)),LEFT(E660,FIND(".",E660)-1),E660)),3),PlanCont,0)))),"Contul creditor nu există în plan. ",""))&amp;IF(AND(D660&lt;&gt;"",TRIM(D660&amp;"")=TRIM(E660&amp;"")),"Același cont pe debit și credit. ","")&amp;IF(N(F660)=0,"Lipsește suma. ","")&amp;IF(AND(N(F660)&lt;0,J660&lt;&gt;"Stornare"),"Sumă negativă într-o notă care nu e de stornare. ","")&amp;IF(C660="","Lipsește explicația. ","")))</f>
        <v/>
      </c>
      <c r="L660" s="1" t="str">
        <f>IF(B660="","",B660&amp;"|"&amp;COUNTIF($B$5:B660,B660))</f>
        <v/>
      </c>
      <c r="M660" s="1" t="str">
        <f t="shared" si="32"/>
        <v/>
      </c>
    </row>
    <row r="661" spans="2:13" x14ac:dyDescent="0.2">
      <c r="B661" s="18"/>
      <c r="C661" s="13"/>
      <c r="D661" s="22"/>
      <c r="E661" s="22"/>
      <c r="F661" s="23"/>
      <c r="G661" s="24" t="str">
        <f>IF(B661="","",IFERROR(INDEX('Registru note'!$C$5:$C$504,MATCH(B661,'Registru note'!$B$5:$B$504,0)),""))</f>
        <v/>
      </c>
      <c r="H661" s="25" t="str">
        <f t="shared" si="30"/>
        <v/>
      </c>
      <c r="I661" s="25" t="str">
        <f t="shared" si="31"/>
        <v/>
      </c>
      <c r="J661" s="15" t="str">
        <f>IF(B661="","",IFERROR(INDEX('Registru note'!$D$5:$D$504,MATCH(B661,'Registru note'!$B$5:$B$504,0)),""))</f>
        <v/>
      </c>
      <c r="K661" s="17" t="str">
        <f>IF(AND(B661="",D661="",E661=""),"",TRIM(IF(ISNA(MATCH(B661,'Registru note'!$B$5:$B$504,0)),"Nota nu există în registru. ","")&amp;IF(D661="","Lipsește contul debitor. ",IF(NOT(OR(ISNUMBER(MATCH(TRIM(IF(ISNUMBER(FIND(".",D661)),LEFT(D661,FIND(".",D661)-1),D661)),PlanCont,0)),ISNUMBER(MATCH(LEFT(TRIM(IF(ISNUMBER(FIND(".",D661)),LEFT(D661,FIND(".",D661)-1),D661)),4),PlanCont,0)),ISNUMBER(MATCH(LEFT(TRIM(IF(ISNUMBER(FIND(".",D661)),LEFT(D661,FIND(".",D661)-1),D661)),3),PlanCont,0)))),"Contul debitor nu există în plan. ",""))&amp;IF(E661="","Lipsește contul creditor. ",IF(NOT(OR(ISNUMBER(MATCH(TRIM(IF(ISNUMBER(FIND(".",E661)),LEFT(E661,FIND(".",E661)-1),E661)),PlanCont,0)),ISNUMBER(MATCH(LEFT(TRIM(IF(ISNUMBER(FIND(".",E661)),LEFT(E661,FIND(".",E661)-1),E661)),4),PlanCont,0)),ISNUMBER(MATCH(LEFT(TRIM(IF(ISNUMBER(FIND(".",E661)),LEFT(E661,FIND(".",E661)-1),E661)),3),PlanCont,0)))),"Contul creditor nu există în plan. ",""))&amp;IF(AND(D661&lt;&gt;"",TRIM(D661&amp;"")=TRIM(E661&amp;"")),"Același cont pe debit și credit. ","")&amp;IF(N(F661)=0,"Lipsește suma. ","")&amp;IF(AND(N(F661)&lt;0,J661&lt;&gt;"Stornare"),"Sumă negativă într-o notă care nu e de stornare. ","")&amp;IF(C661="","Lipsește explicația. ","")))</f>
        <v/>
      </c>
      <c r="L661" s="1" t="str">
        <f>IF(B661="","",B661&amp;"|"&amp;COUNTIF($B$5:B661,B661))</f>
        <v/>
      </c>
      <c r="M661" s="1" t="str">
        <f t="shared" si="32"/>
        <v/>
      </c>
    </row>
    <row r="662" spans="2:13" x14ac:dyDescent="0.2">
      <c r="B662" s="18"/>
      <c r="C662" s="13"/>
      <c r="D662" s="22"/>
      <c r="E662" s="22"/>
      <c r="F662" s="23"/>
      <c r="G662" s="24" t="str">
        <f>IF(B662="","",IFERROR(INDEX('Registru note'!$C$5:$C$504,MATCH(B662,'Registru note'!$B$5:$B$504,0)),""))</f>
        <v/>
      </c>
      <c r="H662" s="25" t="str">
        <f t="shared" si="30"/>
        <v/>
      </c>
      <c r="I662" s="25" t="str">
        <f t="shared" si="31"/>
        <v/>
      </c>
      <c r="J662" s="15" t="str">
        <f>IF(B662="","",IFERROR(INDEX('Registru note'!$D$5:$D$504,MATCH(B662,'Registru note'!$B$5:$B$504,0)),""))</f>
        <v/>
      </c>
      <c r="K662" s="17" t="str">
        <f>IF(AND(B662="",D662="",E662=""),"",TRIM(IF(ISNA(MATCH(B662,'Registru note'!$B$5:$B$504,0)),"Nota nu există în registru. ","")&amp;IF(D662="","Lipsește contul debitor. ",IF(NOT(OR(ISNUMBER(MATCH(TRIM(IF(ISNUMBER(FIND(".",D662)),LEFT(D662,FIND(".",D662)-1),D662)),PlanCont,0)),ISNUMBER(MATCH(LEFT(TRIM(IF(ISNUMBER(FIND(".",D662)),LEFT(D662,FIND(".",D662)-1),D662)),4),PlanCont,0)),ISNUMBER(MATCH(LEFT(TRIM(IF(ISNUMBER(FIND(".",D662)),LEFT(D662,FIND(".",D662)-1),D662)),3),PlanCont,0)))),"Contul debitor nu există în plan. ",""))&amp;IF(E662="","Lipsește contul creditor. ",IF(NOT(OR(ISNUMBER(MATCH(TRIM(IF(ISNUMBER(FIND(".",E662)),LEFT(E662,FIND(".",E662)-1),E662)),PlanCont,0)),ISNUMBER(MATCH(LEFT(TRIM(IF(ISNUMBER(FIND(".",E662)),LEFT(E662,FIND(".",E662)-1),E662)),4),PlanCont,0)),ISNUMBER(MATCH(LEFT(TRIM(IF(ISNUMBER(FIND(".",E662)),LEFT(E662,FIND(".",E662)-1),E662)),3),PlanCont,0)))),"Contul creditor nu există în plan. ",""))&amp;IF(AND(D662&lt;&gt;"",TRIM(D662&amp;"")=TRIM(E662&amp;"")),"Același cont pe debit și credit. ","")&amp;IF(N(F662)=0,"Lipsește suma. ","")&amp;IF(AND(N(F662)&lt;0,J662&lt;&gt;"Stornare"),"Sumă negativă într-o notă care nu e de stornare. ","")&amp;IF(C662="","Lipsește explicația. ","")))</f>
        <v/>
      </c>
      <c r="L662" s="1" t="str">
        <f>IF(B662="","",B662&amp;"|"&amp;COUNTIF($B$5:B662,B662))</f>
        <v/>
      </c>
      <c r="M662" s="1" t="str">
        <f t="shared" si="32"/>
        <v/>
      </c>
    </row>
    <row r="663" spans="2:13" x14ac:dyDescent="0.2">
      <c r="B663" s="18"/>
      <c r="C663" s="13"/>
      <c r="D663" s="22"/>
      <c r="E663" s="22"/>
      <c r="F663" s="23"/>
      <c r="G663" s="24" t="str">
        <f>IF(B663="","",IFERROR(INDEX('Registru note'!$C$5:$C$504,MATCH(B663,'Registru note'!$B$5:$B$504,0)),""))</f>
        <v/>
      </c>
      <c r="H663" s="25" t="str">
        <f t="shared" si="30"/>
        <v/>
      </c>
      <c r="I663" s="25" t="str">
        <f t="shared" si="31"/>
        <v/>
      </c>
      <c r="J663" s="15" t="str">
        <f>IF(B663="","",IFERROR(INDEX('Registru note'!$D$5:$D$504,MATCH(B663,'Registru note'!$B$5:$B$504,0)),""))</f>
        <v/>
      </c>
      <c r="K663" s="17" t="str">
        <f>IF(AND(B663="",D663="",E663=""),"",TRIM(IF(ISNA(MATCH(B663,'Registru note'!$B$5:$B$504,0)),"Nota nu există în registru. ","")&amp;IF(D663="","Lipsește contul debitor. ",IF(NOT(OR(ISNUMBER(MATCH(TRIM(IF(ISNUMBER(FIND(".",D663)),LEFT(D663,FIND(".",D663)-1),D663)),PlanCont,0)),ISNUMBER(MATCH(LEFT(TRIM(IF(ISNUMBER(FIND(".",D663)),LEFT(D663,FIND(".",D663)-1),D663)),4),PlanCont,0)),ISNUMBER(MATCH(LEFT(TRIM(IF(ISNUMBER(FIND(".",D663)),LEFT(D663,FIND(".",D663)-1),D663)),3),PlanCont,0)))),"Contul debitor nu există în plan. ",""))&amp;IF(E663="","Lipsește contul creditor. ",IF(NOT(OR(ISNUMBER(MATCH(TRIM(IF(ISNUMBER(FIND(".",E663)),LEFT(E663,FIND(".",E663)-1),E663)),PlanCont,0)),ISNUMBER(MATCH(LEFT(TRIM(IF(ISNUMBER(FIND(".",E663)),LEFT(E663,FIND(".",E663)-1),E663)),4),PlanCont,0)),ISNUMBER(MATCH(LEFT(TRIM(IF(ISNUMBER(FIND(".",E663)),LEFT(E663,FIND(".",E663)-1),E663)),3),PlanCont,0)))),"Contul creditor nu există în plan. ",""))&amp;IF(AND(D663&lt;&gt;"",TRIM(D663&amp;"")=TRIM(E663&amp;"")),"Același cont pe debit și credit. ","")&amp;IF(N(F663)=0,"Lipsește suma. ","")&amp;IF(AND(N(F663)&lt;0,J663&lt;&gt;"Stornare"),"Sumă negativă într-o notă care nu e de stornare. ","")&amp;IF(C663="","Lipsește explicația. ","")))</f>
        <v/>
      </c>
      <c r="L663" s="1" t="str">
        <f>IF(B663="","",B663&amp;"|"&amp;COUNTIF($B$5:B663,B663))</f>
        <v/>
      </c>
      <c r="M663" s="1" t="str">
        <f t="shared" si="32"/>
        <v/>
      </c>
    </row>
    <row r="664" spans="2:13" x14ac:dyDescent="0.2">
      <c r="B664" s="18"/>
      <c r="C664" s="13"/>
      <c r="D664" s="22"/>
      <c r="E664" s="22"/>
      <c r="F664" s="23"/>
      <c r="G664" s="24" t="str">
        <f>IF(B664="","",IFERROR(INDEX('Registru note'!$C$5:$C$504,MATCH(B664,'Registru note'!$B$5:$B$504,0)),""))</f>
        <v/>
      </c>
      <c r="H664" s="25" t="str">
        <f t="shared" si="30"/>
        <v/>
      </c>
      <c r="I664" s="25" t="str">
        <f t="shared" si="31"/>
        <v/>
      </c>
      <c r="J664" s="15" t="str">
        <f>IF(B664="","",IFERROR(INDEX('Registru note'!$D$5:$D$504,MATCH(B664,'Registru note'!$B$5:$B$504,0)),""))</f>
        <v/>
      </c>
      <c r="K664" s="17" t="str">
        <f>IF(AND(B664="",D664="",E664=""),"",TRIM(IF(ISNA(MATCH(B664,'Registru note'!$B$5:$B$504,0)),"Nota nu există în registru. ","")&amp;IF(D664="","Lipsește contul debitor. ",IF(NOT(OR(ISNUMBER(MATCH(TRIM(IF(ISNUMBER(FIND(".",D664)),LEFT(D664,FIND(".",D664)-1),D664)),PlanCont,0)),ISNUMBER(MATCH(LEFT(TRIM(IF(ISNUMBER(FIND(".",D664)),LEFT(D664,FIND(".",D664)-1),D664)),4),PlanCont,0)),ISNUMBER(MATCH(LEFT(TRIM(IF(ISNUMBER(FIND(".",D664)),LEFT(D664,FIND(".",D664)-1),D664)),3),PlanCont,0)))),"Contul debitor nu există în plan. ",""))&amp;IF(E664="","Lipsește contul creditor. ",IF(NOT(OR(ISNUMBER(MATCH(TRIM(IF(ISNUMBER(FIND(".",E664)),LEFT(E664,FIND(".",E664)-1),E664)),PlanCont,0)),ISNUMBER(MATCH(LEFT(TRIM(IF(ISNUMBER(FIND(".",E664)),LEFT(E664,FIND(".",E664)-1),E664)),4),PlanCont,0)),ISNUMBER(MATCH(LEFT(TRIM(IF(ISNUMBER(FIND(".",E664)),LEFT(E664,FIND(".",E664)-1),E664)),3),PlanCont,0)))),"Contul creditor nu există în plan. ",""))&amp;IF(AND(D664&lt;&gt;"",TRIM(D664&amp;"")=TRIM(E664&amp;"")),"Același cont pe debit și credit. ","")&amp;IF(N(F664)=0,"Lipsește suma. ","")&amp;IF(AND(N(F664)&lt;0,J664&lt;&gt;"Stornare"),"Sumă negativă într-o notă care nu e de stornare. ","")&amp;IF(C664="","Lipsește explicația. ","")))</f>
        <v/>
      </c>
      <c r="L664" s="1" t="str">
        <f>IF(B664="","",B664&amp;"|"&amp;COUNTIF($B$5:B664,B664))</f>
        <v/>
      </c>
      <c r="M664" s="1" t="str">
        <f t="shared" si="32"/>
        <v/>
      </c>
    </row>
    <row r="665" spans="2:13" x14ac:dyDescent="0.2">
      <c r="B665" s="18"/>
      <c r="C665" s="13"/>
      <c r="D665" s="22"/>
      <c r="E665" s="22"/>
      <c r="F665" s="23"/>
      <c r="G665" s="24" t="str">
        <f>IF(B665="","",IFERROR(INDEX('Registru note'!$C$5:$C$504,MATCH(B665,'Registru note'!$B$5:$B$504,0)),""))</f>
        <v/>
      </c>
      <c r="H665" s="25" t="str">
        <f t="shared" si="30"/>
        <v/>
      </c>
      <c r="I665" s="25" t="str">
        <f t="shared" si="31"/>
        <v/>
      </c>
      <c r="J665" s="15" t="str">
        <f>IF(B665="","",IFERROR(INDEX('Registru note'!$D$5:$D$504,MATCH(B665,'Registru note'!$B$5:$B$504,0)),""))</f>
        <v/>
      </c>
      <c r="K665" s="17" t="str">
        <f>IF(AND(B665="",D665="",E665=""),"",TRIM(IF(ISNA(MATCH(B665,'Registru note'!$B$5:$B$504,0)),"Nota nu există în registru. ","")&amp;IF(D665="","Lipsește contul debitor. ",IF(NOT(OR(ISNUMBER(MATCH(TRIM(IF(ISNUMBER(FIND(".",D665)),LEFT(D665,FIND(".",D665)-1),D665)),PlanCont,0)),ISNUMBER(MATCH(LEFT(TRIM(IF(ISNUMBER(FIND(".",D665)),LEFT(D665,FIND(".",D665)-1),D665)),4),PlanCont,0)),ISNUMBER(MATCH(LEFT(TRIM(IF(ISNUMBER(FIND(".",D665)),LEFT(D665,FIND(".",D665)-1),D665)),3),PlanCont,0)))),"Contul debitor nu există în plan. ",""))&amp;IF(E665="","Lipsește contul creditor. ",IF(NOT(OR(ISNUMBER(MATCH(TRIM(IF(ISNUMBER(FIND(".",E665)),LEFT(E665,FIND(".",E665)-1),E665)),PlanCont,0)),ISNUMBER(MATCH(LEFT(TRIM(IF(ISNUMBER(FIND(".",E665)),LEFT(E665,FIND(".",E665)-1),E665)),4),PlanCont,0)),ISNUMBER(MATCH(LEFT(TRIM(IF(ISNUMBER(FIND(".",E665)),LEFT(E665,FIND(".",E665)-1),E665)),3),PlanCont,0)))),"Contul creditor nu există în plan. ",""))&amp;IF(AND(D665&lt;&gt;"",TRIM(D665&amp;"")=TRIM(E665&amp;"")),"Același cont pe debit și credit. ","")&amp;IF(N(F665)=0,"Lipsește suma. ","")&amp;IF(AND(N(F665)&lt;0,J665&lt;&gt;"Stornare"),"Sumă negativă într-o notă care nu e de stornare. ","")&amp;IF(C665="","Lipsește explicația. ","")))</f>
        <v/>
      </c>
      <c r="L665" s="1" t="str">
        <f>IF(B665="","",B665&amp;"|"&amp;COUNTIF($B$5:B665,B665))</f>
        <v/>
      </c>
      <c r="M665" s="1" t="str">
        <f t="shared" si="32"/>
        <v/>
      </c>
    </row>
    <row r="666" spans="2:13" x14ac:dyDescent="0.2">
      <c r="B666" s="18"/>
      <c r="C666" s="13"/>
      <c r="D666" s="22"/>
      <c r="E666" s="22"/>
      <c r="F666" s="23"/>
      <c r="G666" s="24" t="str">
        <f>IF(B666="","",IFERROR(INDEX('Registru note'!$C$5:$C$504,MATCH(B666,'Registru note'!$B$5:$B$504,0)),""))</f>
        <v/>
      </c>
      <c r="H666" s="25" t="str">
        <f t="shared" si="30"/>
        <v/>
      </c>
      <c r="I666" s="25" t="str">
        <f t="shared" si="31"/>
        <v/>
      </c>
      <c r="J666" s="15" t="str">
        <f>IF(B666="","",IFERROR(INDEX('Registru note'!$D$5:$D$504,MATCH(B666,'Registru note'!$B$5:$B$504,0)),""))</f>
        <v/>
      </c>
      <c r="K666" s="17" t="str">
        <f>IF(AND(B666="",D666="",E666=""),"",TRIM(IF(ISNA(MATCH(B666,'Registru note'!$B$5:$B$504,0)),"Nota nu există în registru. ","")&amp;IF(D666="","Lipsește contul debitor. ",IF(NOT(OR(ISNUMBER(MATCH(TRIM(IF(ISNUMBER(FIND(".",D666)),LEFT(D666,FIND(".",D666)-1),D666)),PlanCont,0)),ISNUMBER(MATCH(LEFT(TRIM(IF(ISNUMBER(FIND(".",D666)),LEFT(D666,FIND(".",D666)-1),D666)),4),PlanCont,0)),ISNUMBER(MATCH(LEFT(TRIM(IF(ISNUMBER(FIND(".",D666)),LEFT(D666,FIND(".",D666)-1),D666)),3),PlanCont,0)))),"Contul debitor nu există în plan. ",""))&amp;IF(E666="","Lipsește contul creditor. ",IF(NOT(OR(ISNUMBER(MATCH(TRIM(IF(ISNUMBER(FIND(".",E666)),LEFT(E666,FIND(".",E666)-1),E666)),PlanCont,0)),ISNUMBER(MATCH(LEFT(TRIM(IF(ISNUMBER(FIND(".",E666)),LEFT(E666,FIND(".",E666)-1),E666)),4),PlanCont,0)),ISNUMBER(MATCH(LEFT(TRIM(IF(ISNUMBER(FIND(".",E666)),LEFT(E666,FIND(".",E666)-1),E666)),3),PlanCont,0)))),"Contul creditor nu există în plan. ",""))&amp;IF(AND(D666&lt;&gt;"",TRIM(D666&amp;"")=TRIM(E666&amp;"")),"Același cont pe debit și credit. ","")&amp;IF(N(F666)=0,"Lipsește suma. ","")&amp;IF(AND(N(F666)&lt;0,J666&lt;&gt;"Stornare"),"Sumă negativă într-o notă care nu e de stornare. ","")&amp;IF(C666="","Lipsește explicația. ","")))</f>
        <v/>
      </c>
      <c r="L666" s="1" t="str">
        <f>IF(B666="","",B666&amp;"|"&amp;COUNTIF($B$5:B666,B666))</f>
        <v/>
      </c>
      <c r="M666" s="1" t="str">
        <f t="shared" si="32"/>
        <v/>
      </c>
    </row>
    <row r="667" spans="2:13" x14ac:dyDescent="0.2">
      <c r="B667" s="18"/>
      <c r="C667" s="13"/>
      <c r="D667" s="22"/>
      <c r="E667" s="22"/>
      <c r="F667" s="23"/>
      <c r="G667" s="24" t="str">
        <f>IF(B667="","",IFERROR(INDEX('Registru note'!$C$5:$C$504,MATCH(B667,'Registru note'!$B$5:$B$504,0)),""))</f>
        <v/>
      </c>
      <c r="H667" s="25" t="str">
        <f t="shared" si="30"/>
        <v/>
      </c>
      <c r="I667" s="25" t="str">
        <f t="shared" si="31"/>
        <v/>
      </c>
      <c r="J667" s="15" t="str">
        <f>IF(B667="","",IFERROR(INDEX('Registru note'!$D$5:$D$504,MATCH(B667,'Registru note'!$B$5:$B$504,0)),""))</f>
        <v/>
      </c>
      <c r="K667" s="17" t="str">
        <f>IF(AND(B667="",D667="",E667=""),"",TRIM(IF(ISNA(MATCH(B667,'Registru note'!$B$5:$B$504,0)),"Nota nu există în registru. ","")&amp;IF(D667="","Lipsește contul debitor. ",IF(NOT(OR(ISNUMBER(MATCH(TRIM(IF(ISNUMBER(FIND(".",D667)),LEFT(D667,FIND(".",D667)-1),D667)),PlanCont,0)),ISNUMBER(MATCH(LEFT(TRIM(IF(ISNUMBER(FIND(".",D667)),LEFT(D667,FIND(".",D667)-1),D667)),4),PlanCont,0)),ISNUMBER(MATCH(LEFT(TRIM(IF(ISNUMBER(FIND(".",D667)),LEFT(D667,FIND(".",D667)-1),D667)),3),PlanCont,0)))),"Contul debitor nu există în plan. ",""))&amp;IF(E667="","Lipsește contul creditor. ",IF(NOT(OR(ISNUMBER(MATCH(TRIM(IF(ISNUMBER(FIND(".",E667)),LEFT(E667,FIND(".",E667)-1),E667)),PlanCont,0)),ISNUMBER(MATCH(LEFT(TRIM(IF(ISNUMBER(FIND(".",E667)),LEFT(E667,FIND(".",E667)-1),E667)),4),PlanCont,0)),ISNUMBER(MATCH(LEFT(TRIM(IF(ISNUMBER(FIND(".",E667)),LEFT(E667,FIND(".",E667)-1),E667)),3),PlanCont,0)))),"Contul creditor nu există în plan. ",""))&amp;IF(AND(D667&lt;&gt;"",TRIM(D667&amp;"")=TRIM(E667&amp;"")),"Același cont pe debit și credit. ","")&amp;IF(N(F667)=0,"Lipsește suma. ","")&amp;IF(AND(N(F667)&lt;0,J667&lt;&gt;"Stornare"),"Sumă negativă într-o notă care nu e de stornare. ","")&amp;IF(C667="","Lipsește explicația. ","")))</f>
        <v/>
      </c>
      <c r="L667" s="1" t="str">
        <f>IF(B667="","",B667&amp;"|"&amp;COUNTIF($B$5:B667,B667))</f>
        <v/>
      </c>
      <c r="M667" s="1" t="str">
        <f t="shared" si="32"/>
        <v/>
      </c>
    </row>
    <row r="668" spans="2:13" x14ac:dyDescent="0.2">
      <c r="B668" s="18"/>
      <c r="C668" s="13"/>
      <c r="D668" s="22"/>
      <c r="E668" s="22"/>
      <c r="F668" s="23"/>
      <c r="G668" s="24" t="str">
        <f>IF(B668="","",IFERROR(INDEX('Registru note'!$C$5:$C$504,MATCH(B668,'Registru note'!$B$5:$B$504,0)),""))</f>
        <v/>
      </c>
      <c r="H668" s="25" t="str">
        <f t="shared" si="30"/>
        <v/>
      </c>
      <c r="I668" s="25" t="str">
        <f t="shared" si="31"/>
        <v/>
      </c>
      <c r="J668" s="15" t="str">
        <f>IF(B668="","",IFERROR(INDEX('Registru note'!$D$5:$D$504,MATCH(B668,'Registru note'!$B$5:$B$504,0)),""))</f>
        <v/>
      </c>
      <c r="K668" s="17" t="str">
        <f>IF(AND(B668="",D668="",E668=""),"",TRIM(IF(ISNA(MATCH(B668,'Registru note'!$B$5:$B$504,0)),"Nota nu există în registru. ","")&amp;IF(D668="","Lipsește contul debitor. ",IF(NOT(OR(ISNUMBER(MATCH(TRIM(IF(ISNUMBER(FIND(".",D668)),LEFT(D668,FIND(".",D668)-1),D668)),PlanCont,0)),ISNUMBER(MATCH(LEFT(TRIM(IF(ISNUMBER(FIND(".",D668)),LEFT(D668,FIND(".",D668)-1),D668)),4),PlanCont,0)),ISNUMBER(MATCH(LEFT(TRIM(IF(ISNUMBER(FIND(".",D668)),LEFT(D668,FIND(".",D668)-1),D668)),3),PlanCont,0)))),"Contul debitor nu există în plan. ",""))&amp;IF(E668="","Lipsește contul creditor. ",IF(NOT(OR(ISNUMBER(MATCH(TRIM(IF(ISNUMBER(FIND(".",E668)),LEFT(E668,FIND(".",E668)-1),E668)),PlanCont,0)),ISNUMBER(MATCH(LEFT(TRIM(IF(ISNUMBER(FIND(".",E668)),LEFT(E668,FIND(".",E668)-1),E668)),4),PlanCont,0)),ISNUMBER(MATCH(LEFT(TRIM(IF(ISNUMBER(FIND(".",E668)),LEFT(E668,FIND(".",E668)-1),E668)),3),PlanCont,0)))),"Contul creditor nu există în plan. ",""))&amp;IF(AND(D668&lt;&gt;"",TRIM(D668&amp;"")=TRIM(E668&amp;"")),"Același cont pe debit și credit. ","")&amp;IF(N(F668)=0,"Lipsește suma. ","")&amp;IF(AND(N(F668)&lt;0,J668&lt;&gt;"Stornare"),"Sumă negativă într-o notă care nu e de stornare. ","")&amp;IF(C668="","Lipsește explicația. ","")))</f>
        <v/>
      </c>
      <c r="L668" s="1" t="str">
        <f>IF(B668="","",B668&amp;"|"&amp;COUNTIF($B$5:B668,B668))</f>
        <v/>
      </c>
      <c r="M668" s="1" t="str">
        <f t="shared" si="32"/>
        <v/>
      </c>
    </row>
    <row r="669" spans="2:13" x14ac:dyDescent="0.2">
      <c r="B669" s="18"/>
      <c r="C669" s="13"/>
      <c r="D669" s="22"/>
      <c r="E669" s="22"/>
      <c r="F669" s="23"/>
      <c r="G669" s="24" t="str">
        <f>IF(B669="","",IFERROR(INDEX('Registru note'!$C$5:$C$504,MATCH(B669,'Registru note'!$B$5:$B$504,0)),""))</f>
        <v/>
      </c>
      <c r="H669" s="25" t="str">
        <f t="shared" si="30"/>
        <v/>
      </c>
      <c r="I669" s="25" t="str">
        <f t="shared" si="31"/>
        <v/>
      </c>
      <c r="J669" s="15" t="str">
        <f>IF(B669="","",IFERROR(INDEX('Registru note'!$D$5:$D$504,MATCH(B669,'Registru note'!$B$5:$B$504,0)),""))</f>
        <v/>
      </c>
      <c r="K669" s="17" t="str">
        <f>IF(AND(B669="",D669="",E669=""),"",TRIM(IF(ISNA(MATCH(B669,'Registru note'!$B$5:$B$504,0)),"Nota nu există în registru. ","")&amp;IF(D669="","Lipsește contul debitor. ",IF(NOT(OR(ISNUMBER(MATCH(TRIM(IF(ISNUMBER(FIND(".",D669)),LEFT(D669,FIND(".",D669)-1),D669)),PlanCont,0)),ISNUMBER(MATCH(LEFT(TRIM(IF(ISNUMBER(FIND(".",D669)),LEFT(D669,FIND(".",D669)-1),D669)),4),PlanCont,0)),ISNUMBER(MATCH(LEFT(TRIM(IF(ISNUMBER(FIND(".",D669)),LEFT(D669,FIND(".",D669)-1),D669)),3),PlanCont,0)))),"Contul debitor nu există în plan. ",""))&amp;IF(E669="","Lipsește contul creditor. ",IF(NOT(OR(ISNUMBER(MATCH(TRIM(IF(ISNUMBER(FIND(".",E669)),LEFT(E669,FIND(".",E669)-1),E669)),PlanCont,0)),ISNUMBER(MATCH(LEFT(TRIM(IF(ISNUMBER(FIND(".",E669)),LEFT(E669,FIND(".",E669)-1),E669)),4),PlanCont,0)),ISNUMBER(MATCH(LEFT(TRIM(IF(ISNUMBER(FIND(".",E669)),LEFT(E669,FIND(".",E669)-1),E669)),3),PlanCont,0)))),"Contul creditor nu există în plan. ",""))&amp;IF(AND(D669&lt;&gt;"",TRIM(D669&amp;"")=TRIM(E669&amp;"")),"Același cont pe debit și credit. ","")&amp;IF(N(F669)=0,"Lipsește suma. ","")&amp;IF(AND(N(F669)&lt;0,J669&lt;&gt;"Stornare"),"Sumă negativă într-o notă care nu e de stornare. ","")&amp;IF(C669="","Lipsește explicația. ","")))</f>
        <v/>
      </c>
      <c r="L669" s="1" t="str">
        <f>IF(B669="","",B669&amp;"|"&amp;COUNTIF($B$5:B669,B669))</f>
        <v/>
      </c>
      <c r="M669" s="1" t="str">
        <f t="shared" si="32"/>
        <v/>
      </c>
    </row>
    <row r="670" spans="2:13" x14ac:dyDescent="0.2">
      <c r="B670" s="18"/>
      <c r="C670" s="13"/>
      <c r="D670" s="22"/>
      <c r="E670" s="22"/>
      <c r="F670" s="23"/>
      <c r="G670" s="24" t="str">
        <f>IF(B670="","",IFERROR(INDEX('Registru note'!$C$5:$C$504,MATCH(B670,'Registru note'!$B$5:$B$504,0)),""))</f>
        <v/>
      </c>
      <c r="H670" s="25" t="str">
        <f t="shared" si="30"/>
        <v/>
      </c>
      <c r="I670" s="25" t="str">
        <f t="shared" si="31"/>
        <v/>
      </c>
      <c r="J670" s="15" t="str">
        <f>IF(B670="","",IFERROR(INDEX('Registru note'!$D$5:$D$504,MATCH(B670,'Registru note'!$B$5:$B$504,0)),""))</f>
        <v/>
      </c>
      <c r="K670" s="17" t="str">
        <f>IF(AND(B670="",D670="",E670=""),"",TRIM(IF(ISNA(MATCH(B670,'Registru note'!$B$5:$B$504,0)),"Nota nu există în registru. ","")&amp;IF(D670="","Lipsește contul debitor. ",IF(NOT(OR(ISNUMBER(MATCH(TRIM(IF(ISNUMBER(FIND(".",D670)),LEFT(D670,FIND(".",D670)-1),D670)),PlanCont,0)),ISNUMBER(MATCH(LEFT(TRIM(IF(ISNUMBER(FIND(".",D670)),LEFT(D670,FIND(".",D670)-1),D670)),4),PlanCont,0)),ISNUMBER(MATCH(LEFT(TRIM(IF(ISNUMBER(FIND(".",D670)),LEFT(D670,FIND(".",D670)-1),D670)),3),PlanCont,0)))),"Contul debitor nu există în plan. ",""))&amp;IF(E670="","Lipsește contul creditor. ",IF(NOT(OR(ISNUMBER(MATCH(TRIM(IF(ISNUMBER(FIND(".",E670)),LEFT(E670,FIND(".",E670)-1),E670)),PlanCont,0)),ISNUMBER(MATCH(LEFT(TRIM(IF(ISNUMBER(FIND(".",E670)),LEFT(E670,FIND(".",E670)-1),E670)),4),PlanCont,0)),ISNUMBER(MATCH(LEFT(TRIM(IF(ISNUMBER(FIND(".",E670)),LEFT(E670,FIND(".",E670)-1),E670)),3),PlanCont,0)))),"Contul creditor nu există în plan. ",""))&amp;IF(AND(D670&lt;&gt;"",TRIM(D670&amp;"")=TRIM(E670&amp;"")),"Același cont pe debit și credit. ","")&amp;IF(N(F670)=0,"Lipsește suma. ","")&amp;IF(AND(N(F670)&lt;0,J670&lt;&gt;"Stornare"),"Sumă negativă într-o notă care nu e de stornare. ","")&amp;IF(C670="","Lipsește explicația. ","")))</f>
        <v/>
      </c>
      <c r="L670" s="1" t="str">
        <f>IF(B670="","",B670&amp;"|"&amp;COUNTIF($B$5:B670,B670))</f>
        <v/>
      </c>
      <c r="M670" s="1" t="str">
        <f t="shared" si="32"/>
        <v/>
      </c>
    </row>
    <row r="671" spans="2:13" x14ac:dyDescent="0.2">
      <c r="B671" s="18"/>
      <c r="C671" s="13"/>
      <c r="D671" s="22"/>
      <c r="E671" s="22"/>
      <c r="F671" s="23"/>
      <c r="G671" s="24" t="str">
        <f>IF(B671="","",IFERROR(INDEX('Registru note'!$C$5:$C$504,MATCH(B671,'Registru note'!$B$5:$B$504,0)),""))</f>
        <v/>
      </c>
      <c r="H671" s="25" t="str">
        <f t="shared" si="30"/>
        <v/>
      </c>
      <c r="I671" s="25" t="str">
        <f t="shared" si="31"/>
        <v/>
      </c>
      <c r="J671" s="15" t="str">
        <f>IF(B671="","",IFERROR(INDEX('Registru note'!$D$5:$D$504,MATCH(B671,'Registru note'!$B$5:$B$504,0)),""))</f>
        <v/>
      </c>
      <c r="K671" s="17" t="str">
        <f>IF(AND(B671="",D671="",E671=""),"",TRIM(IF(ISNA(MATCH(B671,'Registru note'!$B$5:$B$504,0)),"Nota nu există în registru. ","")&amp;IF(D671="","Lipsește contul debitor. ",IF(NOT(OR(ISNUMBER(MATCH(TRIM(IF(ISNUMBER(FIND(".",D671)),LEFT(D671,FIND(".",D671)-1),D671)),PlanCont,0)),ISNUMBER(MATCH(LEFT(TRIM(IF(ISNUMBER(FIND(".",D671)),LEFT(D671,FIND(".",D671)-1),D671)),4),PlanCont,0)),ISNUMBER(MATCH(LEFT(TRIM(IF(ISNUMBER(FIND(".",D671)),LEFT(D671,FIND(".",D671)-1),D671)),3),PlanCont,0)))),"Contul debitor nu există în plan. ",""))&amp;IF(E671="","Lipsește contul creditor. ",IF(NOT(OR(ISNUMBER(MATCH(TRIM(IF(ISNUMBER(FIND(".",E671)),LEFT(E671,FIND(".",E671)-1),E671)),PlanCont,0)),ISNUMBER(MATCH(LEFT(TRIM(IF(ISNUMBER(FIND(".",E671)),LEFT(E671,FIND(".",E671)-1),E671)),4),PlanCont,0)),ISNUMBER(MATCH(LEFT(TRIM(IF(ISNUMBER(FIND(".",E671)),LEFT(E671,FIND(".",E671)-1),E671)),3),PlanCont,0)))),"Contul creditor nu există în plan. ",""))&amp;IF(AND(D671&lt;&gt;"",TRIM(D671&amp;"")=TRIM(E671&amp;"")),"Același cont pe debit și credit. ","")&amp;IF(N(F671)=0,"Lipsește suma. ","")&amp;IF(AND(N(F671)&lt;0,J671&lt;&gt;"Stornare"),"Sumă negativă într-o notă care nu e de stornare. ","")&amp;IF(C671="","Lipsește explicația. ","")))</f>
        <v/>
      </c>
      <c r="L671" s="1" t="str">
        <f>IF(B671="","",B671&amp;"|"&amp;COUNTIF($B$5:B671,B671))</f>
        <v/>
      </c>
      <c r="M671" s="1" t="str">
        <f t="shared" si="32"/>
        <v/>
      </c>
    </row>
    <row r="672" spans="2:13" x14ac:dyDescent="0.2">
      <c r="B672" s="18"/>
      <c r="C672" s="13"/>
      <c r="D672" s="22"/>
      <c r="E672" s="22"/>
      <c r="F672" s="23"/>
      <c r="G672" s="24" t="str">
        <f>IF(B672="","",IFERROR(INDEX('Registru note'!$C$5:$C$504,MATCH(B672,'Registru note'!$B$5:$B$504,0)),""))</f>
        <v/>
      </c>
      <c r="H672" s="25" t="str">
        <f t="shared" si="30"/>
        <v/>
      </c>
      <c r="I672" s="25" t="str">
        <f t="shared" si="31"/>
        <v/>
      </c>
      <c r="J672" s="15" t="str">
        <f>IF(B672="","",IFERROR(INDEX('Registru note'!$D$5:$D$504,MATCH(B672,'Registru note'!$B$5:$B$504,0)),""))</f>
        <v/>
      </c>
      <c r="K672" s="17" t="str">
        <f>IF(AND(B672="",D672="",E672=""),"",TRIM(IF(ISNA(MATCH(B672,'Registru note'!$B$5:$B$504,0)),"Nota nu există în registru. ","")&amp;IF(D672="","Lipsește contul debitor. ",IF(NOT(OR(ISNUMBER(MATCH(TRIM(IF(ISNUMBER(FIND(".",D672)),LEFT(D672,FIND(".",D672)-1),D672)),PlanCont,0)),ISNUMBER(MATCH(LEFT(TRIM(IF(ISNUMBER(FIND(".",D672)),LEFT(D672,FIND(".",D672)-1),D672)),4),PlanCont,0)),ISNUMBER(MATCH(LEFT(TRIM(IF(ISNUMBER(FIND(".",D672)),LEFT(D672,FIND(".",D672)-1),D672)),3),PlanCont,0)))),"Contul debitor nu există în plan. ",""))&amp;IF(E672="","Lipsește contul creditor. ",IF(NOT(OR(ISNUMBER(MATCH(TRIM(IF(ISNUMBER(FIND(".",E672)),LEFT(E672,FIND(".",E672)-1),E672)),PlanCont,0)),ISNUMBER(MATCH(LEFT(TRIM(IF(ISNUMBER(FIND(".",E672)),LEFT(E672,FIND(".",E672)-1),E672)),4),PlanCont,0)),ISNUMBER(MATCH(LEFT(TRIM(IF(ISNUMBER(FIND(".",E672)),LEFT(E672,FIND(".",E672)-1),E672)),3),PlanCont,0)))),"Contul creditor nu există în plan. ",""))&amp;IF(AND(D672&lt;&gt;"",TRIM(D672&amp;"")=TRIM(E672&amp;"")),"Același cont pe debit și credit. ","")&amp;IF(N(F672)=0,"Lipsește suma. ","")&amp;IF(AND(N(F672)&lt;0,J672&lt;&gt;"Stornare"),"Sumă negativă într-o notă care nu e de stornare. ","")&amp;IF(C672="","Lipsește explicația. ","")))</f>
        <v/>
      </c>
      <c r="L672" s="1" t="str">
        <f>IF(B672="","",B672&amp;"|"&amp;COUNTIF($B$5:B672,B672))</f>
        <v/>
      </c>
      <c r="M672" s="1" t="str">
        <f t="shared" si="32"/>
        <v/>
      </c>
    </row>
    <row r="673" spans="2:13" x14ac:dyDescent="0.2">
      <c r="B673" s="18"/>
      <c r="C673" s="13"/>
      <c r="D673" s="22"/>
      <c r="E673" s="22"/>
      <c r="F673" s="23"/>
      <c r="G673" s="24" t="str">
        <f>IF(B673="","",IFERROR(INDEX('Registru note'!$C$5:$C$504,MATCH(B673,'Registru note'!$B$5:$B$504,0)),""))</f>
        <v/>
      </c>
      <c r="H673" s="25" t="str">
        <f t="shared" si="30"/>
        <v/>
      </c>
      <c r="I673" s="25" t="str">
        <f t="shared" si="31"/>
        <v/>
      </c>
      <c r="J673" s="15" t="str">
        <f>IF(B673="","",IFERROR(INDEX('Registru note'!$D$5:$D$504,MATCH(B673,'Registru note'!$B$5:$B$504,0)),""))</f>
        <v/>
      </c>
      <c r="K673" s="17" t="str">
        <f>IF(AND(B673="",D673="",E673=""),"",TRIM(IF(ISNA(MATCH(B673,'Registru note'!$B$5:$B$504,0)),"Nota nu există în registru. ","")&amp;IF(D673="","Lipsește contul debitor. ",IF(NOT(OR(ISNUMBER(MATCH(TRIM(IF(ISNUMBER(FIND(".",D673)),LEFT(D673,FIND(".",D673)-1),D673)),PlanCont,0)),ISNUMBER(MATCH(LEFT(TRIM(IF(ISNUMBER(FIND(".",D673)),LEFT(D673,FIND(".",D673)-1),D673)),4),PlanCont,0)),ISNUMBER(MATCH(LEFT(TRIM(IF(ISNUMBER(FIND(".",D673)),LEFT(D673,FIND(".",D673)-1),D673)),3),PlanCont,0)))),"Contul debitor nu există în plan. ",""))&amp;IF(E673="","Lipsește contul creditor. ",IF(NOT(OR(ISNUMBER(MATCH(TRIM(IF(ISNUMBER(FIND(".",E673)),LEFT(E673,FIND(".",E673)-1),E673)),PlanCont,0)),ISNUMBER(MATCH(LEFT(TRIM(IF(ISNUMBER(FIND(".",E673)),LEFT(E673,FIND(".",E673)-1),E673)),4),PlanCont,0)),ISNUMBER(MATCH(LEFT(TRIM(IF(ISNUMBER(FIND(".",E673)),LEFT(E673,FIND(".",E673)-1),E673)),3),PlanCont,0)))),"Contul creditor nu există în plan. ",""))&amp;IF(AND(D673&lt;&gt;"",TRIM(D673&amp;"")=TRIM(E673&amp;"")),"Același cont pe debit și credit. ","")&amp;IF(N(F673)=0,"Lipsește suma. ","")&amp;IF(AND(N(F673)&lt;0,J673&lt;&gt;"Stornare"),"Sumă negativă într-o notă care nu e de stornare. ","")&amp;IF(C673="","Lipsește explicația. ","")))</f>
        <v/>
      </c>
      <c r="L673" s="1" t="str">
        <f>IF(B673="","",B673&amp;"|"&amp;COUNTIF($B$5:B673,B673))</f>
        <v/>
      </c>
      <c r="M673" s="1" t="str">
        <f t="shared" si="32"/>
        <v/>
      </c>
    </row>
    <row r="674" spans="2:13" x14ac:dyDescent="0.2">
      <c r="B674" s="18"/>
      <c r="C674" s="13"/>
      <c r="D674" s="22"/>
      <c r="E674" s="22"/>
      <c r="F674" s="23"/>
      <c r="G674" s="24" t="str">
        <f>IF(B674="","",IFERROR(INDEX('Registru note'!$C$5:$C$504,MATCH(B674,'Registru note'!$B$5:$B$504,0)),""))</f>
        <v/>
      </c>
      <c r="H674" s="25" t="str">
        <f t="shared" si="30"/>
        <v/>
      </c>
      <c r="I674" s="25" t="str">
        <f t="shared" si="31"/>
        <v/>
      </c>
      <c r="J674" s="15" t="str">
        <f>IF(B674="","",IFERROR(INDEX('Registru note'!$D$5:$D$504,MATCH(B674,'Registru note'!$B$5:$B$504,0)),""))</f>
        <v/>
      </c>
      <c r="K674" s="17" t="str">
        <f>IF(AND(B674="",D674="",E674=""),"",TRIM(IF(ISNA(MATCH(B674,'Registru note'!$B$5:$B$504,0)),"Nota nu există în registru. ","")&amp;IF(D674="","Lipsește contul debitor. ",IF(NOT(OR(ISNUMBER(MATCH(TRIM(IF(ISNUMBER(FIND(".",D674)),LEFT(D674,FIND(".",D674)-1),D674)),PlanCont,0)),ISNUMBER(MATCH(LEFT(TRIM(IF(ISNUMBER(FIND(".",D674)),LEFT(D674,FIND(".",D674)-1),D674)),4),PlanCont,0)),ISNUMBER(MATCH(LEFT(TRIM(IF(ISNUMBER(FIND(".",D674)),LEFT(D674,FIND(".",D674)-1),D674)),3),PlanCont,0)))),"Contul debitor nu există în plan. ",""))&amp;IF(E674="","Lipsește contul creditor. ",IF(NOT(OR(ISNUMBER(MATCH(TRIM(IF(ISNUMBER(FIND(".",E674)),LEFT(E674,FIND(".",E674)-1),E674)),PlanCont,0)),ISNUMBER(MATCH(LEFT(TRIM(IF(ISNUMBER(FIND(".",E674)),LEFT(E674,FIND(".",E674)-1),E674)),4),PlanCont,0)),ISNUMBER(MATCH(LEFT(TRIM(IF(ISNUMBER(FIND(".",E674)),LEFT(E674,FIND(".",E674)-1),E674)),3),PlanCont,0)))),"Contul creditor nu există în plan. ",""))&amp;IF(AND(D674&lt;&gt;"",TRIM(D674&amp;"")=TRIM(E674&amp;"")),"Același cont pe debit și credit. ","")&amp;IF(N(F674)=0,"Lipsește suma. ","")&amp;IF(AND(N(F674)&lt;0,J674&lt;&gt;"Stornare"),"Sumă negativă într-o notă care nu e de stornare. ","")&amp;IF(C674="","Lipsește explicația. ","")))</f>
        <v/>
      </c>
      <c r="L674" s="1" t="str">
        <f>IF(B674="","",B674&amp;"|"&amp;COUNTIF($B$5:B674,B674))</f>
        <v/>
      </c>
      <c r="M674" s="1" t="str">
        <f t="shared" si="32"/>
        <v/>
      </c>
    </row>
    <row r="675" spans="2:13" x14ac:dyDescent="0.2">
      <c r="B675" s="18"/>
      <c r="C675" s="13"/>
      <c r="D675" s="22"/>
      <c r="E675" s="22"/>
      <c r="F675" s="23"/>
      <c r="G675" s="24" t="str">
        <f>IF(B675="","",IFERROR(INDEX('Registru note'!$C$5:$C$504,MATCH(B675,'Registru note'!$B$5:$B$504,0)),""))</f>
        <v/>
      </c>
      <c r="H675" s="25" t="str">
        <f t="shared" si="30"/>
        <v/>
      </c>
      <c r="I675" s="25" t="str">
        <f t="shared" si="31"/>
        <v/>
      </c>
      <c r="J675" s="15" t="str">
        <f>IF(B675="","",IFERROR(INDEX('Registru note'!$D$5:$D$504,MATCH(B675,'Registru note'!$B$5:$B$504,0)),""))</f>
        <v/>
      </c>
      <c r="K675" s="17" t="str">
        <f>IF(AND(B675="",D675="",E675=""),"",TRIM(IF(ISNA(MATCH(B675,'Registru note'!$B$5:$B$504,0)),"Nota nu există în registru. ","")&amp;IF(D675="","Lipsește contul debitor. ",IF(NOT(OR(ISNUMBER(MATCH(TRIM(IF(ISNUMBER(FIND(".",D675)),LEFT(D675,FIND(".",D675)-1),D675)),PlanCont,0)),ISNUMBER(MATCH(LEFT(TRIM(IF(ISNUMBER(FIND(".",D675)),LEFT(D675,FIND(".",D675)-1),D675)),4),PlanCont,0)),ISNUMBER(MATCH(LEFT(TRIM(IF(ISNUMBER(FIND(".",D675)),LEFT(D675,FIND(".",D675)-1),D675)),3),PlanCont,0)))),"Contul debitor nu există în plan. ",""))&amp;IF(E675="","Lipsește contul creditor. ",IF(NOT(OR(ISNUMBER(MATCH(TRIM(IF(ISNUMBER(FIND(".",E675)),LEFT(E675,FIND(".",E675)-1),E675)),PlanCont,0)),ISNUMBER(MATCH(LEFT(TRIM(IF(ISNUMBER(FIND(".",E675)),LEFT(E675,FIND(".",E675)-1),E675)),4),PlanCont,0)),ISNUMBER(MATCH(LEFT(TRIM(IF(ISNUMBER(FIND(".",E675)),LEFT(E675,FIND(".",E675)-1),E675)),3),PlanCont,0)))),"Contul creditor nu există în plan. ",""))&amp;IF(AND(D675&lt;&gt;"",TRIM(D675&amp;"")=TRIM(E675&amp;"")),"Același cont pe debit și credit. ","")&amp;IF(N(F675)=0,"Lipsește suma. ","")&amp;IF(AND(N(F675)&lt;0,J675&lt;&gt;"Stornare"),"Sumă negativă într-o notă care nu e de stornare. ","")&amp;IF(C675="","Lipsește explicația. ","")))</f>
        <v/>
      </c>
      <c r="L675" s="1" t="str">
        <f>IF(B675="","",B675&amp;"|"&amp;COUNTIF($B$5:B675,B675))</f>
        <v/>
      </c>
      <c r="M675" s="1" t="str">
        <f t="shared" si="32"/>
        <v/>
      </c>
    </row>
    <row r="676" spans="2:13" x14ac:dyDescent="0.2">
      <c r="B676" s="18"/>
      <c r="C676" s="13"/>
      <c r="D676" s="22"/>
      <c r="E676" s="22"/>
      <c r="F676" s="23"/>
      <c r="G676" s="24" t="str">
        <f>IF(B676="","",IFERROR(INDEX('Registru note'!$C$5:$C$504,MATCH(B676,'Registru note'!$B$5:$B$504,0)),""))</f>
        <v/>
      </c>
      <c r="H676" s="25" t="str">
        <f t="shared" si="30"/>
        <v/>
      </c>
      <c r="I676" s="25" t="str">
        <f t="shared" si="31"/>
        <v/>
      </c>
      <c r="J676" s="15" t="str">
        <f>IF(B676="","",IFERROR(INDEX('Registru note'!$D$5:$D$504,MATCH(B676,'Registru note'!$B$5:$B$504,0)),""))</f>
        <v/>
      </c>
      <c r="K676" s="17" t="str">
        <f>IF(AND(B676="",D676="",E676=""),"",TRIM(IF(ISNA(MATCH(B676,'Registru note'!$B$5:$B$504,0)),"Nota nu există în registru. ","")&amp;IF(D676="","Lipsește contul debitor. ",IF(NOT(OR(ISNUMBER(MATCH(TRIM(IF(ISNUMBER(FIND(".",D676)),LEFT(D676,FIND(".",D676)-1),D676)),PlanCont,0)),ISNUMBER(MATCH(LEFT(TRIM(IF(ISNUMBER(FIND(".",D676)),LEFT(D676,FIND(".",D676)-1),D676)),4),PlanCont,0)),ISNUMBER(MATCH(LEFT(TRIM(IF(ISNUMBER(FIND(".",D676)),LEFT(D676,FIND(".",D676)-1),D676)),3),PlanCont,0)))),"Contul debitor nu există în plan. ",""))&amp;IF(E676="","Lipsește contul creditor. ",IF(NOT(OR(ISNUMBER(MATCH(TRIM(IF(ISNUMBER(FIND(".",E676)),LEFT(E676,FIND(".",E676)-1),E676)),PlanCont,0)),ISNUMBER(MATCH(LEFT(TRIM(IF(ISNUMBER(FIND(".",E676)),LEFT(E676,FIND(".",E676)-1),E676)),4),PlanCont,0)),ISNUMBER(MATCH(LEFT(TRIM(IF(ISNUMBER(FIND(".",E676)),LEFT(E676,FIND(".",E676)-1),E676)),3),PlanCont,0)))),"Contul creditor nu există în plan. ",""))&amp;IF(AND(D676&lt;&gt;"",TRIM(D676&amp;"")=TRIM(E676&amp;"")),"Același cont pe debit și credit. ","")&amp;IF(N(F676)=0,"Lipsește suma. ","")&amp;IF(AND(N(F676)&lt;0,J676&lt;&gt;"Stornare"),"Sumă negativă într-o notă care nu e de stornare. ","")&amp;IF(C676="","Lipsește explicația. ","")))</f>
        <v/>
      </c>
      <c r="L676" s="1" t="str">
        <f>IF(B676="","",B676&amp;"|"&amp;COUNTIF($B$5:B676,B676))</f>
        <v/>
      </c>
      <c r="M676" s="1" t="str">
        <f t="shared" si="32"/>
        <v/>
      </c>
    </row>
    <row r="677" spans="2:13" x14ac:dyDescent="0.2">
      <c r="B677" s="18"/>
      <c r="C677" s="13"/>
      <c r="D677" s="22"/>
      <c r="E677" s="22"/>
      <c r="F677" s="23"/>
      <c r="G677" s="24" t="str">
        <f>IF(B677="","",IFERROR(INDEX('Registru note'!$C$5:$C$504,MATCH(B677,'Registru note'!$B$5:$B$504,0)),""))</f>
        <v/>
      </c>
      <c r="H677" s="25" t="str">
        <f t="shared" si="30"/>
        <v/>
      </c>
      <c r="I677" s="25" t="str">
        <f t="shared" si="31"/>
        <v/>
      </c>
      <c r="J677" s="15" t="str">
        <f>IF(B677="","",IFERROR(INDEX('Registru note'!$D$5:$D$504,MATCH(B677,'Registru note'!$B$5:$B$504,0)),""))</f>
        <v/>
      </c>
      <c r="K677" s="17" t="str">
        <f>IF(AND(B677="",D677="",E677=""),"",TRIM(IF(ISNA(MATCH(B677,'Registru note'!$B$5:$B$504,0)),"Nota nu există în registru. ","")&amp;IF(D677="","Lipsește contul debitor. ",IF(NOT(OR(ISNUMBER(MATCH(TRIM(IF(ISNUMBER(FIND(".",D677)),LEFT(D677,FIND(".",D677)-1),D677)),PlanCont,0)),ISNUMBER(MATCH(LEFT(TRIM(IF(ISNUMBER(FIND(".",D677)),LEFT(D677,FIND(".",D677)-1),D677)),4),PlanCont,0)),ISNUMBER(MATCH(LEFT(TRIM(IF(ISNUMBER(FIND(".",D677)),LEFT(D677,FIND(".",D677)-1),D677)),3),PlanCont,0)))),"Contul debitor nu există în plan. ",""))&amp;IF(E677="","Lipsește contul creditor. ",IF(NOT(OR(ISNUMBER(MATCH(TRIM(IF(ISNUMBER(FIND(".",E677)),LEFT(E677,FIND(".",E677)-1),E677)),PlanCont,0)),ISNUMBER(MATCH(LEFT(TRIM(IF(ISNUMBER(FIND(".",E677)),LEFT(E677,FIND(".",E677)-1),E677)),4),PlanCont,0)),ISNUMBER(MATCH(LEFT(TRIM(IF(ISNUMBER(FIND(".",E677)),LEFT(E677,FIND(".",E677)-1),E677)),3),PlanCont,0)))),"Contul creditor nu există în plan. ",""))&amp;IF(AND(D677&lt;&gt;"",TRIM(D677&amp;"")=TRIM(E677&amp;"")),"Același cont pe debit și credit. ","")&amp;IF(N(F677)=0,"Lipsește suma. ","")&amp;IF(AND(N(F677)&lt;0,J677&lt;&gt;"Stornare"),"Sumă negativă într-o notă care nu e de stornare. ","")&amp;IF(C677="","Lipsește explicația. ","")))</f>
        <v/>
      </c>
      <c r="L677" s="1" t="str">
        <f>IF(B677="","",B677&amp;"|"&amp;COUNTIF($B$5:B677,B677))</f>
        <v/>
      </c>
      <c r="M677" s="1" t="str">
        <f t="shared" si="32"/>
        <v/>
      </c>
    </row>
    <row r="678" spans="2:13" x14ac:dyDescent="0.2">
      <c r="B678" s="18"/>
      <c r="C678" s="13"/>
      <c r="D678" s="22"/>
      <c r="E678" s="22"/>
      <c r="F678" s="23"/>
      <c r="G678" s="24" t="str">
        <f>IF(B678="","",IFERROR(INDEX('Registru note'!$C$5:$C$504,MATCH(B678,'Registru note'!$B$5:$B$504,0)),""))</f>
        <v/>
      </c>
      <c r="H678" s="25" t="str">
        <f t="shared" si="30"/>
        <v/>
      </c>
      <c r="I678" s="25" t="str">
        <f t="shared" si="31"/>
        <v/>
      </c>
      <c r="J678" s="15" t="str">
        <f>IF(B678="","",IFERROR(INDEX('Registru note'!$D$5:$D$504,MATCH(B678,'Registru note'!$B$5:$B$504,0)),""))</f>
        <v/>
      </c>
      <c r="K678" s="17" t="str">
        <f>IF(AND(B678="",D678="",E678=""),"",TRIM(IF(ISNA(MATCH(B678,'Registru note'!$B$5:$B$504,0)),"Nota nu există în registru. ","")&amp;IF(D678="","Lipsește contul debitor. ",IF(NOT(OR(ISNUMBER(MATCH(TRIM(IF(ISNUMBER(FIND(".",D678)),LEFT(D678,FIND(".",D678)-1),D678)),PlanCont,0)),ISNUMBER(MATCH(LEFT(TRIM(IF(ISNUMBER(FIND(".",D678)),LEFT(D678,FIND(".",D678)-1),D678)),4),PlanCont,0)),ISNUMBER(MATCH(LEFT(TRIM(IF(ISNUMBER(FIND(".",D678)),LEFT(D678,FIND(".",D678)-1),D678)),3),PlanCont,0)))),"Contul debitor nu există în plan. ",""))&amp;IF(E678="","Lipsește contul creditor. ",IF(NOT(OR(ISNUMBER(MATCH(TRIM(IF(ISNUMBER(FIND(".",E678)),LEFT(E678,FIND(".",E678)-1),E678)),PlanCont,0)),ISNUMBER(MATCH(LEFT(TRIM(IF(ISNUMBER(FIND(".",E678)),LEFT(E678,FIND(".",E678)-1),E678)),4),PlanCont,0)),ISNUMBER(MATCH(LEFT(TRIM(IF(ISNUMBER(FIND(".",E678)),LEFT(E678,FIND(".",E678)-1),E678)),3),PlanCont,0)))),"Contul creditor nu există în plan. ",""))&amp;IF(AND(D678&lt;&gt;"",TRIM(D678&amp;"")=TRIM(E678&amp;"")),"Același cont pe debit și credit. ","")&amp;IF(N(F678)=0,"Lipsește suma. ","")&amp;IF(AND(N(F678)&lt;0,J678&lt;&gt;"Stornare"),"Sumă negativă într-o notă care nu e de stornare. ","")&amp;IF(C678="","Lipsește explicația. ","")))</f>
        <v/>
      </c>
      <c r="L678" s="1" t="str">
        <f>IF(B678="","",B678&amp;"|"&amp;COUNTIF($B$5:B678,B678))</f>
        <v/>
      </c>
      <c r="M678" s="1" t="str">
        <f t="shared" si="32"/>
        <v/>
      </c>
    </row>
    <row r="679" spans="2:13" x14ac:dyDescent="0.2">
      <c r="B679" s="18"/>
      <c r="C679" s="13"/>
      <c r="D679" s="22"/>
      <c r="E679" s="22"/>
      <c r="F679" s="23"/>
      <c r="G679" s="24" t="str">
        <f>IF(B679="","",IFERROR(INDEX('Registru note'!$C$5:$C$504,MATCH(B679,'Registru note'!$B$5:$B$504,0)),""))</f>
        <v/>
      </c>
      <c r="H679" s="25" t="str">
        <f t="shared" si="30"/>
        <v/>
      </c>
      <c r="I679" s="25" t="str">
        <f t="shared" si="31"/>
        <v/>
      </c>
      <c r="J679" s="15" t="str">
        <f>IF(B679="","",IFERROR(INDEX('Registru note'!$D$5:$D$504,MATCH(B679,'Registru note'!$B$5:$B$504,0)),""))</f>
        <v/>
      </c>
      <c r="K679" s="17" t="str">
        <f>IF(AND(B679="",D679="",E679=""),"",TRIM(IF(ISNA(MATCH(B679,'Registru note'!$B$5:$B$504,0)),"Nota nu există în registru. ","")&amp;IF(D679="","Lipsește contul debitor. ",IF(NOT(OR(ISNUMBER(MATCH(TRIM(IF(ISNUMBER(FIND(".",D679)),LEFT(D679,FIND(".",D679)-1),D679)),PlanCont,0)),ISNUMBER(MATCH(LEFT(TRIM(IF(ISNUMBER(FIND(".",D679)),LEFT(D679,FIND(".",D679)-1),D679)),4),PlanCont,0)),ISNUMBER(MATCH(LEFT(TRIM(IF(ISNUMBER(FIND(".",D679)),LEFT(D679,FIND(".",D679)-1),D679)),3),PlanCont,0)))),"Contul debitor nu există în plan. ",""))&amp;IF(E679="","Lipsește contul creditor. ",IF(NOT(OR(ISNUMBER(MATCH(TRIM(IF(ISNUMBER(FIND(".",E679)),LEFT(E679,FIND(".",E679)-1),E679)),PlanCont,0)),ISNUMBER(MATCH(LEFT(TRIM(IF(ISNUMBER(FIND(".",E679)),LEFT(E679,FIND(".",E679)-1),E679)),4),PlanCont,0)),ISNUMBER(MATCH(LEFT(TRIM(IF(ISNUMBER(FIND(".",E679)),LEFT(E679,FIND(".",E679)-1),E679)),3),PlanCont,0)))),"Contul creditor nu există în plan. ",""))&amp;IF(AND(D679&lt;&gt;"",TRIM(D679&amp;"")=TRIM(E679&amp;"")),"Același cont pe debit și credit. ","")&amp;IF(N(F679)=0,"Lipsește suma. ","")&amp;IF(AND(N(F679)&lt;0,J679&lt;&gt;"Stornare"),"Sumă negativă într-o notă care nu e de stornare. ","")&amp;IF(C679="","Lipsește explicația. ","")))</f>
        <v/>
      </c>
      <c r="L679" s="1" t="str">
        <f>IF(B679="","",B679&amp;"|"&amp;COUNTIF($B$5:B679,B679))</f>
        <v/>
      </c>
      <c r="M679" s="1" t="str">
        <f t="shared" si="32"/>
        <v/>
      </c>
    </row>
    <row r="680" spans="2:13" x14ac:dyDescent="0.2">
      <c r="B680" s="18"/>
      <c r="C680" s="13"/>
      <c r="D680" s="22"/>
      <c r="E680" s="22"/>
      <c r="F680" s="23"/>
      <c r="G680" s="24" t="str">
        <f>IF(B680="","",IFERROR(INDEX('Registru note'!$C$5:$C$504,MATCH(B680,'Registru note'!$B$5:$B$504,0)),""))</f>
        <v/>
      </c>
      <c r="H680" s="25" t="str">
        <f t="shared" si="30"/>
        <v/>
      </c>
      <c r="I680" s="25" t="str">
        <f t="shared" si="31"/>
        <v/>
      </c>
      <c r="J680" s="15" t="str">
        <f>IF(B680="","",IFERROR(INDEX('Registru note'!$D$5:$D$504,MATCH(B680,'Registru note'!$B$5:$B$504,0)),""))</f>
        <v/>
      </c>
      <c r="K680" s="17" t="str">
        <f>IF(AND(B680="",D680="",E680=""),"",TRIM(IF(ISNA(MATCH(B680,'Registru note'!$B$5:$B$504,0)),"Nota nu există în registru. ","")&amp;IF(D680="","Lipsește contul debitor. ",IF(NOT(OR(ISNUMBER(MATCH(TRIM(IF(ISNUMBER(FIND(".",D680)),LEFT(D680,FIND(".",D680)-1),D680)),PlanCont,0)),ISNUMBER(MATCH(LEFT(TRIM(IF(ISNUMBER(FIND(".",D680)),LEFT(D680,FIND(".",D680)-1),D680)),4),PlanCont,0)),ISNUMBER(MATCH(LEFT(TRIM(IF(ISNUMBER(FIND(".",D680)),LEFT(D680,FIND(".",D680)-1),D680)),3),PlanCont,0)))),"Contul debitor nu există în plan. ",""))&amp;IF(E680="","Lipsește contul creditor. ",IF(NOT(OR(ISNUMBER(MATCH(TRIM(IF(ISNUMBER(FIND(".",E680)),LEFT(E680,FIND(".",E680)-1),E680)),PlanCont,0)),ISNUMBER(MATCH(LEFT(TRIM(IF(ISNUMBER(FIND(".",E680)),LEFT(E680,FIND(".",E680)-1),E680)),4),PlanCont,0)),ISNUMBER(MATCH(LEFT(TRIM(IF(ISNUMBER(FIND(".",E680)),LEFT(E680,FIND(".",E680)-1),E680)),3),PlanCont,0)))),"Contul creditor nu există în plan. ",""))&amp;IF(AND(D680&lt;&gt;"",TRIM(D680&amp;"")=TRIM(E680&amp;"")),"Același cont pe debit și credit. ","")&amp;IF(N(F680)=0,"Lipsește suma. ","")&amp;IF(AND(N(F680)&lt;0,J680&lt;&gt;"Stornare"),"Sumă negativă într-o notă care nu e de stornare. ","")&amp;IF(C680="","Lipsește explicația. ","")))</f>
        <v/>
      </c>
      <c r="L680" s="1" t="str">
        <f>IF(B680="","",B680&amp;"|"&amp;COUNTIF($B$5:B680,B680))</f>
        <v/>
      </c>
      <c r="M680" s="1" t="str">
        <f t="shared" si="32"/>
        <v/>
      </c>
    </row>
    <row r="681" spans="2:13" x14ac:dyDescent="0.2">
      <c r="B681" s="18"/>
      <c r="C681" s="13"/>
      <c r="D681" s="22"/>
      <c r="E681" s="22"/>
      <c r="F681" s="23"/>
      <c r="G681" s="24" t="str">
        <f>IF(B681="","",IFERROR(INDEX('Registru note'!$C$5:$C$504,MATCH(B681,'Registru note'!$B$5:$B$504,0)),""))</f>
        <v/>
      </c>
      <c r="H681" s="25" t="str">
        <f t="shared" si="30"/>
        <v/>
      </c>
      <c r="I681" s="25" t="str">
        <f t="shared" si="31"/>
        <v/>
      </c>
      <c r="J681" s="15" t="str">
        <f>IF(B681="","",IFERROR(INDEX('Registru note'!$D$5:$D$504,MATCH(B681,'Registru note'!$B$5:$B$504,0)),""))</f>
        <v/>
      </c>
      <c r="K681" s="17" t="str">
        <f>IF(AND(B681="",D681="",E681=""),"",TRIM(IF(ISNA(MATCH(B681,'Registru note'!$B$5:$B$504,0)),"Nota nu există în registru. ","")&amp;IF(D681="","Lipsește contul debitor. ",IF(NOT(OR(ISNUMBER(MATCH(TRIM(IF(ISNUMBER(FIND(".",D681)),LEFT(D681,FIND(".",D681)-1),D681)),PlanCont,0)),ISNUMBER(MATCH(LEFT(TRIM(IF(ISNUMBER(FIND(".",D681)),LEFT(D681,FIND(".",D681)-1),D681)),4),PlanCont,0)),ISNUMBER(MATCH(LEFT(TRIM(IF(ISNUMBER(FIND(".",D681)),LEFT(D681,FIND(".",D681)-1),D681)),3),PlanCont,0)))),"Contul debitor nu există în plan. ",""))&amp;IF(E681="","Lipsește contul creditor. ",IF(NOT(OR(ISNUMBER(MATCH(TRIM(IF(ISNUMBER(FIND(".",E681)),LEFT(E681,FIND(".",E681)-1),E681)),PlanCont,0)),ISNUMBER(MATCH(LEFT(TRIM(IF(ISNUMBER(FIND(".",E681)),LEFT(E681,FIND(".",E681)-1),E681)),4),PlanCont,0)),ISNUMBER(MATCH(LEFT(TRIM(IF(ISNUMBER(FIND(".",E681)),LEFT(E681,FIND(".",E681)-1),E681)),3),PlanCont,0)))),"Contul creditor nu există în plan. ",""))&amp;IF(AND(D681&lt;&gt;"",TRIM(D681&amp;"")=TRIM(E681&amp;"")),"Același cont pe debit și credit. ","")&amp;IF(N(F681)=0,"Lipsește suma. ","")&amp;IF(AND(N(F681)&lt;0,J681&lt;&gt;"Stornare"),"Sumă negativă într-o notă care nu e de stornare. ","")&amp;IF(C681="","Lipsește explicația. ","")))</f>
        <v/>
      </c>
      <c r="L681" s="1" t="str">
        <f>IF(B681="","",B681&amp;"|"&amp;COUNTIF($B$5:B681,B681))</f>
        <v/>
      </c>
      <c r="M681" s="1" t="str">
        <f t="shared" si="32"/>
        <v/>
      </c>
    </row>
    <row r="682" spans="2:13" x14ac:dyDescent="0.2">
      <c r="B682" s="18"/>
      <c r="C682" s="13"/>
      <c r="D682" s="22"/>
      <c r="E682" s="22"/>
      <c r="F682" s="23"/>
      <c r="G682" s="24" t="str">
        <f>IF(B682="","",IFERROR(INDEX('Registru note'!$C$5:$C$504,MATCH(B682,'Registru note'!$B$5:$B$504,0)),""))</f>
        <v/>
      </c>
      <c r="H682" s="25" t="str">
        <f t="shared" si="30"/>
        <v/>
      </c>
      <c r="I682" s="25" t="str">
        <f t="shared" si="31"/>
        <v/>
      </c>
      <c r="J682" s="15" t="str">
        <f>IF(B682="","",IFERROR(INDEX('Registru note'!$D$5:$D$504,MATCH(B682,'Registru note'!$B$5:$B$504,0)),""))</f>
        <v/>
      </c>
      <c r="K682" s="17" t="str">
        <f>IF(AND(B682="",D682="",E682=""),"",TRIM(IF(ISNA(MATCH(B682,'Registru note'!$B$5:$B$504,0)),"Nota nu există în registru. ","")&amp;IF(D682="","Lipsește contul debitor. ",IF(NOT(OR(ISNUMBER(MATCH(TRIM(IF(ISNUMBER(FIND(".",D682)),LEFT(D682,FIND(".",D682)-1),D682)),PlanCont,0)),ISNUMBER(MATCH(LEFT(TRIM(IF(ISNUMBER(FIND(".",D682)),LEFT(D682,FIND(".",D682)-1),D682)),4),PlanCont,0)),ISNUMBER(MATCH(LEFT(TRIM(IF(ISNUMBER(FIND(".",D682)),LEFT(D682,FIND(".",D682)-1),D682)),3),PlanCont,0)))),"Contul debitor nu există în plan. ",""))&amp;IF(E682="","Lipsește contul creditor. ",IF(NOT(OR(ISNUMBER(MATCH(TRIM(IF(ISNUMBER(FIND(".",E682)),LEFT(E682,FIND(".",E682)-1),E682)),PlanCont,0)),ISNUMBER(MATCH(LEFT(TRIM(IF(ISNUMBER(FIND(".",E682)),LEFT(E682,FIND(".",E682)-1),E682)),4),PlanCont,0)),ISNUMBER(MATCH(LEFT(TRIM(IF(ISNUMBER(FIND(".",E682)),LEFT(E682,FIND(".",E682)-1),E682)),3),PlanCont,0)))),"Contul creditor nu există în plan. ",""))&amp;IF(AND(D682&lt;&gt;"",TRIM(D682&amp;"")=TRIM(E682&amp;"")),"Același cont pe debit și credit. ","")&amp;IF(N(F682)=0,"Lipsește suma. ","")&amp;IF(AND(N(F682)&lt;0,J682&lt;&gt;"Stornare"),"Sumă negativă într-o notă care nu e de stornare. ","")&amp;IF(C682="","Lipsește explicația. ","")))</f>
        <v/>
      </c>
      <c r="L682" s="1" t="str">
        <f>IF(B682="","",B682&amp;"|"&amp;COUNTIF($B$5:B682,B682))</f>
        <v/>
      </c>
      <c r="M682" s="1" t="str">
        <f t="shared" si="32"/>
        <v/>
      </c>
    </row>
    <row r="683" spans="2:13" x14ac:dyDescent="0.2">
      <c r="B683" s="18"/>
      <c r="C683" s="13"/>
      <c r="D683" s="22"/>
      <c r="E683" s="22"/>
      <c r="F683" s="23"/>
      <c r="G683" s="24" t="str">
        <f>IF(B683="","",IFERROR(INDEX('Registru note'!$C$5:$C$504,MATCH(B683,'Registru note'!$B$5:$B$504,0)),""))</f>
        <v/>
      </c>
      <c r="H683" s="25" t="str">
        <f t="shared" si="30"/>
        <v/>
      </c>
      <c r="I683" s="25" t="str">
        <f t="shared" si="31"/>
        <v/>
      </c>
      <c r="J683" s="15" t="str">
        <f>IF(B683="","",IFERROR(INDEX('Registru note'!$D$5:$D$504,MATCH(B683,'Registru note'!$B$5:$B$504,0)),""))</f>
        <v/>
      </c>
      <c r="K683" s="17" t="str">
        <f>IF(AND(B683="",D683="",E683=""),"",TRIM(IF(ISNA(MATCH(B683,'Registru note'!$B$5:$B$504,0)),"Nota nu există în registru. ","")&amp;IF(D683="","Lipsește contul debitor. ",IF(NOT(OR(ISNUMBER(MATCH(TRIM(IF(ISNUMBER(FIND(".",D683)),LEFT(D683,FIND(".",D683)-1),D683)),PlanCont,0)),ISNUMBER(MATCH(LEFT(TRIM(IF(ISNUMBER(FIND(".",D683)),LEFT(D683,FIND(".",D683)-1),D683)),4),PlanCont,0)),ISNUMBER(MATCH(LEFT(TRIM(IF(ISNUMBER(FIND(".",D683)),LEFT(D683,FIND(".",D683)-1),D683)),3),PlanCont,0)))),"Contul debitor nu există în plan. ",""))&amp;IF(E683="","Lipsește contul creditor. ",IF(NOT(OR(ISNUMBER(MATCH(TRIM(IF(ISNUMBER(FIND(".",E683)),LEFT(E683,FIND(".",E683)-1),E683)),PlanCont,0)),ISNUMBER(MATCH(LEFT(TRIM(IF(ISNUMBER(FIND(".",E683)),LEFT(E683,FIND(".",E683)-1),E683)),4),PlanCont,0)),ISNUMBER(MATCH(LEFT(TRIM(IF(ISNUMBER(FIND(".",E683)),LEFT(E683,FIND(".",E683)-1),E683)),3),PlanCont,0)))),"Contul creditor nu există în plan. ",""))&amp;IF(AND(D683&lt;&gt;"",TRIM(D683&amp;"")=TRIM(E683&amp;"")),"Același cont pe debit și credit. ","")&amp;IF(N(F683)=0,"Lipsește suma. ","")&amp;IF(AND(N(F683)&lt;0,J683&lt;&gt;"Stornare"),"Sumă negativă într-o notă care nu e de stornare. ","")&amp;IF(C683="","Lipsește explicația. ","")))</f>
        <v/>
      </c>
      <c r="L683" s="1" t="str">
        <f>IF(B683="","",B683&amp;"|"&amp;COUNTIF($B$5:B683,B683))</f>
        <v/>
      </c>
      <c r="M683" s="1" t="str">
        <f t="shared" si="32"/>
        <v/>
      </c>
    </row>
    <row r="684" spans="2:13" x14ac:dyDescent="0.2">
      <c r="B684" s="18"/>
      <c r="C684" s="13"/>
      <c r="D684" s="22"/>
      <c r="E684" s="22"/>
      <c r="F684" s="23"/>
      <c r="G684" s="24" t="str">
        <f>IF(B684="","",IFERROR(INDEX('Registru note'!$C$5:$C$504,MATCH(B684,'Registru note'!$B$5:$B$504,0)),""))</f>
        <v/>
      </c>
      <c r="H684" s="25" t="str">
        <f t="shared" si="30"/>
        <v/>
      </c>
      <c r="I684" s="25" t="str">
        <f t="shared" si="31"/>
        <v/>
      </c>
      <c r="J684" s="15" t="str">
        <f>IF(B684="","",IFERROR(INDEX('Registru note'!$D$5:$D$504,MATCH(B684,'Registru note'!$B$5:$B$504,0)),""))</f>
        <v/>
      </c>
      <c r="K684" s="17" t="str">
        <f>IF(AND(B684="",D684="",E684=""),"",TRIM(IF(ISNA(MATCH(B684,'Registru note'!$B$5:$B$504,0)),"Nota nu există în registru. ","")&amp;IF(D684="","Lipsește contul debitor. ",IF(NOT(OR(ISNUMBER(MATCH(TRIM(IF(ISNUMBER(FIND(".",D684)),LEFT(D684,FIND(".",D684)-1),D684)),PlanCont,0)),ISNUMBER(MATCH(LEFT(TRIM(IF(ISNUMBER(FIND(".",D684)),LEFT(D684,FIND(".",D684)-1),D684)),4),PlanCont,0)),ISNUMBER(MATCH(LEFT(TRIM(IF(ISNUMBER(FIND(".",D684)),LEFT(D684,FIND(".",D684)-1),D684)),3),PlanCont,0)))),"Contul debitor nu există în plan. ",""))&amp;IF(E684="","Lipsește contul creditor. ",IF(NOT(OR(ISNUMBER(MATCH(TRIM(IF(ISNUMBER(FIND(".",E684)),LEFT(E684,FIND(".",E684)-1),E684)),PlanCont,0)),ISNUMBER(MATCH(LEFT(TRIM(IF(ISNUMBER(FIND(".",E684)),LEFT(E684,FIND(".",E684)-1),E684)),4),PlanCont,0)),ISNUMBER(MATCH(LEFT(TRIM(IF(ISNUMBER(FIND(".",E684)),LEFT(E684,FIND(".",E684)-1),E684)),3),PlanCont,0)))),"Contul creditor nu există în plan. ",""))&amp;IF(AND(D684&lt;&gt;"",TRIM(D684&amp;"")=TRIM(E684&amp;"")),"Același cont pe debit și credit. ","")&amp;IF(N(F684)=0,"Lipsește suma. ","")&amp;IF(AND(N(F684)&lt;0,J684&lt;&gt;"Stornare"),"Sumă negativă într-o notă care nu e de stornare. ","")&amp;IF(C684="","Lipsește explicația. ","")))</f>
        <v/>
      </c>
      <c r="L684" s="1" t="str">
        <f>IF(B684="","",B684&amp;"|"&amp;COUNTIF($B$5:B684,B684))</f>
        <v/>
      </c>
      <c r="M684" s="1" t="str">
        <f t="shared" si="32"/>
        <v/>
      </c>
    </row>
    <row r="685" spans="2:13" x14ac:dyDescent="0.2">
      <c r="B685" s="18"/>
      <c r="C685" s="13"/>
      <c r="D685" s="22"/>
      <c r="E685" s="22"/>
      <c r="F685" s="23"/>
      <c r="G685" s="24" t="str">
        <f>IF(B685="","",IFERROR(INDEX('Registru note'!$C$5:$C$504,MATCH(B685,'Registru note'!$B$5:$B$504,0)),""))</f>
        <v/>
      </c>
      <c r="H685" s="25" t="str">
        <f t="shared" si="30"/>
        <v/>
      </c>
      <c r="I685" s="25" t="str">
        <f t="shared" si="31"/>
        <v/>
      </c>
      <c r="J685" s="15" t="str">
        <f>IF(B685="","",IFERROR(INDEX('Registru note'!$D$5:$D$504,MATCH(B685,'Registru note'!$B$5:$B$504,0)),""))</f>
        <v/>
      </c>
      <c r="K685" s="17" t="str">
        <f>IF(AND(B685="",D685="",E685=""),"",TRIM(IF(ISNA(MATCH(B685,'Registru note'!$B$5:$B$504,0)),"Nota nu există în registru. ","")&amp;IF(D685="","Lipsește contul debitor. ",IF(NOT(OR(ISNUMBER(MATCH(TRIM(IF(ISNUMBER(FIND(".",D685)),LEFT(D685,FIND(".",D685)-1),D685)),PlanCont,0)),ISNUMBER(MATCH(LEFT(TRIM(IF(ISNUMBER(FIND(".",D685)),LEFT(D685,FIND(".",D685)-1),D685)),4),PlanCont,0)),ISNUMBER(MATCH(LEFT(TRIM(IF(ISNUMBER(FIND(".",D685)),LEFT(D685,FIND(".",D685)-1),D685)),3),PlanCont,0)))),"Contul debitor nu există în plan. ",""))&amp;IF(E685="","Lipsește contul creditor. ",IF(NOT(OR(ISNUMBER(MATCH(TRIM(IF(ISNUMBER(FIND(".",E685)),LEFT(E685,FIND(".",E685)-1),E685)),PlanCont,0)),ISNUMBER(MATCH(LEFT(TRIM(IF(ISNUMBER(FIND(".",E685)),LEFT(E685,FIND(".",E685)-1),E685)),4),PlanCont,0)),ISNUMBER(MATCH(LEFT(TRIM(IF(ISNUMBER(FIND(".",E685)),LEFT(E685,FIND(".",E685)-1),E685)),3),PlanCont,0)))),"Contul creditor nu există în plan. ",""))&amp;IF(AND(D685&lt;&gt;"",TRIM(D685&amp;"")=TRIM(E685&amp;"")),"Același cont pe debit și credit. ","")&amp;IF(N(F685)=0,"Lipsește suma. ","")&amp;IF(AND(N(F685)&lt;0,J685&lt;&gt;"Stornare"),"Sumă negativă într-o notă care nu e de stornare. ","")&amp;IF(C685="","Lipsește explicația. ","")))</f>
        <v/>
      </c>
      <c r="L685" s="1" t="str">
        <f>IF(B685="","",B685&amp;"|"&amp;COUNTIF($B$5:B685,B685))</f>
        <v/>
      </c>
      <c r="M685" s="1" t="str">
        <f t="shared" si="32"/>
        <v/>
      </c>
    </row>
    <row r="686" spans="2:13" x14ac:dyDescent="0.2">
      <c r="B686" s="18"/>
      <c r="C686" s="13"/>
      <c r="D686" s="22"/>
      <c r="E686" s="22"/>
      <c r="F686" s="23"/>
      <c r="G686" s="24" t="str">
        <f>IF(B686="","",IFERROR(INDEX('Registru note'!$C$5:$C$504,MATCH(B686,'Registru note'!$B$5:$B$504,0)),""))</f>
        <v/>
      </c>
      <c r="H686" s="25" t="str">
        <f t="shared" si="30"/>
        <v/>
      </c>
      <c r="I686" s="25" t="str">
        <f t="shared" si="31"/>
        <v/>
      </c>
      <c r="J686" s="15" t="str">
        <f>IF(B686="","",IFERROR(INDEX('Registru note'!$D$5:$D$504,MATCH(B686,'Registru note'!$B$5:$B$504,0)),""))</f>
        <v/>
      </c>
      <c r="K686" s="17" t="str">
        <f>IF(AND(B686="",D686="",E686=""),"",TRIM(IF(ISNA(MATCH(B686,'Registru note'!$B$5:$B$504,0)),"Nota nu există în registru. ","")&amp;IF(D686="","Lipsește contul debitor. ",IF(NOT(OR(ISNUMBER(MATCH(TRIM(IF(ISNUMBER(FIND(".",D686)),LEFT(D686,FIND(".",D686)-1),D686)),PlanCont,0)),ISNUMBER(MATCH(LEFT(TRIM(IF(ISNUMBER(FIND(".",D686)),LEFT(D686,FIND(".",D686)-1),D686)),4),PlanCont,0)),ISNUMBER(MATCH(LEFT(TRIM(IF(ISNUMBER(FIND(".",D686)),LEFT(D686,FIND(".",D686)-1),D686)),3),PlanCont,0)))),"Contul debitor nu există în plan. ",""))&amp;IF(E686="","Lipsește contul creditor. ",IF(NOT(OR(ISNUMBER(MATCH(TRIM(IF(ISNUMBER(FIND(".",E686)),LEFT(E686,FIND(".",E686)-1),E686)),PlanCont,0)),ISNUMBER(MATCH(LEFT(TRIM(IF(ISNUMBER(FIND(".",E686)),LEFT(E686,FIND(".",E686)-1),E686)),4),PlanCont,0)),ISNUMBER(MATCH(LEFT(TRIM(IF(ISNUMBER(FIND(".",E686)),LEFT(E686,FIND(".",E686)-1),E686)),3),PlanCont,0)))),"Contul creditor nu există în plan. ",""))&amp;IF(AND(D686&lt;&gt;"",TRIM(D686&amp;"")=TRIM(E686&amp;"")),"Același cont pe debit și credit. ","")&amp;IF(N(F686)=0,"Lipsește suma. ","")&amp;IF(AND(N(F686)&lt;0,J686&lt;&gt;"Stornare"),"Sumă negativă într-o notă care nu e de stornare. ","")&amp;IF(C686="","Lipsește explicația. ","")))</f>
        <v/>
      </c>
      <c r="L686" s="1" t="str">
        <f>IF(B686="","",B686&amp;"|"&amp;COUNTIF($B$5:B686,B686))</f>
        <v/>
      </c>
      <c r="M686" s="1" t="str">
        <f t="shared" si="32"/>
        <v/>
      </c>
    </row>
    <row r="687" spans="2:13" x14ac:dyDescent="0.2">
      <c r="B687" s="18"/>
      <c r="C687" s="13"/>
      <c r="D687" s="22"/>
      <c r="E687" s="22"/>
      <c r="F687" s="23"/>
      <c r="G687" s="24" t="str">
        <f>IF(B687="","",IFERROR(INDEX('Registru note'!$C$5:$C$504,MATCH(B687,'Registru note'!$B$5:$B$504,0)),""))</f>
        <v/>
      </c>
      <c r="H687" s="25" t="str">
        <f t="shared" si="30"/>
        <v/>
      </c>
      <c r="I687" s="25" t="str">
        <f t="shared" si="31"/>
        <v/>
      </c>
      <c r="J687" s="15" t="str">
        <f>IF(B687="","",IFERROR(INDEX('Registru note'!$D$5:$D$504,MATCH(B687,'Registru note'!$B$5:$B$504,0)),""))</f>
        <v/>
      </c>
      <c r="K687" s="17" t="str">
        <f>IF(AND(B687="",D687="",E687=""),"",TRIM(IF(ISNA(MATCH(B687,'Registru note'!$B$5:$B$504,0)),"Nota nu există în registru. ","")&amp;IF(D687="","Lipsește contul debitor. ",IF(NOT(OR(ISNUMBER(MATCH(TRIM(IF(ISNUMBER(FIND(".",D687)),LEFT(D687,FIND(".",D687)-1),D687)),PlanCont,0)),ISNUMBER(MATCH(LEFT(TRIM(IF(ISNUMBER(FIND(".",D687)),LEFT(D687,FIND(".",D687)-1),D687)),4),PlanCont,0)),ISNUMBER(MATCH(LEFT(TRIM(IF(ISNUMBER(FIND(".",D687)),LEFT(D687,FIND(".",D687)-1),D687)),3),PlanCont,0)))),"Contul debitor nu există în plan. ",""))&amp;IF(E687="","Lipsește contul creditor. ",IF(NOT(OR(ISNUMBER(MATCH(TRIM(IF(ISNUMBER(FIND(".",E687)),LEFT(E687,FIND(".",E687)-1),E687)),PlanCont,0)),ISNUMBER(MATCH(LEFT(TRIM(IF(ISNUMBER(FIND(".",E687)),LEFT(E687,FIND(".",E687)-1),E687)),4),PlanCont,0)),ISNUMBER(MATCH(LEFT(TRIM(IF(ISNUMBER(FIND(".",E687)),LEFT(E687,FIND(".",E687)-1),E687)),3),PlanCont,0)))),"Contul creditor nu există în plan. ",""))&amp;IF(AND(D687&lt;&gt;"",TRIM(D687&amp;"")=TRIM(E687&amp;"")),"Același cont pe debit și credit. ","")&amp;IF(N(F687)=0,"Lipsește suma. ","")&amp;IF(AND(N(F687)&lt;0,J687&lt;&gt;"Stornare"),"Sumă negativă într-o notă care nu e de stornare. ","")&amp;IF(C687="","Lipsește explicația. ","")))</f>
        <v/>
      </c>
      <c r="L687" s="1" t="str">
        <f>IF(B687="","",B687&amp;"|"&amp;COUNTIF($B$5:B687,B687))</f>
        <v/>
      </c>
      <c r="M687" s="1" t="str">
        <f t="shared" si="32"/>
        <v/>
      </c>
    </row>
    <row r="688" spans="2:13" x14ac:dyDescent="0.2">
      <c r="B688" s="18"/>
      <c r="C688" s="13"/>
      <c r="D688" s="22"/>
      <c r="E688" s="22"/>
      <c r="F688" s="23"/>
      <c r="G688" s="24" t="str">
        <f>IF(B688="","",IFERROR(INDEX('Registru note'!$C$5:$C$504,MATCH(B688,'Registru note'!$B$5:$B$504,0)),""))</f>
        <v/>
      </c>
      <c r="H688" s="25" t="str">
        <f t="shared" si="30"/>
        <v/>
      </c>
      <c r="I688" s="25" t="str">
        <f t="shared" si="31"/>
        <v/>
      </c>
      <c r="J688" s="15" t="str">
        <f>IF(B688="","",IFERROR(INDEX('Registru note'!$D$5:$D$504,MATCH(B688,'Registru note'!$B$5:$B$504,0)),""))</f>
        <v/>
      </c>
      <c r="K688" s="17" t="str">
        <f>IF(AND(B688="",D688="",E688=""),"",TRIM(IF(ISNA(MATCH(B688,'Registru note'!$B$5:$B$504,0)),"Nota nu există în registru. ","")&amp;IF(D688="","Lipsește contul debitor. ",IF(NOT(OR(ISNUMBER(MATCH(TRIM(IF(ISNUMBER(FIND(".",D688)),LEFT(D688,FIND(".",D688)-1),D688)),PlanCont,0)),ISNUMBER(MATCH(LEFT(TRIM(IF(ISNUMBER(FIND(".",D688)),LEFT(D688,FIND(".",D688)-1),D688)),4),PlanCont,0)),ISNUMBER(MATCH(LEFT(TRIM(IF(ISNUMBER(FIND(".",D688)),LEFT(D688,FIND(".",D688)-1),D688)),3),PlanCont,0)))),"Contul debitor nu există în plan. ",""))&amp;IF(E688="","Lipsește contul creditor. ",IF(NOT(OR(ISNUMBER(MATCH(TRIM(IF(ISNUMBER(FIND(".",E688)),LEFT(E688,FIND(".",E688)-1),E688)),PlanCont,0)),ISNUMBER(MATCH(LEFT(TRIM(IF(ISNUMBER(FIND(".",E688)),LEFT(E688,FIND(".",E688)-1),E688)),4),PlanCont,0)),ISNUMBER(MATCH(LEFT(TRIM(IF(ISNUMBER(FIND(".",E688)),LEFT(E688,FIND(".",E688)-1),E688)),3),PlanCont,0)))),"Contul creditor nu există în plan. ",""))&amp;IF(AND(D688&lt;&gt;"",TRIM(D688&amp;"")=TRIM(E688&amp;"")),"Același cont pe debit și credit. ","")&amp;IF(N(F688)=0,"Lipsește suma. ","")&amp;IF(AND(N(F688)&lt;0,J688&lt;&gt;"Stornare"),"Sumă negativă într-o notă care nu e de stornare. ","")&amp;IF(C688="","Lipsește explicația. ","")))</f>
        <v/>
      </c>
      <c r="L688" s="1" t="str">
        <f>IF(B688="","",B688&amp;"|"&amp;COUNTIF($B$5:B688,B688))</f>
        <v/>
      </c>
      <c r="M688" s="1" t="str">
        <f t="shared" si="32"/>
        <v/>
      </c>
    </row>
    <row r="689" spans="2:13" x14ac:dyDescent="0.2">
      <c r="B689" s="18"/>
      <c r="C689" s="13"/>
      <c r="D689" s="22"/>
      <c r="E689" s="22"/>
      <c r="F689" s="23"/>
      <c r="G689" s="24" t="str">
        <f>IF(B689="","",IFERROR(INDEX('Registru note'!$C$5:$C$504,MATCH(B689,'Registru note'!$B$5:$B$504,0)),""))</f>
        <v/>
      </c>
      <c r="H689" s="25" t="str">
        <f t="shared" si="30"/>
        <v/>
      </c>
      <c r="I689" s="25" t="str">
        <f t="shared" si="31"/>
        <v/>
      </c>
      <c r="J689" s="15" t="str">
        <f>IF(B689="","",IFERROR(INDEX('Registru note'!$D$5:$D$504,MATCH(B689,'Registru note'!$B$5:$B$504,0)),""))</f>
        <v/>
      </c>
      <c r="K689" s="17" t="str">
        <f>IF(AND(B689="",D689="",E689=""),"",TRIM(IF(ISNA(MATCH(B689,'Registru note'!$B$5:$B$504,0)),"Nota nu există în registru. ","")&amp;IF(D689="","Lipsește contul debitor. ",IF(NOT(OR(ISNUMBER(MATCH(TRIM(IF(ISNUMBER(FIND(".",D689)),LEFT(D689,FIND(".",D689)-1),D689)),PlanCont,0)),ISNUMBER(MATCH(LEFT(TRIM(IF(ISNUMBER(FIND(".",D689)),LEFT(D689,FIND(".",D689)-1),D689)),4),PlanCont,0)),ISNUMBER(MATCH(LEFT(TRIM(IF(ISNUMBER(FIND(".",D689)),LEFT(D689,FIND(".",D689)-1),D689)),3),PlanCont,0)))),"Contul debitor nu există în plan. ",""))&amp;IF(E689="","Lipsește contul creditor. ",IF(NOT(OR(ISNUMBER(MATCH(TRIM(IF(ISNUMBER(FIND(".",E689)),LEFT(E689,FIND(".",E689)-1),E689)),PlanCont,0)),ISNUMBER(MATCH(LEFT(TRIM(IF(ISNUMBER(FIND(".",E689)),LEFT(E689,FIND(".",E689)-1),E689)),4),PlanCont,0)),ISNUMBER(MATCH(LEFT(TRIM(IF(ISNUMBER(FIND(".",E689)),LEFT(E689,FIND(".",E689)-1),E689)),3),PlanCont,0)))),"Contul creditor nu există în plan. ",""))&amp;IF(AND(D689&lt;&gt;"",TRIM(D689&amp;"")=TRIM(E689&amp;"")),"Același cont pe debit și credit. ","")&amp;IF(N(F689)=0,"Lipsește suma. ","")&amp;IF(AND(N(F689)&lt;0,J689&lt;&gt;"Stornare"),"Sumă negativă într-o notă care nu e de stornare. ","")&amp;IF(C689="","Lipsește explicația. ","")))</f>
        <v/>
      </c>
      <c r="L689" s="1" t="str">
        <f>IF(B689="","",B689&amp;"|"&amp;COUNTIF($B$5:B689,B689))</f>
        <v/>
      </c>
      <c r="M689" s="1" t="str">
        <f t="shared" si="32"/>
        <v/>
      </c>
    </row>
    <row r="690" spans="2:13" x14ac:dyDescent="0.2">
      <c r="B690" s="18"/>
      <c r="C690" s="13"/>
      <c r="D690" s="22"/>
      <c r="E690" s="22"/>
      <c r="F690" s="23"/>
      <c r="G690" s="24" t="str">
        <f>IF(B690="","",IFERROR(INDEX('Registru note'!$C$5:$C$504,MATCH(B690,'Registru note'!$B$5:$B$504,0)),""))</f>
        <v/>
      </c>
      <c r="H690" s="25" t="str">
        <f t="shared" si="30"/>
        <v/>
      </c>
      <c r="I690" s="25" t="str">
        <f t="shared" si="31"/>
        <v/>
      </c>
      <c r="J690" s="15" t="str">
        <f>IF(B690="","",IFERROR(INDEX('Registru note'!$D$5:$D$504,MATCH(B690,'Registru note'!$B$5:$B$504,0)),""))</f>
        <v/>
      </c>
      <c r="K690" s="17" t="str">
        <f>IF(AND(B690="",D690="",E690=""),"",TRIM(IF(ISNA(MATCH(B690,'Registru note'!$B$5:$B$504,0)),"Nota nu există în registru. ","")&amp;IF(D690="","Lipsește contul debitor. ",IF(NOT(OR(ISNUMBER(MATCH(TRIM(IF(ISNUMBER(FIND(".",D690)),LEFT(D690,FIND(".",D690)-1),D690)),PlanCont,0)),ISNUMBER(MATCH(LEFT(TRIM(IF(ISNUMBER(FIND(".",D690)),LEFT(D690,FIND(".",D690)-1),D690)),4),PlanCont,0)),ISNUMBER(MATCH(LEFT(TRIM(IF(ISNUMBER(FIND(".",D690)),LEFT(D690,FIND(".",D690)-1),D690)),3),PlanCont,0)))),"Contul debitor nu există în plan. ",""))&amp;IF(E690="","Lipsește contul creditor. ",IF(NOT(OR(ISNUMBER(MATCH(TRIM(IF(ISNUMBER(FIND(".",E690)),LEFT(E690,FIND(".",E690)-1),E690)),PlanCont,0)),ISNUMBER(MATCH(LEFT(TRIM(IF(ISNUMBER(FIND(".",E690)),LEFT(E690,FIND(".",E690)-1),E690)),4),PlanCont,0)),ISNUMBER(MATCH(LEFT(TRIM(IF(ISNUMBER(FIND(".",E690)),LEFT(E690,FIND(".",E690)-1),E690)),3),PlanCont,0)))),"Contul creditor nu există în plan. ",""))&amp;IF(AND(D690&lt;&gt;"",TRIM(D690&amp;"")=TRIM(E690&amp;"")),"Același cont pe debit și credit. ","")&amp;IF(N(F690)=0,"Lipsește suma. ","")&amp;IF(AND(N(F690)&lt;0,J690&lt;&gt;"Stornare"),"Sumă negativă într-o notă care nu e de stornare. ","")&amp;IF(C690="","Lipsește explicația. ","")))</f>
        <v/>
      </c>
      <c r="L690" s="1" t="str">
        <f>IF(B690="","",B690&amp;"|"&amp;COUNTIF($B$5:B690,B690))</f>
        <v/>
      </c>
      <c r="M690" s="1" t="str">
        <f t="shared" si="32"/>
        <v/>
      </c>
    </row>
    <row r="691" spans="2:13" x14ac:dyDescent="0.2">
      <c r="B691" s="18"/>
      <c r="C691" s="13"/>
      <c r="D691" s="22"/>
      <c r="E691" s="22"/>
      <c r="F691" s="23"/>
      <c r="G691" s="24" t="str">
        <f>IF(B691="","",IFERROR(INDEX('Registru note'!$C$5:$C$504,MATCH(B691,'Registru note'!$B$5:$B$504,0)),""))</f>
        <v/>
      </c>
      <c r="H691" s="25" t="str">
        <f t="shared" si="30"/>
        <v/>
      </c>
      <c r="I691" s="25" t="str">
        <f t="shared" si="31"/>
        <v/>
      </c>
      <c r="J691" s="15" t="str">
        <f>IF(B691="","",IFERROR(INDEX('Registru note'!$D$5:$D$504,MATCH(B691,'Registru note'!$B$5:$B$504,0)),""))</f>
        <v/>
      </c>
      <c r="K691" s="17" t="str">
        <f>IF(AND(B691="",D691="",E691=""),"",TRIM(IF(ISNA(MATCH(B691,'Registru note'!$B$5:$B$504,0)),"Nota nu există în registru. ","")&amp;IF(D691="","Lipsește contul debitor. ",IF(NOT(OR(ISNUMBER(MATCH(TRIM(IF(ISNUMBER(FIND(".",D691)),LEFT(D691,FIND(".",D691)-1),D691)),PlanCont,0)),ISNUMBER(MATCH(LEFT(TRIM(IF(ISNUMBER(FIND(".",D691)),LEFT(D691,FIND(".",D691)-1),D691)),4),PlanCont,0)),ISNUMBER(MATCH(LEFT(TRIM(IF(ISNUMBER(FIND(".",D691)),LEFT(D691,FIND(".",D691)-1),D691)),3),PlanCont,0)))),"Contul debitor nu există în plan. ",""))&amp;IF(E691="","Lipsește contul creditor. ",IF(NOT(OR(ISNUMBER(MATCH(TRIM(IF(ISNUMBER(FIND(".",E691)),LEFT(E691,FIND(".",E691)-1),E691)),PlanCont,0)),ISNUMBER(MATCH(LEFT(TRIM(IF(ISNUMBER(FIND(".",E691)),LEFT(E691,FIND(".",E691)-1),E691)),4),PlanCont,0)),ISNUMBER(MATCH(LEFT(TRIM(IF(ISNUMBER(FIND(".",E691)),LEFT(E691,FIND(".",E691)-1),E691)),3),PlanCont,0)))),"Contul creditor nu există în plan. ",""))&amp;IF(AND(D691&lt;&gt;"",TRIM(D691&amp;"")=TRIM(E691&amp;"")),"Același cont pe debit și credit. ","")&amp;IF(N(F691)=0,"Lipsește suma. ","")&amp;IF(AND(N(F691)&lt;0,J691&lt;&gt;"Stornare"),"Sumă negativă într-o notă care nu e de stornare. ","")&amp;IF(C691="","Lipsește explicația. ","")))</f>
        <v/>
      </c>
      <c r="L691" s="1" t="str">
        <f>IF(B691="","",B691&amp;"|"&amp;COUNTIF($B$5:B691,B691))</f>
        <v/>
      </c>
      <c r="M691" s="1" t="str">
        <f t="shared" si="32"/>
        <v/>
      </c>
    </row>
    <row r="692" spans="2:13" x14ac:dyDescent="0.2">
      <c r="B692" s="18"/>
      <c r="C692" s="13"/>
      <c r="D692" s="22"/>
      <c r="E692" s="22"/>
      <c r="F692" s="23"/>
      <c r="G692" s="24" t="str">
        <f>IF(B692="","",IFERROR(INDEX('Registru note'!$C$5:$C$504,MATCH(B692,'Registru note'!$B$5:$B$504,0)),""))</f>
        <v/>
      </c>
      <c r="H692" s="25" t="str">
        <f t="shared" si="30"/>
        <v/>
      </c>
      <c r="I692" s="25" t="str">
        <f t="shared" si="31"/>
        <v/>
      </c>
      <c r="J692" s="15" t="str">
        <f>IF(B692="","",IFERROR(INDEX('Registru note'!$D$5:$D$504,MATCH(B692,'Registru note'!$B$5:$B$504,0)),""))</f>
        <v/>
      </c>
      <c r="K692" s="17" t="str">
        <f>IF(AND(B692="",D692="",E692=""),"",TRIM(IF(ISNA(MATCH(B692,'Registru note'!$B$5:$B$504,0)),"Nota nu există în registru. ","")&amp;IF(D692="","Lipsește contul debitor. ",IF(NOT(OR(ISNUMBER(MATCH(TRIM(IF(ISNUMBER(FIND(".",D692)),LEFT(D692,FIND(".",D692)-1),D692)),PlanCont,0)),ISNUMBER(MATCH(LEFT(TRIM(IF(ISNUMBER(FIND(".",D692)),LEFT(D692,FIND(".",D692)-1),D692)),4),PlanCont,0)),ISNUMBER(MATCH(LEFT(TRIM(IF(ISNUMBER(FIND(".",D692)),LEFT(D692,FIND(".",D692)-1),D692)),3),PlanCont,0)))),"Contul debitor nu există în plan. ",""))&amp;IF(E692="","Lipsește contul creditor. ",IF(NOT(OR(ISNUMBER(MATCH(TRIM(IF(ISNUMBER(FIND(".",E692)),LEFT(E692,FIND(".",E692)-1),E692)),PlanCont,0)),ISNUMBER(MATCH(LEFT(TRIM(IF(ISNUMBER(FIND(".",E692)),LEFT(E692,FIND(".",E692)-1),E692)),4),PlanCont,0)),ISNUMBER(MATCH(LEFT(TRIM(IF(ISNUMBER(FIND(".",E692)),LEFT(E692,FIND(".",E692)-1),E692)),3),PlanCont,0)))),"Contul creditor nu există în plan. ",""))&amp;IF(AND(D692&lt;&gt;"",TRIM(D692&amp;"")=TRIM(E692&amp;"")),"Același cont pe debit și credit. ","")&amp;IF(N(F692)=0,"Lipsește suma. ","")&amp;IF(AND(N(F692)&lt;0,J692&lt;&gt;"Stornare"),"Sumă negativă într-o notă care nu e de stornare. ","")&amp;IF(C692="","Lipsește explicația. ","")))</f>
        <v/>
      </c>
      <c r="L692" s="1" t="str">
        <f>IF(B692="","",B692&amp;"|"&amp;COUNTIF($B$5:B692,B692))</f>
        <v/>
      </c>
      <c r="M692" s="1" t="str">
        <f t="shared" si="32"/>
        <v/>
      </c>
    </row>
    <row r="693" spans="2:13" x14ac:dyDescent="0.2">
      <c r="B693" s="18"/>
      <c r="C693" s="13"/>
      <c r="D693" s="22"/>
      <c r="E693" s="22"/>
      <c r="F693" s="23"/>
      <c r="G693" s="24" t="str">
        <f>IF(B693="","",IFERROR(INDEX('Registru note'!$C$5:$C$504,MATCH(B693,'Registru note'!$B$5:$B$504,0)),""))</f>
        <v/>
      </c>
      <c r="H693" s="25" t="str">
        <f t="shared" si="30"/>
        <v/>
      </c>
      <c r="I693" s="25" t="str">
        <f t="shared" si="31"/>
        <v/>
      </c>
      <c r="J693" s="15" t="str">
        <f>IF(B693="","",IFERROR(INDEX('Registru note'!$D$5:$D$504,MATCH(B693,'Registru note'!$B$5:$B$504,0)),""))</f>
        <v/>
      </c>
      <c r="K693" s="17" t="str">
        <f>IF(AND(B693="",D693="",E693=""),"",TRIM(IF(ISNA(MATCH(B693,'Registru note'!$B$5:$B$504,0)),"Nota nu există în registru. ","")&amp;IF(D693="","Lipsește contul debitor. ",IF(NOT(OR(ISNUMBER(MATCH(TRIM(IF(ISNUMBER(FIND(".",D693)),LEFT(D693,FIND(".",D693)-1),D693)),PlanCont,0)),ISNUMBER(MATCH(LEFT(TRIM(IF(ISNUMBER(FIND(".",D693)),LEFT(D693,FIND(".",D693)-1),D693)),4),PlanCont,0)),ISNUMBER(MATCH(LEFT(TRIM(IF(ISNUMBER(FIND(".",D693)),LEFT(D693,FIND(".",D693)-1),D693)),3),PlanCont,0)))),"Contul debitor nu există în plan. ",""))&amp;IF(E693="","Lipsește contul creditor. ",IF(NOT(OR(ISNUMBER(MATCH(TRIM(IF(ISNUMBER(FIND(".",E693)),LEFT(E693,FIND(".",E693)-1),E693)),PlanCont,0)),ISNUMBER(MATCH(LEFT(TRIM(IF(ISNUMBER(FIND(".",E693)),LEFT(E693,FIND(".",E693)-1),E693)),4),PlanCont,0)),ISNUMBER(MATCH(LEFT(TRIM(IF(ISNUMBER(FIND(".",E693)),LEFT(E693,FIND(".",E693)-1),E693)),3),PlanCont,0)))),"Contul creditor nu există în plan. ",""))&amp;IF(AND(D693&lt;&gt;"",TRIM(D693&amp;"")=TRIM(E693&amp;"")),"Același cont pe debit și credit. ","")&amp;IF(N(F693)=0,"Lipsește suma. ","")&amp;IF(AND(N(F693)&lt;0,J693&lt;&gt;"Stornare"),"Sumă negativă într-o notă care nu e de stornare. ","")&amp;IF(C693="","Lipsește explicația. ","")))</f>
        <v/>
      </c>
      <c r="L693" s="1" t="str">
        <f>IF(B693="","",B693&amp;"|"&amp;COUNTIF($B$5:B693,B693))</f>
        <v/>
      </c>
      <c r="M693" s="1" t="str">
        <f t="shared" si="32"/>
        <v/>
      </c>
    </row>
    <row r="694" spans="2:13" x14ac:dyDescent="0.2">
      <c r="B694" s="18"/>
      <c r="C694" s="13"/>
      <c r="D694" s="22"/>
      <c r="E694" s="22"/>
      <c r="F694" s="23"/>
      <c r="G694" s="24" t="str">
        <f>IF(B694="","",IFERROR(INDEX('Registru note'!$C$5:$C$504,MATCH(B694,'Registru note'!$B$5:$B$504,0)),""))</f>
        <v/>
      </c>
      <c r="H694" s="25" t="str">
        <f t="shared" si="30"/>
        <v/>
      </c>
      <c r="I694" s="25" t="str">
        <f t="shared" si="31"/>
        <v/>
      </c>
      <c r="J694" s="15" t="str">
        <f>IF(B694="","",IFERROR(INDEX('Registru note'!$D$5:$D$504,MATCH(B694,'Registru note'!$B$5:$B$504,0)),""))</f>
        <v/>
      </c>
      <c r="K694" s="17" t="str">
        <f>IF(AND(B694="",D694="",E694=""),"",TRIM(IF(ISNA(MATCH(B694,'Registru note'!$B$5:$B$504,0)),"Nota nu există în registru. ","")&amp;IF(D694="","Lipsește contul debitor. ",IF(NOT(OR(ISNUMBER(MATCH(TRIM(IF(ISNUMBER(FIND(".",D694)),LEFT(D694,FIND(".",D694)-1),D694)),PlanCont,0)),ISNUMBER(MATCH(LEFT(TRIM(IF(ISNUMBER(FIND(".",D694)),LEFT(D694,FIND(".",D694)-1),D694)),4),PlanCont,0)),ISNUMBER(MATCH(LEFT(TRIM(IF(ISNUMBER(FIND(".",D694)),LEFT(D694,FIND(".",D694)-1),D694)),3),PlanCont,0)))),"Contul debitor nu există în plan. ",""))&amp;IF(E694="","Lipsește contul creditor. ",IF(NOT(OR(ISNUMBER(MATCH(TRIM(IF(ISNUMBER(FIND(".",E694)),LEFT(E694,FIND(".",E694)-1),E694)),PlanCont,0)),ISNUMBER(MATCH(LEFT(TRIM(IF(ISNUMBER(FIND(".",E694)),LEFT(E694,FIND(".",E694)-1),E694)),4),PlanCont,0)),ISNUMBER(MATCH(LEFT(TRIM(IF(ISNUMBER(FIND(".",E694)),LEFT(E694,FIND(".",E694)-1),E694)),3),PlanCont,0)))),"Contul creditor nu există în plan. ",""))&amp;IF(AND(D694&lt;&gt;"",TRIM(D694&amp;"")=TRIM(E694&amp;"")),"Același cont pe debit și credit. ","")&amp;IF(N(F694)=0,"Lipsește suma. ","")&amp;IF(AND(N(F694)&lt;0,J694&lt;&gt;"Stornare"),"Sumă negativă într-o notă care nu e de stornare. ","")&amp;IF(C694="","Lipsește explicația. ","")))</f>
        <v/>
      </c>
      <c r="L694" s="1" t="str">
        <f>IF(B694="","",B694&amp;"|"&amp;COUNTIF($B$5:B694,B694))</f>
        <v/>
      </c>
      <c r="M694" s="1" t="str">
        <f t="shared" si="32"/>
        <v/>
      </c>
    </row>
    <row r="695" spans="2:13" x14ac:dyDescent="0.2">
      <c r="B695" s="18"/>
      <c r="C695" s="13"/>
      <c r="D695" s="22"/>
      <c r="E695" s="22"/>
      <c r="F695" s="23"/>
      <c r="G695" s="24" t="str">
        <f>IF(B695="","",IFERROR(INDEX('Registru note'!$C$5:$C$504,MATCH(B695,'Registru note'!$B$5:$B$504,0)),""))</f>
        <v/>
      </c>
      <c r="H695" s="25" t="str">
        <f t="shared" si="30"/>
        <v/>
      </c>
      <c r="I695" s="25" t="str">
        <f t="shared" si="31"/>
        <v/>
      </c>
      <c r="J695" s="15" t="str">
        <f>IF(B695="","",IFERROR(INDEX('Registru note'!$D$5:$D$504,MATCH(B695,'Registru note'!$B$5:$B$504,0)),""))</f>
        <v/>
      </c>
      <c r="K695" s="17" t="str">
        <f>IF(AND(B695="",D695="",E695=""),"",TRIM(IF(ISNA(MATCH(B695,'Registru note'!$B$5:$B$504,0)),"Nota nu există în registru. ","")&amp;IF(D695="","Lipsește contul debitor. ",IF(NOT(OR(ISNUMBER(MATCH(TRIM(IF(ISNUMBER(FIND(".",D695)),LEFT(D695,FIND(".",D695)-1),D695)),PlanCont,0)),ISNUMBER(MATCH(LEFT(TRIM(IF(ISNUMBER(FIND(".",D695)),LEFT(D695,FIND(".",D695)-1),D695)),4),PlanCont,0)),ISNUMBER(MATCH(LEFT(TRIM(IF(ISNUMBER(FIND(".",D695)),LEFT(D695,FIND(".",D695)-1),D695)),3),PlanCont,0)))),"Contul debitor nu există în plan. ",""))&amp;IF(E695="","Lipsește contul creditor. ",IF(NOT(OR(ISNUMBER(MATCH(TRIM(IF(ISNUMBER(FIND(".",E695)),LEFT(E695,FIND(".",E695)-1),E695)),PlanCont,0)),ISNUMBER(MATCH(LEFT(TRIM(IF(ISNUMBER(FIND(".",E695)),LEFT(E695,FIND(".",E695)-1),E695)),4),PlanCont,0)),ISNUMBER(MATCH(LEFT(TRIM(IF(ISNUMBER(FIND(".",E695)),LEFT(E695,FIND(".",E695)-1),E695)),3),PlanCont,0)))),"Contul creditor nu există în plan. ",""))&amp;IF(AND(D695&lt;&gt;"",TRIM(D695&amp;"")=TRIM(E695&amp;"")),"Același cont pe debit și credit. ","")&amp;IF(N(F695)=0,"Lipsește suma. ","")&amp;IF(AND(N(F695)&lt;0,J695&lt;&gt;"Stornare"),"Sumă negativă într-o notă care nu e de stornare. ","")&amp;IF(C695="","Lipsește explicația. ","")))</f>
        <v/>
      </c>
      <c r="L695" s="1" t="str">
        <f>IF(B695="","",B695&amp;"|"&amp;COUNTIF($B$5:B695,B695))</f>
        <v/>
      </c>
      <c r="M695" s="1" t="str">
        <f t="shared" si="32"/>
        <v/>
      </c>
    </row>
    <row r="696" spans="2:13" x14ac:dyDescent="0.2">
      <c r="B696" s="18"/>
      <c r="C696" s="13"/>
      <c r="D696" s="22"/>
      <c r="E696" s="22"/>
      <c r="F696" s="23"/>
      <c r="G696" s="24" t="str">
        <f>IF(B696="","",IFERROR(INDEX('Registru note'!$C$5:$C$504,MATCH(B696,'Registru note'!$B$5:$B$504,0)),""))</f>
        <v/>
      </c>
      <c r="H696" s="25" t="str">
        <f t="shared" si="30"/>
        <v/>
      </c>
      <c r="I696" s="25" t="str">
        <f t="shared" si="31"/>
        <v/>
      </c>
      <c r="J696" s="15" t="str">
        <f>IF(B696="","",IFERROR(INDEX('Registru note'!$D$5:$D$504,MATCH(B696,'Registru note'!$B$5:$B$504,0)),""))</f>
        <v/>
      </c>
      <c r="K696" s="17" t="str">
        <f>IF(AND(B696="",D696="",E696=""),"",TRIM(IF(ISNA(MATCH(B696,'Registru note'!$B$5:$B$504,0)),"Nota nu există în registru. ","")&amp;IF(D696="","Lipsește contul debitor. ",IF(NOT(OR(ISNUMBER(MATCH(TRIM(IF(ISNUMBER(FIND(".",D696)),LEFT(D696,FIND(".",D696)-1),D696)),PlanCont,0)),ISNUMBER(MATCH(LEFT(TRIM(IF(ISNUMBER(FIND(".",D696)),LEFT(D696,FIND(".",D696)-1),D696)),4),PlanCont,0)),ISNUMBER(MATCH(LEFT(TRIM(IF(ISNUMBER(FIND(".",D696)),LEFT(D696,FIND(".",D696)-1),D696)),3),PlanCont,0)))),"Contul debitor nu există în plan. ",""))&amp;IF(E696="","Lipsește contul creditor. ",IF(NOT(OR(ISNUMBER(MATCH(TRIM(IF(ISNUMBER(FIND(".",E696)),LEFT(E696,FIND(".",E696)-1),E696)),PlanCont,0)),ISNUMBER(MATCH(LEFT(TRIM(IF(ISNUMBER(FIND(".",E696)),LEFT(E696,FIND(".",E696)-1),E696)),4),PlanCont,0)),ISNUMBER(MATCH(LEFT(TRIM(IF(ISNUMBER(FIND(".",E696)),LEFT(E696,FIND(".",E696)-1),E696)),3),PlanCont,0)))),"Contul creditor nu există în plan. ",""))&amp;IF(AND(D696&lt;&gt;"",TRIM(D696&amp;"")=TRIM(E696&amp;"")),"Același cont pe debit și credit. ","")&amp;IF(N(F696)=0,"Lipsește suma. ","")&amp;IF(AND(N(F696)&lt;0,J696&lt;&gt;"Stornare"),"Sumă negativă într-o notă care nu e de stornare. ","")&amp;IF(C696="","Lipsește explicația. ","")))</f>
        <v/>
      </c>
      <c r="L696" s="1" t="str">
        <f>IF(B696="","",B696&amp;"|"&amp;COUNTIF($B$5:B696,B696))</f>
        <v/>
      </c>
      <c r="M696" s="1" t="str">
        <f t="shared" si="32"/>
        <v/>
      </c>
    </row>
    <row r="697" spans="2:13" x14ac:dyDescent="0.2">
      <c r="B697" s="18"/>
      <c r="C697" s="13"/>
      <c r="D697" s="22"/>
      <c r="E697" s="22"/>
      <c r="F697" s="23"/>
      <c r="G697" s="24" t="str">
        <f>IF(B697="","",IFERROR(INDEX('Registru note'!$C$5:$C$504,MATCH(B697,'Registru note'!$B$5:$B$504,0)),""))</f>
        <v/>
      </c>
      <c r="H697" s="25" t="str">
        <f t="shared" si="30"/>
        <v/>
      </c>
      <c r="I697" s="25" t="str">
        <f t="shared" si="31"/>
        <v/>
      </c>
      <c r="J697" s="15" t="str">
        <f>IF(B697="","",IFERROR(INDEX('Registru note'!$D$5:$D$504,MATCH(B697,'Registru note'!$B$5:$B$504,0)),""))</f>
        <v/>
      </c>
      <c r="K697" s="17" t="str">
        <f>IF(AND(B697="",D697="",E697=""),"",TRIM(IF(ISNA(MATCH(B697,'Registru note'!$B$5:$B$504,0)),"Nota nu există în registru. ","")&amp;IF(D697="","Lipsește contul debitor. ",IF(NOT(OR(ISNUMBER(MATCH(TRIM(IF(ISNUMBER(FIND(".",D697)),LEFT(D697,FIND(".",D697)-1),D697)),PlanCont,0)),ISNUMBER(MATCH(LEFT(TRIM(IF(ISNUMBER(FIND(".",D697)),LEFT(D697,FIND(".",D697)-1),D697)),4),PlanCont,0)),ISNUMBER(MATCH(LEFT(TRIM(IF(ISNUMBER(FIND(".",D697)),LEFT(D697,FIND(".",D697)-1),D697)),3),PlanCont,0)))),"Contul debitor nu există în plan. ",""))&amp;IF(E697="","Lipsește contul creditor. ",IF(NOT(OR(ISNUMBER(MATCH(TRIM(IF(ISNUMBER(FIND(".",E697)),LEFT(E697,FIND(".",E697)-1),E697)),PlanCont,0)),ISNUMBER(MATCH(LEFT(TRIM(IF(ISNUMBER(FIND(".",E697)),LEFT(E697,FIND(".",E697)-1),E697)),4),PlanCont,0)),ISNUMBER(MATCH(LEFT(TRIM(IF(ISNUMBER(FIND(".",E697)),LEFT(E697,FIND(".",E697)-1),E697)),3),PlanCont,0)))),"Contul creditor nu există în plan. ",""))&amp;IF(AND(D697&lt;&gt;"",TRIM(D697&amp;"")=TRIM(E697&amp;"")),"Același cont pe debit și credit. ","")&amp;IF(N(F697)=0,"Lipsește suma. ","")&amp;IF(AND(N(F697)&lt;0,J697&lt;&gt;"Stornare"),"Sumă negativă într-o notă care nu e de stornare. ","")&amp;IF(C697="","Lipsește explicația. ","")))</f>
        <v/>
      </c>
      <c r="L697" s="1" t="str">
        <f>IF(B697="","",B697&amp;"|"&amp;COUNTIF($B$5:B697,B697))</f>
        <v/>
      </c>
      <c r="M697" s="1" t="str">
        <f t="shared" si="32"/>
        <v/>
      </c>
    </row>
    <row r="698" spans="2:13" x14ac:dyDescent="0.2">
      <c r="B698" s="18"/>
      <c r="C698" s="13"/>
      <c r="D698" s="22"/>
      <c r="E698" s="22"/>
      <c r="F698" s="23"/>
      <c r="G698" s="24" t="str">
        <f>IF(B698="","",IFERROR(INDEX('Registru note'!$C$5:$C$504,MATCH(B698,'Registru note'!$B$5:$B$504,0)),""))</f>
        <v/>
      </c>
      <c r="H698" s="25" t="str">
        <f t="shared" si="30"/>
        <v/>
      </c>
      <c r="I698" s="25" t="str">
        <f t="shared" si="31"/>
        <v/>
      </c>
      <c r="J698" s="15" t="str">
        <f>IF(B698="","",IFERROR(INDEX('Registru note'!$D$5:$D$504,MATCH(B698,'Registru note'!$B$5:$B$504,0)),""))</f>
        <v/>
      </c>
      <c r="K698" s="17" t="str">
        <f>IF(AND(B698="",D698="",E698=""),"",TRIM(IF(ISNA(MATCH(B698,'Registru note'!$B$5:$B$504,0)),"Nota nu există în registru. ","")&amp;IF(D698="","Lipsește contul debitor. ",IF(NOT(OR(ISNUMBER(MATCH(TRIM(IF(ISNUMBER(FIND(".",D698)),LEFT(D698,FIND(".",D698)-1),D698)),PlanCont,0)),ISNUMBER(MATCH(LEFT(TRIM(IF(ISNUMBER(FIND(".",D698)),LEFT(D698,FIND(".",D698)-1),D698)),4),PlanCont,0)),ISNUMBER(MATCH(LEFT(TRIM(IF(ISNUMBER(FIND(".",D698)),LEFT(D698,FIND(".",D698)-1),D698)),3),PlanCont,0)))),"Contul debitor nu există în plan. ",""))&amp;IF(E698="","Lipsește contul creditor. ",IF(NOT(OR(ISNUMBER(MATCH(TRIM(IF(ISNUMBER(FIND(".",E698)),LEFT(E698,FIND(".",E698)-1),E698)),PlanCont,0)),ISNUMBER(MATCH(LEFT(TRIM(IF(ISNUMBER(FIND(".",E698)),LEFT(E698,FIND(".",E698)-1),E698)),4),PlanCont,0)),ISNUMBER(MATCH(LEFT(TRIM(IF(ISNUMBER(FIND(".",E698)),LEFT(E698,FIND(".",E698)-1),E698)),3),PlanCont,0)))),"Contul creditor nu există în plan. ",""))&amp;IF(AND(D698&lt;&gt;"",TRIM(D698&amp;"")=TRIM(E698&amp;"")),"Același cont pe debit și credit. ","")&amp;IF(N(F698)=0,"Lipsește suma. ","")&amp;IF(AND(N(F698)&lt;0,J698&lt;&gt;"Stornare"),"Sumă negativă într-o notă care nu e de stornare. ","")&amp;IF(C698="","Lipsește explicația. ","")))</f>
        <v/>
      </c>
      <c r="L698" s="1" t="str">
        <f>IF(B698="","",B698&amp;"|"&amp;COUNTIF($B$5:B698,B698))</f>
        <v/>
      </c>
      <c r="M698" s="1" t="str">
        <f t="shared" si="32"/>
        <v/>
      </c>
    </row>
    <row r="699" spans="2:13" x14ac:dyDescent="0.2">
      <c r="B699" s="18"/>
      <c r="C699" s="13"/>
      <c r="D699" s="22"/>
      <c r="E699" s="22"/>
      <c r="F699" s="23"/>
      <c r="G699" s="24" t="str">
        <f>IF(B699="","",IFERROR(INDEX('Registru note'!$C$5:$C$504,MATCH(B699,'Registru note'!$B$5:$B$504,0)),""))</f>
        <v/>
      </c>
      <c r="H699" s="25" t="str">
        <f t="shared" si="30"/>
        <v/>
      </c>
      <c r="I699" s="25" t="str">
        <f t="shared" si="31"/>
        <v/>
      </c>
      <c r="J699" s="15" t="str">
        <f>IF(B699="","",IFERROR(INDEX('Registru note'!$D$5:$D$504,MATCH(B699,'Registru note'!$B$5:$B$504,0)),""))</f>
        <v/>
      </c>
      <c r="K699" s="17" t="str">
        <f>IF(AND(B699="",D699="",E699=""),"",TRIM(IF(ISNA(MATCH(B699,'Registru note'!$B$5:$B$504,0)),"Nota nu există în registru. ","")&amp;IF(D699="","Lipsește contul debitor. ",IF(NOT(OR(ISNUMBER(MATCH(TRIM(IF(ISNUMBER(FIND(".",D699)),LEFT(D699,FIND(".",D699)-1),D699)),PlanCont,0)),ISNUMBER(MATCH(LEFT(TRIM(IF(ISNUMBER(FIND(".",D699)),LEFT(D699,FIND(".",D699)-1),D699)),4),PlanCont,0)),ISNUMBER(MATCH(LEFT(TRIM(IF(ISNUMBER(FIND(".",D699)),LEFT(D699,FIND(".",D699)-1),D699)),3),PlanCont,0)))),"Contul debitor nu există în plan. ",""))&amp;IF(E699="","Lipsește contul creditor. ",IF(NOT(OR(ISNUMBER(MATCH(TRIM(IF(ISNUMBER(FIND(".",E699)),LEFT(E699,FIND(".",E699)-1),E699)),PlanCont,0)),ISNUMBER(MATCH(LEFT(TRIM(IF(ISNUMBER(FIND(".",E699)),LEFT(E699,FIND(".",E699)-1),E699)),4),PlanCont,0)),ISNUMBER(MATCH(LEFT(TRIM(IF(ISNUMBER(FIND(".",E699)),LEFT(E699,FIND(".",E699)-1),E699)),3),PlanCont,0)))),"Contul creditor nu există în plan. ",""))&amp;IF(AND(D699&lt;&gt;"",TRIM(D699&amp;"")=TRIM(E699&amp;"")),"Același cont pe debit și credit. ","")&amp;IF(N(F699)=0,"Lipsește suma. ","")&amp;IF(AND(N(F699)&lt;0,J699&lt;&gt;"Stornare"),"Sumă negativă într-o notă care nu e de stornare. ","")&amp;IF(C699="","Lipsește explicația. ","")))</f>
        <v/>
      </c>
      <c r="L699" s="1" t="str">
        <f>IF(B699="","",B699&amp;"|"&amp;COUNTIF($B$5:B699,B699))</f>
        <v/>
      </c>
      <c r="M699" s="1" t="str">
        <f t="shared" si="32"/>
        <v/>
      </c>
    </row>
    <row r="700" spans="2:13" x14ac:dyDescent="0.2">
      <c r="B700" s="18"/>
      <c r="C700" s="13"/>
      <c r="D700" s="22"/>
      <c r="E700" s="22"/>
      <c r="F700" s="23"/>
      <c r="G700" s="24" t="str">
        <f>IF(B700="","",IFERROR(INDEX('Registru note'!$C$5:$C$504,MATCH(B700,'Registru note'!$B$5:$B$504,0)),""))</f>
        <v/>
      </c>
      <c r="H700" s="25" t="str">
        <f t="shared" si="30"/>
        <v/>
      </c>
      <c r="I700" s="25" t="str">
        <f t="shared" si="31"/>
        <v/>
      </c>
      <c r="J700" s="15" t="str">
        <f>IF(B700="","",IFERROR(INDEX('Registru note'!$D$5:$D$504,MATCH(B700,'Registru note'!$B$5:$B$504,0)),""))</f>
        <v/>
      </c>
      <c r="K700" s="17" t="str">
        <f>IF(AND(B700="",D700="",E700=""),"",TRIM(IF(ISNA(MATCH(B700,'Registru note'!$B$5:$B$504,0)),"Nota nu există în registru. ","")&amp;IF(D700="","Lipsește contul debitor. ",IF(NOT(OR(ISNUMBER(MATCH(TRIM(IF(ISNUMBER(FIND(".",D700)),LEFT(D700,FIND(".",D700)-1),D700)),PlanCont,0)),ISNUMBER(MATCH(LEFT(TRIM(IF(ISNUMBER(FIND(".",D700)),LEFT(D700,FIND(".",D700)-1),D700)),4),PlanCont,0)),ISNUMBER(MATCH(LEFT(TRIM(IF(ISNUMBER(FIND(".",D700)),LEFT(D700,FIND(".",D700)-1),D700)),3),PlanCont,0)))),"Contul debitor nu există în plan. ",""))&amp;IF(E700="","Lipsește contul creditor. ",IF(NOT(OR(ISNUMBER(MATCH(TRIM(IF(ISNUMBER(FIND(".",E700)),LEFT(E700,FIND(".",E700)-1),E700)),PlanCont,0)),ISNUMBER(MATCH(LEFT(TRIM(IF(ISNUMBER(FIND(".",E700)),LEFT(E700,FIND(".",E700)-1),E700)),4),PlanCont,0)),ISNUMBER(MATCH(LEFT(TRIM(IF(ISNUMBER(FIND(".",E700)),LEFT(E700,FIND(".",E700)-1),E700)),3),PlanCont,0)))),"Contul creditor nu există în plan. ",""))&amp;IF(AND(D700&lt;&gt;"",TRIM(D700&amp;"")=TRIM(E700&amp;"")),"Același cont pe debit și credit. ","")&amp;IF(N(F700)=0,"Lipsește suma. ","")&amp;IF(AND(N(F700)&lt;0,J700&lt;&gt;"Stornare"),"Sumă negativă într-o notă care nu e de stornare. ","")&amp;IF(C700="","Lipsește explicația. ","")))</f>
        <v/>
      </c>
      <c r="L700" s="1" t="str">
        <f>IF(B700="","",B700&amp;"|"&amp;COUNTIF($B$5:B700,B700))</f>
        <v/>
      </c>
      <c r="M700" s="1" t="str">
        <f t="shared" si="32"/>
        <v/>
      </c>
    </row>
    <row r="701" spans="2:13" x14ac:dyDescent="0.2">
      <c r="B701" s="18"/>
      <c r="C701" s="13"/>
      <c r="D701" s="22"/>
      <c r="E701" s="22"/>
      <c r="F701" s="23"/>
      <c r="G701" s="24" t="str">
        <f>IF(B701="","",IFERROR(INDEX('Registru note'!$C$5:$C$504,MATCH(B701,'Registru note'!$B$5:$B$504,0)),""))</f>
        <v/>
      </c>
      <c r="H701" s="25" t="str">
        <f t="shared" si="30"/>
        <v/>
      </c>
      <c r="I701" s="25" t="str">
        <f t="shared" si="31"/>
        <v/>
      </c>
      <c r="J701" s="15" t="str">
        <f>IF(B701="","",IFERROR(INDEX('Registru note'!$D$5:$D$504,MATCH(B701,'Registru note'!$B$5:$B$504,0)),""))</f>
        <v/>
      </c>
      <c r="K701" s="17" t="str">
        <f>IF(AND(B701="",D701="",E701=""),"",TRIM(IF(ISNA(MATCH(B701,'Registru note'!$B$5:$B$504,0)),"Nota nu există în registru. ","")&amp;IF(D701="","Lipsește contul debitor. ",IF(NOT(OR(ISNUMBER(MATCH(TRIM(IF(ISNUMBER(FIND(".",D701)),LEFT(D701,FIND(".",D701)-1),D701)),PlanCont,0)),ISNUMBER(MATCH(LEFT(TRIM(IF(ISNUMBER(FIND(".",D701)),LEFT(D701,FIND(".",D701)-1),D701)),4),PlanCont,0)),ISNUMBER(MATCH(LEFT(TRIM(IF(ISNUMBER(FIND(".",D701)),LEFT(D701,FIND(".",D701)-1),D701)),3),PlanCont,0)))),"Contul debitor nu există în plan. ",""))&amp;IF(E701="","Lipsește contul creditor. ",IF(NOT(OR(ISNUMBER(MATCH(TRIM(IF(ISNUMBER(FIND(".",E701)),LEFT(E701,FIND(".",E701)-1),E701)),PlanCont,0)),ISNUMBER(MATCH(LEFT(TRIM(IF(ISNUMBER(FIND(".",E701)),LEFT(E701,FIND(".",E701)-1),E701)),4),PlanCont,0)),ISNUMBER(MATCH(LEFT(TRIM(IF(ISNUMBER(FIND(".",E701)),LEFT(E701,FIND(".",E701)-1),E701)),3),PlanCont,0)))),"Contul creditor nu există în plan. ",""))&amp;IF(AND(D701&lt;&gt;"",TRIM(D701&amp;"")=TRIM(E701&amp;"")),"Același cont pe debit și credit. ","")&amp;IF(N(F701)=0,"Lipsește suma. ","")&amp;IF(AND(N(F701)&lt;0,J701&lt;&gt;"Stornare"),"Sumă negativă într-o notă care nu e de stornare. ","")&amp;IF(C701="","Lipsește explicația. ","")))</f>
        <v/>
      </c>
      <c r="L701" s="1" t="str">
        <f>IF(B701="","",B701&amp;"|"&amp;COUNTIF($B$5:B701,B701))</f>
        <v/>
      </c>
      <c r="M701" s="1" t="str">
        <f t="shared" si="32"/>
        <v/>
      </c>
    </row>
    <row r="702" spans="2:13" x14ac:dyDescent="0.2">
      <c r="B702" s="18"/>
      <c r="C702" s="13"/>
      <c r="D702" s="22"/>
      <c r="E702" s="22"/>
      <c r="F702" s="23"/>
      <c r="G702" s="24" t="str">
        <f>IF(B702="","",IFERROR(INDEX('Registru note'!$C$5:$C$504,MATCH(B702,'Registru note'!$B$5:$B$504,0)),""))</f>
        <v/>
      </c>
      <c r="H702" s="25" t="str">
        <f t="shared" si="30"/>
        <v/>
      </c>
      <c r="I702" s="25" t="str">
        <f t="shared" si="31"/>
        <v/>
      </c>
      <c r="J702" s="15" t="str">
        <f>IF(B702="","",IFERROR(INDEX('Registru note'!$D$5:$D$504,MATCH(B702,'Registru note'!$B$5:$B$504,0)),""))</f>
        <v/>
      </c>
      <c r="K702" s="17" t="str">
        <f>IF(AND(B702="",D702="",E702=""),"",TRIM(IF(ISNA(MATCH(B702,'Registru note'!$B$5:$B$504,0)),"Nota nu există în registru. ","")&amp;IF(D702="","Lipsește contul debitor. ",IF(NOT(OR(ISNUMBER(MATCH(TRIM(IF(ISNUMBER(FIND(".",D702)),LEFT(D702,FIND(".",D702)-1),D702)),PlanCont,0)),ISNUMBER(MATCH(LEFT(TRIM(IF(ISNUMBER(FIND(".",D702)),LEFT(D702,FIND(".",D702)-1),D702)),4),PlanCont,0)),ISNUMBER(MATCH(LEFT(TRIM(IF(ISNUMBER(FIND(".",D702)),LEFT(D702,FIND(".",D702)-1),D702)),3),PlanCont,0)))),"Contul debitor nu există în plan. ",""))&amp;IF(E702="","Lipsește contul creditor. ",IF(NOT(OR(ISNUMBER(MATCH(TRIM(IF(ISNUMBER(FIND(".",E702)),LEFT(E702,FIND(".",E702)-1),E702)),PlanCont,0)),ISNUMBER(MATCH(LEFT(TRIM(IF(ISNUMBER(FIND(".",E702)),LEFT(E702,FIND(".",E702)-1),E702)),4),PlanCont,0)),ISNUMBER(MATCH(LEFT(TRIM(IF(ISNUMBER(FIND(".",E702)),LEFT(E702,FIND(".",E702)-1),E702)),3),PlanCont,0)))),"Contul creditor nu există în plan. ",""))&amp;IF(AND(D702&lt;&gt;"",TRIM(D702&amp;"")=TRIM(E702&amp;"")),"Același cont pe debit și credit. ","")&amp;IF(N(F702)=0,"Lipsește suma. ","")&amp;IF(AND(N(F702)&lt;0,J702&lt;&gt;"Stornare"),"Sumă negativă într-o notă care nu e de stornare. ","")&amp;IF(C702="","Lipsește explicația. ","")))</f>
        <v/>
      </c>
      <c r="L702" s="1" t="str">
        <f>IF(B702="","",B702&amp;"|"&amp;COUNTIF($B$5:B702,B702))</f>
        <v/>
      </c>
      <c r="M702" s="1" t="str">
        <f t="shared" si="32"/>
        <v/>
      </c>
    </row>
    <row r="703" spans="2:13" x14ac:dyDescent="0.2">
      <c r="B703" s="18"/>
      <c r="C703" s="13"/>
      <c r="D703" s="22"/>
      <c r="E703" s="22"/>
      <c r="F703" s="23"/>
      <c r="G703" s="24" t="str">
        <f>IF(B703="","",IFERROR(INDEX('Registru note'!$C$5:$C$504,MATCH(B703,'Registru note'!$B$5:$B$504,0)),""))</f>
        <v/>
      </c>
      <c r="H703" s="25" t="str">
        <f t="shared" si="30"/>
        <v/>
      </c>
      <c r="I703" s="25" t="str">
        <f t="shared" si="31"/>
        <v/>
      </c>
      <c r="J703" s="15" t="str">
        <f>IF(B703="","",IFERROR(INDEX('Registru note'!$D$5:$D$504,MATCH(B703,'Registru note'!$B$5:$B$504,0)),""))</f>
        <v/>
      </c>
      <c r="K703" s="17" t="str">
        <f>IF(AND(B703="",D703="",E703=""),"",TRIM(IF(ISNA(MATCH(B703,'Registru note'!$B$5:$B$504,0)),"Nota nu există în registru. ","")&amp;IF(D703="","Lipsește contul debitor. ",IF(NOT(OR(ISNUMBER(MATCH(TRIM(IF(ISNUMBER(FIND(".",D703)),LEFT(D703,FIND(".",D703)-1),D703)),PlanCont,0)),ISNUMBER(MATCH(LEFT(TRIM(IF(ISNUMBER(FIND(".",D703)),LEFT(D703,FIND(".",D703)-1),D703)),4),PlanCont,0)),ISNUMBER(MATCH(LEFT(TRIM(IF(ISNUMBER(FIND(".",D703)),LEFT(D703,FIND(".",D703)-1),D703)),3),PlanCont,0)))),"Contul debitor nu există în plan. ",""))&amp;IF(E703="","Lipsește contul creditor. ",IF(NOT(OR(ISNUMBER(MATCH(TRIM(IF(ISNUMBER(FIND(".",E703)),LEFT(E703,FIND(".",E703)-1),E703)),PlanCont,0)),ISNUMBER(MATCH(LEFT(TRIM(IF(ISNUMBER(FIND(".",E703)),LEFT(E703,FIND(".",E703)-1),E703)),4),PlanCont,0)),ISNUMBER(MATCH(LEFT(TRIM(IF(ISNUMBER(FIND(".",E703)),LEFT(E703,FIND(".",E703)-1),E703)),3),PlanCont,0)))),"Contul creditor nu există în plan. ",""))&amp;IF(AND(D703&lt;&gt;"",TRIM(D703&amp;"")=TRIM(E703&amp;"")),"Același cont pe debit și credit. ","")&amp;IF(N(F703)=0,"Lipsește suma. ","")&amp;IF(AND(N(F703)&lt;0,J703&lt;&gt;"Stornare"),"Sumă negativă într-o notă care nu e de stornare. ","")&amp;IF(C703="","Lipsește explicația. ","")))</f>
        <v/>
      </c>
      <c r="L703" s="1" t="str">
        <f>IF(B703="","",B703&amp;"|"&amp;COUNTIF($B$5:B703,B703))</f>
        <v/>
      </c>
      <c r="M703" s="1" t="str">
        <f t="shared" si="32"/>
        <v/>
      </c>
    </row>
    <row r="704" spans="2:13" x14ac:dyDescent="0.2">
      <c r="B704" s="18"/>
      <c r="C704" s="13"/>
      <c r="D704" s="22"/>
      <c r="E704" s="22"/>
      <c r="F704" s="23"/>
      <c r="G704" s="24" t="str">
        <f>IF(B704="","",IFERROR(INDEX('Registru note'!$C$5:$C$504,MATCH(B704,'Registru note'!$B$5:$B$504,0)),""))</f>
        <v/>
      </c>
      <c r="H704" s="25" t="str">
        <f t="shared" si="30"/>
        <v/>
      </c>
      <c r="I704" s="25" t="str">
        <f t="shared" si="31"/>
        <v/>
      </c>
      <c r="J704" s="15" t="str">
        <f>IF(B704="","",IFERROR(INDEX('Registru note'!$D$5:$D$504,MATCH(B704,'Registru note'!$B$5:$B$504,0)),""))</f>
        <v/>
      </c>
      <c r="K704" s="17" t="str">
        <f>IF(AND(B704="",D704="",E704=""),"",TRIM(IF(ISNA(MATCH(B704,'Registru note'!$B$5:$B$504,0)),"Nota nu există în registru. ","")&amp;IF(D704="","Lipsește contul debitor. ",IF(NOT(OR(ISNUMBER(MATCH(TRIM(IF(ISNUMBER(FIND(".",D704)),LEFT(D704,FIND(".",D704)-1),D704)),PlanCont,0)),ISNUMBER(MATCH(LEFT(TRIM(IF(ISNUMBER(FIND(".",D704)),LEFT(D704,FIND(".",D704)-1),D704)),4),PlanCont,0)),ISNUMBER(MATCH(LEFT(TRIM(IF(ISNUMBER(FIND(".",D704)),LEFT(D704,FIND(".",D704)-1),D704)),3),PlanCont,0)))),"Contul debitor nu există în plan. ",""))&amp;IF(E704="","Lipsește contul creditor. ",IF(NOT(OR(ISNUMBER(MATCH(TRIM(IF(ISNUMBER(FIND(".",E704)),LEFT(E704,FIND(".",E704)-1),E704)),PlanCont,0)),ISNUMBER(MATCH(LEFT(TRIM(IF(ISNUMBER(FIND(".",E704)),LEFT(E704,FIND(".",E704)-1),E704)),4),PlanCont,0)),ISNUMBER(MATCH(LEFT(TRIM(IF(ISNUMBER(FIND(".",E704)),LEFT(E704,FIND(".",E704)-1),E704)),3),PlanCont,0)))),"Contul creditor nu există în plan. ",""))&amp;IF(AND(D704&lt;&gt;"",TRIM(D704&amp;"")=TRIM(E704&amp;"")),"Același cont pe debit și credit. ","")&amp;IF(N(F704)=0,"Lipsește suma. ","")&amp;IF(AND(N(F704)&lt;0,J704&lt;&gt;"Stornare"),"Sumă negativă într-o notă care nu e de stornare. ","")&amp;IF(C704="","Lipsește explicația. ","")))</f>
        <v/>
      </c>
      <c r="L704" s="1" t="str">
        <f>IF(B704="","",B704&amp;"|"&amp;COUNTIF($B$5:B704,B704))</f>
        <v/>
      </c>
      <c r="M704" s="1" t="str">
        <f t="shared" si="32"/>
        <v/>
      </c>
    </row>
    <row r="705" spans="2:13" x14ac:dyDescent="0.2">
      <c r="B705" s="18"/>
      <c r="C705" s="13"/>
      <c r="D705" s="22"/>
      <c r="E705" s="22"/>
      <c r="F705" s="23"/>
      <c r="G705" s="24" t="str">
        <f>IF(B705="","",IFERROR(INDEX('Registru note'!$C$5:$C$504,MATCH(B705,'Registru note'!$B$5:$B$504,0)),""))</f>
        <v/>
      </c>
      <c r="H705" s="25" t="str">
        <f t="shared" si="30"/>
        <v/>
      </c>
      <c r="I705" s="25" t="str">
        <f t="shared" si="31"/>
        <v/>
      </c>
      <c r="J705" s="15" t="str">
        <f>IF(B705="","",IFERROR(INDEX('Registru note'!$D$5:$D$504,MATCH(B705,'Registru note'!$B$5:$B$504,0)),""))</f>
        <v/>
      </c>
      <c r="K705" s="17" t="str">
        <f>IF(AND(B705="",D705="",E705=""),"",TRIM(IF(ISNA(MATCH(B705,'Registru note'!$B$5:$B$504,0)),"Nota nu există în registru. ","")&amp;IF(D705="","Lipsește contul debitor. ",IF(NOT(OR(ISNUMBER(MATCH(TRIM(IF(ISNUMBER(FIND(".",D705)),LEFT(D705,FIND(".",D705)-1),D705)),PlanCont,0)),ISNUMBER(MATCH(LEFT(TRIM(IF(ISNUMBER(FIND(".",D705)),LEFT(D705,FIND(".",D705)-1),D705)),4),PlanCont,0)),ISNUMBER(MATCH(LEFT(TRIM(IF(ISNUMBER(FIND(".",D705)),LEFT(D705,FIND(".",D705)-1),D705)),3),PlanCont,0)))),"Contul debitor nu există în plan. ",""))&amp;IF(E705="","Lipsește contul creditor. ",IF(NOT(OR(ISNUMBER(MATCH(TRIM(IF(ISNUMBER(FIND(".",E705)),LEFT(E705,FIND(".",E705)-1),E705)),PlanCont,0)),ISNUMBER(MATCH(LEFT(TRIM(IF(ISNUMBER(FIND(".",E705)),LEFT(E705,FIND(".",E705)-1),E705)),4),PlanCont,0)),ISNUMBER(MATCH(LEFT(TRIM(IF(ISNUMBER(FIND(".",E705)),LEFT(E705,FIND(".",E705)-1),E705)),3),PlanCont,0)))),"Contul creditor nu există în plan. ",""))&amp;IF(AND(D705&lt;&gt;"",TRIM(D705&amp;"")=TRIM(E705&amp;"")),"Același cont pe debit și credit. ","")&amp;IF(N(F705)=0,"Lipsește suma. ","")&amp;IF(AND(N(F705)&lt;0,J705&lt;&gt;"Stornare"),"Sumă negativă într-o notă care nu e de stornare. ","")&amp;IF(C705="","Lipsește explicația. ","")))</f>
        <v/>
      </c>
      <c r="L705" s="1" t="str">
        <f>IF(B705="","",B705&amp;"|"&amp;COUNTIF($B$5:B705,B705))</f>
        <v/>
      </c>
      <c r="M705" s="1" t="str">
        <f t="shared" si="32"/>
        <v/>
      </c>
    </row>
    <row r="706" spans="2:13" x14ac:dyDescent="0.2">
      <c r="B706" s="18"/>
      <c r="C706" s="13"/>
      <c r="D706" s="22"/>
      <c r="E706" s="22"/>
      <c r="F706" s="23"/>
      <c r="G706" s="24" t="str">
        <f>IF(B706="","",IFERROR(INDEX('Registru note'!$C$5:$C$504,MATCH(B706,'Registru note'!$B$5:$B$504,0)),""))</f>
        <v/>
      </c>
      <c r="H706" s="25" t="str">
        <f t="shared" si="30"/>
        <v/>
      </c>
      <c r="I706" s="25" t="str">
        <f t="shared" si="31"/>
        <v/>
      </c>
      <c r="J706" s="15" t="str">
        <f>IF(B706="","",IFERROR(INDEX('Registru note'!$D$5:$D$504,MATCH(B706,'Registru note'!$B$5:$B$504,0)),""))</f>
        <v/>
      </c>
      <c r="K706" s="17" t="str">
        <f>IF(AND(B706="",D706="",E706=""),"",TRIM(IF(ISNA(MATCH(B706,'Registru note'!$B$5:$B$504,0)),"Nota nu există în registru. ","")&amp;IF(D706="","Lipsește contul debitor. ",IF(NOT(OR(ISNUMBER(MATCH(TRIM(IF(ISNUMBER(FIND(".",D706)),LEFT(D706,FIND(".",D706)-1),D706)),PlanCont,0)),ISNUMBER(MATCH(LEFT(TRIM(IF(ISNUMBER(FIND(".",D706)),LEFT(D706,FIND(".",D706)-1),D706)),4),PlanCont,0)),ISNUMBER(MATCH(LEFT(TRIM(IF(ISNUMBER(FIND(".",D706)),LEFT(D706,FIND(".",D706)-1),D706)),3),PlanCont,0)))),"Contul debitor nu există în plan. ",""))&amp;IF(E706="","Lipsește contul creditor. ",IF(NOT(OR(ISNUMBER(MATCH(TRIM(IF(ISNUMBER(FIND(".",E706)),LEFT(E706,FIND(".",E706)-1),E706)),PlanCont,0)),ISNUMBER(MATCH(LEFT(TRIM(IF(ISNUMBER(FIND(".",E706)),LEFT(E706,FIND(".",E706)-1),E706)),4),PlanCont,0)),ISNUMBER(MATCH(LEFT(TRIM(IF(ISNUMBER(FIND(".",E706)),LEFT(E706,FIND(".",E706)-1),E706)),3),PlanCont,0)))),"Contul creditor nu există în plan. ",""))&amp;IF(AND(D706&lt;&gt;"",TRIM(D706&amp;"")=TRIM(E706&amp;"")),"Același cont pe debit și credit. ","")&amp;IF(N(F706)=0,"Lipsește suma. ","")&amp;IF(AND(N(F706)&lt;0,J706&lt;&gt;"Stornare"),"Sumă negativă într-o notă care nu e de stornare. ","")&amp;IF(C706="","Lipsește explicația. ","")))</f>
        <v/>
      </c>
      <c r="L706" s="1" t="str">
        <f>IF(B706="","",B706&amp;"|"&amp;COUNTIF($B$5:B706,B706))</f>
        <v/>
      </c>
      <c r="M706" s="1" t="str">
        <f t="shared" si="32"/>
        <v/>
      </c>
    </row>
    <row r="707" spans="2:13" x14ac:dyDescent="0.2">
      <c r="B707" s="18"/>
      <c r="C707" s="13"/>
      <c r="D707" s="22"/>
      <c r="E707" s="22"/>
      <c r="F707" s="23"/>
      <c r="G707" s="24" t="str">
        <f>IF(B707="","",IFERROR(INDEX('Registru note'!$C$5:$C$504,MATCH(B707,'Registru note'!$B$5:$B$504,0)),""))</f>
        <v/>
      </c>
      <c r="H707" s="25" t="str">
        <f t="shared" si="30"/>
        <v/>
      </c>
      <c r="I707" s="25" t="str">
        <f t="shared" si="31"/>
        <v/>
      </c>
      <c r="J707" s="15" t="str">
        <f>IF(B707="","",IFERROR(INDEX('Registru note'!$D$5:$D$504,MATCH(B707,'Registru note'!$B$5:$B$504,0)),""))</f>
        <v/>
      </c>
      <c r="K707" s="17" t="str">
        <f>IF(AND(B707="",D707="",E707=""),"",TRIM(IF(ISNA(MATCH(B707,'Registru note'!$B$5:$B$504,0)),"Nota nu există în registru. ","")&amp;IF(D707="","Lipsește contul debitor. ",IF(NOT(OR(ISNUMBER(MATCH(TRIM(IF(ISNUMBER(FIND(".",D707)),LEFT(D707,FIND(".",D707)-1),D707)),PlanCont,0)),ISNUMBER(MATCH(LEFT(TRIM(IF(ISNUMBER(FIND(".",D707)),LEFT(D707,FIND(".",D707)-1),D707)),4),PlanCont,0)),ISNUMBER(MATCH(LEFT(TRIM(IF(ISNUMBER(FIND(".",D707)),LEFT(D707,FIND(".",D707)-1),D707)),3),PlanCont,0)))),"Contul debitor nu există în plan. ",""))&amp;IF(E707="","Lipsește contul creditor. ",IF(NOT(OR(ISNUMBER(MATCH(TRIM(IF(ISNUMBER(FIND(".",E707)),LEFT(E707,FIND(".",E707)-1),E707)),PlanCont,0)),ISNUMBER(MATCH(LEFT(TRIM(IF(ISNUMBER(FIND(".",E707)),LEFT(E707,FIND(".",E707)-1),E707)),4),PlanCont,0)),ISNUMBER(MATCH(LEFT(TRIM(IF(ISNUMBER(FIND(".",E707)),LEFT(E707,FIND(".",E707)-1),E707)),3),PlanCont,0)))),"Contul creditor nu există în plan. ",""))&amp;IF(AND(D707&lt;&gt;"",TRIM(D707&amp;"")=TRIM(E707&amp;"")),"Același cont pe debit și credit. ","")&amp;IF(N(F707)=0,"Lipsește suma. ","")&amp;IF(AND(N(F707)&lt;0,J707&lt;&gt;"Stornare"),"Sumă negativă într-o notă care nu e de stornare. ","")&amp;IF(C707="","Lipsește explicația. ","")))</f>
        <v/>
      </c>
      <c r="L707" s="1" t="str">
        <f>IF(B707="","",B707&amp;"|"&amp;COUNTIF($B$5:B707,B707))</f>
        <v/>
      </c>
      <c r="M707" s="1" t="str">
        <f t="shared" si="32"/>
        <v/>
      </c>
    </row>
    <row r="708" spans="2:13" x14ac:dyDescent="0.2">
      <c r="B708" s="18"/>
      <c r="C708" s="13"/>
      <c r="D708" s="22"/>
      <c r="E708" s="22"/>
      <c r="F708" s="23"/>
      <c r="G708" s="24" t="str">
        <f>IF(B708="","",IFERROR(INDEX('Registru note'!$C$5:$C$504,MATCH(B708,'Registru note'!$B$5:$B$504,0)),""))</f>
        <v/>
      </c>
      <c r="H708" s="25" t="str">
        <f t="shared" si="30"/>
        <v/>
      </c>
      <c r="I708" s="25" t="str">
        <f t="shared" si="31"/>
        <v/>
      </c>
      <c r="J708" s="15" t="str">
        <f>IF(B708="","",IFERROR(INDEX('Registru note'!$D$5:$D$504,MATCH(B708,'Registru note'!$B$5:$B$504,0)),""))</f>
        <v/>
      </c>
      <c r="K708" s="17" t="str">
        <f>IF(AND(B708="",D708="",E708=""),"",TRIM(IF(ISNA(MATCH(B708,'Registru note'!$B$5:$B$504,0)),"Nota nu există în registru. ","")&amp;IF(D708="","Lipsește contul debitor. ",IF(NOT(OR(ISNUMBER(MATCH(TRIM(IF(ISNUMBER(FIND(".",D708)),LEFT(D708,FIND(".",D708)-1),D708)),PlanCont,0)),ISNUMBER(MATCH(LEFT(TRIM(IF(ISNUMBER(FIND(".",D708)),LEFT(D708,FIND(".",D708)-1),D708)),4),PlanCont,0)),ISNUMBER(MATCH(LEFT(TRIM(IF(ISNUMBER(FIND(".",D708)),LEFT(D708,FIND(".",D708)-1),D708)),3),PlanCont,0)))),"Contul debitor nu există în plan. ",""))&amp;IF(E708="","Lipsește contul creditor. ",IF(NOT(OR(ISNUMBER(MATCH(TRIM(IF(ISNUMBER(FIND(".",E708)),LEFT(E708,FIND(".",E708)-1),E708)),PlanCont,0)),ISNUMBER(MATCH(LEFT(TRIM(IF(ISNUMBER(FIND(".",E708)),LEFT(E708,FIND(".",E708)-1),E708)),4),PlanCont,0)),ISNUMBER(MATCH(LEFT(TRIM(IF(ISNUMBER(FIND(".",E708)),LEFT(E708,FIND(".",E708)-1),E708)),3),PlanCont,0)))),"Contul creditor nu există în plan. ",""))&amp;IF(AND(D708&lt;&gt;"",TRIM(D708&amp;"")=TRIM(E708&amp;"")),"Același cont pe debit și credit. ","")&amp;IF(N(F708)=0,"Lipsește suma. ","")&amp;IF(AND(N(F708)&lt;0,J708&lt;&gt;"Stornare"),"Sumă negativă într-o notă care nu e de stornare. ","")&amp;IF(C708="","Lipsește explicația. ","")))</f>
        <v/>
      </c>
      <c r="L708" s="1" t="str">
        <f>IF(B708="","",B708&amp;"|"&amp;COUNTIF($B$5:B708,B708))</f>
        <v/>
      </c>
      <c r="M708" s="1" t="str">
        <f t="shared" si="32"/>
        <v/>
      </c>
    </row>
    <row r="709" spans="2:13" x14ac:dyDescent="0.2">
      <c r="B709" s="18"/>
      <c r="C709" s="13"/>
      <c r="D709" s="22"/>
      <c r="E709" s="22"/>
      <c r="F709" s="23"/>
      <c r="G709" s="24" t="str">
        <f>IF(B709="","",IFERROR(INDEX('Registru note'!$C$5:$C$504,MATCH(B709,'Registru note'!$B$5:$B$504,0)),""))</f>
        <v/>
      </c>
      <c r="H709" s="25" t="str">
        <f t="shared" ref="H709:H772" si="33">IF(D709="","",IFERROR(INDEX(PlanDen,MATCH(TRIM(IF(ISNUMBER(FIND(".",D709)),LEFT(D709,FIND(".",D709)-1),D709)),PlanCont,0)),IFERROR(INDEX(PlanDen,MATCH(LEFT(TRIM(IF(ISNUMBER(FIND(".",D709)),LEFT(D709,FIND(".",D709)-1),D709)),4),PlanCont,0)),IFERROR(INDEX(PlanDen,MATCH(LEFT(TRIM(IF(ISNUMBER(FIND(".",D709)),LEFT(D709,FIND(".",D709)-1),D709)),3),PlanCont,0)),"Cont inexistent în plan"))))</f>
        <v/>
      </c>
      <c r="I709" s="25" t="str">
        <f t="shared" ref="I709:I772" si="34">IF(E709="","",IFERROR(INDEX(PlanDen,MATCH(TRIM(IF(ISNUMBER(FIND(".",E709)),LEFT(E709,FIND(".",E709)-1),E709)),PlanCont,0)),IFERROR(INDEX(PlanDen,MATCH(LEFT(TRIM(IF(ISNUMBER(FIND(".",E709)),LEFT(E709,FIND(".",E709)-1),E709)),4),PlanCont,0)),IFERROR(INDEX(PlanDen,MATCH(LEFT(TRIM(IF(ISNUMBER(FIND(".",E709)),LEFT(E709,FIND(".",E709)-1),E709)),3),PlanCont,0)),"Cont inexistent în plan"))))</f>
        <v/>
      </c>
      <c r="J709" s="15" t="str">
        <f>IF(B709="","",IFERROR(INDEX('Registru note'!$D$5:$D$504,MATCH(B709,'Registru note'!$B$5:$B$504,0)),""))</f>
        <v/>
      </c>
      <c r="K709" s="17" t="str">
        <f>IF(AND(B709="",D709="",E709=""),"",TRIM(IF(ISNA(MATCH(B709,'Registru note'!$B$5:$B$504,0)),"Nota nu există în registru. ","")&amp;IF(D709="","Lipsește contul debitor. ",IF(NOT(OR(ISNUMBER(MATCH(TRIM(IF(ISNUMBER(FIND(".",D709)),LEFT(D709,FIND(".",D709)-1),D709)),PlanCont,0)),ISNUMBER(MATCH(LEFT(TRIM(IF(ISNUMBER(FIND(".",D709)),LEFT(D709,FIND(".",D709)-1),D709)),4),PlanCont,0)),ISNUMBER(MATCH(LEFT(TRIM(IF(ISNUMBER(FIND(".",D709)),LEFT(D709,FIND(".",D709)-1),D709)),3),PlanCont,0)))),"Contul debitor nu există în plan. ",""))&amp;IF(E709="","Lipsește contul creditor. ",IF(NOT(OR(ISNUMBER(MATCH(TRIM(IF(ISNUMBER(FIND(".",E709)),LEFT(E709,FIND(".",E709)-1),E709)),PlanCont,0)),ISNUMBER(MATCH(LEFT(TRIM(IF(ISNUMBER(FIND(".",E709)),LEFT(E709,FIND(".",E709)-1),E709)),4),PlanCont,0)),ISNUMBER(MATCH(LEFT(TRIM(IF(ISNUMBER(FIND(".",E709)),LEFT(E709,FIND(".",E709)-1),E709)),3),PlanCont,0)))),"Contul creditor nu există în plan. ",""))&amp;IF(AND(D709&lt;&gt;"",TRIM(D709&amp;"")=TRIM(E709&amp;"")),"Același cont pe debit și credit. ","")&amp;IF(N(F709)=0,"Lipsește suma. ","")&amp;IF(AND(N(F709)&lt;0,J709&lt;&gt;"Stornare"),"Sumă negativă într-o notă care nu e de stornare. ","")&amp;IF(C709="","Lipsește explicația. ","")))</f>
        <v/>
      </c>
      <c r="L709" s="1" t="str">
        <f>IF(B709="","",B709&amp;"|"&amp;COUNTIF($B$5:B709,B709))</f>
        <v/>
      </c>
      <c r="M709" s="1" t="str">
        <f t="shared" ref="M709:M772" si="35">IF(OR(B709="",NOT(ISNUMBER(G709))),"",G709*100000+ROW())</f>
        <v/>
      </c>
    </row>
    <row r="710" spans="2:13" x14ac:dyDescent="0.2">
      <c r="B710" s="18"/>
      <c r="C710" s="13"/>
      <c r="D710" s="22"/>
      <c r="E710" s="22"/>
      <c r="F710" s="23"/>
      <c r="G710" s="24" t="str">
        <f>IF(B710="","",IFERROR(INDEX('Registru note'!$C$5:$C$504,MATCH(B710,'Registru note'!$B$5:$B$504,0)),""))</f>
        <v/>
      </c>
      <c r="H710" s="25" t="str">
        <f t="shared" si="33"/>
        <v/>
      </c>
      <c r="I710" s="25" t="str">
        <f t="shared" si="34"/>
        <v/>
      </c>
      <c r="J710" s="15" t="str">
        <f>IF(B710="","",IFERROR(INDEX('Registru note'!$D$5:$D$504,MATCH(B710,'Registru note'!$B$5:$B$504,0)),""))</f>
        <v/>
      </c>
      <c r="K710" s="17" t="str">
        <f>IF(AND(B710="",D710="",E710=""),"",TRIM(IF(ISNA(MATCH(B710,'Registru note'!$B$5:$B$504,0)),"Nota nu există în registru. ","")&amp;IF(D710="","Lipsește contul debitor. ",IF(NOT(OR(ISNUMBER(MATCH(TRIM(IF(ISNUMBER(FIND(".",D710)),LEFT(D710,FIND(".",D710)-1),D710)),PlanCont,0)),ISNUMBER(MATCH(LEFT(TRIM(IF(ISNUMBER(FIND(".",D710)),LEFT(D710,FIND(".",D710)-1),D710)),4),PlanCont,0)),ISNUMBER(MATCH(LEFT(TRIM(IF(ISNUMBER(FIND(".",D710)),LEFT(D710,FIND(".",D710)-1),D710)),3),PlanCont,0)))),"Contul debitor nu există în plan. ",""))&amp;IF(E710="","Lipsește contul creditor. ",IF(NOT(OR(ISNUMBER(MATCH(TRIM(IF(ISNUMBER(FIND(".",E710)),LEFT(E710,FIND(".",E710)-1),E710)),PlanCont,0)),ISNUMBER(MATCH(LEFT(TRIM(IF(ISNUMBER(FIND(".",E710)),LEFT(E710,FIND(".",E710)-1),E710)),4),PlanCont,0)),ISNUMBER(MATCH(LEFT(TRIM(IF(ISNUMBER(FIND(".",E710)),LEFT(E710,FIND(".",E710)-1),E710)),3),PlanCont,0)))),"Contul creditor nu există în plan. ",""))&amp;IF(AND(D710&lt;&gt;"",TRIM(D710&amp;"")=TRIM(E710&amp;"")),"Același cont pe debit și credit. ","")&amp;IF(N(F710)=0,"Lipsește suma. ","")&amp;IF(AND(N(F710)&lt;0,J710&lt;&gt;"Stornare"),"Sumă negativă într-o notă care nu e de stornare. ","")&amp;IF(C710="","Lipsește explicația. ","")))</f>
        <v/>
      </c>
      <c r="L710" s="1" t="str">
        <f>IF(B710="","",B710&amp;"|"&amp;COUNTIF($B$5:B710,B710))</f>
        <v/>
      </c>
      <c r="M710" s="1" t="str">
        <f t="shared" si="35"/>
        <v/>
      </c>
    </row>
    <row r="711" spans="2:13" x14ac:dyDescent="0.2">
      <c r="B711" s="18"/>
      <c r="C711" s="13"/>
      <c r="D711" s="22"/>
      <c r="E711" s="22"/>
      <c r="F711" s="23"/>
      <c r="G711" s="24" t="str">
        <f>IF(B711="","",IFERROR(INDEX('Registru note'!$C$5:$C$504,MATCH(B711,'Registru note'!$B$5:$B$504,0)),""))</f>
        <v/>
      </c>
      <c r="H711" s="25" t="str">
        <f t="shared" si="33"/>
        <v/>
      </c>
      <c r="I711" s="25" t="str">
        <f t="shared" si="34"/>
        <v/>
      </c>
      <c r="J711" s="15" t="str">
        <f>IF(B711="","",IFERROR(INDEX('Registru note'!$D$5:$D$504,MATCH(B711,'Registru note'!$B$5:$B$504,0)),""))</f>
        <v/>
      </c>
      <c r="K711" s="17" t="str">
        <f>IF(AND(B711="",D711="",E711=""),"",TRIM(IF(ISNA(MATCH(B711,'Registru note'!$B$5:$B$504,0)),"Nota nu există în registru. ","")&amp;IF(D711="","Lipsește contul debitor. ",IF(NOT(OR(ISNUMBER(MATCH(TRIM(IF(ISNUMBER(FIND(".",D711)),LEFT(D711,FIND(".",D711)-1),D711)),PlanCont,0)),ISNUMBER(MATCH(LEFT(TRIM(IF(ISNUMBER(FIND(".",D711)),LEFT(D711,FIND(".",D711)-1),D711)),4),PlanCont,0)),ISNUMBER(MATCH(LEFT(TRIM(IF(ISNUMBER(FIND(".",D711)),LEFT(D711,FIND(".",D711)-1),D711)),3),PlanCont,0)))),"Contul debitor nu există în plan. ",""))&amp;IF(E711="","Lipsește contul creditor. ",IF(NOT(OR(ISNUMBER(MATCH(TRIM(IF(ISNUMBER(FIND(".",E711)),LEFT(E711,FIND(".",E711)-1),E711)),PlanCont,0)),ISNUMBER(MATCH(LEFT(TRIM(IF(ISNUMBER(FIND(".",E711)),LEFT(E711,FIND(".",E711)-1),E711)),4),PlanCont,0)),ISNUMBER(MATCH(LEFT(TRIM(IF(ISNUMBER(FIND(".",E711)),LEFT(E711,FIND(".",E711)-1),E711)),3),PlanCont,0)))),"Contul creditor nu există în plan. ",""))&amp;IF(AND(D711&lt;&gt;"",TRIM(D711&amp;"")=TRIM(E711&amp;"")),"Același cont pe debit și credit. ","")&amp;IF(N(F711)=0,"Lipsește suma. ","")&amp;IF(AND(N(F711)&lt;0,J711&lt;&gt;"Stornare"),"Sumă negativă într-o notă care nu e de stornare. ","")&amp;IF(C711="","Lipsește explicația. ","")))</f>
        <v/>
      </c>
      <c r="L711" s="1" t="str">
        <f>IF(B711="","",B711&amp;"|"&amp;COUNTIF($B$5:B711,B711))</f>
        <v/>
      </c>
      <c r="M711" s="1" t="str">
        <f t="shared" si="35"/>
        <v/>
      </c>
    </row>
    <row r="712" spans="2:13" x14ac:dyDescent="0.2">
      <c r="B712" s="18"/>
      <c r="C712" s="13"/>
      <c r="D712" s="22"/>
      <c r="E712" s="22"/>
      <c r="F712" s="23"/>
      <c r="G712" s="24" t="str">
        <f>IF(B712="","",IFERROR(INDEX('Registru note'!$C$5:$C$504,MATCH(B712,'Registru note'!$B$5:$B$504,0)),""))</f>
        <v/>
      </c>
      <c r="H712" s="25" t="str">
        <f t="shared" si="33"/>
        <v/>
      </c>
      <c r="I712" s="25" t="str">
        <f t="shared" si="34"/>
        <v/>
      </c>
      <c r="J712" s="15" t="str">
        <f>IF(B712="","",IFERROR(INDEX('Registru note'!$D$5:$D$504,MATCH(B712,'Registru note'!$B$5:$B$504,0)),""))</f>
        <v/>
      </c>
      <c r="K712" s="17" t="str">
        <f>IF(AND(B712="",D712="",E712=""),"",TRIM(IF(ISNA(MATCH(B712,'Registru note'!$B$5:$B$504,0)),"Nota nu există în registru. ","")&amp;IF(D712="","Lipsește contul debitor. ",IF(NOT(OR(ISNUMBER(MATCH(TRIM(IF(ISNUMBER(FIND(".",D712)),LEFT(D712,FIND(".",D712)-1),D712)),PlanCont,0)),ISNUMBER(MATCH(LEFT(TRIM(IF(ISNUMBER(FIND(".",D712)),LEFT(D712,FIND(".",D712)-1),D712)),4),PlanCont,0)),ISNUMBER(MATCH(LEFT(TRIM(IF(ISNUMBER(FIND(".",D712)),LEFT(D712,FIND(".",D712)-1),D712)),3),PlanCont,0)))),"Contul debitor nu există în plan. ",""))&amp;IF(E712="","Lipsește contul creditor. ",IF(NOT(OR(ISNUMBER(MATCH(TRIM(IF(ISNUMBER(FIND(".",E712)),LEFT(E712,FIND(".",E712)-1),E712)),PlanCont,0)),ISNUMBER(MATCH(LEFT(TRIM(IF(ISNUMBER(FIND(".",E712)),LEFT(E712,FIND(".",E712)-1),E712)),4),PlanCont,0)),ISNUMBER(MATCH(LEFT(TRIM(IF(ISNUMBER(FIND(".",E712)),LEFT(E712,FIND(".",E712)-1),E712)),3),PlanCont,0)))),"Contul creditor nu există în plan. ",""))&amp;IF(AND(D712&lt;&gt;"",TRIM(D712&amp;"")=TRIM(E712&amp;"")),"Același cont pe debit și credit. ","")&amp;IF(N(F712)=0,"Lipsește suma. ","")&amp;IF(AND(N(F712)&lt;0,J712&lt;&gt;"Stornare"),"Sumă negativă într-o notă care nu e de stornare. ","")&amp;IF(C712="","Lipsește explicația. ","")))</f>
        <v/>
      </c>
      <c r="L712" s="1" t="str">
        <f>IF(B712="","",B712&amp;"|"&amp;COUNTIF($B$5:B712,B712))</f>
        <v/>
      </c>
      <c r="M712" s="1" t="str">
        <f t="shared" si="35"/>
        <v/>
      </c>
    </row>
    <row r="713" spans="2:13" x14ac:dyDescent="0.2">
      <c r="B713" s="18"/>
      <c r="C713" s="13"/>
      <c r="D713" s="22"/>
      <c r="E713" s="22"/>
      <c r="F713" s="23"/>
      <c r="G713" s="24" t="str">
        <f>IF(B713="","",IFERROR(INDEX('Registru note'!$C$5:$C$504,MATCH(B713,'Registru note'!$B$5:$B$504,0)),""))</f>
        <v/>
      </c>
      <c r="H713" s="25" t="str">
        <f t="shared" si="33"/>
        <v/>
      </c>
      <c r="I713" s="25" t="str">
        <f t="shared" si="34"/>
        <v/>
      </c>
      <c r="J713" s="15" t="str">
        <f>IF(B713="","",IFERROR(INDEX('Registru note'!$D$5:$D$504,MATCH(B713,'Registru note'!$B$5:$B$504,0)),""))</f>
        <v/>
      </c>
      <c r="K713" s="17" t="str">
        <f>IF(AND(B713="",D713="",E713=""),"",TRIM(IF(ISNA(MATCH(B713,'Registru note'!$B$5:$B$504,0)),"Nota nu există în registru. ","")&amp;IF(D713="","Lipsește contul debitor. ",IF(NOT(OR(ISNUMBER(MATCH(TRIM(IF(ISNUMBER(FIND(".",D713)),LEFT(D713,FIND(".",D713)-1),D713)),PlanCont,0)),ISNUMBER(MATCH(LEFT(TRIM(IF(ISNUMBER(FIND(".",D713)),LEFT(D713,FIND(".",D713)-1),D713)),4),PlanCont,0)),ISNUMBER(MATCH(LEFT(TRIM(IF(ISNUMBER(FIND(".",D713)),LEFT(D713,FIND(".",D713)-1),D713)),3),PlanCont,0)))),"Contul debitor nu există în plan. ",""))&amp;IF(E713="","Lipsește contul creditor. ",IF(NOT(OR(ISNUMBER(MATCH(TRIM(IF(ISNUMBER(FIND(".",E713)),LEFT(E713,FIND(".",E713)-1),E713)),PlanCont,0)),ISNUMBER(MATCH(LEFT(TRIM(IF(ISNUMBER(FIND(".",E713)),LEFT(E713,FIND(".",E713)-1),E713)),4),PlanCont,0)),ISNUMBER(MATCH(LEFT(TRIM(IF(ISNUMBER(FIND(".",E713)),LEFT(E713,FIND(".",E713)-1),E713)),3),PlanCont,0)))),"Contul creditor nu există în plan. ",""))&amp;IF(AND(D713&lt;&gt;"",TRIM(D713&amp;"")=TRIM(E713&amp;"")),"Același cont pe debit și credit. ","")&amp;IF(N(F713)=0,"Lipsește suma. ","")&amp;IF(AND(N(F713)&lt;0,J713&lt;&gt;"Stornare"),"Sumă negativă într-o notă care nu e de stornare. ","")&amp;IF(C713="","Lipsește explicația. ","")))</f>
        <v/>
      </c>
      <c r="L713" s="1" t="str">
        <f>IF(B713="","",B713&amp;"|"&amp;COUNTIF($B$5:B713,B713))</f>
        <v/>
      </c>
      <c r="M713" s="1" t="str">
        <f t="shared" si="35"/>
        <v/>
      </c>
    </row>
    <row r="714" spans="2:13" x14ac:dyDescent="0.2">
      <c r="B714" s="18"/>
      <c r="C714" s="13"/>
      <c r="D714" s="22"/>
      <c r="E714" s="22"/>
      <c r="F714" s="23"/>
      <c r="G714" s="24" t="str">
        <f>IF(B714="","",IFERROR(INDEX('Registru note'!$C$5:$C$504,MATCH(B714,'Registru note'!$B$5:$B$504,0)),""))</f>
        <v/>
      </c>
      <c r="H714" s="25" t="str">
        <f t="shared" si="33"/>
        <v/>
      </c>
      <c r="I714" s="25" t="str">
        <f t="shared" si="34"/>
        <v/>
      </c>
      <c r="J714" s="15" t="str">
        <f>IF(B714="","",IFERROR(INDEX('Registru note'!$D$5:$D$504,MATCH(B714,'Registru note'!$B$5:$B$504,0)),""))</f>
        <v/>
      </c>
      <c r="K714" s="17" t="str">
        <f>IF(AND(B714="",D714="",E714=""),"",TRIM(IF(ISNA(MATCH(B714,'Registru note'!$B$5:$B$504,0)),"Nota nu există în registru. ","")&amp;IF(D714="","Lipsește contul debitor. ",IF(NOT(OR(ISNUMBER(MATCH(TRIM(IF(ISNUMBER(FIND(".",D714)),LEFT(D714,FIND(".",D714)-1),D714)),PlanCont,0)),ISNUMBER(MATCH(LEFT(TRIM(IF(ISNUMBER(FIND(".",D714)),LEFT(D714,FIND(".",D714)-1),D714)),4),PlanCont,0)),ISNUMBER(MATCH(LEFT(TRIM(IF(ISNUMBER(FIND(".",D714)),LEFT(D714,FIND(".",D714)-1),D714)),3),PlanCont,0)))),"Contul debitor nu există în plan. ",""))&amp;IF(E714="","Lipsește contul creditor. ",IF(NOT(OR(ISNUMBER(MATCH(TRIM(IF(ISNUMBER(FIND(".",E714)),LEFT(E714,FIND(".",E714)-1),E714)),PlanCont,0)),ISNUMBER(MATCH(LEFT(TRIM(IF(ISNUMBER(FIND(".",E714)),LEFT(E714,FIND(".",E714)-1),E714)),4),PlanCont,0)),ISNUMBER(MATCH(LEFT(TRIM(IF(ISNUMBER(FIND(".",E714)),LEFT(E714,FIND(".",E714)-1),E714)),3),PlanCont,0)))),"Contul creditor nu există în plan. ",""))&amp;IF(AND(D714&lt;&gt;"",TRIM(D714&amp;"")=TRIM(E714&amp;"")),"Același cont pe debit și credit. ","")&amp;IF(N(F714)=0,"Lipsește suma. ","")&amp;IF(AND(N(F714)&lt;0,J714&lt;&gt;"Stornare"),"Sumă negativă într-o notă care nu e de stornare. ","")&amp;IF(C714="","Lipsește explicația. ","")))</f>
        <v/>
      </c>
      <c r="L714" s="1" t="str">
        <f>IF(B714="","",B714&amp;"|"&amp;COUNTIF($B$5:B714,B714))</f>
        <v/>
      </c>
      <c r="M714" s="1" t="str">
        <f t="shared" si="35"/>
        <v/>
      </c>
    </row>
    <row r="715" spans="2:13" x14ac:dyDescent="0.2">
      <c r="B715" s="18"/>
      <c r="C715" s="13"/>
      <c r="D715" s="22"/>
      <c r="E715" s="22"/>
      <c r="F715" s="23"/>
      <c r="G715" s="24" t="str">
        <f>IF(B715="","",IFERROR(INDEX('Registru note'!$C$5:$C$504,MATCH(B715,'Registru note'!$B$5:$B$504,0)),""))</f>
        <v/>
      </c>
      <c r="H715" s="25" t="str">
        <f t="shared" si="33"/>
        <v/>
      </c>
      <c r="I715" s="25" t="str">
        <f t="shared" si="34"/>
        <v/>
      </c>
      <c r="J715" s="15" t="str">
        <f>IF(B715="","",IFERROR(INDEX('Registru note'!$D$5:$D$504,MATCH(B715,'Registru note'!$B$5:$B$504,0)),""))</f>
        <v/>
      </c>
      <c r="K715" s="17" t="str">
        <f>IF(AND(B715="",D715="",E715=""),"",TRIM(IF(ISNA(MATCH(B715,'Registru note'!$B$5:$B$504,0)),"Nota nu există în registru. ","")&amp;IF(D715="","Lipsește contul debitor. ",IF(NOT(OR(ISNUMBER(MATCH(TRIM(IF(ISNUMBER(FIND(".",D715)),LEFT(D715,FIND(".",D715)-1),D715)),PlanCont,0)),ISNUMBER(MATCH(LEFT(TRIM(IF(ISNUMBER(FIND(".",D715)),LEFT(D715,FIND(".",D715)-1),D715)),4),PlanCont,0)),ISNUMBER(MATCH(LEFT(TRIM(IF(ISNUMBER(FIND(".",D715)),LEFT(D715,FIND(".",D715)-1),D715)),3),PlanCont,0)))),"Contul debitor nu există în plan. ",""))&amp;IF(E715="","Lipsește contul creditor. ",IF(NOT(OR(ISNUMBER(MATCH(TRIM(IF(ISNUMBER(FIND(".",E715)),LEFT(E715,FIND(".",E715)-1),E715)),PlanCont,0)),ISNUMBER(MATCH(LEFT(TRIM(IF(ISNUMBER(FIND(".",E715)),LEFT(E715,FIND(".",E715)-1),E715)),4),PlanCont,0)),ISNUMBER(MATCH(LEFT(TRIM(IF(ISNUMBER(FIND(".",E715)),LEFT(E715,FIND(".",E715)-1),E715)),3),PlanCont,0)))),"Contul creditor nu există în plan. ",""))&amp;IF(AND(D715&lt;&gt;"",TRIM(D715&amp;"")=TRIM(E715&amp;"")),"Același cont pe debit și credit. ","")&amp;IF(N(F715)=0,"Lipsește suma. ","")&amp;IF(AND(N(F715)&lt;0,J715&lt;&gt;"Stornare"),"Sumă negativă într-o notă care nu e de stornare. ","")&amp;IF(C715="","Lipsește explicația. ","")))</f>
        <v/>
      </c>
      <c r="L715" s="1" t="str">
        <f>IF(B715="","",B715&amp;"|"&amp;COUNTIF($B$5:B715,B715))</f>
        <v/>
      </c>
      <c r="M715" s="1" t="str">
        <f t="shared" si="35"/>
        <v/>
      </c>
    </row>
    <row r="716" spans="2:13" x14ac:dyDescent="0.2">
      <c r="B716" s="18"/>
      <c r="C716" s="13"/>
      <c r="D716" s="22"/>
      <c r="E716" s="22"/>
      <c r="F716" s="23"/>
      <c r="G716" s="24" t="str">
        <f>IF(B716="","",IFERROR(INDEX('Registru note'!$C$5:$C$504,MATCH(B716,'Registru note'!$B$5:$B$504,0)),""))</f>
        <v/>
      </c>
      <c r="H716" s="25" t="str">
        <f t="shared" si="33"/>
        <v/>
      </c>
      <c r="I716" s="25" t="str">
        <f t="shared" si="34"/>
        <v/>
      </c>
      <c r="J716" s="15" t="str">
        <f>IF(B716="","",IFERROR(INDEX('Registru note'!$D$5:$D$504,MATCH(B716,'Registru note'!$B$5:$B$504,0)),""))</f>
        <v/>
      </c>
      <c r="K716" s="17" t="str">
        <f>IF(AND(B716="",D716="",E716=""),"",TRIM(IF(ISNA(MATCH(B716,'Registru note'!$B$5:$B$504,0)),"Nota nu există în registru. ","")&amp;IF(D716="","Lipsește contul debitor. ",IF(NOT(OR(ISNUMBER(MATCH(TRIM(IF(ISNUMBER(FIND(".",D716)),LEFT(D716,FIND(".",D716)-1),D716)),PlanCont,0)),ISNUMBER(MATCH(LEFT(TRIM(IF(ISNUMBER(FIND(".",D716)),LEFT(D716,FIND(".",D716)-1),D716)),4),PlanCont,0)),ISNUMBER(MATCH(LEFT(TRIM(IF(ISNUMBER(FIND(".",D716)),LEFT(D716,FIND(".",D716)-1),D716)),3),PlanCont,0)))),"Contul debitor nu există în plan. ",""))&amp;IF(E716="","Lipsește contul creditor. ",IF(NOT(OR(ISNUMBER(MATCH(TRIM(IF(ISNUMBER(FIND(".",E716)),LEFT(E716,FIND(".",E716)-1),E716)),PlanCont,0)),ISNUMBER(MATCH(LEFT(TRIM(IF(ISNUMBER(FIND(".",E716)),LEFT(E716,FIND(".",E716)-1),E716)),4),PlanCont,0)),ISNUMBER(MATCH(LEFT(TRIM(IF(ISNUMBER(FIND(".",E716)),LEFT(E716,FIND(".",E716)-1),E716)),3),PlanCont,0)))),"Contul creditor nu există în plan. ",""))&amp;IF(AND(D716&lt;&gt;"",TRIM(D716&amp;"")=TRIM(E716&amp;"")),"Același cont pe debit și credit. ","")&amp;IF(N(F716)=0,"Lipsește suma. ","")&amp;IF(AND(N(F716)&lt;0,J716&lt;&gt;"Stornare"),"Sumă negativă într-o notă care nu e de stornare. ","")&amp;IF(C716="","Lipsește explicația. ","")))</f>
        <v/>
      </c>
      <c r="L716" s="1" t="str">
        <f>IF(B716="","",B716&amp;"|"&amp;COUNTIF($B$5:B716,B716))</f>
        <v/>
      </c>
      <c r="M716" s="1" t="str">
        <f t="shared" si="35"/>
        <v/>
      </c>
    </row>
    <row r="717" spans="2:13" x14ac:dyDescent="0.2">
      <c r="B717" s="18"/>
      <c r="C717" s="13"/>
      <c r="D717" s="22"/>
      <c r="E717" s="22"/>
      <c r="F717" s="23"/>
      <c r="G717" s="24" t="str">
        <f>IF(B717="","",IFERROR(INDEX('Registru note'!$C$5:$C$504,MATCH(B717,'Registru note'!$B$5:$B$504,0)),""))</f>
        <v/>
      </c>
      <c r="H717" s="25" t="str">
        <f t="shared" si="33"/>
        <v/>
      </c>
      <c r="I717" s="25" t="str">
        <f t="shared" si="34"/>
        <v/>
      </c>
      <c r="J717" s="15" t="str">
        <f>IF(B717="","",IFERROR(INDEX('Registru note'!$D$5:$D$504,MATCH(B717,'Registru note'!$B$5:$B$504,0)),""))</f>
        <v/>
      </c>
      <c r="K717" s="17" t="str">
        <f>IF(AND(B717="",D717="",E717=""),"",TRIM(IF(ISNA(MATCH(B717,'Registru note'!$B$5:$B$504,0)),"Nota nu există în registru. ","")&amp;IF(D717="","Lipsește contul debitor. ",IF(NOT(OR(ISNUMBER(MATCH(TRIM(IF(ISNUMBER(FIND(".",D717)),LEFT(D717,FIND(".",D717)-1),D717)),PlanCont,0)),ISNUMBER(MATCH(LEFT(TRIM(IF(ISNUMBER(FIND(".",D717)),LEFT(D717,FIND(".",D717)-1),D717)),4),PlanCont,0)),ISNUMBER(MATCH(LEFT(TRIM(IF(ISNUMBER(FIND(".",D717)),LEFT(D717,FIND(".",D717)-1),D717)),3),PlanCont,0)))),"Contul debitor nu există în plan. ",""))&amp;IF(E717="","Lipsește contul creditor. ",IF(NOT(OR(ISNUMBER(MATCH(TRIM(IF(ISNUMBER(FIND(".",E717)),LEFT(E717,FIND(".",E717)-1),E717)),PlanCont,0)),ISNUMBER(MATCH(LEFT(TRIM(IF(ISNUMBER(FIND(".",E717)),LEFT(E717,FIND(".",E717)-1),E717)),4),PlanCont,0)),ISNUMBER(MATCH(LEFT(TRIM(IF(ISNUMBER(FIND(".",E717)),LEFT(E717,FIND(".",E717)-1),E717)),3),PlanCont,0)))),"Contul creditor nu există în plan. ",""))&amp;IF(AND(D717&lt;&gt;"",TRIM(D717&amp;"")=TRIM(E717&amp;"")),"Același cont pe debit și credit. ","")&amp;IF(N(F717)=0,"Lipsește suma. ","")&amp;IF(AND(N(F717)&lt;0,J717&lt;&gt;"Stornare"),"Sumă negativă într-o notă care nu e de stornare. ","")&amp;IF(C717="","Lipsește explicația. ","")))</f>
        <v/>
      </c>
      <c r="L717" s="1" t="str">
        <f>IF(B717="","",B717&amp;"|"&amp;COUNTIF($B$5:B717,B717))</f>
        <v/>
      </c>
      <c r="M717" s="1" t="str">
        <f t="shared" si="35"/>
        <v/>
      </c>
    </row>
    <row r="718" spans="2:13" x14ac:dyDescent="0.2">
      <c r="B718" s="18"/>
      <c r="C718" s="13"/>
      <c r="D718" s="22"/>
      <c r="E718" s="22"/>
      <c r="F718" s="23"/>
      <c r="G718" s="24" t="str">
        <f>IF(B718="","",IFERROR(INDEX('Registru note'!$C$5:$C$504,MATCH(B718,'Registru note'!$B$5:$B$504,0)),""))</f>
        <v/>
      </c>
      <c r="H718" s="25" t="str">
        <f t="shared" si="33"/>
        <v/>
      </c>
      <c r="I718" s="25" t="str">
        <f t="shared" si="34"/>
        <v/>
      </c>
      <c r="J718" s="15" t="str">
        <f>IF(B718="","",IFERROR(INDEX('Registru note'!$D$5:$D$504,MATCH(B718,'Registru note'!$B$5:$B$504,0)),""))</f>
        <v/>
      </c>
      <c r="K718" s="17" t="str">
        <f>IF(AND(B718="",D718="",E718=""),"",TRIM(IF(ISNA(MATCH(B718,'Registru note'!$B$5:$B$504,0)),"Nota nu există în registru. ","")&amp;IF(D718="","Lipsește contul debitor. ",IF(NOT(OR(ISNUMBER(MATCH(TRIM(IF(ISNUMBER(FIND(".",D718)),LEFT(D718,FIND(".",D718)-1),D718)),PlanCont,0)),ISNUMBER(MATCH(LEFT(TRIM(IF(ISNUMBER(FIND(".",D718)),LEFT(D718,FIND(".",D718)-1),D718)),4),PlanCont,0)),ISNUMBER(MATCH(LEFT(TRIM(IF(ISNUMBER(FIND(".",D718)),LEFT(D718,FIND(".",D718)-1),D718)),3),PlanCont,0)))),"Contul debitor nu există în plan. ",""))&amp;IF(E718="","Lipsește contul creditor. ",IF(NOT(OR(ISNUMBER(MATCH(TRIM(IF(ISNUMBER(FIND(".",E718)),LEFT(E718,FIND(".",E718)-1),E718)),PlanCont,0)),ISNUMBER(MATCH(LEFT(TRIM(IF(ISNUMBER(FIND(".",E718)),LEFT(E718,FIND(".",E718)-1),E718)),4),PlanCont,0)),ISNUMBER(MATCH(LEFT(TRIM(IF(ISNUMBER(FIND(".",E718)),LEFT(E718,FIND(".",E718)-1),E718)),3),PlanCont,0)))),"Contul creditor nu există în plan. ",""))&amp;IF(AND(D718&lt;&gt;"",TRIM(D718&amp;"")=TRIM(E718&amp;"")),"Același cont pe debit și credit. ","")&amp;IF(N(F718)=0,"Lipsește suma. ","")&amp;IF(AND(N(F718)&lt;0,J718&lt;&gt;"Stornare"),"Sumă negativă într-o notă care nu e de stornare. ","")&amp;IF(C718="","Lipsește explicația. ","")))</f>
        <v/>
      </c>
      <c r="L718" s="1" t="str">
        <f>IF(B718="","",B718&amp;"|"&amp;COUNTIF($B$5:B718,B718))</f>
        <v/>
      </c>
      <c r="M718" s="1" t="str">
        <f t="shared" si="35"/>
        <v/>
      </c>
    </row>
    <row r="719" spans="2:13" x14ac:dyDescent="0.2">
      <c r="B719" s="18"/>
      <c r="C719" s="13"/>
      <c r="D719" s="22"/>
      <c r="E719" s="22"/>
      <c r="F719" s="23"/>
      <c r="G719" s="24" t="str">
        <f>IF(B719="","",IFERROR(INDEX('Registru note'!$C$5:$C$504,MATCH(B719,'Registru note'!$B$5:$B$504,0)),""))</f>
        <v/>
      </c>
      <c r="H719" s="25" t="str">
        <f t="shared" si="33"/>
        <v/>
      </c>
      <c r="I719" s="25" t="str">
        <f t="shared" si="34"/>
        <v/>
      </c>
      <c r="J719" s="15" t="str">
        <f>IF(B719="","",IFERROR(INDEX('Registru note'!$D$5:$D$504,MATCH(B719,'Registru note'!$B$5:$B$504,0)),""))</f>
        <v/>
      </c>
      <c r="K719" s="17" t="str">
        <f>IF(AND(B719="",D719="",E719=""),"",TRIM(IF(ISNA(MATCH(B719,'Registru note'!$B$5:$B$504,0)),"Nota nu există în registru. ","")&amp;IF(D719="","Lipsește contul debitor. ",IF(NOT(OR(ISNUMBER(MATCH(TRIM(IF(ISNUMBER(FIND(".",D719)),LEFT(D719,FIND(".",D719)-1),D719)),PlanCont,0)),ISNUMBER(MATCH(LEFT(TRIM(IF(ISNUMBER(FIND(".",D719)),LEFT(D719,FIND(".",D719)-1),D719)),4),PlanCont,0)),ISNUMBER(MATCH(LEFT(TRIM(IF(ISNUMBER(FIND(".",D719)),LEFT(D719,FIND(".",D719)-1),D719)),3),PlanCont,0)))),"Contul debitor nu există în plan. ",""))&amp;IF(E719="","Lipsește contul creditor. ",IF(NOT(OR(ISNUMBER(MATCH(TRIM(IF(ISNUMBER(FIND(".",E719)),LEFT(E719,FIND(".",E719)-1),E719)),PlanCont,0)),ISNUMBER(MATCH(LEFT(TRIM(IF(ISNUMBER(FIND(".",E719)),LEFT(E719,FIND(".",E719)-1),E719)),4),PlanCont,0)),ISNUMBER(MATCH(LEFT(TRIM(IF(ISNUMBER(FIND(".",E719)),LEFT(E719,FIND(".",E719)-1),E719)),3),PlanCont,0)))),"Contul creditor nu există în plan. ",""))&amp;IF(AND(D719&lt;&gt;"",TRIM(D719&amp;"")=TRIM(E719&amp;"")),"Același cont pe debit și credit. ","")&amp;IF(N(F719)=0,"Lipsește suma. ","")&amp;IF(AND(N(F719)&lt;0,J719&lt;&gt;"Stornare"),"Sumă negativă într-o notă care nu e de stornare. ","")&amp;IF(C719="","Lipsește explicația. ","")))</f>
        <v/>
      </c>
      <c r="L719" s="1" t="str">
        <f>IF(B719="","",B719&amp;"|"&amp;COUNTIF($B$5:B719,B719))</f>
        <v/>
      </c>
      <c r="M719" s="1" t="str">
        <f t="shared" si="35"/>
        <v/>
      </c>
    </row>
    <row r="720" spans="2:13" x14ac:dyDescent="0.2">
      <c r="B720" s="18"/>
      <c r="C720" s="13"/>
      <c r="D720" s="22"/>
      <c r="E720" s="22"/>
      <c r="F720" s="23"/>
      <c r="G720" s="24" t="str">
        <f>IF(B720="","",IFERROR(INDEX('Registru note'!$C$5:$C$504,MATCH(B720,'Registru note'!$B$5:$B$504,0)),""))</f>
        <v/>
      </c>
      <c r="H720" s="25" t="str">
        <f t="shared" si="33"/>
        <v/>
      </c>
      <c r="I720" s="25" t="str">
        <f t="shared" si="34"/>
        <v/>
      </c>
      <c r="J720" s="15" t="str">
        <f>IF(B720="","",IFERROR(INDEX('Registru note'!$D$5:$D$504,MATCH(B720,'Registru note'!$B$5:$B$504,0)),""))</f>
        <v/>
      </c>
      <c r="K720" s="17" t="str">
        <f>IF(AND(B720="",D720="",E720=""),"",TRIM(IF(ISNA(MATCH(B720,'Registru note'!$B$5:$B$504,0)),"Nota nu există în registru. ","")&amp;IF(D720="","Lipsește contul debitor. ",IF(NOT(OR(ISNUMBER(MATCH(TRIM(IF(ISNUMBER(FIND(".",D720)),LEFT(D720,FIND(".",D720)-1),D720)),PlanCont,0)),ISNUMBER(MATCH(LEFT(TRIM(IF(ISNUMBER(FIND(".",D720)),LEFT(D720,FIND(".",D720)-1),D720)),4),PlanCont,0)),ISNUMBER(MATCH(LEFT(TRIM(IF(ISNUMBER(FIND(".",D720)),LEFT(D720,FIND(".",D720)-1),D720)),3),PlanCont,0)))),"Contul debitor nu există în plan. ",""))&amp;IF(E720="","Lipsește contul creditor. ",IF(NOT(OR(ISNUMBER(MATCH(TRIM(IF(ISNUMBER(FIND(".",E720)),LEFT(E720,FIND(".",E720)-1),E720)),PlanCont,0)),ISNUMBER(MATCH(LEFT(TRIM(IF(ISNUMBER(FIND(".",E720)),LEFT(E720,FIND(".",E720)-1),E720)),4),PlanCont,0)),ISNUMBER(MATCH(LEFT(TRIM(IF(ISNUMBER(FIND(".",E720)),LEFT(E720,FIND(".",E720)-1),E720)),3),PlanCont,0)))),"Contul creditor nu există în plan. ",""))&amp;IF(AND(D720&lt;&gt;"",TRIM(D720&amp;"")=TRIM(E720&amp;"")),"Același cont pe debit și credit. ","")&amp;IF(N(F720)=0,"Lipsește suma. ","")&amp;IF(AND(N(F720)&lt;0,J720&lt;&gt;"Stornare"),"Sumă negativă într-o notă care nu e de stornare. ","")&amp;IF(C720="","Lipsește explicația. ","")))</f>
        <v/>
      </c>
      <c r="L720" s="1" t="str">
        <f>IF(B720="","",B720&amp;"|"&amp;COUNTIF($B$5:B720,B720))</f>
        <v/>
      </c>
      <c r="M720" s="1" t="str">
        <f t="shared" si="35"/>
        <v/>
      </c>
    </row>
    <row r="721" spans="2:13" x14ac:dyDescent="0.2">
      <c r="B721" s="18"/>
      <c r="C721" s="13"/>
      <c r="D721" s="22"/>
      <c r="E721" s="22"/>
      <c r="F721" s="23"/>
      <c r="G721" s="24" t="str">
        <f>IF(B721="","",IFERROR(INDEX('Registru note'!$C$5:$C$504,MATCH(B721,'Registru note'!$B$5:$B$504,0)),""))</f>
        <v/>
      </c>
      <c r="H721" s="25" t="str">
        <f t="shared" si="33"/>
        <v/>
      </c>
      <c r="I721" s="25" t="str">
        <f t="shared" si="34"/>
        <v/>
      </c>
      <c r="J721" s="15" t="str">
        <f>IF(B721="","",IFERROR(INDEX('Registru note'!$D$5:$D$504,MATCH(B721,'Registru note'!$B$5:$B$504,0)),""))</f>
        <v/>
      </c>
      <c r="K721" s="17" t="str">
        <f>IF(AND(B721="",D721="",E721=""),"",TRIM(IF(ISNA(MATCH(B721,'Registru note'!$B$5:$B$504,0)),"Nota nu există în registru. ","")&amp;IF(D721="","Lipsește contul debitor. ",IF(NOT(OR(ISNUMBER(MATCH(TRIM(IF(ISNUMBER(FIND(".",D721)),LEFT(D721,FIND(".",D721)-1),D721)),PlanCont,0)),ISNUMBER(MATCH(LEFT(TRIM(IF(ISNUMBER(FIND(".",D721)),LEFT(D721,FIND(".",D721)-1),D721)),4),PlanCont,0)),ISNUMBER(MATCH(LEFT(TRIM(IF(ISNUMBER(FIND(".",D721)),LEFT(D721,FIND(".",D721)-1),D721)),3),PlanCont,0)))),"Contul debitor nu există în plan. ",""))&amp;IF(E721="","Lipsește contul creditor. ",IF(NOT(OR(ISNUMBER(MATCH(TRIM(IF(ISNUMBER(FIND(".",E721)),LEFT(E721,FIND(".",E721)-1),E721)),PlanCont,0)),ISNUMBER(MATCH(LEFT(TRIM(IF(ISNUMBER(FIND(".",E721)),LEFT(E721,FIND(".",E721)-1),E721)),4),PlanCont,0)),ISNUMBER(MATCH(LEFT(TRIM(IF(ISNUMBER(FIND(".",E721)),LEFT(E721,FIND(".",E721)-1),E721)),3),PlanCont,0)))),"Contul creditor nu există în plan. ",""))&amp;IF(AND(D721&lt;&gt;"",TRIM(D721&amp;"")=TRIM(E721&amp;"")),"Același cont pe debit și credit. ","")&amp;IF(N(F721)=0,"Lipsește suma. ","")&amp;IF(AND(N(F721)&lt;0,J721&lt;&gt;"Stornare"),"Sumă negativă într-o notă care nu e de stornare. ","")&amp;IF(C721="","Lipsește explicația. ","")))</f>
        <v/>
      </c>
      <c r="L721" s="1" t="str">
        <f>IF(B721="","",B721&amp;"|"&amp;COUNTIF($B$5:B721,B721))</f>
        <v/>
      </c>
      <c r="M721" s="1" t="str">
        <f t="shared" si="35"/>
        <v/>
      </c>
    </row>
    <row r="722" spans="2:13" x14ac:dyDescent="0.2">
      <c r="B722" s="18"/>
      <c r="C722" s="13"/>
      <c r="D722" s="22"/>
      <c r="E722" s="22"/>
      <c r="F722" s="23"/>
      <c r="G722" s="24" t="str">
        <f>IF(B722="","",IFERROR(INDEX('Registru note'!$C$5:$C$504,MATCH(B722,'Registru note'!$B$5:$B$504,0)),""))</f>
        <v/>
      </c>
      <c r="H722" s="25" t="str">
        <f t="shared" si="33"/>
        <v/>
      </c>
      <c r="I722" s="25" t="str">
        <f t="shared" si="34"/>
        <v/>
      </c>
      <c r="J722" s="15" t="str">
        <f>IF(B722="","",IFERROR(INDEX('Registru note'!$D$5:$D$504,MATCH(B722,'Registru note'!$B$5:$B$504,0)),""))</f>
        <v/>
      </c>
      <c r="K722" s="17" t="str">
        <f>IF(AND(B722="",D722="",E722=""),"",TRIM(IF(ISNA(MATCH(B722,'Registru note'!$B$5:$B$504,0)),"Nota nu există în registru. ","")&amp;IF(D722="","Lipsește contul debitor. ",IF(NOT(OR(ISNUMBER(MATCH(TRIM(IF(ISNUMBER(FIND(".",D722)),LEFT(D722,FIND(".",D722)-1),D722)),PlanCont,0)),ISNUMBER(MATCH(LEFT(TRIM(IF(ISNUMBER(FIND(".",D722)),LEFT(D722,FIND(".",D722)-1),D722)),4),PlanCont,0)),ISNUMBER(MATCH(LEFT(TRIM(IF(ISNUMBER(FIND(".",D722)),LEFT(D722,FIND(".",D722)-1),D722)),3),PlanCont,0)))),"Contul debitor nu există în plan. ",""))&amp;IF(E722="","Lipsește contul creditor. ",IF(NOT(OR(ISNUMBER(MATCH(TRIM(IF(ISNUMBER(FIND(".",E722)),LEFT(E722,FIND(".",E722)-1),E722)),PlanCont,0)),ISNUMBER(MATCH(LEFT(TRIM(IF(ISNUMBER(FIND(".",E722)),LEFT(E722,FIND(".",E722)-1),E722)),4),PlanCont,0)),ISNUMBER(MATCH(LEFT(TRIM(IF(ISNUMBER(FIND(".",E722)),LEFT(E722,FIND(".",E722)-1),E722)),3),PlanCont,0)))),"Contul creditor nu există în plan. ",""))&amp;IF(AND(D722&lt;&gt;"",TRIM(D722&amp;"")=TRIM(E722&amp;"")),"Același cont pe debit și credit. ","")&amp;IF(N(F722)=0,"Lipsește suma. ","")&amp;IF(AND(N(F722)&lt;0,J722&lt;&gt;"Stornare"),"Sumă negativă într-o notă care nu e de stornare. ","")&amp;IF(C722="","Lipsește explicația. ","")))</f>
        <v/>
      </c>
      <c r="L722" s="1" t="str">
        <f>IF(B722="","",B722&amp;"|"&amp;COUNTIF($B$5:B722,B722))</f>
        <v/>
      </c>
      <c r="M722" s="1" t="str">
        <f t="shared" si="35"/>
        <v/>
      </c>
    </row>
    <row r="723" spans="2:13" x14ac:dyDescent="0.2">
      <c r="B723" s="18"/>
      <c r="C723" s="13"/>
      <c r="D723" s="22"/>
      <c r="E723" s="22"/>
      <c r="F723" s="23"/>
      <c r="G723" s="24" t="str">
        <f>IF(B723="","",IFERROR(INDEX('Registru note'!$C$5:$C$504,MATCH(B723,'Registru note'!$B$5:$B$504,0)),""))</f>
        <v/>
      </c>
      <c r="H723" s="25" t="str">
        <f t="shared" si="33"/>
        <v/>
      </c>
      <c r="I723" s="25" t="str">
        <f t="shared" si="34"/>
        <v/>
      </c>
      <c r="J723" s="15" t="str">
        <f>IF(B723="","",IFERROR(INDEX('Registru note'!$D$5:$D$504,MATCH(B723,'Registru note'!$B$5:$B$504,0)),""))</f>
        <v/>
      </c>
      <c r="K723" s="17" t="str">
        <f>IF(AND(B723="",D723="",E723=""),"",TRIM(IF(ISNA(MATCH(B723,'Registru note'!$B$5:$B$504,0)),"Nota nu există în registru. ","")&amp;IF(D723="","Lipsește contul debitor. ",IF(NOT(OR(ISNUMBER(MATCH(TRIM(IF(ISNUMBER(FIND(".",D723)),LEFT(D723,FIND(".",D723)-1),D723)),PlanCont,0)),ISNUMBER(MATCH(LEFT(TRIM(IF(ISNUMBER(FIND(".",D723)),LEFT(D723,FIND(".",D723)-1),D723)),4),PlanCont,0)),ISNUMBER(MATCH(LEFT(TRIM(IF(ISNUMBER(FIND(".",D723)),LEFT(D723,FIND(".",D723)-1),D723)),3),PlanCont,0)))),"Contul debitor nu există în plan. ",""))&amp;IF(E723="","Lipsește contul creditor. ",IF(NOT(OR(ISNUMBER(MATCH(TRIM(IF(ISNUMBER(FIND(".",E723)),LEFT(E723,FIND(".",E723)-1),E723)),PlanCont,0)),ISNUMBER(MATCH(LEFT(TRIM(IF(ISNUMBER(FIND(".",E723)),LEFT(E723,FIND(".",E723)-1),E723)),4),PlanCont,0)),ISNUMBER(MATCH(LEFT(TRIM(IF(ISNUMBER(FIND(".",E723)),LEFT(E723,FIND(".",E723)-1),E723)),3),PlanCont,0)))),"Contul creditor nu există în plan. ",""))&amp;IF(AND(D723&lt;&gt;"",TRIM(D723&amp;"")=TRIM(E723&amp;"")),"Același cont pe debit și credit. ","")&amp;IF(N(F723)=0,"Lipsește suma. ","")&amp;IF(AND(N(F723)&lt;0,J723&lt;&gt;"Stornare"),"Sumă negativă într-o notă care nu e de stornare. ","")&amp;IF(C723="","Lipsește explicația. ","")))</f>
        <v/>
      </c>
      <c r="L723" s="1" t="str">
        <f>IF(B723="","",B723&amp;"|"&amp;COUNTIF($B$5:B723,B723))</f>
        <v/>
      </c>
      <c r="M723" s="1" t="str">
        <f t="shared" si="35"/>
        <v/>
      </c>
    </row>
    <row r="724" spans="2:13" x14ac:dyDescent="0.2">
      <c r="B724" s="18"/>
      <c r="C724" s="13"/>
      <c r="D724" s="22"/>
      <c r="E724" s="22"/>
      <c r="F724" s="23"/>
      <c r="G724" s="24" t="str">
        <f>IF(B724="","",IFERROR(INDEX('Registru note'!$C$5:$C$504,MATCH(B724,'Registru note'!$B$5:$B$504,0)),""))</f>
        <v/>
      </c>
      <c r="H724" s="25" t="str">
        <f t="shared" si="33"/>
        <v/>
      </c>
      <c r="I724" s="25" t="str">
        <f t="shared" si="34"/>
        <v/>
      </c>
      <c r="J724" s="15" t="str">
        <f>IF(B724="","",IFERROR(INDEX('Registru note'!$D$5:$D$504,MATCH(B724,'Registru note'!$B$5:$B$504,0)),""))</f>
        <v/>
      </c>
      <c r="K724" s="17" t="str">
        <f>IF(AND(B724="",D724="",E724=""),"",TRIM(IF(ISNA(MATCH(B724,'Registru note'!$B$5:$B$504,0)),"Nota nu există în registru. ","")&amp;IF(D724="","Lipsește contul debitor. ",IF(NOT(OR(ISNUMBER(MATCH(TRIM(IF(ISNUMBER(FIND(".",D724)),LEFT(D724,FIND(".",D724)-1),D724)),PlanCont,0)),ISNUMBER(MATCH(LEFT(TRIM(IF(ISNUMBER(FIND(".",D724)),LEFT(D724,FIND(".",D724)-1),D724)),4),PlanCont,0)),ISNUMBER(MATCH(LEFT(TRIM(IF(ISNUMBER(FIND(".",D724)),LEFT(D724,FIND(".",D724)-1),D724)),3),PlanCont,0)))),"Contul debitor nu există în plan. ",""))&amp;IF(E724="","Lipsește contul creditor. ",IF(NOT(OR(ISNUMBER(MATCH(TRIM(IF(ISNUMBER(FIND(".",E724)),LEFT(E724,FIND(".",E724)-1),E724)),PlanCont,0)),ISNUMBER(MATCH(LEFT(TRIM(IF(ISNUMBER(FIND(".",E724)),LEFT(E724,FIND(".",E724)-1),E724)),4),PlanCont,0)),ISNUMBER(MATCH(LEFT(TRIM(IF(ISNUMBER(FIND(".",E724)),LEFT(E724,FIND(".",E724)-1),E724)),3),PlanCont,0)))),"Contul creditor nu există în plan. ",""))&amp;IF(AND(D724&lt;&gt;"",TRIM(D724&amp;"")=TRIM(E724&amp;"")),"Același cont pe debit și credit. ","")&amp;IF(N(F724)=0,"Lipsește suma. ","")&amp;IF(AND(N(F724)&lt;0,J724&lt;&gt;"Stornare"),"Sumă negativă într-o notă care nu e de stornare. ","")&amp;IF(C724="","Lipsește explicația. ","")))</f>
        <v/>
      </c>
      <c r="L724" s="1" t="str">
        <f>IF(B724="","",B724&amp;"|"&amp;COUNTIF($B$5:B724,B724))</f>
        <v/>
      </c>
      <c r="M724" s="1" t="str">
        <f t="shared" si="35"/>
        <v/>
      </c>
    </row>
    <row r="725" spans="2:13" x14ac:dyDescent="0.2">
      <c r="B725" s="18"/>
      <c r="C725" s="13"/>
      <c r="D725" s="22"/>
      <c r="E725" s="22"/>
      <c r="F725" s="23"/>
      <c r="G725" s="24" t="str">
        <f>IF(B725="","",IFERROR(INDEX('Registru note'!$C$5:$C$504,MATCH(B725,'Registru note'!$B$5:$B$504,0)),""))</f>
        <v/>
      </c>
      <c r="H725" s="25" t="str">
        <f t="shared" si="33"/>
        <v/>
      </c>
      <c r="I725" s="25" t="str">
        <f t="shared" si="34"/>
        <v/>
      </c>
      <c r="J725" s="15" t="str">
        <f>IF(B725="","",IFERROR(INDEX('Registru note'!$D$5:$D$504,MATCH(B725,'Registru note'!$B$5:$B$504,0)),""))</f>
        <v/>
      </c>
      <c r="K725" s="17" t="str">
        <f>IF(AND(B725="",D725="",E725=""),"",TRIM(IF(ISNA(MATCH(B725,'Registru note'!$B$5:$B$504,0)),"Nota nu există în registru. ","")&amp;IF(D725="","Lipsește contul debitor. ",IF(NOT(OR(ISNUMBER(MATCH(TRIM(IF(ISNUMBER(FIND(".",D725)),LEFT(D725,FIND(".",D725)-1),D725)),PlanCont,0)),ISNUMBER(MATCH(LEFT(TRIM(IF(ISNUMBER(FIND(".",D725)),LEFT(D725,FIND(".",D725)-1),D725)),4),PlanCont,0)),ISNUMBER(MATCH(LEFT(TRIM(IF(ISNUMBER(FIND(".",D725)),LEFT(D725,FIND(".",D725)-1),D725)),3),PlanCont,0)))),"Contul debitor nu există în plan. ",""))&amp;IF(E725="","Lipsește contul creditor. ",IF(NOT(OR(ISNUMBER(MATCH(TRIM(IF(ISNUMBER(FIND(".",E725)),LEFT(E725,FIND(".",E725)-1),E725)),PlanCont,0)),ISNUMBER(MATCH(LEFT(TRIM(IF(ISNUMBER(FIND(".",E725)),LEFT(E725,FIND(".",E725)-1),E725)),4),PlanCont,0)),ISNUMBER(MATCH(LEFT(TRIM(IF(ISNUMBER(FIND(".",E725)),LEFT(E725,FIND(".",E725)-1),E725)),3),PlanCont,0)))),"Contul creditor nu există în plan. ",""))&amp;IF(AND(D725&lt;&gt;"",TRIM(D725&amp;"")=TRIM(E725&amp;"")),"Același cont pe debit și credit. ","")&amp;IF(N(F725)=0,"Lipsește suma. ","")&amp;IF(AND(N(F725)&lt;0,J725&lt;&gt;"Stornare"),"Sumă negativă într-o notă care nu e de stornare. ","")&amp;IF(C725="","Lipsește explicația. ","")))</f>
        <v/>
      </c>
      <c r="L725" s="1" t="str">
        <f>IF(B725="","",B725&amp;"|"&amp;COUNTIF($B$5:B725,B725))</f>
        <v/>
      </c>
      <c r="M725" s="1" t="str">
        <f t="shared" si="35"/>
        <v/>
      </c>
    </row>
    <row r="726" spans="2:13" x14ac:dyDescent="0.2">
      <c r="B726" s="18"/>
      <c r="C726" s="13"/>
      <c r="D726" s="22"/>
      <c r="E726" s="22"/>
      <c r="F726" s="23"/>
      <c r="G726" s="24" t="str">
        <f>IF(B726="","",IFERROR(INDEX('Registru note'!$C$5:$C$504,MATCH(B726,'Registru note'!$B$5:$B$504,0)),""))</f>
        <v/>
      </c>
      <c r="H726" s="25" t="str">
        <f t="shared" si="33"/>
        <v/>
      </c>
      <c r="I726" s="25" t="str">
        <f t="shared" si="34"/>
        <v/>
      </c>
      <c r="J726" s="15" t="str">
        <f>IF(B726="","",IFERROR(INDEX('Registru note'!$D$5:$D$504,MATCH(B726,'Registru note'!$B$5:$B$504,0)),""))</f>
        <v/>
      </c>
      <c r="K726" s="17" t="str">
        <f>IF(AND(B726="",D726="",E726=""),"",TRIM(IF(ISNA(MATCH(B726,'Registru note'!$B$5:$B$504,0)),"Nota nu există în registru. ","")&amp;IF(D726="","Lipsește contul debitor. ",IF(NOT(OR(ISNUMBER(MATCH(TRIM(IF(ISNUMBER(FIND(".",D726)),LEFT(D726,FIND(".",D726)-1),D726)),PlanCont,0)),ISNUMBER(MATCH(LEFT(TRIM(IF(ISNUMBER(FIND(".",D726)),LEFT(D726,FIND(".",D726)-1),D726)),4),PlanCont,0)),ISNUMBER(MATCH(LEFT(TRIM(IF(ISNUMBER(FIND(".",D726)),LEFT(D726,FIND(".",D726)-1),D726)),3),PlanCont,0)))),"Contul debitor nu există în plan. ",""))&amp;IF(E726="","Lipsește contul creditor. ",IF(NOT(OR(ISNUMBER(MATCH(TRIM(IF(ISNUMBER(FIND(".",E726)),LEFT(E726,FIND(".",E726)-1),E726)),PlanCont,0)),ISNUMBER(MATCH(LEFT(TRIM(IF(ISNUMBER(FIND(".",E726)),LEFT(E726,FIND(".",E726)-1),E726)),4),PlanCont,0)),ISNUMBER(MATCH(LEFT(TRIM(IF(ISNUMBER(FIND(".",E726)),LEFT(E726,FIND(".",E726)-1),E726)),3),PlanCont,0)))),"Contul creditor nu există în plan. ",""))&amp;IF(AND(D726&lt;&gt;"",TRIM(D726&amp;"")=TRIM(E726&amp;"")),"Același cont pe debit și credit. ","")&amp;IF(N(F726)=0,"Lipsește suma. ","")&amp;IF(AND(N(F726)&lt;0,J726&lt;&gt;"Stornare"),"Sumă negativă într-o notă care nu e de stornare. ","")&amp;IF(C726="","Lipsește explicația. ","")))</f>
        <v/>
      </c>
      <c r="L726" s="1" t="str">
        <f>IF(B726="","",B726&amp;"|"&amp;COUNTIF($B$5:B726,B726))</f>
        <v/>
      </c>
      <c r="M726" s="1" t="str">
        <f t="shared" si="35"/>
        <v/>
      </c>
    </row>
    <row r="727" spans="2:13" x14ac:dyDescent="0.2">
      <c r="B727" s="18"/>
      <c r="C727" s="13"/>
      <c r="D727" s="22"/>
      <c r="E727" s="22"/>
      <c r="F727" s="23"/>
      <c r="G727" s="24" t="str">
        <f>IF(B727="","",IFERROR(INDEX('Registru note'!$C$5:$C$504,MATCH(B727,'Registru note'!$B$5:$B$504,0)),""))</f>
        <v/>
      </c>
      <c r="H727" s="25" t="str">
        <f t="shared" si="33"/>
        <v/>
      </c>
      <c r="I727" s="25" t="str">
        <f t="shared" si="34"/>
        <v/>
      </c>
      <c r="J727" s="15" t="str">
        <f>IF(B727="","",IFERROR(INDEX('Registru note'!$D$5:$D$504,MATCH(B727,'Registru note'!$B$5:$B$504,0)),""))</f>
        <v/>
      </c>
      <c r="K727" s="17" t="str">
        <f>IF(AND(B727="",D727="",E727=""),"",TRIM(IF(ISNA(MATCH(B727,'Registru note'!$B$5:$B$504,0)),"Nota nu există în registru. ","")&amp;IF(D727="","Lipsește contul debitor. ",IF(NOT(OR(ISNUMBER(MATCH(TRIM(IF(ISNUMBER(FIND(".",D727)),LEFT(D727,FIND(".",D727)-1),D727)),PlanCont,0)),ISNUMBER(MATCH(LEFT(TRIM(IF(ISNUMBER(FIND(".",D727)),LEFT(D727,FIND(".",D727)-1),D727)),4),PlanCont,0)),ISNUMBER(MATCH(LEFT(TRIM(IF(ISNUMBER(FIND(".",D727)),LEFT(D727,FIND(".",D727)-1),D727)),3),PlanCont,0)))),"Contul debitor nu există în plan. ",""))&amp;IF(E727="","Lipsește contul creditor. ",IF(NOT(OR(ISNUMBER(MATCH(TRIM(IF(ISNUMBER(FIND(".",E727)),LEFT(E727,FIND(".",E727)-1),E727)),PlanCont,0)),ISNUMBER(MATCH(LEFT(TRIM(IF(ISNUMBER(FIND(".",E727)),LEFT(E727,FIND(".",E727)-1),E727)),4),PlanCont,0)),ISNUMBER(MATCH(LEFT(TRIM(IF(ISNUMBER(FIND(".",E727)),LEFT(E727,FIND(".",E727)-1),E727)),3),PlanCont,0)))),"Contul creditor nu există în plan. ",""))&amp;IF(AND(D727&lt;&gt;"",TRIM(D727&amp;"")=TRIM(E727&amp;"")),"Același cont pe debit și credit. ","")&amp;IF(N(F727)=0,"Lipsește suma. ","")&amp;IF(AND(N(F727)&lt;0,J727&lt;&gt;"Stornare"),"Sumă negativă într-o notă care nu e de stornare. ","")&amp;IF(C727="","Lipsește explicația. ","")))</f>
        <v/>
      </c>
      <c r="L727" s="1" t="str">
        <f>IF(B727="","",B727&amp;"|"&amp;COUNTIF($B$5:B727,B727))</f>
        <v/>
      </c>
      <c r="M727" s="1" t="str">
        <f t="shared" si="35"/>
        <v/>
      </c>
    </row>
    <row r="728" spans="2:13" x14ac:dyDescent="0.2">
      <c r="B728" s="18"/>
      <c r="C728" s="13"/>
      <c r="D728" s="22"/>
      <c r="E728" s="22"/>
      <c r="F728" s="23"/>
      <c r="G728" s="24" t="str">
        <f>IF(B728="","",IFERROR(INDEX('Registru note'!$C$5:$C$504,MATCH(B728,'Registru note'!$B$5:$B$504,0)),""))</f>
        <v/>
      </c>
      <c r="H728" s="25" t="str">
        <f t="shared" si="33"/>
        <v/>
      </c>
      <c r="I728" s="25" t="str">
        <f t="shared" si="34"/>
        <v/>
      </c>
      <c r="J728" s="15" t="str">
        <f>IF(B728="","",IFERROR(INDEX('Registru note'!$D$5:$D$504,MATCH(B728,'Registru note'!$B$5:$B$504,0)),""))</f>
        <v/>
      </c>
      <c r="K728" s="17" t="str">
        <f>IF(AND(B728="",D728="",E728=""),"",TRIM(IF(ISNA(MATCH(B728,'Registru note'!$B$5:$B$504,0)),"Nota nu există în registru. ","")&amp;IF(D728="","Lipsește contul debitor. ",IF(NOT(OR(ISNUMBER(MATCH(TRIM(IF(ISNUMBER(FIND(".",D728)),LEFT(D728,FIND(".",D728)-1),D728)),PlanCont,0)),ISNUMBER(MATCH(LEFT(TRIM(IF(ISNUMBER(FIND(".",D728)),LEFT(D728,FIND(".",D728)-1),D728)),4),PlanCont,0)),ISNUMBER(MATCH(LEFT(TRIM(IF(ISNUMBER(FIND(".",D728)),LEFT(D728,FIND(".",D728)-1),D728)),3),PlanCont,0)))),"Contul debitor nu există în plan. ",""))&amp;IF(E728="","Lipsește contul creditor. ",IF(NOT(OR(ISNUMBER(MATCH(TRIM(IF(ISNUMBER(FIND(".",E728)),LEFT(E728,FIND(".",E728)-1),E728)),PlanCont,0)),ISNUMBER(MATCH(LEFT(TRIM(IF(ISNUMBER(FIND(".",E728)),LEFT(E728,FIND(".",E728)-1),E728)),4),PlanCont,0)),ISNUMBER(MATCH(LEFT(TRIM(IF(ISNUMBER(FIND(".",E728)),LEFT(E728,FIND(".",E728)-1),E728)),3),PlanCont,0)))),"Contul creditor nu există în plan. ",""))&amp;IF(AND(D728&lt;&gt;"",TRIM(D728&amp;"")=TRIM(E728&amp;"")),"Același cont pe debit și credit. ","")&amp;IF(N(F728)=0,"Lipsește suma. ","")&amp;IF(AND(N(F728)&lt;0,J728&lt;&gt;"Stornare"),"Sumă negativă într-o notă care nu e de stornare. ","")&amp;IF(C728="","Lipsește explicația. ","")))</f>
        <v/>
      </c>
      <c r="L728" s="1" t="str">
        <f>IF(B728="","",B728&amp;"|"&amp;COUNTIF($B$5:B728,B728))</f>
        <v/>
      </c>
      <c r="M728" s="1" t="str">
        <f t="shared" si="35"/>
        <v/>
      </c>
    </row>
    <row r="729" spans="2:13" x14ac:dyDescent="0.2">
      <c r="B729" s="18"/>
      <c r="C729" s="13"/>
      <c r="D729" s="22"/>
      <c r="E729" s="22"/>
      <c r="F729" s="23"/>
      <c r="G729" s="24" t="str">
        <f>IF(B729="","",IFERROR(INDEX('Registru note'!$C$5:$C$504,MATCH(B729,'Registru note'!$B$5:$B$504,0)),""))</f>
        <v/>
      </c>
      <c r="H729" s="25" t="str">
        <f t="shared" si="33"/>
        <v/>
      </c>
      <c r="I729" s="25" t="str">
        <f t="shared" si="34"/>
        <v/>
      </c>
      <c r="J729" s="15" t="str">
        <f>IF(B729="","",IFERROR(INDEX('Registru note'!$D$5:$D$504,MATCH(B729,'Registru note'!$B$5:$B$504,0)),""))</f>
        <v/>
      </c>
      <c r="K729" s="17" t="str">
        <f>IF(AND(B729="",D729="",E729=""),"",TRIM(IF(ISNA(MATCH(B729,'Registru note'!$B$5:$B$504,0)),"Nota nu există în registru. ","")&amp;IF(D729="","Lipsește contul debitor. ",IF(NOT(OR(ISNUMBER(MATCH(TRIM(IF(ISNUMBER(FIND(".",D729)),LEFT(D729,FIND(".",D729)-1),D729)),PlanCont,0)),ISNUMBER(MATCH(LEFT(TRIM(IF(ISNUMBER(FIND(".",D729)),LEFT(D729,FIND(".",D729)-1),D729)),4),PlanCont,0)),ISNUMBER(MATCH(LEFT(TRIM(IF(ISNUMBER(FIND(".",D729)),LEFT(D729,FIND(".",D729)-1),D729)),3),PlanCont,0)))),"Contul debitor nu există în plan. ",""))&amp;IF(E729="","Lipsește contul creditor. ",IF(NOT(OR(ISNUMBER(MATCH(TRIM(IF(ISNUMBER(FIND(".",E729)),LEFT(E729,FIND(".",E729)-1),E729)),PlanCont,0)),ISNUMBER(MATCH(LEFT(TRIM(IF(ISNUMBER(FIND(".",E729)),LEFT(E729,FIND(".",E729)-1),E729)),4),PlanCont,0)),ISNUMBER(MATCH(LEFT(TRIM(IF(ISNUMBER(FIND(".",E729)),LEFT(E729,FIND(".",E729)-1),E729)),3),PlanCont,0)))),"Contul creditor nu există în plan. ",""))&amp;IF(AND(D729&lt;&gt;"",TRIM(D729&amp;"")=TRIM(E729&amp;"")),"Același cont pe debit și credit. ","")&amp;IF(N(F729)=0,"Lipsește suma. ","")&amp;IF(AND(N(F729)&lt;0,J729&lt;&gt;"Stornare"),"Sumă negativă într-o notă care nu e de stornare. ","")&amp;IF(C729="","Lipsește explicația. ","")))</f>
        <v/>
      </c>
      <c r="L729" s="1" t="str">
        <f>IF(B729="","",B729&amp;"|"&amp;COUNTIF($B$5:B729,B729))</f>
        <v/>
      </c>
      <c r="M729" s="1" t="str">
        <f t="shared" si="35"/>
        <v/>
      </c>
    </row>
    <row r="730" spans="2:13" x14ac:dyDescent="0.2">
      <c r="B730" s="18"/>
      <c r="C730" s="13"/>
      <c r="D730" s="22"/>
      <c r="E730" s="22"/>
      <c r="F730" s="23"/>
      <c r="G730" s="24" t="str">
        <f>IF(B730="","",IFERROR(INDEX('Registru note'!$C$5:$C$504,MATCH(B730,'Registru note'!$B$5:$B$504,0)),""))</f>
        <v/>
      </c>
      <c r="H730" s="25" t="str">
        <f t="shared" si="33"/>
        <v/>
      </c>
      <c r="I730" s="25" t="str">
        <f t="shared" si="34"/>
        <v/>
      </c>
      <c r="J730" s="15" t="str">
        <f>IF(B730="","",IFERROR(INDEX('Registru note'!$D$5:$D$504,MATCH(B730,'Registru note'!$B$5:$B$504,0)),""))</f>
        <v/>
      </c>
      <c r="K730" s="17" t="str">
        <f>IF(AND(B730="",D730="",E730=""),"",TRIM(IF(ISNA(MATCH(B730,'Registru note'!$B$5:$B$504,0)),"Nota nu există în registru. ","")&amp;IF(D730="","Lipsește contul debitor. ",IF(NOT(OR(ISNUMBER(MATCH(TRIM(IF(ISNUMBER(FIND(".",D730)),LEFT(D730,FIND(".",D730)-1),D730)),PlanCont,0)),ISNUMBER(MATCH(LEFT(TRIM(IF(ISNUMBER(FIND(".",D730)),LEFT(D730,FIND(".",D730)-1),D730)),4),PlanCont,0)),ISNUMBER(MATCH(LEFT(TRIM(IF(ISNUMBER(FIND(".",D730)),LEFT(D730,FIND(".",D730)-1),D730)),3),PlanCont,0)))),"Contul debitor nu există în plan. ",""))&amp;IF(E730="","Lipsește contul creditor. ",IF(NOT(OR(ISNUMBER(MATCH(TRIM(IF(ISNUMBER(FIND(".",E730)),LEFT(E730,FIND(".",E730)-1),E730)),PlanCont,0)),ISNUMBER(MATCH(LEFT(TRIM(IF(ISNUMBER(FIND(".",E730)),LEFT(E730,FIND(".",E730)-1),E730)),4),PlanCont,0)),ISNUMBER(MATCH(LEFT(TRIM(IF(ISNUMBER(FIND(".",E730)),LEFT(E730,FIND(".",E730)-1),E730)),3),PlanCont,0)))),"Contul creditor nu există în plan. ",""))&amp;IF(AND(D730&lt;&gt;"",TRIM(D730&amp;"")=TRIM(E730&amp;"")),"Același cont pe debit și credit. ","")&amp;IF(N(F730)=0,"Lipsește suma. ","")&amp;IF(AND(N(F730)&lt;0,J730&lt;&gt;"Stornare"),"Sumă negativă într-o notă care nu e de stornare. ","")&amp;IF(C730="","Lipsește explicația. ","")))</f>
        <v/>
      </c>
      <c r="L730" s="1" t="str">
        <f>IF(B730="","",B730&amp;"|"&amp;COUNTIF($B$5:B730,B730))</f>
        <v/>
      </c>
      <c r="M730" s="1" t="str">
        <f t="shared" si="35"/>
        <v/>
      </c>
    </row>
    <row r="731" spans="2:13" x14ac:dyDescent="0.2">
      <c r="B731" s="18"/>
      <c r="C731" s="13"/>
      <c r="D731" s="22"/>
      <c r="E731" s="22"/>
      <c r="F731" s="23"/>
      <c r="G731" s="24" t="str">
        <f>IF(B731="","",IFERROR(INDEX('Registru note'!$C$5:$C$504,MATCH(B731,'Registru note'!$B$5:$B$504,0)),""))</f>
        <v/>
      </c>
      <c r="H731" s="25" t="str">
        <f t="shared" si="33"/>
        <v/>
      </c>
      <c r="I731" s="25" t="str">
        <f t="shared" si="34"/>
        <v/>
      </c>
      <c r="J731" s="15" t="str">
        <f>IF(B731="","",IFERROR(INDEX('Registru note'!$D$5:$D$504,MATCH(B731,'Registru note'!$B$5:$B$504,0)),""))</f>
        <v/>
      </c>
      <c r="K731" s="17" t="str">
        <f>IF(AND(B731="",D731="",E731=""),"",TRIM(IF(ISNA(MATCH(B731,'Registru note'!$B$5:$B$504,0)),"Nota nu există în registru. ","")&amp;IF(D731="","Lipsește contul debitor. ",IF(NOT(OR(ISNUMBER(MATCH(TRIM(IF(ISNUMBER(FIND(".",D731)),LEFT(D731,FIND(".",D731)-1),D731)),PlanCont,0)),ISNUMBER(MATCH(LEFT(TRIM(IF(ISNUMBER(FIND(".",D731)),LEFT(D731,FIND(".",D731)-1),D731)),4),PlanCont,0)),ISNUMBER(MATCH(LEFT(TRIM(IF(ISNUMBER(FIND(".",D731)),LEFT(D731,FIND(".",D731)-1),D731)),3),PlanCont,0)))),"Contul debitor nu există în plan. ",""))&amp;IF(E731="","Lipsește contul creditor. ",IF(NOT(OR(ISNUMBER(MATCH(TRIM(IF(ISNUMBER(FIND(".",E731)),LEFT(E731,FIND(".",E731)-1),E731)),PlanCont,0)),ISNUMBER(MATCH(LEFT(TRIM(IF(ISNUMBER(FIND(".",E731)),LEFT(E731,FIND(".",E731)-1),E731)),4),PlanCont,0)),ISNUMBER(MATCH(LEFT(TRIM(IF(ISNUMBER(FIND(".",E731)),LEFT(E731,FIND(".",E731)-1),E731)),3),PlanCont,0)))),"Contul creditor nu există în plan. ",""))&amp;IF(AND(D731&lt;&gt;"",TRIM(D731&amp;"")=TRIM(E731&amp;"")),"Același cont pe debit și credit. ","")&amp;IF(N(F731)=0,"Lipsește suma. ","")&amp;IF(AND(N(F731)&lt;0,J731&lt;&gt;"Stornare"),"Sumă negativă într-o notă care nu e de stornare. ","")&amp;IF(C731="","Lipsește explicația. ","")))</f>
        <v/>
      </c>
      <c r="L731" s="1" t="str">
        <f>IF(B731="","",B731&amp;"|"&amp;COUNTIF($B$5:B731,B731))</f>
        <v/>
      </c>
      <c r="M731" s="1" t="str">
        <f t="shared" si="35"/>
        <v/>
      </c>
    </row>
    <row r="732" spans="2:13" x14ac:dyDescent="0.2">
      <c r="B732" s="18"/>
      <c r="C732" s="13"/>
      <c r="D732" s="22"/>
      <c r="E732" s="22"/>
      <c r="F732" s="23"/>
      <c r="G732" s="24" t="str">
        <f>IF(B732="","",IFERROR(INDEX('Registru note'!$C$5:$C$504,MATCH(B732,'Registru note'!$B$5:$B$504,0)),""))</f>
        <v/>
      </c>
      <c r="H732" s="25" t="str">
        <f t="shared" si="33"/>
        <v/>
      </c>
      <c r="I732" s="25" t="str">
        <f t="shared" si="34"/>
        <v/>
      </c>
      <c r="J732" s="15" t="str">
        <f>IF(B732="","",IFERROR(INDEX('Registru note'!$D$5:$D$504,MATCH(B732,'Registru note'!$B$5:$B$504,0)),""))</f>
        <v/>
      </c>
      <c r="K732" s="17" t="str">
        <f>IF(AND(B732="",D732="",E732=""),"",TRIM(IF(ISNA(MATCH(B732,'Registru note'!$B$5:$B$504,0)),"Nota nu există în registru. ","")&amp;IF(D732="","Lipsește contul debitor. ",IF(NOT(OR(ISNUMBER(MATCH(TRIM(IF(ISNUMBER(FIND(".",D732)),LEFT(D732,FIND(".",D732)-1),D732)),PlanCont,0)),ISNUMBER(MATCH(LEFT(TRIM(IF(ISNUMBER(FIND(".",D732)),LEFT(D732,FIND(".",D732)-1),D732)),4),PlanCont,0)),ISNUMBER(MATCH(LEFT(TRIM(IF(ISNUMBER(FIND(".",D732)),LEFT(D732,FIND(".",D732)-1),D732)),3),PlanCont,0)))),"Contul debitor nu există în plan. ",""))&amp;IF(E732="","Lipsește contul creditor. ",IF(NOT(OR(ISNUMBER(MATCH(TRIM(IF(ISNUMBER(FIND(".",E732)),LEFT(E732,FIND(".",E732)-1),E732)),PlanCont,0)),ISNUMBER(MATCH(LEFT(TRIM(IF(ISNUMBER(FIND(".",E732)),LEFT(E732,FIND(".",E732)-1),E732)),4),PlanCont,0)),ISNUMBER(MATCH(LEFT(TRIM(IF(ISNUMBER(FIND(".",E732)),LEFT(E732,FIND(".",E732)-1),E732)),3),PlanCont,0)))),"Contul creditor nu există în plan. ",""))&amp;IF(AND(D732&lt;&gt;"",TRIM(D732&amp;"")=TRIM(E732&amp;"")),"Același cont pe debit și credit. ","")&amp;IF(N(F732)=0,"Lipsește suma. ","")&amp;IF(AND(N(F732)&lt;0,J732&lt;&gt;"Stornare"),"Sumă negativă într-o notă care nu e de stornare. ","")&amp;IF(C732="","Lipsește explicația. ","")))</f>
        <v/>
      </c>
      <c r="L732" s="1" t="str">
        <f>IF(B732="","",B732&amp;"|"&amp;COUNTIF($B$5:B732,B732))</f>
        <v/>
      </c>
      <c r="M732" s="1" t="str">
        <f t="shared" si="35"/>
        <v/>
      </c>
    </row>
    <row r="733" spans="2:13" x14ac:dyDescent="0.2">
      <c r="B733" s="18"/>
      <c r="C733" s="13"/>
      <c r="D733" s="22"/>
      <c r="E733" s="22"/>
      <c r="F733" s="23"/>
      <c r="G733" s="24" t="str">
        <f>IF(B733="","",IFERROR(INDEX('Registru note'!$C$5:$C$504,MATCH(B733,'Registru note'!$B$5:$B$504,0)),""))</f>
        <v/>
      </c>
      <c r="H733" s="25" t="str">
        <f t="shared" si="33"/>
        <v/>
      </c>
      <c r="I733" s="25" t="str">
        <f t="shared" si="34"/>
        <v/>
      </c>
      <c r="J733" s="15" t="str">
        <f>IF(B733="","",IFERROR(INDEX('Registru note'!$D$5:$D$504,MATCH(B733,'Registru note'!$B$5:$B$504,0)),""))</f>
        <v/>
      </c>
      <c r="K733" s="17" t="str">
        <f>IF(AND(B733="",D733="",E733=""),"",TRIM(IF(ISNA(MATCH(B733,'Registru note'!$B$5:$B$504,0)),"Nota nu există în registru. ","")&amp;IF(D733="","Lipsește contul debitor. ",IF(NOT(OR(ISNUMBER(MATCH(TRIM(IF(ISNUMBER(FIND(".",D733)),LEFT(D733,FIND(".",D733)-1),D733)),PlanCont,0)),ISNUMBER(MATCH(LEFT(TRIM(IF(ISNUMBER(FIND(".",D733)),LEFT(D733,FIND(".",D733)-1),D733)),4),PlanCont,0)),ISNUMBER(MATCH(LEFT(TRIM(IF(ISNUMBER(FIND(".",D733)),LEFT(D733,FIND(".",D733)-1),D733)),3),PlanCont,0)))),"Contul debitor nu există în plan. ",""))&amp;IF(E733="","Lipsește contul creditor. ",IF(NOT(OR(ISNUMBER(MATCH(TRIM(IF(ISNUMBER(FIND(".",E733)),LEFT(E733,FIND(".",E733)-1),E733)),PlanCont,0)),ISNUMBER(MATCH(LEFT(TRIM(IF(ISNUMBER(FIND(".",E733)),LEFT(E733,FIND(".",E733)-1),E733)),4),PlanCont,0)),ISNUMBER(MATCH(LEFT(TRIM(IF(ISNUMBER(FIND(".",E733)),LEFT(E733,FIND(".",E733)-1),E733)),3),PlanCont,0)))),"Contul creditor nu există în plan. ",""))&amp;IF(AND(D733&lt;&gt;"",TRIM(D733&amp;"")=TRIM(E733&amp;"")),"Același cont pe debit și credit. ","")&amp;IF(N(F733)=0,"Lipsește suma. ","")&amp;IF(AND(N(F733)&lt;0,J733&lt;&gt;"Stornare"),"Sumă negativă într-o notă care nu e de stornare. ","")&amp;IF(C733="","Lipsește explicația. ","")))</f>
        <v/>
      </c>
      <c r="L733" s="1" t="str">
        <f>IF(B733="","",B733&amp;"|"&amp;COUNTIF($B$5:B733,B733))</f>
        <v/>
      </c>
      <c r="M733" s="1" t="str">
        <f t="shared" si="35"/>
        <v/>
      </c>
    </row>
    <row r="734" spans="2:13" x14ac:dyDescent="0.2">
      <c r="B734" s="18"/>
      <c r="C734" s="13"/>
      <c r="D734" s="22"/>
      <c r="E734" s="22"/>
      <c r="F734" s="23"/>
      <c r="G734" s="24" t="str">
        <f>IF(B734="","",IFERROR(INDEX('Registru note'!$C$5:$C$504,MATCH(B734,'Registru note'!$B$5:$B$504,0)),""))</f>
        <v/>
      </c>
      <c r="H734" s="25" t="str">
        <f t="shared" si="33"/>
        <v/>
      </c>
      <c r="I734" s="25" t="str">
        <f t="shared" si="34"/>
        <v/>
      </c>
      <c r="J734" s="15" t="str">
        <f>IF(B734="","",IFERROR(INDEX('Registru note'!$D$5:$D$504,MATCH(B734,'Registru note'!$B$5:$B$504,0)),""))</f>
        <v/>
      </c>
      <c r="K734" s="17" t="str">
        <f>IF(AND(B734="",D734="",E734=""),"",TRIM(IF(ISNA(MATCH(B734,'Registru note'!$B$5:$B$504,0)),"Nota nu există în registru. ","")&amp;IF(D734="","Lipsește contul debitor. ",IF(NOT(OR(ISNUMBER(MATCH(TRIM(IF(ISNUMBER(FIND(".",D734)),LEFT(D734,FIND(".",D734)-1),D734)),PlanCont,0)),ISNUMBER(MATCH(LEFT(TRIM(IF(ISNUMBER(FIND(".",D734)),LEFT(D734,FIND(".",D734)-1),D734)),4),PlanCont,0)),ISNUMBER(MATCH(LEFT(TRIM(IF(ISNUMBER(FIND(".",D734)),LEFT(D734,FIND(".",D734)-1),D734)),3),PlanCont,0)))),"Contul debitor nu există în plan. ",""))&amp;IF(E734="","Lipsește contul creditor. ",IF(NOT(OR(ISNUMBER(MATCH(TRIM(IF(ISNUMBER(FIND(".",E734)),LEFT(E734,FIND(".",E734)-1),E734)),PlanCont,0)),ISNUMBER(MATCH(LEFT(TRIM(IF(ISNUMBER(FIND(".",E734)),LEFT(E734,FIND(".",E734)-1),E734)),4),PlanCont,0)),ISNUMBER(MATCH(LEFT(TRIM(IF(ISNUMBER(FIND(".",E734)),LEFT(E734,FIND(".",E734)-1),E734)),3),PlanCont,0)))),"Contul creditor nu există în plan. ",""))&amp;IF(AND(D734&lt;&gt;"",TRIM(D734&amp;"")=TRIM(E734&amp;"")),"Același cont pe debit și credit. ","")&amp;IF(N(F734)=0,"Lipsește suma. ","")&amp;IF(AND(N(F734)&lt;0,J734&lt;&gt;"Stornare"),"Sumă negativă într-o notă care nu e de stornare. ","")&amp;IF(C734="","Lipsește explicația. ","")))</f>
        <v/>
      </c>
      <c r="L734" s="1" t="str">
        <f>IF(B734="","",B734&amp;"|"&amp;COUNTIF($B$5:B734,B734))</f>
        <v/>
      </c>
      <c r="M734" s="1" t="str">
        <f t="shared" si="35"/>
        <v/>
      </c>
    </row>
    <row r="735" spans="2:13" x14ac:dyDescent="0.2">
      <c r="B735" s="18"/>
      <c r="C735" s="13"/>
      <c r="D735" s="22"/>
      <c r="E735" s="22"/>
      <c r="F735" s="23"/>
      <c r="G735" s="24" t="str">
        <f>IF(B735="","",IFERROR(INDEX('Registru note'!$C$5:$C$504,MATCH(B735,'Registru note'!$B$5:$B$504,0)),""))</f>
        <v/>
      </c>
      <c r="H735" s="25" t="str">
        <f t="shared" si="33"/>
        <v/>
      </c>
      <c r="I735" s="25" t="str">
        <f t="shared" si="34"/>
        <v/>
      </c>
      <c r="J735" s="15" t="str">
        <f>IF(B735="","",IFERROR(INDEX('Registru note'!$D$5:$D$504,MATCH(B735,'Registru note'!$B$5:$B$504,0)),""))</f>
        <v/>
      </c>
      <c r="K735" s="17" t="str">
        <f>IF(AND(B735="",D735="",E735=""),"",TRIM(IF(ISNA(MATCH(B735,'Registru note'!$B$5:$B$504,0)),"Nota nu există în registru. ","")&amp;IF(D735="","Lipsește contul debitor. ",IF(NOT(OR(ISNUMBER(MATCH(TRIM(IF(ISNUMBER(FIND(".",D735)),LEFT(D735,FIND(".",D735)-1),D735)),PlanCont,0)),ISNUMBER(MATCH(LEFT(TRIM(IF(ISNUMBER(FIND(".",D735)),LEFT(D735,FIND(".",D735)-1),D735)),4),PlanCont,0)),ISNUMBER(MATCH(LEFT(TRIM(IF(ISNUMBER(FIND(".",D735)),LEFT(D735,FIND(".",D735)-1),D735)),3),PlanCont,0)))),"Contul debitor nu există în plan. ",""))&amp;IF(E735="","Lipsește contul creditor. ",IF(NOT(OR(ISNUMBER(MATCH(TRIM(IF(ISNUMBER(FIND(".",E735)),LEFT(E735,FIND(".",E735)-1),E735)),PlanCont,0)),ISNUMBER(MATCH(LEFT(TRIM(IF(ISNUMBER(FIND(".",E735)),LEFT(E735,FIND(".",E735)-1),E735)),4),PlanCont,0)),ISNUMBER(MATCH(LEFT(TRIM(IF(ISNUMBER(FIND(".",E735)),LEFT(E735,FIND(".",E735)-1),E735)),3),PlanCont,0)))),"Contul creditor nu există în plan. ",""))&amp;IF(AND(D735&lt;&gt;"",TRIM(D735&amp;"")=TRIM(E735&amp;"")),"Același cont pe debit și credit. ","")&amp;IF(N(F735)=0,"Lipsește suma. ","")&amp;IF(AND(N(F735)&lt;0,J735&lt;&gt;"Stornare"),"Sumă negativă într-o notă care nu e de stornare. ","")&amp;IF(C735="","Lipsește explicația. ","")))</f>
        <v/>
      </c>
      <c r="L735" s="1" t="str">
        <f>IF(B735="","",B735&amp;"|"&amp;COUNTIF($B$5:B735,B735))</f>
        <v/>
      </c>
      <c r="M735" s="1" t="str">
        <f t="shared" si="35"/>
        <v/>
      </c>
    </row>
    <row r="736" spans="2:13" x14ac:dyDescent="0.2">
      <c r="B736" s="18"/>
      <c r="C736" s="13"/>
      <c r="D736" s="22"/>
      <c r="E736" s="22"/>
      <c r="F736" s="23"/>
      <c r="G736" s="24" t="str">
        <f>IF(B736="","",IFERROR(INDEX('Registru note'!$C$5:$C$504,MATCH(B736,'Registru note'!$B$5:$B$504,0)),""))</f>
        <v/>
      </c>
      <c r="H736" s="25" t="str">
        <f t="shared" si="33"/>
        <v/>
      </c>
      <c r="I736" s="25" t="str">
        <f t="shared" si="34"/>
        <v/>
      </c>
      <c r="J736" s="15" t="str">
        <f>IF(B736="","",IFERROR(INDEX('Registru note'!$D$5:$D$504,MATCH(B736,'Registru note'!$B$5:$B$504,0)),""))</f>
        <v/>
      </c>
      <c r="K736" s="17" t="str">
        <f>IF(AND(B736="",D736="",E736=""),"",TRIM(IF(ISNA(MATCH(B736,'Registru note'!$B$5:$B$504,0)),"Nota nu există în registru. ","")&amp;IF(D736="","Lipsește contul debitor. ",IF(NOT(OR(ISNUMBER(MATCH(TRIM(IF(ISNUMBER(FIND(".",D736)),LEFT(D736,FIND(".",D736)-1),D736)),PlanCont,0)),ISNUMBER(MATCH(LEFT(TRIM(IF(ISNUMBER(FIND(".",D736)),LEFT(D736,FIND(".",D736)-1),D736)),4),PlanCont,0)),ISNUMBER(MATCH(LEFT(TRIM(IF(ISNUMBER(FIND(".",D736)),LEFT(D736,FIND(".",D736)-1),D736)),3),PlanCont,0)))),"Contul debitor nu există în plan. ",""))&amp;IF(E736="","Lipsește contul creditor. ",IF(NOT(OR(ISNUMBER(MATCH(TRIM(IF(ISNUMBER(FIND(".",E736)),LEFT(E736,FIND(".",E736)-1),E736)),PlanCont,0)),ISNUMBER(MATCH(LEFT(TRIM(IF(ISNUMBER(FIND(".",E736)),LEFT(E736,FIND(".",E736)-1),E736)),4),PlanCont,0)),ISNUMBER(MATCH(LEFT(TRIM(IF(ISNUMBER(FIND(".",E736)),LEFT(E736,FIND(".",E736)-1),E736)),3),PlanCont,0)))),"Contul creditor nu există în plan. ",""))&amp;IF(AND(D736&lt;&gt;"",TRIM(D736&amp;"")=TRIM(E736&amp;"")),"Același cont pe debit și credit. ","")&amp;IF(N(F736)=0,"Lipsește suma. ","")&amp;IF(AND(N(F736)&lt;0,J736&lt;&gt;"Stornare"),"Sumă negativă într-o notă care nu e de stornare. ","")&amp;IF(C736="","Lipsește explicația. ","")))</f>
        <v/>
      </c>
      <c r="L736" s="1" t="str">
        <f>IF(B736="","",B736&amp;"|"&amp;COUNTIF($B$5:B736,B736))</f>
        <v/>
      </c>
      <c r="M736" s="1" t="str">
        <f t="shared" si="35"/>
        <v/>
      </c>
    </row>
    <row r="737" spans="2:13" x14ac:dyDescent="0.2">
      <c r="B737" s="18"/>
      <c r="C737" s="13"/>
      <c r="D737" s="22"/>
      <c r="E737" s="22"/>
      <c r="F737" s="23"/>
      <c r="G737" s="24" t="str">
        <f>IF(B737="","",IFERROR(INDEX('Registru note'!$C$5:$C$504,MATCH(B737,'Registru note'!$B$5:$B$504,0)),""))</f>
        <v/>
      </c>
      <c r="H737" s="25" t="str">
        <f t="shared" si="33"/>
        <v/>
      </c>
      <c r="I737" s="25" t="str">
        <f t="shared" si="34"/>
        <v/>
      </c>
      <c r="J737" s="15" t="str">
        <f>IF(B737="","",IFERROR(INDEX('Registru note'!$D$5:$D$504,MATCH(B737,'Registru note'!$B$5:$B$504,0)),""))</f>
        <v/>
      </c>
      <c r="K737" s="17" t="str">
        <f>IF(AND(B737="",D737="",E737=""),"",TRIM(IF(ISNA(MATCH(B737,'Registru note'!$B$5:$B$504,0)),"Nota nu există în registru. ","")&amp;IF(D737="","Lipsește contul debitor. ",IF(NOT(OR(ISNUMBER(MATCH(TRIM(IF(ISNUMBER(FIND(".",D737)),LEFT(D737,FIND(".",D737)-1),D737)),PlanCont,0)),ISNUMBER(MATCH(LEFT(TRIM(IF(ISNUMBER(FIND(".",D737)),LEFT(D737,FIND(".",D737)-1),D737)),4),PlanCont,0)),ISNUMBER(MATCH(LEFT(TRIM(IF(ISNUMBER(FIND(".",D737)),LEFT(D737,FIND(".",D737)-1),D737)),3),PlanCont,0)))),"Contul debitor nu există în plan. ",""))&amp;IF(E737="","Lipsește contul creditor. ",IF(NOT(OR(ISNUMBER(MATCH(TRIM(IF(ISNUMBER(FIND(".",E737)),LEFT(E737,FIND(".",E737)-1),E737)),PlanCont,0)),ISNUMBER(MATCH(LEFT(TRIM(IF(ISNUMBER(FIND(".",E737)),LEFT(E737,FIND(".",E737)-1),E737)),4),PlanCont,0)),ISNUMBER(MATCH(LEFT(TRIM(IF(ISNUMBER(FIND(".",E737)),LEFT(E737,FIND(".",E737)-1),E737)),3),PlanCont,0)))),"Contul creditor nu există în plan. ",""))&amp;IF(AND(D737&lt;&gt;"",TRIM(D737&amp;"")=TRIM(E737&amp;"")),"Același cont pe debit și credit. ","")&amp;IF(N(F737)=0,"Lipsește suma. ","")&amp;IF(AND(N(F737)&lt;0,J737&lt;&gt;"Stornare"),"Sumă negativă într-o notă care nu e de stornare. ","")&amp;IF(C737="","Lipsește explicația. ","")))</f>
        <v/>
      </c>
      <c r="L737" s="1" t="str">
        <f>IF(B737="","",B737&amp;"|"&amp;COUNTIF($B$5:B737,B737))</f>
        <v/>
      </c>
      <c r="M737" s="1" t="str">
        <f t="shared" si="35"/>
        <v/>
      </c>
    </row>
    <row r="738" spans="2:13" x14ac:dyDescent="0.2">
      <c r="B738" s="18"/>
      <c r="C738" s="13"/>
      <c r="D738" s="22"/>
      <c r="E738" s="22"/>
      <c r="F738" s="23"/>
      <c r="G738" s="24" t="str">
        <f>IF(B738="","",IFERROR(INDEX('Registru note'!$C$5:$C$504,MATCH(B738,'Registru note'!$B$5:$B$504,0)),""))</f>
        <v/>
      </c>
      <c r="H738" s="25" t="str">
        <f t="shared" si="33"/>
        <v/>
      </c>
      <c r="I738" s="25" t="str">
        <f t="shared" si="34"/>
        <v/>
      </c>
      <c r="J738" s="15" t="str">
        <f>IF(B738="","",IFERROR(INDEX('Registru note'!$D$5:$D$504,MATCH(B738,'Registru note'!$B$5:$B$504,0)),""))</f>
        <v/>
      </c>
      <c r="K738" s="17" t="str">
        <f>IF(AND(B738="",D738="",E738=""),"",TRIM(IF(ISNA(MATCH(B738,'Registru note'!$B$5:$B$504,0)),"Nota nu există în registru. ","")&amp;IF(D738="","Lipsește contul debitor. ",IF(NOT(OR(ISNUMBER(MATCH(TRIM(IF(ISNUMBER(FIND(".",D738)),LEFT(D738,FIND(".",D738)-1),D738)),PlanCont,0)),ISNUMBER(MATCH(LEFT(TRIM(IF(ISNUMBER(FIND(".",D738)),LEFT(D738,FIND(".",D738)-1),D738)),4),PlanCont,0)),ISNUMBER(MATCH(LEFT(TRIM(IF(ISNUMBER(FIND(".",D738)),LEFT(D738,FIND(".",D738)-1),D738)),3),PlanCont,0)))),"Contul debitor nu există în plan. ",""))&amp;IF(E738="","Lipsește contul creditor. ",IF(NOT(OR(ISNUMBER(MATCH(TRIM(IF(ISNUMBER(FIND(".",E738)),LEFT(E738,FIND(".",E738)-1),E738)),PlanCont,0)),ISNUMBER(MATCH(LEFT(TRIM(IF(ISNUMBER(FIND(".",E738)),LEFT(E738,FIND(".",E738)-1),E738)),4),PlanCont,0)),ISNUMBER(MATCH(LEFT(TRIM(IF(ISNUMBER(FIND(".",E738)),LEFT(E738,FIND(".",E738)-1),E738)),3),PlanCont,0)))),"Contul creditor nu există în plan. ",""))&amp;IF(AND(D738&lt;&gt;"",TRIM(D738&amp;"")=TRIM(E738&amp;"")),"Același cont pe debit și credit. ","")&amp;IF(N(F738)=0,"Lipsește suma. ","")&amp;IF(AND(N(F738)&lt;0,J738&lt;&gt;"Stornare"),"Sumă negativă într-o notă care nu e de stornare. ","")&amp;IF(C738="","Lipsește explicația. ","")))</f>
        <v/>
      </c>
      <c r="L738" s="1" t="str">
        <f>IF(B738="","",B738&amp;"|"&amp;COUNTIF($B$5:B738,B738))</f>
        <v/>
      </c>
      <c r="M738" s="1" t="str">
        <f t="shared" si="35"/>
        <v/>
      </c>
    </row>
    <row r="739" spans="2:13" x14ac:dyDescent="0.2">
      <c r="B739" s="18"/>
      <c r="C739" s="13"/>
      <c r="D739" s="22"/>
      <c r="E739" s="22"/>
      <c r="F739" s="23"/>
      <c r="G739" s="24" t="str">
        <f>IF(B739="","",IFERROR(INDEX('Registru note'!$C$5:$C$504,MATCH(B739,'Registru note'!$B$5:$B$504,0)),""))</f>
        <v/>
      </c>
      <c r="H739" s="25" t="str">
        <f t="shared" si="33"/>
        <v/>
      </c>
      <c r="I739" s="25" t="str">
        <f t="shared" si="34"/>
        <v/>
      </c>
      <c r="J739" s="15" t="str">
        <f>IF(B739="","",IFERROR(INDEX('Registru note'!$D$5:$D$504,MATCH(B739,'Registru note'!$B$5:$B$504,0)),""))</f>
        <v/>
      </c>
      <c r="K739" s="17" t="str">
        <f>IF(AND(B739="",D739="",E739=""),"",TRIM(IF(ISNA(MATCH(B739,'Registru note'!$B$5:$B$504,0)),"Nota nu există în registru. ","")&amp;IF(D739="","Lipsește contul debitor. ",IF(NOT(OR(ISNUMBER(MATCH(TRIM(IF(ISNUMBER(FIND(".",D739)),LEFT(D739,FIND(".",D739)-1),D739)),PlanCont,0)),ISNUMBER(MATCH(LEFT(TRIM(IF(ISNUMBER(FIND(".",D739)),LEFT(D739,FIND(".",D739)-1),D739)),4),PlanCont,0)),ISNUMBER(MATCH(LEFT(TRIM(IF(ISNUMBER(FIND(".",D739)),LEFT(D739,FIND(".",D739)-1),D739)),3),PlanCont,0)))),"Contul debitor nu există în plan. ",""))&amp;IF(E739="","Lipsește contul creditor. ",IF(NOT(OR(ISNUMBER(MATCH(TRIM(IF(ISNUMBER(FIND(".",E739)),LEFT(E739,FIND(".",E739)-1),E739)),PlanCont,0)),ISNUMBER(MATCH(LEFT(TRIM(IF(ISNUMBER(FIND(".",E739)),LEFT(E739,FIND(".",E739)-1),E739)),4),PlanCont,0)),ISNUMBER(MATCH(LEFT(TRIM(IF(ISNUMBER(FIND(".",E739)),LEFT(E739,FIND(".",E739)-1),E739)),3),PlanCont,0)))),"Contul creditor nu există în plan. ",""))&amp;IF(AND(D739&lt;&gt;"",TRIM(D739&amp;"")=TRIM(E739&amp;"")),"Același cont pe debit și credit. ","")&amp;IF(N(F739)=0,"Lipsește suma. ","")&amp;IF(AND(N(F739)&lt;0,J739&lt;&gt;"Stornare"),"Sumă negativă într-o notă care nu e de stornare. ","")&amp;IF(C739="","Lipsește explicația. ","")))</f>
        <v/>
      </c>
      <c r="L739" s="1" t="str">
        <f>IF(B739="","",B739&amp;"|"&amp;COUNTIF($B$5:B739,B739))</f>
        <v/>
      </c>
      <c r="M739" s="1" t="str">
        <f t="shared" si="35"/>
        <v/>
      </c>
    </row>
    <row r="740" spans="2:13" x14ac:dyDescent="0.2">
      <c r="B740" s="18"/>
      <c r="C740" s="13"/>
      <c r="D740" s="22"/>
      <c r="E740" s="22"/>
      <c r="F740" s="23"/>
      <c r="G740" s="24" t="str">
        <f>IF(B740="","",IFERROR(INDEX('Registru note'!$C$5:$C$504,MATCH(B740,'Registru note'!$B$5:$B$504,0)),""))</f>
        <v/>
      </c>
      <c r="H740" s="25" t="str">
        <f t="shared" si="33"/>
        <v/>
      </c>
      <c r="I740" s="25" t="str">
        <f t="shared" si="34"/>
        <v/>
      </c>
      <c r="J740" s="15" t="str">
        <f>IF(B740="","",IFERROR(INDEX('Registru note'!$D$5:$D$504,MATCH(B740,'Registru note'!$B$5:$B$504,0)),""))</f>
        <v/>
      </c>
      <c r="K740" s="17" t="str">
        <f>IF(AND(B740="",D740="",E740=""),"",TRIM(IF(ISNA(MATCH(B740,'Registru note'!$B$5:$B$504,0)),"Nota nu există în registru. ","")&amp;IF(D740="","Lipsește contul debitor. ",IF(NOT(OR(ISNUMBER(MATCH(TRIM(IF(ISNUMBER(FIND(".",D740)),LEFT(D740,FIND(".",D740)-1),D740)),PlanCont,0)),ISNUMBER(MATCH(LEFT(TRIM(IF(ISNUMBER(FIND(".",D740)),LEFT(D740,FIND(".",D740)-1),D740)),4),PlanCont,0)),ISNUMBER(MATCH(LEFT(TRIM(IF(ISNUMBER(FIND(".",D740)),LEFT(D740,FIND(".",D740)-1),D740)),3),PlanCont,0)))),"Contul debitor nu există în plan. ",""))&amp;IF(E740="","Lipsește contul creditor. ",IF(NOT(OR(ISNUMBER(MATCH(TRIM(IF(ISNUMBER(FIND(".",E740)),LEFT(E740,FIND(".",E740)-1),E740)),PlanCont,0)),ISNUMBER(MATCH(LEFT(TRIM(IF(ISNUMBER(FIND(".",E740)),LEFT(E740,FIND(".",E740)-1),E740)),4),PlanCont,0)),ISNUMBER(MATCH(LEFT(TRIM(IF(ISNUMBER(FIND(".",E740)),LEFT(E740,FIND(".",E740)-1),E740)),3),PlanCont,0)))),"Contul creditor nu există în plan. ",""))&amp;IF(AND(D740&lt;&gt;"",TRIM(D740&amp;"")=TRIM(E740&amp;"")),"Același cont pe debit și credit. ","")&amp;IF(N(F740)=0,"Lipsește suma. ","")&amp;IF(AND(N(F740)&lt;0,J740&lt;&gt;"Stornare"),"Sumă negativă într-o notă care nu e de stornare. ","")&amp;IF(C740="","Lipsește explicația. ","")))</f>
        <v/>
      </c>
      <c r="L740" s="1" t="str">
        <f>IF(B740="","",B740&amp;"|"&amp;COUNTIF($B$5:B740,B740))</f>
        <v/>
      </c>
      <c r="M740" s="1" t="str">
        <f t="shared" si="35"/>
        <v/>
      </c>
    </row>
    <row r="741" spans="2:13" x14ac:dyDescent="0.2">
      <c r="B741" s="18"/>
      <c r="C741" s="13"/>
      <c r="D741" s="22"/>
      <c r="E741" s="22"/>
      <c r="F741" s="23"/>
      <c r="G741" s="24" t="str">
        <f>IF(B741="","",IFERROR(INDEX('Registru note'!$C$5:$C$504,MATCH(B741,'Registru note'!$B$5:$B$504,0)),""))</f>
        <v/>
      </c>
      <c r="H741" s="25" t="str">
        <f t="shared" si="33"/>
        <v/>
      </c>
      <c r="I741" s="25" t="str">
        <f t="shared" si="34"/>
        <v/>
      </c>
      <c r="J741" s="15" t="str">
        <f>IF(B741="","",IFERROR(INDEX('Registru note'!$D$5:$D$504,MATCH(B741,'Registru note'!$B$5:$B$504,0)),""))</f>
        <v/>
      </c>
      <c r="K741" s="17" t="str">
        <f>IF(AND(B741="",D741="",E741=""),"",TRIM(IF(ISNA(MATCH(B741,'Registru note'!$B$5:$B$504,0)),"Nota nu există în registru. ","")&amp;IF(D741="","Lipsește contul debitor. ",IF(NOT(OR(ISNUMBER(MATCH(TRIM(IF(ISNUMBER(FIND(".",D741)),LEFT(D741,FIND(".",D741)-1),D741)),PlanCont,0)),ISNUMBER(MATCH(LEFT(TRIM(IF(ISNUMBER(FIND(".",D741)),LEFT(D741,FIND(".",D741)-1),D741)),4),PlanCont,0)),ISNUMBER(MATCH(LEFT(TRIM(IF(ISNUMBER(FIND(".",D741)),LEFT(D741,FIND(".",D741)-1),D741)),3),PlanCont,0)))),"Contul debitor nu există în plan. ",""))&amp;IF(E741="","Lipsește contul creditor. ",IF(NOT(OR(ISNUMBER(MATCH(TRIM(IF(ISNUMBER(FIND(".",E741)),LEFT(E741,FIND(".",E741)-1),E741)),PlanCont,0)),ISNUMBER(MATCH(LEFT(TRIM(IF(ISNUMBER(FIND(".",E741)),LEFT(E741,FIND(".",E741)-1),E741)),4),PlanCont,0)),ISNUMBER(MATCH(LEFT(TRIM(IF(ISNUMBER(FIND(".",E741)),LEFT(E741,FIND(".",E741)-1),E741)),3),PlanCont,0)))),"Contul creditor nu există în plan. ",""))&amp;IF(AND(D741&lt;&gt;"",TRIM(D741&amp;"")=TRIM(E741&amp;"")),"Același cont pe debit și credit. ","")&amp;IF(N(F741)=0,"Lipsește suma. ","")&amp;IF(AND(N(F741)&lt;0,J741&lt;&gt;"Stornare"),"Sumă negativă într-o notă care nu e de stornare. ","")&amp;IF(C741="","Lipsește explicația. ","")))</f>
        <v/>
      </c>
      <c r="L741" s="1" t="str">
        <f>IF(B741="","",B741&amp;"|"&amp;COUNTIF($B$5:B741,B741))</f>
        <v/>
      </c>
      <c r="M741" s="1" t="str">
        <f t="shared" si="35"/>
        <v/>
      </c>
    </row>
    <row r="742" spans="2:13" x14ac:dyDescent="0.2">
      <c r="B742" s="18"/>
      <c r="C742" s="13"/>
      <c r="D742" s="22"/>
      <c r="E742" s="22"/>
      <c r="F742" s="23"/>
      <c r="G742" s="24" t="str">
        <f>IF(B742="","",IFERROR(INDEX('Registru note'!$C$5:$C$504,MATCH(B742,'Registru note'!$B$5:$B$504,0)),""))</f>
        <v/>
      </c>
      <c r="H742" s="25" t="str">
        <f t="shared" si="33"/>
        <v/>
      </c>
      <c r="I742" s="25" t="str">
        <f t="shared" si="34"/>
        <v/>
      </c>
      <c r="J742" s="15" t="str">
        <f>IF(B742="","",IFERROR(INDEX('Registru note'!$D$5:$D$504,MATCH(B742,'Registru note'!$B$5:$B$504,0)),""))</f>
        <v/>
      </c>
      <c r="K742" s="17" t="str">
        <f>IF(AND(B742="",D742="",E742=""),"",TRIM(IF(ISNA(MATCH(B742,'Registru note'!$B$5:$B$504,0)),"Nota nu există în registru. ","")&amp;IF(D742="","Lipsește contul debitor. ",IF(NOT(OR(ISNUMBER(MATCH(TRIM(IF(ISNUMBER(FIND(".",D742)),LEFT(D742,FIND(".",D742)-1),D742)),PlanCont,0)),ISNUMBER(MATCH(LEFT(TRIM(IF(ISNUMBER(FIND(".",D742)),LEFT(D742,FIND(".",D742)-1),D742)),4),PlanCont,0)),ISNUMBER(MATCH(LEFT(TRIM(IF(ISNUMBER(FIND(".",D742)),LEFT(D742,FIND(".",D742)-1),D742)),3),PlanCont,0)))),"Contul debitor nu există în plan. ",""))&amp;IF(E742="","Lipsește contul creditor. ",IF(NOT(OR(ISNUMBER(MATCH(TRIM(IF(ISNUMBER(FIND(".",E742)),LEFT(E742,FIND(".",E742)-1),E742)),PlanCont,0)),ISNUMBER(MATCH(LEFT(TRIM(IF(ISNUMBER(FIND(".",E742)),LEFT(E742,FIND(".",E742)-1),E742)),4),PlanCont,0)),ISNUMBER(MATCH(LEFT(TRIM(IF(ISNUMBER(FIND(".",E742)),LEFT(E742,FIND(".",E742)-1),E742)),3),PlanCont,0)))),"Contul creditor nu există în plan. ",""))&amp;IF(AND(D742&lt;&gt;"",TRIM(D742&amp;"")=TRIM(E742&amp;"")),"Același cont pe debit și credit. ","")&amp;IF(N(F742)=0,"Lipsește suma. ","")&amp;IF(AND(N(F742)&lt;0,J742&lt;&gt;"Stornare"),"Sumă negativă într-o notă care nu e de stornare. ","")&amp;IF(C742="","Lipsește explicația. ","")))</f>
        <v/>
      </c>
      <c r="L742" s="1" t="str">
        <f>IF(B742="","",B742&amp;"|"&amp;COUNTIF($B$5:B742,B742))</f>
        <v/>
      </c>
      <c r="M742" s="1" t="str">
        <f t="shared" si="35"/>
        <v/>
      </c>
    </row>
    <row r="743" spans="2:13" x14ac:dyDescent="0.2">
      <c r="B743" s="18"/>
      <c r="C743" s="13"/>
      <c r="D743" s="22"/>
      <c r="E743" s="22"/>
      <c r="F743" s="23"/>
      <c r="G743" s="24" t="str">
        <f>IF(B743="","",IFERROR(INDEX('Registru note'!$C$5:$C$504,MATCH(B743,'Registru note'!$B$5:$B$504,0)),""))</f>
        <v/>
      </c>
      <c r="H743" s="25" t="str">
        <f t="shared" si="33"/>
        <v/>
      </c>
      <c r="I743" s="25" t="str">
        <f t="shared" si="34"/>
        <v/>
      </c>
      <c r="J743" s="15" t="str">
        <f>IF(B743="","",IFERROR(INDEX('Registru note'!$D$5:$D$504,MATCH(B743,'Registru note'!$B$5:$B$504,0)),""))</f>
        <v/>
      </c>
      <c r="K743" s="17" t="str">
        <f>IF(AND(B743="",D743="",E743=""),"",TRIM(IF(ISNA(MATCH(B743,'Registru note'!$B$5:$B$504,0)),"Nota nu există în registru. ","")&amp;IF(D743="","Lipsește contul debitor. ",IF(NOT(OR(ISNUMBER(MATCH(TRIM(IF(ISNUMBER(FIND(".",D743)),LEFT(D743,FIND(".",D743)-1),D743)),PlanCont,0)),ISNUMBER(MATCH(LEFT(TRIM(IF(ISNUMBER(FIND(".",D743)),LEFT(D743,FIND(".",D743)-1),D743)),4),PlanCont,0)),ISNUMBER(MATCH(LEFT(TRIM(IF(ISNUMBER(FIND(".",D743)),LEFT(D743,FIND(".",D743)-1),D743)),3),PlanCont,0)))),"Contul debitor nu există în plan. ",""))&amp;IF(E743="","Lipsește contul creditor. ",IF(NOT(OR(ISNUMBER(MATCH(TRIM(IF(ISNUMBER(FIND(".",E743)),LEFT(E743,FIND(".",E743)-1),E743)),PlanCont,0)),ISNUMBER(MATCH(LEFT(TRIM(IF(ISNUMBER(FIND(".",E743)),LEFT(E743,FIND(".",E743)-1),E743)),4),PlanCont,0)),ISNUMBER(MATCH(LEFT(TRIM(IF(ISNUMBER(FIND(".",E743)),LEFT(E743,FIND(".",E743)-1),E743)),3),PlanCont,0)))),"Contul creditor nu există în plan. ",""))&amp;IF(AND(D743&lt;&gt;"",TRIM(D743&amp;"")=TRIM(E743&amp;"")),"Același cont pe debit și credit. ","")&amp;IF(N(F743)=0,"Lipsește suma. ","")&amp;IF(AND(N(F743)&lt;0,J743&lt;&gt;"Stornare"),"Sumă negativă într-o notă care nu e de stornare. ","")&amp;IF(C743="","Lipsește explicația. ","")))</f>
        <v/>
      </c>
      <c r="L743" s="1" t="str">
        <f>IF(B743="","",B743&amp;"|"&amp;COUNTIF($B$5:B743,B743))</f>
        <v/>
      </c>
      <c r="M743" s="1" t="str">
        <f t="shared" si="35"/>
        <v/>
      </c>
    </row>
    <row r="744" spans="2:13" x14ac:dyDescent="0.2">
      <c r="B744" s="18"/>
      <c r="C744" s="13"/>
      <c r="D744" s="22"/>
      <c r="E744" s="22"/>
      <c r="F744" s="23"/>
      <c r="G744" s="24" t="str">
        <f>IF(B744="","",IFERROR(INDEX('Registru note'!$C$5:$C$504,MATCH(B744,'Registru note'!$B$5:$B$504,0)),""))</f>
        <v/>
      </c>
      <c r="H744" s="25" t="str">
        <f t="shared" si="33"/>
        <v/>
      </c>
      <c r="I744" s="25" t="str">
        <f t="shared" si="34"/>
        <v/>
      </c>
      <c r="J744" s="15" t="str">
        <f>IF(B744="","",IFERROR(INDEX('Registru note'!$D$5:$D$504,MATCH(B744,'Registru note'!$B$5:$B$504,0)),""))</f>
        <v/>
      </c>
      <c r="K744" s="17" t="str">
        <f>IF(AND(B744="",D744="",E744=""),"",TRIM(IF(ISNA(MATCH(B744,'Registru note'!$B$5:$B$504,0)),"Nota nu există în registru. ","")&amp;IF(D744="","Lipsește contul debitor. ",IF(NOT(OR(ISNUMBER(MATCH(TRIM(IF(ISNUMBER(FIND(".",D744)),LEFT(D744,FIND(".",D744)-1),D744)),PlanCont,0)),ISNUMBER(MATCH(LEFT(TRIM(IF(ISNUMBER(FIND(".",D744)),LEFT(D744,FIND(".",D744)-1),D744)),4),PlanCont,0)),ISNUMBER(MATCH(LEFT(TRIM(IF(ISNUMBER(FIND(".",D744)),LEFT(D744,FIND(".",D744)-1),D744)),3),PlanCont,0)))),"Contul debitor nu există în plan. ",""))&amp;IF(E744="","Lipsește contul creditor. ",IF(NOT(OR(ISNUMBER(MATCH(TRIM(IF(ISNUMBER(FIND(".",E744)),LEFT(E744,FIND(".",E744)-1),E744)),PlanCont,0)),ISNUMBER(MATCH(LEFT(TRIM(IF(ISNUMBER(FIND(".",E744)),LEFT(E744,FIND(".",E744)-1),E744)),4),PlanCont,0)),ISNUMBER(MATCH(LEFT(TRIM(IF(ISNUMBER(FIND(".",E744)),LEFT(E744,FIND(".",E744)-1),E744)),3),PlanCont,0)))),"Contul creditor nu există în plan. ",""))&amp;IF(AND(D744&lt;&gt;"",TRIM(D744&amp;"")=TRIM(E744&amp;"")),"Același cont pe debit și credit. ","")&amp;IF(N(F744)=0,"Lipsește suma. ","")&amp;IF(AND(N(F744)&lt;0,J744&lt;&gt;"Stornare"),"Sumă negativă într-o notă care nu e de stornare. ","")&amp;IF(C744="","Lipsește explicația. ","")))</f>
        <v/>
      </c>
      <c r="L744" s="1" t="str">
        <f>IF(B744="","",B744&amp;"|"&amp;COUNTIF($B$5:B744,B744))</f>
        <v/>
      </c>
      <c r="M744" s="1" t="str">
        <f t="shared" si="35"/>
        <v/>
      </c>
    </row>
    <row r="745" spans="2:13" x14ac:dyDescent="0.2">
      <c r="B745" s="18"/>
      <c r="C745" s="13"/>
      <c r="D745" s="22"/>
      <c r="E745" s="22"/>
      <c r="F745" s="23"/>
      <c r="G745" s="24" t="str">
        <f>IF(B745="","",IFERROR(INDEX('Registru note'!$C$5:$C$504,MATCH(B745,'Registru note'!$B$5:$B$504,0)),""))</f>
        <v/>
      </c>
      <c r="H745" s="25" t="str">
        <f t="shared" si="33"/>
        <v/>
      </c>
      <c r="I745" s="25" t="str">
        <f t="shared" si="34"/>
        <v/>
      </c>
      <c r="J745" s="15" t="str">
        <f>IF(B745="","",IFERROR(INDEX('Registru note'!$D$5:$D$504,MATCH(B745,'Registru note'!$B$5:$B$504,0)),""))</f>
        <v/>
      </c>
      <c r="K745" s="17" t="str">
        <f>IF(AND(B745="",D745="",E745=""),"",TRIM(IF(ISNA(MATCH(B745,'Registru note'!$B$5:$B$504,0)),"Nota nu există în registru. ","")&amp;IF(D745="","Lipsește contul debitor. ",IF(NOT(OR(ISNUMBER(MATCH(TRIM(IF(ISNUMBER(FIND(".",D745)),LEFT(D745,FIND(".",D745)-1),D745)),PlanCont,0)),ISNUMBER(MATCH(LEFT(TRIM(IF(ISNUMBER(FIND(".",D745)),LEFT(D745,FIND(".",D745)-1),D745)),4),PlanCont,0)),ISNUMBER(MATCH(LEFT(TRIM(IF(ISNUMBER(FIND(".",D745)),LEFT(D745,FIND(".",D745)-1),D745)),3),PlanCont,0)))),"Contul debitor nu există în plan. ",""))&amp;IF(E745="","Lipsește contul creditor. ",IF(NOT(OR(ISNUMBER(MATCH(TRIM(IF(ISNUMBER(FIND(".",E745)),LEFT(E745,FIND(".",E745)-1),E745)),PlanCont,0)),ISNUMBER(MATCH(LEFT(TRIM(IF(ISNUMBER(FIND(".",E745)),LEFT(E745,FIND(".",E745)-1),E745)),4),PlanCont,0)),ISNUMBER(MATCH(LEFT(TRIM(IF(ISNUMBER(FIND(".",E745)),LEFT(E745,FIND(".",E745)-1),E745)),3),PlanCont,0)))),"Contul creditor nu există în plan. ",""))&amp;IF(AND(D745&lt;&gt;"",TRIM(D745&amp;"")=TRIM(E745&amp;"")),"Același cont pe debit și credit. ","")&amp;IF(N(F745)=0,"Lipsește suma. ","")&amp;IF(AND(N(F745)&lt;0,J745&lt;&gt;"Stornare"),"Sumă negativă într-o notă care nu e de stornare. ","")&amp;IF(C745="","Lipsește explicația. ","")))</f>
        <v/>
      </c>
      <c r="L745" s="1" t="str">
        <f>IF(B745="","",B745&amp;"|"&amp;COUNTIF($B$5:B745,B745))</f>
        <v/>
      </c>
      <c r="M745" s="1" t="str">
        <f t="shared" si="35"/>
        <v/>
      </c>
    </row>
    <row r="746" spans="2:13" x14ac:dyDescent="0.2">
      <c r="B746" s="18"/>
      <c r="C746" s="13"/>
      <c r="D746" s="22"/>
      <c r="E746" s="22"/>
      <c r="F746" s="23"/>
      <c r="G746" s="24" t="str">
        <f>IF(B746="","",IFERROR(INDEX('Registru note'!$C$5:$C$504,MATCH(B746,'Registru note'!$B$5:$B$504,0)),""))</f>
        <v/>
      </c>
      <c r="H746" s="25" t="str">
        <f t="shared" si="33"/>
        <v/>
      </c>
      <c r="I746" s="25" t="str">
        <f t="shared" si="34"/>
        <v/>
      </c>
      <c r="J746" s="15" t="str">
        <f>IF(B746="","",IFERROR(INDEX('Registru note'!$D$5:$D$504,MATCH(B746,'Registru note'!$B$5:$B$504,0)),""))</f>
        <v/>
      </c>
      <c r="K746" s="17" t="str">
        <f>IF(AND(B746="",D746="",E746=""),"",TRIM(IF(ISNA(MATCH(B746,'Registru note'!$B$5:$B$504,0)),"Nota nu există în registru. ","")&amp;IF(D746="","Lipsește contul debitor. ",IF(NOT(OR(ISNUMBER(MATCH(TRIM(IF(ISNUMBER(FIND(".",D746)),LEFT(D746,FIND(".",D746)-1),D746)),PlanCont,0)),ISNUMBER(MATCH(LEFT(TRIM(IF(ISNUMBER(FIND(".",D746)),LEFT(D746,FIND(".",D746)-1),D746)),4),PlanCont,0)),ISNUMBER(MATCH(LEFT(TRIM(IF(ISNUMBER(FIND(".",D746)),LEFT(D746,FIND(".",D746)-1),D746)),3),PlanCont,0)))),"Contul debitor nu există în plan. ",""))&amp;IF(E746="","Lipsește contul creditor. ",IF(NOT(OR(ISNUMBER(MATCH(TRIM(IF(ISNUMBER(FIND(".",E746)),LEFT(E746,FIND(".",E746)-1),E746)),PlanCont,0)),ISNUMBER(MATCH(LEFT(TRIM(IF(ISNUMBER(FIND(".",E746)),LEFT(E746,FIND(".",E746)-1),E746)),4),PlanCont,0)),ISNUMBER(MATCH(LEFT(TRIM(IF(ISNUMBER(FIND(".",E746)),LEFT(E746,FIND(".",E746)-1),E746)),3),PlanCont,0)))),"Contul creditor nu există în plan. ",""))&amp;IF(AND(D746&lt;&gt;"",TRIM(D746&amp;"")=TRIM(E746&amp;"")),"Același cont pe debit și credit. ","")&amp;IF(N(F746)=0,"Lipsește suma. ","")&amp;IF(AND(N(F746)&lt;0,J746&lt;&gt;"Stornare"),"Sumă negativă într-o notă care nu e de stornare. ","")&amp;IF(C746="","Lipsește explicația. ","")))</f>
        <v/>
      </c>
      <c r="L746" s="1" t="str">
        <f>IF(B746="","",B746&amp;"|"&amp;COUNTIF($B$5:B746,B746))</f>
        <v/>
      </c>
      <c r="M746" s="1" t="str">
        <f t="shared" si="35"/>
        <v/>
      </c>
    </row>
    <row r="747" spans="2:13" x14ac:dyDescent="0.2">
      <c r="B747" s="18"/>
      <c r="C747" s="13"/>
      <c r="D747" s="22"/>
      <c r="E747" s="22"/>
      <c r="F747" s="23"/>
      <c r="G747" s="24" t="str">
        <f>IF(B747="","",IFERROR(INDEX('Registru note'!$C$5:$C$504,MATCH(B747,'Registru note'!$B$5:$B$504,0)),""))</f>
        <v/>
      </c>
      <c r="H747" s="25" t="str">
        <f t="shared" si="33"/>
        <v/>
      </c>
      <c r="I747" s="25" t="str">
        <f t="shared" si="34"/>
        <v/>
      </c>
      <c r="J747" s="15" t="str">
        <f>IF(B747="","",IFERROR(INDEX('Registru note'!$D$5:$D$504,MATCH(B747,'Registru note'!$B$5:$B$504,0)),""))</f>
        <v/>
      </c>
      <c r="K747" s="17" t="str">
        <f>IF(AND(B747="",D747="",E747=""),"",TRIM(IF(ISNA(MATCH(B747,'Registru note'!$B$5:$B$504,0)),"Nota nu există în registru. ","")&amp;IF(D747="","Lipsește contul debitor. ",IF(NOT(OR(ISNUMBER(MATCH(TRIM(IF(ISNUMBER(FIND(".",D747)),LEFT(D747,FIND(".",D747)-1),D747)),PlanCont,0)),ISNUMBER(MATCH(LEFT(TRIM(IF(ISNUMBER(FIND(".",D747)),LEFT(D747,FIND(".",D747)-1),D747)),4),PlanCont,0)),ISNUMBER(MATCH(LEFT(TRIM(IF(ISNUMBER(FIND(".",D747)),LEFT(D747,FIND(".",D747)-1),D747)),3),PlanCont,0)))),"Contul debitor nu există în plan. ",""))&amp;IF(E747="","Lipsește contul creditor. ",IF(NOT(OR(ISNUMBER(MATCH(TRIM(IF(ISNUMBER(FIND(".",E747)),LEFT(E747,FIND(".",E747)-1),E747)),PlanCont,0)),ISNUMBER(MATCH(LEFT(TRIM(IF(ISNUMBER(FIND(".",E747)),LEFT(E747,FIND(".",E747)-1),E747)),4),PlanCont,0)),ISNUMBER(MATCH(LEFT(TRIM(IF(ISNUMBER(FIND(".",E747)),LEFT(E747,FIND(".",E747)-1),E747)),3),PlanCont,0)))),"Contul creditor nu există în plan. ",""))&amp;IF(AND(D747&lt;&gt;"",TRIM(D747&amp;"")=TRIM(E747&amp;"")),"Același cont pe debit și credit. ","")&amp;IF(N(F747)=0,"Lipsește suma. ","")&amp;IF(AND(N(F747)&lt;0,J747&lt;&gt;"Stornare"),"Sumă negativă într-o notă care nu e de stornare. ","")&amp;IF(C747="","Lipsește explicația. ","")))</f>
        <v/>
      </c>
      <c r="L747" s="1" t="str">
        <f>IF(B747="","",B747&amp;"|"&amp;COUNTIF($B$5:B747,B747))</f>
        <v/>
      </c>
      <c r="M747" s="1" t="str">
        <f t="shared" si="35"/>
        <v/>
      </c>
    </row>
    <row r="748" spans="2:13" x14ac:dyDescent="0.2">
      <c r="B748" s="18"/>
      <c r="C748" s="13"/>
      <c r="D748" s="22"/>
      <c r="E748" s="22"/>
      <c r="F748" s="23"/>
      <c r="G748" s="24" t="str">
        <f>IF(B748="","",IFERROR(INDEX('Registru note'!$C$5:$C$504,MATCH(B748,'Registru note'!$B$5:$B$504,0)),""))</f>
        <v/>
      </c>
      <c r="H748" s="25" t="str">
        <f t="shared" si="33"/>
        <v/>
      </c>
      <c r="I748" s="25" t="str">
        <f t="shared" si="34"/>
        <v/>
      </c>
      <c r="J748" s="15" t="str">
        <f>IF(B748="","",IFERROR(INDEX('Registru note'!$D$5:$D$504,MATCH(B748,'Registru note'!$B$5:$B$504,0)),""))</f>
        <v/>
      </c>
      <c r="K748" s="17" t="str">
        <f>IF(AND(B748="",D748="",E748=""),"",TRIM(IF(ISNA(MATCH(B748,'Registru note'!$B$5:$B$504,0)),"Nota nu există în registru. ","")&amp;IF(D748="","Lipsește contul debitor. ",IF(NOT(OR(ISNUMBER(MATCH(TRIM(IF(ISNUMBER(FIND(".",D748)),LEFT(D748,FIND(".",D748)-1),D748)),PlanCont,0)),ISNUMBER(MATCH(LEFT(TRIM(IF(ISNUMBER(FIND(".",D748)),LEFT(D748,FIND(".",D748)-1),D748)),4),PlanCont,0)),ISNUMBER(MATCH(LEFT(TRIM(IF(ISNUMBER(FIND(".",D748)),LEFT(D748,FIND(".",D748)-1),D748)),3),PlanCont,0)))),"Contul debitor nu există în plan. ",""))&amp;IF(E748="","Lipsește contul creditor. ",IF(NOT(OR(ISNUMBER(MATCH(TRIM(IF(ISNUMBER(FIND(".",E748)),LEFT(E748,FIND(".",E748)-1),E748)),PlanCont,0)),ISNUMBER(MATCH(LEFT(TRIM(IF(ISNUMBER(FIND(".",E748)),LEFT(E748,FIND(".",E748)-1),E748)),4),PlanCont,0)),ISNUMBER(MATCH(LEFT(TRIM(IF(ISNUMBER(FIND(".",E748)),LEFT(E748,FIND(".",E748)-1),E748)),3),PlanCont,0)))),"Contul creditor nu există în plan. ",""))&amp;IF(AND(D748&lt;&gt;"",TRIM(D748&amp;"")=TRIM(E748&amp;"")),"Același cont pe debit și credit. ","")&amp;IF(N(F748)=0,"Lipsește suma. ","")&amp;IF(AND(N(F748)&lt;0,J748&lt;&gt;"Stornare"),"Sumă negativă într-o notă care nu e de stornare. ","")&amp;IF(C748="","Lipsește explicația. ","")))</f>
        <v/>
      </c>
      <c r="L748" s="1" t="str">
        <f>IF(B748="","",B748&amp;"|"&amp;COUNTIF($B$5:B748,B748))</f>
        <v/>
      </c>
      <c r="M748" s="1" t="str">
        <f t="shared" si="35"/>
        <v/>
      </c>
    </row>
    <row r="749" spans="2:13" x14ac:dyDescent="0.2">
      <c r="B749" s="18"/>
      <c r="C749" s="13"/>
      <c r="D749" s="22"/>
      <c r="E749" s="22"/>
      <c r="F749" s="23"/>
      <c r="G749" s="24" t="str">
        <f>IF(B749="","",IFERROR(INDEX('Registru note'!$C$5:$C$504,MATCH(B749,'Registru note'!$B$5:$B$504,0)),""))</f>
        <v/>
      </c>
      <c r="H749" s="25" t="str">
        <f t="shared" si="33"/>
        <v/>
      </c>
      <c r="I749" s="25" t="str">
        <f t="shared" si="34"/>
        <v/>
      </c>
      <c r="J749" s="15" t="str">
        <f>IF(B749="","",IFERROR(INDEX('Registru note'!$D$5:$D$504,MATCH(B749,'Registru note'!$B$5:$B$504,0)),""))</f>
        <v/>
      </c>
      <c r="K749" s="17" t="str">
        <f>IF(AND(B749="",D749="",E749=""),"",TRIM(IF(ISNA(MATCH(B749,'Registru note'!$B$5:$B$504,0)),"Nota nu există în registru. ","")&amp;IF(D749="","Lipsește contul debitor. ",IF(NOT(OR(ISNUMBER(MATCH(TRIM(IF(ISNUMBER(FIND(".",D749)),LEFT(D749,FIND(".",D749)-1),D749)),PlanCont,0)),ISNUMBER(MATCH(LEFT(TRIM(IF(ISNUMBER(FIND(".",D749)),LEFT(D749,FIND(".",D749)-1),D749)),4),PlanCont,0)),ISNUMBER(MATCH(LEFT(TRIM(IF(ISNUMBER(FIND(".",D749)),LEFT(D749,FIND(".",D749)-1),D749)),3),PlanCont,0)))),"Contul debitor nu există în plan. ",""))&amp;IF(E749="","Lipsește contul creditor. ",IF(NOT(OR(ISNUMBER(MATCH(TRIM(IF(ISNUMBER(FIND(".",E749)),LEFT(E749,FIND(".",E749)-1),E749)),PlanCont,0)),ISNUMBER(MATCH(LEFT(TRIM(IF(ISNUMBER(FIND(".",E749)),LEFT(E749,FIND(".",E749)-1),E749)),4),PlanCont,0)),ISNUMBER(MATCH(LEFT(TRIM(IF(ISNUMBER(FIND(".",E749)),LEFT(E749,FIND(".",E749)-1),E749)),3),PlanCont,0)))),"Contul creditor nu există în plan. ",""))&amp;IF(AND(D749&lt;&gt;"",TRIM(D749&amp;"")=TRIM(E749&amp;"")),"Același cont pe debit și credit. ","")&amp;IF(N(F749)=0,"Lipsește suma. ","")&amp;IF(AND(N(F749)&lt;0,J749&lt;&gt;"Stornare"),"Sumă negativă într-o notă care nu e de stornare. ","")&amp;IF(C749="","Lipsește explicația. ","")))</f>
        <v/>
      </c>
      <c r="L749" s="1" t="str">
        <f>IF(B749="","",B749&amp;"|"&amp;COUNTIF($B$5:B749,B749))</f>
        <v/>
      </c>
      <c r="M749" s="1" t="str">
        <f t="shared" si="35"/>
        <v/>
      </c>
    </row>
    <row r="750" spans="2:13" x14ac:dyDescent="0.2">
      <c r="B750" s="18"/>
      <c r="C750" s="13"/>
      <c r="D750" s="22"/>
      <c r="E750" s="22"/>
      <c r="F750" s="23"/>
      <c r="G750" s="24" t="str">
        <f>IF(B750="","",IFERROR(INDEX('Registru note'!$C$5:$C$504,MATCH(B750,'Registru note'!$B$5:$B$504,0)),""))</f>
        <v/>
      </c>
      <c r="H750" s="25" t="str">
        <f t="shared" si="33"/>
        <v/>
      </c>
      <c r="I750" s="25" t="str">
        <f t="shared" si="34"/>
        <v/>
      </c>
      <c r="J750" s="15" t="str">
        <f>IF(B750="","",IFERROR(INDEX('Registru note'!$D$5:$D$504,MATCH(B750,'Registru note'!$B$5:$B$504,0)),""))</f>
        <v/>
      </c>
      <c r="K750" s="17" t="str">
        <f>IF(AND(B750="",D750="",E750=""),"",TRIM(IF(ISNA(MATCH(B750,'Registru note'!$B$5:$B$504,0)),"Nota nu există în registru. ","")&amp;IF(D750="","Lipsește contul debitor. ",IF(NOT(OR(ISNUMBER(MATCH(TRIM(IF(ISNUMBER(FIND(".",D750)),LEFT(D750,FIND(".",D750)-1),D750)),PlanCont,0)),ISNUMBER(MATCH(LEFT(TRIM(IF(ISNUMBER(FIND(".",D750)),LEFT(D750,FIND(".",D750)-1),D750)),4),PlanCont,0)),ISNUMBER(MATCH(LEFT(TRIM(IF(ISNUMBER(FIND(".",D750)),LEFT(D750,FIND(".",D750)-1),D750)),3),PlanCont,0)))),"Contul debitor nu există în plan. ",""))&amp;IF(E750="","Lipsește contul creditor. ",IF(NOT(OR(ISNUMBER(MATCH(TRIM(IF(ISNUMBER(FIND(".",E750)),LEFT(E750,FIND(".",E750)-1),E750)),PlanCont,0)),ISNUMBER(MATCH(LEFT(TRIM(IF(ISNUMBER(FIND(".",E750)),LEFT(E750,FIND(".",E750)-1),E750)),4),PlanCont,0)),ISNUMBER(MATCH(LEFT(TRIM(IF(ISNUMBER(FIND(".",E750)),LEFT(E750,FIND(".",E750)-1),E750)),3),PlanCont,0)))),"Contul creditor nu există în plan. ",""))&amp;IF(AND(D750&lt;&gt;"",TRIM(D750&amp;"")=TRIM(E750&amp;"")),"Același cont pe debit și credit. ","")&amp;IF(N(F750)=0,"Lipsește suma. ","")&amp;IF(AND(N(F750)&lt;0,J750&lt;&gt;"Stornare"),"Sumă negativă într-o notă care nu e de stornare. ","")&amp;IF(C750="","Lipsește explicația. ","")))</f>
        <v/>
      </c>
      <c r="L750" s="1" t="str">
        <f>IF(B750="","",B750&amp;"|"&amp;COUNTIF($B$5:B750,B750))</f>
        <v/>
      </c>
      <c r="M750" s="1" t="str">
        <f t="shared" si="35"/>
        <v/>
      </c>
    </row>
    <row r="751" spans="2:13" x14ac:dyDescent="0.2">
      <c r="B751" s="18"/>
      <c r="C751" s="13"/>
      <c r="D751" s="22"/>
      <c r="E751" s="22"/>
      <c r="F751" s="23"/>
      <c r="G751" s="24" t="str">
        <f>IF(B751="","",IFERROR(INDEX('Registru note'!$C$5:$C$504,MATCH(B751,'Registru note'!$B$5:$B$504,0)),""))</f>
        <v/>
      </c>
      <c r="H751" s="25" t="str">
        <f t="shared" si="33"/>
        <v/>
      </c>
      <c r="I751" s="25" t="str">
        <f t="shared" si="34"/>
        <v/>
      </c>
      <c r="J751" s="15" t="str">
        <f>IF(B751="","",IFERROR(INDEX('Registru note'!$D$5:$D$504,MATCH(B751,'Registru note'!$B$5:$B$504,0)),""))</f>
        <v/>
      </c>
      <c r="K751" s="17" t="str">
        <f>IF(AND(B751="",D751="",E751=""),"",TRIM(IF(ISNA(MATCH(B751,'Registru note'!$B$5:$B$504,0)),"Nota nu există în registru. ","")&amp;IF(D751="","Lipsește contul debitor. ",IF(NOT(OR(ISNUMBER(MATCH(TRIM(IF(ISNUMBER(FIND(".",D751)),LEFT(D751,FIND(".",D751)-1),D751)),PlanCont,0)),ISNUMBER(MATCH(LEFT(TRIM(IF(ISNUMBER(FIND(".",D751)),LEFT(D751,FIND(".",D751)-1),D751)),4),PlanCont,0)),ISNUMBER(MATCH(LEFT(TRIM(IF(ISNUMBER(FIND(".",D751)),LEFT(D751,FIND(".",D751)-1),D751)),3),PlanCont,0)))),"Contul debitor nu există în plan. ",""))&amp;IF(E751="","Lipsește contul creditor. ",IF(NOT(OR(ISNUMBER(MATCH(TRIM(IF(ISNUMBER(FIND(".",E751)),LEFT(E751,FIND(".",E751)-1),E751)),PlanCont,0)),ISNUMBER(MATCH(LEFT(TRIM(IF(ISNUMBER(FIND(".",E751)),LEFT(E751,FIND(".",E751)-1),E751)),4),PlanCont,0)),ISNUMBER(MATCH(LEFT(TRIM(IF(ISNUMBER(FIND(".",E751)),LEFT(E751,FIND(".",E751)-1),E751)),3),PlanCont,0)))),"Contul creditor nu există în plan. ",""))&amp;IF(AND(D751&lt;&gt;"",TRIM(D751&amp;"")=TRIM(E751&amp;"")),"Același cont pe debit și credit. ","")&amp;IF(N(F751)=0,"Lipsește suma. ","")&amp;IF(AND(N(F751)&lt;0,J751&lt;&gt;"Stornare"),"Sumă negativă într-o notă care nu e de stornare. ","")&amp;IF(C751="","Lipsește explicația. ","")))</f>
        <v/>
      </c>
      <c r="L751" s="1" t="str">
        <f>IF(B751="","",B751&amp;"|"&amp;COUNTIF($B$5:B751,B751))</f>
        <v/>
      </c>
      <c r="M751" s="1" t="str">
        <f t="shared" si="35"/>
        <v/>
      </c>
    </row>
    <row r="752" spans="2:13" x14ac:dyDescent="0.2">
      <c r="B752" s="18"/>
      <c r="C752" s="13"/>
      <c r="D752" s="22"/>
      <c r="E752" s="22"/>
      <c r="F752" s="23"/>
      <c r="G752" s="24" t="str">
        <f>IF(B752="","",IFERROR(INDEX('Registru note'!$C$5:$C$504,MATCH(B752,'Registru note'!$B$5:$B$504,0)),""))</f>
        <v/>
      </c>
      <c r="H752" s="25" t="str">
        <f t="shared" si="33"/>
        <v/>
      </c>
      <c r="I752" s="25" t="str">
        <f t="shared" si="34"/>
        <v/>
      </c>
      <c r="J752" s="15" t="str">
        <f>IF(B752="","",IFERROR(INDEX('Registru note'!$D$5:$D$504,MATCH(B752,'Registru note'!$B$5:$B$504,0)),""))</f>
        <v/>
      </c>
      <c r="K752" s="17" t="str">
        <f>IF(AND(B752="",D752="",E752=""),"",TRIM(IF(ISNA(MATCH(B752,'Registru note'!$B$5:$B$504,0)),"Nota nu există în registru. ","")&amp;IF(D752="","Lipsește contul debitor. ",IF(NOT(OR(ISNUMBER(MATCH(TRIM(IF(ISNUMBER(FIND(".",D752)),LEFT(D752,FIND(".",D752)-1),D752)),PlanCont,0)),ISNUMBER(MATCH(LEFT(TRIM(IF(ISNUMBER(FIND(".",D752)),LEFT(D752,FIND(".",D752)-1),D752)),4),PlanCont,0)),ISNUMBER(MATCH(LEFT(TRIM(IF(ISNUMBER(FIND(".",D752)),LEFT(D752,FIND(".",D752)-1),D752)),3),PlanCont,0)))),"Contul debitor nu există în plan. ",""))&amp;IF(E752="","Lipsește contul creditor. ",IF(NOT(OR(ISNUMBER(MATCH(TRIM(IF(ISNUMBER(FIND(".",E752)),LEFT(E752,FIND(".",E752)-1),E752)),PlanCont,0)),ISNUMBER(MATCH(LEFT(TRIM(IF(ISNUMBER(FIND(".",E752)),LEFT(E752,FIND(".",E752)-1),E752)),4),PlanCont,0)),ISNUMBER(MATCH(LEFT(TRIM(IF(ISNUMBER(FIND(".",E752)),LEFT(E752,FIND(".",E752)-1),E752)),3),PlanCont,0)))),"Contul creditor nu există în plan. ",""))&amp;IF(AND(D752&lt;&gt;"",TRIM(D752&amp;"")=TRIM(E752&amp;"")),"Același cont pe debit și credit. ","")&amp;IF(N(F752)=0,"Lipsește suma. ","")&amp;IF(AND(N(F752)&lt;0,J752&lt;&gt;"Stornare"),"Sumă negativă într-o notă care nu e de stornare. ","")&amp;IF(C752="","Lipsește explicația. ","")))</f>
        <v/>
      </c>
      <c r="L752" s="1" t="str">
        <f>IF(B752="","",B752&amp;"|"&amp;COUNTIF($B$5:B752,B752))</f>
        <v/>
      </c>
      <c r="M752" s="1" t="str">
        <f t="shared" si="35"/>
        <v/>
      </c>
    </row>
    <row r="753" spans="2:13" x14ac:dyDescent="0.2">
      <c r="B753" s="18"/>
      <c r="C753" s="13"/>
      <c r="D753" s="22"/>
      <c r="E753" s="22"/>
      <c r="F753" s="23"/>
      <c r="G753" s="24" t="str">
        <f>IF(B753="","",IFERROR(INDEX('Registru note'!$C$5:$C$504,MATCH(B753,'Registru note'!$B$5:$B$504,0)),""))</f>
        <v/>
      </c>
      <c r="H753" s="25" t="str">
        <f t="shared" si="33"/>
        <v/>
      </c>
      <c r="I753" s="25" t="str">
        <f t="shared" si="34"/>
        <v/>
      </c>
      <c r="J753" s="15" t="str">
        <f>IF(B753="","",IFERROR(INDEX('Registru note'!$D$5:$D$504,MATCH(B753,'Registru note'!$B$5:$B$504,0)),""))</f>
        <v/>
      </c>
      <c r="K753" s="17" t="str">
        <f>IF(AND(B753="",D753="",E753=""),"",TRIM(IF(ISNA(MATCH(B753,'Registru note'!$B$5:$B$504,0)),"Nota nu există în registru. ","")&amp;IF(D753="","Lipsește contul debitor. ",IF(NOT(OR(ISNUMBER(MATCH(TRIM(IF(ISNUMBER(FIND(".",D753)),LEFT(D753,FIND(".",D753)-1),D753)),PlanCont,0)),ISNUMBER(MATCH(LEFT(TRIM(IF(ISNUMBER(FIND(".",D753)),LEFT(D753,FIND(".",D753)-1),D753)),4),PlanCont,0)),ISNUMBER(MATCH(LEFT(TRIM(IF(ISNUMBER(FIND(".",D753)),LEFT(D753,FIND(".",D753)-1),D753)),3),PlanCont,0)))),"Contul debitor nu există în plan. ",""))&amp;IF(E753="","Lipsește contul creditor. ",IF(NOT(OR(ISNUMBER(MATCH(TRIM(IF(ISNUMBER(FIND(".",E753)),LEFT(E753,FIND(".",E753)-1),E753)),PlanCont,0)),ISNUMBER(MATCH(LEFT(TRIM(IF(ISNUMBER(FIND(".",E753)),LEFT(E753,FIND(".",E753)-1),E753)),4),PlanCont,0)),ISNUMBER(MATCH(LEFT(TRIM(IF(ISNUMBER(FIND(".",E753)),LEFT(E753,FIND(".",E753)-1),E753)),3),PlanCont,0)))),"Contul creditor nu există în plan. ",""))&amp;IF(AND(D753&lt;&gt;"",TRIM(D753&amp;"")=TRIM(E753&amp;"")),"Același cont pe debit și credit. ","")&amp;IF(N(F753)=0,"Lipsește suma. ","")&amp;IF(AND(N(F753)&lt;0,J753&lt;&gt;"Stornare"),"Sumă negativă într-o notă care nu e de stornare. ","")&amp;IF(C753="","Lipsește explicația. ","")))</f>
        <v/>
      </c>
      <c r="L753" s="1" t="str">
        <f>IF(B753="","",B753&amp;"|"&amp;COUNTIF($B$5:B753,B753))</f>
        <v/>
      </c>
      <c r="M753" s="1" t="str">
        <f t="shared" si="35"/>
        <v/>
      </c>
    </row>
    <row r="754" spans="2:13" x14ac:dyDescent="0.2">
      <c r="B754" s="18"/>
      <c r="C754" s="13"/>
      <c r="D754" s="22"/>
      <c r="E754" s="22"/>
      <c r="F754" s="23"/>
      <c r="G754" s="24" t="str">
        <f>IF(B754="","",IFERROR(INDEX('Registru note'!$C$5:$C$504,MATCH(B754,'Registru note'!$B$5:$B$504,0)),""))</f>
        <v/>
      </c>
      <c r="H754" s="25" t="str">
        <f t="shared" si="33"/>
        <v/>
      </c>
      <c r="I754" s="25" t="str">
        <f t="shared" si="34"/>
        <v/>
      </c>
      <c r="J754" s="15" t="str">
        <f>IF(B754="","",IFERROR(INDEX('Registru note'!$D$5:$D$504,MATCH(B754,'Registru note'!$B$5:$B$504,0)),""))</f>
        <v/>
      </c>
      <c r="K754" s="17" t="str">
        <f>IF(AND(B754="",D754="",E754=""),"",TRIM(IF(ISNA(MATCH(B754,'Registru note'!$B$5:$B$504,0)),"Nota nu există în registru. ","")&amp;IF(D754="","Lipsește contul debitor. ",IF(NOT(OR(ISNUMBER(MATCH(TRIM(IF(ISNUMBER(FIND(".",D754)),LEFT(D754,FIND(".",D754)-1),D754)),PlanCont,0)),ISNUMBER(MATCH(LEFT(TRIM(IF(ISNUMBER(FIND(".",D754)),LEFT(D754,FIND(".",D754)-1),D754)),4),PlanCont,0)),ISNUMBER(MATCH(LEFT(TRIM(IF(ISNUMBER(FIND(".",D754)),LEFT(D754,FIND(".",D754)-1),D754)),3),PlanCont,0)))),"Contul debitor nu există în plan. ",""))&amp;IF(E754="","Lipsește contul creditor. ",IF(NOT(OR(ISNUMBER(MATCH(TRIM(IF(ISNUMBER(FIND(".",E754)),LEFT(E754,FIND(".",E754)-1),E754)),PlanCont,0)),ISNUMBER(MATCH(LEFT(TRIM(IF(ISNUMBER(FIND(".",E754)),LEFT(E754,FIND(".",E754)-1),E754)),4),PlanCont,0)),ISNUMBER(MATCH(LEFT(TRIM(IF(ISNUMBER(FIND(".",E754)),LEFT(E754,FIND(".",E754)-1),E754)),3),PlanCont,0)))),"Contul creditor nu există în plan. ",""))&amp;IF(AND(D754&lt;&gt;"",TRIM(D754&amp;"")=TRIM(E754&amp;"")),"Același cont pe debit și credit. ","")&amp;IF(N(F754)=0,"Lipsește suma. ","")&amp;IF(AND(N(F754)&lt;0,J754&lt;&gt;"Stornare"),"Sumă negativă într-o notă care nu e de stornare. ","")&amp;IF(C754="","Lipsește explicația. ","")))</f>
        <v/>
      </c>
      <c r="L754" s="1" t="str">
        <f>IF(B754="","",B754&amp;"|"&amp;COUNTIF($B$5:B754,B754))</f>
        <v/>
      </c>
      <c r="M754" s="1" t="str">
        <f t="shared" si="35"/>
        <v/>
      </c>
    </row>
    <row r="755" spans="2:13" x14ac:dyDescent="0.2">
      <c r="B755" s="18"/>
      <c r="C755" s="13"/>
      <c r="D755" s="22"/>
      <c r="E755" s="22"/>
      <c r="F755" s="23"/>
      <c r="G755" s="24" t="str">
        <f>IF(B755="","",IFERROR(INDEX('Registru note'!$C$5:$C$504,MATCH(B755,'Registru note'!$B$5:$B$504,0)),""))</f>
        <v/>
      </c>
      <c r="H755" s="25" t="str">
        <f t="shared" si="33"/>
        <v/>
      </c>
      <c r="I755" s="25" t="str">
        <f t="shared" si="34"/>
        <v/>
      </c>
      <c r="J755" s="15" t="str">
        <f>IF(B755="","",IFERROR(INDEX('Registru note'!$D$5:$D$504,MATCH(B755,'Registru note'!$B$5:$B$504,0)),""))</f>
        <v/>
      </c>
      <c r="K755" s="17" t="str">
        <f>IF(AND(B755="",D755="",E755=""),"",TRIM(IF(ISNA(MATCH(B755,'Registru note'!$B$5:$B$504,0)),"Nota nu există în registru. ","")&amp;IF(D755="","Lipsește contul debitor. ",IF(NOT(OR(ISNUMBER(MATCH(TRIM(IF(ISNUMBER(FIND(".",D755)),LEFT(D755,FIND(".",D755)-1),D755)),PlanCont,0)),ISNUMBER(MATCH(LEFT(TRIM(IF(ISNUMBER(FIND(".",D755)),LEFT(D755,FIND(".",D755)-1),D755)),4),PlanCont,0)),ISNUMBER(MATCH(LEFT(TRIM(IF(ISNUMBER(FIND(".",D755)),LEFT(D755,FIND(".",D755)-1),D755)),3),PlanCont,0)))),"Contul debitor nu există în plan. ",""))&amp;IF(E755="","Lipsește contul creditor. ",IF(NOT(OR(ISNUMBER(MATCH(TRIM(IF(ISNUMBER(FIND(".",E755)),LEFT(E755,FIND(".",E755)-1),E755)),PlanCont,0)),ISNUMBER(MATCH(LEFT(TRIM(IF(ISNUMBER(FIND(".",E755)),LEFT(E755,FIND(".",E755)-1),E755)),4),PlanCont,0)),ISNUMBER(MATCH(LEFT(TRIM(IF(ISNUMBER(FIND(".",E755)),LEFT(E755,FIND(".",E755)-1),E755)),3),PlanCont,0)))),"Contul creditor nu există în plan. ",""))&amp;IF(AND(D755&lt;&gt;"",TRIM(D755&amp;"")=TRIM(E755&amp;"")),"Același cont pe debit și credit. ","")&amp;IF(N(F755)=0,"Lipsește suma. ","")&amp;IF(AND(N(F755)&lt;0,J755&lt;&gt;"Stornare"),"Sumă negativă într-o notă care nu e de stornare. ","")&amp;IF(C755="","Lipsește explicația. ","")))</f>
        <v/>
      </c>
      <c r="L755" s="1" t="str">
        <f>IF(B755="","",B755&amp;"|"&amp;COUNTIF($B$5:B755,B755))</f>
        <v/>
      </c>
      <c r="M755" s="1" t="str">
        <f t="shared" si="35"/>
        <v/>
      </c>
    </row>
    <row r="756" spans="2:13" x14ac:dyDescent="0.2">
      <c r="B756" s="18"/>
      <c r="C756" s="13"/>
      <c r="D756" s="22"/>
      <c r="E756" s="22"/>
      <c r="F756" s="23"/>
      <c r="G756" s="24" t="str">
        <f>IF(B756="","",IFERROR(INDEX('Registru note'!$C$5:$C$504,MATCH(B756,'Registru note'!$B$5:$B$504,0)),""))</f>
        <v/>
      </c>
      <c r="H756" s="25" t="str">
        <f t="shared" si="33"/>
        <v/>
      </c>
      <c r="I756" s="25" t="str">
        <f t="shared" si="34"/>
        <v/>
      </c>
      <c r="J756" s="15" t="str">
        <f>IF(B756="","",IFERROR(INDEX('Registru note'!$D$5:$D$504,MATCH(B756,'Registru note'!$B$5:$B$504,0)),""))</f>
        <v/>
      </c>
      <c r="K756" s="17" t="str">
        <f>IF(AND(B756="",D756="",E756=""),"",TRIM(IF(ISNA(MATCH(B756,'Registru note'!$B$5:$B$504,0)),"Nota nu există în registru. ","")&amp;IF(D756="","Lipsește contul debitor. ",IF(NOT(OR(ISNUMBER(MATCH(TRIM(IF(ISNUMBER(FIND(".",D756)),LEFT(D756,FIND(".",D756)-1),D756)),PlanCont,0)),ISNUMBER(MATCH(LEFT(TRIM(IF(ISNUMBER(FIND(".",D756)),LEFT(D756,FIND(".",D756)-1),D756)),4),PlanCont,0)),ISNUMBER(MATCH(LEFT(TRIM(IF(ISNUMBER(FIND(".",D756)),LEFT(D756,FIND(".",D756)-1),D756)),3),PlanCont,0)))),"Contul debitor nu există în plan. ",""))&amp;IF(E756="","Lipsește contul creditor. ",IF(NOT(OR(ISNUMBER(MATCH(TRIM(IF(ISNUMBER(FIND(".",E756)),LEFT(E756,FIND(".",E756)-1),E756)),PlanCont,0)),ISNUMBER(MATCH(LEFT(TRIM(IF(ISNUMBER(FIND(".",E756)),LEFT(E756,FIND(".",E756)-1),E756)),4),PlanCont,0)),ISNUMBER(MATCH(LEFT(TRIM(IF(ISNUMBER(FIND(".",E756)),LEFT(E756,FIND(".",E756)-1),E756)),3),PlanCont,0)))),"Contul creditor nu există în plan. ",""))&amp;IF(AND(D756&lt;&gt;"",TRIM(D756&amp;"")=TRIM(E756&amp;"")),"Același cont pe debit și credit. ","")&amp;IF(N(F756)=0,"Lipsește suma. ","")&amp;IF(AND(N(F756)&lt;0,J756&lt;&gt;"Stornare"),"Sumă negativă într-o notă care nu e de stornare. ","")&amp;IF(C756="","Lipsește explicația. ","")))</f>
        <v/>
      </c>
      <c r="L756" s="1" t="str">
        <f>IF(B756="","",B756&amp;"|"&amp;COUNTIF($B$5:B756,B756))</f>
        <v/>
      </c>
      <c r="M756" s="1" t="str">
        <f t="shared" si="35"/>
        <v/>
      </c>
    </row>
    <row r="757" spans="2:13" x14ac:dyDescent="0.2">
      <c r="B757" s="18"/>
      <c r="C757" s="13"/>
      <c r="D757" s="22"/>
      <c r="E757" s="22"/>
      <c r="F757" s="23"/>
      <c r="G757" s="24" t="str">
        <f>IF(B757="","",IFERROR(INDEX('Registru note'!$C$5:$C$504,MATCH(B757,'Registru note'!$B$5:$B$504,0)),""))</f>
        <v/>
      </c>
      <c r="H757" s="25" t="str">
        <f t="shared" si="33"/>
        <v/>
      </c>
      <c r="I757" s="25" t="str">
        <f t="shared" si="34"/>
        <v/>
      </c>
      <c r="J757" s="15" t="str">
        <f>IF(B757="","",IFERROR(INDEX('Registru note'!$D$5:$D$504,MATCH(B757,'Registru note'!$B$5:$B$504,0)),""))</f>
        <v/>
      </c>
      <c r="K757" s="17" t="str">
        <f>IF(AND(B757="",D757="",E757=""),"",TRIM(IF(ISNA(MATCH(B757,'Registru note'!$B$5:$B$504,0)),"Nota nu există în registru. ","")&amp;IF(D757="","Lipsește contul debitor. ",IF(NOT(OR(ISNUMBER(MATCH(TRIM(IF(ISNUMBER(FIND(".",D757)),LEFT(D757,FIND(".",D757)-1),D757)),PlanCont,0)),ISNUMBER(MATCH(LEFT(TRIM(IF(ISNUMBER(FIND(".",D757)),LEFT(D757,FIND(".",D757)-1),D757)),4),PlanCont,0)),ISNUMBER(MATCH(LEFT(TRIM(IF(ISNUMBER(FIND(".",D757)),LEFT(D757,FIND(".",D757)-1),D757)),3),PlanCont,0)))),"Contul debitor nu există în plan. ",""))&amp;IF(E757="","Lipsește contul creditor. ",IF(NOT(OR(ISNUMBER(MATCH(TRIM(IF(ISNUMBER(FIND(".",E757)),LEFT(E757,FIND(".",E757)-1),E757)),PlanCont,0)),ISNUMBER(MATCH(LEFT(TRIM(IF(ISNUMBER(FIND(".",E757)),LEFT(E757,FIND(".",E757)-1),E757)),4),PlanCont,0)),ISNUMBER(MATCH(LEFT(TRIM(IF(ISNUMBER(FIND(".",E757)),LEFT(E757,FIND(".",E757)-1),E757)),3),PlanCont,0)))),"Contul creditor nu există în plan. ",""))&amp;IF(AND(D757&lt;&gt;"",TRIM(D757&amp;"")=TRIM(E757&amp;"")),"Același cont pe debit și credit. ","")&amp;IF(N(F757)=0,"Lipsește suma. ","")&amp;IF(AND(N(F757)&lt;0,J757&lt;&gt;"Stornare"),"Sumă negativă într-o notă care nu e de stornare. ","")&amp;IF(C757="","Lipsește explicația. ","")))</f>
        <v/>
      </c>
      <c r="L757" s="1" t="str">
        <f>IF(B757="","",B757&amp;"|"&amp;COUNTIF($B$5:B757,B757))</f>
        <v/>
      </c>
      <c r="M757" s="1" t="str">
        <f t="shared" si="35"/>
        <v/>
      </c>
    </row>
    <row r="758" spans="2:13" x14ac:dyDescent="0.2">
      <c r="B758" s="18"/>
      <c r="C758" s="13"/>
      <c r="D758" s="22"/>
      <c r="E758" s="22"/>
      <c r="F758" s="23"/>
      <c r="G758" s="24" t="str">
        <f>IF(B758="","",IFERROR(INDEX('Registru note'!$C$5:$C$504,MATCH(B758,'Registru note'!$B$5:$B$504,0)),""))</f>
        <v/>
      </c>
      <c r="H758" s="25" t="str">
        <f t="shared" si="33"/>
        <v/>
      </c>
      <c r="I758" s="25" t="str">
        <f t="shared" si="34"/>
        <v/>
      </c>
      <c r="J758" s="15" t="str">
        <f>IF(B758="","",IFERROR(INDEX('Registru note'!$D$5:$D$504,MATCH(B758,'Registru note'!$B$5:$B$504,0)),""))</f>
        <v/>
      </c>
      <c r="K758" s="17" t="str">
        <f>IF(AND(B758="",D758="",E758=""),"",TRIM(IF(ISNA(MATCH(B758,'Registru note'!$B$5:$B$504,0)),"Nota nu există în registru. ","")&amp;IF(D758="","Lipsește contul debitor. ",IF(NOT(OR(ISNUMBER(MATCH(TRIM(IF(ISNUMBER(FIND(".",D758)),LEFT(D758,FIND(".",D758)-1),D758)),PlanCont,0)),ISNUMBER(MATCH(LEFT(TRIM(IF(ISNUMBER(FIND(".",D758)),LEFT(D758,FIND(".",D758)-1),D758)),4),PlanCont,0)),ISNUMBER(MATCH(LEFT(TRIM(IF(ISNUMBER(FIND(".",D758)),LEFT(D758,FIND(".",D758)-1),D758)),3),PlanCont,0)))),"Contul debitor nu există în plan. ",""))&amp;IF(E758="","Lipsește contul creditor. ",IF(NOT(OR(ISNUMBER(MATCH(TRIM(IF(ISNUMBER(FIND(".",E758)),LEFT(E758,FIND(".",E758)-1),E758)),PlanCont,0)),ISNUMBER(MATCH(LEFT(TRIM(IF(ISNUMBER(FIND(".",E758)),LEFT(E758,FIND(".",E758)-1),E758)),4),PlanCont,0)),ISNUMBER(MATCH(LEFT(TRIM(IF(ISNUMBER(FIND(".",E758)),LEFT(E758,FIND(".",E758)-1),E758)),3),PlanCont,0)))),"Contul creditor nu există în plan. ",""))&amp;IF(AND(D758&lt;&gt;"",TRIM(D758&amp;"")=TRIM(E758&amp;"")),"Același cont pe debit și credit. ","")&amp;IF(N(F758)=0,"Lipsește suma. ","")&amp;IF(AND(N(F758)&lt;0,J758&lt;&gt;"Stornare"),"Sumă negativă într-o notă care nu e de stornare. ","")&amp;IF(C758="","Lipsește explicația. ","")))</f>
        <v/>
      </c>
      <c r="L758" s="1" t="str">
        <f>IF(B758="","",B758&amp;"|"&amp;COUNTIF($B$5:B758,B758))</f>
        <v/>
      </c>
      <c r="M758" s="1" t="str">
        <f t="shared" si="35"/>
        <v/>
      </c>
    </row>
    <row r="759" spans="2:13" x14ac:dyDescent="0.2">
      <c r="B759" s="18"/>
      <c r="C759" s="13"/>
      <c r="D759" s="22"/>
      <c r="E759" s="22"/>
      <c r="F759" s="23"/>
      <c r="G759" s="24" t="str">
        <f>IF(B759="","",IFERROR(INDEX('Registru note'!$C$5:$C$504,MATCH(B759,'Registru note'!$B$5:$B$504,0)),""))</f>
        <v/>
      </c>
      <c r="H759" s="25" t="str">
        <f t="shared" si="33"/>
        <v/>
      </c>
      <c r="I759" s="25" t="str">
        <f t="shared" si="34"/>
        <v/>
      </c>
      <c r="J759" s="15" t="str">
        <f>IF(B759="","",IFERROR(INDEX('Registru note'!$D$5:$D$504,MATCH(B759,'Registru note'!$B$5:$B$504,0)),""))</f>
        <v/>
      </c>
      <c r="K759" s="17" t="str">
        <f>IF(AND(B759="",D759="",E759=""),"",TRIM(IF(ISNA(MATCH(B759,'Registru note'!$B$5:$B$504,0)),"Nota nu există în registru. ","")&amp;IF(D759="","Lipsește contul debitor. ",IF(NOT(OR(ISNUMBER(MATCH(TRIM(IF(ISNUMBER(FIND(".",D759)),LEFT(D759,FIND(".",D759)-1),D759)),PlanCont,0)),ISNUMBER(MATCH(LEFT(TRIM(IF(ISNUMBER(FIND(".",D759)),LEFT(D759,FIND(".",D759)-1),D759)),4),PlanCont,0)),ISNUMBER(MATCH(LEFT(TRIM(IF(ISNUMBER(FIND(".",D759)),LEFT(D759,FIND(".",D759)-1),D759)),3),PlanCont,0)))),"Contul debitor nu există în plan. ",""))&amp;IF(E759="","Lipsește contul creditor. ",IF(NOT(OR(ISNUMBER(MATCH(TRIM(IF(ISNUMBER(FIND(".",E759)),LEFT(E759,FIND(".",E759)-1),E759)),PlanCont,0)),ISNUMBER(MATCH(LEFT(TRIM(IF(ISNUMBER(FIND(".",E759)),LEFT(E759,FIND(".",E759)-1),E759)),4),PlanCont,0)),ISNUMBER(MATCH(LEFT(TRIM(IF(ISNUMBER(FIND(".",E759)),LEFT(E759,FIND(".",E759)-1),E759)),3),PlanCont,0)))),"Contul creditor nu există în plan. ",""))&amp;IF(AND(D759&lt;&gt;"",TRIM(D759&amp;"")=TRIM(E759&amp;"")),"Același cont pe debit și credit. ","")&amp;IF(N(F759)=0,"Lipsește suma. ","")&amp;IF(AND(N(F759)&lt;0,J759&lt;&gt;"Stornare"),"Sumă negativă într-o notă care nu e de stornare. ","")&amp;IF(C759="","Lipsește explicația. ","")))</f>
        <v/>
      </c>
      <c r="L759" s="1" t="str">
        <f>IF(B759="","",B759&amp;"|"&amp;COUNTIF($B$5:B759,B759))</f>
        <v/>
      </c>
      <c r="M759" s="1" t="str">
        <f t="shared" si="35"/>
        <v/>
      </c>
    </row>
    <row r="760" spans="2:13" x14ac:dyDescent="0.2">
      <c r="B760" s="18"/>
      <c r="C760" s="13"/>
      <c r="D760" s="22"/>
      <c r="E760" s="22"/>
      <c r="F760" s="23"/>
      <c r="G760" s="24" t="str">
        <f>IF(B760="","",IFERROR(INDEX('Registru note'!$C$5:$C$504,MATCH(B760,'Registru note'!$B$5:$B$504,0)),""))</f>
        <v/>
      </c>
      <c r="H760" s="25" t="str">
        <f t="shared" si="33"/>
        <v/>
      </c>
      <c r="I760" s="25" t="str">
        <f t="shared" si="34"/>
        <v/>
      </c>
      <c r="J760" s="15" t="str">
        <f>IF(B760="","",IFERROR(INDEX('Registru note'!$D$5:$D$504,MATCH(B760,'Registru note'!$B$5:$B$504,0)),""))</f>
        <v/>
      </c>
      <c r="K760" s="17" t="str">
        <f>IF(AND(B760="",D760="",E760=""),"",TRIM(IF(ISNA(MATCH(B760,'Registru note'!$B$5:$B$504,0)),"Nota nu există în registru. ","")&amp;IF(D760="","Lipsește contul debitor. ",IF(NOT(OR(ISNUMBER(MATCH(TRIM(IF(ISNUMBER(FIND(".",D760)),LEFT(D760,FIND(".",D760)-1),D760)),PlanCont,0)),ISNUMBER(MATCH(LEFT(TRIM(IF(ISNUMBER(FIND(".",D760)),LEFT(D760,FIND(".",D760)-1),D760)),4),PlanCont,0)),ISNUMBER(MATCH(LEFT(TRIM(IF(ISNUMBER(FIND(".",D760)),LEFT(D760,FIND(".",D760)-1),D760)),3),PlanCont,0)))),"Contul debitor nu există în plan. ",""))&amp;IF(E760="","Lipsește contul creditor. ",IF(NOT(OR(ISNUMBER(MATCH(TRIM(IF(ISNUMBER(FIND(".",E760)),LEFT(E760,FIND(".",E760)-1),E760)),PlanCont,0)),ISNUMBER(MATCH(LEFT(TRIM(IF(ISNUMBER(FIND(".",E760)),LEFT(E760,FIND(".",E760)-1),E760)),4),PlanCont,0)),ISNUMBER(MATCH(LEFT(TRIM(IF(ISNUMBER(FIND(".",E760)),LEFT(E760,FIND(".",E760)-1),E760)),3),PlanCont,0)))),"Contul creditor nu există în plan. ",""))&amp;IF(AND(D760&lt;&gt;"",TRIM(D760&amp;"")=TRIM(E760&amp;"")),"Același cont pe debit și credit. ","")&amp;IF(N(F760)=0,"Lipsește suma. ","")&amp;IF(AND(N(F760)&lt;0,J760&lt;&gt;"Stornare"),"Sumă negativă într-o notă care nu e de stornare. ","")&amp;IF(C760="","Lipsește explicația. ","")))</f>
        <v/>
      </c>
      <c r="L760" s="1" t="str">
        <f>IF(B760="","",B760&amp;"|"&amp;COUNTIF($B$5:B760,B760))</f>
        <v/>
      </c>
      <c r="M760" s="1" t="str">
        <f t="shared" si="35"/>
        <v/>
      </c>
    </row>
    <row r="761" spans="2:13" x14ac:dyDescent="0.2">
      <c r="B761" s="18"/>
      <c r="C761" s="13"/>
      <c r="D761" s="22"/>
      <c r="E761" s="22"/>
      <c r="F761" s="23"/>
      <c r="G761" s="24" t="str">
        <f>IF(B761="","",IFERROR(INDEX('Registru note'!$C$5:$C$504,MATCH(B761,'Registru note'!$B$5:$B$504,0)),""))</f>
        <v/>
      </c>
      <c r="H761" s="25" t="str">
        <f t="shared" si="33"/>
        <v/>
      </c>
      <c r="I761" s="25" t="str">
        <f t="shared" si="34"/>
        <v/>
      </c>
      <c r="J761" s="15" t="str">
        <f>IF(B761="","",IFERROR(INDEX('Registru note'!$D$5:$D$504,MATCH(B761,'Registru note'!$B$5:$B$504,0)),""))</f>
        <v/>
      </c>
      <c r="K761" s="17" t="str">
        <f>IF(AND(B761="",D761="",E761=""),"",TRIM(IF(ISNA(MATCH(B761,'Registru note'!$B$5:$B$504,0)),"Nota nu există în registru. ","")&amp;IF(D761="","Lipsește contul debitor. ",IF(NOT(OR(ISNUMBER(MATCH(TRIM(IF(ISNUMBER(FIND(".",D761)),LEFT(D761,FIND(".",D761)-1),D761)),PlanCont,0)),ISNUMBER(MATCH(LEFT(TRIM(IF(ISNUMBER(FIND(".",D761)),LEFT(D761,FIND(".",D761)-1),D761)),4),PlanCont,0)),ISNUMBER(MATCH(LEFT(TRIM(IF(ISNUMBER(FIND(".",D761)),LEFT(D761,FIND(".",D761)-1),D761)),3),PlanCont,0)))),"Contul debitor nu există în plan. ",""))&amp;IF(E761="","Lipsește contul creditor. ",IF(NOT(OR(ISNUMBER(MATCH(TRIM(IF(ISNUMBER(FIND(".",E761)),LEFT(E761,FIND(".",E761)-1),E761)),PlanCont,0)),ISNUMBER(MATCH(LEFT(TRIM(IF(ISNUMBER(FIND(".",E761)),LEFT(E761,FIND(".",E761)-1),E761)),4),PlanCont,0)),ISNUMBER(MATCH(LEFT(TRIM(IF(ISNUMBER(FIND(".",E761)),LEFT(E761,FIND(".",E761)-1),E761)),3),PlanCont,0)))),"Contul creditor nu există în plan. ",""))&amp;IF(AND(D761&lt;&gt;"",TRIM(D761&amp;"")=TRIM(E761&amp;"")),"Același cont pe debit și credit. ","")&amp;IF(N(F761)=0,"Lipsește suma. ","")&amp;IF(AND(N(F761)&lt;0,J761&lt;&gt;"Stornare"),"Sumă negativă într-o notă care nu e de stornare. ","")&amp;IF(C761="","Lipsește explicația. ","")))</f>
        <v/>
      </c>
      <c r="L761" s="1" t="str">
        <f>IF(B761="","",B761&amp;"|"&amp;COUNTIF($B$5:B761,B761))</f>
        <v/>
      </c>
      <c r="M761" s="1" t="str">
        <f t="shared" si="35"/>
        <v/>
      </c>
    </row>
    <row r="762" spans="2:13" x14ac:dyDescent="0.2">
      <c r="B762" s="18"/>
      <c r="C762" s="13"/>
      <c r="D762" s="22"/>
      <c r="E762" s="22"/>
      <c r="F762" s="23"/>
      <c r="G762" s="24" t="str">
        <f>IF(B762="","",IFERROR(INDEX('Registru note'!$C$5:$C$504,MATCH(B762,'Registru note'!$B$5:$B$504,0)),""))</f>
        <v/>
      </c>
      <c r="H762" s="25" t="str">
        <f t="shared" si="33"/>
        <v/>
      </c>
      <c r="I762" s="25" t="str">
        <f t="shared" si="34"/>
        <v/>
      </c>
      <c r="J762" s="15" t="str">
        <f>IF(B762="","",IFERROR(INDEX('Registru note'!$D$5:$D$504,MATCH(B762,'Registru note'!$B$5:$B$504,0)),""))</f>
        <v/>
      </c>
      <c r="K762" s="17" t="str">
        <f>IF(AND(B762="",D762="",E762=""),"",TRIM(IF(ISNA(MATCH(B762,'Registru note'!$B$5:$B$504,0)),"Nota nu există în registru. ","")&amp;IF(D762="","Lipsește contul debitor. ",IF(NOT(OR(ISNUMBER(MATCH(TRIM(IF(ISNUMBER(FIND(".",D762)),LEFT(D762,FIND(".",D762)-1),D762)),PlanCont,0)),ISNUMBER(MATCH(LEFT(TRIM(IF(ISNUMBER(FIND(".",D762)),LEFT(D762,FIND(".",D762)-1),D762)),4),PlanCont,0)),ISNUMBER(MATCH(LEFT(TRIM(IF(ISNUMBER(FIND(".",D762)),LEFT(D762,FIND(".",D762)-1),D762)),3),PlanCont,0)))),"Contul debitor nu există în plan. ",""))&amp;IF(E762="","Lipsește contul creditor. ",IF(NOT(OR(ISNUMBER(MATCH(TRIM(IF(ISNUMBER(FIND(".",E762)),LEFT(E762,FIND(".",E762)-1),E762)),PlanCont,0)),ISNUMBER(MATCH(LEFT(TRIM(IF(ISNUMBER(FIND(".",E762)),LEFT(E762,FIND(".",E762)-1),E762)),4),PlanCont,0)),ISNUMBER(MATCH(LEFT(TRIM(IF(ISNUMBER(FIND(".",E762)),LEFT(E762,FIND(".",E762)-1),E762)),3),PlanCont,0)))),"Contul creditor nu există în plan. ",""))&amp;IF(AND(D762&lt;&gt;"",TRIM(D762&amp;"")=TRIM(E762&amp;"")),"Același cont pe debit și credit. ","")&amp;IF(N(F762)=0,"Lipsește suma. ","")&amp;IF(AND(N(F762)&lt;0,J762&lt;&gt;"Stornare"),"Sumă negativă într-o notă care nu e de stornare. ","")&amp;IF(C762="","Lipsește explicația. ","")))</f>
        <v/>
      </c>
      <c r="L762" s="1" t="str">
        <f>IF(B762="","",B762&amp;"|"&amp;COUNTIF($B$5:B762,B762))</f>
        <v/>
      </c>
      <c r="M762" s="1" t="str">
        <f t="shared" si="35"/>
        <v/>
      </c>
    </row>
    <row r="763" spans="2:13" x14ac:dyDescent="0.2">
      <c r="B763" s="18"/>
      <c r="C763" s="13"/>
      <c r="D763" s="22"/>
      <c r="E763" s="22"/>
      <c r="F763" s="23"/>
      <c r="G763" s="24" t="str">
        <f>IF(B763="","",IFERROR(INDEX('Registru note'!$C$5:$C$504,MATCH(B763,'Registru note'!$B$5:$B$504,0)),""))</f>
        <v/>
      </c>
      <c r="H763" s="25" t="str">
        <f t="shared" si="33"/>
        <v/>
      </c>
      <c r="I763" s="25" t="str">
        <f t="shared" si="34"/>
        <v/>
      </c>
      <c r="J763" s="15" t="str">
        <f>IF(B763="","",IFERROR(INDEX('Registru note'!$D$5:$D$504,MATCH(B763,'Registru note'!$B$5:$B$504,0)),""))</f>
        <v/>
      </c>
      <c r="K763" s="17" t="str">
        <f>IF(AND(B763="",D763="",E763=""),"",TRIM(IF(ISNA(MATCH(B763,'Registru note'!$B$5:$B$504,0)),"Nota nu există în registru. ","")&amp;IF(D763="","Lipsește contul debitor. ",IF(NOT(OR(ISNUMBER(MATCH(TRIM(IF(ISNUMBER(FIND(".",D763)),LEFT(D763,FIND(".",D763)-1),D763)),PlanCont,0)),ISNUMBER(MATCH(LEFT(TRIM(IF(ISNUMBER(FIND(".",D763)),LEFT(D763,FIND(".",D763)-1),D763)),4),PlanCont,0)),ISNUMBER(MATCH(LEFT(TRIM(IF(ISNUMBER(FIND(".",D763)),LEFT(D763,FIND(".",D763)-1),D763)),3),PlanCont,0)))),"Contul debitor nu există în plan. ",""))&amp;IF(E763="","Lipsește contul creditor. ",IF(NOT(OR(ISNUMBER(MATCH(TRIM(IF(ISNUMBER(FIND(".",E763)),LEFT(E763,FIND(".",E763)-1),E763)),PlanCont,0)),ISNUMBER(MATCH(LEFT(TRIM(IF(ISNUMBER(FIND(".",E763)),LEFT(E763,FIND(".",E763)-1),E763)),4),PlanCont,0)),ISNUMBER(MATCH(LEFT(TRIM(IF(ISNUMBER(FIND(".",E763)),LEFT(E763,FIND(".",E763)-1),E763)),3),PlanCont,0)))),"Contul creditor nu există în plan. ",""))&amp;IF(AND(D763&lt;&gt;"",TRIM(D763&amp;"")=TRIM(E763&amp;"")),"Același cont pe debit și credit. ","")&amp;IF(N(F763)=0,"Lipsește suma. ","")&amp;IF(AND(N(F763)&lt;0,J763&lt;&gt;"Stornare"),"Sumă negativă într-o notă care nu e de stornare. ","")&amp;IF(C763="","Lipsește explicația. ","")))</f>
        <v/>
      </c>
      <c r="L763" s="1" t="str">
        <f>IF(B763="","",B763&amp;"|"&amp;COUNTIF($B$5:B763,B763))</f>
        <v/>
      </c>
      <c r="M763" s="1" t="str">
        <f t="shared" si="35"/>
        <v/>
      </c>
    </row>
    <row r="764" spans="2:13" x14ac:dyDescent="0.2">
      <c r="B764" s="18"/>
      <c r="C764" s="13"/>
      <c r="D764" s="22"/>
      <c r="E764" s="22"/>
      <c r="F764" s="23"/>
      <c r="G764" s="24" t="str">
        <f>IF(B764="","",IFERROR(INDEX('Registru note'!$C$5:$C$504,MATCH(B764,'Registru note'!$B$5:$B$504,0)),""))</f>
        <v/>
      </c>
      <c r="H764" s="25" t="str">
        <f t="shared" si="33"/>
        <v/>
      </c>
      <c r="I764" s="25" t="str">
        <f t="shared" si="34"/>
        <v/>
      </c>
      <c r="J764" s="15" t="str">
        <f>IF(B764="","",IFERROR(INDEX('Registru note'!$D$5:$D$504,MATCH(B764,'Registru note'!$B$5:$B$504,0)),""))</f>
        <v/>
      </c>
      <c r="K764" s="17" t="str">
        <f>IF(AND(B764="",D764="",E764=""),"",TRIM(IF(ISNA(MATCH(B764,'Registru note'!$B$5:$B$504,0)),"Nota nu există în registru. ","")&amp;IF(D764="","Lipsește contul debitor. ",IF(NOT(OR(ISNUMBER(MATCH(TRIM(IF(ISNUMBER(FIND(".",D764)),LEFT(D764,FIND(".",D764)-1),D764)),PlanCont,0)),ISNUMBER(MATCH(LEFT(TRIM(IF(ISNUMBER(FIND(".",D764)),LEFT(D764,FIND(".",D764)-1),D764)),4),PlanCont,0)),ISNUMBER(MATCH(LEFT(TRIM(IF(ISNUMBER(FIND(".",D764)),LEFT(D764,FIND(".",D764)-1),D764)),3),PlanCont,0)))),"Contul debitor nu există în plan. ",""))&amp;IF(E764="","Lipsește contul creditor. ",IF(NOT(OR(ISNUMBER(MATCH(TRIM(IF(ISNUMBER(FIND(".",E764)),LEFT(E764,FIND(".",E764)-1),E764)),PlanCont,0)),ISNUMBER(MATCH(LEFT(TRIM(IF(ISNUMBER(FIND(".",E764)),LEFT(E764,FIND(".",E764)-1),E764)),4),PlanCont,0)),ISNUMBER(MATCH(LEFT(TRIM(IF(ISNUMBER(FIND(".",E764)),LEFT(E764,FIND(".",E764)-1),E764)),3),PlanCont,0)))),"Contul creditor nu există în plan. ",""))&amp;IF(AND(D764&lt;&gt;"",TRIM(D764&amp;"")=TRIM(E764&amp;"")),"Același cont pe debit și credit. ","")&amp;IF(N(F764)=0,"Lipsește suma. ","")&amp;IF(AND(N(F764)&lt;0,J764&lt;&gt;"Stornare"),"Sumă negativă într-o notă care nu e de stornare. ","")&amp;IF(C764="","Lipsește explicația. ","")))</f>
        <v/>
      </c>
      <c r="L764" s="1" t="str">
        <f>IF(B764="","",B764&amp;"|"&amp;COUNTIF($B$5:B764,B764))</f>
        <v/>
      </c>
      <c r="M764" s="1" t="str">
        <f t="shared" si="35"/>
        <v/>
      </c>
    </row>
    <row r="765" spans="2:13" x14ac:dyDescent="0.2">
      <c r="B765" s="18"/>
      <c r="C765" s="13"/>
      <c r="D765" s="22"/>
      <c r="E765" s="22"/>
      <c r="F765" s="23"/>
      <c r="G765" s="24" t="str">
        <f>IF(B765="","",IFERROR(INDEX('Registru note'!$C$5:$C$504,MATCH(B765,'Registru note'!$B$5:$B$504,0)),""))</f>
        <v/>
      </c>
      <c r="H765" s="25" t="str">
        <f t="shared" si="33"/>
        <v/>
      </c>
      <c r="I765" s="25" t="str">
        <f t="shared" si="34"/>
        <v/>
      </c>
      <c r="J765" s="15" t="str">
        <f>IF(B765="","",IFERROR(INDEX('Registru note'!$D$5:$D$504,MATCH(B765,'Registru note'!$B$5:$B$504,0)),""))</f>
        <v/>
      </c>
      <c r="K765" s="17" t="str">
        <f>IF(AND(B765="",D765="",E765=""),"",TRIM(IF(ISNA(MATCH(B765,'Registru note'!$B$5:$B$504,0)),"Nota nu există în registru. ","")&amp;IF(D765="","Lipsește contul debitor. ",IF(NOT(OR(ISNUMBER(MATCH(TRIM(IF(ISNUMBER(FIND(".",D765)),LEFT(D765,FIND(".",D765)-1),D765)),PlanCont,0)),ISNUMBER(MATCH(LEFT(TRIM(IF(ISNUMBER(FIND(".",D765)),LEFT(D765,FIND(".",D765)-1),D765)),4),PlanCont,0)),ISNUMBER(MATCH(LEFT(TRIM(IF(ISNUMBER(FIND(".",D765)),LEFT(D765,FIND(".",D765)-1),D765)),3),PlanCont,0)))),"Contul debitor nu există în plan. ",""))&amp;IF(E765="","Lipsește contul creditor. ",IF(NOT(OR(ISNUMBER(MATCH(TRIM(IF(ISNUMBER(FIND(".",E765)),LEFT(E765,FIND(".",E765)-1),E765)),PlanCont,0)),ISNUMBER(MATCH(LEFT(TRIM(IF(ISNUMBER(FIND(".",E765)),LEFT(E765,FIND(".",E765)-1),E765)),4),PlanCont,0)),ISNUMBER(MATCH(LEFT(TRIM(IF(ISNUMBER(FIND(".",E765)),LEFT(E765,FIND(".",E765)-1),E765)),3),PlanCont,0)))),"Contul creditor nu există în plan. ",""))&amp;IF(AND(D765&lt;&gt;"",TRIM(D765&amp;"")=TRIM(E765&amp;"")),"Același cont pe debit și credit. ","")&amp;IF(N(F765)=0,"Lipsește suma. ","")&amp;IF(AND(N(F765)&lt;0,J765&lt;&gt;"Stornare"),"Sumă negativă într-o notă care nu e de stornare. ","")&amp;IF(C765="","Lipsește explicația. ","")))</f>
        <v/>
      </c>
      <c r="L765" s="1" t="str">
        <f>IF(B765="","",B765&amp;"|"&amp;COUNTIF($B$5:B765,B765))</f>
        <v/>
      </c>
      <c r="M765" s="1" t="str">
        <f t="shared" si="35"/>
        <v/>
      </c>
    </row>
    <row r="766" spans="2:13" x14ac:dyDescent="0.2">
      <c r="B766" s="18"/>
      <c r="C766" s="13"/>
      <c r="D766" s="22"/>
      <c r="E766" s="22"/>
      <c r="F766" s="23"/>
      <c r="G766" s="24" t="str">
        <f>IF(B766="","",IFERROR(INDEX('Registru note'!$C$5:$C$504,MATCH(B766,'Registru note'!$B$5:$B$504,0)),""))</f>
        <v/>
      </c>
      <c r="H766" s="25" t="str">
        <f t="shared" si="33"/>
        <v/>
      </c>
      <c r="I766" s="25" t="str">
        <f t="shared" si="34"/>
        <v/>
      </c>
      <c r="J766" s="15" t="str">
        <f>IF(B766="","",IFERROR(INDEX('Registru note'!$D$5:$D$504,MATCH(B766,'Registru note'!$B$5:$B$504,0)),""))</f>
        <v/>
      </c>
      <c r="K766" s="17" t="str">
        <f>IF(AND(B766="",D766="",E766=""),"",TRIM(IF(ISNA(MATCH(B766,'Registru note'!$B$5:$B$504,0)),"Nota nu există în registru. ","")&amp;IF(D766="","Lipsește contul debitor. ",IF(NOT(OR(ISNUMBER(MATCH(TRIM(IF(ISNUMBER(FIND(".",D766)),LEFT(D766,FIND(".",D766)-1),D766)),PlanCont,0)),ISNUMBER(MATCH(LEFT(TRIM(IF(ISNUMBER(FIND(".",D766)),LEFT(D766,FIND(".",D766)-1),D766)),4),PlanCont,0)),ISNUMBER(MATCH(LEFT(TRIM(IF(ISNUMBER(FIND(".",D766)),LEFT(D766,FIND(".",D766)-1),D766)),3),PlanCont,0)))),"Contul debitor nu există în plan. ",""))&amp;IF(E766="","Lipsește contul creditor. ",IF(NOT(OR(ISNUMBER(MATCH(TRIM(IF(ISNUMBER(FIND(".",E766)),LEFT(E766,FIND(".",E766)-1),E766)),PlanCont,0)),ISNUMBER(MATCH(LEFT(TRIM(IF(ISNUMBER(FIND(".",E766)),LEFT(E766,FIND(".",E766)-1),E766)),4),PlanCont,0)),ISNUMBER(MATCH(LEFT(TRIM(IF(ISNUMBER(FIND(".",E766)),LEFT(E766,FIND(".",E766)-1),E766)),3),PlanCont,0)))),"Contul creditor nu există în plan. ",""))&amp;IF(AND(D766&lt;&gt;"",TRIM(D766&amp;"")=TRIM(E766&amp;"")),"Același cont pe debit și credit. ","")&amp;IF(N(F766)=0,"Lipsește suma. ","")&amp;IF(AND(N(F766)&lt;0,J766&lt;&gt;"Stornare"),"Sumă negativă într-o notă care nu e de stornare. ","")&amp;IF(C766="","Lipsește explicația. ","")))</f>
        <v/>
      </c>
      <c r="L766" s="1" t="str">
        <f>IF(B766="","",B766&amp;"|"&amp;COUNTIF($B$5:B766,B766))</f>
        <v/>
      </c>
      <c r="M766" s="1" t="str">
        <f t="shared" si="35"/>
        <v/>
      </c>
    </row>
    <row r="767" spans="2:13" x14ac:dyDescent="0.2">
      <c r="B767" s="18"/>
      <c r="C767" s="13"/>
      <c r="D767" s="22"/>
      <c r="E767" s="22"/>
      <c r="F767" s="23"/>
      <c r="G767" s="24" t="str">
        <f>IF(B767="","",IFERROR(INDEX('Registru note'!$C$5:$C$504,MATCH(B767,'Registru note'!$B$5:$B$504,0)),""))</f>
        <v/>
      </c>
      <c r="H767" s="25" t="str">
        <f t="shared" si="33"/>
        <v/>
      </c>
      <c r="I767" s="25" t="str">
        <f t="shared" si="34"/>
        <v/>
      </c>
      <c r="J767" s="15" t="str">
        <f>IF(B767="","",IFERROR(INDEX('Registru note'!$D$5:$D$504,MATCH(B767,'Registru note'!$B$5:$B$504,0)),""))</f>
        <v/>
      </c>
      <c r="K767" s="17" t="str">
        <f>IF(AND(B767="",D767="",E767=""),"",TRIM(IF(ISNA(MATCH(B767,'Registru note'!$B$5:$B$504,0)),"Nota nu există în registru. ","")&amp;IF(D767="","Lipsește contul debitor. ",IF(NOT(OR(ISNUMBER(MATCH(TRIM(IF(ISNUMBER(FIND(".",D767)),LEFT(D767,FIND(".",D767)-1),D767)),PlanCont,0)),ISNUMBER(MATCH(LEFT(TRIM(IF(ISNUMBER(FIND(".",D767)),LEFT(D767,FIND(".",D767)-1),D767)),4),PlanCont,0)),ISNUMBER(MATCH(LEFT(TRIM(IF(ISNUMBER(FIND(".",D767)),LEFT(D767,FIND(".",D767)-1),D767)),3),PlanCont,0)))),"Contul debitor nu există în plan. ",""))&amp;IF(E767="","Lipsește contul creditor. ",IF(NOT(OR(ISNUMBER(MATCH(TRIM(IF(ISNUMBER(FIND(".",E767)),LEFT(E767,FIND(".",E767)-1),E767)),PlanCont,0)),ISNUMBER(MATCH(LEFT(TRIM(IF(ISNUMBER(FIND(".",E767)),LEFT(E767,FIND(".",E767)-1),E767)),4),PlanCont,0)),ISNUMBER(MATCH(LEFT(TRIM(IF(ISNUMBER(FIND(".",E767)),LEFT(E767,FIND(".",E767)-1),E767)),3),PlanCont,0)))),"Contul creditor nu există în plan. ",""))&amp;IF(AND(D767&lt;&gt;"",TRIM(D767&amp;"")=TRIM(E767&amp;"")),"Același cont pe debit și credit. ","")&amp;IF(N(F767)=0,"Lipsește suma. ","")&amp;IF(AND(N(F767)&lt;0,J767&lt;&gt;"Stornare"),"Sumă negativă într-o notă care nu e de stornare. ","")&amp;IF(C767="","Lipsește explicația. ","")))</f>
        <v/>
      </c>
      <c r="L767" s="1" t="str">
        <f>IF(B767="","",B767&amp;"|"&amp;COUNTIF($B$5:B767,B767))</f>
        <v/>
      </c>
      <c r="M767" s="1" t="str">
        <f t="shared" si="35"/>
        <v/>
      </c>
    </row>
    <row r="768" spans="2:13" x14ac:dyDescent="0.2">
      <c r="B768" s="18"/>
      <c r="C768" s="13"/>
      <c r="D768" s="22"/>
      <c r="E768" s="22"/>
      <c r="F768" s="23"/>
      <c r="G768" s="24" t="str">
        <f>IF(B768="","",IFERROR(INDEX('Registru note'!$C$5:$C$504,MATCH(B768,'Registru note'!$B$5:$B$504,0)),""))</f>
        <v/>
      </c>
      <c r="H768" s="25" t="str">
        <f t="shared" si="33"/>
        <v/>
      </c>
      <c r="I768" s="25" t="str">
        <f t="shared" si="34"/>
        <v/>
      </c>
      <c r="J768" s="15" t="str">
        <f>IF(B768="","",IFERROR(INDEX('Registru note'!$D$5:$D$504,MATCH(B768,'Registru note'!$B$5:$B$504,0)),""))</f>
        <v/>
      </c>
      <c r="K768" s="17" t="str">
        <f>IF(AND(B768="",D768="",E768=""),"",TRIM(IF(ISNA(MATCH(B768,'Registru note'!$B$5:$B$504,0)),"Nota nu există în registru. ","")&amp;IF(D768="","Lipsește contul debitor. ",IF(NOT(OR(ISNUMBER(MATCH(TRIM(IF(ISNUMBER(FIND(".",D768)),LEFT(D768,FIND(".",D768)-1),D768)),PlanCont,0)),ISNUMBER(MATCH(LEFT(TRIM(IF(ISNUMBER(FIND(".",D768)),LEFT(D768,FIND(".",D768)-1),D768)),4),PlanCont,0)),ISNUMBER(MATCH(LEFT(TRIM(IF(ISNUMBER(FIND(".",D768)),LEFT(D768,FIND(".",D768)-1),D768)),3),PlanCont,0)))),"Contul debitor nu există în plan. ",""))&amp;IF(E768="","Lipsește contul creditor. ",IF(NOT(OR(ISNUMBER(MATCH(TRIM(IF(ISNUMBER(FIND(".",E768)),LEFT(E768,FIND(".",E768)-1),E768)),PlanCont,0)),ISNUMBER(MATCH(LEFT(TRIM(IF(ISNUMBER(FIND(".",E768)),LEFT(E768,FIND(".",E768)-1),E768)),4),PlanCont,0)),ISNUMBER(MATCH(LEFT(TRIM(IF(ISNUMBER(FIND(".",E768)),LEFT(E768,FIND(".",E768)-1),E768)),3),PlanCont,0)))),"Contul creditor nu există în plan. ",""))&amp;IF(AND(D768&lt;&gt;"",TRIM(D768&amp;"")=TRIM(E768&amp;"")),"Același cont pe debit și credit. ","")&amp;IF(N(F768)=0,"Lipsește suma. ","")&amp;IF(AND(N(F768)&lt;0,J768&lt;&gt;"Stornare"),"Sumă negativă într-o notă care nu e de stornare. ","")&amp;IF(C768="","Lipsește explicația. ","")))</f>
        <v/>
      </c>
      <c r="L768" s="1" t="str">
        <f>IF(B768="","",B768&amp;"|"&amp;COUNTIF($B$5:B768,B768))</f>
        <v/>
      </c>
      <c r="M768" s="1" t="str">
        <f t="shared" si="35"/>
        <v/>
      </c>
    </row>
    <row r="769" spans="2:13" x14ac:dyDescent="0.2">
      <c r="B769" s="18"/>
      <c r="C769" s="13"/>
      <c r="D769" s="22"/>
      <c r="E769" s="22"/>
      <c r="F769" s="23"/>
      <c r="G769" s="24" t="str">
        <f>IF(B769="","",IFERROR(INDEX('Registru note'!$C$5:$C$504,MATCH(B769,'Registru note'!$B$5:$B$504,0)),""))</f>
        <v/>
      </c>
      <c r="H769" s="25" t="str">
        <f t="shared" si="33"/>
        <v/>
      </c>
      <c r="I769" s="25" t="str">
        <f t="shared" si="34"/>
        <v/>
      </c>
      <c r="J769" s="15" t="str">
        <f>IF(B769="","",IFERROR(INDEX('Registru note'!$D$5:$D$504,MATCH(B769,'Registru note'!$B$5:$B$504,0)),""))</f>
        <v/>
      </c>
      <c r="K769" s="17" t="str">
        <f>IF(AND(B769="",D769="",E769=""),"",TRIM(IF(ISNA(MATCH(B769,'Registru note'!$B$5:$B$504,0)),"Nota nu există în registru. ","")&amp;IF(D769="","Lipsește contul debitor. ",IF(NOT(OR(ISNUMBER(MATCH(TRIM(IF(ISNUMBER(FIND(".",D769)),LEFT(D769,FIND(".",D769)-1),D769)),PlanCont,0)),ISNUMBER(MATCH(LEFT(TRIM(IF(ISNUMBER(FIND(".",D769)),LEFT(D769,FIND(".",D769)-1),D769)),4),PlanCont,0)),ISNUMBER(MATCH(LEFT(TRIM(IF(ISNUMBER(FIND(".",D769)),LEFT(D769,FIND(".",D769)-1),D769)),3),PlanCont,0)))),"Contul debitor nu există în plan. ",""))&amp;IF(E769="","Lipsește contul creditor. ",IF(NOT(OR(ISNUMBER(MATCH(TRIM(IF(ISNUMBER(FIND(".",E769)),LEFT(E769,FIND(".",E769)-1),E769)),PlanCont,0)),ISNUMBER(MATCH(LEFT(TRIM(IF(ISNUMBER(FIND(".",E769)),LEFT(E769,FIND(".",E769)-1),E769)),4),PlanCont,0)),ISNUMBER(MATCH(LEFT(TRIM(IF(ISNUMBER(FIND(".",E769)),LEFT(E769,FIND(".",E769)-1),E769)),3),PlanCont,0)))),"Contul creditor nu există în plan. ",""))&amp;IF(AND(D769&lt;&gt;"",TRIM(D769&amp;"")=TRIM(E769&amp;"")),"Același cont pe debit și credit. ","")&amp;IF(N(F769)=0,"Lipsește suma. ","")&amp;IF(AND(N(F769)&lt;0,J769&lt;&gt;"Stornare"),"Sumă negativă într-o notă care nu e de stornare. ","")&amp;IF(C769="","Lipsește explicația. ","")))</f>
        <v/>
      </c>
      <c r="L769" s="1" t="str">
        <f>IF(B769="","",B769&amp;"|"&amp;COUNTIF($B$5:B769,B769))</f>
        <v/>
      </c>
      <c r="M769" s="1" t="str">
        <f t="shared" si="35"/>
        <v/>
      </c>
    </row>
    <row r="770" spans="2:13" x14ac:dyDescent="0.2">
      <c r="B770" s="18"/>
      <c r="C770" s="13"/>
      <c r="D770" s="22"/>
      <c r="E770" s="22"/>
      <c r="F770" s="23"/>
      <c r="G770" s="24" t="str">
        <f>IF(B770="","",IFERROR(INDEX('Registru note'!$C$5:$C$504,MATCH(B770,'Registru note'!$B$5:$B$504,0)),""))</f>
        <v/>
      </c>
      <c r="H770" s="25" t="str">
        <f t="shared" si="33"/>
        <v/>
      </c>
      <c r="I770" s="25" t="str">
        <f t="shared" si="34"/>
        <v/>
      </c>
      <c r="J770" s="15" t="str">
        <f>IF(B770="","",IFERROR(INDEX('Registru note'!$D$5:$D$504,MATCH(B770,'Registru note'!$B$5:$B$504,0)),""))</f>
        <v/>
      </c>
      <c r="K770" s="17" t="str">
        <f>IF(AND(B770="",D770="",E770=""),"",TRIM(IF(ISNA(MATCH(B770,'Registru note'!$B$5:$B$504,0)),"Nota nu există în registru. ","")&amp;IF(D770="","Lipsește contul debitor. ",IF(NOT(OR(ISNUMBER(MATCH(TRIM(IF(ISNUMBER(FIND(".",D770)),LEFT(D770,FIND(".",D770)-1),D770)),PlanCont,0)),ISNUMBER(MATCH(LEFT(TRIM(IF(ISNUMBER(FIND(".",D770)),LEFT(D770,FIND(".",D770)-1),D770)),4),PlanCont,0)),ISNUMBER(MATCH(LEFT(TRIM(IF(ISNUMBER(FIND(".",D770)),LEFT(D770,FIND(".",D770)-1),D770)),3),PlanCont,0)))),"Contul debitor nu există în plan. ",""))&amp;IF(E770="","Lipsește contul creditor. ",IF(NOT(OR(ISNUMBER(MATCH(TRIM(IF(ISNUMBER(FIND(".",E770)),LEFT(E770,FIND(".",E770)-1),E770)),PlanCont,0)),ISNUMBER(MATCH(LEFT(TRIM(IF(ISNUMBER(FIND(".",E770)),LEFT(E770,FIND(".",E770)-1),E770)),4),PlanCont,0)),ISNUMBER(MATCH(LEFT(TRIM(IF(ISNUMBER(FIND(".",E770)),LEFT(E770,FIND(".",E770)-1),E770)),3),PlanCont,0)))),"Contul creditor nu există în plan. ",""))&amp;IF(AND(D770&lt;&gt;"",TRIM(D770&amp;"")=TRIM(E770&amp;"")),"Același cont pe debit și credit. ","")&amp;IF(N(F770)=0,"Lipsește suma. ","")&amp;IF(AND(N(F770)&lt;0,J770&lt;&gt;"Stornare"),"Sumă negativă într-o notă care nu e de stornare. ","")&amp;IF(C770="","Lipsește explicația. ","")))</f>
        <v/>
      </c>
      <c r="L770" s="1" t="str">
        <f>IF(B770="","",B770&amp;"|"&amp;COUNTIF($B$5:B770,B770))</f>
        <v/>
      </c>
      <c r="M770" s="1" t="str">
        <f t="shared" si="35"/>
        <v/>
      </c>
    </row>
    <row r="771" spans="2:13" x14ac:dyDescent="0.2">
      <c r="B771" s="18"/>
      <c r="C771" s="13"/>
      <c r="D771" s="22"/>
      <c r="E771" s="22"/>
      <c r="F771" s="23"/>
      <c r="G771" s="24" t="str">
        <f>IF(B771="","",IFERROR(INDEX('Registru note'!$C$5:$C$504,MATCH(B771,'Registru note'!$B$5:$B$504,0)),""))</f>
        <v/>
      </c>
      <c r="H771" s="25" t="str">
        <f t="shared" si="33"/>
        <v/>
      </c>
      <c r="I771" s="25" t="str">
        <f t="shared" si="34"/>
        <v/>
      </c>
      <c r="J771" s="15" t="str">
        <f>IF(B771="","",IFERROR(INDEX('Registru note'!$D$5:$D$504,MATCH(B771,'Registru note'!$B$5:$B$504,0)),""))</f>
        <v/>
      </c>
      <c r="K771" s="17" t="str">
        <f>IF(AND(B771="",D771="",E771=""),"",TRIM(IF(ISNA(MATCH(B771,'Registru note'!$B$5:$B$504,0)),"Nota nu există în registru. ","")&amp;IF(D771="","Lipsește contul debitor. ",IF(NOT(OR(ISNUMBER(MATCH(TRIM(IF(ISNUMBER(FIND(".",D771)),LEFT(D771,FIND(".",D771)-1),D771)),PlanCont,0)),ISNUMBER(MATCH(LEFT(TRIM(IF(ISNUMBER(FIND(".",D771)),LEFT(D771,FIND(".",D771)-1),D771)),4),PlanCont,0)),ISNUMBER(MATCH(LEFT(TRIM(IF(ISNUMBER(FIND(".",D771)),LEFT(D771,FIND(".",D771)-1),D771)),3),PlanCont,0)))),"Contul debitor nu există în plan. ",""))&amp;IF(E771="","Lipsește contul creditor. ",IF(NOT(OR(ISNUMBER(MATCH(TRIM(IF(ISNUMBER(FIND(".",E771)),LEFT(E771,FIND(".",E771)-1),E771)),PlanCont,0)),ISNUMBER(MATCH(LEFT(TRIM(IF(ISNUMBER(FIND(".",E771)),LEFT(E771,FIND(".",E771)-1),E771)),4),PlanCont,0)),ISNUMBER(MATCH(LEFT(TRIM(IF(ISNUMBER(FIND(".",E771)),LEFT(E771,FIND(".",E771)-1),E771)),3),PlanCont,0)))),"Contul creditor nu există în plan. ",""))&amp;IF(AND(D771&lt;&gt;"",TRIM(D771&amp;"")=TRIM(E771&amp;"")),"Același cont pe debit și credit. ","")&amp;IF(N(F771)=0,"Lipsește suma. ","")&amp;IF(AND(N(F771)&lt;0,J771&lt;&gt;"Stornare"),"Sumă negativă într-o notă care nu e de stornare. ","")&amp;IF(C771="","Lipsește explicația. ","")))</f>
        <v/>
      </c>
      <c r="L771" s="1" t="str">
        <f>IF(B771="","",B771&amp;"|"&amp;COUNTIF($B$5:B771,B771))</f>
        <v/>
      </c>
      <c r="M771" s="1" t="str">
        <f t="shared" si="35"/>
        <v/>
      </c>
    </row>
    <row r="772" spans="2:13" x14ac:dyDescent="0.2">
      <c r="B772" s="18"/>
      <c r="C772" s="13"/>
      <c r="D772" s="22"/>
      <c r="E772" s="22"/>
      <c r="F772" s="23"/>
      <c r="G772" s="24" t="str">
        <f>IF(B772="","",IFERROR(INDEX('Registru note'!$C$5:$C$504,MATCH(B772,'Registru note'!$B$5:$B$504,0)),""))</f>
        <v/>
      </c>
      <c r="H772" s="25" t="str">
        <f t="shared" si="33"/>
        <v/>
      </c>
      <c r="I772" s="25" t="str">
        <f t="shared" si="34"/>
        <v/>
      </c>
      <c r="J772" s="15" t="str">
        <f>IF(B772="","",IFERROR(INDEX('Registru note'!$D$5:$D$504,MATCH(B772,'Registru note'!$B$5:$B$504,0)),""))</f>
        <v/>
      </c>
      <c r="K772" s="17" t="str">
        <f>IF(AND(B772="",D772="",E772=""),"",TRIM(IF(ISNA(MATCH(B772,'Registru note'!$B$5:$B$504,0)),"Nota nu există în registru. ","")&amp;IF(D772="","Lipsește contul debitor. ",IF(NOT(OR(ISNUMBER(MATCH(TRIM(IF(ISNUMBER(FIND(".",D772)),LEFT(D772,FIND(".",D772)-1),D772)),PlanCont,0)),ISNUMBER(MATCH(LEFT(TRIM(IF(ISNUMBER(FIND(".",D772)),LEFT(D772,FIND(".",D772)-1),D772)),4),PlanCont,0)),ISNUMBER(MATCH(LEFT(TRIM(IF(ISNUMBER(FIND(".",D772)),LEFT(D772,FIND(".",D772)-1),D772)),3),PlanCont,0)))),"Contul debitor nu există în plan. ",""))&amp;IF(E772="","Lipsește contul creditor. ",IF(NOT(OR(ISNUMBER(MATCH(TRIM(IF(ISNUMBER(FIND(".",E772)),LEFT(E772,FIND(".",E772)-1),E772)),PlanCont,0)),ISNUMBER(MATCH(LEFT(TRIM(IF(ISNUMBER(FIND(".",E772)),LEFT(E772,FIND(".",E772)-1),E772)),4),PlanCont,0)),ISNUMBER(MATCH(LEFT(TRIM(IF(ISNUMBER(FIND(".",E772)),LEFT(E772,FIND(".",E772)-1),E772)),3),PlanCont,0)))),"Contul creditor nu există în plan. ",""))&amp;IF(AND(D772&lt;&gt;"",TRIM(D772&amp;"")=TRIM(E772&amp;"")),"Același cont pe debit și credit. ","")&amp;IF(N(F772)=0,"Lipsește suma. ","")&amp;IF(AND(N(F772)&lt;0,J772&lt;&gt;"Stornare"),"Sumă negativă într-o notă care nu e de stornare. ","")&amp;IF(C772="","Lipsește explicația. ","")))</f>
        <v/>
      </c>
      <c r="L772" s="1" t="str">
        <f>IF(B772="","",B772&amp;"|"&amp;COUNTIF($B$5:B772,B772))</f>
        <v/>
      </c>
      <c r="M772" s="1" t="str">
        <f t="shared" si="35"/>
        <v/>
      </c>
    </row>
    <row r="773" spans="2:13" x14ac:dyDescent="0.2">
      <c r="B773" s="18"/>
      <c r="C773" s="13"/>
      <c r="D773" s="22"/>
      <c r="E773" s="22"/>
      <c r="F773" s="23"/>
      <c r="G773" s="24" t="str">
        <f>IF(B773="","",IFERROR(INDEX('Registru note'!$C$5:$C$504,MATCH(B773,'Registru note'!$B$5:$B$504,0)),""))</f>
        <v/>
      </c>
      <c r="H773" s="25" t="str">
        <f t="shared" ref="H773:H836" si="36">IF(D773="","",IFERROR(INDEX(PlanDen,MATCH(TRIM(IF(ISNUMBER(FIND(".",D773)),LEFT(D773,FIND(".",D773)-1),D773)),PlanCont,0)),IFERROR(INDEX(PlanDen,MATCH(LEFT(TRIM(IF(ISNUMBER(FIND(".",D773)),LEFT(D773,FIND(".",D773)-1),D773)),4),PlanCont,0)),IFERROR(INDEX(PlanDen,MATCH(LEFT(TRIM(IF(ISNUMBER(FIND(".",D773)),LEFT(D773,FIND(".",D773)-1),D773)),3),PlanCont,0)),"Cont inexistent în plan"))))</f>
        <v/>
      </c>
      <c r="I773" s="25" t="str">
        <f t="shared" ref="I773:I836" si="37">IF(E773="","",IFERROR(INDEX(PlanDen,MATCH(TRIM(IF(ISNUMBER(FIND(".",E773)),LEFT(E773,FIND(".",E773)-1),E773)),PlanCont,0)),IFERROR(INDEX(PlanDen,MATCH(LEFT(TRIM(IF(ISNUMBER(FIND(".",E773)),LEFT(E773,FIND(".",E773)-1),E773)),4),PlanCont,0)),IFERROR(INDEX(PlanDen,MATCH(LEFT(TRIM(IF(ISNUMBER(FIND(".",E773)),LEFT(E773,FIND(".",E773)-1),E773)),3),PlanCont,0)),"Cont inexistent în plan"))))</f>
        <v/>
      </c>
      <c r="J773" s="15" t="str">
        <f>IF(B773="","",IFERROR(INDEX('Registru note'!$D$5:$D$504,MATCH(B773,'Registru note'!$B$5:$B$504,0)),""))</f>
        <v/>
      </c>
      <c r="K773" s="17" t="str">
        <f>IF(AND(B773="",D773="",E773=""),"",TRIM(IF(ISNA(MATCH(B773,'Registru note'!$B$5:$B$504,0)),"Nota nu există în registru. ","")&amp;IF(D773="","Lipsește contul debitor. ",IF(NOT(OR(ISNUMBER(MATCH(TRIM(IF(ISNUMBER(FIND(".",D773)),LEFT(D773,FIND(".",D773)-1),D773)),PlanCont,0)),ISNUMBER(MATCH(LEFT(TRIM(IF(ISNUMBER(FIND(".",D773)),LEFT(D773,FIND(".",D773)-1),D773)),4),PlanCont,0)),ISNUMBER(MATCH(LEFT(TRIM(IF(ISNUMBER(FIND(".",D773)),LEFT(D773,FIND(".",D773)-1),D773)),3),PlanCont,0)))),"Contul debitor nu există în plan. ",""))&amp;IF(E773="","Lipsește contul creditor. ",IF(NOT(OR(ISNUMBER(MATCH(TRIM(IF(ISNUMBER(FIND(".",E773)),LEFT(E773,FIND(".",E773)-1),E773)),PlanCont,0)),ISNUMBER(MATCH(LEFT(TRIM(IF(ISNUMBER(FIND(".",E773)),LEFT(E773,FIND(".",E773)-1),E773)),4),PlanCont,0)),ISNUMBER(MATCH(LEFT(TRIM(IF(ISNUMBER(FIND(".",E773)),LEFT(E773,FIND(".",E773)-1),E773)),3),PlanCont,0)))),"Contul creditor nu există în plan. ",""))&amp;IF(AND(D773&lt;&gt;"",TRIM(D773&amp;"")=TRIM(E773&amp;"")),"Același cont pe debit și credit. ","")&amp;IF(N(F773)=0,"Lipsește suma. ","")&amp;IF(AND(N(F773)&lt;0,J773&lt;&gt;"Stornare"),"Sumă negativă într-o notă care nu e de stornare. ","")&amp;IF(C773="","Lipsește explicația. ","")))</f>
        <v/>
      </c>
      <c r="L773" s="1" t="str">
        <f>IF(B773="","",B773&amp;"|"&amp;COUNTIF($B$5:B773,B773))</f>
        <v/>
      </c>
      <c r="M773" s="1" t="str">
        <f t="shared" ref="M773:M836" si="38">IF(OR(B773="",NOT(ISNUMBER(G773))),"",G773*100000+ROW())</f>
        <v/>
      </c>
    </row>
    <row r="774" spans="2:13" x14ac:dyDescent="0.2">
      <c r="B774" s="18"/>
      <c r="C774" s="13"/>
      <c r="D774" s="22"/>
      <c r="E774" s="22"/>
      <c r="F774" s="23"/>
      <c r="G774" s="24" t="str">
        <f>IF(B774="","",IFERROR(INDEX('Registru note'!$C$5:$C$504,MATCH(B774,'Registru note'!$B$5:$B$504,0)),""))</f>
        <v/>
      </c>
      <c r="H774" s="25" t="str">
        <f t="shared" si="36"/>
        <v/>
      </c>
      <c r="I774" s="25" t="str">
        <f t="shared" si="37"/>
        <v/>
      </c>
      <c r="J774" s="15" t="str">
        <f>IF(B774="","",IFERROR(INDEX('Registru note'!$D$5:$D$504,MATCH(B774,'Registru note'!$B$5:$B$504,0)),""))</f>
        <v/>
      </c>
      <c r="K774" s="17" t="str">
        <f>IF(AND(B774="",D774="",E774=""),"",TRIM(IF(ISNA(MATCH(B774,'Registru note'!$B$5:$B$504,0)),"Nota nu există în registru. ","")&amp;IF(D774="","Lipsește contul debitor. ",IF(NOT(OR(ISNUMBER(MATCH(TRIM(IF(ISNUMBER(FIND(".",D774)),LEFT(D774,FIND(".",D774)-1),D774)),PlanCont,0)),ISNUMBER(MATCH(LEFT(TRIM(IF(ISNUMBER(FIND(".",D774)),LEFT(D774,FIND(".",D774)-1),D774)),4),PlanCont,0)),ISNUMBER(MATCH(LEFT(TRIM(IF(ISNUMBER(FIND(".",D774)),LEFT(D774,FIND(".",D774)-1),D774)),3),PlanCont,0)))),"Contul debitor nu există în plan. ",""))&amp;IF(E774="","Lipsește contul creditor. ",IF(NOT(OR(ISNUMBER(MATCH(TRIM(IF(ISNUMBER(FIND(".",E774)),LEFT(E774,FIND(".",E774)-1),E774)),PlanCont,0)),ISNUMBER(MATCH(LEFT(TRIM(IF(ISNUMBER(FIND(".",E774)),LEFT(E774,FIND(".",E774)-1),E774)),4),PlanCont,0)),ISNUMBER(MATCH(LEFT(TRIM(IF(ISNUMBER(FIND(".",E774)),LEFT(E774,FIND(".",E774)-1),E774)),3),PlanCont,0)))),"Contul creditor nu există în plan. ",""))&amp;IF(AND(D774&lt;&gt;"",TRIM(D774&amp;"")=TRIM(E774&amp;"")),"Același cont pe debit și credit. ","")&amp;IF(N(F774)=0,"Lipsește suma. ","")&amp;IF(AND(N(F774)&lt;0,J774&lt;&gt;"Stornare"),"Sumă negativă într-o notă care nu e de stornare. ","")&amp;IF(C774="","Lipsește explicația. ","")))</f>
        <v/>
      </c>
      <c r="L774" s="1" t="str">
        <f>IF(B774="","",B774&amp;"|"&amp;COUNTIF($B$5:B774,B774))</f>
        <v/>
      </c>
      <c r="M774" s="1" t="str">
        <f t="shared" si="38"/>
        <v/>
      </c>
    </row>
    <row r="775" spans="2:13" x14ac:dyDescent="0.2">
      <c r="B775" s="18"/>
      <c r="C775" s="13"/>
      <c r="D775" s="22"/>
      <c r="E775" s="22"/>
      <c r="F775" s="23"/>
      <c r="G775" s="24" t="str">
        <f>IF(B775="","",IFERROR(INDEX('Registru note'!$C$5:$C$504,MATCH(B775,'Registru note'!$B$5:$B$504,0)),""))</f>
        <v/>
      </c>
      <c r="H775" s="25" t="str">
        <f t="shared" si="36"/>
        <v/>
      </c>
      <c r="I775" s="25" t="str">
        <f t="shared" si="37"/>
        <v/>
      </c>
      <c r="J775" s="15" t="str">
        <f>IF(B775="","",IFERROR(INDEX('Registru note'!$D$5:$D$504,MATCH(B775,'Registru note'!$B$5:$B$504,0)),""))</f>
        <v/>
      </c>
      <c r="K775" s="17" t="str">
        <f>IF(AND(B775="",D775="",E775=""),"",TRIM(IF(ISNA(MATCH(B775,'Registru note'!$B$5:$B$504,0)),"Nota nu există în registru. ","")&amp;IF(D775="","Lipsește contul debitor. ",IF(NOT(OR(ISNUMBER(MATCH(TRIM(IF(ISNUMBER(FIND(".",D775)),LEFT(D775,FIND(".",D775)-1),D775)),PlanCont,0)),ISNUMBER(MATCH(LEFT(TRIM(IF(ISNUMBER(FIND(".",D775)),LEFT(D775,FIND(".",D775)-1),D775)),4),PlanCont,0)),ISNUMBER(MATCH(LEFT(TRIM(IF(ISNUMBER(FIND(".",D775)),LEFT(D775,FIND(".",D775)-1),D775)),3),PlanCont,0)))),"Contul debitor nu există în plan. ",""))&amp;IF(E775="","Lipsește contul creditor. ",IF(NOT(OR(ISNUMBER(MATCH(TRIM(IF(ISNUMBER(FIND(".",E775)),LEFT(E775,FIND(".",E775)-1),E775)),PlanCont,0)),ISNUMBER(MATCH(LEFT(TRIM(IF(ISNUMBER(FIND(".",E775)),LEFT(E775,FIND(".",E775)-1),E775)),4),PlanCont,0)),ISNUMBER(MATCH(LEFT(TRIM(IF(ISNUMBER(FIND(".",E775)),LEFT(E775,FIND(".",E775)-1),E775)),3),PlanCont,0)))),"Contul creditor nu există în plan. ",""))&amp;IF(AND(D775&lt;&gt;"",TRIM(D775&amp;"")=TRIM(E775&amp;"")),"Același cont pe debit și credit. ","")&amp;IF(N(F775)=0,"Lipsește suma. ","")&amp;IF(AND(N(F775)&lt;0,J775&lt;&gt;"Stornare"),"Sumă negativă într-o notă care nu e de stornare. ","")&amp;IF(C775="","Lipsește explicația. ","")))</f>
        <v/>
      </c>
      <c r="L775" s="1" t="str">
        <f>IF(B775="","",B775&amp;"|"&amp;COUNTIF($B$5:B775,B775))</f>
        <v/>
      </c>
      <c r="M775" s="1" t="str">
        <f t="shared" si="38"/>
        <v/>
      </c>
    </row>
    <row r="776" spans="2:13" x14ac:dyDescent="0.2">
      <c r="B776" s="18"/>
      <c r="C776" s="13"/>
      <c r="D776" s="22"/>
      <c r="E776" s="22"/>
      <c r="F776" s="23"/>
      <c r="G776" s="24" t="str">
        <f>IF(B776="","",IFERROR(INDEX('Registru note'!$C$5:$C$504,MATCH(B776,'Registru note'!$B$5:$B$504,0)),""))</f>
        <v/>
      </c>
      <c r="H776" s="25" t="str">
        <f t="shared" si="36"/>
        <v/>
      </c>
      <c r="I776" s="25" t="str">
        <f t="shared" si="37"/>
        <v/>
      </c>
      <c r="J776" s="15" t="str">
        <f>IF(B776="","",IFERROR(INDEX('Registru note'!$D$5:$D$504,MATCH(B776,'Registru note'!$B$5:$B$504,0)),""))</f>
        <v/>
      </c>
      <c r="K776" s="17" t="str">
        <f>IF(AND(B776="",D776="",E776=""),"",TRIM(IF(ISNA(MATCH(B776,'Registru note'!$B$5:$B$504,0)),"Nota nu există în registru. ","")&amp;IF(D776="","Lipsește contul debitor. ",IF(NOT(OR(ISNUMBER(MATCH(TRIM(IF(ISNUMBER(FIND(".",D776)),LEFT(D776,FIND(".",D776)-1),D776)),PlanCont,0)),ISNUMBER(MATCH(LEFT(TRIM(IF(ISNUMBER(FIND(".",D776)),LEFT(D776,FIND(".",D776)-1),D776)),4),PlanCont,0)),ISNUMBER(MATCH(LEFT(TRIM(IF(ISNUMBER(FIND(".",D776)),LEFT(D776,FIND(".",D776)-1),D776)),3),PlanCont,0)))),"Contul debitor nu există în plan. ",""))&amp;IF(E776="","Lipsește contul creditor. ",IF(NOT(OR(ISNUMBER(MATCH(TRIM(IF(ISNUMBER(FIND(".",E776)),LEFT(E776,FIND(".",E776)-1),E776)),PlanCont,0)),ISNUMBER(MATCH(LEFT(TRIM(IF(ISNUMBER(FIND(".",E776)),LEFT(E776,FIND(".",E776)-1),E776)),4),PlanCont,0)),ISNUMBER(MATCH(LEFT(TRIM(IF(ISNUMBER(FIND(".",E776)),LEFT(E776,FIND(".",E776)-1),E776)),3),PlanCont,0)))),"Contul creditor nu există în plan. ",""))&amp;IF(AND(D776&lt;&gt;"",TRIM(D776&amp;"")=TRIM(E776&amp;"")),"Același cont pe debit și credit. ","")&amp;IF(N(F776)=0,"Lipsește suma. ","")&amp;IF(AND(N(F776)&lt;0,J776&lt;&gt;"Stornare"),"Sumă negativă într-o notă care nu e de stornare. ","")&amp;IF(C776="","Lipsește explicația. ","")))</f>
        <v/>
      </c>
      <c r="L776" s="1" t="str">
        <f>IF(B776="","",B776&amp;"|"&amp;COUNTIF($B$5:B776,B776))</f>
        <v/>
      </c>
      <c r="M776" s="1" t="str">
        <f t="shared" si="38"/>
        <v/>
      </c>
    </row>
    <row r="777" spans="2:13" x14ac:dyDescent="0.2">
      <c r="B777" s="18"/>
      <c r="C777" s="13"/>
      <c r="D777" s="22"/>
      <c r="E777" s="22"/>
      <c r="F777" s="23"/>
      <c r="G777" s="24" t="str">
        <f>IF(B777="","",IFERROR(INDEX('Registru note'!$C$5:$C$504,MATCH(B777,'Registru note'!$B$5:$B$504,0)),""))</f>
        <v/>
      </c>
      <c r="H777" s="25" t="str">
        <f t="shared" si="36"/>
        <v/>
      </c>
      <c r="I777" s="25" t="str">
        <f t="shared" si="37"/>
        <v/>
      </c>
      <c r="J777" s="15" t="str">
        <f>IF(B777="","",IFERROR(INDEX('Registru note'!$D$5:$D$504,MATCH(B777,'Registru note'!$B$5:$B$504,0)),""))</f>
        <v/>
      </c>
      <c r="K777" s="17" t="str">
        <f>IF(AND(B777="",D777="",E777=""),"",TRIM(IF(ISNA(MATCH(B777,'Registru note'!$B$5:$B$504,0)),"Nota nu există în registru. ","")&amp;IF(D777="","Lipsește contul debitor. ",IF(NOT(OR(ISNUMBER(MATCH(TRIM(IF(ISNUMBER(FIND(".",D777)),LEFT(D777,FIND(".",D777)-1),D777)),PlanCont,0)),ISNUMBER(MATCH(LEFT(TRIM(IF(ISNUMBER(FIND(".",D777)),LEFT(D777,FIND(".",D777)-1),D777)),4),PlanCont,0)),ISNUMBER(MATCH(LEFT(TRIM(IF(ISNUMBER(FIND(".",D777)),LEFT(D777,FIND(".",D777)-1),D777)),3),PlanCont,0)))),"Contul debitor nu există în plan. ",""))&amp;IF(E777="","Lipsește contul creditor. ",IF(NOT(OR(ISNUMBER(MATCH(TRIM(IF(ISNUMBER(FIND(".",E777)),LEFT(E777,FIND(".",E777)-1),E777)),PlanCont,0)),ISNUMBER(MATCH(LEFT(TRIM(IF(ISNUMBER(FIND(".",E777)),LEFT(E777,FIND(".",E777)-1),E777)),4),PlanCont,0)),ISNUMBER(MATCH(LEFT(TRIM(IF(ISNUMBER(FIND(".",E777)),LEFT(E777,FIND(".",E777)-1),E777)),3),PlanCont,0)))),"Contul creditor nu există în plan. ",""))&amp;IF(AND(D777&lt;&gt;"",TRIM(D777&amp;"")=TRIM(E777&amp;"")),"Același cont pe debit și credit. ","")&amp;IF(N(F777)=0,"Lipsește suma. ","")&amp;IF(AND(N(F777)&lt;0,J777&lt;&gt;"Stornare"),"Sumă negativă într-o notă care nu e de stornare. ","")&amp;IF(C777="","Lipsește explicația. ","")))</f>
        <v/>
      </c>
      <c r="L777" s="1" t="str">
        <f>IF(B777="","",B777&amp;"|"&amp;COUNTIF($B$5:B777,B777))</f>
        <v/>
      </c>
      <c r="M777" s="1" t="str">
        <f t="shared" si="38"/>
        <v/>
      </c>
    </row>
    <row r="778" spans="2:13" x14ac:dyDescent="0.2">
      <c r="B778" s="18"/>
      <c r="C778" s="13"/>
      <c r="D778" s="22"/>
      <c r="E778" s="22"/>
      <c r="F778" s="23"/>
      <c r="G778" s="24" t="str">
        <f>IF(B778="","",IFERROR(INDEX('Registru note'!$C$5:$C$504,MATCH(B778,'Registru note'!$B$5:$B$504,0)),""))</f>
        <v/>
      </c>
      <c r="H778" s="25" t="str">
        <f t="shared" si="36"/>
        <v/>
      </c>
      <c r="I778" s="25" t="str">
        <f t="shared" si="37"/>
        <v/>
      </c>
      <c r="J778" s="15" t="str">
        <f>IF(B778="","",IFERROR(INDEX('Registru note'!$D$5:$D$504,MATCH(B778,'Registru note'!$B$5:$B$504,0)),""))</f>
        <v/>
      </c>
      <c r="K778" s="17" t="str">
        <f>IF(AND(B778="",D778="",E778=""),"",TRIM(IF(ISNA(MATCH(B778,'Registru note'!$B$5:$B$504,0)),"Nota nu există în registru. ","")&amp;IF(D778="","Lipsește contul debitor. ",IF(NOT(OR(ISNUMBER(MATCH(TRIM(IF(ISNUMBER(FIND(".",D778)),LEFT(D778,FIND(".",D778)-1),D778)),PlanCont,0)),ISNUMBER(MATCH(LEFT(TRIM(IF(ISNUMBER(FIND(".",D778)),LEFT(D778,FIND(".",D778)-1),D778)),4),PlanCont,0)),ISNUMBER(MATCH(LEFT(TRIM(IF(ISNUMBER(FIND(".",D778)),LEFT(D778,FIND(".",D778)-1),D778)),3),PlanCont,0)))),"Contul debitor nu există în plan. ",""))&amp;IF(E778="","Lipsește contul creditor. ",IF(NOT(OR(ISNUMBER(MATCH(TRIM(IF(ISNUMBER(FIND(".",E778)),LEFT(E778,FIND(".",E778)-1),E778)),PlanCont,0)),ISNUMBER(MATCH(LEFT(TRIM(IF(ISNUMBER(FIND(".",E778)),LEFT(E778,FIND(".",E778)-1),E778)),4),PlanCont,0)),ISNUMBER(MATCH(LEFT(TRIM(IF(ISNUMBER(FIND(".",E778)),LEFT(E778,FIND(".",E778)-1),E778)),3),PlanCont,0)))),"Contul creditor nu există în plan. ",""))&amp;IF(AND(D778&lt;&gt;"",TRIM(D778&amp;"")=TRIM(E778&amp;"")),"Același cont pe debit și credit. ","")&amp;IF(N(F778)=0,"Lipsește suma. ","")&amp;IF(AND(N(F778)&lt;0,J778&lt;&gt;"Stornare"),"Sumă negativă într-o notă care nu e de stornare. ","")&amp;IF(C778="","Lipsește explicația. ","")))</f>
        <v/>
      </c>
      <c r="L778" s="1" t="str">
        <f>IF(B778="","",B778&amp;"|"&amp;COUNTIF($B$5:B778,B778))</f>
        <v/>
      </c>
      <c r="M778" s="1" t="str">
        <f t="shared" si="38"/>
        <v/>
      </c>
    </row>
    <row r="779" spans="2:13" x14ac:dyDescent="0.2">
      <c r="B779" s="18"/>
      <c r="C779" s="13"/>
      <c r="D779" s="22"/>
      <c r="E779" s="22"/>
      <c r="F779" s="23"/>
      <c r="G779" s="24" t="str">
        <f>IF(B779="","",IFERROR(INDEX('Registru note'!$C$5:$C$504,MATCH(B779,'Registru note'!$B$5:$B$504,0)),""))</f>
        <v/>
      </c>
      <c r="H779" s="25" t="str">
        <f t="shared" si="36"/>
        <v/>
      </c>
      <c r="I779" s="25" t="str">
        <f t="shared" si="37"/>
        <v/>
      </c>
      <c r="J779" s="15" t="str">
        <f>IF(B779="","",IFERROR(INDEX('Registru note'!$D$5:$D$504,MATCH(B779,'Registru note'!$B$5:$B$504,0)),""))</f>
        <v/>
      </c>
      <c r="K779" s="17" t="str">
        <f>IF(AND(B779="",D779="",E779=""),"",TRIM(IF(ISNA(MATCH(B779,'Registru note'!$B$5:$B$504,0)),"Nota nu există în registru. ","")&amp;IF(D779="","Lipsește contul debitor. ",IF(NOT(OR(ISNUMBER(MATCH(TRIM(IF(ISNUMBER(FIND(".",D779)),LEFT(D779,FIND(".",D779)-1),D779)),PlanCont,0)),ISNUMBER(MATCH(LEFT(TRIM(IF(ISNUMBER(FIND(".",D779)),LEFT(D779,FIND(".",D779)-1),D779)),4),PlanCont,0)),ISNUMBER(MATCH(LEFT(TRIM(IF(ISNUMBER(FIND(".",D779)),LEFT(D779,FIND(".",D779)-1),D779)),3),PlanCont,0)))),"Contul debitor nu există în plan. ",""))&amp;IF(E779="","Lipsește contul creditor. ",IF(NOT(OR(ISNUMBER(MATCH(TRIM(IF(ISNUMBER(FIND(".",E779)),LEFT(E779,FIND(".",E779)-1),E779)),PlanCont,0)),ISNUMBER(MATCH(LEFT(TRIM(IF(ISNUMBER(FIND(".",E779)),LEFT(E779,FIND(".",E779)-1),E779)),4),PlanCont,0)),ISNUMBER(MATCH(LEFT(TRIM(IF(ISNUMBER(FIND(".",E779)),LEFT(E779,FIND(".",E779)-1),E779)),3),PlanCont,0)))),"Contul creditor nu există în plan. ",""))&amp;IF(AND(D779&lt;&gt;"",TRIM(D779&amp;"")=TRIM(E779&amp;"")),"Același cont pe debit și credit. ","")&amp;IF(N(F779)=0,"Lipsește suma. ","")&amp;IF(AND(N(F779)&lt;0,J779&lt;&gt;"Stornare"),"Sumă negativă într-o notă care nu e de stornare. ","")&amp;IF(C779="","Lipsește explicația. ","")))</f>
        <v/>
      </c>
      <c r="L779" s="1" t="str">
        <f>IF(B779="","",B779&amp;"|"&amp;COUNTIF($B$5:B779,B779))</f>
        <v/>
      </c>
      <c r="M779" s="1" t="str">
        <f t="shared" si="38"/>
        <v/>
      </c>
    </row>
    <row r="780" spans="2:13" x14ac:dyDescent="0.2">
      <c r="B780" s="18"/>
      <c r="C780" s="13"/>
      <c r="D780" s="22"/>
      <c r="E780" s="22"/>
      <c r="F780" s="23"/>
      <c r="G780" s="24" t="str">
        <f>IF(B780="","",IFERROR(INDEX('Registru note'!$C$5:$C$504,MATCH(B780,'Registru note'!$B$5:$B$504,0)),""))</f>
        <v/>
      </c>
      <c r="H780" s="25" t="str">
        <f t="shared" si="36"/>
        <v/>
      </c>
      <c r="I780" s="25" t="str">
        <f t="shared" si="37"/>
        <v/>
      </c>
      <c r="J780" s="15" t="str">
        <f>IF(B780="","",IFERROR(INDEX('Registru note'!$D$5:$D$504,MATCH(B780,'Registru note'!$B$5:$B$504,0)),""))</f>
        <v/>
      </c>
      <c r="K780" s="17" t="str">
        <f>IF(AND(B780="",D780="",E780=""),"",TRIM(IF(ISNA(MATCH(B780,'Registru note'!$B$5:$B$504,0)),"Nota nu există în registru. ","")&amp;IF(D780="","Lipsește contul debitor. ",IF(NOT(OR(ISNUMBER(MATCH(TRIM(IF(ISNUMBER(FIND(".",D780)),LEFT(D780,FIND(".",D780)-1),D780)),PlanCont,0)),ISNUMBER(MATCH(LEFT(TRIM(IF(ISNUMBER(FIND(".",D780)),LEFT(D780,FIND(".",D780)-1),D780)),4),PlanCont,0)),ISNUMBER(MATCH(LEFT(TRIM(IF(ISNUMBER(FIND(".",D780)),LEFT(D780,FIND(".",D780)-1),D780)),3),PlanCont,0)))),"Contul debitor nu există în plan. ",""))&amp;IF(E780="","Lipsește contul creditor. ",IF(NOT(OR(ISNUMBER(MATCH(TRIM(IF(ISNUMBER(FIND(".",E780)),LEFT(E780,FIND(".",E780)-1),E780)),PlanCont,0)),ISNUMBER(MATCH(LEFT(TRIM(IF(ISNUMBER(FIND(".",E780)),LEFT(E780,FIND(".",E780)-1),E780)),4),PlanCont,0)),ISNUMBER(MATCH(LEFT(TRIM(IF(ISNUMBER(FIND(".",E780)),LEFT(E780,FIND(".",E780)-1),E780)),3),PlanCont,0)))),"Contul creditor nu există în plan. ",""))&amp;IF(AND(D780&lt;&gt;"",TRIM(D780&amp;"")=TRIM(E780&amp;"")),"Același cont pe debit și credit. ","")&amp;IF(N(F780)=0,"Lipsește suma. ","")&amp;IF(AND(N(F780)&lt;0,J780&lt;&gt;"Stornare"),"Sumă negativă într-o notă care nu e de stornare. ","")&amp;IF(C780="","Lipsește explicația. ","")))</f>
        <v/>
      </c>
      <c r="L780" s="1" t="str">
        <f>IF(B780="","",B780&amp;"|"&amp;COUNTIF($B$5:B780,B780))</f>
        <v/>
      </c>
      <c r="M780" s="1" t="str">
        <f t="shared" si="38"/>
        <v/>
      </c>
    </row>
    <row r="781" spans="2:13" x14ac:dyDescent="0.2">
      <c r="B781" s="18"/>
      <c r="C781" s="13"/>
      <c r="D781" s="22"/>
      <c r="E781" s="22"/>
      <c r="F781" s="23"/>
      <c r="G781" s="24" t="str">
        <f>IF(B781="","",IFERROR(INDEX('Registru note'!$C$5:$C$504,MATCH(B781,'Registru note'!$B$5:$B$504,0)),""))</f>
        <v/>
      </c>
      <c r="H781" s="25" t="str">
        <f t="shared" si="36"/>
        <v/>
      </c>
      <c r="I781" s="25" t="str">
        <f t="shared" si="37"/>
        <v/>
      </c>
      <c r="J781" s="15" t="str">
        <f>IF(B781="","",IFERROR(INDEX('Registru note'!$D$5:$D$504,MATCH(B781,'Registru note'!$B$5:$B$504,0)),""))</f>
        <v/>
      </c>
      <c r="K781" s="17" t="str">
        <f>IF(AND(B781="",D781="",E781=""),"",TRIM(IF(ISNA(MATCH(B781,'Registru note'!$B$5:$B$504,0)),"Nota nu există în registru. ","")&amp;IF(D781="","Lipsește contul debitor. ",IF(NOT(OR(ISNUMBER(MATCH(TRIM(IF(ISNUMBER(FIND(".",D781)),LEFT(D781,FIND(".",D781)-1),D781)),PlanCont,0)),ISNUMBER(MATCH(LEFT(TRIM(IF(ISNUMBER(FIND(".",D781)),LEFT(D781,FIND(".",D781)-1),D781)),4),PlanCont,0)),ISNUMBER(MATCH(LEFT(TRIM(IF(ISNUMBER(FIND(".",D781)),LEFT(D781,FIND(".",D781)-1),D781)),3),PlanCont,0)))),"Contul debitor nu există în plan. ",""))&amp;IF(E781="","Lipsește contul creditor. ",IF(NOT(OR(ISNUMBER(MATCH(TRIM(IF(ISNUMBER(FIND(".",E781)),LEFT(E781,FIND(".",E781)-1),E781)),PlanCont,0)),ISNUMBER(MATCH(LEFT(TRIM(IF(ISNUMBER(FIND(".",E781)),LEFT(E781,FIND(".",E781)-1),E781)),4),PlanCont,0)),ISNUMBER(MATCH(LEFT(TRIM(IF(ISNUMBER(FIND(".",E781)),LEFT(E781,FIND(".",E781)-1),E781)),3),PlanCont,0)))),"Contul creditor nu există în plan. ",""))&amp;IF(AND(D781&lt;&gt;"",TRIM(D781&amp;"")=TRIM(E781&amp;"")),"Același cont pe debit și credit. ","")&amp;IF(N(F781)=0,"Lipsește suma. ","")&amp;IF(AND(N(F781)&lt;0,J781&lt;&gt;"Stornare"),"Sumă negativă într-o notă care nu e de stornare. ","")&amp;IF(C781="","Lipsește explicația. ","")))</f>
        <v/>
      </c>
      <c r="L781" s="1" t="str">
        <f>IF(B781="","",B781&amp;"|"&amp;COUNTIF($B$5:B781,B781))</f>
        <v/>
      </c>
      <c r="M781" s="1" t="str">
        <f t="shared" si="38"/>
        <v/>
      </c>
    </row>
    <row r="782" spans="2:13" x14ac:dyDescent="0.2">
      <c r="B782" s="18"/>
      <c r="C782" s="13"/>
      <c r="D782" s="22"/>
      <c r="E782" s="22"/>
      <c r="F782" s="23"/>
      <c r="G782" s="24" t="str">
        <f>IF(B782="","",IFERROR(INDEX('Registru note'!$C$5:$C$504,MATCH(B782,'Registru note'!$B$5:$B$504,0)),""))</f>
        <v/>
      </c>
      <c r="H782" s="25" t="str">
        <f t="shared" si="36"/>
        <v/>
      </c>
      <c r="I782" s="25" t="str">
        <f t="shared" si="37"/>
        <v/>
      </c>
      <c r="J782" s="15" t="str">
        <f>IF(B782="","",IFERROR(INDEX('Registru note'!$D$5:$D$504,MATCH(B782,'Registru note'!$B$5:$B$504,0)),""))</f>
        <v/>
      </c>
      <c r="K782" s="17" t="str">
        <f>IF(AND(B782="",D782="",E782=""),"",TRIM(IF(ISNA(MATCH(B782,'Registru note'!$B$5:$B$504,0)),"Nota nu există în registru. ","")&amp;IF(D782="","Lipsește contul debitor. ",IF(NOT(OR(ISNUMBER(MATCH(TRIM(IF(ISNUMBER(FIND(".",D782)),LEFT(D782,FIND(".",D782)-1),D782)),PlanCont,0)),ISNUMBER(MATCH(LEFT(TRIM(IF(ISNUMBER(FIND(".",D782)),LEFT(D782,FIND(".",D782)-1),D782)),4),PlanCont,0)),ISNUMBER(MATCH(LEFT(TRIM(IF(ISNUMBER(FIND(".",D782)),LEFT(D782,FIND(".",D782)-1),D782)),3),PlanCont,0)))),"Contul debitor nu există în plan. ",""))&amp;IF(E782="","Lipsește contul creditor. ",IF(NOT(OR(ISNUMBER(MATCH(TRIM(IF(ISNUMBER(FIND(".",E782)),LEFT(E782,FIND(".",E782)-1),E782)),PlanCont,0)),ISNUMBER(MATCH(LEFT(TRIM(IF(ISNUMBER(FIND(".",E782)),LEFT(E782,FIND(".",E782)-1),E782)),4),PlanCont,0)),ISNUMBER(MATCH(LEFT(TRIM(IF(ISNUMBER(FIND(".",E782)),LEFT(E782,FIND(".",E782)-1),E782)),3),PlanCont,0)))),"Contul creditor nu există în plan. ",""))&amp;IF(AND(D782&lt;&gt;"",TRIM(D782&amp;"")=TRIM(E782&amp;"")),"Același cont pe debit și credit. ","")&amp;IF(N(F782)=0,"Lipsește suma. ","")&amp;IF(AND(N(F782)&lt;0,J782&lt;&gt;"Stornare"),"Sumă negativă într-o notă care nu e de stornare. ","")&amp;IF(C782="","Lipsește explicația. ","")))</f>
        <v/>
      </c>
      <c r="L782" s="1" t="str">
        <f>IF(B782="","",B782&amp;"|"&amp;COUNTIF($B$5:B782,B782))</f>
        <v/>
      </c>
      <c r="M782" s="1" t="str">
        <f t="shared" si="38"/>
        <v/>
      </c>
    </row>
    <row r="783" spans="2:13" x14ac:dyDescent="0.2">
      <c r="B783" s="18"/>
      <c r="C783" s="13"/>
      <c r="D783" s="22"/>
      <c r="E783" s="22"/>
      <c r="F783" s="23"/>
      <c r="G783" s="24" t="str">
        <f>IF(B783="","",IFERROR(INDEX('Registru note'!$C$5:$C$504,MATCH(B783,'Registru note'!$B$5:$B$504,0)),""))</f>
        <v/>
      </c>
      <c r="H783" s="25" t="str">
        <f t="shared" si="36"/>
        <v/>
      </c>
      <c r="I783" s="25" t="str">
        <f t="shared" si="37"/>
        <v/>
      </c>
      <c r="J783" s="15" t="str">
        <f>IF(B783="","",IFERROR(INDEX('Registru note'!$D$5:$D$504,MATCH(B783,'Registru note'!$B$5:$B$504,0)),""))</f>
        <v/>
      </c>
      <c r="K783" s="17" t="str">
        <f>IF(AND(B783="",D783="",E783=""),"",TRIM(IF(ISNA(MATCH(B783,'Registru note'!$B$5:$B$504,0)),"Nota nu există în registru. ","")&amp;IF(D783="","Lipsește contul debitor. ",IF(NOT(OR(ISNUMBER(MATCH(TRIM(IF(ISNUMBER(FIND(".",D783)),LEFT(D783,FIND(".",D783)-1),D783)),PlanCont,0)),ISNUMBER(MATCH(LEFT(TRIM(IF(ISNUMBER(FIND(".",D783)),LEFT(D783,FIND(".",D783)-1),D783)),4),PlanCont,0)),ISNUMBER(MATCH(LEFT(TRIM(IF(ISNUMBER(FIND(".",D783)),LEFT(D783,FIND(".",D783)-1),D783)),3),PlanCont,0)))),"Contul debitor nu există în plan. ",""))&amp;IF(E783="","Lipsește contul creditor. ",IF(NOT(OR(ISNUMBER(MATCH(TRIM(IF(ISNUMBER(FIND(".",E783)),LEFT(E783,FIND(".",E783)-1),E783)),PlanCont,0)),ISNUMBER(MATCH(LEFT(TRIM(IF(ISNUMBER(FIND(".",E783)),LEFT(E783,FIND(".",E783)-1),E783)),4),PlanCont,0)),ISNUMBER(MATCH(LEFT(TRIM(IF(ISNUMBER(FIND(".",E783)),LEFT(E783,FIND(".",E783)-1),E783)),3),PlanCont,0)))),"Contul creditor nu există în plan. ",""))&amp;IF(AND(D783&lt;&gt;"",TRIM(D783&amp;"")=TRIM(E783&amp;"")),"Același cont pe debit și credit. ","")&amp;IF(N(F783)=0,"Lipsește suma. ","")&amp;IF(AND(N(F783)&lt;0,J783&lt;&gt;"Stornare"),"Sumă negativă într-o notă care nu e de stornare. ","")&amp;IF(C783="","Lipsește explicația. ","")))</f>
        <v/>
      </c>
      <c r="L783" s="1" t="str">
        <f>IF(B783="","",B783&amp;"|"&amp;COUNTIF($B$5:B783,B783))</f>
        <v/>
      </c>
      <c r="M783" s="1" t="str">
        <f t="shared" si="38"/>
        <v/>
      </c>
    </row>
    <row r="784" spans="2:13" x14ac:dyDescent="0.2">
      <c r="B784" s="18"/>
      <c r="C784" s="13"/>
      <c r="D784" s="22"/>
      <c r="E784" s="22"/>
      <c r="F784" s="23"/>
      <c r="G784" s="24" t="str">
        <f>IF(B784="","",IFERROR(INDEX('Registru note'!$C$5:$C$504,MATCH(B784,'Registru note'!$B$5:$B$504,0)),""))</f>
        <v/>
      </c>
      <c r="H784" s="25" t="str">
        <f t="shared" si="36"/>
        <v/>
      </c>
      <c r="I784" s="25" t="str">
        <f t="shared" si="37"/>
        <v/>
      </c>
      <c r="J784" s="15" t="str">
        <f>IF(B784="","",IFERROR(INDEX('Registru note'!$D$5:$D$504,MATCH(B784,'Registru note'!$B$5:$B$504,0)),""))</f>
        <v/>
      </c>
      <c r="K784" s="17" t="str">
        <f>IF(AND(B784="",D784="",E784=""),"",TRIM(IF(ISNA(MATCH(B784,'Registru note'!$B$5:$B$504,0)),"Nota nu există în registru. ","")&amp;IF(D784="","Lipsește contul debitor. ",IF(NOT(OR(ISNUMBER(MATCH(TRIM(IF(ISNUMBER(FIND(".",D784)),LEFT(D784,FIND(".",D784)-1),D784)),PlanCont,0)),ISNUMBER(MATCH(LEFT(TRIM(IF(ISNUMBER(FIND(".",D784)),LEFT(D784,FIND(".",D784)-1),D784)),4),PlanCont,0)),ISNUMBER(MATCH(LEFT(TRIM(IF(ISNUMBER(FIND(".",D784)),LEFT(D784,FIND(".",D784)-1),D784)),3),PlanCont,0)))),"Contul debitor nu există în plan. ",""))&amp;IF(E784="","Lipsește contul creditor. ",IF(NOT(OR(ISNUMBER(MATCH(TRIM(IF(ISNUMBER(FIND(".",E784)),LEFT(E784,FIND(".",E784)-1),E784)),PlanCont,0)),ISNUMBER(MATCH(LEFT(TRIM(IF(ISNUMBER(FIND(".",E784)),LEFT(E784,FIND(".",E784)-1),E784)),4),PlanCont,0)),ISNUMBER(MATCH(LEFT(TRIM(IF(ISNUMBER(FIND(".",E784)),LEFT(E784,FIND(".",E784)-1),E784)),3),PlanCont,0)))),"Contul creditor nu există în plan. ",""))&amp;IF(AND(D784&lt;&gt;"",TRIM(D784&amp;"")=TRIM(E784&amp;"")),"Același cont pe debit și credit. ","")&amp;IF(N(F784)=0,"Lipsește suma. ","")&amp;IF(AND(N(F784)&lt;0,J784&lt;&gt;"Stornare"),"Sumă negativă într-o notă care nu e de stornare. ","")&amp;IF(C784="","Lipsește explicația. ","")))</f>
        <v/>
      </c>
      <c r="L784" s="1" t="str">
        <f>IF(B784="","",B784&amp;"|"&amp;COUNTIF($B$5:B784,B784))</f>
        <v/>
      </c>
      <c r="M784" s="1" t="str">
        <f t="shared" si="38"/>
        <v/>
      </c>
    </row>
    <row r="785" spans="2:13" x14ac:dyDescent="0.2">
      <c r="B785" s="18"/>
      <c r="C785" s="13"/>
      <c r="D785" s="22"/>
      <c r="E785" s="22"/>
      <c r="F785" s="23"/>
      <c r="G785" s="24" t="str">
        <f>IF(B785="","",IFERROR(INDEX('Registru note'!$C$5:$C$504,MATCH(B785,'Registru note'!$B$5:$B$504,0)),""))</f>
        <v/>
      </c>
      <c r="H785" s="25" t="str">
        <f t="shared" si="36"/>
        <v/>
      </c>
      <c r="I785" s="25" t="str">
        <f t="shared" si="37"/>
        <v/>
      </c>
      <c r="J785" s="15" t="str">
        <f>IF(B785="","",IFERROR(INDEX('Registru note'!$D$5:$D$504,MATCH(B785,'Registru note'!$B$5:$B$504,0)),""))</f>
        <v/>
      </c>
      <c r="K785" s="17" t="str">
        <f>IF(AND(B785="",D785="",E785=""),"",TRIM(IF(ISNA(MATCH(B785,'Registru note'!$B$5:$B$504,0)),"Nota nu există în registru. ","")&amp;IF(D785="","Lipsește contul debitor. ",IF(NOT(OR(ISNUMBER(MATCH(TRIM(IF(ISNUMBER(FIND(".",D785)),LEFT(D785,FIND(".",D785)-1),D785)),PlanCont,0)),ISNUMBER(MATCH(LEFT(TRIM(IF(ISNUMBER(FIND(".",D785)),LEFT(D785,FIND(".",D785)-1),D785)),4),PlanCont,0)),ISNUMBER(MATCH(LEFT(TRIM(IF(ISNUMBER(FIND(".",D785)),LEFT(D785,FIND(".",D785)-1),D785)),3),PlanCont,0)))),"Contul debitor nu există în plan. ",""))&amp;IF(E785="","Lipsește contul creditor. ",IF(NOT(OR(ISNUMBER(MATCH(TRIM(IF(ISNUMBER(FIND(".",E785)),LEFT(E785,FIND(".",E785)-1),E785)),PlanCont,0)),ISNUMBER(MATCH(LEFT(TRIM(IF(ISNUMBER(FIND(".",E785)),LEFT(E785,FIND(".",E785)-1),E785)),4),PlanCont,0)),ISNUMBER(MATCH(LEFT(TRIM(IF(ISNUMBER(FIND(".",E785)),LEFT(E785,FIND(".",E785)-1),E785)),3),PlanCont,0)))),"Contul creditor nu există în plan. ",""))&amp;IF(AND(D785&lt;&gt;"",TRIM(D785&amp;"")=TRIM(E785&amp;"")),"Același cont pe debit și credit. ","")&amp;IF(N(F785)=0,"Lipsește suma. ","")&amp;IF(AND(N(F785)&lt;0,J785&lt;&gt;"Stornare"),"Sumă negativă într-o notă care nu e de stornare. ","")&amp;IF(C785="","Lipsește explicația. ","")))</f>
        <v/>
      </c>
      <c r="L785" s="1" t="str">
        <f>IF(B785="","",B785&amp;"|"&amp;COUNTIF($B$5:B785,B785))</f>
        <v/>
      </c>
      <c r="M785" s="1" t="str">
        <f t="shared" si="38"/>
        <v/>
      </c>
    </row>
    <row r="786" spans="2:13" x14ac:dyDescent="0.2">
      <c r="B786" s="18"/>
      <c r="C786" s="13"/>
      <c r="D786" s="22"/>
      <c r="E786" s="22"/>
      <c r="F786" s="23"/>
      <c r="G786" s="24" t="str">
        <f>IF(B786="","",IFERROR(INDEX('Registru note'!$C$5:$C$504,MATCH(B786,'Registru note'!$B$5:$B$504,0)),""))</f>
        <v/>
      </c>
      <c r="H786" s="25" t="str">
        <f t="shared" si="36"/>
        <v/>
      </c>
      <c r="I786" s="25" t="str">
        <f t="shared" si="37"/>
        <v/>
      </c>
      <c r="J786" s="15" t="str">
        <f>IF(B786="","",IFERROR(INDEX('Registru note'!$D$5:$D$504,MATCH(B786,'Registru note'!$B$5:$B$504,0)),""))</f>
        <v/>
      </c>
      <c r="K786" s="17" t="str">
        <f>IF(AND(B786="",D786="",E786=""),"",TRIM(IF(ISNA(MATCH(B786,'Registru note'!$B$5:$B$504,0)),"Nota nu există în registru. ","")&amp;IF(D786="","Lipsește contul debitor. ",IF(NOT(OR(ISNUMBER(MATCH(TRIM(IF(ISNUMBER(FIND(".",D786)),LEFT(D786,FIND(".",D786)-1),D786)),PlanCont,0)),ISNUMBER(MATCH(LEFT(TRIM(IF(ISNUMBER(FIND(".",D786)),LEFT(D786,FIND(".",D786)-1),D786)),4),PlanCont,0)),ISNUMBER(MATCH(LEFT(TRIM(IF(ISNUMBER(FIND(".",D786)),LEFT(D786,FIND(".",D786)-1),D786)),3),PlanCont,0)))),"Contul debitor nu există în plan. ",""))&amp;IF(E786="","Lipsește contul creditor. ",IF(NOT(OR(ISNUMBER(MATCH(TRIM(IF(ISNUMBER(FIND(".",E786)),LEFT(E786,FIND(".",E786)-1),E786)),PlanCont,0)),ISNUMBER(MATCH(LEFT(TRIM(IF(ISNUMBER(FIND(".",E786)),LEFT(E786,FIND(".",E786)-1),E786)),4),PlanCont,0)),ISNUMBER(MATCH(LEFT(TRIM(IF(ISNUMBER(FIND(".",E786)),LEFT(E786,FIND(".",E786)-1),E786)),3),PlanCont,0)))),"Contul creditor nu există în plan. ",""))&amp;IF(AND(D786&lt;&gt;"",TRIM(D786&amp;"")=TRIM(E786&amp;"")),"Același cont pe debit și credit. ","")&amp;IF(N(F786)=0,"Lipsește suma. ","")&amp;IF(AND(N(F786)&lt;0,J786&lt;&gt;"Stornare"),"Sumă negativă într-o notă care nu e de stornare. ","")&amp;IF(C786="","Lipsește explicația. ","")))</f>
        <v/>
      </c>
      <c r="L786" s="1" t="str">
        <f>IF(B786="","",B786&amp;"|"&amp;COUNTIF($B$5:B786,B786))</f>
        <v/>
      </c>
      <c r="M786" s="1" t="str">
        <f t="shared" si="38"/>
        <v/>
      </c>
    </row>
    <row r="787" spans="2:13" x14ac:dyDescent="0.2">
      <c r="B787" s="18"/>
      <c r="C787" s="13"/>
      <c r="D787" s="22"/>
      <c r="E787" s="22"/>
      <c r="F787" s="23"/>
      <c r="G787" s="24" t="str">
        <f>IF(B787="","",IFERROR(INDEX('Registru note'!$C$5:$C$504,MATCH(B787,'Registru note'!$B$5:$B$504,0)),""))</f>
        <v/>
      </c>
      <c r="H787" s="25" t="str">
        <f t="shared" si="36"/>
        <v/>
      </c>
      <c r="I787" s="25" t="str">
        <f t="shared" si="37"/>
        <v/>
      </c>
      <c r="J787" s="15" t="str">
        <f>IF(B787="","",IFERROR(INDEX('Registru note'!$D$5:$D$504,MATCH(B787,'Registru note'!$B$5:$B$504,0)),""))</f>
        <v/>
      </c>
      <c r="K787" s="17" t="str">
        <f>IF(AND(B787="",D787="",E787=""),"",TRIM(IF(ISNA(MATCH(B787,'Registru note'!$B$5:$B$504,0)),"Nota nu există în registru. ","")&amp;IF(D787="","Lipsește contul debitor. ",IF(NOT(OR(ISNUMBER(MATCH(TRIM(IF(ISNUMBER(FIND(".",D787)),LEFT(D787,FIND(".",D787)-1),D787)),PlanCont,0)),ISNUMBER(MATCH(LEFT(TRIM(IF(ISNUMBER(FIND(".",D787)),LEFT(D787,FIND(".",D787)-1),D787)),4),PlanCont,0)),ISNUMBER(MATCH(LEFT(TRIM(IF(ISNUMBER(FIND(".",D787)),LEFT(D787,FIND(".",D787)-1),D787)),3),PlanCont,0)))),"Contul debitor nu există în plan. ",""))&amp;IF(E787="","Lipsește contul creditor. ",IF(NOT(OR(ISNUMBER(MATCH(TRIM(IF(ISNUMBER(FIND(".",E787)),LEFT(E787,FIND(".",E787)-1),E787)),PlanCont,0)),ISNUMBER(MATCH(LEFT(TRIM(IF(ISNUMBER(FIND(".",E787)),LEFT(E787,FIND(".",E787)-1),E787)),4),PlanCont,0)),ISNUMBER(MATCH(LEFT(TRIM(IF(ISNUMBER(FIND(".",E787)),LEFT(E787,FIND(".",E787)-1),E787)),3),PlanCont,0)))),"Contul creditor nu există în plan. ",""))&amp;IF(AND(D787&lt;&gt;"",TRIM(D787&amp;"")=TRIM(E787&amp;"")),"Același cont pe debit și credit. ","")&amp;IF(N(F787)=0,"Lipsește suma. ","")&amp;IF(AND(N(F787)&lt;0,J787&lt;&gt;"Stornare"),"Sumă negativă într-o notă care nu e de stornare. ","")&amp;IF(C787="","Lipsește explicația. ","")))</f>
        <v/>
      </c>
      <c r="L787" s="1" t="str">
        <f>IF(B787="","",B787&amp;"|"&amp;COUNTIF($B$5:B787,B787))</f>
        <v/>
      </c>
      <c r="M787" s="1" t="str">
        <f t="shared" si="38"/>
        <v/>
      </c>
    </row>
    <row r="788" spans="2:13" x14ac:dyDescent="0.2">
      <c r="B788" s="18"/>
      <c r="C788" s="13"/>
      <c r="D788" s="22"/>
      <c r="E788" s="22"/>
      <c r="F788" s="23"/>
      <c r="G788" s="24" t="str">
        <f>IF(B788="","",IFERROR(INDEX('Registru note'!$C$5:$C$504,MATCH(B788,'Registru note'!$B$5:$B$504,0)),""))</f>
        <v/>
      </c>
      <c r="H788" s="25" t="str">
        <f t="shared" si="36"/>
        <v/>
      </c>
      <c r="I788" s="25" t="str">
        <f t="shared" si="37"/>
        <v/>
      </c>
      <c r="J788" s="15" t="str">
        <f>IF(B788="","",IFERROR(INDEX('Registru note'!$D$5:$D$504,MATCH(B788,'Registru note'!$B$5:$B$504,0)),""))</f>
        <v/>
      </c>
      <c r="K788" s="17" t="str">
        <f>IF(AND(B788="",D788="",E788=""),"",TRIM(IF(ISNA(MATCH(B788,'Registru note'!$B$5:$B$504,0)),"Nota nu există în registru. ","")&amp;IF(D788="","Lipsește contul debitor. ",IF(NOT(OR(ISNUMBER(MATCH(TRIM(IF(ISNUMBER(FIND(".",D788)),LEFT(D788,FIND(".",D788)-1),D788)),PlanCont,0)),ISNUMBER(MATCH(LEFT(TRIM(IF(ISNUMBER(FIND(".",D788)),LEFT(D788,FIND(".",D788)-1),D788)),4),PlanCont,0)),ISNUMBER(MATCH(LEFT(TRIM(IF(ISNUMBER(FIND(".",D788)),LEFT(D788,FIND(".",D788)-1),D788)),3),PlanCont,0)))),"Contul debitor nu există în plan. ",""))&amp;IF(E788="","Lipsește contul creditor. ",IF(NOT(OR(ISNUMBER(MATCH(TRIM(IF(ISNUMBER(FIND(".",E788)),LEFT(E788,FIND(".",E788)-1),E788)),PlanCont,0)),ISNUMBER(MATCH(LEFT(TRIM(IF(ISNUMBER(FIND(".",E788)),LEFT(E788,FIND(".",E788)-1),E788)),4),PlanCont,0)),ISNUMBER(MATCH(LEFT(TRIM(IF(ISNUMBER(FIND(".",E788)),LEFT(E788,FIND(".",E788)-1),E788)),3),PlanCont,0)))),"Contul creditor nu există în plan. ",""))&amp;IF(AND(D788&lt;&gt;"",TRIM(D788&amp;"")=TRIM(E788&amp;"")),"Același cont pe debit și credit. ","")&amp;IF(N(F788)=0,"Lipsește suma. ","")&amp;IF(AND(N(F788)&lt;0,J788&lt;&gt;"Stornare"),"Sumă negativă într-o notă care nu e de stornare. ","")&amp;IF(C788="","Lipsește explicația. ","")))</f>
        <v/>
      </c>
      <c r="L788" s="1" t="str">
        <f>IF(B788="","",B788&amp;"|"&amp;COUNTIF($B$5:B788,B788))</f>
        <v/>
      </c>
      <c r="M788" s="1" t="str">
        <f t="shared" si="38"/>
        <v/>
      </c>
    </row>
    <row r="789" spans="2:13" x14ac:dyDescent="0.2">
      <c r="B789" s="18"/>
      <c r="C789" s="13"/>
      <c r="D789" s="22"/>
      <c r="E789" s="22"/>
      <c r="F789" s="23"/>
      <c r="G789" s="24" t="str">
        <f>IF(B789="","",IFERROR(INDEX('Registru note'!$C$5:$C$504,MATCH(B789,'Registru note'!$B$5:$B$504,0)),""))</f>
        <v/>
      </c>
      <c r="H789" s="25" t="str">
        <f t="shared" si="36"/>
        <v/>
      </c>
      <c r="I789" s="25" t="str">
        <f t="shared" si="37"/>
        <v/>
      </c>
      <c r="J789" s="15" t="str">
        <f>IF(B789="","",IFERROR(INDEX('Registru note'!$D$5:$D$504,MATCH(B789,'Registru note'!$B$5:$B$504,0)),""))</f>
        <v/>
      </c>
      <c r="K789" s="17" t="str">
        <f>IF(AND(B789="",D789="",E789=""),"",TRIM(IF(ISNA(MATCH(B789,'Registru note'!$B$5:$B$504,0)),"Nota nu există în registru. ","")&amp;IF(D789="","Lipsește contul debitor. ",IF(NOT(OR(ISNUMBER(MATCH(TRIM(IF(ISNUMBER(FIND(".",D789)),LEFT(D789,FIND(".",D789)-1),D789)),PlanCont,0)),ISNUMBER(MATCH(LEFT(TRIM(IF(ISNUMBER(FIND(".",D789)),LEFT(D789,FIND(".",D789)-1),D789)),4),PlanCont,0)),ISNUMBER(MATCH(LEFT(TRIM(IF(ISNUMBER(FIND(".",D789)),LEFT(D789,FIND(".",D789)-1),D789)),3),PlanCont,0)))),"Contul debitor nu există în plan. ",""))&amp;IF(E789="","Lipsește contul creditor. ",IF(NOT(OR(ISNUMBER(MATCH(TRIM(IF(ISNUMBER(FIND(".",E789)),LEFT(E789,FIND(".",E789)-1),E789)),PlanCont,0)),ISNUMBER(MATCH(LEFT(TRIM(IF(ISNUMBER(FIND(".",E789)),LEFT(E789,FIND(".",E789)-1),E789)),4),PlanCont,0)),ISNUMBER(MATCH(LEFT(TRIM(IF(ISNUMBER(FIND(".",E789)),LEFT(E789,FIND(".",E789)-1),E789)),3),PlanCont,0)))),"Contul creditor nu există în plan. ",""))&amp;IF(AND(D789&lt;&gt;"",TRIM(D789&amp;"")=TRIM(E789&amp;"")),"Același cont pe debit și credit. ","")&amp;IF(N(F789)=0,"Lipsește suma. ","")&amp;IF(AND(N(F789)&lt;0,J789&lt;&gt;"Stornare"),"Sumă negativă într-o notă care nu e de stornare. ","")&amp;IF(C789="","Lipsește explicația. ","")))</f>
        <v/>
      </c>
      <c r="L789" s="1" t="str">
        <f>IF(B789="","",B789&amp;"|"&amp;COUNTIF($B$5:B789,B789))</f>
        <v/>
      </c>
      <c r="M789" s="1" t="str">
        <f t="shared" si="38"/>
        <v/>
      </c>
    </row>
    <row r="790" spans="2:13" x14ac:dyDescent="0.2">
      <c r="B790" s="18"/>
      <c r="C790" s="13"/>
      <c r="D790" s="22"/>
      <c r="E790" s="22"/>
      <c r="F790" s="23"/>
      <c r="G790" s="24" t="str">
        <f>IF(B790="","",IFERROR(INDEX('Registru note'!$C$5:$C$504,MATCH(B790,'Registru note'!$B$5:$B$504,0)),""))</f>
        <v/>
      </c>
      <c r="H790" s="25" t="str">
        <f t="shared" si="36"/>
        <v/>
      </c>
      <c r="I790" s="25" t="str">
        <f t="shared" si="37"/>
        <v/>
      </c>
      <c r="J790" s="15" t="str">
        <f>IF(B790="","",IFERROR(INDEX('Registru note'!$D$5:$D$504,MATCH(B790,'Registru note'!$B$5:$B$504,0)),""))</f>
        <v/>
      </c>
      <c r="K790" s="17" t="str">
        <f>IF(AND(B790="",D790="",E790=""),"",TRIM(IF(ISNA(MATCH(B790,'Registru note'!$B$5:$B$504,0)),"Nota nu există în registru. ","")&amp;IF(D790="","Lipsește contul debitor. ",IF(NOT(OR(ISNUMBER(MATCH(TRIM(IF(ISNUMBER(FIND(".",D790)),LEFT(D790,FIND(".",D790)-1),D790)),PlanCont,0)),ISNUMBER(MATCH(LEFT(TRIM(IF(ISNUMBER(FIND(".",D790)),LEFT(D790,FIND(".",D790)-1),D790)),4),PlanCont,0)),ISNUMBER(MATCH(LEFT(TRIM(IF(ISNUMBER(FIND(".",D790)),LEFT(D790,FIND(".",D790)-1),D790)),3),PlanCont,0)))),"Contul debitor nu există în plan. ",""))&amp;IF(E790="","Lipsește contul creditor. ",IF(NOT(OR(ISNUMBER(MATCH(TRIM(IF(ISNUMBER(FIND(".",E790)),LEFT(E790,FIND(".",E790)-1),E790)),PlanCont,0)),ISNUMBER(MATCH(LEFT(TRIM(IF(ISNUMBER(FIND(".",E790)),LEFT(E790,FIND(".",E790)-1),E790)),4),PlanCont,0)),ISNUMBER(MATCH(LEFT(TRIM(IF(ISNUMBER(FIND(".",E790)),LEFT(E790,FIND(".",E790)-1),E790)),3),PlanCont,0)))),"Contul creditor nu există în plan. ",""))&amp;IF(AND(D790&lt;&gt;"",TRIM(D790&amp;"")=TRIM(E790&amp;"")),"Același cont pe debit și credit. ","")&amp;IF(N(F790)=0,"Lipsește suma. ","")&amp;IF(AND(N(F790)&lt;0,J790&lt;&gt;"Stornare"),"Sumă negativă într-o notă care nu e de stornare. ","")&amp;IF(C790="","Lipsește explicația. ","")))</f>
        <v/>
      </c>
      <c r="L790" s="1" t="str">
        <f>IF(B790="","",B790&amp;"|"&amp;COUNTIF($B$5:B790,B790))</f>
        <v/>
      </c>
      <c r="M790" s="1" t="str">
        <f t="shared" si="38"/>
        <v/>
      </c>
    </row>
    <row r="791" spans="2:13" x14ac:dyDescent="0.2">
      <c r="B791" s="18"/>
      <c r="C791" s="13"/>
      <c r="D791" s="22"/>
      <c r="E791" s="22"/>
      <c r="F791" s="23"/>
      <c r="G791" s="24" t="str">
        <f>IF(B791="","",IFERROR(INDEX('Registru note'!$C$5:$C$504,MATCH(B791,'Registru note'!$B$5:$B$504,0)),""))</f>
        <v/>
      </c>
      <c r="H791" s="25" t="str">
        <f t="shared" si="36"/>
        <v/>
      </c>
      <c r="I791" s="25" t="str">
        <f t="shared" si="37"/>
        <v/>
      </c>
      <c r="J791" s="15" t="str">
        <f>IF(B791="","",IFERROR(INDEX('Registru note'!$D$5:$D$504,MATCH(B791,'Registru note'!$B$5:$B$504,0)),""))</f>
        <v/>
      </c>
      <c r="K791" s="17" t="str">
        <f>IF(AND(B791="",D791="",E791=""),"",TRIM(IF(ISNA(MATCH(B791,'Registru note'!$B$5:$B$504,0)),"Nota nu există în registru. ","")&amp;IF(D791="","Lipsește contul debitor. ",IF(NOT(OR(ISNUMBER(MATCH(TRIM(IF(ISNUMBER(FIND(".",D791)),LEFT(D791,FIND(".",D791)-1),D791)),PlanCont,0)),ISNUMBER(MATCH(LEFT(TRIM(IF(ISNUMBER(FIND(".",D791)),LEFT(D791,FIND(".",D791)-1),D791)),4),PlanCont,0)),ISNUMBER(MATCH(LEFT(TRIM(IF(ISNUMBER(FIND(".",D791)),LEFT(D791,FIND(".",D791)-1),D791)),3),PlanCont,0)))),"Contul debitor nu există în plan. ",""))&amp;IF(E791="","Lipsește contul creditor. ",IF(NOT(OR(ISNUMBER(MATCH(TRIM(IF(ISNUMBER(FIND(".",E791)),LEFT(E791,FIND(".",E791)-1),E791)),PlanCont,0)),ISNUMBER(MATCH(LEFT(TRIM(IF(ISNUMBER(FIND(".",E791)),LEFT(E791,FIND(".",E791)-1),E791)),4),PlanCont,0)),ISNUMBER(MATCH(LEFT(TRIM(IF(ISNUMBER(FIND(".",E791)),LEFT(E791,FIND(".",E791)-1),E791)),3),PlanCont,0)))),"Contul creditor nu există în plan. ",""))&amp;IF(AND(D791&lt;&gt;"",TRIM(D791&amp;"")=TRIM(E791&amp;"")),"Același cont pe debit și credit. ","")&amp;IF(N(F791)=0,"Lipsește suma. ","")&amp;IF(AND(N(F791)&lt;0,J791&lt;&gt;"Stornare"),"Sumă negativă într-o notă care nu e de stornare. ","")&amp;IF(C791="","Lipsește explicația. ","")))</f>
        <v/>
      </c>
      <c r="L791" s="1" t="str">
        <f>IF(B791="","",B791&amp;"|"&amp;COUNTIF($B$5:B791,B791))</f>
        <v/>
      </c>
      <c r="M791" s="1" t="str">
        <f t="shared" si="38"/>
        <v/>
      </c>
    </row>
    <row r="792" spans="2:13" x14ac:dyDescent="0.2">
      <c r="B792" s="18"/>
      <c r="C792" s="13"/>
      <c r="D792" s="22"/>
      <c r="E792" s="22"/>
      <c r="F792" s="23"/>
      <c r="G792" s="24" t="str">
        <f>IF(B792="","",IFERROR(INDEX('Registru note'!$C$5:$C$504,MATCH(B792,'Registru note'!$B$5:$B$504,0)),""))</f>
        <v/>
      </c>
      <c r="H792" s="25" t="str">
        <f t="shared" si="36"/>
        <v/>
      </c>
      <c r="I792" s="25" t="str">
        <f t="shared" si="37"/>
        <v/>
      </c>
      <c r="J792" s="15" t="str">
        <f>IF(B792="","",IFERROR(INDEX('Registru note'!$D$5:$D$504,MATCH(B792,'Registru note'!$B$5:$B$504,0)),""))</f>
        <v/>
      </c>
      <c r="K792" s="17" t="str">
        <f>IF(AND(B792="",D792="",E792=""),"",TRIM(IF(ISNA(MATCH(B792,'Registru note'!$B$5:$B$504,0)),"Nota nu există în registru. ","")&amp;IF(D792="","Lipsește contul debitor. ",IF(NOT(OR(ISNUMBER(MATCH(TRIM(IF(ISNUMBER(FIND(".",D792)),LEFT(D792,FIND(".",D792)-1),D792)),PlanCont,0)),ISNUMBER(MATCH(LEFT(TRIM(IF(ISNUMBER(FIND(".",D792)),LEFT(D792,FIND(".",D792)-1),D792)),4),PlanCont,0)),ISNUMBER(MATCH(LEFT(TRIM(IF(ISNUMBER(FIND(".",D792)),LEFT(D792,FIND(".",D792)-1),D792)),3),PlanCont,0)))),"Contul debitor nu există în plan. ",""))&amp;IF(E792="","Lipsește contul creditor. ",IF(NOT(OR(ISNUMBER(MATCH(TRIM(IF(ISNUMBER(FIND(".",E792)),LEFT(E792,FIND(".",E792)-1),E792)),PlanCont,0)),ISNUMBER(MATCH(LEFT(TRIM(IF(ISNUMBER(FIND(".",E792)),LEFT(E792,FIND(".",E792)-1),E792)),4),PlanCont,0)),ISNUMBER(MATCH(LEFT(TRIM(IF(ISNUMBER(FIND(".",E792)),LEFT(E792,FIND(".",E792)-1),E792)),3),PlanCont,0)))),"Contul creditor nu există în plan. ",""))&amp;IF(AND(D792&lt;&gt;"",TRIM(D792&amp;"")=TRIM(E792&amp;"")),"Același cont pe debit și credit. ","")&amp;IF(N(F792)=0,"Lipsește suma. ","")&amp;IF(AND(N(F792)&lt;0,J792&lt;&gt;"Stornare"),"Sumă negativă într-o notă care nu e de stornare. ","")&amp;IF(C792="","Lipsește explicația. ","")))</f>
        <v/>
      </c>
      <c r="L792" s="1" t="str">
        <f>IF(B792="","",B792&amp;"|"&amp;COUNTIF($B$5:B792,B792))</f>
        <v/>
      </c>
      <c r="M792" s="1" t="str">
        <f t="shared" si="38"/>
        <v/>
      </c>
    </row>
    <row r="793" spans="2:13" x14ac:dyDescent="0.2">
      <c r="B793" s="18"/>
      <c r="C793" s="13"/>
      <c r="D793" s="22"/>
      <c r="E793" s="22"/>
      <c r="F793" s="23"/>
      <c r="G793" s="24" t="str">
        <f>IF(B793="","",IFERROR(INDEX('Registru note'!$C$5:$C$504,MATCH(B793,'Registru note'!$B$5:$B$504,0)),""))</f>
        <v/>
      </c>
      <c r="H793" s="25" t="str">
        <f t="shared" si="36"/>
        <v/>
      </c>
      <c r="I793" s="25" t="str">
        <f t="shared" si="37"/>
        <v/>
      </c>
      <c r="J793" s="15" t="str">
        <f>IF(B793="","",IFERROR(INDEX('Registru note'!$D$5:$D$504,MATCH(B793,'Registru note'!$B$5:$B$504,0)),""))</f>
        <v/>
      </c>
      <c r="K793" s="17" t="str">
        <f>IF(AND(B793="",D793="",E793=""),"",TRIM(IF(ISNA(MATCH(B793,'Registru note'!$B$5:$B$504,0)),"Nota nu există în registru. ","")&amp;IF(D793="","Lipsește contul debitor. ",IF(NOT(OR(ISNUMBER(MATCH(TRIM(IF(ISNUMBER(FIND(".",D793)),LEFT(D793,FIND(".",D793)-1),D793)),PlanCont,0)),ISNUMBER(MATCH(LEFT(TRIM(IF(ISNUMBER(FIND(".",D793)),LEFT(D793,FIND(".",D793)-1),D793)),4),PlanCont,0)),ISNUMBER(MATCH(LEFT(TRIM(IF(ISNUMBER(FIND(".",D793)),LEFT(D793,FIND(".",D793)-1),D793)),3),PlanCont,0)))),"Contul debitor nu există în plan. ",""))&amp;IF(E793="","Lipsește contul creditor. ",IF(NOT(OR(ISNUMBER(MATCH(TRIM(IF(ISNUMBER(FIND(".",E793)),LEFT(E793,FIND(".",E793)-1),E793)),PlanCont,0)),ISNUMBER(MATCH(LEFT(TRIM(IF(ISNUMBER(FIND(".",E793)),LEFT(E793,FIND(".",E793)-1),E793)),4),PlanCont,0)),ISNUMBER(MATCH(LEFT(TRIM(IF(ISNUMBER(FIND(".",E793)),LEFT(E793,FIND(".",E793)-1),E793)),3),PlanCont,0)))),"Contul creditor nu există în plan. ",""))&amp;IF(AND(D793&lt;&gt;"",TRIM(D793&amp;"")=TRIM(E793&amp;"")),"Același cont pe debit și credit. ","")&amp;IF(N(F793)=0,"Lipsește suma. ","")&amp;IF(AND(N(F793)&lt;0,J793&lt;&gt;"Stornare"),"Sumă negativă într-o notă care nu e de stornare. ","")&amp;IF(C793="","Lipsește explicația. ","")))</f>
        <v/>
      </c>
      <c r="L793" s="1" t="str">
        <f>IF(B793="","",B793&amp;"|"&amp;COUNTIF($B$5:B793,B793))</f>
        <v/>
      </c>
      <c r="M793" s="1" t="str">
        <f t="shared" si="38"/>
        <v/>
      </c>
    </row>
    <row r="794" spans="2:13" x14ac:dyDescent="0.2">
      <c r="B794" s="18"/>
      <c r="C794" s="13"/>
      <c r="D794" s="22"/>
      <c r="E794" s="22"/>
      <c r="F794" s="23"/>
      <c r="G794" s="24" t="str">
        <f>IF(B794="","",IFERROR(INDEX('Registru note'!$C$5:$C$504,MATCH(B794,'Registru note'!$B$5:$B$504,0)),""))</f>
        <v/>
      </c>
      <c r="H794" s="25" t="str">
        <f t="shared" si="36"/>
        <v/>
      </c>
      <c r="I794" s="25" t="str">
        <f t="shared" si="37"/>
        <v/>
      </c>
      <c r="J794" s="15" t="str">
        <f>IF(B794="","",IFERROR(INDEX('Registru note'!$D$5:$D$504,MATCH(B794,'Registru note'!$B$5:$B$504,0)),""))</f>
        <v/>
      </c>
      <c r="K794" s="17" t="str">
        <f>IF(AND(B794="",D794="",E794=""),"",TRIM(IF(ISNA(MATCH(B794,'Registru note'!$B$5:$B$504,0)),"Nota nu există în registru. ","")&amp;IF(D794="","Lipsește contul debitor. ",IF(NOT(OR(ISNUMBER(MATCH(TRIM(IF(ISNUMBER(FIND(".",D794)),LEFT(D794,FIND(".",D794)-1),D794)),PlanCont,0)),ISNUMBER(MATCH(LEFT(TRIM(IF(ISNUMBER(FIND(".",D794)),LEFT(D794,FIND(".",D794)-1),D794)),4),PlanCont,0)),ISNUMBER(MATCH(LEFT(TRIM(IF(ISNUMBER(FIND(".",D794)),LEFT(D794,FIND(".",D794)-1),D794)),3),PlanCont,0)))),"Contul debitor nu există în plan. ",""))&amp;IF(E794="","Lipsește contul creditor. ",IF(NOT(OR(ISNUMBER(MATCH(TRIM(IF(ISNUMBER(FIND(".",E794)),LEFT(E794,FIND(".",E794)-1),E794)),PlanCont,0)),ISNUMBER(MATCH(LEFT(TRIM(IF(ISNUMBER(FIND(".",E794)),LEFT(E794,FIND(".",E794)-1),E794)),4),PlanCont,0)),ISNUMBER(MATCH(LEFT(TRIM(IF(ISNUMBER(FIND(".",E794)),LEFT(E794,FIND(".",E794)-1),E794)),3),PlanCont,0)))),"Contul creditor nu există în plan. ",""))&amp;IF(AND(D794&lt;&gt;"",TRIM(D794&amp;"")=TRIM(E794&amp;"")),"Același cont pe debit și credit. ","")&amp;IF(N(F794)=0,"Lipsește suma. ","")&amp;IF(AND(N(F794)&lt;0,J794&lt;&gt;"Stornare"),"Sumă negativă într-o notă care nu e de stornare. ","")&amp;IF(C794="","Lipsește explicația. ","")))</f>
        <v/>
      </c>
      <c r="L794" s="1" t="str">
        <f>IF(B794="","",B794&amp;"|"&amp;COUNTIF($B$5:B794,B794))</f>
        <v/>
      </c>
      <c r="M794" s="1" t="str">
        <f t="shared" si="38"/>
        <v/>
      </c>
    </row>
    <row r="795" spans="2:13" x14ac:dyDescent="0.2">
      <c r="B795" s="18"/>
      <c r="C795" s="13"/>
      <c r="D795" s="22"/>
      <c r="E795" s="22"/>
      <c r="F795" s="23"/>
      <c r="G795" s="24" t="str">
        <f>IF(B795="","",IFERROR(INDEX('Registru note'!$C$5:$C$504,MATCH(B795,'Registru note'!$B$5:$B$504,0)),""))</f>
        <v/>
      </c>
      <c r="H795" s="25" t="str">
        <f t="shared" si="36"/>
        <v/>
      </c>
      <c r="I795" s="25" t="str">
        <f t="shared" si="37"/>
        <v/>
      </c>
      <c r="J795" s="15" t="str">
        <f>IF(B795="","",IFERROR(INDEX('Registru note'!$D$5:$D$504,MATCH(B795,'Registru note'!$B$5:$B$504,0)),""))</f>
        <v/>
      </c>
      <c r="K795" s="17" t="str">
        <f>IF(AND(B795="",D795="",E795=""),"",TRIM(IF(ISNA(MATCH(B795,'Registru note'!$B$5:$B$504,0)),"Nota nu există în registru. ","")&amp;IF(D795="","Lipsește contul debitor. ",IF(NOT(OR(ISNUMBER(MATCH(TRIM(IF(ISNUMBER(FIND(".",D795)),LEFT(D795,FIND(".",D795)-1),D795)),PlanCont,0)),ISNUMBER(MATCH(LEFT(TRIM(IF(ISNUMBER(FIND(".",D795)),LEFT(D795,FIND(".",D795)-1),D795)),4),PlanCont,0)),ISNUMBER(MATCH(LEFT(TRIM(IF(ISNUMBER(FIND(".",D795)),LEFT(D795,FIND(".",D795)-1),D795)),3),PlanCont,0)))),"Contul debitor nu există în plan. ",""))&amp;IF(E795="","Lipsește contul creditor. ",IF(NOT(OR(ISNUMBER(MATCH(TRIM(IF(ISNUMBER(FIND(".",E795)),LEFT(E795,FIND(".",E795)-1),E795)),PlanCont,0)),ISNUMBER(MATCH(LEFT(TRIM(IF(ISNUMBER(FIND(".",E795)),LEFT(E795,FIND(".",E795)-1),E795)),4),PlanCont,0)),ISNUMBER(MATCH(LEFT(TRIM(IF(ISNUMBER(FIND(".",E795)),LEFT(E795,FIND(".",E795)-1),E795)),3),PlanCont,0)))),"Contul creditor nu există în plan. ",""))&amp;IF(AND(D795&lt;&gt;"",TRIM(D795&amp;"")=TRIM(E795&amp;"")),"Același cont pe debit și credit. ","")&amp;IF(N(F795)=0,"Lipsește suma. ","")&amp;IF(AND(N(F795)&lt;0,J795&lt;&gt;"Stornare"),"Sumă negativă într-o notă care nu e de stornare. ","")&amp;IF(C795="","Lipsește explicația. ","")))</f>
        <v/>
      </c>
      <c r="L795" s="1" t="str">
        <f>IF(B795="","",B795&amp;"|"&amp;COUNTIF($B$5:B795,B795))</f>
        <v/>
      </c>
      <c r="M795" s="1" t="str">
        <f t="shared" si="38"/>
        <v/>
      </c>
    </row>
    <row r="796" spans="2:13" x14ac:dyDescent="0.2">
      <c r="B796" s="18"/>
      <c r="C796" s="13"/>
      <c r="D796" s="22"/>
      <c r="E796" s="22"/>
      <c r="F796" s="23"/>
      <c r="G796" s="24" t="str">
        <f>IF(B796="","",IFERROR(INDEX('Registru note'!$C$5:$C$504,MATCH(B796,'Registru note'!$B$5:$B$504,0)),""))</f>
        <v/>
      </c>
      <c r="H796" s="25" t="str">
        <f t="shared" si="36"/>
        <v/>
      </c>
      <c r="I796" s="25" t="str">
        <f t="shared" si="37"/>
        <v/>
      </c>
      <c r="J796" s="15" t="str">
        <f>IF(B796="","",IFERROR(INDEX('Registru note'!$D$5:$D$504,MATCH(B796,'Registru note'!$B$5:$B$504,0)),""))</f>
        <v/>
      </c>
      <c r="K796" s="17" t="str">
        <f>IF(AND(B796="",D796="",E796=""),"",TRIM(IF(ISNA(MATCH(B796,'Registru note'!$B$5:$B$504,0)),"Nota nu există în registru. ","")&amp;IF(D796="","Lipsește contul debitor. ",IF(NOT(OR(ISNUMBER(MATCH(TRIM(IF(ISNUMBER(FIND(".",D796)),LEFT(D796,FIND(".",D796)-1),D796)),PlanCont,0)),ISNUMBER(MATCH(LEFT(TRIM(IF(ISNUMBER(FIND(".",D796)),LEFT(D796,FIND(".",D796)-1),D796)),4),PlanCont,0)),ISNUMBER(MATCH(LEFT(TRIM(IF(ISNUMBER(FIND(".",D796)),LEFT(D796,FIND(".",D796)-1),D796)),3),PlanCont,0)))),"Contul debitor nu există în plan. ",""))&amp;IF(E796="","Lipsește contul creditor. ",IF(NOT(OR(ISNUMBER(MATCH(TRIM(IF(ISNUMBER(FIND(".",E796)),LEFT(E796,FIND(".",E796)-1),E796)),PlanCont,0)),ISNUMBER(MATCH(LEFT(TRIM(IF(ISNUMBER(FIND(".",E796)),LEFT(E796,FIND(".",E796)-1),E796)),4),PlanCont,0)),ISNUMBER(MATCH(LEFT(TRIM(IF(ISNUMBER(FIND(".",E796)),LEFT(E796,FIND(".",E796)-1),E796)),3),PlanCont,0)))),"Contul creditor nu există în plan. ",""))&amp;IF(AND(D796&lt;&gt;"",TRIM(D796&amp;"")=TRIM(E796&amp;"")),"Același cont pe debit și credit. ","")&amp;IF(N(F796)=0,"Lipsește suma. ","")&amp;IF(AND(N(F796)&lt;0,J796&lt;&gt;"Stornare"),"Sumă negativă într-o notă care nu e de stornare. ","")&amp;IF(C796="","Lipsește explicația. ","")))</f>
        <v/>
      </c>
      <c r="L796" s="1" t="str">
        <f>IF(B796="","",B796&amp;"|"&amp;COUNTIF($B$5:B796,B796))</f>
        <v/>
      </c>
      <c r="M796" s="1" t="str">
        <f t="shared" si="38"/>
        <v/>
      </c>
    </row>
    <row r="797" spans="2:13" x14ac:dyDescent="0.2">
      <c r="B797" s="18"/>
      <c r="C797" s="13"/>
      <c r="D797" s="22"/>
      <c r="E797" s="22"/>
      <c r="F797" s="23"/>
      <c r="G797" s="24" t="str">
        <f>IF(B797="","",IFERROR(INDEX('Registru note'!$C$5:$C$504,MATCH(B797,'Registru note'!$B$5:$B$504,0)),""))</f>
        <v/>
      </c>
      <c r="H797" s="25" t="str">
        <f t="shared" si="36"/>
        <v/>
      </c>
      <c r="I797" s="25" t="str">
        <f t="shared" si="37"/>
        <v/>
      </c>
      <c r="J797" s="15" t="str">
        <f>IF(B797="","",IFERROR(INDEX('Registru note'!$D$5:$D$504,MATCH(B797,'Registru note'!$B$5:$B$504,0)),""))</f>
        <v/>
      </c>
      <c r="K797" s="17" t="str">
        <f>IF(AND(B797="",D797="",E797=""),"",TRIM(IF(ISNA(MATCH(B797,'Registru note'!$B$5:$B$504,0)),"Nota nu există în registru. ","")&amp;IF(D797="","Lipsește contul debitor. ",IF(NOT(OR(ISNUMBER(MATCH(TRIM(IF(ISNUMBER(FIND(".",D797)),LEFT(D797,FIND(".",D797)-1),D797)),PlanCont,0)),ISNUMBER(MATCH(LEFT(TRIM(IF(ISNUMBER(FIND(".",D797)),LEFT(D797,FIND(".",D797)-1),D797)),4),PlanCont,0)),ISNUMBER(MATCH(LEFT(TRIM(IF(ISNUMBER(FIND(".",D797)),LEFT(D797,FIND(".",D797)-1),D797)),3),PlanCont,0)))),"Contul debitor nu există în plan. ",""))&amp;IF(E797="","Lipsește contul creditor. ",IF(NOT(OR(ISNUMBER(MATCH(TRIM(IF(ISNUMBER(FIND(".",E797)),LEFT(E797,FIND(".",E797)-1),E797)),PlanCont,0)),ISNUMBER(MATCH(LEFT(TRIM(IF(ISNUMBER(FIND(".",E797)),LEFT(E797,FIND(".",E797)-1),E797)),4),PlanCont,0)),ISNUMBER(MATCH(LEFT(TRIM(IF(ISNUMBER(FIND(".",E797)),LEFT(E797,FIND(".",E797)-1),E797)),3),PlanCont,0)))),"Contul creditor nu există în plan. ",""))&amp;IF(AND(D797&lt;&gt;"",TRIM(D797&amp;"")=TRIM(E797&amp;"")),"Același cont pe debit și credit. ","")&amp;IF(N(F797)=0,"Lipsește suma. ","")&amp;IF(AND(N(F797)&lt;0,J797&lt;&gt;"Stornare"),"Sumă negativă într-o notă care nu e de stornare. ","")&amp;IF(C797="","Lipsește explicația. ","")))</f>
        <v/>
      </c>
      <c r="L797" s="1" t="str">
        <f>IF(B797="","",B797&amp;"|"&amp;COUNTIF($B$5:B797,B797))</f>
        <v/>
      </c>
      <c r="M797" s="1" t="str">
        <f t="shared" si="38"/>
        <v/>
      </c>
    </row>
    <row r="798" spans="2:13" x14ac:dyDescent="0.2">
      <c r="B798" s="18"/>
      <c r="C798" s="13"/>
      <c r="D798" s="22"/>
      <c r="E798" s="22"/>
      <c r="F798" s="23"/>
      <c r="G798" s="24" t="str">
        <f>IF(B798="","",IFERROR(INDEX('Registru note'!$C$5:$C$504,MATCH(B798,'Registru note'!$B$5:$B$504,0)),""))</f>
        <v/>
      </c>
      <c r="H798" s="25" t="str">
        <f t="shared" si="36"/>
        <v/>
      </c>
      <c r="I798" s="25" t="str">
        <f t="shared" si="37"/>
        <v/>
      </c>
      <c r="J798" s="15" t="str">
        <f>IF(B798="","",IFERROR(INDEX('Registru note'!$D$5:$D$504,MATCH(B798,'Registru note'!$B$5:$B$504,0)),""))</f>
        <v/>
      </c>
      <c r="K798" s="17" t="str">
        <f>IF(AND(B798="",D798="",E798=""),"",TRIM(IF(ISNA(MATCH(B798,'Registru note'!$B$5:$B$504,0)),"Nota nu există în registru. ","")&amp;IF(D798="","Lipsește contul debitor. ",IF(NOT(OR(ISNUMBER(MATCH(TRIM(IF(ISNUMBER(FIND(".",D798)),LEFT(D798,FIND(".",D798)-1),D798)),PlanCont,0)),ISNUMBER(MATCH(LEFT(TRIM(IF(ISNUMBER(FIND(".",D798)),LEFT(D798,FIND(".",D798)-1),D798)),4),PlanCont,0)),ISNUMBER(MATCH(LEFT(TRIM(IF(ISNUMBER(FIND(".",D798)),LEFT(D798,FIND(".",D798)-1),D798)),3),PlanCont,0)))),"Contul debitor nu există în plan. ",""))&amp;IF(E798="","Lipsește contul creditor. ",IF(NOT(OR(ISNUMBER(MATCH(TRIM(IF(ISNUMBER(FIND(".",E798)),LEFT(E798,FIND(".",E798)-1),E798)),PlanCont,0)),ISNUMBER(MATCH(LEFT(TRIM(IF(ISNUMBER(FIND(".",E798)),LEFT(E798,FIND(".",E798)-1),E798)),4),PlanCont,0)),ISNUMBER(MATCH(LEFT(TRIM(IF(ISNUMBER(FIND(".",E798)),LEFT(E798,FIND(".",E798)-1),E798)),3),PlanCont,0)))),"Contul creditor nu există în plan. ",""))&amp;IF(AND(D798&lt;&gt;"",TRIM(D798&amp;"")=TRIM(E798&amp;"")),"Același cont pe debit și credit. ","")&amp;IF(N(F798)=0,"Lipsește suma. ","")&amp;IF(AND(N(F798)&lt;0,J798&lt;&gt;"Stornare"),"Sumă negativă într-o notă care nu e de stornare. ","")&amp;IF(C798="","Lipsește explicația. ","")))</f>
        <v/>
      </c>
      <c r="L798" s="1" t="str">
        <f>IF(B798="","",B798&amp;"|"&amp;COUNTIF($B$5:B798,B798))</f>
        <v/>
      </c>
      <c r="M798" s="1" t="str">
        <f t="shared" si="38"/>
        <v/>
      </c>
    </row>
    <row r="799" spans="2:13" x14ac:dyDescent="0.2">
      <c r="B799" s="18"/>
      <c r="C799" s="13"/>
      <c r="D799" s="22"/>
      <c r="E799" s="22"/>
      <c r="F799" s="23"/>
      <c r="G799" s="24" t="str">
        <f>IF(B799="","",IFERROR(INDEX('Registru note'!$C$5:$C$504,MATCH(B799,'Registru note'!$B$5:$B$504,0)),""))</f>
        <v/>
      </c>
      <c r="H799" s="25" t="str">
        <f t="shared" si="36"/>
        <v/>
      </c>
      <c r="I799" s="25" t="str">
        <f t="shared" si="37"/>
        <v/>
      </c>
      <c r="J799" s="15" t="str">
        <f>IF(B799="","",IFERROR(INDEX('Registru note'!$D$5:$D$504,MATCH(B799,'Registru note'!$B$5:$B$504,0)),""))</f>
        <v/>
      </c>
      <c r="K799" s="17" t="str">
        <f>IF(AND(B799="",D799="",E799=""),"",TRIM(IF(ISNA(MATCH(B799,'Registru note'!$B$5:$B$504,0)),"Nota nu există în registru. ","")&amp;IF(D799="","Lipsește contul debitor. ",IF(NOT(OR(ISNUMBER(MATCH(TRIM(IF(ISNUMBER(FIND(".",D799)),LEFT(D799,FIND(".",D799)-1),D799)),PlanCont,0)),ISNUMBER(MATCH(LEFT(TRIM(IF(ISNUMBER(FIND(".",D799)),LEFT(D799,FIND(".",D799)-1),D799)),4),PlanCont,0)),ISNUMBER(MATCH(LEFT(TRIM(IF(ISNUMBER(FIND(".",D799)),LEFT(D799,FIND(".",D799)-1),D799)),3),PlanCont,0)))),"Contul debitor nu există în plan. ",""))&amp;IF(E799="","Lipsește contul creditor. ",IF(NOT(OR(ISNUMBER(MATCH(TRIM(IF(ISNUMBER(FIND(".",E799)),LEFT(E799,FIND(".",E799)-1),E799)),PlanCont,0)),ISNUMBER(MATCH(LEFT(TRIM(IF(ISNUMBER(FIND(".",E799)),LEFT(E799,FIND(".",E799)-1),E799)),4),PlanCont,0)),ISNUMBER(MATCH(LEFT(TRIM(IF(ISNUMBER(FIND(".",E799)),LEFT(E799,FIND(".",E799)-1),E799)),3),PlanCont,0)))),"Contul creditor nu există în plan. ",""))&amp;IF(AND(D799&lt;&gt;"",TRIM(D799&amp;"")=TRIM(E799&amp;"")),"Același cont pe debit și credit. ","")&amp;IF(N(F799)=0,"Lipsește suma. ","")&amp;IF(AND(N(F799)&lt;0,J799&lt;&gt;"Stornare"),"Sumă negativă într-o notă care nu e de stornare. ","")&amp;IF(C799="","Lipsește explicația. ","")))</f>
        <v/>
      </c>
      <c r="L799" s="1" t="str">
        <f>IF(B799="","",B799&amp;"|"&amp;COUNTIF($B$5:B799,B799))</f>
        <v/>
      </c>
      <c r="M799" s="1" t="str">
        <f t="shared" si="38"/>
        <v/>
      </c>
    </row>
    <row r="800" spans="2:13" x14ac:dyDescent="0.2">
      <c r="B800" s="18"/>
      <c r="C800" s="13"/>
      <c r="D800" s="22"/>
      <c r="E800" s="22"/>
      <c r="F800" s="23"/>
      <c r="G800" s="24" t="str">
        <f>IF(B800="","",IFERROR(INDEX('Registru note'!$C$5:$C$504,MATCH(B800,'Registru note'!$B$5:$B$504,0)),""))</f>
        <v/>
      </c>
      <c r="H800" s="25" t="str">
        <f t="shared" si="36"/>
        <v/>
      </c>
      <c r="I800" s="25" t="str">
        <f t="shared" si="37"/>
        <v/>
      </c>
      <c r="J800" s="15" t="str">
        <f>IF(B800="","",IFERROR(INDEX('Registru note'!$D$5:$D$504,MATCH(B800,'Registru note'!$B$5:$B$504,0)),""))</f>
        <v/>
      </c>
      <c r="K800" s="17" t="str">
        <f>IF(AND(B800="",D800="",E800=""),"",TRIM(IF(ISNA(MATCH(B800,'Registru note'!$B$5:$B$504,0)),"Nota nu există în registru. ","")&amp;IF(D800="","Lipsește contul debitor. ",IF(NOT(OR(ISNUMBER(MATCH(TRIM(IF(ISNUMBER(FIND(".",D800)),LEFT(D800,FIND(".",D800)-1),D800)),PlanCont,0)),ISNUMBER(MATCH(LEFT(TRIM(IF(ISNUMBER(FIND(".",D800)),LEFT(D800,FIND(".",D800)-1),D800)),4),PlanCont,0)),ISNUMBER(MATCH(LEFT(TRIM(IF(ISNUMBER(FIND(".",D800)),LEFT(D800,FIND(".",D800)-1),D800)),3),PlanCont,0)))),"Contul debitor nu există în plan. ",""))&amp;IF(E800="","Lipsește contul creditor. ",IF(NOT(OR(ISNUMBER(MATCH(TRIM(IF(ISNUMBER(FIND(".",E800)),LEFT(E800,FIND(".",E800)-1),E800)),PlanCont,0)),ISNUMBER(MATCH(LEFT(TRIM(IF(ISNUMBER(FIND(".",E800)),LEFT(E800,FIND(".",E800)-1),E800)),4),PlanCont,0)),ISNUMBER(MATCH(LEFT(TRIM(IF(ISNUMBER(FIND(".",E800)),LEFT(E800,FIND(".",E800)-1),E800)),3),PlanCont,0)))),"Contul creditor nu există în plan. ",""))&amp;IF(AND(D800&lt;&gt;"",TRIM(D800&amp;"")=TRIM(E800&amp;"")),"Același cont pe debit și credit. ","")&amp;IF(N(F800)=0,"Lipsește suma. ","")&amp;IF(AND(N(F800)&lt;0,J800&lt;&gt;"Stornare"),"Sumă negativă într-o notă care nu e de stornare. ","")&amp;IF(C800="","Lipsește explicația. ","")))</f>
        <v/>
      </c>
      <c r="L800" s="1" t="str">
        <f>IF(B800="","",B800&amp;"|"&amp;COUNTIF($B$5:B800,B800))</f>
        <v/>
      </c>
      <c r="M800" s="1" t="str">
        <f t="shared" si="38"/>
        <v/>
      </c>
    </row>
    <row r="801" spans="2:13" x14ac:dyDescent="0.2">
      <c r="B801" s="18"/>
      <c r="C801" s="13"/>
      <c r="D801" s="22"/>
      <c r="E801" s="22"/>
      <c r="F801" s="23"/>
      <c r="G801" s="24" t="str">
        <f>IF(B801="","",IFERROR(INDEX('Registru note'!$C$5:$C$504,MATCH(B801,'Registru note'!$B$5:$B$504,0)),""))</f>
        <v/>
      </c>
      <c r="H801" s="25" t="str">
        <f t="shared" si="36"/>
        <v/>
      </c>
      <c r="I801" s="25" t="str">
        <f t="shared" si="37"/>
        <v/>
      </c>
      <c r="J801" s="15" t="str">
        <f>IF(B801="","",IFERROR(INDEX('Registru note'!$D$5:$D$504,MATCH(B801,'Registru note'!$B$5:$B$504,0)),""))</f>
        <v/>
      </c>
      <c r="K801" s="17" t="str">
        <f>IF(AND(B801="",D801="",E801=""),"",TRIM(IF(ISNA(MATCH(B801,'Registru note'!$B$5:$B$504,0)),"Nota nu există în registru. ","")&amp;IF(D801="","Lipsește contul debitor. ",IF(NOT(OR(ISNUMBER(MATCH(TRIM(IF(ISNUMBER(FIND(".",D801)),LEFT(D801,FIND(".",D801)-1),D801)),PlanCont,0)),ISNUMBER(MATCH(LEFT(TRIM(IF(ISNUMBER(FIND(".",D801)),LEFT(D801,FIND(".",D801)-1),D801)),4),PlanCont,0)),ISNUMBER(MATCH(LEFT(TRIM(IF(ISNUMBER(FIND(".",D801)),LEFT(D801,FIND(".",D801)-1),D801)),3),PlanCont,0)))),"Contul debitor nu există în plan. ",""))&amp;IF(E801="","Lipsește contul creditor. ",IF(NOT(OR(ISNUMBER(MATCH(TRIM(IF(ISNUMBER(FIND(".",E801)),LEFT(E801,FIND(".",E801)-1),E801)),PlanCont,0)),ISNUMBER(MATCH(LEFT(TRIM(IF(ISNUMBER(FIND(".",E801)),LEFT(E801,FIND(".",E801)-1),E801)),4),PlanCont,0)),ISNUMBER(MATCH(LEFT(TRIM(IF(ISNUMBER(FIND(".",E801)),LEFT(E801,FIND(".",E801)-1),E801)),3),PlanCont,0)))),"Contul creditor nu există în plan. ",""))&amp;IF(AND(D801&lt;&gt;"",TRIM(D801&amp;"")=TRIM(E801&amp;"")),"Același cont pe debit și credit. ","")&amp;IF(N(F801)=0,"Lipsește suma. ","")&amp;IF(AND(N(F801)&lt;0,J801&lt;&gt;"Stornare"),"Sumă negativă într-o notă care nu e de stornare. ","")&amp;IF(C801="","Lipsește explicația. ","")))</f>
        <v/>
      </c>
      <c r="L801" s="1" t="str">
        <f>IF(B801="","",B801&amp;"|"&amp;COUNTIF($B$5:B801,B801))</f>
        <v/>
      </c>
      <c r="M801" s="1" t="str">
        <f t="shared" si="38"/>
        <v/>
      </c>
    </row>
    <row r="802" spans="2:13" x14ac:dyDescent="0.2">
      <c r="B802" s="18"/>
      <c r="C802" s="13"/>
      <c r="D802" s="22"/>
      <c r="E802" s="22"/>
      <c r="F802" s="23"/>
      <c r="G802" s="24" t="str">
        <f>IF(B802="","",IFERROR(INDEX('Registru note'!$C$5:$C$504,MATCH(B802,'Registru note'!$B$5:$B$504,0)),""))</f>
        <v/>
      </c>
      <c r="H802" s="25" t="str">
        <f t="shared" si="36"/>
        <v/>
      </c>
      <c r="I802" s="25" t="str">
        <f t="shared" si="37"/>
        <v/>
      </c>
      <c r="J802" s="15" t="str">
        <f>IF(B802="","",IFERROR(INDEX('Registru note'!$D$5:$D$504,MATCH(B802,'Registru note'!$B$5:$B$504,0)),""))</f>
        <v/>
      </c>
      <c r="K802" s="17" t="str">
        <f>IF(AND(B802="",D802="",E802=""),"",TRIM(IF(ISNA(MATCH(B802,'Registru note'!$B$5:$B$504,0)),"Nota nu există în registru. ","")&amp;IF(D802="","Lipsește contul debitor. ",IF(NOT(OR(ISNUMBER(MATCH(TRIM(IF(ISNUMBER(FIND(".",D802)),LEFT(D802,FIND(".",D802)-1),D802)),PlanCont,0)),ISNUMBER(MATCH(LEFT(TRIM(IF(ISNUMBER(FIND(".",D802)),LEFT(D802,FIND(".",D802)-1),D802)),4),PlanCont,0)),ISNUMBER(MATCH(LEFT(TRIM(IF(ISNUMBER(FIND(".",D802)),LEFT(D802,FIND(".",D802)-1),D802)),3),PlanCont,0)))),"Contul debitor nu există în plan. ",""))&amp;IF(E802="","Lipsește contul creditor. ",IF(NOT(OR(ISNUMBER(MATCH(TRIM(IF(ISNUMBER(FIND(".",E802)),LEFT(E802,FIND(".",E802)-1),E802)),PlanCont,0)),ISNUMBER(MATCH(LEFT(TRIM(IF(ISNUMBER(FIND(".",E802)),LEFT(E802,FIND(".",E802)-1),E802)),4),PlanCont,0)),ISNUMBER(MATCH(LEFT(TRIM(IF(ISNUMBER(FIND(".",E802)),LEFT(E802,FIND(".",E802)-1),E802)),3),PlanCont,0)))),"Contul creditor nu există în plan. ",""))&amp;IF(AND(D802&lt;&gt;"",TRIM(D802&amp;"")=TRIM(E802&amp;"")),"Același cont pe debit și credit. ","")&amp;IF(N(F802)=0,"Lipsește suma. ","")&amp;IF(AND(N(F802)&lt;0,J802&lt;&gt;"Stornare"),"Sumă negativă într-o notă care nu e de stornare. ","")&amp;IF(C802="","Lipsește explicația. ","")))</f>
        <v/>
      </c>
      <c r="L802" s="1" t="str">
        <f>IF(B802="","",B802&amp;"|"&amp;COUNTIF($B$5:B802,B802))</f>
        <v/>
      </c>
      <c r="M802" s="1" t="str">
        <f t="shared" si="38"/>
        <v/>
      </c>
    </row>
    <row r="803" spans="2:13" x14ac:dyDescent="0.2">
      <c r="B803" s="18"/>
      <c r="C803" s="13"/>
      <c r="D803" s="22"/>
      <c r="E803" s="22"/>
      <c r="F803" s="23"/>
      <c r="G803" s="24" t="str">
        <f>IF(B803="","",IFERROR(INDEX('Registru note'!$C$5:$C$504,MATCH(B803,'Registru note'!$B$5:$B$504,0)),""))</f>
        <v/>
      </c>
      <c r="H803" s="25" t="str">
        <f t="shared" si="36"/>
        <v/>
      </c>
      <c r="I803" s="25" t="str">
        <f t="shared" si="37"/>
        <v/>
      </c>
      <c r="J803" s="15" t="str">
        <f>IF(B803="","",IFERROR(INDEX('Registru note'!$D$5:$D$504,MATCH(B803,'Registru note'!$B$5:$B$504,0)),""))</f>
        <v/>
      </c>
      <c r="K803" s="17" t="str">
        <f>IF(AND(B803="",D803="",E803=""),"",TRIM(IF(ISNA(MATCH(B803,'Registru note'!$B$5:$B$504,0)),"Nota nu există în registru. ","")&amp;IF(D803="","Lipsește contul debitor. ",IF(NOT(OR(ISNUMBER(MATCH(TRIM(IF(ISNUMBER(FIND(".",D803)),LEFT(D803,FIND(".",D803)-1),D803)),PlanCont,0)),ISNUMBER(MATCH(LEFT(TRIM(IF(ISNUMBER(FIND(".",D803)),LEFT(D803,FIND(".",D803)-1),D803)),4),PlanCont,0)),ISNUMBER(MATCH(LEFT(TRIM(IF(ISNUMBER(FIND(".",D803)),LEFT(D803,FIND(".",D803)-1),D803)),3),PlanCont,0)))),"Contul debitor nu există în plan. ",""))&amp;IF(E803="","Lipsește contul creditor. ",IF(NOT(OR(ISNUMBER(MATCH(TRIM(IF(ISNUMBER(FIND(".",E803)),LEFT(E803,FIND(".",E803)-1),E803)),PlanCont,0)),ISNUMBER(MATCH(LEFT(TRIM(IF(ISNUMBER(FIND(".",E803)),LEFT(E803,FIND(".",E803)-1),E803)),4),PlanCont,0)),ISNUMBER(MATCH(LEFT(TRIM(IF(ISNUMBER(FIND(".",E803)),LEFT(E803,FIND(".",E803)-1),E803)),3),PlanCont,0)))),"Contul creditor nu există în plan. ",""))&amp;IF(AND(D803&lt;&gt;"",TRIM(D803&amp;"")=TRIM(E803&amp;"")),"Același cont pe debit și credit. ","")&amp;IF(N(F803)=0,"Lipsește suma. ","")&amp;IF(AND(N(F803)&lt;0,J803&lt;&gt;"Stornare"),"Sumă negativă într-o notă care nu e de stornare. ","")&amp;IF(C803="","Lipsește explicația. ","")))</f>
        <v/>
      </c>
      <c r="L803" s="1" t="str">
        <f>IF(B803="","",B803&amp;"|"&amp;COUNTIF($B$5:B803,B803))</f>
        <v/>
      </c>
      <c r="M803" s="1" t="str">
        <f t="shared" si="38"/>
        <v/>
      </c>
    </row>
    <row r="804" spans="2:13" x14ac:dyDescent="0.2">
      <c r="B804" s="18"/>
      <c r="C804" s="13"/>
      <c r="D804" s="22"/>
      <c r="E804" s="22"/>
      <c r="F804" s="23"/>
      <c r="G804" s="24" t="str">
        <f>IF(B804="","",IFERROR(INDEX('Registru note'!$C$5:$C$504,MATCH(B804,'Registru note'!$B$5:$B$504,0)),""))</f>
        <v/>
      </c>
      <c r="H804" s="25" t="str">
        <f t="shared" si="36"/>
        <v/>
      </c>
      <c r="I804" s="25" t="str">
        <f t="shared" si="37"/>
        <v/>
      </c>
      <c r="J804" s="15" t="str">
        <f>IF(B804="","",IFERROR(INDEX('Registru note'!$D$5:$D$504,MATCH(B804,'Registru note'!$B$5:$B$504,0)),""))</f>
        <v/>
      </c>
      <c r="K804" s="17" t="str">
        <f>IF(AND(B804="",D804="",E804=""),"",TRIM(IF(ISNA(MATCH(B804,'Registru note'!$B$5:$B$504,0)),"Nota nu există în registru. ","")&amp;IF(D804="","Lipsește contul debitor. ",IF(NOT(OR(ISNUMBER(MATCH(TRIM(IF(ISNUMBER(FIND(".",D804)),LEFT(D804,FIND(".",D804)-1),D804)),PlanCont,0)),ISNUMBER(MATCH(LEFT(TRIM(IF(ISNUMBER(FIND(".",D804)),LEFT(D804,FIND(".",D804)-1),D804)),4),PlanCont,0)),ISNUMBER(MATCH(LEFT(TRIM(IF(ISNUMBER(FIND(".",D804)),LEFT(D804,FIND(".",D804)-1),D804)),3),PlanCont,0)))),"Contul debitor nu există în plan. ",""))&amp;IF(E804="","Lipsește contul creditor. ",IF(NOT(OR(ISNUMBER(MATCH(TRIM(IF(ISNUMBER(FIND(".",E804)),LEFT(E804,FIND(".",E804)-1),E804)),PlanCont,0)),ISNUMBER(MATCH(LEFT(TRIM(IF(ISNUMBER(FIND(".",E804)),LEFT(E804,FIND(".",E804)-1),E804)),4),PlanCont,0)),ISNUMBER(MATCH(LEFT(TRIM(IF(ISNUMBER(FIND(".",E804)),LEFT(E804,FIND(".",E804)-1),E804)),3),PlanCont,0)))),"Contul creditor nu există în plan. ",""))&amp;IF(AND(D804&lt;&gt;"",TRIM(D804&amp;"")=TRIM(E804&amp;"")),"Același cont pe debit și credit. ","")&amp;IF(N(F804)=0,"Lipsește suma. ","")&amp;IF(AND(N(F804)&lt;0,J804&lt;&gt;"Stornare"),"Sumă negativă într-o notă care nu e de stornare. ","")&amp;IF(C804="","Lipsește explicația. ","")))</f>
        <v/>
      </c>
      <c r="L804" s="1" t="str">
        <f>IF(B804="","",B804&amp;"|"&amp;COUNTIF($B$5:B804,B804))</f>
        <v/>
      </c>
      <c r="M804" s="1" t="str">
        <f t="shared" si="38"/>
        <v/>
      </c>
    </row>
    <row r="805" spans="2:13" x14ac:dyDescent="0.2">
      <c r="B805" s="18"/>
      <c r="C805" s="13"/>
      <c r="D805" s="22"/>
      <c r="E805" s="22"/>
      <c r="F805" s="23"/>
      <c r="G805" s="24" t="str">
        <f>IF(B805="","",IFERROR(INDEX('Registru note'!$C$5:$C$504,MATCH(B805,'Registru note'!$B$5:$B$504,0)),""))</f>
        <v/>
      </c>
      <c r="H805" s="25" t="str">
        <f t="shared" si="36"/>
        <v/>
      </c>
      <c r="I805" s="25" t="str">
        <f t="shared" si="37"/>
        <v/>
      </c>
      <c r="J805" s="15" t="str">
        <f>IF(B805="","",IFERROR(INDEX('Registru note'!$D$5:$D$504,MATCH(B805,'Registru note'!$B$5:$B$504,0)),""))</f>
        <v/>
      </c>
      <c r="K805" s="17" t="str">
        <f>IF(AND(B805="",D805="",E805=""),"",TRIM(IF(ISNA(MATCH(B805,'Registru note'!$B$5:$B$504,0)),"Nota nu există în registru. ","")&amp;IF(D805="","Lipsește contul debitor. ",IF(NOT(OR(ISNUMBER(MATCH(TRIM(IF(ISNUMBER(FIND(".",D805)),LEFT(D805,FIND(".",D805)-1),D805)),PlanCont,0)),ISNUMBER(MATCH(LEFT(TRIM(IF(ISNUMBER(FIND(".",D805)),LEFT(D805,FIND(".",D805)-1),D805)),4),PlanCont,0)),ISNUMBER(MATCH(LEFT(TRIM(IF(ISNUMBER(FIND(".",D805)),LEFT(D805,FIND(".",D805)-1),D805)),3),PlanCont,0)))),"Contul debitor nu există în plan. ",""))&amp;IF(E805="","Lipsește contul creditor. ",IF(NOT(OR(ISNUMBER(MATCH(TRIM(IF(ISNUMBER(FIND(".",E805)),LEFT(E805,FIND(".",E805)-1),E805)),PlanCont,0)),ISNUMBER(MATCH(LEFT(TRIM(IF(ISNUMBER(FIND(".",E805)),LEFT(E805,FIND(".",E805)-1),E805)),4),PlanCont,0)),ISNUMBER(MATCH(LEFT(TRIM(IF(ISNUMBER(FIND(".",E805)),LEFT(E805,FIND(".",E805)-1),E805)),3),PlanCont,0)))),"Contul creditor nu există în plan. ",""))&amp;IF(AND(D805&lt;&gt;"",TRIM(D805&amp;"")=TRIM(E805&amp;"")),"Același cont pe debit și credit. ","")&amp;IF(N(F805)=0,"Lipsește suma. ","")&amp;IF(AND(N(F805)&lt;0,J805&lt;&gt;"Stornare"),"Sumă negativă într-o notă care nu e de stornare. ","")&amp;IF(C805="","Lipsește explicația. ","")))</f>
        <v/>
      </c>
      <c r="L805" s="1" t="str">
        <f>IF(B805="","",B805&amp;"|"&amp;COUNTIF($B$5:B805,B805))</f>
        <v/>
      </c>
      <c r="M805" s="1" t="str">
        <f t="shared" si="38"/>
        <v/>
      </c>
    </row>
    <row r="806" spans="2:13" x14ac:dyDescent="0.2">
      <c r="B806" s="18"/>
      <c r="C806" s="13"/>
      <c r="D806" s="22"/>
      <c r="E806" s="22"/>
      <c r="F806" s="23"/>
      <c r="G806" s="24" t="str">
        <f>IF(B806="","",IFERROR(INDEX('Registru note'!$C$5:$C$504,MATCH(B806,'Registru note'!$B$5:$B$504,0)),""))</f>
        <v/>
      </c>
      <c r="H806" s="25" t="str">
        <f t="shared" si="36"/>
        <v/>
      </c>
      <c r="I806" s="25" t="str">
        <f t="shared" si="37"/>
        <v/>
      </c>
      <c r="J806" s="15" t="str">
        <f>IF(B806="","",IFERROR(INDEX('Registru note'!$D$5:$D$504,MATCH(B806,'Registru note'!$B$5:$B$504,0)),""))</f>
        <v/>
      </c>
      <c r="K806" s="17" t="str">
        <f>IF(AND(B806="",D806="",E806=""),"",TRIM(IF(ISNA(MATCH(B806,'Registru note'!$B$5:$B$504,0)),"Nota nu există în registru. ","")&amp;IF(D806="","Lipsește contul debitor. ",IF(NOT(OR(ISNUMBER(MATCH(TRIM(IF(ISNUMBER(FIND(".",D806)),LEFT(D806,FIND(".",D806)-1),D806)),PlanCont,0)),ISNUMBER(MATCH(LEFT(TRIM(IF(ISNUMBER(FIND(".",D806)),LEFT(D806,FIND(".",D806)-1),D806)),4),PlanCont,0)),ISNUMBER(MATCH(LEFT(TRIM(IF(ISNUMBER(FIND(".",D806)),LEFT(D806,FIND(".",D806)-1),D806)),3),PlanCont,0)))),"Contul debitor nu există în plan. ",""))&amp;IF(E806="","Lipsește contul creditor. ",IF(NOT(OR(ISNUMBER(MATCH(TRIM(IF(ISNUMBER(FIND(".",E806)),LEFT(E806,FIND(".",E806)-1),E806)),PlanCont,0)),ISNUMBER(MATCH(LEFT(TRIM(IF(ISNUMBER(FIND(".",E806)),LEFT(E806,FIND(".",E806)-1),E806)),4),PlanCont,0)),ISNUMBER(MATCH(LEFT(TRIM(IF(ISNUMBER(FIND(".",E806)),LEFT(E806,FIND(".",E806)-1),E806)),3),PlanCont,0)))),"Contul creditor nu există în plan. ",""))&amp;IF(AND(D806&lt;&gt;"",TRIM(D806&amp;"")=TRIM(E806&amp;"")),"Același cont pe debit și credit. ","")&amp;IF(N(F806)=0,"Lipsește suma. ","")&amp;IF(AND(N(F806)&lt;0,J806&lt;&gt;"Stornare"),"Sumă negativă într-o notă care nu e de stornare. ","")&amp;IF(C806="","Lipsește explicația. ","")))</f>
        <v/>
      </c>
      <c r="L806" s="1" t="str">
        <f>IF(B806="","",B806&amp;"|"&amp;COUNTIF($B$5:B806,B806))</f>
        <v/>
      </c>
      <c r="M806" s="1" t="str">
        <f t="shared" si="38"/>
        <v/>
      </c>
    </row>
    <row r="807" spans="2:13" x14ac:dyDescent="0.2">
      <c r="B807" s="18"/>
      <c r="C807" s="13"/>
      <c r="D807" s="22"/>
      <c r="E807" s="22"/>
      <c r="F807" s="23"/>
      <c r="G807" s="24" t="str">
        <f>IF(B807="","",IFERROR(INDEX('Registru note'!$C$5:$C$504,MATCH(B807,'Registru note'!$B$5:$B$504,0)),""))</f>
        <v/>
      </c>
      <c r="H807" s="25" t="str">
        <f t="shared" si="36"/>
        <v/>
      </c>
      <c r="I807" s="25" t="str">
        <f t="shared" si="37"/>
        <v/>
      </c>
      <c r="J807" s="15" t="str">
        <f>IF(B807="","",IFERROR(INDEX('Registru note'!$D$5:$D$504,MATCH(B807,'Registru note'!$B$5:$B$504,0)),""))</f>
        <v/>
      </c>
      <c r="K807" s="17" t="str">
        <f>IF(AND(B807="",D807="",E807=""),"",TRIM(IF(ISNA(MATCH(B807,'Registru note'!$B$5:$B$504,0)),"Nota nu există în registru. ","")&amp;IF(D807="","Lipsește contul debitor. ",IF(NOT(OR(ISNUMBER(MATCH(TRIM(IF(ISNUMBER(FIND(".",D807)),LEFT(D807,FIND(".",D807)-1),D807)),PlanCont,0)),ISNUMBER(MATCH(LEFT(TRIM(IF(ISNUMBER(FIND(".",D807)),LEFT(D807,FIND(".",D807)-1),D807)),4),PlanCont,0)),ISNUMBER(MATCH(LEFT(TRIM(IF(ISNUMBER(FIND(".",D807)),LEFT(D807,FIND(".",D807)-1),D807)),3),PlanCont,0)))),"Contul debitor nu există în plan. ",""))&amp;IF(E807="","Lipsește contul creditor. ",IF(NOT(OR(ISNUMBER(MATCH(TRIM(IF(ISNUMBER(FIND(".",E807)),LEFT(E807,FIND(".",E807)-1),E807)),PlanCont,0)),ISNUMBER(MATCH(LEFT(TRIM(IF(ISNUMBER(FIND(".",E807)),LEFT(E807,FIND(".",E807)-1),E807)),4),PlanCont,0)),ISNUMBER(MATCH(LEFT(TRIM(IF(ISNUMBER(FIND(".",E807)),LEFT(E807,FIND(".",E807)-1),E807)),3),PlanCont,0)))),"Contul creditor nu există în plan. ",""))&amp;IF(AND(D807&lt;&gt;"",TRIM(D807&amp;"")=TRIM(E807&amp;"")),"Același cont pe debit și credit. ","")&amp;IF(N(F807)=0,"Lipsește suma. ","")&amp;IF(AND(N(F807)&lt;0,J807&lt;&gt;"Stornare"),"Sumă negativă într-o notă care nu e de stornare. ","")&amp;IF(C807="","Lipsește explicația. ","")))</f>
        <v/>
      </c>
      <c r="L807" s="1" t="str">
        <f>IF(B807="","",B807&amp;"|"&amp;COUNTIF($B$5:B807,B807))</f>
        <v/>
      </c>
      <c r="M807" s="1" t="str">
        <f t="shared" si="38"/>
        <v/>
      </c>
    </row>
    <row r="808" spans="2:13" x14ac:dyDescent="0.2">
      <c r="B808" s="18"/>
      <c r="C808" s="13"/>
      <c r="D808" s="22"/>
      <c r="E808" s="22"/>
      <c r="F808" s="23"/>
      <c r="G808" s="24" t="str">
        <f>IF(B808="","",IFERROR(INDEX('Registru note'!$C$5:$C$504,MATCH(B808,'Registru note'!$B$5:$B$504,0)),""))</f>
        <v/>
      </c>
      <c r="H808" s="25" t="str">
        <f t="shared" si="36"/>
        <v/>
      </c>
      <c r="I808" s="25" t="str">
        <f t="shared" si="37"/>
        <v/>
      </c>
      <c r="J808" s="15" t="str">
        <f>IF(B808="","",IFERROR(INDEX('Registru note'!$D$5:$D$504,MATCH(B808,'Registru note'!$B$5:$B$504,0)),""))</f>
        <v/>
      </c>
      <c r="K808" s="17" t="str">
        <f>IF(AND(B808="",D808="",E808=""),"",TRIM(IF(ISNA(MATCH(B808,'Registru note'!$B$5:$B$504,0)),"Nota nu există în registru. ","")&amp;IF(D808="","Lipsește contul debitor. ",IF(NOT(OR(ISNUMBER(MATCH(TRIM(IF(ISNUMBER(FIND(".",D808)),LEFT(D808,FIND(".",D808)-1),D808)),PlanCont,0)),ISNUMBER(MATCH(LEFT(TRIM(IF(ISNUMBER(FIND(".",D808)),LEFT(D808,FIND(".",D808)-1),D808)),4),PlanCont,0)),ISNUMBER(MATCH(LEFT(TRIM(IF(ISNUMBER(FIND(".",D808)),LEFT(D808,FIND(".",D808)-1),D808)),3),PlanCont,0)))),"Contul debitor nu există în plan. ",""))&amp;IF(E808="","Lipsește contul creditor. ",IF(NOT(OR(ISNUMBER(MATCH(TRIM(IF(ISNUMBER(FIND(".",E808)),LEFT(E808,FIND(".",E808)-1),E808)),PlanCont,0)),ISNUMBER(MATCH(LEFT(TRIM(IF(ISNUMBER(FIND(".",E808)),LEFT(E808,FIND(".",E808)-1),E808)),4),PlanCont,0)),ISNUMBER(MATCH(LEFT(TRIM(IF(ISNUMBER(FIND(".",E808)),LEFT(E808,FIND(".",E808)-1),E808)),3),PlanCont,0)))),"Contul creditor nu există în plan. ",""))&amp;IF(AND(D808&lt;&gt;"",TRIM(D808&amp;"")=TRIM(E808&amp;"")),"Același cont pe debit și credit. ","")&amp;IF(N(F808)=0,"Lipsește suma. ","")&amp;IF(AND(N(F808)&lt;0,J808&lt;&gt;"Stornare"),"Sumă negativă într-o notă care nu e de stornare. ","")&amp;IF(C808="","Lipsește explicația. ","")))</f>
        <v/>
      </c>
      <c r="L808" s="1" t="str">
        <f>IF(B808="","",B808&amp;"|"&amp;COUNTIF($B$5:B808,B808))</f>
        <v/>
      </c>
      <c r="M808" s="1" t="str">
        <f t="shared" si="38"/>
        <v/>
      </c>
    </row>
    <row r="809" spans="2:13" x14ac:dyDescent="0.2">
      <c r="B809" s="18"/>
      <c r="C809" s="13"/>
      <c r="D809" s="22"/>
      <c r="E809" s="22"/>
      <c r="F809" s="23"/>
      <c r="G809" s="24" t="str">
        <f>IF(B809="","",IFERROR(INDEX('Registru note'!$C$5:$C$504,MATCH(B809,'Registru note'!$B$5:$B$504,0)),""))</f>
        <v/>
      </c>
      <c r="H809" s="25" t="str">
        <f t="shared" si="36"/>
        <v/>
      </c>
      <c r="I809" s="25" t="str">
        <f t="shared" si="37"/>
        <v/>
      </c>
      <c r="J809" s="15" t="str">
        <f>IF(B809="","",IFERROR(INDEX('Registru note'!$D$5:$D$504,MATCH(B809,'Registru note'!$B$5:$B$504,0)),""))</f>
        <v/>
      </c>
      <c r="K809" s="17" t="str">
        <f>IF(AND(B809="",D809="",E809=""),"",TRIM(IF(ISNA(MATCH(B809,'Registru note'!$B$5:$B$504,0)),"Nota nu există în registru. ","")&amp;IF(D809="","Lipsește contul debitor. ",IF(NOT(OR(ISNUMBER(MATCH(TRIM(IF(ISNUMBER(FIND(".",D809)),LEFT(D809,FIND(".",D809)-1),D809)),PlanCont,0)),ISNUMBER(MATCH(LEFT(TRIM(IF(ISNUMBER(FIND(".",D809)),LEFT(D809,FIND(".",D809)-1),D809)),4),PlanCont,0)),ISNUMBER(MATCH(LEFT(TRIM(IF(ISNUMBER(FIND(".",D809)),LEFT(D809,FIND(".",D809)-1),D809)),3),PlanCont,0)))),"Contul debitor nu există în plan. ",""))&amp;IF(E809="","Lipsește contul creditor. ",IF(NOT(OR(ISNUMBER(MATCH(TRIM(IF(ISNUMBER(FIND(".",E809)),LEFT(E809,FIND(".",E809)-1),E809)),PlanCont,0)),ISNUMBER(MATCH(LEFT(TRIM(IF(ISNUMBER(FIND(".",E809)),LEFT(E809,FIND(".",E809)-1),E809)),4),PlanCont,0)),ISNUMBER(MATCH(LEFT(TRIM(IF(ISNUMBER(FIND(".",E809)),LEFT(E809,FIND(".",E809)-1),E809)),3),PlanCont,0)))),"Contul creditor nu există în plan. ",""))&amp;IF(AND(D809&lt;&gt;"",TRIM(D809&amp;"")=TRIM(E809&amp;"")),"Același cont pe debit și credit. ","")&amp;IF(N(F809)=0,"Lipsește suma. ","")&amp;IF(AND(N(F809)&lt;0,J809&lt;&gt;"Stornare"),"Sumă negativă într-o notă care nu e de stornare. ","")&amp;IF(C809="","Lipsește explicația. ","")))</f>
        <v/>
      </c>
      <c r="L809" s="1" t="str">
        <f>IF(B809="","",B809&amp;"|"&amp;COUNTIF($B$5:B809,B809))</f>
        <v/>
      </c>
      <c r="M809" s="1" t="str">
        <f t="shared" si="38"/>
        <v/>
      </c>
    </row>
    <row r="810" spans="2:13" x14ac:dyDescent="0.2">
      <c r="B810" s="18"/>
      <c r="C810" s="13"/>
      <c r="D810" s="22"/>
      <c r="E810" s="22"/>
      <c r="F810" s="23"/>
      <c r="G810" s="24" t="str">
        <f>IF(B810="","",IFERROR(INDEX('Registru note'!$C$5:$C$504,MATCH(B810,'Registru note'!$B$5:$B$504,0)),""))</f>
        <v/>
      </c>
      <c r="H810" s="25" t="str">
        <f t="shared" si="36"/>
        <v/>
      </c>
      <c r="I810" s="25" t="str">
        <f t="shared" si="37"/>
        <v/>
      </c>
      <c r="J810" s="15" t="str">
        <f>IF(B810="","",IFERROR(INDEX('Registru note'!$D$5:$D$504,MATCH(B810,'Registru note'!$B$5:$B$504,0)),""))</f>
        <v/>
      </c>
      <c r="K810" s="17" t="str">
        <f>IF(AND(B810="",D810="",E810=""),"",TRIM(IF(ISNA(MATCH(B810,'Registru note'!$B$5:$B$504,0)),"Nota nu există în registru. ","")&amp;IF(D810="","Lipsește contul debitor. ",IF(NOT(OR(ISNUMBER(MATCH(TRIM(IF(ISNUMBER(FIND(".",D810)),LEFT(D810,FIND(".",D810)-1),D810)),PlanCont,0)),ISNUMBER(MATCH(LEFT(TRIM(IF(ISNUMBER(FIND(".",D810)),LEFT(D810,FIND(".",D810)-1),D810)),4),PlanCont,0)),ISNUMBER(MATCH(LEFT(TRIM(IF(ISNUMBER(FIND(".",D810)),LEFT(D810,FIND(".",D810)-1),D810)),3),PlanCont,0)))),"Contul debitor nu există în plan. ",""))&amp;IF(E810="","Lipsește contul creditor. ",IF(NOT(OR(ISNUMBER(MATCH(TRIM(IF(ISNUMBER(FIND(".",E810)),LEFT(E810,FIND(".",E810)-1),E810)),PlanCont,0)),ISNUMBER(MATCH(LEFT(TRIM(IF(ISNUMBER(FIND(".",E810)),LEFT(E810,FIND(".",E810)-1),E810)),4),PlanCont,0)),ISNUMBER(MATCH(LEFT(TRIM(IF(ISNUMBER(FIND(".",E810)),LEFT(E810,FIND(".",E810)-1),E810)),3),PlanCont,0)))),"Contul creditor nu există în plan. ",""))&amp;IF(AND(D810&lt;&gt;"",TRIM(D810&amp;"")=TRIM(E810&amp;"")),"Același cont pe debit și credit. ","")&amp;IF(N(F810)=0,"Lipsește suma. ","")&amp;IF(AND(N(F810)&lt;0,J810&lt;&gt;"Stornare"),"Sumă negativă într-o notă care nu e de stornare. ","")&amp;IF(C810="","Lipsește explicația. ","")))</f>
        <v/>
      </c>
      <c r="L810" s="1" t="str">
        <f>IF(B810="","",B810&amp;"|"&amp;COUNTIF($B$5:B810,B810))</f>
        <v/>
      </c>
      <c r="M810" s="1" t="str">
        <f t="shared" si="38"/>
        <v/>
      </c>
    </row>
    <row r="811" spans="2:13" x14ac:dyDescent="0.2">
      <c r="B811" s="18"/>
      <c r="C811" s="13"/>
      <c r="D811" s="22"/>
      <c r="E811" s="22"/>
      <c r="F811" s="23"/>
      <c r="G811" s="24" t="str">
        <f>IF(B811="","",IFERROR(INDEX('Registru note'!$C$5:$C$504,MATCH(B811,'Registru note'!$B$5:$B$504,0)),""))</f>
        <v/>
      </c>
      <c r="H811" s="25" t="str">
        <f t="shared" si="36"/>
        <v/>
      </c>
      <c r="I811" s="25" t="str">
        <f t="shared" si="37"/>
        <v/>
      </c>
      <c r="J811" s="15" t="str">
        <f>IF(B811="","",IFERROR(INDEX('Registru note'!$D$5:$D$504,MATCH(B811,'Registru note'!$B$5:$B$504,0)),""))</f>
        <v/>
      </c>
      <c r="K811" s="17" t="str">
        <f>IF(AND(B811="",D811="",E811=""),"",TRIM(IF(ISNA(MATCH(B811,'Registru note'!$B$5:$B$504,0)),"Nota nu există în registru. ","")&amp;IF(D811="","Lipsește contul debitor. ",IF(NOT(OR(ISNUMBER(MATCH(TRIM(IF(ISNUMBER(FIND(".",D811)),LEFT(D811,FIND(".",D811)-1),D811)),PlanCont,0)),ISNUMBER(MATCH(LEFT(TRIM(IF(ISNUMBER(FIND(".",D811)),LEFT(D811,FIND(".",D811)-1),D811)),4),PlanCont,0)),ISNUMBER(MATCH(LEFT(TRIM(IF(ISNUMBER(FIND(".",D811)),LEFT(D811,FIND(".",D811)-1),D811)),3),PlanCont,0)))),"Contul debitor nu există în plan. ",""))&amp;IF(E811="","Lipsește contul creditor. ",IF(NOT(OR(ISNUMBER(MATCH(TRIM(IF(ISNUMBER(FIND(".",E811)),LEFT(E811,FIND(".",E811)-1),E811)),PlanCont,0)),ISNUMBER(MATCH(LEFT(TRIM(IF(ISNUMBER(FIND(".",E811)),LEFT(E811,FIND(".",E811)-1),E811)),4),PlanCont,0)),ISNUMBER(MATCH(LEFT(TRIM(IF(ISNUMBER(FIND(".",E811)),LEFT(E811,FIND(".",E811)-1),E811)),3),PlanCont,0)))),"Contul creditor nu există în plan. ",""))&amp;IF(AND(D811&lt;&gt;"",TRIM(D811&amp;"")=TRIM(E811&amp;"")),"Același cont pe debit și credit. ","")&amp;IF(N(F811)=0,"Lipsește suma. ","")&amp;IF(AND(N(F811)&lt;0,J811&lt;&gt;"Stornare"),"Sumă negativă într-o notă care nu e de stornare. ","")&amp;IF(C811="","Lipsește explicația. ","")))</f>
        <v/>
      </c>
      <c r="L811" s="1" t="str">
        <f>IF(B811="","",B811&amp;"|"&amp;COUNTIF($B$5:B811,B811))</f>
        <v/>
      </c>
      <c r="M811" s="1" t="str">
        <f t="shared" si="38"/>
        <v/>
      </c>
    </row>
    <row r="812" spans="2:13" x14ac:dyDescent="0.2">
      <c r="B812" s="18"/>
      <c r="C812" s="13"/>
      <c r="D812" s="22"/>
      <c r="E812" s="22"/>
      <c r="F812" s="23"/>
      <c r="G812" s="24" t="str">
        <f>IF(B812="","",IFERROR(INDEX('Registru note'!$C$5:$C$504,MATCH(B812,'Registru note'!$B$5:$B$504,0)),""))</f>
        <v/>
      </c>
      <c r="H812" s="25" t="str">
        <f t="shared" si="36"/>
        <v/>
      </c>
      <c r="I812" s="25" t="str">
        <f t="shared" si="37"/>
        <v/>
      </c>
      <c r="J812" s="15" t="str">
        <f>IF(B812="","",IFERROR(INDEX('Registru note'!$D$5:$D$504,MATCH(B812,'Registru note'!$B$5:$B$504,0)),""))</f>
        <v/>
      </c>
      <c r="K812" s="17" t="str">
        <f>IF(AND(B812="",D812="",E812=""),"",TRIM(IF(ISNA(MATCH(B812,'Registru note'!$B$5:$B$504,0)),"Nota nu există în registru. ","")&amp;IF(D812="","Lipsește contul debitor. ",IF(NOT(OR(ISNUMBER(MATCH(TRIM(IF(ISNUMBER(FIND(".",D812)),LEFT(D812,FIND(".",D812)-1),D812)),PlanCont,0)),ISNUMBER(MATCH(LEFT(TRIM(IF(ISNUMBER(FIND(".",D812)),LEFT(D812,FIND(".",D812)-1),D812)),4),PlanCont,0)),ISNUMBER(MATCH(LEFT(TRIM(IF(ISNUMBER(FIND(".",D812)),LEFT(D812,FIND(".",D812)-1),D812)),3),PlanCont,0)))),"Contul debitor nu există în plan. ",""))&amp;IF(E812="","Lipsește contul creditor. ",IF(NOT(OR(ISNUMBER(MATCH(TRIM(IF(ISNUMBER(FIND(".",E812)),LEFT(E812,FIND(".",E812)-1),E812)),PlanCont,0)),ISNUMBER(MATCH(LEFT(TRIM(IF(ISNUMBER(FIND(".",E812)),LEFT(E812,FIND(".",E812)-1),E812)),4),PlanCont,0)),ISNUMBER(MATCH(LEFT(TRIM(IF(ISNUMBER(FIND(".",E812)),LEFT(E812,FIND(".",E812)-1),E812)),3),PlanCont,0)))),"Contul creditor nu există în plan. ",""))&amp;IF(AND(D812&lt;&gt;"",TRIM(D812&amp;"")=TRIM(E812&amp;"")),"Același cont pe debit și credit. ","")&amp;IF(N(F812)=0,"Lipsește suma. ","")&amp;IF(AND(N(F812)&lt;0,J812&lt;&gt;"Stornare"),"Sumă negativă într-o notă care nu e de stornare. ","")&amp;IF(C812="","Lipsește explicația. ","")))</f>
        <v/>
      </c>
      <c r="L812" s="1" t="str">
        <f>IF(B812="","",B812&amp;"|"&amp;COUNTIF($B$5:B812,B812))</f>
        <v/>
      </c>
      <c r="M812" s="1" t="str">
        <f t="shared" si="38"/>
        <v/>
      </c>
    </row>
    <row r="813" spans="2:13" x14ac:dyDescent="0.2">
      <c r="B813" s="18"/>
      <c r="C813" s="13"/>
      <c r="D813" s="22"/>
      <c r="E813" s="22"/>
      <c r="F813" s="23"/>
      <c r="G813" s="24" t="str">
        <f>IF(B813="","",IFERROR(INDEX('Registru note'!$C$5:$C$504,MATCH(B813,'Registru note'!$B$5:$B$504,0)),""))</f>
        <v/>
      </c>
      <c r="H813" s="25" t="str">
        <f t="shared" si="36"/>
        <v/>
      </c>
      <c r="I813" s="25" t="str">
        <f t="shared" si="37"/>
        <v/>
      </c>
      <c r="J813" s="15" t="str">
        <f>IF(B813="","",IFERROR(INDEX('Registru note'!$D$5:$D$504,MATCH(B813,'Registru note'!$B$5:$B$504,0)),""))</f>
        <v/>
      </c>
      <c r="K813" s="17" t="str">
        <f>IF(AND(B813="",D813="",E813=""),"",TRIM(IF(ISNA(MATCH(B813,'Registru note'!$B$5:$B$504,0)),"Nota nu există în registru. ","")&amp;IF(D813="","Lipsește contul debitor. ",IF(NOT(OR(ISNUMBER(MATCH(TRIM(IF(ISNUMBER(FIND(".",D813)),LEFT(D813,FIND(".",D813)-1),D813)),PlanCont,0)),ISNUMBER(MATCH(LEFT(TRIM(IF(ISNUMBER(FIND(".",D813)),LEFT(D813,FIND(".",D813)-1),D813)),4),PlanCont,0)),ISNUMBER(MATCH(LEFT(TRIM(IF(ISNUMBER(FIND(".",D813)),LEFT(D813,FIND(".",D813)-1),D813)),3),PlanCont,0)))),"Contul debitor nu există în plan. ",""))&amp;IF(E813="","Lipsește contul creditor. ",IF(NOT(OR(ISNUMBER(MATCH(TRIM(IF(ISNUMBER(FIND(".",E813)),LEFT(E813,FIND(".",E813)-1),E813)),PlanCont,0)),ISNUMBER(MATCH(LEFT(TRIM(IF(ISNUMBER(FIND(".",E813)),LEFT(E813,FIND(".",E813)-1),E813)),4),PlanCont,0)),ISNUMBER(MATCH(LEFT(TRIM(IF(ISNUMBER(FIND(".",E813)),LEFT(E813,FIND(".",E813)-1),E813)),3),PlanCont,0)))),"Contul creditor nu există în plan. ",""))&amp;IF(AND(D813&lt;&gt;"",TRIM(D813&amp;"")=TRIM(E813&amp;"")),"Același cont pe debit și credit. ","")&amp;IF(N(F813)=0,"Lipsește suma. ","")&amp;IF(AND(N(F813)&lt;0,J813&lt;&gt;"Stornare"),"Sumă negativă într-o notă care nu e de stornare. ","")&amp;IF(C813="","Lipsește explicația. ","")))</f>
        <v/>
      </c>
      <c r="L813" s="1" t="str">
        <f>IF(B813="","",B813&amp;"|"&amp;COUNTIF($B$5:B813,B813))</f>
        <v/>
      </c>
      <c r="M813" s="1" t="str">
        <f t="shared" si="38"/>
        <v/>
      </c>
    </row>
    <row r="814" spans="2:13" x14ac:dyDescent="0.2">
      <c r="B814" s="18"/>
      <c r="C814" s="13"/>
      <c r="D814" s="22"/>
      <c r="E814" s="22"/>
      <c r="F814" s="23"/>
      <c r="G814" s="24" t="str">
        <f>IF(B814="","",IFERROR(INDEX('Registru note'!$C$5:$C$504,MATCH(B814,'Registru note'!$B$5:$B$504,0)),""))</f>
        <v/>
      </c>
      <c r="H814" s="25" t="str">
        <f t="shared" si="36"/>
        <v/>
      </c>
      <c r="I814" s="25" t="str">
        <f t="shared" si="37"/>
        <v/>
      </c>
      <c r="J814" s="15" t="str">
        <f>IF(B814="","",IFERROR(INDEX('Registru note'!$D$5:$D$504,MATCH(B814,'Registru note'!$B$5:$B$504,0)),""))</f>
        <v/>
      </c>
      <c r="K814" s="17" t="str">
        <f>IF(AND(B814="",D814="",E814=""),"",TRIM(IF(ISNA(MATCH(B814,'Registru note'!$B$5:$B$504,0)),"Nota nu există în registru. ","")&amp;IF(D814="","Lipsește contul debitor. ",IF(NOT(OR(ISNUMBER(MATCH(TRIM(IF(ISNUMBER(FIND(".",D814)),LEFT(D814,FIND(".",D814)-1),D814)),PlanCont,0)),ISNUMBER(MATCH(LEFT(TRIM(IF(ISNUMBER(FIND(".",D814)),LEFT(D814,FIND(".",D814)-1),D814)),4),PlanCont,0)),ISNUMBER(MATCH(LEFT(TRIM(IF(ISNUMBER(FIND(".",D814)),LEFT(D814,FIND(".",D814)-1),D814)),3),PlanCont,0)))),"Contul debitor nu există în plan. ",""))&amp;IF(E814="","Lipsește contul creditor. ",IF(NOT(OR(ISNUMBER(MATCH(TRIM(IF(ISNUMBER(FIND(".",E814)),LEFT(E814,FIND(".",E814)-1),E814)),PlanCont,0)),ISNUMBER(MATCH(LEFT(TRIM(IF(ISNUMBER(FIND(".",E814)),LEFT(E814,FIND(".",E814)-1),E814)),4),PlanCont,0)),ISNUMBER(MATCH(LEFT(TRIM(IF(ISNUMBER(FIND(".",E814)),LEFT(E814,FIND(".",E814)-1),E814)),3),PlanCont,0)))),"Contul creditor nu există în plan. ",""))&amp;IF(AND(D814&lt;&gt;"",TRIM(D814&amp;"")=TRIM(E814&amp;"")),"Același cont pe debit și credit. ","")&amp;IF(N(F814)=0,"Lipsește suma. ","")&amp;IF(AND(N(F814)&lt;0,J814&lt;&gt;"Stornare"),"Sumă negativă într-o notă care nu e de stornare. ","")&amp;IF(C814="","Lipsește explicația. ","")))</f>
        <v/>
      </c>
      <c r="L814" s="1" t="str">
        <f>IF(B814="","",B814&amp;"|"&amp;COUNTIF($B$5:B814,B814))</f>
        <v/>
      </c>
      <c r="M814" s="1" t="str">
        <f t="shared" si="38"/>
        <v/>
      </c>
    </row>
    <row r="815" spans="2:13" x14ac:dyDescent="0.2">
      <c r="B815" s="18"/>
      <c r="C815" s="13"/>
      <c r="D815" s="22"/>
      <c r="E815" s="22"/>
      <c r="F815" s="23"/>
      <c r="G815" s="24" t="str">
        <f>IF(B815="","",IFERROR(INDEX('Registru note'!$C$5:$C$504,MATCH(B815,'Registru note'!$B$5:$B$504,0)),""))</f>
        <v/>
      </c>
      <c r="H815" s="25" t="str">
        <f t="shared" si="36"/>
        <v/>
      </c>
      <c r="I815" s="25" t="str">
        <f t="shared" si="37"/>
        <v/>
      </c>
      <c r="J815" s="15" t="str">
        <f>IF(B815="","",IFERROR(INDEX('Registru note'!$D$5:$D$504,MATCH(B815,'Registru note'!$B$5:$B$504,0)),""))</f>
        <v/>
      </c>
      <c r="K815" s="17" t="str">
        <f>IF(AND(B815="",D815="",E815=""),"",TRIM(IF(ISNA(MATCH(B815,'Registru note'!$B$5:$B$504,0)),"Nota nu există în registru. ","")&amp;IF(D815="","Lipsește contul debitor. ",IF(NOT(OR(ISNUMBER(MATCH(TRIM(IF(ISNUMBER(FIND(".",D815)),LEFT(D815,FIND(".",D815)-1),D815)),PlanCont,0)),ISNUMBER(MATCH(LEFT(TRIM(IF(ISNUMBER(FIND(".",D815)),LEFT(D815,FIND(".",D815)-1),D815)),4),PlanCont,0)),ISNUMBER(MATCH(LEFT(TRIM(IF(ISNUMBER(FIND(".",D815)),LEFT(D815,FIND(".",D815)-1),D815)),3),PlanCont,0)))),"Contul debitor nu există în plan. ",""))&amp;IF(E815="","Lipsește contul creditor. ",IF(NOT(OR(ISNUMBER(MATCH(TRIM(IF(ISNUMBER(FIND(".",E815)),LEFT(E815,FIND(".",E815)-1),E815)),PlanCont,0)),ISNUMBER(MATCH(LEFT(TRIM(IF(ISNUMBER(FIND(".",E815)),LEFT(E815,FIND(".",E815)-1),E815)),4),PlanCont,0)),ISNUMBER(MATCH(LEFT(TRIM(IF(ISNUMBER(FIND(".",E815)),LEFT(E815,FIND(".",E815)-1),E815)),3),PlanCont,0)))),"Contul creditor nu există în plan. ",""))&amp;IF(AND(D815&lt;&gt;"",TRIM(D815&amp;"")=TRIM(E815&amp;"")),"Același cont pe debit și credit. ","")&amp;IF(N(F815)=0,"Lipsește suma. ","")&amp;IF(AND(N(F815)&lt;0,J815&lt;&gt;"Stornare"),"Sumă negativă într-o notă care nu e de stornare. ","")&amp;IF(C815="","Lipsește explicația. ","")))</f>
        <v/>
      </c>
      <c r="L815" s="1" t="str">
        <f>IF(B815="","",B815&amp;"|"&amp;COUNTIF($B$5:B815,B815))</f>
        <v/>
      </c>
      <c r="M815" s="1" t="str">
        <f t="shared" si="38"/>
        <v/>
      </c>
    </row>
    <row r="816" spans="2:13" x14ac:dyDescent="0.2">
      <c r="B816" s="18"/>
      <c r="C816" s="13"/>
      <c r="D816" s="22"/>
      <c r="E816" s="22"/>
      <c r="F816" s="23"/>
      <c r="G816" s="24" t="str">
        <f>IF(B816="","",IFERROR(INDEX('Registru note'!$C$5:$C$504,MATCH(B816,'Registru note'!$B$5:$B$504,0)),""))</f>
        <v/>
      </c>
      <c r="H816" s="25" t="str">
        <f t="shared" si="36"/>
        <v/>
      </c>
      <c r="I816" s="25" t="str">
        <f t="shared" si="37"/>
        <v/>
      </c>
      <c r="J816" s="15" t="str">
        <f>IF(B816="","",IFERROR(INDEX('Registru note'!$D$5:$D$504,MATCH(B816,'Registru note'!$B$5:$B$504,0)),""))</f>
        <v/>
      </c>
      <c r="K816" s="17" t="str">
        <f>IF(AND(B816="",D816="",E816=""),"",TRIM(IF(ISNA(MATCH(B816,'Registru note'!$B$5:$B$504,0)),"Nota nu există în registru. ","")&amp;IF(D816="","Lipsește contul debitor. ",IF(NOT(OR(ISNUMBER(MATCH(TRIM(IF(ISNUMBER(FIND(".",D816)),LEFT(D816,FIND(".",D816)-1),D816)),PlanCont,0)),ISNUMBER(MATCH(LEFT(TRIM(IF(ISNUMBER(FIND(".",D816)),LEFT(D816,FIND(".",D816)-1),D816)),4),PlanCont,0)),ISNUMBER(MATCH(LEFT(TRIM(IF(ISNUMBER(FIND(".",D816)),LEFT(D816,FIND(".",D816)-1),D816)),3),PlanCont,0)))),"Contul debitor nu există în plan. ",""))&amp;IF(E816="","Lipsește contul creditor. ",IF(NOT(OR(ISNUMBER(MATCH(TRIM(IF(ISNUMBER(FIND(".",E816)),LEFT(E816,FIND(".",E816)-1),E816)),PlanCont,0)),ISNUMBER(MATCH(LEFT(TRIM(IF(ISNUMBER(FIND(".",E816)),LEFT(E816,FIND(".",E816)-1),E816)),4),PlanCont,0)),ISNUMBER(MATCH(LEFT(TRIM(IF(ISNUMBER(FIND(".",E816)),LEFT(E816,FIND(".",E816)-1),E816)),3),PlanCont,0)))),"Contul creditor nu există în plan. ",""))&amp;IF(AND(D816&lt;&gt;"",TRIM(D816&amp;"")=TRIM(E816&amp;"")),"Același cont pe debit și credit. ","")&amp;IF(N(F816)=0,"Lipsește suma. ","")&amp;IF(AND(N(F816)&lt;0,J816&lt;&gt;"Stornare"),"Sumă negativă într-o notă care nu e de stornare. ","")&amp;IF(C816="","Lipsește explicația. ","")))</f>
        <v/>
      </c>
      <c r="L816" s="1" t="str">
        <f>IF(B816="","",B816&amp;"|"&amp;COUNTIF($B$5:B816,B816))</f>
        <v/>
      </c>
      <c r="M816" s="1" t="str">
        <f t="shared" si="38"/>
        <v/>
      </c>
    </row>
    <row r="817" spans="2:13" x14ac:dyDescent="0.2">
      <c r="B817" s="18"/>
      <c r="C817" s="13"/>
      <c r="D817" s="22"/>
      <c r="E817" s="22"/>
      <c r="F817" s="23"/>
      <c r="G817" s="24" t="str">
        <f>IF(B817="","",IFERROR(INDEX('Registru note'!$C$5:$C$504,MATCH(B817,'Registru note'!$B$5:$B$504,0)),""))</f>
        <v/>
      </c>
      <c r="H817" s="25" t="str">
        <f t="shared" si="36"/>
        <v/>
      </c>
      <c r="I817" s="25" t="str">
        <f t="shared" si="37"/>
        <v/>
      </c>
      <c r="J817" s="15" t="str">
        <f>IF(B817="","",IFERROR(INDEX('Registru note'!$D$5:$D$504,MATCH(B817,'Registru note'!$B$5:$B$504,0)),""))</f>
        <v/>
      </c>
      <c r="K817" s="17" t="str">
        <f>IF(AND(B817="",D817="",E817=""),"",TRIM(IF(ISNA(MATCH(B817,'Registru note'!$B$5:$B$504,0)),"Nota nu există în registru. ","")&amp;IF(D817="","Lipsește contul debitor. ",IF(NOT(OR(ISNUMBER(MATCH(TRIM(IF(ISNUMBER(FIND(".",D817)),LEFT(D817,FIND(".",D817)-1),D817)),PlanCont,0)),ISNUMBER(MATCH(LEFT(TRIM(IF(ISNUMBER(FIND(".",D817)),LEFT(D817,FIND(".",D817)-1),D817)),4),PlanCont,0)),ISNUMBER(MATCH(LEFT(TRIM(IF(ISNUMBER(FIND(".",D817)),LEFT(D817,FIND(".",D817)-1),D817)),3),PlanCont,0)))),"Contul debitor nu există în plan. ",""))&amp;IF(E817="","Lipsește contul creditor. ",IF(NOT(OR(ISNUMBER(MATCH(TRIM(IF(ISNUMBER(FIND(".",E817)),LEFT(E817,FIND(".",E817)-1),E817)),PlanCont,0)),ISNUMBER(MATCH(LEFT(TRIM(IF(ISNUMBER(FIND(".",E817)),LEFT(E817,FIND(".",E817)-1),E817)),4),PlanCont,0)),ISNUMBER(MATCH(LEFT(TRIM(IF(ISNUMBER(FIND(".",E817)),LEFT(E817,FIND(".",E817)-1),E817)),3),PlanCont,0)))),"Contul creditor nu există în plan. ",""))&amp;IF(AND(D817&lt;&gt;"",TRIM(D817&amp;"")=TRIM(E817&amp;"")),"Același cont pe debit și credit. ","")&amp;IF(N(F817)=0,"Lipsește suma. ","")&amp;IF(AND(N(F817)&lt;0,J817&lt;&gt;"Stornare"),"Sumă negativă într-o notă care nu e de stornare. ","")&amp;IF(C817="","Lipsește explicația. ","")))</f>
        <v/>
      </c>
      <c r="L817" s="1" t="str">
        <f>IF(B817="","",B817&amp;"|"&amp;COUNTIF($B$5:B817,B817))</f>
        <v/>
      </c>
      <c r="M817" s="1" t="str">
        <f t="shared" si="38"/>
        <v/>
      </c>
    </row>
    <row r="818" spans="2:13" x14ac:dyDescent="0.2">
      <c r="B818" s="18"/>
      <c r="C818" s="13"/>
      <c r="D818" s="22"/>
      <c r="E818" s="22"/>
      <c r="F818" s="23"/>
      <c r="G818" s="24" t="str">
        <f>IF(B818="","",IFERROR(INDEX('Registru note'!$C$5:$C$504,MATCH(B818,'Registru note'!$B$5:$B$504,0)),""))</f>
        <v/>
      </c>
      <c r="H818" s="25" t="str">
        <f t="shared" si="36"/>
        <v/>
      </c>
      <c r="I818" s="25" t="str">
        <f t="shared" si="37"/>
        <v/>
      </c>
      <c r="J818" s="15" t="str">
        <f>IF(B818="","",IFERROR(INDEX('Registru note'!$D$5:$D$504,MATCH(B818,'Registru note'!$B$5:$B$504,0)),""))</f>
        <v/>
      </c>
      <c r="K818" s="17" t="str">
        <f>IF(AND(B818="",D818="",E818=""),"",TRIM(IF(ISNA(MATCH(B818,'Registru note'!$B$5:$B$504,0)),"Nota nu există în registru. ","")&amp;IF(D818="","Lipsește contul debitor. ",IF(NOT(OR(ISNUMBER(MATCH(TRIM(IF(ISNUMBER(FIND(".",D818)),LEFT(D818,FIND(".",D818)-1),D818)),PlanCont,0)),ISNUMBER(MATCH(LEFT(TRIM(IF(ISNUMBER(FIND(".",D818)),LEFT(D818,FIND(".",D818)-1),D818)),4),PlanCont,0)),ISNUMBER(MATCH(LEFT(TRIM(IF(ISNUMBER(FIND(".",D818)),LEFT(D818,FIND(".",D818)-1),D818)),3),PlanCont,0)))),"Contul debitor nu există în plan. ",""))&amp;IF(E818="","Lipsește contul creditor. ",IF(NOT(OR(ISNUMBER(MATCH(TRIM(IF(ISNUMBER(FIND(".",E818)),LEFT(E818,FIND(".",E818)-1),E818)),PlanCont,0)),ISNUMBER(MATCH(LEFT(TRIM(IF(ISNUMBER(FIND(".",E818)),LEFT(E818,FIND(".",E818)-1),E818)),4),PlanCont,0)),ISNUMBER(MATCH(LEFT(TRIM(IF(ISNUMBER(FIND(".",E818)),LEFT(E818,FIND(".",E818)-1),E818)),3),PlanCont,0)))),"Contul creditor nu există în plan. ",""))&amp;IF(AND(D818&lt;&gt;"",TRIM(D818&amp;"")=TRIM(E818&amp;"")),"Același cont pe debit și credit. ","")&amp;IF(N(F818)=0,"Lipsește suma. ","")&amp;IF(AND(N(F818)&lt;0,J818&lt;&gt;"Stornare"),"Sumă negativă într-o notă care nu e de stornare. ","")&amp;IF(C818="","Lipsește explicația. ","")))</f>
        <v/>
      </c>
      <c r="L818" s="1" t="str">
        <f>IF(B818="","",B818&amp;"|"&amp;COUNTIF($B$5:B818,B818))</f>
        <v/>
      </c>
      <c r="M818" s="1" t="str">
        <f t="shared" si="38"/>
        <v/>
      </c>
    </row>
    <row r="819" spans="2:13" x14ac:dyDescent="0.2">
      <c r="B819" s="18"/>
      <c r="C819" s="13"/>
      <c r="D819" s="22"/>
      <c r="E819" s="22"/>
      <c r="F819" s="23"/>
      <c r="G819" s="24" t="str">
        <f>IF(B819="","",IFERROR(INDEX('Registru note'!$C$5:$C$504,MATCH(B819,'Registru note'!$B$5:$B$504,0)),""))</f>
        <v/>
      </c>
      <c r="H819" s="25" t="str">
        <f t="shared" si="36"/>
        <v/>
      </c>
      <c r="I819" s="25" t="str">
        <f t="shared" si="37"/>
        <v/>
      </c>
      <c r="J819" s="15" t="str">
        <f>IF(B819="","",IFERROR(INDEX('Registru note'!$D$5:$D$504,MATCH(B819,'Registru note'!$B$5:$B$504,0)),""))</f>
        <v/>
      </c>
      <c r="K819" s="17" t="str">
        <f>IF(AND(B819="",D819="",E819=""),"",TRIM(IF(ISNA(MATCH(B819,'Registru note'!$B$5:$B$504,0)),"Nota nu există în registru. ","")&amp;IF(D819="","Lipsește contul debitor. ",IF(NOT(OR(ISNUMBER(MATCH(TRIM(IF(ISNUMBER(FIND(".",D819)),LEFT(D819,FIND(".",D819)-1),D819)),PlanCont,0)),ISNUMBER(MATCH(LEFT(TRIM(IF(ISNUMBER(FIND(".",D819)),LEFT(D819,FIND(".",D819)-1),D819)),4),PlanCont,0)),ISNUMBER(MATCH(LEFT(TRIM(IF(ISNUMBER(FIND(".",D819)),LEFT(D819,FIND(".",D819)-1),D819)),3),PlanCont,0)))),"Contul debitor nu există în plan. ",""))&amp;IF(E819="","Lipsește contul creditor. ",IF(NOT(OR(ISNUMBER(MATCH(TRIM(IF(ISNUMBER(FIND(".",E819)),LEFT(E819,FIND(".",E819)-1),E819)),PlanCont,0)),ISNUMBER(MATCH(LEFT(TRIM(IF(ISNUMBER(FIND(".",E819)),LEFT(E819,FIND(".",E819)-1),E819)),4),PlanCont,0)),ISNUMBER(MATCH(LEFT(TRIM(IF(ISNUMBER(FIND(".",E819)),LEFT(E819,FIND(".",E819)-1),E819)),3),PlanCont,0)))),"Contul creditor nu există în plan. ",""))&amp;IF(AND(D819&lt;&gt;"",TRIM(D819&amp;"")=TRIM(E819&amp;"")),"Același cont pe debit și credit. ","")&amp;IF(N(F819)=0,"Lipsește suma. ","")&amp;IF(AND(N(F819)&lt;0,J819&lt;&gt;"Stornare"),"Sumă negativă într-o notă care nu e de stornare. ","")&amp;IF(C819="","Lipsește explicația. ","")))</f>
        <v/>
      </c>
      <c r="L819" s="1" t="str">
        <f>IF(B819="","",B819&amp;"|"&amp;COUNTIF($B$5:B819,B819))</f>
        <v/>
      </c>
      <c r="M819" s="1" t="str">
        <f t="shared" si="38"/>
        <v/>
      </c>
    </row>
    <row r="820" spans="2:13" x14ac:dyDescent="0.2">
      <c r="B820" s="18"/>
      <c r="C820" s="13"/>
      <c r="D820" s="22"/>
      <c r="E820" s="22"/>
      <c r="F820" s="23"/>
      <c r="G820" s="24" t="str">
        <f>IF(B820="","",IFERROR(INDEX('Registru note'!$C$5:$C$504,MATCH(B820,'Registru note'!$B$5:$B$504,0)),""))</f>
        <v/>
      </c>
      <c r="H820" s="25" t="str">
        <f t="shared" si="36"/>
        <v/>
      </c>
      <c r="I820" s="25" t="str">
        <f t="shared" si="37"/>
        <v/>
      </c>
      <c r="J820" s="15" t="str">
        <f>IF(B820="","",IFERROR(INDEX('Registru note'!$D$5:$D$504,MATCH(B820,'Registru note'!$B$5:$B$504,0)),""))</f>
        <v/>
      </c>
      <c r="K820" s="17" t="str">
        <f>IF(AND(B820="",D820="",E820=""),"",TRIM(IF(ISNA(MATCH(B820,'Registru note'!$B$5:$B$504,0)),"Nota nu există în registru. ","")&amp;IF(D820="","Lipsește contul debitor. ",IF(NOT(OR(ISNUMBER(MATCH(TRIM(IF(ISNUMBER(FIND(".",D820)),LEFT(D820,FIND(".",D820)-1),D820)),PlanCont,0)),ISNUMBER(MATCH(LEFT(TRIM(IF(ISNUMBER(FIND(".",D820)),LEFT(D820,FIND(".",D820)-1),D820)),4),PlanCont,0)),ISNUMBER(MATCH(LEFT(TRIM(IF(ISNUMBER(FIND(".",D820)),LEFT(D820,FIND(".",D820)-1),D820)),3),PlanCont,0)))),"Contul debitor nu există în plan. ",""))&amp;IF(E820="","Lipsește contul creditor. ",IF(NOT(OR(ISNUMBER(MATCH(TRIM(IF(ISNUMBER(FIND(".",E820)),LEFT(E820,FIND(".",E820)-1),E820)),PlanCont,0)),ISNUMBER(MATCH(LEFT(TRIM(IF(ISNUMBER(FIND(".",E820)),LEFT(E820,FIND(".",E820)-1),E820)),4),PlanCont,0)),ISNUMBER(MATCH(LEFT(TRIM(IF(ISNUMBER(FIND(".",E820)),LEFT(E820,FIND(".",E820)-1),E820)),3),PlanCont,0)))),"Contul creditor nu există în plan. ",""))&amp;IF(AND(D820&lt;&gt;"",TRIM(D820&amp;"")=TRIM(E820&amp;"")),"Același cont pe debit și credit. ","")&amp;IF(N(F820)=0,"Lipsește suma. ","")&amp;IF(AND(N(F820)&lt;0,J820&lt;&gt;"Stornare"),"Sumă negativă într-o notă care nu e de stornare. ","")&amp;IF(C820="","Lipsește explicația. ","")))</f>
        <v/>
      </c>
      <c r="L820" s="1" t="str">
        <f>IF(B820="","",B820&amp;"|"&amp;COUNTIF($B$5:B820,B820))</f>
        <v/>
      </c>
      <c r="M820" s="1" t="str">
        <f t="shared" si="38"/>
        <v/>
      </c>
    </row>
    <row r="821" spans="2:13" x14ac:dyDescent="0.2">
      <c r="B821" s="18"/>
      <c r="C821" s="13"/>
      <c r="D821" s="22"/>
      <c r="E821" s="22"/>
      <c r="F821" s="23"/>
      <c r="G821" s="24" t="str">
        <f>IF(B821="","",IFERROR(INDEX('Registru note'!$C$5:$C$504,MATCH(B821,'Registru note'!$B$5:$B$504,0)),""))</f>
        <v/>
      </c>
      <c r="H821" s="25" t="str">
        <f t="shared" si="36"/>
        <v/>
      </c>
      <c r="I821" s="25" t="str">
        <f t="shared" si="37"/>
        <v/>
      </c>
      <c r="J821" s="15" t="str">
        <f>IF(B821="","",IFERROR(INDEX('Registru note'!$D$5:$D$504,MATCH(B821,'Registru note'!$B$5:$B$504,0)),""))</f>
        <v/>
      </c>
      <c r="K821" s="17" t="str">
        <f>IF(AND(B821="",D821="",E821=""),"",TRIM(IF(ISNA(MATCH(B821,'Registru note'!$B$5:$B$504,0)),"Nota nu există în registru. ","")&amp;IF(D821="","Lipsește contul debitor. ",IF(NOT(OR(ISNUMBER(MATCH(TRIM(IF(ISNUMBER(FIND(".",D821)),LEFT(D821,FIND(".",D821)-1),D821)),PlanCont,0)),ISNUMBER(MATCH(LEFT(TRIM(IF(ISNUMBER(FIND(".",D821)),LEFT(D821,FIND(".",D821)-1),D821)),4),PlanCont,0)),ISNUMBER(MATCH(LEFT(TRIM(IF(ISNUMBER(FIND(".",D821)),LEFT(D821,FIND(".",D821)-1),D821)),3),PlanCont,0)))),"Contul debitor nu există în plan. ",""))&amp;IF(E821="","Lipsește contul creditor. ",IF(NOT(OR(ISNUMBER(MATCH(TRIM(IF(ISNUMBER(FIND(".",E821)),LEFT(E821,FIND(".",E821)-1),E821)),PlanCont,0)),ISNUMBER(MATCH(LEFT(TRIM(IF(ISNUMBER(FIND(".",E821)),LEFT(E821,FIND(".",E821)-1),E821)),4),PlanCont,0)),ISNUMBER(MATCH(LEFT(TRIM(IF(ISNUMBER(FIND(".",E821)),LEFT(E821,FIND(".",E821)-1),E821)),3),PlanCont,0)))),"Contul creditor nu există în plan. ",""))&amp;IF(AND(D821&lt;&gt;"",TRIM(D821&amp;"")=TRIM(E821&amp;"")),"Același cont pe debit și credit. ","")&amp;IF(N(F821)=0,"Lipsește suma. ","")&amp;IF(AND(N(F821)&lt;0,J821&lt;&gt;"Stornare"),"Sumă negativă într-o notă care nu e de stornare. ","")&amp;IF(C821="","Lipsește explicația. ","")))</f>
        <v/>
      </c>
      <c r="L821" s="1" t="str">
        <f>IF(B821="","",B821&amp;"|"&amp;COUNTIF($B$5:B821,B821))</f>
        <v/>
      </c>
      <c r="M821" s="1" t="str">
        <f t="shared" si="38"/>
        <v/>
      </c>
    </row>
    <row r="822" spans="2:13" x14ac:dyDescent="0.2">
      <c r="B822" s="18"/>
      <c r="C822" s="13"/>
      <c r="D822" s="22"/>
      <c r="E822" s="22"/>
      <c r="F822" s="23"/>
      <c r="G822" s="24" t="str">
        <f>IF(B822="","",IFERROR(INDEX('Registru note'!$C$5:$C$504,MATCH(B822,'Registru note'!$B$5:$B$504,0)),""))</f>
        <v/>
      </c>
      <c r="H822" s="25" t="str">
        <f t="shared" si="36"/>
        <v/>
      </c>
      <c r="I822" s="25" t="str">
        <f t="shared" si="37"/>
        <v/>
      </c>
      <c r="J822" s="15" t="str">
        <f>IF(B822="","",IFERROR(INDEX('Registru note'!$D$5:$D$504,MATCH(B822,'Registru note'!$B$5:$B$504,0)),""))</f>
        <v/>
      </c>
      <c r="K822" s="17" t="str">
        <f>IF(AND(B822="",D822="",E822=""),"",TRIM(IF(ISNA(MATCH(B822,'Registru note'!$B$5:$B$504,0)),"Nota nu există în registru. ","")&amp;IF(D822="","Lipsește contul debitor. ",IF(NOT(OR(ISNUMBER(MATCH(TRIM(IF(ISNUMBER(FIND(".",D822)),LEFT(D822,FIND(".",D822)-1),D822)),PlanCont,0)),ISNUMBER(MATCH(LEFT(TRIM(IF(ISNUMBER(FIND(".",D822)),LEFT(D822,FIND(".",D822)-1),D822)),4),PlanCont,0)),ISNUMBER(MATCH(LEFT(TRIM(IF(ISNUMBER(FIND(".",D822)),LEFT(D822,FIND(".",D822)-1),D822)),3),PlanCont,0)))),"Contul debitor nu există în plan. ",""))&amp;IF(E822="","Lipsește contul creditor. ",IF(NOT(OR(ISNUMBER(MATCH(TRIM(IF(ISNUMBER(FIND(".",E822)),LEFT(E822,FIND(".",E822)-1),E822)),PlanCont,0)),ISNUMBER(MATCH(LEFT(TRIM(IF(ISNUMBER(FIND(".",E822)),LEFT(E822,FIND(".",E822)-1),E822)),4),PlanCont,0)),ISNUMBER(MATCH(LEFT(TRIM(IF(ISNUMBER(FIND(".",E822)),LEFT(E822,FIND(".",E822)-1),E822)),3),PlanCont,0)))),"Contul creditor nu există în plan. ",""))&amp;IF(AND(D822&lt;&gt;"",TRIM(D822&amp;"")=TRIM(E822&amp;"")),"Același cont pe debit și credit. ","")&amp;IF(N(F822)=0,"Lipsește suma. ","")&amp;IF(AND(N(F822)&lt;0,J822&lt;&gt;"Stornare"),"Sumă negativă într-o notă care nu e de stornare. ","")&amp;IF(C822="","Lipsește explicația. ","")))</f>
        <v/>
      </c>
      <c r="L822" s="1" t="str">
        <f>IF(B822="","",B822&amp;"|"&amp;COUNTIF($B$5:B822,B822))</f>
        <v/>
      </c>
      <c r="M822" s="1" t="str">
        <f t="shared" si="38"/>
        <v/>
      </c>
    </row>
    <row r="823" spans="2:13" x14ac:dyDescent="0.2">
      <c r="B823" s="18"/>
      <c r="C823" s="13"/>
      <c r="D823" s="22"/>
      <c r="E823" s="22"/>
      <c r="F823" s="23"/>
      <c r="G823" s="24" t="str">
        <f>IF(B823="","",IFERROR(INDEX('Registru note'!$C$5:$C$504,MATCH(B823,'Registru note'!$B$5:$B$504,0)),""))</f>
        <v/>
      </c>
      <c r="H823" s="25" t="str">
        <f t="shared" si="36"/>
        <v/>
      </c>
      <c r="I823" s="25" t="str">
        <f t="shared" si="37"/>
        <v/>
      </c>
      <c r="J823" s="15" t="str">
        <f>IF(B823="","",IFERROR(INDEX('Registru note'!$D$5:$D$504,MATCH(B823,'Registru note'!$B$5:$B$504,0)),""))</f>
        <v/>
      </c>
      <c r="K823" s="17" t="str">
        <f>IF(AND(B823="",D823="",E823=""),"",TRIM(IF(ISNA(MATCH(B823,'Registru note'!$B$5:$B$504,0)),"Nota nu există în registru. ","")&amp;IF(D823="","Lipsește contul debitor. ",IF(NOT(OR(ISNUMBER(MATCH(TRIM(IF(ISNUMBER(FIND(".",D823)),LEFT(D823,FIND(".",D823)-1),D823)),PlanCont,0)),ISNUMBER(MATCH(LEFT(TRIM(IF(ISNUMBER(FIND(".",D823)),LEFT(D823,FIND(".",D823)-1),D823)),4),PlanCont,0)),ISNUMBER(MATCH(LEFT(TRIM(IF(ISNUMBER(FIND(".",D823)),LEFT(D823,FIND(".",D823)-1),D823)),3),PlanCont,0)))),"Contul debitor nu există în plan. ",""))&amp;IF(E823="","Lipsește contul creditor. ",IF(NOT(OR(ISNUMBER(MATCH(TRIM(IF(ISNUMBER(FIND(".",E823)),LEFT(E823,FIND(".",E823)-1),E823)),PlanCont,0)),ISNUMBER(MATCH(LEFT(TRIM(IF(ISNUMBER(FIND(".",E823)),LEFT(E823,FIND(".",E823)-1),E823)),4),PlanCont,0)),ISNUMBER(MATCH(LEFT(TRIM(IF(ISNUMBER(FIND(".",E823)),LEFT(E823,FIND(".",E823)-1),E823)),3),PlanCont,0)))),"Contul creditor nu există în plan. ",""))&amp;IF(AND(D823&lt;&gt;"",TRIM(D823&amp;"")=TRIM(E823&amp;"")),"Același cont pe debit și credit. ","")&amp;IF(N(F823)=0,"Lipsește suma. ","")&amp;IF(AND(N(F823)&lt;0,J823&lt;&gt;"Stornare"),"Sumă negativă într-o notă care nu e de stornare. ","")&amp;IF(C823="","Lipsește explicația. ","")))</f>
        <v/>
      </c>
      <c r="L823" s="1" t="str">
        <f>IF(B823="","",B823&amp;"|"&amp;COUNTIF($B$5:B823,B823))</f>
        <v/>
      </c>
      <c r="M823" s="1" t="str">
        <f t="shared" si="38"/>
        <v/>
      </c>
    </row>
    <row r="824" spans="2:13" x14ac:dyDescent="0.2">
      <c r="B824" s="18"/>
      <c r="C824" s="13"/>
      <c r="D824" s="22"/>
      <c r="E824" s="22"/>
      <c r="F824" s="23"/>
      <c r="G824" s="24" t="str">
        <f>IF(B824="","",IFERROR(INDEX('Registru note'!$C$5:$C$504,MATCH(B824,'Registru note'!$B$5:$B$504,0)),""))</f>
        <v/>
      </c>
      <c r="H824" s="25" t="str">
        <f t="shared" si="36"/>
        <v/>
      </c>
      <c r="I824" s="25" t="str">
        <f t="shared" si="37"/>
        <v/>
      </c>
      <c r="J824" s="15" t="str">
        <f>IF(B824="","",IFERROR(INDEX('Registru note'!$D$5:$D$504,MATCH(B824,'Registru note'!$B$5:$B$504,0)),""))</f>
        <v/>
      </c>
      <c r="K824" s="17" t="str">
        <f>IF(AND(B824="",D824="",E824=""),"",TRIM(IF(ISNA(MATCH(B824,'Registru note'!$B$5:$B$504,0)),"Nota nu există în registru. ","")&amp;IF(D824="","Lipsește contul debitor. ",IF(NOT(OR(ISNUMBER(MATCH(TRIM(IF(ISNUMBER(FIND(".",D824)),LEFT(D824,FIND(".",D824)-1),D824)),PlanCont,0)),ISNUMBER(MATCH(LEFT(TRIM(IF(ISNUMBER(FIND(".",D824)),LEFT(D824,FIND(".",D824)-1),D824)),4),PlanCont,0)),ISNUMBER(MATCH(LEFT(TRIM(IF(ISNUMBER(FIND(".",D824)),LEFT(D824,FIND(".",D824)-1),D824)),3),PlanCont,0)))),"Contul debitor nu există în plan. ",""))&amp;IF(E824="","Lipsește contul creditor. ",IF(NOT(OR(ISNUMBER(MATCH(TRIM(IF(ISNUMBER(FIND(".",E824)),LEFT(E824,FIND(".",E824)-1),E824)),PlanCont,0)),ISNUMBER(MATCH(LEFT(TRIM(IF(ISNUMBER(FIND(".",E824)),LEFT(E824,FIND(".",E824)-1),E824)),4),PlanCont,0)),ISNUMBER(MATCH(LEFT(TRIM(IF(ISNUMBER(FIND(".",E824)),LEFT(E824,FIND(".",E824)-1),E824)),3),PlanCont,0)))),"Contul creditor nu există în plan. ",""))&amp;IF(AND(D824&lt;&gt;"",TRIM(D824&amp;"")=TRIM(E824&amp;"")),"Același cont pe debit și credit. ","")&amp;IF(N(F824)=0,"Lipsește suma. ","")&amp;IF(AND(N(F824)&lt;0,J824&lt;&gt;"Stornare"),"Sumă negativă într-o notă care nu e de stornare. ","")&amp;IF(C824="","Lipsește explicația. ","")))</f>
        <v/>
      </c>
      <c r="L824" s="1" t="str">
        <f>IF(B824="","",B824&amp;"|"&amp;COUNTIF($B$5:B824,B824))</f>
        <v/>
      </c>
      <c r="M824" s="1" t="str">
        <f t="shared" si="38"/>
        <v/>
      </c>
    </row>
    <row r="825" spans="2:13" x14ac:dyDescent="0.2">
      <c r="B825" s="18"/>
      <c r="C825" s="13"/>
      <c r="D825" s="22"/>
      <c r="E825" s="22"/>
      <c r="F825" s="23"/>
      <c r="G825" s="24" t="str">
        <f>IF(B825="","",IFERROR(INDEX('Registru note'!$C$5:$C$504,MATCH(B825,'Registru note'!$B$5:$B$504,0)),""))</f>
        <v/>
      </c>
      <c r="H825" s="25" t="str">
        <f t="shared" si="36"/>
        <v/>
      </c>
      <c r="I825" s="25" t="str">
        <f t="shared" si="37"/>
        <v/>
      </c>
      <c r="J825" s="15" t="str">
        <f>IF(B825="","",IFERROR(INDEX('Registru note'!$D$5:$D$504,MATCH(B825,'Registru note'!$B$5:$B$504,0)),""))</f>
        <v/>
      </c>
      <c r="K825" s="17" t="str">
        <f>IF(AND(B825="",D825="",E825=""),"",TRIM(IF(ISNA(MATCH(B825,'Registru note'!$B$5:$B$504,0)),"Nota nu există în registru. ","")&amp;IF(D825="","Lipsește contul debitor. ",IF(NOT(OR(ISNUMBER(MATCH(TRIM(IF(ISNUMBER(FIND(".",D825)),LEFT(D825,FIND(".",D825)-1),D825)),PlanCont,0)),ISNUMBER(MATCH(LEFT(TRIM(IF(ISNUMBER(FIND(".",D825)),LEFT(D825,FIND(".",D825)-1),D825)),4),PlanCont,0)),ISNUMBER(MATCH(LEFT(TRIM(IF(ISNUMBER(FIND(".",D825)),LEFT(D825,FIND(".",D825)-1),D825)),3),PlanCont,0)))),"Contul debitor nu există în plan. ",""))&amp;IF(E825="","Lipsește contul creditor. ",IF(NOT(OR(ISNUMBER(MATCH(TRIM(IF(ISNUMBER(FIND(".",E825)),LEFT(E825,FIND(".",E825)-1),E825)),PlanCont,0)),ISNUMBER(MATCH(LEFT(TRIM(IF(ISNUMBER(FIND(".",E825)),LEFT(E825,FIND(".",E825)-1),E825)),4),PlanCont,0)),ISNUMBER(MATCH(LEFT(TRIM(IF(ISNUMBER(FIND(".",E825)),LEFT(E825,FIND(".",E825)-1),E825)),3),PlanCont,0)))),"Contul creditor nu există în plan. ",""))&amp;IF(AND(D825&lt;&gt;"",TRIM(D825&amp;"")=TRIM(E825&amp;"")),"Același cont pe debit și credit. ","")&amp;IF(N(F825)=0,"Lipsește suma. ","")&amp;IF(AND(N(F825)&lt;0,J825&lt;&gt;"Stornare"),"Sumă negativă într-o notă care nu e de stornare. ","")&amp;IF(C825="","Lipsește explicația. ","")))</f>
        <v/>
      </c>
      <c r="L825" s="1" t="str">
        <f>IF(B825="","",B825&amp;"|"&amp;COUNTIF($B$5:B825,B825))</f>
        <v/>
      </c>
      <c r="M825" s="1" t="str">
        <f t="shared" si="38"/>
        <v/>
      </c>
    </row>
    <row r="826" spans="2:13" x14ac:dyDescent="0.2">
      <c r="B826" s="18"/>
      <c r="C826" s="13"/>
      <c r="D826" s="22"/>
      <c r="E826" s="22"/>
      <c r="F826" s="23"/>
      <c r="G826" s="24" t="str">
        <f>IF(B826="","",IFERROR(INDEX('Registru note'!$C$5:$C$504,MATCH(B826,'Registru note'!$B$5:$B$504,0)),""))</f>
        <v/>
      </c>
      <c r="H826" s="25" t="str">
        <f t="shared" si="36"/>
        <v/>
      </c>
      <c r="I826" s="25" t="str">
        <f t="shared" si="37"/>
        <v/>
      </c>
      <c r="J826" s="15" t="str">
        <f>IF(B826="","",IFERROR(INDEX('Registru note'!$D$5:$D$504,MATCH(B826,'Registru note'!$B$5:$B$504,0)),""))</f>
        <v/>
      </c>
      <c r="K826" s="17" t="str">
        <f>IF(AND(B826="",D826="",E826=""),"",TRIM(IF(ISNA(MATCH(B826,'Registru note'!$B$5:$B$504,0)),"Nota nu există în registru. ","")&amp;IF(D826="","Lipsește contul debitor. ",IF(NOT(OR(ISNUMBER(MATCH(TRIM(IF(ISNUMBER(FIND(".",D826)),LEFT(D826,FIND(".",D826)-1),D826)),PlanCont,0)),ISNUMBER(MATCH(LEFT(TRIM(IF(ISNUMBER(FIND(".",D826)),LEFT(D826,FIND(".",D826)-1),D826)),4),PlanCont,0)),ISNUMBER(MATCH(LEFT(TRIM(IF(ISNUMBER(FIND(".",D826)),LEFT(D826,FIND(".",D826)-1),D826)),3),PlanCont,0)))),"Contul debitor nu există în plan. ",""))&amp;IF(E826="","Lipsește contul creditor. ",IF(NOT(OR(ISNUMBER(MATCH(TRIM(IF(ISNUMBER(FIND(".",E826)),LEFT(E826,FIND(".",E826)-1),E826)),PlanCont,0)),ISNUMBER(MATCH(LEFT(TRIM(IF(ISNUMBER(FIND(".",E826)),LEFT(E826,FIND(".",E826)-1),E826)),4),PlanCont,0)),ISNUMBER(MATCH(LEFT(TRIM(IF(ISNUMBER(FIND(".",E826)),LEFT(E826,FIND(".",E826)-1),E826)),3),PlanCont,0)))),"Contul creditor nu există în plan. ",""))&amp;IF(AND(D826&lt;&gt;"",TRIM(D826&amp;"")=TRIM(E826&amp;"")),"Același cont pe debit și credit. ","")&amp;IF(N(F826)=0,"Lipsește suma. ","")&amp;IF(AND(N(F826)&lt;0,J826&lt;&gt;"Stornare"),"Sumă negativă într-o notă care nu e de stornare. ","")&amp;IF(C826="","Lipsește explicația. ","")))</f>
        <v/>
      </c>
      <c r="L826" s="1" t="str">
        <f>IF(B826="","",B826&amp;"|"&amp;COUNTIF($B$5:B826,B826))</f>
        <v/>
      </c>
      <c r="M826" s="1" t="str">
        <f t="shared" si="38"/>
        <v/>
      </c>
    </row>
    <row r="827" spans="2:13" x14ac:dyDescent="0.2">
      <c r="B827" s="18"/>
      <c r="C827" s="13"/>
      <c r="D827" s="22"/>
      <c r="E827" s="22"/>
      <c r="F827" s="23"/>
      <c r="G827" s="24" t="str">
        <f>IF(B827="","",IFERROR(INDEX('Registru note'!$C$5:$C$504,MATCH(B827,'Registru note'!$B$5:$B$504,0)),""))</f>
        <v/>
      </c>
      <c r="H827" s="25" t="str">
        <f t="shared" si="36"/>
        <v/>
      </c>
      <c r="I827" s="25" t="str">
        <f t="shared" si="37"/>
        <v/>
      </c>
      <c r="J827" s="15" t="str">
        <f>IF(B827="","",IFERROR(INDEX('Registru note'!$D$5:$D$504,MATCH(B827,'Registru note'!$B$5:$B$504,0)),""))</f>
        <v/>
      </c>
      <c r="K827" s="17" t="str">
        <f>IF(AND(B827="",D827="",E827=""),"",TRIM(IF(ISNA(MATCH(B827,'Registru note'!$B$5:$B$504,0)),"Nota nu există în registru. ","")&amp;IF(D827="","Lipsește contul debitor. ",IF(NOT(OR(ISNUMBER(MATCH(TRIM(IF(ISNUMBER(FIND(".",D827)),LEFT(D827,FIND(".",D827)-1),D827)),PlanCont,0)),ISNUMBER(MATCH(LEFT(TRIM(IF(ISNUMBER(FIND(".",D827)),LEFT(D827,FIND(".",D827)-1),D827)),4),PlanCont,0)),ISNUMBER(MATCH(LEFT(TRIM(IF(ISNUMBER(FIND(".",D827)),LEFT(D827,FIND(".",D827)-1),D827)),3),PlanCont,0)))),"Contul debitor nu există în plan. ",""))&amp;IF(E827="","Lipsește contul creditor. ",IF(NOT(OR(ISNUMBER(MATCH(TRIM(IF(ISNUMBER(FIND(".",E827)),LEFT(E827,FIND(".",E827)-1),E827)),PlanCont,0)),ISNUMBER(MATCH(LEFT(TRIM(IF(ISNUMBER(FIND(".",E827)),LEFT(E827,FIND(".",E827)-1),E827)),4),PlanCont,0)),ISNUMBER(MATCH(LEFT(TRIM(IF(ISNUMBER(FIND(".",E827)),LEFT(E827,FIND(".",E827)-1),E827)),3),PlanCont,0)))),"Contul creditor nu există în plan. ",""))&amp;IF(AND(D827&lt;&gt;"",TRIM(D827&amp;"")=TRIM(E827&amp;"")),"Același cont pe debit și credit. ","")&amp;IF(N(F827)=0,"Lipsește suma. ","")&amp;IF(AND(N(F827)&lt;0,J827&lt;&gt;"Stornare"),"Sumă negativă într-o notă care nu e de stornare. ","")&amp;IF(C827="","Lipsește explicația. ","")))</f>
        <v/>
      </c>
      <c r="L827" s="1" t="str">
        <f>IF(B827="","",B827&amp;"|"&amp;COUNTIF($B$5:B827,B827))</f>
        <v/>
      </c>
      <c r="M827" s="1" t="str">
        <f t="shared" si="38"/>
        <v/>
      </c>
    </row>
    <row r="828" spans="2:13" x14ac:dyDescent="0.2">
      <c r="B828" s="18"/>
      <c r="C828" s="13"/>
      <c r="D828" s="22"/>
      <c r="E828" s="22"/>
      <c r="F828" s="23"/>
      <c r="G828" s="24" t="str">
        <f>IF(B828="","",IFERROR(INDEX('Registru note'!$C$5:$C$504,MATCH(B828,'Registru note'!$B$5:$B$504,0)),""))</f>
        <v/>
      </c>
      <c r="H828" s="25" t="str">
        <f t="shared" si="36"/>
        <v/>
      </c>
      <c r="I828" s="25" t="str">
        <f t="shared" si="37"/>
        <v/>
      </c>
      <c r="J828" s="15" t="str">
        <f>IF(B828="","",IFERROR(INDEX('Registru note'!$D$5:$D$504,MATCH(B828,'Registru note'!$B$5:$B$504,0)),""))</f>
        <v/>
      </c>
      <c r="K828" s="17" t="str">
        <f>IF(AND(B828="",D828="",E828=""),"",TRIM(IF(ISNA(MATCH(B828,'Registru note'!$B$5:$B$504,0)),"Nota nu există în registru. ","")&amp;IF(D828="","Lipsește contul debitor. ",IF(NOT(OR(ISNUMBER(MATCH(TRIM(IF(ISNUMBER(FIND(".",D828)),LEFT(D828,FIND(".",D828)-1),D828)),PlanCont,0)),ISNUMBER(MATCH(LEFT(TRIM(IF(ISNUMBER(FIND(".",D828)),LEFT(D828,FIND(".",D828)-1),D828)),4),PlanCont,0)),ISNUMBER(MATCH(LEFT(TRIM(IF(ISNUMBER(FIND(".",D828)),LEFT(D828,FIND(".",D828)-1),D828)),3),PlanCont,0)))),"Contul debitor nu există în plan. ",""))&amp;IF(E828="","Lipsește contul creditor. ",IF(NOT(OR(ISNUMBER(MATCH(TRIM(IF(ISNUMBER(FIND(".",E828)),LEFT(E828,FIND(".",E828)-1),E828)),PlanCont,0)),ISNUMBER(MATCH(LEFT(TRIM(IF(ISNUMBER(FIND(".",E828)),LEFT(E828,FIND(".",E828)-1),E828)),4),PlanCont,0)),ISNUMBER(MATCH(LEFT(TRIM(IF(ISNUMBER(FIND(".",E828)),LEFT(E828,FIND(".",E828)-1),E828)),3),PlanCont,0)))),"Contul creditor nu există în plan. ",""))&amp;IF(AND(D828&lt;&gt;"",TRIM(D828&amp;"")=TRIM(E828&amp;"")),"Același cont pe debit și credit. ","")&amp;IF(N(F828)=0,"Lipsește suma. ","")&amp;IF(AND(N(F828)&lt;0,J828&lt;&gt;"Stornare"),"Sumă negativă într-o notă care nu e de stornare. ","")&amp;IF(C828="","Lipsește explicația. ","")))</f>
        <v/>
      </c>
      <c r="L828" s="1" t="str">
        <f>IF(B828="","",B828&amp;"|"&amp;COUNTIF($B$5:B828,B828))</f>
        <v/>
      </c>
      <c r="M828" s="1" t="str">
        <f t="shared" si="38"/>
        <v/>
      </c>
    </row>
    <row r="829" spans="2:13" x14ac:dyDescent="0.2">
      <c r="B829" s="18"/>
      <c r="C829" s="13"/>
      <c r="D829" s="22"/>
      <c r="E829" s="22"/>
      <c r="F829" s="23"/>
      <c r="G829" s="24" t="str">
        <f>IF(B829="","",IFERROR(INDEX('Registru note'!$C$5:$C$504,MATCH(B829,'Registru note'!$B$5:$B$504,0)),""))</f>
        <v/>
      </c>
      <c r="H829" s="25" t="str">
        <f t="shared" si="36"/>
        <v/>
      </c>
      <c r="I829" s="25" t="str">
        <f t="shared" si="37"/>
        <v/>
      </c>
      <c r="J829" s="15" t="str">
        <f>IF(B829="","",IFERROR(INDEX('Registru note'!$D$5:$D$504,MATCH(B829,'Registru note'!$B$5:$B$504,0)),""))</f>
        <v/>
      </c>
      <c r="K829" s="17" t="str">
        <f>IF(AND(B829="",D829="",E829=""),"",TRIM(IF(ISNA(MATCH(B829,'Registru note'!$B$5:$B$504,0)),"Nota nu există în registru. ","")&amp;IF(D829="","Lipsește contul debitor. ",IF(NOT(OR(ISNUMBER(MATCH(TRIM(IF(ISNUMBER(FIND(".",D829)),LEFT(D829,FIND(".",D829)-1),D829)),PlanCont,0)),ISNUMBER(MATCH(LEFT(TRIM(IF(ISNUMBER(FIND(".",D829)),LEFT(D829,FIND(".",D829)-1),D829)),4),PlanCont,0)),ISNUMBER(MATCH(LEFT(TRIM(IF(ISNUMBER(FIND(".",D829)),LEFT(D829,FIND(".",D829)-1),D829)),3),PlanCont,0)))),"Contul debitor nu există în plan. ",""))&amp;IF(E829="","Lipsește contul creditor. ",IF(NOT(OR(ISNUMBER(MATCH(TRIM(IF(ISNUMBER(FIND(".",E829)),LEFT(E829,FIND(".",E829)-1),E829)),PlanCont,0)),ISNUMBER(MATCH(LEFT(TRIM(IF(ISNUMBER(FIND(".",E829)),LEFT(E829,FIND(".",E829)-1),E829)),4),PlanCont,0)),ISNUMBER(MATCH(LEFT(TRIM(IF(ISNUMBER(FIND(".",E829)),LEFT(E829,FIND(".",E829)-1),E829)),3),PlanCont,0)))),"Contul creditor nu există în plan. ",""))&amp;IF(AND(D829&lt;&gt;"",TRIM(D829&amp;"")=TRIM(E829&amp;"")),"Același cont pe debit și credit. ","")&amp;IF(N(F829)=0,"Lipsește suma. ","")&amp;IF(AND(N(F829)&lt;0,J829&lt;&gt;"Stornare"),"Sumă negativă într-o notă care nu e de stornare. ","")&amp;IF(C829="","Lipsește explicația. ","")))</f>
        <v/>
      </c>
      <c r="L829" s="1" t="str">
        <f>IF(B829="","",B829&amp;"|"&amp;COUNTIF($B$5:B829,B829))</f>
        <v/>
      </c>
      <c r="M829" s="1" t="str">
        <f t="shared" si="38"/>
        <v/>
      </c>
    </row>
    <row r="830" spans="2:13" x14ac:dyDescent="0.2">
      <c r="B830" s="18"/>
      <c r="C830" s="13"/>
      <c r="D830" s="22"/>
      <c r="E830" s="22"/>
      <c r="F830" s="23"/>
      <c r="G830" s="24" t="str">
        <f>IF(B830="","",IFERROR(INDEX('Registru note'!$C$5:$C$504,MATCH(B830,'Registru note'!$B$5:$B$504,0)),""))</f>
        <v/>
      </c>
      <c r="H830" s="25" t="str">
        <f t="shared" si="36"/>
        <v/>
      </c>
      <c r="I830" s="25" t="str">
        <f t="shared" si="37"/>
        <v/>
      </c>
      <c r="J830" s="15" t="str">
        <f>IF(B830="","",IFERROR(INDEX('Registru note'!$D$5:$D$504,MATCH(B830,'Registru note'!$B$5:$B$504,0)),""))</f>
        <v/>
      </c>
      <c r="K830" s="17" t="str">
        <f>IF(AND(B830="",D830="",E830=""),"",TRIM(IF(ISNA(MATCH(B830,'Registru note'!$B$5:$B$504,0)),"Nota nu există în registru. ","")&amp;IF(D830="","Lipsește contul debitor. ",IF(NOT(OR(ISNUMBER(MATCH(TRIM(IF(ISNUMBER(FIND(".",D830)),LEFT(D830,FIND(".",D830)-1),D830)),PlanCont,0)),ISNUMBER(MATCH(LEFT(TRIM(IF(ISNUMBER(FIND(".",D830)),LEFT(D830,FIND(".",D830)-1),D830)),4),PlanCont,0)),ISNUMBER(MATCH(LEFT(TRIM(IF(ISNUMBER(FIND(".",D830)),LEFT(D830,FIND(".",D830)-1),D830)),3),PlanCont,0)))),"Contul debitor nu există în plan. ",""))&amp;IF(E830="","Lipsește contul creditor. ",IF(NOT(OR(ISNUMBER(MATCH(TRIM(IF(ISNUMBER(FIND(".",E830)),LEFT(E830,FIND(".",E830)-1),E830)),PlanCont,0)),ISNUMBER(MATCH(LEFT(TRIM(IF(ISNUMBER(FIND(".",E830)),LEFT(E830,FIND(".",E830)-1),E830)),4),PlanCont,0)),ISNUMBER(MATCH(LEFT(TRIM(IF(ISNUMBER(FIND(".",E830)),LEFT(E830,FIND(".",E830)-1),E830)),3),PlanCont,0)))),"Contul creditor nu există în plan. ",""))&amp;IF(AND(D830&lt;&gt;"",TRIM(D830&amp;"")=TRIM(E830&amp;"")),"Același cont pe debit și credit. ","")&amp;IF(N(F830)=0,"Lipsește suma. ","")&amp;IF(AND(N(F830)&lt;0,J830&lt;&gt;"Stornare"),"Sumă negativă într-o notă care nu e de stornare. ","")&amp;IF(C830="","Lipsește explicația. ","")))</f>
        <v/>
      </c>
      <c r="L830" s="1" t="str">
        <f>IF(B830="","",B830&amp;"|"&amp;COUNTIF($B$5:B830,B830))</f>
        <v/>
      </c>
      <c r="M830" s="1" t="str">
        <f t="shared" si="38"/>
        <v/>
      </c>
    </row>
    <row r="831" spans="2:13" x14ac:dyDescent="0.2">
      <c r="B831" s="18"/>
      <c r="C831" s="13"/>
      <c r="D831" s="22"/>
      <c r="E831" s="22"/>
      <c r="F831" s="23"/>
      <c r="G831" s="24" t="str">
        <f>IF(B831="","",IFERROR(INDEX('Registru note'!$C$5:$C$504,MATCH(B831,'Registru note'!$B$5:$B$504,0)),""))</f>
        <v/>
      </c>
      <c r="H831" s="25" t="str">
        <f t="shared" si="36"/>
        <v/>
      </c>
      <c r="I831" s="25" t="str">
        <f t="shared" si="37"/>
        <v/>
      </c>
      <c r="J831" s="15" t="str">
        <f>IF(B831="","",IFERROR(INDEX('Registru note'!$D$5:$D$504,MATCH(B831,'Registru note'!$B$5:$B$504,0)),""))</f>
        <v/>
      </c>
      <c r="K831" s="17" t="str">
        <f>IF(AND(B831="",D831="",E831=""),"",TRIM(IF(ISNA(MATCH(B831,'Registru note'!$B$5:$B$504,0)),"Nota nu există în registru. ","")&amp;IF(D831="","Lipsește contul debitor. ",IF(NOT(OR(ISNUMBER(MATCH(TRIM(IF(ISNUMBER(FIND(".",D831)),LEFT(D831,FIND(".",D831)-1),D831)),PlanCont,0)),ISNUMBER(MATCH(LEFT(TRIM(IF(ISNUMBER(FIND(".",D831)),LEFT(D831,FIND(".",D831)-1),D831)),4),PlanCont,0)),ISNUMBER(MATCH(LEFT(TRIM(IF(ISNUMBER(FIND(".",D831)),LEFT(D831,FIND(".",D831)-1),D831)),3),PlanCont,0)))),"Contul debitor nu există în plan. ",""))&amp;IF(E831="","Lipsește contul creditor. ",IF(NOT(OR(ISNUMBER(MATCH(TRIM(IF(ISNUMBER(FIND(".",E831)),LEFT(E831,FIND(".",E831)-1),E831)),PlanCont,0)),ISNUMBER(MATCH(LEFT(TRIM(IF(ISNUMBER(FIND(".",E831)),LEFT(E831,FIND(".",E831)-1),E831)),4),PlanCont,0)),ISNUMBER(MATCH(LEFT(TRIM(IF(ISNUMBER(FIND(".",E831)),LEFT(E831,FIND(".",E831)-1),E831)),3),PlanCont,0)))),"Contul creditor nu există în plan. ",""))&amp;IF(AND(D831&lt;&gt;"",TRIM(D831&amp;"")=TRIM(E831&amp;"")),"Același cont pe debit și credit. ","")&amp;IF(N(F831)=0,"Lipsește suma. ","")&amp;IF(AND(N(F831)&lt;0,J831&lt;&gt;"Stornare"),"Sumă negativă într-o notă care nu e de stornare. ","")&amp;IF(C831="","Lipsește explicația. ","")))</f>
        <v/>
      </c>
      <c r="L831" s="1" t="str">
        <f>IF(B831="","",B831&amp;"|"&amp;COUNTIF($B$5:B831,B831))</f>
        <v/>
      </c>
      <c r="M831" s="1" t="str">
        <f t="shared" si="38"/>
        <v/>
      </c>
    </row>
    <row r="832" spans="2:13" x14ac:dyDescent="0.2">
      <c r="B832" s="18"/>
      <c r="C832" s="13"/>
      <c r="D832" s="22"/>
      <c r="E832" s="22"/>
      <c r="F832" s="23"/>
      <c r="G832" s="24" t="str">
        <f>IF(B832="","",IFERROR(INDEX('Registru note'!$C$5:$C$504,MATCH(B832,'Registru note'!$B$5:$B$504,0)),""))</f>
        <v/>
      </c>
      <c r="H832" s="25" t="str">
        <f t="shared" si="36"/>
        <v/>
      </c>
      <c r="I832" s="25" t="str">
        <f t="shared" si="37"/>
        <v/>
      </c>
      <c r="J832" s="15" t="str">
        <f>IF(B832="","",IFERROR(INDEX('Registru note'!$D$5:$D$504,MATCH(B832,'Registru note'!$B$5:$B$504,0)),""))</f>
        <v/>
      </c>
      <c r="K832" s="17" t="str">
        <f>IF(AND(B832="",D832="",E832=""),"",TRIM(IF(ISNA(MATCH(B832,'Registru note'!$B$5:$B$504,0)),"Nota nu există în registru. ","")&amp;IF(D832="","Lipsește contul debitor. ",IF(NOT(OR(ISNUMBER(MATCH(TRIM(IF(ISNUMBER(FIND(".",D832)),LEFT(D832,FIND(".",D832)-1),D832)),PlanCont,0)),ISNUMBER(MATCH(LEFT(TRIM(IF(ISNUMBER(FIND(".",D832)),LEFT(D832,FIND(".",D832)-1),D832)),4),PlanCont,0)),ISNUMBER(MATCH(LEFT(TRIM(IF(ISNUMBER(FIND(".",D832)),LEFT(D832,FIND(".",D832)-1),D832)),3),PlanCont,0)))),"Contul debitor nu există în plan. ",""))&amp;IF(E832="","Lipsește contul creditor. ",IF(NOT(OR(ISNUMBER(MATCH(TRIM(IF(ISNUMBER(FIND(".",E832)),LEFT(E832,FIND(".",E832)-1),E832)),PlanCont,0)),ISNUMBER(MATCH(LEFT(TRIM(IF(ISNUMBER(FIND(".",E832)),LEFT(E832,FIND(".",E832)-1),E832)),4),PlanCont,0)),ISNUMBER(MATCH(LEFT(TRIM(IF(ISNUMBER(FIND(".",E832)),LEFT(E832,FIND(".",E832)-1),E832)),3),PlanCont,0)))),"Contul creditor nu există în plan. ",""))&amp;IF(AND(D832&lt;&gt;"",TRIM(D832&amp;"")=TRIM(E832&amp;"")),"Același cont pe debit și credit. ","")&amp;IF(N(F832)=0,"Lipsește suma. ","")&amp;IF(AND(N(F832)&lt;0,J832&lt;&gt;"Stornare"),"Sumă negativă într-o notă care nu e de stornare. ","")&amp;IF(C832="","Lipsește explicația. ","")))</f>
        <v/>
      </c>
      <c r="L832" s="1" t="str">
        <f>IF(B832="","",B832&amp;"|"&amp;COUNTIF($B$5:B832,B832))</f>
        <v/>
      </c>
      <c r="M832" s="1" t="str">
        <f t="shared" si="38"/>
        <v/>
      </c>
    </row>
    <row r="833" spans="2:13" x14ac:dyDescent="0.2">
      <c r="B833" s="18"/>
      <c r="C833" s="13"/>
      <c r="D833" s="22"/>
      <c r="E833" s="22"/>
      <c r="F833" s="23"/>
      <c r="G833" s="24" t="str">
        <f>IF(B833="","",IFERROR(INDEX('Registru note'!$C$5:$C$504,MATCH(B833,'Registru note'!$B$5:$B$504,0)),""))</f>
        <v/>
      </c>
      <c r="H833" s="25" t="str">
        <f t="shared" si="36"/>
        <v/>
      </c>
      <c r="I833" s="25" t="str">
        <f t="shared" si="37"/>
        <v/>
      </c>
      <c r="J833" s="15" t="str">
        <f>IF(B833="","",IFERROR(INDEX('Registru note'!$D$5:$D$504,MATCH(B833,'Registru note'!$B$5:$B$504,0)),""))</f>
        <v/>
      </c>
      <c r="K833" s="17" t="str">
        <f>IF(AND(B833="",D833="",E833=""),"",TRIM(IF(ISNA(MATCH(B833,'Registru note'!$B$5:$B$504,0)),"Nota nu există în registru. ","")&amp;IF(D833="","Lipsește contul debitor. ",IF(NOT(OR(ISNUMBER(MATCH(TRIM(IF(ISNUMBER(FIND(".",D833)),LEFT(D833,FIND(".",D833)-1),D833)),PlanCont,0)),ISNUMBER(MATCH(LEFT(TRIM(IF(ISNUMBER(FIND(".",D833)),LEFT(D833,FIND(".",D833)-1),D833)),4),PlanCont,0)),ISNUMBER(MATCH(LEFT(TRIM(IF(ISNUMBER(FIND(".",D833)),LEFT(D833,FIND(".",D833)-1),D833)),3),PlanCont,0)))),"Contul debitor nu există în plan. ",""))&amp;IF(E833="","Lipsește contul creditor. ",IF(NOT(OR(ISNUMBER(MATCH(TRIM(IF(ISNUMBER(FIND(".",E833)),LEFT(E833,FIND(".",E833)-1),E833)),PlanCont,0)),ISNUMBER(MATCH(LEFT(TRIM(IF(ISNUMBER(FIND(".",E833)),LEFT(E833,FIND(".",E833)-1),E833)),4),PlanCont,0)),ISNUMBER(MATCH(LEFT(TRIM(IF(ISNUMBER(FIND(".",E833)),LEFT(E833,FIND(".",E833)-1),E833)),3),PlanCont,0)))),"Contul creditor nu există în plan. ",""))&amp;IF(AND(D833&lt;&gt;"",TRIM(D833&amp;"")=TRIM(E833&amp;"")),"Același cont pe debit și credit. ","")&amp;IF(N(F833)=0,"Lipsește suma. ","")&amp;IF(AND(N(F833)&lt;0,J833&lt;&gt;"Stornare"),"Sumă negativă într-o notă care nu e de stornare. ","")&amp;IF(C833="","Lipsește explicația. ","")))</f>
        <v/>
      </c>
      <c r="L833" s="1" t="str">
        <f>IF(B833="","",B833&amp;"|"&amp;COUNTIF($B$5:B833,B833))</f>
        <v/>
      </c>
      <c r="M833" s="1" t="str">
        <f t="shared" si="38"/>
        <v/>
      </c>
    </row>
    <row r="834" spans="2:13" x14ac:dyDescent="0.2">
      <c r="B834" s="18"/>
      <c r="C834" s="13"/>
      <c r="D834" s="22"/>
      <c r="E834" s="22"/>
      <c r="F834" s="23"/>
      <c r="G834" s="24" t="str">
        <f>IF(B834="","",IFERROR(INDEX('Registru note'!$C$5:$C$504,MATCH(B834,'Registru note'!$B$5:$B$504,0)),""))</f>
        <v/>
      </c>
      <c r="H834" s="25" t="str">
        <f t="shared" si="36"/>
        <v/>
      </c>
      <c r="I834" s="25" t="str">
        <f t="shared" si="37"/>
        <v/>
      </c>
      <c r="J834" s="15" t="str">
        <f>IF(B834="","",IFERROR(INDEX('Registru note'!$D$5:$D$504,MATCH(B834,'Registru note'!$B$5:$B$504,0)),""))</f>
        <v/>
      </c>
      <c r="K834" s="17" t="str">
        <f>IF(AND(B834="",D834="",E834=""),"",TRIM(IF(ISNA(MATCH(B834,'Registru note'!$B$5:$B$504,0)),"Nota nu există în registru. ","")&amp;IF(D834="","Lipsește contul debitor. ",IF(NOT(OR(ISNUMBER(MATCH(TRIM(IF(ISNUMBER(FIND(".",D834)),LEFT(D834,FIND(".",D834)-1),D834)),PlanCont,0)),ISNUMBER(MATCH(LEFT(TRIM(IF(ISNUMBER(FIND(".",D834)),LEFT(D834,FIND(".",D834)-1),D834)),4),PlanCont,0)),ISNUMBER(MATCH(LEFT(TRIM(IF(ISNUMBER(FIND(".",D834)),LEFT(D834,FIND(".",D834)-1),D834)),3),PlanCont,0)))),"Contul debitor nu există în plan. ",""))&amp;IF(E834="","Lipsește contul creditor. ",IF(NOT(OR(ISNUMBER(MATCH(TRIM(IF(ISNUMBER(FIND(".",E834)),LEFT(E834,FIND(".",E834)-1),E834)),PlanCont,0)),ISNUMBER(MATCH(LEFT(TRIM(IF(ISNUMBER(FIND(".",E834)),LEFT(E834,FIND(".",E834)-1),E834)),4),PlanCont,0)),ISNUMBER(MATCH(LEFT(TRIM(IF(ISNUMBER(FIND(".",E834)),LEFT(E834,FIND(".",E834)-1),E834)),3),PlanCont,0)))),"Contul creditor nu există în plan. ",""))&amp;IF(AND(D834&lt;&gt;"",TRIM(D834&amp;"")=TRIM(E834&amp;"")),"Același cont pe debit și credit. ","")&amp;IF(N(F834)=0,"Lipsește suma. ","")&amp;IF(AND(N(F834)&lt;0,J834&lt;&gt;"Stornare"),"Sumă negativă într-o notă care nu e de stornare. ","")&amp;IF(C834="","Lipsește explicația. ","")))</f>
        <v/>
      </c>
      <c r="L834" s="1" t="str">
        <f>IF(B834="","",B834&amp;"|"&amp;COUNTIF($B$5:B834,B834))</f>
        <v/>
      </c>
      <c r="M834" s="1" t="str">
        <f t="shared" si="38"/>
        <v/>
      </c>
    </row>
    <row r="835" spans="2:13" x14ac:dyDescent="0.2">
      <c r="B835" s="18"/>
      <c r="C835" s="13"/>
      <c r="D835" s="22"/>
      <c r="E835" s="22"/>
      <c r="F835" s="23"/>
      <c r="G835" s="24" t="str">
        <f>IF(B835="","",IFERROR(INDEX('Registru note'!$C$5:$C$504,MATCH(B835,'Registru note'!$B$5:$B$504,0)),""))</f>
        <v/>
      </c>
      <c r="H835" s="25" t="str">
        <f t="shared" si="36"/>
        <v/>
      </c>
      <c r="I835" s="25" t="str">
        <f t="shared" si="37"/>
        <v/>
      </c>
      <c r="J835" s="15" t="str">
        <f>IF(B835="","",IFERROR(INDEX('Registru note'!$D$5:$D$504,MATCH(B835,'Registru note'!$B$5:$B$504,0)),""))</f>
        <v/>
      </c>
      <c r="K835" s="17" t="str">
        <f>IF(AND(B835="",D835="",E835=""),"",TRIM(IF(ISNA(MATCH(B835,'Registru note'!$B$5:$B$504,0)),"Nota nu există în registru. ","")&amp;IF(D835="","Lipsește contul debitor. ",IF(NOT(OR(ISNUMBER(MATCH(TRIM(IF(ISNUMBER(FIND(".",D835)),LEFT(D835,FIND(".",D835)-1),D835)),PlanCont,0)),ISNUMBER(MATCH(LEFT(TRIM(IF(ISNUMBER(FIND(".",D835)),LEFT(D835,FIND(".",D835)-1),D835)),4),PlanCont,0)),ISNUMBER(MATCH(LEFT(TRIM(IF(ISNUMBER(FIND(".",D835)),LEFT(D835,FIND(".",D835)-1),D835)),3),PlanCont,0)))),"Contul debitor nu există în plan. ",""))&amp;IF(E835="","Lipsește contul creditor. ",IF(NOT(OR(ISNUMBER(MATCH(TRIM(IF(ISNUMBER(FIND(".",E835)),LEFT(E835,FIND(".",E835)-1),E835)),PlanCont,0)),ISNUMBER(MATCH(LEFT(TRIM(IF(ISNUMBER(FIND(".",E835)),LEFT(E835,FIND(".",E835)-1),E835)),4),PlanCont,0)),ISNUMBER(MATCH(LEFT(TRIM(IF(ISNUMBER(FIND(".",E835)),LEFT(E835,FIND(".",E835)-1),E835)),3),PlanCont,0)))),"Contul creditor nu există în plan. ",""))&amp;IF(AND(D835&lt;&gt;"",TRIM(D835&amp;"")=TRIM(E835&amp;"")),"Același cont pe debit și credit. ","")&amp;IF(N(F835)=0,"Lipsește suma. ","")&amp;IF(AND(N(F835)&lt;0,J835&lt;&gt;"Stornare"),"Sumă negativă într-o notă care nu e de stornare. ","")&amp;IF(C835="","Lipsește explicația. ","")))</f>
        <v/>
      </c>
      <c r="L835" s="1" t="str">
        <f>IF(B835="","",B835&amp;"|"&amp;COUNTIF($B$5:B835,B835))</f>
        <v/>
      </c>
      <c r="M835" s="1" t="str">
        <f t="shared" si="38"/>
        <v/>
      </c>
    </row>
    <row r="836" spans="2:13" x14ac:dyDescent="0.2">
      <c r="B836" s="18"/>
      <c r="C836" s="13"/>
      <c r="D836" s="22"/>
      <c r="E836" s="22"/>
      <c r="F836" s="23"/>
      <c r="G836" s="24" t="str">
        <f>IF(B836="","",IFERROR(INDEX('Registru note'!$C$5:$C$504,MATCH(B836,'Registru note'!$B$5:$B$504,0)),""))</f>
        <v/>
      </c>
      <c r="H836" s="25" t="str">
        <f t="shared" si="36"/>
        <v/>
      </c>
      <c r="I836" s="25" t="str">
        <f t="shared" si="37"/>
        <v/>
      </c>
      <c r="J836" s="15" t="str">
        <f>IF(B836="","",IFERROR(INDEX('Registru note'!$D$5:$D$504,MATCH(B836,'Registru note'!$B$5:$B$504,0)),""))</f>
        <v/>
      </c>
      <c r="K836" s="17" t="str">
        <f>IF(AND(B836="",D836="",E836=""),"",TRIM(IF(ISNA(MATCH(B836,'Registru note'!$B$5:$B$504,0)),"Nota nu există în registru. ","")&amp;IF(D836="","Lipsește contul debitor. ",IF(NOT(OR(ISNUMBER(MATCH(TRIM(IF(ISNUMBER(FIND(".",D836)),LEFT(D836,FIND(".",D836)-1),D836)),PlanCont,0)),ISNUMBER(MATCH(LEFT(TRIM(IF(ISNUMBER(FIND(".",D836)),LEFT(D836,FIND(".",D836)-1),D836)),4),PlanCont,0)),ISNUMBER(MATCH(LEFT(TRIM(IF(ISNUMBER(FIND(".",D836)),LEFT(D836,FIND(".",D836)-1),D836)),3),PlanCont,0)))),"Contul debitor nu există în plan. ",""))&amp;IF(E836="","Lipsește contul creditor. ",IF(NOT(OR(ISNUMBER(MATCH(TRIM(IF(ISNUMBER(FIND(".",E836)),LEFT(E836,FIND(".",E836)-1),E836)),PlanCont,0)),ISNUMBER(MATCH(LEFT(TRIM(IF(ISNUMBER(FIND(".",E836)),LEFT(E836,FIND(".",E836)-1),E836)),4),PlanCont,0)),ISNUMBER(MATCH(LEFT(TRIM(IF(ISNUMBER(FIND(".",E836)),LEFT(E836,FIND(".",E836)-1),E836)),3),PlanCont,0)))),"Contul creditor nu există în plan. ",""))&amp;IF(AND(D836&lt;&gt;"",TRIM(D836&amp;"")=TRIM(E836&amp;"")),"Același cont pe debit și credit. ","")&amp;IF(N(F836)=0,"Lipsește suma. ","")&amp;IF(AND(N(F836)&lt;0,J836&lt;&gt;"Stornare"),"Sumă negativă într-o notă care nu e de stornare. ","")&amp;IF(C836="","Lipsește explicația. ","")))</f>
        <v/>
      </c>
      <c r="L836" s="1" t="str">
        <f>IF(B836="","",B836&amp;"|"&amp;COUNTIF($B$5:B836,B836))</f>
        <v/>
      </c>
      <c r="M836" s="1" t="str">
        <f t="shared" si="38"/>
        <v/>
      </c>
    </row>
    <row r="837" spans="2:13" x14ac:dyDescent="0.2">
      <c r="B837" s="18"/>
      <c r="C837" s="13"/>
      <c r="D837" s="22"/>
      <c r="E837" s="22"/>
      <c r="F837" s="23"/>
      <c r="G837" s="24" t="str">
        <f>IF(B837="","",IFERROR(INDEX('Registru note'!$C$5:$C$504,MATCH(B837,'Registru note'!$B$5:$B$504,0)),""))</f>
        <v/>
      </c>
      <c r="H837" s="25" t="str">
        <f t="shared" ref="H837:H900" si="39">IF(D837="","",IFERROR(INDEX(PlanDen,MATCH(TRIM(IF(ISNUMBER(FIND(".",D837)),LEFT(D837,FIND(".",D837)-1),D837)),PlanCont,0)),IFERROR(INDEX(PlanDen,MATCH(LEFT(TRIM(IF(ISNUMBER(FIND(".",D837)),LEFT(D837,FIND(".",D837)-1),D837)),4),PlanCont,0)),IFERROR(INDEX(PlanDen,MATCH(LEFT(TRIM(IF(ISNUMBER(FIND(".",D837)),LEFT(D837,FIND(".",D837)-1),D837)),3),PlanCont,0)),"Cont inexistent în plan"))))</f>
        <v/>
      </c>
      <c r="I837" s="25" t="str">
        <f t="shared" ref="I837:I900" si="40">IF(E837="","",IFERROR(INDEX(PlanDen,MATCH(TRIM(IF(ISNUMBER(FIND(".",E837)),LEFT(E837,FIND(".",E837)-1),E837)),PlanCont,0)),IFERROR(INDEX(PlanDen,MATCH(LEFT(TRIM(IF(ISNUMBER(FIND(".",E837)),LEFT(E837,FIND(".",E837)-1),E837)),4),PlanCont,0)),IFERROR(INDEX(PlanDen,MATCH(LEFT(TRIM(IF(ISNUMBER(FIND(".",E837)),LEFT(E837,FIND(".",E837)-1),E837)),3),PlanCont,0)),"Cont inexistent în plan"))))</f>
        <v/>
      </c>
      <c r="J837" s="15" t="str">
        <f>IF(B837="","",IFERROR(INDEX('Registru note'!$D$5:$D$504,MATCH(B837,'Registru note'!$B$5:$B$504,0)),""))</f>
        <v/>
      </c>
      <c r="K837" s="17" t="str">
        <f>IF(AND(B837="",D837="",E837=""),"",TRIM(IF(ISNA(MATCH(B837,'Registru note'!$B$5:$B$504,0)),"Nota nu există în registru. ","")&amp;IF(D837="","Lipsește contul debitor. ",IF(NOT(OR(ISNUMBER(MATCH(TRIM(IF(ISNUMBER(FIND(".",D837)),LEFT(D837,FIND(".",D837)-1),D837)),PlanCont,0)),ISNUMBER(MATCH(LEFT(TRIM(IF(ISNUMBER(FIND(".",D837)),LEFT(D837,FIND(".",D837)-1),D837)),4),PlanCont,0)),ISNUMBER(MATCH(LEFT(TRIM(IF(ISNUMBER(FIND(".",D837)),LEFT(D837,FIND(".",D837)-1),D837)),3),PlanCont,0)))),"Contul debitor nu există în plan. ",""))&amp;IF(E837="","Lipsește contul creditor. ",IF(NOT(OR(ISNUMBER(MATCH(TRIM(IF(ISNUMBER(FIND(".",E837)),LEFT(E837,FIND(".",E837)-1),E837)),PlanCont,0)),ISNUMBER(MATCH(LEFT(TRIM(IF(ISNUMBER(FIND(".",E837)),LEFT(E837,FIND(".",E837)-1),E837)),4),PlanCont,0)),ISNUMBER(MATCH(LEFT(TRIM(IF(ISNUMBER(FIND(".",E837)),LEFT(E837,FIND(".",E837)-1),E837)),3),PlanCont,0)))),"Contul creditor nu există în plan. ",""))&amp;IF(AND(D837&lt;&gt;"",TRIM(D837&amp;"")=TRIM(E837&amp;"")),"Același cont pe debit și credit. ","")&amp;IF(N(F837)=0,"Lipsește suma. ","")&amp;IF(AND(N(F837)&lt;0,J837&lt;&gt;"Stornare"),"Sumă negativă într-o notă care nu e de stornare. ","")&amp;IF(C837="","Lipsește explicația. ","")))</f>
        <v/>
      </c>
      <c r="L837" s="1" t="str">
        <f>IF(B837="","",B837&amp;"|"&amp;COUNTIF($B$5:B837,B837))</f>
        <v/>
      </c>
      <c r="M837" s="1" t="str">
        <f t="shared" ref="M837:M900" si="41">IF(OR(B837="",NOT(ISNUMBER(G837))),"",G837*100000+ROW())</f>
        <v/>
      </c>
    </row>
    <row r="838" spans="2:13" x14ac:dyDescent="0.2">
      <c r="B838" s="18"/>
      <c r="C838" s="13"/>
      <c r="D838" s="22"/>
      <c r="E838" s="22"/>
      <c r="F838" s="23"/>
      <c r="G838" s="24" t="str">
        <f>IF(B838="","",IFERROR(INDEX('Registru note'!$C$5:$C$504,MATCH(B838,'Registru note'!$B$5:$B$504,0)),""))</f>
        <v/>
      </c>
      <c r="H838" s="25" t="str">
        <f t="shared" si="39"/>
        <v/>
      </c>
      <c r="I838" s="25" t="str">
        <f t="shared" si="40"/>
        <v/>
      </c>
      <c r="J838" s="15" t="str">
        <f>IF(B838="","",IFERROR(INDEX('Registru note'!$D$5:$D$504,MATCH(B838,'Registru note'!$B$5:$B$504,0)),""))</f>
        <v/>
      </c>
      <c r="K838" s="17" t="str">
        <f>IF(AND(B838="",D838="",E838=""),"",TRIM(IF(ISNA(MATCH(B838,'Registru note'!$B$5:$B$504,0)),"Nota nu există în registru. ","")&amp;IF(D838="","Lipsește contul debitor. ",IF(NOT(OR(ISNUMBER(MATCH(TRIM(IF(ISNUMBER(FIND(".",D838)),LEFT(D838,FIND(".",D838)-1),D838)),PlanCont,0)),ISNUMBER(MATCH(LEFT(TRIM(IF(ISNUMBER(FIND(".",D838)),LEFT(D838,FIND(".",D838)-1),D838)),4),PlanCont,0)),ISNUMBER(MATCH(LEFT(TRIM(IF(ISNUMBER(FIND(".",D838)),LEFT(D838,FIND(".",D838)-1),D838)),3),PlanCont,0)))),"Contul debitor nu există în plan. ",""))&amp;IF(E838="","Lipsește contul creditor. ",IF(NOT(OR(ISNUMBER(MATCH(TRIM(IF(ISNUMBER(FIND(".",E838)),LEFT(E838,FIND(".",E838)-1),E838)),PlanCont,0)),ISNUMBER(MATCH(LEFT(TRIM(IF(ISNUMBER(FIND(".",E838)),LEFT(E838,FIND(".",E838)-1),E838)),4),PlanCont,0)),ISNUMBER(MATCH(LEFT(TRIM(IF(ISNUMBER(FIND(".",E838)),LEFT(E838,FIND(".",E838)-1),E838)),3),PlanCont,0)))),"Contul creditor nu există în plan. ",""))&amp;IF(AND(D838&lt;&gt;"",TRIM(D838&amp;"")=TRIM(E838&amp;"")),"Același cont pe debit și credit. ","")&amp;IF(N(F838)=0,"Lipsește suma. ","")&amp;IF(AND(N(F838)&lt;0,J838&lt;&gt;"Stornare"),"Sumă negativă într-o notă care nu e de stornare. ","")&amp;IF(C838="","Lipsește explicația. ","")))</f>
        <v/>
      </c>
      <c r="L838" s="1" t="str">
        <f>IF(B838="","",B838&amp;"|"&amp;COUNTIF($B$5:B838,B838))</f>
        <v/>
      </c>
      <c r="M838" s="1" t="str">
        <f t="shared" si="41"/>
        <v/>
      </c>
    </row>
    <row r="839" spans="2:13" x14ac:dyDescent="0.2">
      <c r="B839" s="18"/>
      <c r="C839" s="13"/>
      <c r="D839" s="22"/>
      <c r="E839" s="22"/>
      <c r="F839" s="23"/>
      <c r="G839" s="24" t="str">
        <f>IF(B839="","",IFERROR(INDEX('Registru note'!$C$5:$C$504,MATCH(B839,'Registru note'!$B$5:$B$504,0)),""))</f>
        <v/>
      </c>
      <c r="H839" s="25" t="str">
        <f t="shared" si="39"/>
        <v/>
      </c>
      <c r="I839" s="25" t="str">
        <f t="shared" si="40"/>
        <v/>
      </c>
      <c r="J839" s="15" t="str">
        <f>IF(B839="","",IFERROR(INDEX('Registru note'!$D$5:$D$504,MATCH(B839,'Registru note'!$B$5:$B$504,0)),""))</f>
        <v/>
      </c>
      <c r="K839" s="17" t="str">
        <f>IF(AND(B839="",D839="",E839=""),"",TRIM(IF(ISNA(MATCH(B839,'Registru note'!$B$5:$B$504,0)),"Nota nu există în registru. ","")&amp;IF(D839="","Lipsește contul debitor. ",IF(NOT(OR(ISNUMBER(MATCH(TRIM(IF(ISNUMBER(FIND(".",D839)),LEFT(D839,FIND(".",D839)-1),D839)),PlanCont,0)),ISNUMBER(MATCH(LEFT(TRIM(IF(ISNUMBER(FIND(".",D839)),LEFT(D839,FIND(".",D839)-1),D839)),4),PlanCont,0)),ISNUMBER(MATCH(LEFT(TRIM(IF(ISNUMBER(FIND(".",D839)),LEFT(D839,FIND(".",D839)-1),D839)),3),PlanCont,0)))),"Contul debitor nu există în plan. ",""))&amp;IF(E839="","Lipsește contul creditor. ",IF(NOT(OR(ISNUMBER(MATCH(TRIM(IF(ISNUMBER(FIND(".",E839)),LEFT(E839,FIND(".",E839)-1),E839)),PlanCont,0)),ISNUMBER(MATCH(LEFT(TRIM(IF(ISNUMBER(FIND(".",E839)),LEFT(E839,FIND(".",E839)-1),E839)),4),PlanCont,0)),ISNUMBER(MATCH(LEFT(TRIM(IF(ISNUMBER(FIND(".",E839)),LEFT(E839,FIND(".",E839)-1),E839)),3),PlanCont,0)))),"Contul creditor nu există în plan. ",""))&amp;IF(AND(D839&lt;&gt;"",TRIM(D839&amp;"")=TRIM(E839&amp;"")),"Același cont pe debit și credit. ","")&amp;IF(N(F839)=0,"Lipsește suma. ","")&amp;IF(AND(N(F839)&lt;0,J839&lt;&gt;"Stornare"),"Sumă negativă într-o notă care nu e de stornare. ","")&amp;IF(C839="","Lipsește explicația. ","")))</f>
        <v/>
      </c>
      <c r="L839" s="1" t="str">
        <f>IF(B839="","",B839&amp;"|"&amp;COUNTIF($B$5:B839,B839))</f>
        <v/>
      </c>
      <c r="M839" s="1" t="str">
        <f t="shared" si="41"/>
        <v/>
      </c>
    </row>
    <row r="840" spans="2:13" x14ac:dyDescent="0.2">
      <c r="B840" s="18"/>
      <c r="C840" s="13"/>
      <c r="D840" s="22"/>
      <c r="E840" s="22"/>
      <c r="F840" s="23"/>
      <c r="G840" s="24" t="str">
        <f>IF(B840="","",IFERROR(INDEX('Registru note'!$C$5:$C$504,MATCH(B840,'Registru note'!$B$5:$B$504,0)),""))</f>
        <v/>
      </c>
      <c r="H840" s="25" t="str">
        <f t="shared" si="39"/>
        <v/>
      </c>
      <c r="I840" s="25" t="str">
        <f t="shared" si="40"/>
        <v/>
      </c>
      <c r="J840" s="15" t="str">
        <f>IF(B840="","",IFERROR(INDEX('Registru note'!$D$5:$D$504,MATCH(B840,'Registru note'!$B$5:$B$504,0)),""))</f>
        <v/>
      </c>
      <c r="K840" s="17" t="str">
        <f>IF(AND(B840="",D840="",E840=""),"",TRIM(IF(ISNA(MATCH(B840,'Registru note'!$B$5:$B$504,0)),"Nota nu există în registru. ","")&amp;IF(D840="","Lipsește contul debitor. ",IF(NOT(OR(ISNUMBER(MATCH(TRIM(IF(ISNUMBER(FIND(".",D840)),LEFT(D840,FIND(".",D840)-1),D840)),PlanCont,0)),ISNUMBER(MATCH(LEFT(TRIM(IF(ISNUMBER(FIND(".",D840)),LEFT(D840,FIND(".",D840)-1),D840)),4),PlanCont,0)),ISNUMBER(MATCH(LEFT(TRIM(IF(ISNUMBER(FIND(".",D840)),LEFT(D840,FIND(".",D840)-1),D840)),3),PlanCont,0)))),"Contul debitor nu există în plan. ",""))&amp;IF(E840="","Lipsește contul creditor. ",IF(NOT(OR(ISNUMBER(MATCH(TRIM(IF(ISNUMBER(FIND(".",E840)),LEFT(E840,FIND(".",E840)-1),E840)),PlanCont,0)),ISNUMBER(MATCH(LEFT(TRIM(IF(ISNUMBER(FIND(".",E840)),LEFT(E840,FIND(".",E840)-1),E840)),4),PlanCont,0)),ISNUMBER(MATCH(LEFT(TRIM(IF(ISNUMBER(FIND(".",E840)),LEFT(E840,FIND(".",E840)-1),E840)),3),PlanCont,0)))),"Contul creditor nu există în plan. ",""))&amp;IF(AND(D840&lt;&gt;"",TRIM(D840&amp;"")=TRIM(E840&amp;"")),"Același cont pe debit și credit. ","")&amp;IF(N(F840)=0,"Lipsește suma. ","")&amp;IF(AND(N(F840)&lt;0,J840&lt;&gt;"Stornare"),"Sumă negativă într-o notă care nu e de stornare. ","")&amp;IF(C840="","Lipsește explicația. ","")))</f>
        <v/>
      </c>
      <c r="L840" s="1" t="str">
        <f>IF(B840="","",B840&amp;"|"&amp;COUNTIF($B$5:B840,B840))</f>
        <v/>
      </c>
      <c r="M840" s="1" t="str">
        <f t="shared" si="41"/>
        <v/>
      </c>
    </row>
    <row r="841" spans="2:13" x14ac:dyDescent="0.2">
      <c r="B841" s="18"/>
      <c r="C841" s="13"/>
      <c r="D841" s="22"/>
      <c r="E841" s="22"/>
      <c r="F841" s="23"/>
      <c r="G841" s="24" t="str">
        <f>IF(B841="","",IFERROR(INDEX('Registru note'!$C$5:$C$504,MATCH(B841,'Registru note'!$B$5:$B$504,0)),""))</f>
        <v/>
      </c>
      <c r="H841" s="25" t="str">
        <f t="shared" si="39"/>
        <v/>
      </c>
      <c r="I841" s="25" t="str">
        <f t="shared" si="40"/>
        <v/>
      </c>
      <c r="J841" s="15" t="str">
        <f>IF(B841="","",IFERROR(INDEX('Registru note'!$D$5:$D$504,MATCH(B841,'Registru note'!$B$5:$B$504,0)),""))</f>
        <v/>
      </c>
      <c r="K841" s="17" t="str">
        <f>IF(AND(B841="",D841="",E841=""),"",TRIM(IF(ISNA(MATCH(B841,'Registru note'!$B$5:$B$504,0)),"Nota nu există în registru. ","")&amp;IF(D841="","Lipsește contul debitor. ",IF(NOT(OR(ISNUMBER(MATCH(TRIM(IF(ISNUMBER(FIND(".",D841)),LEFT(D841,FIND(".",D841)-1),D841)),PlanCont,0)),ISNUMBER(MATCH(LEFT(TRIM(IF(ISNUMBER(FIND(".",D841)),LEFT(D841,FIND(".",D841)-1),D841)),4),PlanCont,0)),ISNUMBER(MATCH(LEFT(TRIM(IF(ISNUMBER(FIND(".",D841)),LEFT(D841,FIND(".",D841)-1),D841)),3),PlanCont,0)))),"Contul debitor nu există în plan. ",""))&amp;IF(E841="","Lipsește contul creditor. ",IF(NOT(OR(ISNUMBER(MATCH(TRIM(IF(ISNUMBER(FIND(".",E841)),LEFT(E841,FIND(".",E841)-1),E841)),PlanCont,0)),ISNUMBER(MATCH(LEFT(TRIM(IF(ISNUMBER(FIND(".",E841)),LEFT(E841,FIND(".",E841)-1),E841)),4),PlanCont,0)),ISNUMBER(MATCH(LEFT(TRIM(IF(ISNUMBER(FIND(".",E841)),LEFT(E841,FIND(".",E841)-1),E841)),3),PlanCont,0)))),"Contul creditor nu există în plan. ",""))&amp;IF(AND(D841&lt;&gt;"",TRIM(D841&amp;"")=TRIM(E841&amp;"")),"Același cont pe debit și credit. ","")&amp;IF(N(F841)=0,"Lipsește suma. ","")&amp;IF(AND(N(F841)&lt;0,J841&lt;&gt;"Stornare"),"Sumă negativă într-o notă care nu e de stornare. ","")&amp;IF(C841="","Lipsește explicația. ","")))</f>
        <v/>
      </c>
      <c r="L841" s="1" t="str">
        <f>IF(B841="","",B841&amp;"|"&amp;COUNTIF($B$5:B841,B841))</f>
        <v/>
      </c>
      <c r="M841" s="1" t="str">
        <f t="shared" si="41"/>
        <v/>
      </c>
    </row>
    <row r="842" spans="2:13" x14ac:dyDescent="0.2">
      <c r="B842" s="18"/>
      <c r="C842" s="13"/>
      <c r="D842" s="22"/>
      <c r="E842" s="22"/>
      <c r="F842" s="23"/>
      <c r="G842" s="24" t="str">
        <f>IF(B842="","",IFERROR(INDEX('Registru note'!$C$5:$C$504,MATCH(B842,'Registru note'!$B$5:$B$504,0)),""))</f>
        <v/>
      </c>
      <c r="H842" s="25" t="str">
        <f t="shared" si="39"/>
        <v/>
      </c>
      <c r="I842" s="25" t="str">
        <f t="shared" si="40"/>
        <v/>
      </c>
      <c r="J842" s="15" t="str">
        <f>IF(B842="","",IFERROR(INDEX('Registru note'!$D$5:$D$504,MATCH(B842,'Registru note'!$B$5:$B$504,0)),""))</f>
        <v/>
      </c>
      <c r="K842" s="17" t="str">
        <f>IF(AND(B842="",D842="",E842=""),"",TRIM(IF(ISNA(MATCH(B842,'Registru note'!$B$5:$B$504,0)),"Nota nu există în registru. ","")&amp;IF(D842="","Lipsește contul debitor. ",IF(NOT(OR(ISNUMBER(MATCH(TRIM(IF(ISNUMBER(FIND(".",D842)),LEFT(D842,FIND(".",D842)-1),D842)),PlanCont,0)),ISNUMBER(MATCH(LEFT(TRIM(IF(ISNUMBER(FIND(".",D842)),LEFT(D842,FIND(".",D842)-1),D842)),4),PlanCont,0)),ISNUMBER(MATCH(LEFT(TRIM(IF(ISNUMBER(FIND(".",D842)),LEFT(D842,FIND(".",D842)-1),D842)),3),PlanCont,0)))),"Contul debitor nu există în plan. ",""))&amp;IF(E842="","Lipsește contul creditor. ",IF(NOT(OR(ISNUMBER(MATCH(TRIM(IF(ISNUMBER(FIND(".",E842)),LEFT(E842,FIND(".",E842)-1),E842)),PlanCont,0)),ISNUMBER(MATCH(LEFT(TRIM(IF(ISNUMBER(FIND(".",E842)),LEFT(E842,FIND(".",E842)-1),E842)),4),PlanCont,0)),ISNUMBER(MATCH(LEFT(TRIM(IF(ISNUMBER(FIND(".",E842)),LEFT(E842,FIND(".",E842)-1),E842)),3),PlanCont,0)))),"Contul creditor nu există în plan. ",""))&amp;IF(AND(D842&lt;&gt;"",TRIM(D842&amp;"")=TRIM(E842&amp;"")),"Același cont pe debit și credit. ","")&amp;IF(N(F842)=0,"Lipsește suma. ","")&amp;IF(AND(N(F842)&lt;0,J842&lt;&gt;"Stornare"),"Sumă negativă într-o notă care nu e de stornare. ","")&amp;IF(C842="","Lipsește explicația. ","")))</f>
        <v/>
      </c>
      <c r="L842" s="1" t="str">
        <f>IF(B842="","",B842&amp;"|"&amp;COUNTIF($B$5:B842,B842))</f>
        <v/>
      </c>
      <c r="M842" s="1" t="str">
        <f t="shared" si="41"/>
        <v/>
      </c>
    </row>
    <row r="843" spans="2:13" x14ac:dyDescent="0.2">
      <c r="B843" s="18"/>
      <c r="C843" s="13"/>
      <c r="D843" s="22"/>
      <c r="E843" s="22"/>
      <c r="F843" s="23"/>
      <c r="G843" s="24" t="str">
        <f>IF(B843="","",IFERROR(INDEX('Registru note'!$C$5:$C$504,MATCH(B843,'Registru note'!$B$5:$B$504,0)),""))</f>
        <v/>
      </c>
      <c r="H843" s="25" t="str">
        <f t="shared" si="39"/>
        <v/>
      </c>
      <c r="I843" s="25" t="str">
        <f t="shared" si="40"/>
        <v/>
      </c>
      <c r="J843" s="15" t="str">
        <f>IF(B843="","",IFERROR(INDEX('Registru note'!$D$5:$D$504,MATCH(B843,'Registru note'!$B$5:$B$504,0)),""))</f>
        <v/>
      </c>
      <c r="K843" s="17" t="str">
        <f>IF(AND(B843="",D843="",E843=""),"",TRIM(IF(ISNA(MATCH(B843,'Registru note'!$B$5:$B$504,0)),"Nota nu există în registru. ","")&amp;IF(D843="","Lipsește contul debitor. ",IF(NOT(OR(ISNUMBER(MATCH(TRIM(IF(ISNUMBER(FIND(".",D843)),LEFT(D843,FIND(".",D843)-1),D843)),PlanCont,0)),ISNUMBER(MATCH(LEFT(TRIM(IF(ISNUMBER(FIND(".",D843)),LEFT(D843,FIND(".",D843)-1),D843)),4),PlanCont,0)),ISNUMBER(MATCH(LEFT(TRIM(IF(ISNUMBER(FIND(".",D843)),LEFT(D843,FIND(".",D843)-1),D843)),3),PlanCont,0)))),"Contul debitor nu există în plan. ",""))&amp;IF(E843="","Lipsește contul creditor. ",IF(NOT(OR(ISNUMBER(MATCH(TRIM(IF(ISNUMBER(FIND(".",E843)),LEFT(E843,FIND(".",E843)-1),E843)),PlanCont,0)),ISNUMBER(MATCH(LEFT(TRIM(IF(ISNUMBER(FIND(".",E843)),LEFT(E843,FIND(".",E843)-1),E843)),4),PlanCont,0)),ISNUMBER(MATCH(LEFT(TRIM(IF(ISNUMBER(FIND(".",E843)),LEFT(E843,FIND(".",E843)-1),E843)),3),PlanCont,0)))),"Contul creditor nu există în plan. ",""))&amp;IF(AND(D843&lt;&gt;"",TRIM(D843&amp;"")=TRIM(E843&amp;"")),"Același cont pe debit și credit. ","")&amp;IF(N(F843)=0,"Lipsește suma. ","")&amp;IF(AND(N(F843)&lt;0,J843&lt;&gt;"Stornare"),"Sumă negativă într-o notă care nu e de stornare. ","")&amp;IF(C843="","Lipsește explicația. ","")))</f>
        <v/>
      </c>
      <c r="L843" s="1" t="str">
        <f>IF(B843="","",B843&amp;"|"&amp;COUNTIF($B$5:B843,B843))</f>
        <v/>
      </c>
      <c r="M843" s="1" t="str">
        <f t="shared" si="41"/>
        <v/>
      </c>
    </row>
    <row r="844" spans="2:13" x14ac:dyDescent="0.2">
      <c r="B844" s="18"/>
      <c r="C844" s="13"/>
      <c r="D844" s="22"/>
      <c r="E844" s="22"/>
      <c r="F844" s="23"/>
      <c r="G844" s="24" t="str">
        <f>IF(B844="","",IFERROR(INDEX('Registru note'!$C$5:$C$504,MATCH(B844,'Registru note'!$B$5:$B$504,0)),""))</f>
        <v/>
      </c>
      <c r="H844" s="25" t="str">
        <f t="shared" si="39"/>
        <v/>
      </c>
      <c r="I844" s="25" t="str">
        <f t="shared" si="40"/>
        <v/>
      </c>
      <c r="J844" s="15" t="str">
        <f>IF(B844="","",IFERROR(INDEX('Registru note'!$D$5:$D$504,MATCH(B844,'Registru note'!$B$5:$B$504,0)),""))</f>
        <v/>
      </c>
      <c r="K844" s="17" t="str">
        <f>IF(AND(B844="",D844="",E844=""),"",TRIM(IF(ISNA(MATCH(B844,'Registru note'!$B$5:$B$504,0)),"Nota nu există în registru. ","")&amp;IF(D844="","Lipsește contul debitor. ",IF(NOT(OR(ISNUMBER(MATCH(TRIM(IF(ISNUMBER(FIND(".",D844)),LEFT(D844,FIND(".",D844)-1),D844)),PlanCont,0)),ISNUMBER(MATCH(LEFT(TRIM(IF(ISNUMBER(FIND(".",D844)),LEFT(D844,FIND(".",D844)-1),D844)),4),PlanCont,0)),ISNUMBER(MATCH(LEFT(TRIM(IF(ISNUMBER(FIND(".",D844)),LEFT(D844,FIND(".",D844)-1),D844)),3),PlanCont,0)))),"Contul debitor nu există în plan. ",""))&amp;IF(E844="","Lipsește contul creditor. ",IF(NOT(OR(ISNUMBER(MATCH(TRIM(IF(ISNUMBER(FIND(".",E844)),LEFT(E844,FIND(".",E844)-1),E844)),PlanCont,0)),ISNUMBER(MATCH(LEFT(TRIM(IF(ISNUMBER(FIND(".",E844)),LEFT(E844,FIND(".",E844)-1),E844)),4),PlanCont,0)),ISNUMBER(MATCH(LEFT(TRIM(IF(ISNUMBER(FIND(".",E844)),LEFT(E844,FIND(".",E844)-1),E844)),3),PlanCont,0)))),"Contul creditor nu există în plan. ",""))&amp;IF(AND(D844&lt;&gt;"",TRIM(D844&amp;"")=TRIM(E844&amp;"")),"Același cont pe debit și credit. ","")&amp;IF(N(F844)=0,"Lipsește suma. ","")&amp;IF(AND(N(F844)&lt;0,J844&lt;&gt;"Stornare"),"Sumă negativă într-o notă care nu e de stornare. ","")&amp;IF(C844="","Lipsește explicația. ","")))</f>
        <v/>
      </c>
      <c r="L844" s="1" t="str">
        <f>IF(B844="","",B844&amp;"|"&amp;COUNTIF($B$5:B844,B844))</f>
        <v/>
      </c>
      <c r="M844" s="1" t="str">
        <f t="shared" si="41"/>
        <v/>
      </c>
    </row>
    <row r="845" spans="2:13" x14ac:dyDescent="0.2">
      <c r="B845" s="18"/>
      <c r="C845" s="13"/>
      <c r="D845" s="22"/>
      <c r="E845" s="22"/>
      <c r="F845" s="23"/>
      <c r="G845" s="24" t="str">
        <f>IF(B845="","",IFERROR(INDEX('Registru note'!$C$5:$C$504,MATCH(B845,'Registru note'!$B$5:$B$504,0)),""))</f>
        <v/>
      </c>
      <c r="H845" s="25" t="str">
        <f t="shared" si="39"/>
        <v/>
      </c>
      <c r="I845" s="25" t="str">
        <f t="shared" si="40"/>
        <v/>
      </c>
      <c r="J845" s="15" t="str">
        <f>IF(B845="","",IFERROR(INDEX('Registru note'!$D$5:$D$504,MATCH(B845,'Registru note'!$B$5:$B$504,0)),""))</f>
        <v/>
      </c>
      <c r="K845" s="17" t="str">
        <f>IF(AND(B845="",D845="",E845=""),"",TRIM(IF(ISNA(MATCH(B845,'Registru note'!$B$5:$B$504,0)),"Nota nu există în registru. ","")&amp;IF(D845="","Lipsește contul debitor. ",IF(NOT(OR(ISNUMBER(MATCH(TRIM(IF(ISNUMBER(FIND(".",D845)),LEFT(D845,FIND(".",D845)-1),D845)),PlanCont,0)),ISNUMBER(MATCH(LEFT(TRIM(IF(ISNUMBER(FIND(".",D845)),LEFT(D845,FIND(".",D845)-1),D845)),4),PlanCont,0)),ISNUMBER(MATCH(LEFT(TRIM(IF(ISNUMBER(FIND(".",D845)),LEFT(D845,FIND(".",D845)-1),D845)),3),PlanCont,0)))),"Contul debitor nu există în plan. ",""))&amp;IF(E845="","Lipsește contul creditor. ",IF(NOT(OR(ISNUMBER(MATCH(TRIM(IF(ISNUMBER(FIND(".",E845)),LEFT(E845,FIND(".",E845)-1),E845)),PlanCont,0)),ISNUMBER(MATCH(LEFT(TRIM(IF(ISNUMBER(FIND(".",E845)),LEFT(E845,FIND(".",E845)-1),E845)),4),PlanCont,0)),ISNUMBER(MATCH(LEFT(TRIM(IF(ISNUMBER(FIND(".",E845)),LEFT(E845,FIND(".",E845)-1),E845)),3),PlanCont,0)))),"Contul creditor nu există în plan. ",""))&amp;IF(AND(D845&lt;&gt;"",TRIM(D845&amp;"")=TRIM(E845&amp;"")),"Același cont pe debit și credit. ","")&amp;IF(N(F845)=0,"Lipsește suma. ","")&amp;IF(AND(N(F845)&lt;0,J845&lt;&gt;"Stornare"),"Sumă negativă într-o notă care nu e de stornare. ","")&amp;IF(C845="","Lipsește explicația. ","")))</f>
        <v/>
      </c>
      <c r="L845" s="1" t="str">
        <f>IF(B845="","",B845&amp;"|"&amp;COUNTIF($B$5:B845,B845))</f>
        <v/>
      </c>
      <c r="M845" s="1" t="str">
        <f t="shared" si="41"/>
        <v/>
      </c>
    </row>
    <row r="846" spans="2:13" x14ac:dyDescent="0.2">
      <c r="B846" s="18"/>
      <c r="C846" s="13"/>
      <c r="D846" s="22"/>
      <c r="E846" s="22"/>
      <c r="F846" s="23"/>
      <c r="G846" s="24" t="str">
        <f>IF(B846="","",IFERROR(INDEX('Registru note'!$C$5:$C$504,MATCH(B846,'Registru note'!$B$5:$B$504,0)),""))</f>
        <v/>
      </c>
      <c r="H846" s="25" t="str">
        <f t="shared" si="39"/>
        <v/>
      </c>
      <c r="I846" s="25" t="str">
        <f t="shared" si="40"/>
        <v/>
      </c>
      <c r="J846" s="15" t="str">
        <f>IF(B846="","",IFERROR(INDEX('Registru note'!$D$5:$D$504,MATCH(B846,'Registru note'!$B$5:$B$504,0)),""))</f>
        <v/>
      </c>
      <c r="K846" s="17" t="str">
        <f>IF(AND(B846="",D846="",E846=""),"",TRIM(IF(ISNA(MATCH(B846,'Registru note'!$B$5:$B$504,0)),"Nota nu există în registru. ","")&amp;IF(D846="","Lipsește contul debitor. ",IF(NOT(OR(ISNUMBER(MATCH(TRIM(IF(ISNUMBER(FIND(".",D846)),LEFT(D846,FIND(".",D846)-1),D846)),PlanCont,0)),ISNUMBER(MATCH(LEFT(TRIM(IF(ISNUMBER(FIND(".",D846)),LEFT(D846,FIND(".",D846)-1),D846)),4),PlanCont,0)),ISNUMBER(MATCH(LEFT(TRIM(IF(ISNUMBER(FIND(".",D846)),LEFT(D846,FIND(".",D846)-1),D846)),3),PlanCont,0)))),"Contul debitor nu există în plan. ",""))&amp;IF(E846="","Lipsește contul creditor. ",IF(NOT(OR(ISNUMBER(MATCH(TRIM(IF(ISNUMBER(FIND(".",E846)),LEFT(E846,FIND(".",E846)-1),E846)),PlanCont,0)),ISNUMBER(MATCH(LEFT(TRIM(IF(ISNUMBER(FIND(".",E846)),LEFT(E846,FIND(".",E846)-1),E846)),4),PlanCont,0)),ISNUMBER(MATCH(LEFT(TRIM(IF(ISNUMBER(FIND(".",E846)),LEFT(E846,FIND(".",E846)-1),E846)),3),PlanCont,0)))),"Contul creditor nu există în plan. ",""))&amp;IF(AND(D846&lt;&gt;"",TRIM(D846&amp;"")=TRIM(E846&amp;"")),"Același cont pe debit și credit. ","")&amp;IF(N(F846)=0,"Lipsește suma. ","")&amp;IF(AND(N(F846)&lt;0,J846&lt;&gt;"Stornare"),"Sumă negativă într-o notă care nu e de stornare. ","")&amp;IF(C846="","Lipsește explicația. ","")))</f>
        <v/>
      </c>
      <c r="L846" s="1" t="str">
        <f>IF(B846="","",B846&amp;"|"&amp;COUNTIF($B$5:B846,B846))</f>
        <v/>
      </c>
      <c r="M846" s="1" t="str">
        <f t="shared" si="41"/>
        <v/>
      </c>
    </row>
    <row r="847" spans="2:13" x14ac:dyDescent="0.2">
      <c r="B847" s="18"/>
      <c r="C847" s="13"/>
      <c r="D847" s="22"/>
      <c r="E847" s="22"/>
      <c r="F847" s="23"/>
      <c r="G847" s="24" t="str">
        <f>IF(B847="","",IFERROR(INDEX('Registru note'!$C$5:$C$504,MATCH(B847,'Registru note'!$B$5:$B$504,0)),""))</f>
        <v/>
      </c>
      <c r="H847" s="25" t="str">
        <f t="shared" si="39"/>
        <v/>
      </c>
      <c r="I847" s="25" t="str">
        <f t="shared" si="40"/>
        <v/>
      </c>
      <c r="J847" s="15" t="str">
        <f>IF(B847="","",IFERROR(INDEX('Registru note'!$D$5:$D$504,MATCH(B847,'Registru note'!$B$5:$B$504,0)),""))</f>
        <v/>
      </c>
      <c r="K847" s="17" t="str">
        <f>IF(AND(B847="",D847="",E847=""),"",TRIM(IF(ISNA(MATCH(B847,'Registru note'!$B$5:$B$504,0)),"Nota nu există în registru. ","")&amp;IF(D847="","Lipsește contul debitor. ",IF(NOT(OR(ISNUMBER(MATCH(TRIM(IF(ISNUMBER(FIND(".",D847)),LEFT(D847,FIND(".",D847)-1),D847)),PlanCont,0)),ISNUMBER(MATCH(LEFT(TRIM(IF(ISNUMBER(FIND(".",D847)),LEFT(D847,FIND(".",D847)-1),D847)),4),PlanCont,0)),ISNUMBER(MATCH(LEFT(TRIM(IF(ISNUMBER(FIND(".",D847)),LEFT(D847,FIND(".",D847)-1),D847)),3),PlanCont,0)))),"Contul debitor nu există în plan. ",""))&amp;IF(E847="","Lipsește contul creditor. ",IF(NOT(OR(ISNUMBER(MATCH(TRIM(IF(ISNUMBER(FIND(".",E847)),LEFT(E847,FIND(".",E847)-1),E847)),PlanCont,0)),ISNUMBER(MATCH(LEFT(TRIM(IF(ISNUMBER(FIND(".",E847)),LEFT(E847,FIND(".",E847)-1),E847)),4),PlanCont,0)),ISNUMBER(MATCH(LEFT(TRIM(IF(ISNUMBER(FIND(".",E847)),LEFT(E847,FIND(".",E847)-1),E847)),3),PlanCont,0)))),"Contul creditor nu există în plan. ",""))&amp;IF(AND(D847&lt;&gt;"",TRIM(D847&amp;"")=TRIM(E847&amp;"")),"Același cont pe debit și credit. ","")&amp;IF(N(F847)=0,"Lipsește suma. ","")&amp;IF(AND(N(F847)&lt;0,J847&lt;&gt;"Stornare"),"Sumă negativă într-o notă care nu e de stornare. ","")&amp;IF(C847="","Lipsește explicația. ","")))</f>
        <v/>
      </c>
      <c r="L847" s="1" t="str">
        <f>IF(B847="","",B847&amp;"|"&amp;COUNTIF($B$5:B847,B847))</f>
        <v/>
      </c>
      <c r="M847" s="1" t="str">
        <f t="shared" si="41"/>
        <v/>
      </c>
    </row>
    <row r="848" spans="2:13" x14ac:dyDescent="0.2">
      <c r="B848" s="18"/>
      <c r="C848" s="13"/>
      <c r="D848" s="22"/>
      <c r="E848" s="22"/>
      <c r="F848" s="23"/>
      <c r="G848" s="24" t="str">
        <f>IF(B848="","",IFERROR(INDEX('Registru note'!$C$5:$C$504,MATCH(B848,'Registru note'!$B$5:$B$504,0)),""))</f>
        <v/>
      </c>
      <c r="H848" s="25" t="str">
        <f t="shared" si="39"/>
        <v/>
      </c>
      <c r="I848" s="25" t="str">
        <f t="shared" si="40"/>
        <v/>
      </c>
      <c r="J848" s="15" t="str">
        <f>IF(B848="","",IFERROR(INDEX('Registru note'!$D$5:$D$504,MATCH(B848,'Registru note'!$B$5:$B$504,0)),""))</f>
        <v/>
      </c>
      <c r="K848" s="17" t="str">
        <f>IF(AND(B848="",D848="",E848=""),"",TRIM(IF(ISNA(MATCH(B848,'Registru note'!$B$5:$B$504,0)),"Nota nu există în registru. ","")&amp;IF(D848="","Lipsește contul debitor. ",IF(NOT(OR(ISNUMBER(MATCH(TRIM(IF(ISNUMBER(FIND(".",D848)),LEFT(D848,FIND(".",D848)-1),D848)),PlanCont,0)),ISNUMBER(MATCH(LEFT(TRIM(IF(ISNUMBER(FIND(".",D848)),LEFT(D848,FIND(".",D848)-1),D848)),4),PlanCont,0)),ISNUMBER(MATCH(LEFT(TRIM(IF(ISNUMBER(FIND(".",D848)),LEFT(D848,FIND(".",D848)-1),D848)),3),PlanCont,0)))),"Contul debitor nu există în plan. ",""))&amp;IF(E848="","Lipsește contul creditor. ",IF(NOT(OR(ISNUMBER(MATCH(TRIM(IF(ISNUMBER(FIND(".",E848)),LEFT(E848,FIND(".",E848)-1),E848)),PlanCont,0)),ISNUMBER(MATCH(LEFT(TRIM(IF(ISNUMBER(FIND(".",E848)),LEFT(E848,FIND(".",E848)-1),E848)),4),PlanCont,0)),ISNUMBER(MATCH(LEFT(TRIM(IF(ISNUMBER(FIND(".",E848)),LEFT(E848,FIND(".",E848)-1),E848)),3),PlanCont,0)))),"Contul creditor nu există în plan. ",""))&amp;IF(AND(D848&lt;&gt;"",TRIM(D848&amp;"")=TRIM(E848&amp;"")),"Același cont pe debit și credit. ","")&amp;IF(N(F848)=0,"Lipsește suma. ","")&amp;IF(AND(N(F848)&lt;0,J848&lt;&gt;"Stornare"),"Sumă negativă într-o notă care nu e de stornare. ","")&amp;IF(C848="","Lipsește explicația. ","")))</f>
        <v/>
      </c>
      <c r="L848" s="1" t="str">
        <f>IF(B848="","",B848&amp;"|"&amp;COUNTIF($B$5:B848,B848))</f>
        <v/>
      </c>
      <c r="M848" s="1" t="str">
        <f t="shared" si="41"/>
        <v/>
      </c>
    </row>
    <row r="849" spans="2:13" x14ac:dyDescent="0.2">
      <c r="B849" s="18"/>
      <c r="C849" s="13"/>
      <c r="D849" s="22"/>
      <c r="E849" s="22"/>
      <c r="F849" s="23"/>
      <c r="G849" s="24" t="str">
        <f>IF(B849="","",IFERROR(INDEX('Registru note'!$C$5:$C$504,MATCH(B849,'Registru note'!$B$5:$B$504,0)),""))</f>
        <v/>
      </c>
      <c r="H849" s="25" t="str">
        <f t="shared" si="39"/>
        <v/>
      </c>
      <c r="I849" s="25" t="str">
        <f t="shared" si="40"/>
        <v/>
      </c>
      <c r="J849" s="15" t="str">
        <f>IF(B849="","",IFERROR(INDEX('Registru note'!$D$5:$D$504,MATCH(B849,'Registru note'!$B$5:$B$504,0)),""))</f>
        <v/>
      </c>
      <c r="K849" s="17" t="str">
        <f>IF(AND(B849="",D849="",E849=""),"",TRIM(IF(ISNA(MATCH(B849,'Registru note'!$B$5:$B$504,0)),"Nota nu există în registru. ","")&amp;IF(D849="","Lipsește contul debitor. ",IF(NOT(OR(ISNUMBER(MATCH(TRIM(IF(ISNUMBER(FIND(".",D849)),LEFT(D849,FIND(".",D849)-1),D849)),PlanCont,0)),ISNUMBER(MATCH(LEFT(TRIM(IF(ISNUMBER(FIND(".",D849)),LEFT(D849,FIND(".",D849)-1),D849)),4),PlanCont,0)),ISNUMBER(MATCH(LEFT(TRIM(IF(ISNUMBER(FIND(".",D849)),LEFT(D849,FIND(".",D849)-1),D849)),3),PlanCont,0)))),"Contul debitor nu există în plan. ",""))&amp;IF(E849="","Lipsește contul creditor. ",IF(NOT(OR(ISNUMBER(MATCH(TRIM(IF(ISNUMBER(FIND(".",E849)),LEFT(E849,FIND(".",E849)-1),E849)),PlanCont,0)),ISNUMBER(MATCH(LEFT(TRIM(IF(ISNUMBER(FIND(".",E849)),LEFT(E849,FIND(".",E849)-1),E849)),4),PlanCont,0)),ISNUMBER(MATCH(LEFT(TRIM(IF(ISNUMBER(FIND(".",E849)),LEFT(E849,FIND(".",E849)-1),E849)),3),PlanCont,0)))),"Contul creditor nu există în plan. ",""))&amp;IF(AND(D849&lt;&gt;"",TRIM(D849&amp;"")=TRIM(E849&amp;"")),"Același cont pe debit și credit. ","")&amp;IF(N(F849)=0,"Lipsește suma. ","")&amp;IF(AND(N(F849)&lt;0,J849&lt;&gt;"Stornare"),"Sumă negativă într-o notă care nu e de stornare. ","")&amp;IF(C849="","Lipsește explicația. ","")))</f>
        <v/>
      </c>
      <c r="L849" s="1" t="str">
        <f>IF(B849="","",B849&amp;"|"&amp;COUNTIF($B$5:B849,B849))</f>
        <v/>
      </c>
      <c r="M849" s="1" t="str">
        <f t="shared" si="41"/>
        <v/>
      </c>
    </row>
    <row r="850" spans="2:13" x14ac:dyDescent="0.2">
      <c r="B850" s="18"/>
      <c r="C850" s="13"/>
      <c r="D850" s="22"/>
      <c r="E850" s="22"/>
      <c r="F850" s="23"/>
      <c r="G850" s="24" t="str">
        <f>IF(B850="","",IFERROR(INDEX('Registru note'!$C$5:$C$504,MATCH(B850,'Registru note'!$B$5:$B$504,0)),""))</f>
        <v/>
      </c>
      <c r="H850" s="25" t="str">
        <f t="shared" si="39"/>
        <v/>
      </c>
      <c r="I850" s="25" t="str">
        <f t="shared" si="40"/>
        <v/>
      </c>
      <c r="J850" s="15" t="str">
        <f>IF(B850="","",IFERROR(INDEX('Registru note'!$D$5:$D$504,MATCH(B850,'Registru note'!$B$5:$B$504,0)),""))</f>
        <v/>
      </c>
      <c r="K850" s="17" t="str">
        <f>IF(AND(B850="",D850="",E850=""),"",TRIM(IF(ISNA(MATCH(B850,'Registru note'!$B$5:$B$504,0)),"Nota nu există în registru. ","")&amp;IF(D850="","Lipsește contul debitor. ",IF(NOT(OR(ISNUMBER(MATCH(TRIM(IF(ISNUMBER(FIND(".",D850)),LEFT(D850,FIND(".",D850)-1),D850)),PlanCont,0)),ISNUMBER(MATCH(LEFT(TRIM(IF(ISNUMBER(FIND(".",D850)),LEFT(D850,FIND(".",D850)-1),D850)),4),PlanCont,0)),ISNUMBER(MATCH(LEFT(TRIM(IF(ISNUMBER(FIND(".",D850)),LEFT(D850,FIND(".",D850)-1),D850)),3),PlanCont,0)))),"Contul debitor nu există în plan. ",""))&amp;IF(E850="","Lipsește contul creditor. ",IF(NOT(OR(ISNUMBER(MATCH(TRIM(IF(ISNUMBER(FIND(".",E850)),LEFT(E850,FIND(".",E850)-1),E850)),PlanCont,0)),ISNUMBER(MATCH(LEFT(TRIM(IF(ISNUMBER(FIND(".",E850)),LEFT(E850,FIND(".",E850)-1),E850)),4),PlanCont,0)),ISNUMBER(MATCH(LEFT(TRIM(IF(ISNUMBER(FIND(".",E850)),LEFT(E850,FIND(".",E850)-1),E850)),3),PlanCont,0)))),"Contul creditor nu există în plan. ",""))&amp;IF(AND(D850&lt;&gt;"",TRIM(D850&amp;"")=TRIM(E850&amp;"")),"Același cont pe debit și credit. ","")&amp;IF(N(F850)=0,"Lipsește suma. ","")&amp;IF(AND(N(F850)&lt;0,J850&lt;&gt;"Stornare"),"Sumă negativă într-o notă care nu e de stornare. ","")&amp;IF(C850="","Lipsește explicația. ","")))</f>
        <v/>
      </c>
      <c r="L850" s="1" t="str">
        <f>IF(B850="","",B850&amp;"|"&amp;COUNTIF($B$5:B850,B850))</f>
        <v/>
      </c>
      <c r="M850" s="1" t="str">
        <f t="shared" si="41"/>
        <v/>
      </c>
    </row>
    <row r="851" spans="2:13" x14ac:dyDescent="0.2">
      <c r="B851" s="18"/>
      <c r="C851" s="13"/>
      <c r="D851" s="22"/>
      <c r="E851" s="22"/>
      <c r="F851" s="23"/>
      <c r="G851" s="24" t="str">
        <f>IF(B851="","",IFERROR(INDEX('Registru note'!$C$5:$C$504,MATCH(B851,'Registru note'!$B$5:$B$504,0)),""))</f>
        <v/>
      </c>
      <c r="H851" s="25" t="str">
        <f t="shared" si="39"/>
        <v/>
      </c>
      <c r="I851" s="25" t="str">
        <f t="shared" si="40"/>
        <v/>
      </c>
      <c r="J851" s="15" t="str">
        <f>IF(B851="","",IFERROR(INDEX('Registru note'!$D$5:$D$504,MATCH(B851,'Registru note'!$B$5:$B$504,0)),""))</f>
        <v/>
      </c>
      <c r="K851" s="17" t="str">
        <f>IF(AND(B851="",D851="",E851=""),"",TRIM(IF(ISNA(MATCH(B851,'Registru note'!$B$5:$B$504,0)),"Nota nu există în registru. ","")&amp;IF(D851="","Lipsește contul debitor. ",IF(NOT(OR(ISNUMBER(MATCH(TRIM(IF(ISNUMBER(FIND(".",D851)),LEFT(D851,FIND(".",D851)-1),D851)),PlanCont,0)),ISNUMBER(MATCH(LEFT(TRIM(IF(ISNUMBER(FIND(".",D851)),LEFT(D851,FIND(".",D851)-1),D851)),4),PlanCont,0)),ISNUMBER(MATCH(LEFT(TRIM(IF(ISNUMBER(FIND(".",D851)),LEFT(D851,FIND(".",D851)-1),D851)),3),PlanCont,0)))),"Contul debitor nu există în plan. ",""))&amp;IF(E851="","Lipsește contul creditor. ",IF(NOT(OR(ISNUMBER(MATCH(TRIM(IF(ISNUMBER(FIND(".",E851)),LEFT(E851,FIND(".",E851)-1),E851)),PlanCont,0)),ISNUMBER(MATCH(LEFT(TRIM(IF(ISNUMBER(FIND(".",E851)),LEFT(E851,FIND(".",E851)-1),E851)),4),PlanCont,0)),ISNUMBER(MATCH(LEFT(TRIM(IF(ISNUMBER(FIND(".",E851)),LEFT(E851,FIND(".",E851)-1),E851)),3),PlanCont,0)))),"Contul creditor nu există în plan. ",""))&amp;IF(AND(D851&lt;&gt;"",TRIM(D851&amp;"")=TRIM(E851&amp;"")),"Același cont pe debit și credit. ","")&amp;IF(N(F851)=0,"Lipsește suma. ","")&amp;IF(AND(N(F851)&lt;0,J851&lt;&gt;"Stornare"),"Sumă negativă într-o notă care nu e de stornare. ","")&amp;IF(C851="","Lipsește explicația. ","")))</f>
        <v/>
      </c>
      <c r="L851" s="1" t="str">
        <f>IF(B851="","",B851&amp;"|"&amp;COUNTIF($B$5:B851,B851))</f>
        <v/>
      </c>
      <c r="M851" s="1" t="str">
        <f t="shared" si="41"/>
        <v/>
      </c>
    </row>
    <row r="852" spans="2:13" x14ac:dyDescent="0.2">
      <c r="B852" s="18"/>
      <c r="C852" s="13"/>
      <c r="D852" s="22"/>
      <c r="E852" s="22"/>
      <c r="F852" s="23"/>
      <c r="G852" s="24" t="str">
        <f>IF(B852="","",IFERROR(INDEX('Registru note'!$C$5:$C$504,MATCH(B852,'Registru note'!$B$5:$B$504,0)),""))</f>
        <v/>
      </c>
      <c r="H852" s="25" t="str">
        <f t="shared" si="39"/>
        <v/>
      </c>
      <c r="I852" s="25" t="str">
        <f t="shared" si="40"/>
        <v/>
      </c>
      <c r="J852" s="15" t="str">
        <f>IF(B852="","",IFERROR(INDEX('Registru note'!$D$5:$D$504,MATCH(B852,'Registru note'!$B$5:$B$504,0)),""))</f>
        <v/>
      </c>
      <c r="K852" s="17" t="str">
        <f>IF(AND(B852="",D852="",E852=""),"",TRIM(IF(ISNA(MATCH(B852,'Registru note'!$B$5:$B$504,0)),"Nota nu există în registru. ","")&amp;IF(D852="","Lipsește contul debitor. ",IF(NOT(OR(ISNUMBER(MATCH(TRIM(IF(ISNUMBER(FIND(".",D852)),LEFT(D852,FIND(".",D852)-1),D852)),PlanCont,0)),ISNUMBER(MATCH(LEFT(TRIM(IF(ISNUMBER(FIND(".",D852)),LEFT(D852,FIND(".",D852)-1),D852)),4),PlanCont,0)),ISNUMBER(MATCH(LEFT(TRIM(IF(ISNUMBER(FIND(".",D852)),LEFT(D852,FIND(".",D852)-1),D852)),3),PlanCont,0)))),"Contul debitor nu există în plan. ",""))&amp;IF(E852="","Lipsește contul creditor. ",IF(NOT(OR(ISNUMBER(MATCH(TRIM(IF(ISNUMBER(FIND(".",E852)),LEFT(E852,FIND(".",E852)-1),E852)),PlanCont,0)),ISNUMBER(MATCH(LEFT(TRIM(IF(ISNUMBER(FIND(".",E852)),LEFT(E852,FIND(".",E852)-1),E852)),4),PlanCont,0)),ISNUMBER(MATCH(LEFT(TRIM(IF(ISNUMBER(FIND(".",E852)),LEFT(E852,FIND(".",E852)-1),E852)),3),PlanCont,0)))),"Contul creditor nu există în plan. ",""))&amp;IF(AND(D852&lt;&gt;"",TRIM(D852&amp;"")=TRIM(E852&amp;"")),"Același cont pe debit și credit. ","")&amp;IF(N(F852)=0,"Lipsește suma. ","")&amp;IF(AND(N(F852)&lt;0,J852&lt;&gt;"Stornare"),"Sumă negativă într-o notă care nu e de stornare. ","")&amp;IF(C852="","Lipsește explicația. ","")))</f>
        <v/>
      </c>
      <c r="L852" s="1" t="str">
        <f>IF(B852="","",B852&amp;"|"&amp;COUNTIF($B$5:B852,B852))</f>
        <v/>
      </c>
      <c r="M852" s="1" t="str">
        <f t="shared" si="41"/>
        <v/>
      </c>
    </row>
    <row r="853" spans="2:13" x14ac:dyDescent="0.2">
      <c r="B853" s="18"/>
      <c r="C853" s="13"/>
      <c r="D853" s="22"/>
      <c r="E853" s="22"/>
      <c r="F853" s="23"/>
      <c r="G853" s="24" t="str">
        <f>IF(B853="","",IFERROR(INDEX('Registru note'!$C$5:$C$504,MATCH(B853,'Registru note'!$B$5:$B$504,0)),""))</f>
        <v/>
      </c>
      <c r="H853" s="25" t="str">
        <f t="shared" si="39"/>
        <v/>
      </c>
      <c r="I853" s="25" t="str">
        <f t="shared" si="40"/>
        <v/>
      </c>
      <c r="J853" s="15" t="str">
        <f>IF(B853="","",IFERROR(INDEX('Registru note'!$D$5:$D$504,MATCH(B853,'Registru note'!$B$5:$B$504,0)),""))</f>
        <v/>
      </c>
      <c r="K853" s="17" t="str">
        <f>IF(AND(B853="",D853="",E853=""),"",TRIM(IF(ISNA(MATCH(B853,'Registru note'!$B$5:$B$504,0)),"Nota nu există în registru. ","")&amp;IF(D853="","Lipsește contul debitor. ",IF(NOT(OR(ISNUMBER(MATCH(TRIM(IF(ISNUMBER(FIND(".",D853)),LEFT(D853,FIND(".",D853)-1),D853)),PlanCont,0)),ISNUMBER(MATCH(LEFT(TRIM(IF(ISNUMBER(FIND(".",D853)),LEFT(D853,FIND(".",D853)-1),D853)),4),PlanCont,0)),ISNUMBER(MATCH(LEFT(TRIM(IF(ISNUMBER(FIND(".",D853)),LEFT(D853,FIND(".",D853)-1),D853)),3),PlanCont,0)))),"Contul debitor nu există în plan. ",""))&amp;IF(E853="","Lipsește contul creditor. ",IF(NOT(OR(ISNUMBER(MATCH(TRIM(IF(ISNUMBER(FIND(".",E853)),LEFT(E853,FIND(".",E853)-1),E853)),PlanCont,0)),ISNUMBER(MATCH(LEFT(TRIM(IF(ISNUMBER(FIND(".",E853)),LEFT(E853,FIND(".",E853)-1),E853)),4),PlanCont,0)),ISNUMBER(MATCH(LEFT(TRIM(IF(ISNUMBER(FIND(".",E853)),LEFT(E853,FIND(".",E853)-1),E853)),3),PlanCont,0)))),"Contul creditor nu există în plan. ",""))&amp;IF(AND(D853&lt;&gt;"",TRIM(D853&amp;"")=TRIM(E853&amp;"")),"Același cont pe debit și credit. ","")&amp;IF(N(F853)=0,"Lipsește suma. ","")&amp;IF(AND(N(F853)&lt;0,J853&lt;&gt;"Stornare"),"Sumă negativă într-o notă care nu e de stornare. ","")&amp;IF(C853="","Lipsește explicația. ","")))</f>
        <v/>
      </c>
      <c r="L853" s="1" t="str">
        <f>IF(B853="","",B853&amp;"|"&amp;COUNTIF($B$5:B853,B853))</f>
        <v/>
      </c>
      <c r="M853" s="1" t="str">
        <f t="shared" si="41"/>
        <v/>
      </c>
    </row>
    <row r="854" spans="2:13" x14ac:dyDescent="0.2">
      <c r="B854" s="18"/>
      <c r="C854" s="13"/>
      <c r="D854" s="22"/>
      <c r="E854" s="22"/>
      <c r="F854" s="23"/>
      <c r="G854" s="24" t="str">
        <f>IF(B854="","",IFERROR(INDEX('Registru note'!$C$5:$C$504,MATCH(B854,'Registru note'!$B$5:$B$504,0)),""))</f>
        <v/>
      </c>
      <c r="H854" s="25" t="str">
        <f t="shared" si="39"/>
        <v/>
      </c>
      <c r="I854" s="25" t="str">
        <f t="shared" si="40"/>
        <v/>
      </c>
      <c r="J854" s="15" t="str">
        <f>IF(B854="","",IFERROR(INDEX('Registru note'!$D$5:$D$504,MATCH(B854,'Registru note'!$B$5:$B$504,0)),""))</f>
        <v/>
      </c>
      <c r="K854" s="17" t="str">
        <f>IF(AND(B854="",D854="",E854=""),"",TRIM(IF(ISNA(MATCH(B854,'Registru note'!$B$5:$B$504,0)),"Nota nu există în registru. ","")&amp;IF(D854="","Lipsește contul debitor. ",IF(NOT(OR(ISNUMBER(MATCH(TRIM(IF(ISNUMBER(FIND(".",D854)),LEFT(D854,FIND(".",D854)-1),D854)),PlanCont,0)),ISNUMBER(MATCH(LEFT(TRIM(IF(ISNUMBER(FIND(".",D854)),LEFT(D854,FIND(".",D854)-1),D854)),4),PlanCont,0)),ISNUMBER(MATCH(LEFT(TRIM(IF(ISNUMBER(FIND(".",D854)),LEFT(D854,FIND(".",D854)-1),D854)),3),PlanCont,0)))),"Contul debitor nu există în plan. ",""))&amp;IF(E854="","Lipsește contul creditor. ",IF(NOT(OR(ISNUMBER(MATCH(TRIM(IF(ISNUMBER(FIND(".",E854)),LEFT(E854,FIND(".",E854)-1),E854)),PlanCont,0)),ISNUMBER(MATCH(LEFT(TRIM(IF(ISNUMBER(FIND(".",E854)),LEFT(E854,FIND(".",E854)-1),E854)),4),PlanCont,0)),ISNUMBER(MATCH(LEFT(TRIM(IF(ISNUMBER(FIND(".",E854)),LEFT(E854,FIND(".",E854)-1),E854)),3),PlanCont,0)))),"Contul creditor nu există în plan. ",""))&amp;IF(AND(D854&lt;&gt;"",TRIM(D854&amp;"")=TRIM(E854&amp;"")),"Același cont pe debit și credit. ","")&amp;IF(N(F854)=0,"Lipsește suma. ","")&amp;IF(AND(N(F854)&lt;0,J854&lt;&gt;"Stornare"),"Sumă negativă într-o notă care nu e de stornare. ","")&amp;IF(C854="","Lipsește explicația. ","")))</f>
        <v/>
      </c>
      <c r="L854" s="1" t="str">
        <f>IF(B854="","",B854&amp;"|"&amp;COUNTIF($B$5:B854,B854))</f>
        <v/>
      </c>
      <c r="M854" s="1" t="str">
        <f t="shared" si="41"/>
        <v/>
      </c>
    </row>
    <row r="855" spans="2:13" x14ac:dyDescent="0.2">
      <c r="B855" s="18"/>
      <c r="C855" s="13"/>
      <c r="D855" s="22"/>
      <c r="E855" s="22"/>
      <c r="F855" s="23"/>
      <c r="G855" s="24" t="str">
        <f>IF(B855="","",IFERROR(INDEX('Registru note'!$C$5:$C$504,MATCH(B855,'Registru note'!$B$5:$B$504,0)),""))</f>
        <v/>
      </c>
      <c r="H855" s="25" t="str">
        <f t="shared" si="39"/>
        <v/>
      </c>
      <c r="I855" s="25" t="str">
        <f t="shared" si="40"/>
        <v/>
      </c>
      <c r="J855" s="15" t="str">
        <f>IF(B855="","",IFERROR(INDEX('Registru note'!$D$5:$D$504,MATCH(B855,'Registru note'!$B$5:$B$504,0)),""))</f>
        <v/>
      </c>
      <c r="K855" s="17" t="str">
        <f>IF(AND(B855="",D855="",E855=""),"",TRIM(IF(ISNA(MATCH(B855,'Registru note'!$B$5:$B$504,0)),"Nota nu există în registru. ","")&amp;IF(D855="","Lipsește contul debitor. ",IF(NOT(OR(ISNUMBER(MATCH(TRIM(IF(ISNUMBER(FIND(".",D855)),LEFT(D855,FIND(".",D855)-1),D855)),PlanCont,0)),ISNUMBER(MATCH(LEFT(TRIM(IF(ISNUMBER(FIND(".",D855)),LEFT(D855,FIND(".",D855)-1),D855)),4),PlanCont,0)),ISNUMBER(MATCH(LEFT(TRIM(IF(ISNUMBER(FIND(".",D855)),LEFT(D855,FIND(".",D855)-1),D855)),3),PlanCont,0)))),"Contul debitor nu există în plan. ",""))&amp;IF(E855="","Lipsește contul creditor. ",IF(NOT(OR(ISNUMBER(MATCH(TRIM(IF(ISNUMBER(FIND(".",E855)),LEFT(E855,FIND(".",E855)-1),E855)),PlanCont,0)),ISNUMBER(MATCH(LEFT(TRIM(IF(ISNUMBER(FIND(".",E855)),LEFT(E855,FIND(".",E855)-1),E855)),4),PlanCont,0)),ISNUMBER(MATCH(LEFT(TRIM(IF(ISNUMBER(FIND(".",E855)),LEFT(E855,FIND(".",E855)-1),E855)),3),PlanCont,0)))),"Contul creditor nu există în plan. ",""))&amp;IF(AND(D855&lt;&gt;"",TRIM(D855&amp;"")=TRIM(E855&amp;"")),"Același cont pe debit și credit. ","")&amp;IF(N(F855)=0,"Lipsește suma. ","")&amp;IF(AND(N(F855)&lt;0,J855&lt;&gt;"Stornare"),"Sumă negativă într-o notă care nu e de stornare. ","")&amp;IF(C855="","Lipsește explicația. ","")))</f>
        <v/>
      </c>
      <c r="L855" s="1" t="str">
        <f>IF(B855="","",B855&amp;"|"&amp;COUNTIF($B$5:B855,B855))</f>
        <v/>
      </c>
      <c r="M855" s="1" t="str">
        <f t="shared" si="41"/>
        <v/>
      </c>
    </row>
    <row r="856" spans="2:13" x14ac:dyDescent="0.2">
      <c r="B856" s="18"/>
      <c r="C856" s="13"/>
      <c r="D856" s="22"/>
      <c r="E856" s="22"/>
      <c r="F856" s="23"/>
      <c r="G856" s="24" t="str">
        <f>IF(B856="","",IFERROR(INDEX('Registru note'!$C$5:$C$504,MATCH(B856,'Registru note'!$B$5:$B$504,0)),""))</f>
        <v/>
      </c>
      <c r="H856" s="25" t="str">
        <f t="shared" si="39"/>
        <v/>
      </c>
      <c r="I856" s="25" t="str">
        <f t="shared" si="40"/>
        <v/>
      </c>
      <c r="J856" s="15" t="str">
        <f>IF(B856="","",IFERROR(INDEX('Registru note'!$D$5:$D$504,MATCH(B856,'Registru note'!$B$5:$B$504,0)),""))</f>
        <v/>
      </c>
      <c r="K856" s="17" t="str">
        <f>IF(AND(B856="",D856="",E856=""),"",TRIM(IF(ISNA(MATCH(B856,'Registru note'!$B$5:$B$504,0)),"Nota nu există în registru. ","")&amp;IF(D856="","Lipsește contul debitor. ",IF(NOT(OR(ISNUMBER(MATCH(TRIM(IF(ISNUMBER(FIND(".",D856)),LEFT(D856,FIND(".",D856)-1),D856)),PlanCont,0)),ISNUMBER(MATCH(LEFT(TRIM(IF(ISNUMBER(FIND(".",D856)),LEFT(D856,FIND(".",D856)-1),D856)),4),PlanCont,0)),ISNUMBER(MATCH(LEFT(TRIM(IF(ISNUMBER(FIND(".",D856)),LEFT(D856,FIND(".",D856)-1),D856)),3),PlanCont,0)))),"Contul debitor nu există în plan. ",""))&amp;IF(E856="","Lipsește contul creditor. ",IF(NOT(OR(ISNUMBER(MATCH(TRIM(IF(ISNUMBER(FIND(".",E856)),LEFT(E856,FIND(".",E856)-1),E856)),PlanCont,0)),ISNUMBER(MATCH(LEFT(TRIM(IF(ISNUMBER(FIND(".",E856)),LEFT(E856,FIND(".",E856)-1),E856)),4),PlanCont,0)),ISNUMBER(MATCH(LEFT(TRIM(IF(ISNUMBER(FIND(".",E856)),LEFT(E856,FIND(".",E856)-1),E856)),3),PlanCont,0)))),"Contul creditor nu există în plan. ",""))&amp;IF(AND(D856&lt;&gt;"",TRIM(D856&amp;"")=TRIM(E856&amp;"")),"Același cont pe debit și credit. ","")&amp;IF(N(F856)=0,"Lipsește suma. ","")&amp;IF(AND(N(F856)&lt;0,J856&lt;&gt;"Stornare"),"Sumă negativă într-o notă care nu e de stornare. ","")&amp;IF(C856="","Lipsește explicația. ","")))</f>
        <v/>
      </c>
      <c r="L856" s="1" t="str">
        <f>IF(B856="","",B856&amp;"|"&amp;COUNTIF($B$5:B856,B856))</f>
        <v/>
      </c>
      <c r="M856" s="1" t="str">
        <f t="shared" si="41"/>
        <v/>
      </c>
    </row>
    <row r="857" spans="2:13" x14ac:dyDescent="0.2">
      <c r="B857" s="18"/>
      <c r="C857" s="13"/>
      <c r="D857" s="22"/>
      <c r="E857" s="22"/>
      <c r="F857" s="23"/>
      <c r="G857" s="24" t="str">
        <f>IF(B857="","",IFERROR(INDEX('Registru note'!$C$5:$C$504,MATCH(B857,'Registru note'!$B$5:$B$504,0)),""))</f>
        <v/>
      </c>
      <c r="H857" s="25" t="str">
        <f t="shared" si="39"/>
        <v/>
      </c>
      <c r="I857" s="25" t="str">
        <f t="shared" si="40"/>
        <v/>
      </c>
      <c r="J857" s="15" t="str">
        <f>IF(B857="","",IFERROR(INDEX('Registru note'!$D$5:$D$504,MATCH(B857,'Registru note'!$B$5:$B$504,0)),""))</f>
        <v/>
      </c>
      <c r="K857" s="17" t="str">
        <f>IF(AND(B857="",D857="",E857=""),"",TRIM(IF(ISNA(MATCH(B857,'Registru note'!$B$5:$B$504,0)),"Nota nu există în registru. ","")&amp;IF(D857="","Lipsește contul debitor. ",IF(NOT(OR(ISNUMBER(MATCH(TRIM(IF(ISNUMBER(FIND(".",D857)),LEFT(D857,FIND(".",D857)-1),D857)),PlanCont,0)),ISNUMBER(MATCH(LEFT(TRIM(IF(ISNUMBER(FIND(".",D857)),LEFT(D857,FIND(".",D857)-1),D857)),4),PlanCont,0)),ISNUMBER(MATCH(LEFT(TRIM(IF(ISNUMBER(FIND(".",D857)),LEFT(D857,FIND(".",D857)-1),D857)),3),PlanCont,0)))),"Contul debitor nu există în plan. ",""))&amp;IF(E857="","Lipsește contul creditor. ",IF(NOT(OR(ISNUMBER(MATCH(TRIM(IF(ISNUMBER(FIND(".",E857)),LEFT(E857,FIND(".",E857)-1),E857)),PlanCont,0)),ISNUMBER(MATCH(LEFT(TRIM(IF(ISNUMBER(FIND(".",E857)),LEFT(E857,FIND(".",E857)-1),E857)),4),PlanCont,0)),ISNUMBER(MATCH(LEFT(TRIM(IF(ISNUMBER(FIND(".",E857)),LEFT(E857,FIND(".",E857)-1),E857)),3),PlanCont,0)))),"Contul creditor nu există în plan. ",""))&amp;IF(AND(D857&lt;&gt;"",TRIM(D857&amp;"")=TRIM(E857&amp;"")),"Același cont pe debit și credit. ","")&amp;IF(N(F857)=0,"Lipsește suma. ","")&amp;IF(AND(N(F857)&lt;0,J857&lt;&gt;"Stornare"),"Sumă negativă într-o notă care nu e de stornare. ","")&amp;IF(C857="","Lipsește explicația. ","")))</f>
        <v/>
      </c>
      <c r="L857" s="1" t="str">
        <f>IF(B857="","",B857&amp;"|"&amp;COUNTIF($B$5:B857,B857))</f>
        <v/>
      </c>
      <c r="M857" s="1" t="str">
        <f t="shared" si="41"/>
        <v/>
      </c>
    </row>
    <row r="858" spans="2:13" x14ac:dyDescent="0.2">
      <c r="B858" s="18"/>
      <c r="C858" s="13"/>
      <c r="D858" s="22"/>
      <c r="E858" s="22"/>
      <c r="F858" s="23"/>
      <c r="G858" s="24" t="str">
        <f>IF(B858="","",IFERROR(INDEX('Registru note'!$C$5:$C$504,MATCH(B858,'Registru note'!$B$5:$B$504,0)),""))</f>
        <v/>
      </c>
      <c r="H858" s="25" t="str">
        <f t="shared" si="39"/>
        <v/>
      </c>
      <c r="I858" s="25" t="str">
        <f t="shared" si="40"/>
        <v/>
      </c>
      <c r="J858" s="15" t="str">
        <f>IF(B858="","",IFERROR(INDEX('Registru note'!$D$5:$D$504,MATCH(B858,'Registru note'!$B$5:$B$504,0)),""))</f>
        <v/>
      </c>
      <c r="K858" s="17" t="str">
        <f>IF(AND(B858="",D858="",E858=""),"",TRIM(IF(ISNA(MATCH(B858,'Registru note'!$B$5:$B$504,0)),"Nota nu există în registru. ","")&amp;IF(D858="","Lipsește contul debitor. ",IF(NOT(OR(ISNUMBER(MATCH(TRIM(IF(ISNUMBER(FIND(".",D858)),LEFT(D858,FIND(".",D858)-1),D858)),PlanCont,0)),ISNUMBER(MATCH(LEFT(TRIM(IF(ISNUMBER(FIND(".",D858)),LEFT(D858,FIND(".",D858)-1),D858)),4),PlanCont,0)),ISNUMBER(MATCH(LEFT(TRIM(IF(ISNUMBER(FIND(".",D858)),LEFT(D858,FIND(".",D858)-1),D858)),3),PlanCont,0)))),"Contul debitor nu există în plan. ",""))&amp;IF(E858="","Lipsește contul creditor. ",IF(NOT(OR(ISNUMBER(MATCH(TRIM(IF(ISNUMBER(FIND(".",E858)),LEFT(E858,FIND(".",E858)-1),E858)),PlanCont,0)),ISNUMBER(MATCH(LEFT(TRIM(IF(ISNUMBER(FIND(".",E858)),LEFT(E858,FIND(".",E858)-1),E858)),4),PlanCont,0)),ISNUMBER(MATCH(LEFT(TRIM(IF(ISNUMBER(FIND(".",E858)),LEFT(E858,FIND(".",E858)-1),E858)),3),PlanCont,0)))),"Contul creditor nu există în plan. ",""))&amp;IF(AND(D858&lt;&gt;"",TRIM(D858&amp;"")=TRIM(E858&amp;"")),"Același cont pe debit și credit. ","")&amp;IF(N(F858)=0,"Lipsește suma. ","")&amp;IF(AND(N(F858)&lt;0,J858&lt;&gt;"Stornare"),"Sumă negativă într-o notă care nu e de stornare. ","")&amp;IF(C858="","Lipsește explicația. ","")))</f>
        <v/>
      </c>
      <c r="L858" s="1" t="str">
        <f>IF(B858="","",B858&amp;"|"&amp;COUNTIF($B$5:B858,B858))</f>
        <v/>
      </c>
      <c r="M858" s="1" t="str">
        <f t="shared" si="41"/>
        <v/>
      </c>
    </row>
    <row r="859" spans="2:13" x14ac:dyDescent="0.2">
      <c r="B859" s="18"/>
      <c r="C859" s="13"/>
      <c r="D859" s="22"/>
      <c r="E859" s="22"/>
      <c r="F859" s="23"/>
      <c r="G859" s="24" t="str">
        <f>IF(B859="","",IFERROR(INDEX('Registru note'!$C$5:$C$504,MATCH(B859,'Registru note'!$B$5:$B$504,0)),""))</f>
        <v/>
      </c>
      <c r="H859" s="25" t="str">
        <f t="shared" si="39"/>
        <v/>
      </c>
      <c r="I859" s="25" t="str">
        <f t="shared" si="40"/>
        <v/>
      </c>
      <c r="J859" s="15" t="str">
        <f>IF(B859="","",IFERROR(INDEX('Registru note'!$D$5:$D$504,MATCH(B859,'Registru note'!$B$5:$B$504,0)),""))</f>
        <v/>
      </c>
      <c r="K859" s="17" t="str">
        <f>IF(AND(B859="",D859="",E859=""),"",TRIM(IF(ISNA(MATCH(B859,'Registru note'!$B$5:$B$504,0)),"Nota nu există în registru. ","")&amp;IF(D859="","Lipsește contul debitor. ",IF(NOT(OR(ISNUMBER(MATCH(TRIM(IF(ISNUMBER(FIND(".",D859)),LEFT(D859,FIND(".",D859)-1),D859)),PlanCont,0)),ISNUMBER(MATCH(LEFT(TRIM(IF(ISNUMBER(FIND(".",D859)),LEFT(D859,FIND(".",D859)-1),D859)),4),PlanCont,0)),ISNUMBER(MATCH(LEFT(TRIM(IF(ISNUMBER(FIND(".",D859)),LEFT(D859,FIND(".",D859)-1),D859)),3),PlanCont,0)))),"Contul debitor nu există în plan. ",""))&amp;IF(E859="","Lipsește contul creditor. ",IF(NOT(OR(ISNUMBER(MATCH(TRIM(IF(ISNUMBER(FIND(".",E859)),LEFT(E859,FIND(".",E859)-1),E859)),PlanCont,0)),ISNUMBER(MATCH(LEFT(TRIM(IF(ISNUMBER(FIND(".",E859)),LEFT(E859,FIND(".",E859)-1),E859)),4),PlanCont,0)),ISNUMBER(MATCH(LEFT(TRIM(IF(ISNUMBER(FIND(".",E859)),LEFT(E859,FIND(".",E859)-1),E859)),3),PlanCont,0)))),"Contul creditor nu există în plan. ",""))&amp;IF(AND(D859&lt;&gt;"",TRIM(D859&amp;"")=TRIM(E859&amp;"")),"Același cont pe debit și credit. ","")&amp;IF(N(F859)=0,"Lipsește suma. ","")&amp;IF(AND(N(F859)&lt;0,J859&lt;&gt;"Stornare"),"Sumă negativă într-o notă care nu e de stornare. ","")&amp;IF(C859="","Lipsește explicația. ","")))</f>
        <v/>
      </c>
      <c r="L859" s="1" t="str">
        <f>IF(B859="","",B859&amp;"|"&amp;COUNTIF($B$5:B859,B859))</f>
        <v/>
      </c>
      <c r="M859" s="1" t="str">
        <f t="shared" si="41"/>
        <v/>
      </c>
    </row>
    <row r="860" spans="2:13" x14ac:dyDescent="0.2">
      <c r="B860" s="18"/>
      <c r="C860" s="13"/>
      <c r="D860" s="22"/>
      <c r="E860" s="22"/>
      <c r="F860" s="23"/>
      <c r="G860" s="24" t="str">
        <f>IF(B860="","",IFERROR(INDEX('Registru note'!$C$5:$C$504,MATCH(B860,'Registru note'!$B$5:$B$504,0)),""))</f>
        <v/>
      </c>
      <c r="H860" s="25" t="str">
        <f t="shared" si="39"/>
        <v/>
      </c>
      <c r="I860" s="25" t="str">
        <f t="shared" si="40"/>
        <v/>
      </c>
      <c r="J860" s="15" t="str">
        <f>IF(B860="","",IFERROR(INDEX('Registru note'!$D$5:$D$504,MATCH(B860,'Registru note'!$B$5:$B$504,0)),""))</f>
        <v/>
      </c>
      <c r="K860" s="17" t="str">
        <f>IF(AND(B860="",D860="",E860=""),"",TRIM(IF(ISNA(MATCH(B860,'Registru note'!$B$5:$B$504,0)),"Nota nu există în registru. ","")&amp;IF(D860="","Lipsește contul debitor. ",IF(NOT(OR(ISNUMBER(MATCH(TRIM(IF(ISNUMBER(FIND(".",D860)),LEFT(D860,FIND(".",D860)-1),D860)),PlanCont,0)),ISNUMBER(MATCH(LEFT(TRIM(IF(ISNUMBER(FIND(".",D860)),LEFT(D860,FIND(".",D860)-1),D860)),4),PlanCont,0)),ISNUMBER(MATCH(LEFT(TRIM(IF(ISNUMBER(FIND(".",D860)),LEFT(D860,FIND(".",D860)-1),D860)),3),PlanCont,0)))),"Contul debitor nu există în plan. ",""))&amp;IF(E860="","Lipsește contul creditor. ",IF(NOT(OR(ISNUMBER(MATCH(TRIM(IF(ISNUMBER(FIND(".",E860)),LEFT(E860,FIND(".",E860)-1),E860)),PlanCont,0)),ISNUMBER(MATCH(LEFT(TRIM(IF(ISNUMBER(FIND(".",E860)),LEFT(E860,FIND(".",E860)-1),E860)),4),PlanCont,0)),ISNUMBER(MATCH(LEFT(TRIM(IF(ISNUMBER(FIND(".",E860)),LEFT(E860,FIND(".",E860)-1),E860)),3),PlanCont,0)))),"Contul creditor nu există în plan. ",""))&amp;IF(AND(D860&lt;&gt;"",TRIM(D860&amp;"")=TRIM(E860&amp;"")),"Același cont pe debit și credit. ","")&amp;IF(N(F860)=0,"Lipsește suma. ","")&amp;IF(AND(N(F860)&lt;0,J860&lt;&gt;"Stornare"),"Sumă negativă într-o notă care nu e de stornare. ","")&amp;IF(C860="","Lipsește explicația. ","")))</f>
        <v/>
      </c>
      <c r="L860" s="1" t="str">
        <f>IF(B860="","",B860&amp;"|"&amp;COUNTIF($B$5:B860,B860))</f>
        <v/>
      </c>
      <c r="M860" s="1" t="str">
        <f t="shared" si="41"/>
        <v/>
      </c>
    </row>
    <row r="861" spans="2:13" x14ac:dyDescent="0.2">
      <c r="B861" s="18"/>
      <c r="C861" s="13"/>
      <c r="D861" s="22"/>
      <c r="E861" s="22"/>
      <c r="F861" s="23"/>
      <c r="G861" s="24" t="str">
        <f>IF(B861="","",IFERROR(INDEX('Registru note'!$C$5:$C$504,MATCH(B861,'Registru note'!$B$5:$B$504,0)),""))</f>
        <v/>
      </c>
      <c r="H861" s="25" t="str">
        <f t="shared" si="39"/>
        <v/>
      </c>
      <c r="I861" s="25" t="str">
        <f t="shared" si="40"/>
        <v/>
      </c>
      <c r="J861" s="15" t="str">
        <f>IF(B861="","",IFERROR(INDEX('Registru note'!$D$5:$D$504,MATCH(B861,'Registru note'!$B$5:$B$504,0)),""))</f>
        <v/>
      </c>
      <c r="K861" s="17" t="str">
        <f>IF(AND(B861="",D861="",E861=""),"",TRIM(IF(ISNA(MATCH(B861,'Registru note'!$B$5:$B$504,0)),"Nota nu există în registru. ","")&amp;IF(D861="","Lipsește contul debitor. ",IF(NOT(OR(ISNUMBER(MATCH(TRIM(IF(ISNUMBER(FIND(".",D861)),LEFT(D861,FIND(".",D861)-1),D861)),PlanCont,0)),ISNUMBER(MATCH(LEFT(TRIM(IF(ISNUMBER(FIND(".",D861)),LEFT(D861,FIND(".",D861)-1),D861)),4),PlanCont,0)),ISNUMBER(MATCH(LEFT(TRIM(IF(ISNUMBER(FIND(".",D861)),LEFT(D861,FIND(".",D861)-1),D861)),3),PlanCont,0)))),"Contul debitor nu există în plan. ",""))&amp;IF(E861="","Lipsește contul creditor. ",IF(NOT(OR(ISNUMBER(MATCH(TRIM(IF(ISNUMBER(FIND(".",E861)),LEFT(E861,FIND(".",E861)-1),E861)),PlanCont,0)),ISNUMBER(MATCH(LEFT(TRIM(IF(ISNUMBER(FIND(".",E861)),LEFT(E861,FIND(".",E861)-1),E861)),4),PlanCont,0)),ISNUMBER(MATCH(LEFT(TRIM(IF(ISNUMBER(FIND(".",E861)),LEFT(E861,FIND(".",E861)-1),E861)),3),PlanCont,0)))),"Contul creditor nu există în plan. ",""))&amp;IF(AND(D861&lt;&gt;"",TRIM(D861&amp;"")=TRIM(E861&amp;"")),"Același cont pe debit și credit. ","")&amp;IF(N(F861)=0,"Lipsește suma. ","")&amp;IF(AND(N(F861)&lt;0,J861&lt;&gt;"Stornare"),"Sumă negativă într-o notă care nu e de stornare. ","")&amp;IF(C861="","Lipsește explicația. ","")))</f>
        <v/>
      </c>
      <c r="L861" s="1" t="str">
        <f>IF(B861="","",B861&amp;"|"&amp;COUNTIF($B$5:B861,B861))</f>
        <v/>
      </c>
      <c r="M861" s="1" t="str">
        <f t="shared" si="41"/>
        <v/>
      </c>
    </row>
    <row r="862" spans="2:13" x14ac:dyDescent="0.2">
      <c r="B862" s="18"/>
      <c r="C862" s="13"/>
      <c r="D862" s="22"/>
      <c r="E862" s="22"/>
      <c r="F862" s="23"/>
      <c r="G862" s="24" t="str">
        <f>IF(B862="","",IFERROR(INDEX('Registru note'!$C$5:$C$504,MATCH(B862,'Registru note'!$B$5:$B$504,0)),""))</f>
        <v/>
      </c>
      <c r="H862" s="25" t="str">
        <f t="shared" si="39"/>
        <v/>
      </c>
      <c r="I862" s="25" t="str">
        <f t="shared" si="40"/>
        <v/>
      </c>
      <c r="J862" s="15" t="str">
        <f>IF(B862="","",IFERROR(INDEX('Registru note'!$D$5:$D$504,MATCH(B862,'Registru note'!$B$5:$B$504,0)),""))</f>
        <v/>
      </c>
      <c r="K862" s="17" t="str">
        <f>IF(AND(B862="",D862="",E862=""),"",TRIM(IF(ISNA(MATCH(B862,'Registru note'!$B$5:$B$504,0)),"Nota nu există în registru. ","")&amp;IF(D862="","Lipsește contul debitor. ",IF(NOT(OR(ISNUMBER(MATCH(TRIM(IF(ISNUMBER(FIND(".",D862)),LEFT(D862,FIND(".",D862)-1),D862)),PlanCont,0)),ISNUMBER(MATCH(LEFT(TRIM(IF(ISNUMBER(FIND(".",D862)),LEFT(D862,FIND(".",D862)-1),D862)),4),PlanCont,0)),ISNUMBER(MATCH(LEFT(TRIM(IF(ISNUMBER(FIND(".",D862)),LEFT(D862,FIND(".",D862)-1),D862)),3),PlanCont,0)))),"Contul debitor nu există în plan. ",""))&amp;IF(E862="","Lipsește contul creditor. ",IF(NOT(OR(ISNUMBER(MATCH(TRIM(IF(ISNUMBER(FIND(".",E862)),LEFT(E862,FIND(".",E862)-1),E862)),PlanCont,0)),ISNUMBER(MATCH(LEFT(TRIM(IF(ISNUMBER(FIND(".",E862)),LEFT(E862,FIND(".",E862)-1),E862)),4),PlanCont,0)),ISNUMBER(MATCH(LEFT(TRIM(IF(ISNUMBER(FIND(".",E862)),LEFT(E862,FIND(".",E862)-1),E862)),3),PlanCont,0)))),"Contul creditor nu există în plan. ",""))&amp;IF(AND(D862&lt;&gt;"",TRIM(D862&amp;"")=TRIM(E862&amp;"")),"Același cont pe debit și credit. ","")&amp;IF(N(F862)=0,"Lipsește suma. ","")&amp;IF(AND(N(F862)&lt;0,J862&lt;&gt;"Stornare"),"Sumă negativă într-o notă care nu e de stornare. ","")&amp;IF(C862="","Lipsește explicația. ","")))</f>
        <v/>
      </c>
      <c r="L862" s="1" t="str">
        <f>IF(B862="","",B862&amp;"|"&amp;COUNTIF($B$5:B862,B862))</f>
        <v/>
      </c>
      <c r="M862" s="1" t="str">
        <f t="shared" si="41"/>
        <v/>
      </c>
    </row>
    <row r="863" spans="2:13" x14ac:dyDescent="0.2">
      <c r="B863" s="18"/>
      <c r="C863" s="13"/>
      <c r="D863" s="22"/>
      <c r="E863" s="22"/>
      <c r="F863" s="23"/>
      <c r="G863" s="24" t="str">
        <f>IF(B863="","",IFERROR(INDEX('Registru note'!$C$5:$C$504,MATCH(B863,'Registru note'!$B$5:$B$504,0)),""))</f>
        <v/>
      </c>
      <c r="H863" s="25" t="str">
        <f t="shared" si="39"/>
        <v/>
      </c>
      <c r="I863" s="25" t="str">
        <f t="shared" si="40"/>
        <v/>
      </c>
      <c r="J863" s="15" t="str">
        <f>IF(B863="","",IFERROR(INDEX('Registru note'!$D$5:$D$504,MATCH(B863,'Registru note'!$B$5:$B$504,0)),""))</f>
        <v/>
      </c>
      <c r="K863" s="17" t="str">
        <f>IF(AND(B863="",D863="",E863=""),"",TRIM(IF(ISNA(MATCH(B863,'Registru note'!$B$5:$B$504,0)),"Nota nu există în registru. ","")&amp;IF(D863="","Lipsește contul debitor. ",IF(NOT(OR(ISNUMBER(MATCH(TRIM(IF(ISNUMBER(FIND(".",D863)),LEFT(D863,FIND(".",D863)-1),D863)),PlanCont,0)),ISNUMBER(MATCH(LEFT(TRIM(IF(ISNUMBER(FIND(".",D863)),LEFT(D863,FIND(".",D863)-1),D863)),4),PlanCont,0)),ISNUMBER(MATCH(LEFT(TRIM(IF(ISNUMBER(FIND(".",D863)),LEFT(D863,FIND(".",D863)-1),D863)),3),PlanCont,0)))),"Contul debitor nu există în plan. ",""))&amp;IF(E863="","Lipsește contul creditor. ",IF(NOT(OR(ISNUMBER(MATCH(TRIM(IF(ISNUMBER(FIND(".",E863)),LEFT(E863,FIND(".",E863)-1),E863)),PlanCont,0)),ISNUMBER(MATCH(LEFT(TRIM(IF(ISNUMBER(FIND(".",E863)),LEFT(E863,FIND(".",E863)-1),E863)),4),PlanCont,0)),ISNUMBER(MATCH(LEFT(TRIM(IF(ISNUMBER(FIND(".",E863)),LEFT(E863,FIND(".",E863)-1),E863)),3),PlanCont,0)))),"Contul creditor nu există în plan. ",""))&amp;IF(AND(D863&lt;&gt;"",TRIM(D863&amp;"")=TRIM(E863&amp;"")),"Același cont pe debit și credit. ","")&amp;IF(N(F863)=0,"Lipsește suma. ","")&amp;IF(AND(N(F863)&lt;0,J863&lt;&gt;"Stornare"),"Sumă negativă într-o notă care nu e de stornare. ","")&amp;IF(C863="","Lipsește explicația. ","")))</f>
        <v/>
      </c>
      <c r="L863" s="1" t="str">
        <f>IF(B863="","",B863&amp;"|"&amp;COUNTIF($B$5:B863,B863))</f>
        <v/>
      </c>
      <c r="M863" s="1" t="str">
        <f t="shared" si="41"/>
        <v/>
      </c>
    </row>
    <row r="864" spans="2:13" x14ac:dyDescent="0.2">
      <c r="B864" s="18"/>
      <c r="C864" s="13"/>
      <c r="D864" s="22"/>
      <c r="E864" s="22"/>
      <c r="F864" s="23"/>
      <c r="G864" s="24" t="str">
        <f>IF(B864="","",IFERROR(INDEX('Registru note'!$C$5:$C$504,MATCH(B864,'Registru note'!$B$5:$B$504,0)),""))</f>
        <v/>
      </c>
      <c r="H864" s="25" t="str">
        <f t="shared" si="39"/>
        <v/>
      </c>
      <c r="I864" s="25" t="str">
        <f t="shared" si="40"/>
        <v/>
      </c>
      <c r="J864" s="15" t="str">
        <f>IF(B864="","",IFERROR(INDEX('Registru note'!$D$5:$D$504,MATCH(B864,'Registru note'!$B$5:$B$504,0)),""))</f>
        <v/>
      </c>
      <c r="K864" s="17" t="str">
        <f>IF(AND(B864="",D864="",E864=""),"",TRIM(IF(ISNA(MATCH(B864,'Registru note'!$B$5:$B$504,0)),"Nota nu există în registru. ","")&amp;IF(D864="","Lipsește contul debitor. ",IF(NOT(OR(ISNUMBER(MATCH(TRIM(IF(ISNUMBER(FIND(".",D864)),LEFT(D864,FIND(".",D864)-1),D864)),PlanCont,0)),ISNUMBER(MATCH(LEFT(TRIM(IF(ISNUMBER(FIND(".",D864)),LEFT(D864,FIND(".",D864)-1),D864)),4),PlanCont,0)),ISNUMBER(MATCH(LEFT(TRIM(IF(ISNUMBER(FIND(".",D864)),LEFT(D864,FIND(".",D864)-1),D864)),3),PlanCont,0)))),"Contul debitor nu există în plan. ",""))&amp;IF(E864="","Lipsește contul creditor. ",IF(NOT(OR(ISNUMBER(MATCH(TRIM(IF(ISNUMBER(FIND(".",E864)),LEFT(E864,FIND(".",E864)-1),E864)),PlanCont,0)),ISNUMBER(MATCH(LEFT(TRIM(IF(ISNUMBER(FIND(".",E864)),LEFT(E864,FIND(".",E864)-1),E864)),4),PlanCont,0)),ISNUMBER(MATCH(LEFT(TRIM(IF(ISNUMBER(FIND(".",E864)),LEFT(E864,FIND(".",E864)-1),E864)),3),PlanCont,0)))),"Contul creditor nu există în plan. ",""))&amp;IF(AND(D864&lt;&gt;"",TRIM(D864&amp;"")=TRIM(E864&amp;"")),"Același cont pe debit și credit. ","")&amp;IF(N(F864)=0,"Lipsește suma. ","")&amp;IF(AND(N(F864)&lt;0,J864&lt;&gt;"Stornare"),"Sumă negativă într-o notă care nu e de stornare. ","")&amp;IF(C864="","Lipsește explicația. ","")))</f>
        <v/>
      </c>
      <c r="L864" s="1" t="str">
        <f>IF(B864="","",B864&amp;"|"&amp;COUNTIF($B$5:B864,B864))</f>
        <v/>
      </c>
      <c r="M864" s="1" t="str">
        <f t="shared" si="41"/>
        <v/>
      </c>
    </row>
    <row r="865" spans="2:13" x14ac:dyDescent="0.2">
      <c r="B865" s="18"/>
      <c r="C865" s="13"/>
      <c r="D865" s="22"/>
      <c r="E865" s="22"/>
      <c r="F865" s="23"/>
      <c r="G865" s="24" t="str">
        <f>IF(B865="","",IFERROR(INDEX('Registru note'!$C$5:$C$504,MATCH(B865,'Registru note'!$B$5:$B$504,0)),""))</f>
        <v/>
      </c>
      <c r="H865" s="25" t="str">
        <f t="shared" si="39"/>
        <v/>
      </c>
      <c r="I865" s="25" t="str">
        <f t="shared" si="40"/>
        <v/>
      </c>
      <c r="J865" s="15" t="str">
        <f>IF(B865="","",IFERROR(INDEX('Registru note'!$D$5:$D$504,MATCH(B865,'Registru note'!$B$5:$B$504,0)),""))</f>
        <v/>
      </c>
      <c r="K865" s="17" t="str">
        <f>IF(AND(B865="",D865="",E865=""),"",TRIM(IF(ISNA(MATCH(B865,'Registru note'!$B$5:$B$504,0)),"Nota nu există în registru. ","")&amp;IF(D865="","Lipsește contul debitor. ",IF(NOT(OR(ISNUMBER(MATCH(TRIM(IF(ISNUMBER(FIND(".",D865)),LEFT(D865,FIND(".",D865)-1),D865)),PlanCont,0)),ISNUMBER(MATCH(LEFT(TRIM(IF(ISNUMBER(FIND(".",D865)),LEFT(D865,FIND(".",D865)-1),D865)),4),PlanCont,0)),ISNUMBER(MATCH(LEFT(TRIM(IF(ISNUMBER(FIND(".",D865)),LEFT(D865,FIND(".",D865)-1),D865)),3),PlanCont,0)))),"Contul debitor nu există în plan. ",""))&amp;IF(E865="","Lipsește contul creditor. ",IF(NOT(OR(ISNUMBER(MATCH(TRIM(IF(ISNUMBER(FIND(".",E865)),LEFT(E865,FIND(".",E865)-1),E865)),PlanCont,0)),ISNUMBER(MATCH(LEFT(TRIM(IF(ISNUMBER(FIND(".",E865)),LEFT(E865,FIND(".",E865)-1),E865)),4),PlanCont,0)),ISNUMBER(MATCH(LEFT(TRIM(IF(ISNUMBER(FIND(".",E865)),LEFT(E865,FIND(".",E865)-1),E865)),3),PlanCont,0)))),"Contul creditor nu există în plan. ",""))&amp;IF(AND(D865&lt;&gt;"",TRIM(D865&amp;"")=TRIM(E865&amp;"")),"Același cont pe debit și credit. ","")&amp;IF(N(F865)=0,"Lipsește suma. ","")&amp;IF(AND(N(F865)&lt;0,J865&lt;&gt;"Stornare"),"Sumă negativă într-o notă care nu e de stornare. ","")&amp;IF(C865="","Lipsește explicația. ","")))</f>
        <v/>
      </c>
      <c r="L865" s="1" t="str">
        <f>IF(B865="","",B865&amp;"|"&amp;COUNTIF($B$5:B865,B865))</f>
        <v/>
      </c>
      <c r="M865" s="1" t="str">
        <f t="shared" si="41"/>
        <v/>
      </c>
    </row>
    <row r="866" spans="2:13" x14ac:dyDescent="0.2">
      <c r="B866" s="18"/>
      <c r="C866" s="13"/>
      <c r="D866" s="22"/>
      <c r="E866" s="22"/>
      <c r="F866" s="23"/>
      <c r="G866" s="24" t="str">
        <f>IF(B866="","",IFERROR(INDEX('Registru note'!$C$5:$C$504,MATCH(B866,'Registru note'!$B$5:$B$504,0)),""))</f>
        <v/>
      </c>
      <c r="H866" s="25" t="str">
        <f t="shared" si="39"/>
        <v/>
      </c>
      <c r="I866" s="25" t="str">
        <f t="shared" si="40"/>
        <v/>
      </c>
      <c r="J866" s="15" t="str">
        <f>IF(B866="","",IFERROR(INDEX('Registru note'!$D$5:$D$504,MATCH(B866,'Registru note'!$B$5:$B$504,0)),""))</f>
        <v/>
      </c>
      <c r="K866" s="17" t="str">
        <f>IF(AND(B866="",D866="",E866=""),"",TRIM(IF(ISNA(MATCH(B866,'Registru note'!$B$5:$B$504,0)),"Nota nu există în registru. ","")&amp;IF(D866="","Lipsește contul debitor. ",IF(NOT(OR(ISNUMBER(MATCH(TRIM(IF(ISNUMBER(FIND(".",D866)),LEFT(D866,FIND(".",D866)-1),D866)),PlanCont,0)),ISNUMBER(MATCH(LEFT(TRIM(IF(ISNUMBER(FIND(".",D866)),LEFT(D866,FIND(".",D866)-1),D866)),4),PlanCont,0)),ISNUMBER(MATCH(LEFT(TRIM(IF(ISNUMBER(FIND(".",D866)),LEFT(D866,FIND(".",D866)-1),D866)),3),PlanCont,0)))),"Contul debitor nu există în plan. ",""))&amp;IF(E866="","Lipsește contul creditor. ",IF(NOT(OR(ISNUMBER(MATCH(TRIM(IF(ISNUMBER(FIND(".",E866)),LEFT(E866,FIND(".",E866)-1),E866)),PlanCont,0)),ISNUMBER(MATCH(LEFT(TRIM(IF(ISNUMBER(FIND(".",E866)),LEFT(E866,FIND(".",E866)-1),E866)),4),PlanCont,0)),ISNUMBER(MATCH(LEFT(TRIM(IF(ISNUMBER(FIND(".",E866)),LEFT(E866,FIND(".",E866)-1),E866)),3),PlanCont,0)))),"Contul creditor nu există în plan. ",""))&amp;IF(AND(D866&lt;&gt;"",TRIM(D866&amp;"")=TRIM(E866&amp;"")),"Același cont pe debit și credit. ","")&amp;IF(N(F866)=0,"Lipsește suma. ","")&amp;IF(AND(N(F866)&lt;0,J866&lt;&gt;"Stornare"),"Sumă negativă într-o notă care nu e de stornare. ","")&amp;IF(C866="","Lipsește explicația. ","")))</f>
        <v/>
      </c>
      <c r="L866" s="1" t="str">
        <f>IF(B866="","",B866&amp;"|"&amp;COUNTIF($B$5:B866,B866))</f>
        <v/>
      </c>
      <c r="M866" s="1" t="str">
        <f t="shared" si="41"/>
        <v/>
      </c>
    </row>
    <row r="867" spans="2:13" x14ac:dyDescent="0.2">
      <c r="B867" s="18"/>
      <c r="C867" s="13"/>
      <c r="D867" s="22"/>
      <c r="E867" s="22"/>
      <c r="F867" s="23"/>
      <c r="G867" s="24" t="str">
        <f>IF(B867="","",IFERROR(INDEX('Registru note'!$C$5:$C$504,MATCH(B867,'Registru note'!$B$5:$B$504,0)),""))</f>
        <v/>
      </c>
      <c r="H867" s="25" t="str">
        <f t="shared" si="39"/>
        <v/>
      </c>
      <c r="I867" s="25" t="str">
        <f t="shared" si="40"/>
        <v/>
      </c>
      <c r="J867" s="15" t="str">
        <f>IF(B867="","",IFERROR(INDEX('Registru note'!$D$5:$D$504,MATCH(B867,'Registru note'!$B$5:$B$504,0)),""))</f>
        <v/>
      </c>
      <c r="K867" s="17" t="str">
        <f>IF(AND(B867="",D867="",E867=""),"",TRIM(IF(ISNA(MATCH(B867,'Registru note'!$B$5:$B$504,0)),"Nota nu există în registru. ","")&amp;IF(D867="","Lipsește contul debitor. ",IF(NOT(OR(ISNUMBER(MATCH(TRIM(IF(ISNUMBER(FIND(".",D867)),LEFT(D867,FIND(".",D867)-1),D867)),PlanCont,0)),ISNUMBER(MATCH(LEFT(TRIM(IF(ISNUMBER(FIND(".",D867)),LEFT(D867,FIND(".",D867)-1),D867)),4),PlanCont,0)),ISNUMBER(MATCH(LEFT(TRIM(IF(ISNUMBER(FIND(".",D867)),LEFT(D867,FIND(".",D867)-1),D867)),3),PlanCont,0)))),"Contul debitor nu există în plan. ",""))&amp;IF(E867="","Lipsește contul creditor. ",IF(NOT(OR(ISNUMBER(MATCH(TRIM(IF(ISNUMBER(FIND(".",E867)),LEFT(E867,FIND(".",E867)-1),E867)),PlanCont,0)),ISNUMBER(MATCH(LEFT(TRIM(IF(ISNUMBER(FIND(".",E867)),LEFT(E867,FIND(".",E867)-1),E867)),4),PlanCont,0)),ISNUMBER(MATCH(LEFT(TRIM(IF(ISNUMBER(FIND(".",E867)),LEFT(E867,FIND(".",E867)-1),E867)),3),PlanCont,0)))),"Contul creditor nu există în plan. ",""))&amp;IF(AND(D867&lt;&gt;"",TRIM(D867&amp;"")=TRIM(E867&amp;"")),"Același cont pe debit și credit. ","")&amp;IF(N(F867)=0,"Lipsește suma. ","")&amp;IF(AND(N(F867)&lt;0,J867&lt;&gt;"Stornare"),"Sumă negativă într-o notă care nu e de stornare. ","")&amp;IF(C867="","Lipsește explicația. ","")))</f>
        <v/>
      </c>
      <c r="L867" s="1" t="str">
        <f>IF(B867="","",B867&amp;"|"&amp;COUNTIF($B$5:B867,B867))</f>
        <v/>
      </c>
      <c r="M867" s="1" t="str">
        <f t="shared" si="41"/>
        <v/>
      </c>
    </row>
    <row r="868" spans="2:13" x14ac:dyDescent="0.2">
      <c r="B868" s="18"/>
      <c r="C868" s="13"/>
      <c r="D868" s="22"/>
      <c r="E868" s="22"/>
      <c r="F868" s="23"/>
      <c r="G868" s="24" t="str">
        <f>IF(B868="","",IFERROR(INDEX('Registru note'!$C$5:$C$504,MATCH(B868,'Registru note'!$B$5:$B$504,0)),""))</f>
        <v/>
      </c>
      <c r="H868" s="25" t="str">
        <f t="shared" si="39"/>
        <v/>
      </c>
      <c r="I868" s="25" t="str">
        <f t="shared" si="40"/>
        <v/>
      </c>
      <c r="J868" s="15" t="str">
        <f>IF(B868="","",IFERROR(INDEX('Registru note'!$D$5:$D$504,MATCH(B868,'Registru note'!$B$5:$B$504,0)),""))</f>
        <v/>
      </c>
      <c r="K868" s="17" t="str">
        <f>IF(AND(B868="",D868="",E868=""),"",TRIM(IF(ISNA(MATCH(B868,'Registru note'!$B$5:$B$504,0)),"Nota nu există în registru. ","")&amp;IF(D868="","Lipsește contul debitor. ",IF(NOT(OR(ISNUMBER(MATCH(TRIM(IF(ISNUMBER(FIND(".",D868)),LEFT(D868,FIND(".",D868)-1),D868)),PlanCont,0)),ISNUMBER(MATCH(LEFT(TRIM(IF(ISNUMBER(FIND(".",D868)),LEFT(D868,FIND(".",D868)-1),D868)),4),PlanCont,0)),ISNUMBER(MATCH(LEFT(TRIM(IF(ISNUMBER(FIND(".",D868)),LEFT(D868,FIND(".",D868)-1),D868)),3),PlanCont,0)))),"Contul debitor nu există în plan. ",""))&amp;IF(E868="","Lipsește contul creditor. ",IF(NOT(OR(ISNUMBER(MATCH(TRIM(IF(ISNUMBER(FIND(".",E868)),LEFT(E868,FIND(".",E868)-1),E868)),PlanCont,0)),ISNUMBER(MATCH(LEFT(TRIM(IF(ISNUMBER(FIND(".",E868)),LEFT(E868,FIND(".",E868)-1),E868)),4),PlanCont,0)),ISNUMBER(MATCH(LEFT(TRIM(IF(ISNUMBER(FIND(".",E868)),LEFT(E868,FIND(".",E868)-1),E868)),3),PlanCont,0)))),"Contul creditor nu există în plan. ",""))&amp;IF(AND(D868&lt;&gt;"",TRIM(D868&amp;"")=TRIM(E868&amp;"")),"Același cont pe debit și credit. ","")&amp;IF(N(F868)=0,"Lipsește suma. ","")&amp;IF(AND(N(F868)&lt;0,J868&lt;&gt;"Stornare"),"Sumă negativă într-o notă care nu e de stornare. ","")&amp;IF(C868="","Lipsește explicația. ","")))</f>
        <v/>
      </c>
      <c r="L868" s="1" t="str">
        <f>IF(B868="","",B868&amp;"|"&amp;COUNTIF($B$5:B868,B868))</f>
        <v/>
      </c>
      <c r="M868" s="1" t="str">
        <f t="shared" si="41"/>
        <v/>
      </c>
    </row>
    <row r="869" spans="2:13" x14ac:dyDescent="0.2">
      <c r="B869" s="18"/>
      <c r="C869" s="13"/>
      <c r="D869" s="22"/>
      <c r="E869" s="22"/>
      <c r="F869" s="23"/>
      <c r="G869" s="24" t="str">
        <f>IF(B869="","",IFERROR(INDEX('Registru note'!$C$5:$C$504,MATCH(B869,'Registru note'!$B$5:$B$504,0)),""))</f>
        <v/>
      </c>
      <c r="H869" s="25" t="str">
        <f t="shared" si="39"/>
        <v/>
      </c>
      <c r="I869" s="25" t="str">
        <f t="shared" si="40"/>
        <v/>
      </c>
      <c r="J869" s="15" t="str">
        <f>IF(B869="","",IFERROR(INDEX('Registru note'!$D$5:$D$504,MATCH(B869,'Registru note'!$B$5:$B$504,0)),""))</f>
        <v/>
      </c>
      <c r="K869" s="17" t="str">
        <f>IF(AND(B869="",D869="",E869=""),"",TRIM(IF(ISNA(MATCH(B869,'Registru note'!$B$5:$B$504,0)),"Nota nu există în registru. ","")&amp;IF(D869="","Lipsește contul debitor. ",IF(NOT(OR(ISNUMBER(MATCH(TRIM(IF(ISNUMBER(FIND(".",D869)),LEFT(D869,FIND(".",D869)-1),D869)),PlanCont,0)),ISNUMBER(MATCH(LEFT(TRIM(IF(ISNUMBER(FIND(".",D869)),LEFT(D869,FIND(".",D869)-1),D869)),4),PlanCont,0)),ISNUMBER(MATCH(LEFT(TRIM(IF(ISNUMBER(FIND(".",D869)),LEFT(D869,FIND(".",D869)-1),D869)),3),PlanCont,0)))),"Contul debitor nu există în plan. ",""))&amp;IF(E869="","Lipsește contul creditor. ",IF(NOT(OR(ISNUMBER(MATCH(TRIM(IF(ISNUMBER(FIND(".",E869)),LEFT(E869,FIND(".",E869)-1),E869)),PlanCont,0)),ISNUMBER(MATCH(LEFT(TRIM(IF(ISNUMBER(FIND(".",E869)),LEFT(E869,FIND(".",E869)-1),E869)),4),PlanCont,0)),ISNUMBER(MATCH(LEFT(TRIM(IF(ISNUMBER(FIND(".",E869)),LEFT(E869,FIND(".",E869)-1),E869)),3),PlanCont,0)))),"Contul creditor nu există în plan. ",""))&amp;IF(AND(D869&lt;&gt;"",TRIM(D869&amp;"")=TRIM(E869&amp;"")),"Același cont pe debit și credit. ","")&amp;IF(N(F869)=0,"Lipsește suma. ","")&amp;IF(AND(N(F869)&lt;0,J869&lt;&gt;"Stornare"),"Sumă negativă într-o notă care nu e de stornare. ","")&amp;IF(C869="","Lipsește explicația. ","")))</f>
        <v/>
      </c>
      <c r="L869" s="1" t="str">
        <f>IF(B869="","",B869&amp;"|"&amp;COUNTIF($B$5:B869,B869))</f>
        <v/>
      </c>
      <c r="M869" s="1" t="str">
        <f t="shared" si="41"/>
        <v/>
      </c>
    </row>
    <row r="870" spans="2:13" x14ac:dyDescent="0.2">
      <c r="B870" s="18"/>
      <c r="C870" s="13"/>
      <c r="D870" s="22"/>
      <c r="E870" s="22"/>
      <c r="F870" s="23"/>
      <c r="G870" s="24" t="str">
        <f>IF(B870="","",IFERROR(INDEX('Registru note'!$C$5:$C$504,MATCH(B870,'Registru note'!$B$5:$B$504,0)),""))</f>
        <v/>
      </c>
      <c r="H870" s="25" t="str">
        <f t="shared" si="39"/>
        <v/>
      </c>
      <c r="I870" s="25" t="str">
        <f t="shared" si="40"/>
        <v/>
      </c>
      <c r="J870" s="15" t="str">
        <f>IF(B870="","",IFERROR(INDEX('Registru note'!$D$5:$D$504,MATCH(B870,'Registru note'!$B$5:$B$504,0)),""))</f>
        <v/>
      </c>
      <c r="K870" s="17" t="str">
        <f>IF(AND(B870="",D870="",E870=""),"",TRIM(IF(ISNA(MATCH(B870,'Registru note'!$B$5:$B$504,0)),"Nota nu există în registru. ","")&amp;IF(D870="","Lipsește contul debitor. ",IF(NOT(OR(ISNUMBER(MATCH(TRIM(IF(ISNUMBER(FIND(".",D870)),LEFT(D870,FIND(".",D870)-1),D870)),PlanCont,0)),ISNUMBER(MATCH(LEFT(TRIM(IF(ISNUMBER(FIND(".",D870)),LEFT(D870,FIND(".",D870)-1),D870)),4),PlanCont,0)),ISNUMBER(MATCH(LEFT(TRIM(IF(ISNUMBER(FIND(".",D870)),LEFT(D870,FIND(".",D870)-1),D870)),3),PlanCont,0)))),"Contul debitor nu există în plan. ",""))&amp;IF(E870="","Lipsește contul creditor. ",IF(NOT(OR(ISNUMBER(MATCH(TRIM(IF(ISNUMBER(FIND(".",E870)),LEFT(E870,FIND(".",E870)-1),E870)),PlanCont,0)),ISNUMBER(MATCH(LEFT(TRIM(IF(ISNUMBER(FIND(".",E870)),LEFT(E870,FIND(".",E870)-1),E870)),4),PlanCont,0)),ISNUMBER(MATCH(LEFT(TRIM(IF(ISNUMBER(FIND(".",E870)),LEFT(E870,FIND(".",E870)-1),E870)),3),PlanCont,0)))),"Contul creditor nu există în plan. ",""))&amp;IF(AND(D870&lt;&gt;"",TRIM(D870&amp;"")=TRIM(E870&amp;"")),"Același cont pe debit și credit. ","")&amp;IF(N(F870)=0,"Lipsește suma. ","")&amp;IF(AND(N(F870)&lt;0,J870&lt;&gt;"Stornare"),"Sumă negativă într-o notă care nu e de stornare. ","")&amp;IF(C870="","Lipsește explicația. ","")))</f>
        <v/>
      </c>
      <c r="L870" s="1" t="str">
        <f>IF(B870="","",B870&amp;"|"&amp;COUNTIF($B$5:B870,B870))</f>
        <v/>
      </c>
      <c r="M870" s="1" t="str">
        <f t="shared" si="41"/>
        <v/>
      </c>
    </row>
    <row r="871" spans="2:13" x14ac:dyDescent="0.2">
      <c r="B871" s="18"/>
      <c r="C871" s="13"/>
      <c r="D871" s="22"/>
      <c r="E871" s="22"/>
      <c r="F871" s="23"/>
      <c r="G871" s="24" t="str">
        <f>IF(B871="","",IFERROR(INDEX('Registru note'!$C$5:$C$504,MATCH(B871,'Registru note'!$B$5:$B$504,0)),""))</f>
        <v/>
      </c>
      <c r="H871" s="25" t="str">
        <f t="shared" si="39"/>
        <v/>
      </c>
      <c r="I871" s="25" t="str">
        <f t="shared" si="40"/>
        <v/>
      </c>
      <c r="J871" s="15" t="str">
        <f>IF(B871="","",IFERROR(INDEX('Registru note'!$D$5:$D$504,MATCH(B871,'Registru note'!$B$5:$B$504,0)),""))</f>
        <v/>
      </c>
      <c r="K871" s="17" t="str">
        <f>IF(AND(B871="",D871="",E871=""),"",TRIM(IF(ISNA(MATCH(B871,'Registru note'!$B$5:$B$504,0)),"Nota nu există în registru. ","")&amp;IF(D871="","Lipsește contul debitor. ",IF(NOT(OR(ISNUMBER(MATCH(TRIM(IF(ISNUMBER(FIND(".",D871)),LEFT(D871,FIND(".",D871)-1),D871)),PlanCont,0)),ISNUMBER(MATCH(LEFT(TRIM(IF(ISNUMBER(FIND(".",D871)),LEFT(D871,FIND(".",D871)-1),D871)),4),PlanCont,0)),ISNUMBER(MATCH(LEFT(TRIM(IF(ISNUMBER(FIND(".",D871)),LEFT(D871,FIND(".",D871)-1),D871)),3),PlanCont,0)))),"Contul debitor nu există în plan. ",""))&amp;IF(E871="","Lipsește contul creditor. ",IF(NOT(OR(ISNUMBER(MATCH(TRIM(IF(ISNUMBER(FIND(".",E871)),LEFT(E871,FIND(".",E871)-1),E871)),PlanCont,0)),ISNUMBER(MATCH(LEFT(TRIM(IF(ISNUMBER(FIND(".",E871)),LEFT(E871,FIND(".",E871)-1),E871)),4),PlanCont,0)),ISNUMBER(MATCH(LEFT(TRIM(IF(ISNUMBER(FIND(".",E871)),LEFT(E871,FIND(".",E871)-1),E871)),3),PlanCont,0)))),"Contul creditor nu există în plan. ",""))&amp;IF(AND(D871&lt;&gt;"",TRIM(D871&amp;"")=TRIM(E871&amp;"")),"Același cont pe debit și credit. ","")&amp;IF(N(F871)=0,"Lipsește suma. ","")&amp;IF(AND(N(F871)&lt;0,J871&lt;&gt;"Stornare"),"Sumă negativă într-o notă care nu e de stornare. ","")&amp;IF(C871="","Lipsește explicația. ","")))</f>
        <v/>
      </c>
      <c r="L871" s="1" t="str">
        <f>IF(B871="","",B871&amp;"|"&amp;COUNTIF($B$5:B871,B871))</f>
        <v/>
      </c>
      <c r="M871" s="1" t="str">
        <f t="shared" si="41"/>
        <v/>
      </c>
    </row>
    <row r="872" spans="2:13" x14ac:dyDescent="0.2">
      <c r="B872" s="18"/>
      <c r="C872" s="13"/>
      <c r="D872" s="22"/>
      <c r="E872" s="22"/>
      <c r="F872" s="23"/>
      <c r="G872" s="24" t="str">
        <f>IF(B872="","",IFERROR(INDEX('Registru note'!$C$5:$C$504,MATCH(B872,'Registru note'!$B$5:$B$504,0)),""))</f>
        <v/>
      </c>
      <c r="H872" s="25" t="str">
        <f t="shared" si="39"/>
        <v/>
      </c>
      <c r="I872" s="25" t="str">
        <f t="shared" si="40"/>
        <v/>
      </c>
      <c r="J872" s="15" t="str">
        <f>IF(B872="","",IFERROR(INDEX('Registru note'!$D$5:$D$504,MATCH(B872,'Registru note'!$B$5:$B$504,0)),""))</f>
        <v/>
      </c>
      <c r="K872" s="17" t="str">
        <f>IF(AND(B872="",D872="",E872=""),"",TRIM(IF(ISNA(MATCH(B872,'Registru note'!$B$5:$B$504,0)),"Nota nu există în registru. ","")&amp;IF(D872="","Lipsește contul debitor. ",IF(NOT(OR(ISNUMBER(MATCH(TRIM(IF(ISNUMBER(FIND(".",D872)),LEFT(D872,FIND(".",D872)-1),D872)),PlanCont,0)),ISNUMBER(MATCH(LEFT(TRIM(IF(ISNUMBER(FIND(".",D872)),LEFT(D872,FIND(".",D872)-1),D872)),4),PlanCont,0)),ISNUMBER(MATCH(LEFT(TRIM(IF(ISNUMBER(FIND(".",D872)),LEFT(D872,FIND(".",D872)-1),D872)),3),PlanCont,0)))),"Contul debitor nu există în plan. ",""))&amp;IF(E872="","Lipsește contul creditor. ",IF(NOT(OR(ISNUMBER(MATCH(TRIM(IF(ISNUMBER(FIND(".",E872)),LEFT(E872,FIND(".",E872)-1),E872)),PlanCont,0)),ISNUMBER(MATCH(LEFT(TRIM(IF(ISNUMBER(FIND(".",E872)),LEFT(E872,FIND(".",E872)-1),E872)),4),PlanCont,0)),ISNUMBER(MATCH(LEFT(TRIM(IF(ISNUMBER(FIND(".",E872)),LEFT(E872,FIND(".",E872)-1),E872)),3),PlanCont,0)))),"Contul creditor nu există în plan. ",""))&amp;IF(AND(D872&lt;&gt;"",TRIM(D872&amp;"")=TRIM(E872&amp;"")),"Același cont pe debit și credit. ","")&amp;IF(N(F872)=0,"Lipsește suma. ","")&amp;IF(AND(N(F872)&lt;0,J872&lt;&gt;"Stornare"),"Sumă negativă într-o notă care nu e de stornare. ","")&amp;IF(C872="","Lipsește explicația. ","")))</f>
        <v/>
      </c>
      <c r="L872" s="1" t="str">
        <f>IF(B872="","",B872&amp;"|"&amp;COUNTIF($B$5:B872,B872))</f>
        <v/>
      </c>
      <c r="M872" s="1" t="str">
        <f t="shared" si="41"/>
        <v/>
      </c>
    </row>
    <row r="873" spans="2:13" x14ac:dyDescent="0.2">
      <c r="B873" s="18"/>
      <c r="C873" s="13"/>
      <c r="D873" s="22"/>
      <c r="E873" s="22"/>
      <c r="F873" s="23"/>
      <c r="G873" s="24" t="str">
        <f>IF(B873="","",IFERROR(INDEX('Registru note'!$C$5:$C$504,MATCH(B873,'Registru note'!$B$5:$B$504,0)),""))</f>
        <v/>
      </c>
      <c r="H873" s="25" t="str">
        <f t="shared" si="39"/>
        <v/>
      </c>
      <c r="I873" s="25" t="str">
        <f t="shared" si="40"/>
        <v/>
      </c>
      <c r="J873" s="15" t="str">
        <f>IF(B873="","",IFERROR(INDEX('Registru note'!$D$5:$D$504,MATCH(B873,'Registru note'!$B$5:$B$504,0)),""))</f>
        <v/>
      </c>
      <c r="K873" s="17" t="str">
        <f>IF(AND(B873="",D873="",E873=""),"",TRIM(IF(ISNA(MATCH(B873,'Registru note'!$B$5:$B$504,0)),"Nota nu există în registru. ","")&amp;IF(D873="","Lipsește contul debitor. ",IF(NOT(OR(ISNUMBER(MATCH(TRIM(IF(ISNUMBER(FIND(".",D873)),LEFT(D873,FIND(".",D873)-1),D873)),PlanCont,0)),ISNUMBER(MATCH(LEFT(TRIM(IF(ISNUMBER(FIND(".",D873)),LEFT(D873,FIND(".",D873)-1),D873)),4),PlanCont,0)),ISNUMBER(MATCH(LEFT(TRIM(IF(ISNUMBER(FIND(".",D873)),LEFT(D873,FIND(".",D873)-1),D873)),3),PlanCont,0)))),"Contul debitor nu există în plan. ",""))&amp;IF(E873="","Lipsește contul creditor. ",IF(NOT(OR(ISNUMBER(MATCH(TRIM(IF(ISNUMBER(FIND(".",E873)),LEFT(E873,FIND(".",E873)-1),E873)),PlanCont,0)),ISNUMBER(MATCH(LEFT(TRIM(IF(ISNUMBER(FIND(".",E873)),LEFT(E873,FIND(".",E873)-1),E873)),4),PlanCont,0)),ISNUMBER(MATCH(LEFT(TRIM(IF(ISNUMBER(FIND(".",E873)),LEFT(E873,FIND(".",E873)-1),E873)),3),PlanCont,0)))),"Contul creditor nu există în plan. ",""))&amp;IF(AND(D873&lt;&gt;"",TRIM(D873&amp;"")=TRIM(E873&amp;"")),"Același cont pe debit și credit. ","")&amp;IF(N(F873)=0,"Lipsește suma. ","")&amp;IF(AND(N(F873)&lt;0,J873&lt;&gt;"Stornare"),"Sumă negativă într-o notă care nu e de stornare. ","")&amp;IF(C873="","Lipsește explicația. ","")))</f>
        <v/>
      </c>
      <c r="L873" s="1" t="str">
        <f>IF(B873="","",B873&amp;"|"&amp;COUNTIF($B$5:B873,B873))</f>
        <v/>
      </c>
      <c r="M873" s="1" t="str">
        <f t="shared" si="41"/>
        <v/>
      </c>
    </row>
    <row r="874" spans="2:13" x14ac:dyDescent="0.2">
      <c r="B874" s="18"/>
      <c r="C874" s="13"/>
      <c r="D874" s="22"/>
      <c r="E874" s="22"/>
      <c r="F874" s="23"/>
      <c r="G874" s="24" t="str">
        <f>IF(B874="","",IFERROR(INDEX('Registru note'!$C$5:$C$504,MATCH(B874,'Registru note'!$B$5:$B$504,0)),""))</f>
        <v/>
      </c>
      <c r="H874" s="25" t="str">
        <f t="shared" si="39"/>
        <v/>
      </c>
      <c r="I874" s="25" t="str">
        <f t="shared" si="40"/>
        <v/>
      </c>
      <c r="J874" s="15" t="str">
        <f>IF(B874="","",IFERROR(INDEX('Registru note'!$D$5:$D$504,MATCH(B874,'Registru note'!$B$5:$B$504,0)),""))</f>
        <v/>
      </c>
      <c r="K874" s="17" t="str">
        <f>IF(AND(B874="",D874="",E874=""),"",TRIM(IF(ISNA(MATCH(B874,'Registru note'!$B$5:$B$504,0)),"Nota nu există în registru. ","")&amp;IF(D874="","Lipsește contul debitor. ",IF(NOT(OR(ISNUMBER(MATCH(TRIM(IF(ISNUMBER(FIND(".",D874)),LEFT(D874,FIND(".",D874)-1),D874)),PlanCont,0)),ISNUMBER(MATCH(LEFT(TRIM(IF(ISNUMBER(FIND(".",D874)),LEFT(D874,FIND(".",D874)-1),D874)),4),PlanCont,0)),ISNUMBER(MATCH(LEFT(TRIM(IF(ISNUMBER(FIND(".",D874)),LEFT(D874,FIND(".",D874)-1),D874)),3),PlanCont,0)))),"Contul debitor nu există în plan. ",""))&amp;IF(E874="","Lipsește contul creditor. ",IF(NOT(OR(ISNUMBER(MATCH(TRIM(IF(ISNUMBER(FIND(".",E874)),LEFT(E874,FIND(".",E874)-1),E874)),PlanCont,0)),ISNUMBER(MATCH(LEFT(TRIM(IF(ISNUMBER(FIND(".",E874)),LEFT(E874,FIND(".",E874)-1),E874)),4),PlanCont,0)),ISNUMBER(MATCH(LEFT(TRIM(IF(ISNUMBER(FIND(".",E874)),LEFT(E874,FIND(".",E874)-1),E874)),3),PlanCont,0)))),"Contul creditor nu există în plan. ",""))&amp;IF(AND(D874&lt;&gt;"",TRIM(D874&amp;"")=TRIM(E874&amp;"")),"Același cont pe debit și credit. ","")&amp;IF(N(F874)=0,"Lipsește suma. ","")&amp;IF(AND(N(F874)&lt;0,J874&lt;&gt;"Stornare"),"Sumă negativă într-o notă care nu e de stornare. ","")&amp;IF(C874="","Lipsește explicația. ","")))</f>
        <v/>
      </c>
      <c r="L874" s="1" t="str">
        <f>IF(B874="","",B874&amp;"|"&amp;COUNTIF($B$5:B874,B874))</f>
        <v/>
      </c>
      <c r="M874" s="1" t="str">
        <f t="shared" si="41"/>
        <v/>
      </c>
    </row>
    <row r="875" spans="2:13" x14ac:dyDescent="0.2">
      <c r="B875" s="18"/>
      <c r="C875" s="13"/>
      <c r="D875" s="22"/>
      <c r="E875" s="22"/>
      <c r="F875" s="23"/>
      <c r="G875" s="24" t="str">
        <f>IF(B875="","",IFERROR(INDEX('Registru note'!$C$5:$C$504,MATCH(B875,'Registru note'!$B$5:$B$504,0)),""))</f>
        <v/>
      </c>
      <c r="H875" s="25" t="str">
        <f t="shared" si="39"/>
        <v/>
      </c>
      <c r="I875" s="25" t="str">
        <f t="shared" si="40"/>
        <v/>
      </c>
      <c r="J875" s="15" t="str">
        <f>IF(B875="","",IFERROR(INDEX('Registru note'!$D$5:$D$504,MATCH(B875,'Registru note'!$B$5:$B$504,0)),""))</f>
        <v/>
      </c>
      <c r="K875" s="17" t="str">
        <f>IF(AND(B875="",D875="",E875=""),"",TRIM(IF(ISNA(MATCH(B875,'Registru note'!$B$5:$B$504,0)),"Nota nu există în registru. ","")&amp;IF(D875="","Lipsește contul debitor. ",IF(NOT(OR(ISNUMBER(MATCH(TRIM(IF(ISNUMBER(FIND(".",D875)),LEFT(D875,FIND(".",D875)-1),D875)),PlanCont,0)),ISNUMBER(MATCH(LEFT(TRIM(IF(ISNUMBER(FIND(".",D875)),LEFT(D875,FIND(".",D875)-1),D875)),4),PlanCont,0)),ISNUMBER(MATCH(LEFT(TRIM(IF(ISNUMBER(FIND(".",D875)),LEFT(D875,FIND(".",D875)-1),D875)),3),PlanCont,0)))),"Contul debitor nu există în plan. ",""))&amp;IF(E875="","Lipsește contul creditor. ",IF(NOT(OR(ISNUMBER(MATCH(TRIM(IF(ISNUMBER(FIND(".",E875)),LEFT(E875,FIND(".",E875)-1),E875)),PlanCont,0)),ISNUMBER(MATCH(LEFT(TRIM(IF(ISNUMBER(FIND(".",E875)),LEFT(E875,FIND(".",E875)-1),E875)),4),PlanCont,0)),ISNUMBER(MATCH(LEFT(TRIM(IF(ISNUMBER(FIND(".",E875)),LEFT(E875,FIND(".",E875)-1),E875)),3),PlanCont,0)))),"Contul creditor nu există în plan. ",""))&amp;IF(AND(D875&lt;&gt;"",TRIM(D875&amp;"")=TRIM(E875&amp;"")),"Același cont pe debit și credit. ","")&amp;IF(N(F875)=0,"Lipsește suma. ","")&amp;IF(AND(N(F875)&lt;0,J875&lt;&gt;"Stornare"),"Sumă negativă într-o notă care nu e de stornare. ","")&amp;IF(C875="","Lipsește explicația. ","")))</f>
        <v/>
      </c>
      <c r="L875" s="1" t="str">
        <f>IF(B875="","",B875&amp;"|"&amp;COUNTIF($B$5:B875,B875))</f>
        <v/>
      </c>
      <c r="M875" s="1" t="str">
        <f t="shared" si="41"/>
        <v/>
      </c>
    </row>
    <row r="876" spans="2:13" x14ac:dyDescent="0.2">
      <c r="B876" s="18"/>
      <c r="C876" s="13"/>
      <c r="D876" s="22"/>
      <c r="E876" s="22"/>
      <c r="F876" s="23"/>
      <c r="G876" s="24" t="str">
        <f>IF(B876="","",IFERROR(INDEX('Registru note'!$C$5:$C$504,MATCH(B876,'Registru note'!$B$5:$B$504,0)),""))</f>
        <v/>
      </c>
      <c r="H876" s="25" t="str">
        <f t="shared" si="39"/>
        <v/>
      </c>
      <c r="I876" s="25" t="str">
        <f t="shared" si="40"/>
        <v/>
      </c>
      <c r="J876" s="15" t="str">
        <f>IF(B876="","",IFERROR(INDEX('Registru note'!$D$5:$D$504,MATCH(B876,'Registru note'!$B$5:$B$504,0)),""))</f>
        <v/>
      </c>
      <c r="K876" s="17" t="str">
        <f>IF(AND(B876="",D876="",E876=""),"",TRIM(IF(ISNA(MATCH(B876,'Registru note'!$B$5:$B$504,0)),"Nota nu există în registru. ","")&amp;IF(D876="","Lipsește contul debitor. ",IF(NOT(OR(ISNUMBER(MATCH(TRIM(IF(ISNUMBER(FIND(".",D876)),LEFT(D876,FIND(".",D876)-1),D876)),PlanCont,0)),ISNUMBER(MATCH(LEFT(TRIM(IF(ISNUMBER(FIND(".",D876)),LEFT(D876,FIND(".",D876)-1),D876)),4),PlanCont,0)),ISNUMBER(MATCH(LEFT(TRIM(IF(ISNUMBER(FIND(".",D876)),LEFT(D876,FIND(".",D876)-1),D876)),3),PlanCont,0)))),"Contul debitor nu există în plan. ",""))&amp;IF(E876="","Lipsește contul creditor. ",IF(NOT(OR(ISNUMBER(MATCH(TRIM(IF(ISNUMBER(FIND(".",E876)),LEFT(E876,FIND(".",E876)-1),E876)),PlanCont,0)),ISNUMBER(MATCH(LEFT(TRIM(IF(ISNUMBER(FIND(".",E876)),LEFT(E876,FIND(".",E876)-1),E876)),4),PlanCont,0)),ISNUMBER(MATCH(LEFT(TRIM(IF(ISNUMBER(FIND(".",E876)),LEFT(E876,FIND(".",E876)-1),E876)),3),PlanCont,0)))),"Contul creditor nu există în plan. ",""))&amp;IF(AND(D876&lt;&gt;"",TRIM(D876&amp;"")=TRIM(E876&amp;"")),"Același cont pe debit și credit. ","")&amp;IF(N(F876)=0,"Lipsește suma. ","")&amp;IF(AND(N(F876)&lt;0,J876&lt;&gt;"Stornare"),"Sumă negativă într-o notă care nu e de stornare. ","")&amp;IF(C876="","Lipsește explicația. ","")))</f>
        <v/>
      </c>
      <c r="L876" s="1" t="str">
        <f>IF(B876="","",B876&amp;"|"&amp;COUNTIF($B$5:B876,B876))</f>
        <v/>
      </c>
      <c r="M876" s="1" t="str">
        <f t="shared" si="41"/>
        <v/>
      </c>
    </row>
    <row r="877" spans="2:13" x14ac:dyDescent="0.2">
      <c r="B877" s="18"/>
      <c r="C877" s="13"/>
      <c r="D877" s="22"/>
      <c r="E877" s="22"/>
      <c r="F877" s="23"/>
      <c r="G877" s="24" t="str">
        <f>IF(B877="","",IFERROR(INDEX('Registru note'!$C$5:$C$504,MATCH(B877,'Registru note'!$B$5:$B$504,0)),""))</f>
        <v/>
      </c>
      <c r="H877" s="25" t="str">
        <f t="shared" si="39"/>
        <v/>
      </c>
      <c r="I877" s="25" t="str">
        <f t="shared" si="40"/>
        <v/>
      </c>
      <c r="J877" s="15" t="str">
        <f>IF(B877="","",IFERROR(INDEX('Registru note'!$D$5:$D$504,MATCH(B877,'Registru note'!$B$5:$B$504,0)),""))</f>
        <v/>
      </c>
      <c r="K877" s="17" t="str">
        <f>IF(AND(B877="",D877="",E877=""),"",TRIM(IF(ISNA(MATCH(B877,'Registru note'!$B$5:$B$504,0)),"Nota nu există în registru. ","")&amp;IF(D877="","Lipsește contul debitor. ",IF(NOT(OR(ISNUMBER(MATCH(TRIM(IF(ISNUMBER(FIND(".",D877)),LEFT(D877,FIND(".",D877)-1),D877)),PlanCont,0)),ISNUMBER(MATCH(LEFT(TRIM(IF(ISNUMBER(FIND(".",D877)),LEFT(D877,FIND(".",D877)-1),D877)),4),PlanCont,0)),ISNUMBER(MATCH(LEFT(TRIM(IF(ISNUMBER(FIND(".",D877)),LEFT(D877,FIND(".",D877)-1),D877)),3),PlanCont,0)))),"Contul debitor nu există în plan. ",""))&amp;IF(E877="","Lipsește contul creditor. ",IF(NOT(OR(ISNUMBER(MATCH(TRIM(IF(ISNUMBER(FIND(".",E877)),LEFT(E877,FIND(".",E877)-1),E877)),PlanCont,0)),ISNUMBER(MATCH(LEFT(TRIM(IF(ISNUMBER(FIND(".",E877)),LEFT(E877,FIND(".",E877)-1),E877)),4),PlanCont,0)),ISNUMBER(MATCH(LEFT(TRIM(IF(ISNUMBER(FIND(".",E877)),LEFT(E877,FIND(".",E877)-1),E877)),3),PlanCont,0)))),"Contul creditor nu există în plan. ",""))&amp;IF(AND(D877&lt;&gt;"",TRIM(D877&amp;"")=TRIM(E877&amp;"")),"Același cont pe debit și credit. ","")&amp;IF(N(F877)=0,"Lipsește suma. ","")&amp;IF(AND(N(F877)&lt;0,J877&lt;&gt;"Stornare"),"Sumă negativă într-o notă care nu e de stornare. ","")&amp;IF(C877="","Lipsește explicația. ","")))</f>
        <v/>
      </c>
      <c r="L877" s="1" t="str">
        <f>IF(B877="","",B877&amp;"|"&amp;COUNTIF($B$5:B877,B877))</f>
        <v/>
      </c>
      <c r="M877" s="1" t="str">
        <f t="shared" si="41"/>
        <v/>
      </c>
    </row>
    <row r="878" spans="2:13" x14ac:dyDescent="0.2">
      <c r="B878" s="18"/>
      <c r="C878" s="13"/>
      <c r="D878" s="22"/>
      <c r="E878" s="22"/>
      <c r="F878" s="23"/>
      <c r="G878" s="24" t="str">
        <f>IF(B878="","",IFERROR(INDEX('Registru note'!$C$5:$C$504,MATCH(B878,'Registru note'!$B$5:$B$504,0)),""))</f>
        <v/>
      </c>
      <c r="H878" s="25" t="str">
        <f t="shared" si="39"/>
        <v/>
      </c>
      <c r="I878" s="25" t="str">
        <f t="shared" si="40"/>
        <v/>
      </c>
      <c r="J878" s="15" t="str">
        <f>IF(B878="","",IFERROR(INDEX('Registru note'!$D$5:$D$504,MATCH(B878,'Registru note'!$B$5:$B$504,0)),""))</f>
        <v/>
      </c>
      <c r="K878" s="17" t="str">
        <f>IF(AND(B878="",D878="",E878=""),"",TRIM(IF(ISNA(MATCH(B878,'Registru note'!$B$5:$B$504,0)),"Nota nu există în registru. ","")&amp;IF(D878="","Lipsește contul debitor. ",IF(NOT(OR(ISNUMBER(MATCH(TRIM(IF(ISNUMBER(FIND(".",D878)),LEFT(D878,FIND(".",D878)-1),D878)),PlanCont,0)),ISNUMBER(MATCH(LEFT(TRIM(IF(ISNUMBER(FIND(".",D878)),LEFT(D878,FIND(".",D878)-1),D878)),4),PlanCont,0)),ISNUMBER(MATCH(LEFT(TRIM(IF(ISNUMBER(FIND(".",D878)),LEFT(D878,FIND(".",D878)-1),D878)),3),PlanCont,0)))),"Contul debitor nu există în plan. ",""))&amp;IF(E878="","Lipsește contul creditor. ",IF(NOT(OR(ISNUMBER(MATCH(TRIM(IF(ISNUMBER(FIND(".",E878)),LEFT(E878,FIND(".",E878)-1),E878)),PlanCont,0)),ISNUMBER(MATCH(LEFT(TRIM(IF(ISNUMBER(FIND(".",E878)),LEFT(E878,FIND(".",E878)-1),E878)),4),PlanCont,0)),ISNUMBER(MATCH(LEFT(TRIM(IF(ISNUMBER(FIND(".",E878)),LEFT(E878,FIND(".",E878)-1),E878)),3),PlanCont,0)))),"Contul creditor nu există în plan. ",""))&amp;IF(AND(D878&lt;&gt;"",TRIM(D878&amp;"")=TRIM(E878&amp;"")),"Același cont pe debit și credit. ","")&amp;IF(N(F878)=0,"Lipsește suma. ","")&amp;IF(AND(N(F878)&lt;0,J878&lt;&gt;"Stornare"),"Sumă negativă într-o notă care nu e de stornare. ","")&amp;IF(C878="","Lipsește explicația. ","")))</f>
        <v/>
      </c>
      <c r="L878" s="1" t="str">
        <f>IF(B878="","",B878&amp;"|"&amp;COUNTIF($B$5:B878,B878))</f>
        <v/>
      </c>
      <c r="M878" s="1" t="str">
        <f t="shared" si="41"/>
        <v/>
      </c>
    </row>
    <row r="879" spans="2:13" x14ac:dyDescent="0.2">
      <c r="B879" s="18"/>
      <c r="C879" s="13"/>
      <c r="D879" s="22"/>
      <c r="E879" s="22"/>
      <c r="F879" s="23"/>
      <c r="G879" s="24" t="str">
        <f>IF(B879="","",IFERROR(INDEX('Registru note'!$C$5:$C$504,MATCH(B879,'Registru note'!$B$5:$B$504,0)),""))</f>
        <v/>
      </c>
      <c r="H879" s="25" t="str">
        <f t="shared" si="39"/>
        <v/>
      </c>
      <c r="I879" s="25" t="str">
        <f t="shared" si="40"/>
        <v/>
      </c>
      <c r="J879" s="15" t="str">
        <f>IF(B879="","",IFERROR(INDEX('Registru note'!$D$5:$D$504,MATCH(B879,'Registru note'!$B$5:$B$504,0)),""))</f>
        <v/>
      </c>
      <c r="K879" s="17" t="str">
        <f>IF(AND(B879="",D879="",E879=""),"",TRIM(IF(ISNA(MATCH(B879,'Registru note'!$B$5:$B$504,0)),"Nota nu există în registru. ","")&amp;IF(D879="","Lipsește contul debitor. ",IF(NOT(OR(ISNUMBER(MATCH(TRIM(IF(ISNUMBER(FIND(".",D879)),LEFT(D879,FIND(".",D879)-1),D879)),PlanCont,0)),ISNUMBER(MATCH(LEFT(TRIM(IF(ISNUMBER(FIND(".",D879)),LEFT(D879,FIND(".",D879)-1),D879)),4),PlanCont,0)),ISNUMBER(MATCH(LEFT(TRIM(IF(ISNUMBER(FIND(".",D879)),LEFT(D879,FIND(".",D879)-1),D879)),3),PlanCont,0)))),"Contul debitor nu există în plan. ",""))&amp;IF(E879="","Lipsește contul creditor. ",IF(NOT(OR(ISNUMBER(MATCH(TRIM(IF(ISNUMBER(FIND(".",E879)),LEFT(E879,FIND(".",E879)-1),E879)),PlanCont,0)),ISNUMBER(MATCH(LEFT(TRIM(IF(ISNUMBER(FIND(".",E879)),LEFT(E879,FIND(".",E879)-1),E879)),4),PlanCont,0)),ISNUMBER(MATCH(LEFT(TRIM(IF(ISNUMBER(FIND(".",E879)),LEFT(E879,FIND(".",E879)-1),E879)),3),PlanCont,0)))),"Contul creditor nu există în plan. ",""))&amp;IF(AND(D879&lt;&gt;"",TRIM(D879&amp;"")=TRIM(E879&amp;"")),"Același cont pe debit și credit. ","")&amp;IF(N(F879)=0,"Lipsește suma. ","")&amp;IF(AND(N(F879)&lt;0,J879&lt;&gt;"Stornare"),"Sumă negativă într-o notă care nu e de stornare. ","")&amp;IF(C879="","Lipsește explicația. ","")))</f>
        <v/>
      </c>
      <c r="L879" s="1" t="str">
        <f>IF(B879="","",B879&amp;"|"&amp;COUNTIF($B$5:B879,B879))</f>
        <v/>
      </c>
      <c r="M879" s="1" t="str">
        <f t="shared" si="41"/>
        <v/>
      </c>
    </row>
    <row r="880" spans="2:13" x14ac:dyDescent="0.2">
      <c r="B880" s="18"/>
      <c r="C880" s="13"/>
      <c r="D880" s="22"/>
      <c r="E880" s="22"/>
      <c r="F880" s="23"/>
      <c r="G880" s="24" t="str">
        <f>IF(B880="","",IFERROR(INDEX('Registru note'!$C$5:$C$504,MATCH(B880,'Registru note'!$B$5:$B$504,0)),""))</f>
        <v/>
      </c>
      <c r="H880" s="25" t="str">
        <f t="shared" si="39"/>
        <v/>
      </c>
      <c r="I880" s="25" t="str">
        <f t="shared" si="40"/>
        <v/>
      </c>
      <c r="J880" s="15" t="str">
        <f>IF(B880="","",IFERROR(INDEX('Registru note'!$D$5:$D$504,MATCH(B880,'Registru note'!$B$5:$B$504,0)),""))</f>
        <v/>
      </c>
      <c r="K880" s="17" t="str">
        <f>IF(AND(B880="",D880="",E880=""),"",TRIM(IF(ISNA(MATCH(B880,'Registru note'!$B$5:$B$504,0)),"Nota nu există în registru. ","")&amp;IF(D880="","Lipsește contul debitor. ",IF(NOT(OR(ISNUMBER(MATCH(TRIM(IF(ISNUMBER(FIND(".",D880)),LEFT(D880,FIND(".",D880)-1),D880)),PlanCont,0)),ISNUMBER(MATCH(LEFT(TRIM(IF(ISNUMBER(FIND(".",D880)),LEFT(D880,FIND(".",D880)-1),D880)),4),PlanCont,0)),ISNUMBER(MATCH(LEFT(TRIM(IF(ISNUMBER(FIND(".",D880)),LEFT(D880,FIND(".",D880)-1),D880)),3),PlanCont,0)))),"Contul debitor nu există în plan. ",""))&amp;IF(E880="","Lipsește contul creditor. ",IF(NOT(OR(ISNUMBER(MATCH(TRIM(IF(ISNUMBER(FIND(".",E880)),LEFT(E880,FIND(".",E880)-1),E880)),PlanCont,0)),ISNUMBER(MATCH(LEFT(TRIM(IF(ISNUMBER(FIND(".",E880)),LEFT(E880,FIND(".",E880)-1),E880)),4),PlanCont,0)),ISNUMBER(MATCH(LEFT(TRIM(IF(ISNUMBER(FIND(".",E880)),LEFT(E880,FIND(".",E880)-1),E880)),3),PlanCont,0)))),"Contul creditor nu există în plan. ",""))&amp;IF(AND(D880&lt;&gt;"",TRIM(D880&amp;"")=TRIM(E880&amp;"")),"Același cont pe debit și credit. ","")&amp;IF(N(F880)=0,"Lipsește suma. ","")&amp;IF(AND(N(F880)&lt;0,J880&lt;&gt;"Stornare"),"Sumă negativă într-o notă care nu e de stornare. ","")&amp;IF(C880="","Lipsește explicația. ","")))</f>
        <v/>
      </c>
      <c r="L880" s="1" t="str">
        <f>IF(B880="","",B880&amp;"|"&amp;COUNTIF($B$5:B880,B880))</f>
        <v/>
      </c>
      <c r="M880" s="1" t="str">
        <f t="shared" si="41"/>
        <v/>
      </c>
    </row>
    <row r="881" spans="2:13" x14ac:dyDescent="0.2">
      <c r="B881" s="18"/>
      <c r="C881" s="13"/>
      <c r="D881" s="22"/>
      <c r="E881" s="22"/>
      <c r="F881" s="23"/>
      <c r="G881" s="24" t="str">
        <f>IF(B881="","",IFERROR(INDEX('Registru note'!$C$5:$C$504,MATCH(B881,'Registru note'!$B$5:$B$504,0)),""))</f>
        <v/>
      </c>
      <c r="H881" s="25" t="str">
        <f t="shared" si="39"/>
        <v/>
      </c>
      <c r="I881" s="25" t="str">
        <f t="shared" si="40"/>
        <v/>
      </c>
      <c r="J881" s="15" t="str">
        <f>IF(B881="","",IFERROR(INDEX('Registru note'!$D$5:$D$504,MATCH(B881,'Registru note'!$B$5:$B$504,0)),""))</f>
        <v/>
      </c>
      <c r="K881" s="17" t="str">
        <f>IF(AND(B881="",D881="",E881=""),"",TRIM(IF(ISNA(MATCH(B881,'Registru note'!$B$5:$B$504,0)),"Nota nu există în registru. ","")&amp;IF(D881="","Lipsește contul debitor. ",IF(NOT(OR(ISNUMBER(MATCH(TRIM(IF(ISNUMBER(FIND(".",D881)),LEFT(D881,FIND(".",D881)-1),D881)),PlanCont,0)),ISNUMBER(MATCH(LEFT(TRIM(IF(ISNUMBER(FIND(".",D881)),LEFT(D881,FIND(".",D881)-1),D881)),4),PlanCont,0)),ISNUMBER(MATCH(LEFT(TRIM(IF(ISNUMBER(FIND(".",D881)),LEFT(D881,FIND(".",D881)-1),D881)),3),PlanCont,0)))),"Contul debitor nu există în plan. ",""))&amp;IF(E881="","Lipsește contul creditor. ",IF(NOT(OR(ISNUMBER(MATCH(TRIM(IF(ISNUMBER(FIND(".",E881)),LEFT(E881,FIND(".",E881)-1),E881)),PlanCont,0)),ISNUMBER(MATCH(LEFT(TRIM(IF(ISNUMBER(FIND(".",E881)),LEFT(E881,FIND(".",E881)-1),E881)),4),PlanCont,0)),ISNUMBER(MATCH(LEFT(TRIM(IF(ISNUMBER(FIND(".",E881)),LEFT(E881,FIND(".",E881)-1),E881)),3),PlanCont,0)))),"Contul creditor nu există în plan. ",""))&amp;IF(AND(D881&lt;&gt;"",TRIM(D881&amp;"")=TRIM(E881&amp;"")),"Același cont pe debit și credit. ","")&amp;IF(N(F881)=0,"Lipsește suma. ","")&amp;IF(AND(N(F881)&lt;0,J881&lt;&gt;"Stornare"),"Sumă negativă într-o notă care nu e de stornare. ","")&amp;IF(C881="","Lipsește explicația. ","")))</f>
        <v/>
      </c>
      <c r="L881" s="1" t="str">
        <f>IF(B881="","",B881&amp;"|"&amp;COUNTIF($B$5:B881,B881))</f>
        <v/>
      </c>
      <c r="M881" s="1" t="str">
        <f t="shared" si="41"/>
        <v/>
      </c>
    </row>
    <row r="882" spans="2:13" x14ac:dyDescent="0.2">
      <c r="B882" s="18"/>
      <c r="C882" s="13"/>
      <c r="D882" s="22"/>
      <c r="E882" s="22"/>
      <c r="F882" s="23"/>
      <c r="G882" s="24" t="str">
        <f>IF(B882="","",IFERROR(INDEX('Registru note'!$C$5:$C$504,MATCH(B882,'Registru note'!$B$5:$B$504,0)),""))</f>
        <v/>
      </c>
      <c r="H882" s="25" t="str">
        <f t="shared" si="39"/>
        <v/>
      </c>
      <c r="I882" s="25" t="str">
        <f t="shared" si="40"/>
        <v/>
      </c>
      <c r="J882" s="15" t="str">
        <f>IF(B882="","",IFERROR(INDEX('Registru note'!$D$5:$D$504,MATCH(B882,'Registru note'!$B$5:$B$504,0)),""))</f>
        <v/>
      </c>
      <c r="K882" s="17" t="str">
        <f>IF(AND(B882="",D882="",E882=""),"",TRIM(IF(ISNA(MATCH(B882,'Registru note'!$B$5:$B$504,0)),"Nota nu există în registru. ","")&amp;IF(D882="","Lipsește contul debitor. ",IF(NOT(OR(ISNUMBER(MATCH(TRIM(IF(ISNUMBER(FIND(".",D882)),LEFT(D882,FIND(".",D882)-1),D882)),PlanCont,0)),ISNUMBER(MATCH(LEFT(TRIM(IF(ISNUMBER(FIND(".",D882)),LEFT(D882,FIND(".",D882)-1),D882)),4),PlanCont,0)),ISNUMBER(MATCH(LEFT(TRIM(IF(ISNUMBER(FIND(".",D882)),LEFT(D882,FIND(".",D882)-1),D882)),3),PlanCont,0)))),"Contul debitor nu există în plan. ",""))&amp;IF(E882="","Lipsește contul creditor. ",IF(NOT(OR(ISNUMBER(MATCH(TRIM(IF(ISNUMBER(FIND(".",E882)),LEFT(E882,FIND(".",E882)-1),E882)),PlanCont,0)),ISNUMBER(MATCH(LEFT(TRIM(IF(ISNUMBER(FIND(".",E882)),LEFT(E882,FIND(".",E882)-1),E882)),4),PlanCont,0)),ISNUMBER(MATCH(LEFT(TRIM(IF(ISNUMBER(FIND(".",E882)),LEFT(E882,FIND(".",E882)-1),E882)),3),PlanCont,0)))),"Contul creditor nu există în plan. ",""))&amp;IF(AND(D882&lt;&gt;"",TRIM(D882&amp;"")=TRIM(E882&amp;"")),"Același cont pe debit și credit. ","")&amp;IF(N(F882)=0,"Lipsește suma. ","")&amp;IF(AND(N(F882)&lt;0,J882&lt;&gt;"Stornare"),"Sumă negativă într-o notă care nu e de stornare. ","")&amp;IF(C882="","Lipsește explicația. ","")))</f>
        <v/>
      </c>
      <c r="L882" s="1" t="str">
        <f>IF(B882="","",B882&amp;"|"&amp;COUNTIF($B$5:B882,B882))</f>
        <v/>
      </c>
      <c r="M882" s="1" t="str">
        <f t="shared" si="41"/>
        <v/>
      </c>
    </row>
    <row r="883" spans="2:13" x14ac:dyDescent="0.2">
      <c r="B883" s="18"/>
      <c r="C883" s="13"/>
      <c r="D883" s="22"/>
      <c r="E883" s="22"/>
      <c r="F883" s="23"/>
      <c r="G883" s="24" t="str">
        <f>IF(B883="","",IFERROR(INDEX('Registru note'!$C$5:$C$504,MATCH(B883,'Registru note'!$B$5:$B$504,0)),""))</f>
        <v/>
      </c>
      <c r="H883" s="25" t="str">
        <f t="shared" si="39"/>
        <v/>
      </c>
      <c r="I883" s="25" t="str">
        <f t="shared" si="40"/>
        <v/>
      </c>
      <c r="J883" s="15" t="str">
        <f>IF(B883="","",IFERROR(INDEX('Registru note'!$D$5:$D$504,MATCH(B883,'Registru note'!$B$5:$B$504,0)),""))</f>
        <v/>
      </c>
      <c r="K883" s="17" t="str">
        <f>IF(AND(B883="",D883="",E883=""),"",TRIM(IF(ISNA(MATCH(B883,'Registru note'!$B$5:$B$504,0)),"Nota nu există în registru. ","")&amp;IF(D883="","Lipsește contul debitor. ",IF(NOT(OR(ISNUMBER(MATCH(TRIM(IF(ISNUMBER(FIND(".",D883)),LEFT(D883,FIND(".",D883)-1),D883)),PlanCont,0)),ISNUMBER(MATCH(LEFT(TRIM(IF(ISNUMBER(FIND(".",D883)),LEFT(D883,FIND(".",D883)-1),D883)),4),PlanCont,0)),ISNUMBER(MATCH(LEFT(TRIM(IF(ISNUMBER(FIND(".",D883)),LEFT(D883,FIND(".",D883)-1),D883)),3),PlanCont,0)))),"Contul debitor nu există în plan. ",""))&amp;IF(E883="","Lipsește contul creditor. ",IF(NOT(OR(ISNUMBER(MATCH(TRIM(IF(ISNUMBER(FIND(".",E883)),LEFT(E883,FIND(".",E883)-1),E883)),PlanCont,0)),ISNUMBER(MATCH(LEFT(TRIM(IF(ISNUMBER(FIND(".",E883)),LEFT(E883,FIND(".",E883)-1),E883)),4),PlanCont,0)),ISNUMBER(MATCH(LEFT(TRIM(IF(ISNUMBER(FIND(".",E883)),LEFT(E883,FIND(".",E883)-1),E883)),3),PlanCont,0)))),"Contul creditor nu există în plan. ",""))&amp;IF(AND(D883&lt;&gt;"",TRIM(D883&amp;"")=TRIM(E883&amp;"")),"Același cont pe debit și credit. ","")&amp;IF(N(F883)=0,"Lipsește suma. ","")&amp;IF(AND(N(F883)&lt;0,J883&lt;&gt;"Stornare"),"Sumă negativă într-o notă care nu e de stornare. ","")&amp;IF(C883="","Lipsește explicația. ","")))</f>
        <v/>
      </c>
      <c r="L883" s="1" t="str">
        <f>IF(B883="","",B883&amp;"|"&amp;COUNTIF($B$5:B883,B883))</f>
        <v/>
      </c>
      <c r="M883" s="1" t="str">
        <f t="shared" si="41"/>
        <v/>
      </c>
    </row>
    <row r="884" spans="2:13" x14ac:dyDescent="0.2">
      <c r="B884" s="18"/>
      <c r="C884" s="13"/>
      <c r="D884" s="22"/>
      <c r="E884" s="22"/>
      <c r="F884" s="23"/>
      <c r="G884" s="24" t="str">
        <f>IF(B884="","",IFERROR(INDEX('Registru note'!$C$5:$C$504,MATCH(B884,'Registru note'!$B$5:$B$504,0)),""))</f>
        <v/>
      </c>
      <c r="H884" s="25" t="str">
        <f t="shared" si="39"/>
        <v/>
      </c>
      <c r="I884" s="25" t="str">
        <f t="shared" si="40"/>
        <v/>
      </c>
      <c r="J884" s="15" t="str">
        <f>IF(B884="","",IFERROR(INDEX('Registru note'!$D$5:$D$504,MATCH(B884,'Registru note'!$B$5:$B$504,0)),""))</f>
        <v/>
      </c>
      <c r="K884" s="17" t="str">
        <f>IF(AND(B884="",D884="",E884=""),"",TRIM(IF(ISNA(MATCH(B884,'Registru note'!$B$5:$B$504,0)),"Nota nu există în registru. ","")&amp;IF(D884="","Lipsește contul debitor. ",IF(NOT(OR(ISNUMBER(MATCH(TRIM(IF(ISNUMBER(FIND(".",D884)),LEFT(D884,FIND(".",D884)-1),D884)),PlanCont,0)),ISNUMBER(MATCH(LEFT(TRIM(IF(ISNUMBER(FIND(".",D884)),LEFT(D884,FIND(".",D884)-1),D884)),4),PlanCont,0)),ISNUMBER(MATCH(LEFT(TRIM(IF(ISNUMBER(FIND(".",D884)),LEFT(D884,FIND(".",D884)-1),D884)),3),PlanCont,0)))),"Contul debitor nu există în plan. ",""))&amp;IF(E884="","Lipsește contul creditor. ",IF(NOT(OR(ISNUMBER(MATCH(TRIM(IF(ISNUMBER(FIND(".",E884)),LEFT(E884,FIND(".",E884)-1),E884)),PlanCont,0)),ISNUMBER(MATCH(LEFT(TRIM(IF(ISNUMBER(FIND(".",E884)),LEFT(E884,FIND(".",E884)-1),E884)),4),PlanCont,0)),ISNUMBER(MATCH(LEFT(TRIM(IF(ISNUMBER(FIND(".",E884)),LEFT(E884,FIND(".",E884)-1),E884)),3),PlanCont,0)))),"Contul creditor nu există în plan. ",""))&amp;IF(AND(D884&lt;&gt;"",TRIM(D884&amp;"")=TRIM(E884&amp;"")),"Același cont pe debit și credit. ","")&amp;IF(N(F884)=0,"Lipsește suma. ","")&amp;IF(AND(N(F884)&lt;0,J884&lt;&gt;"Stornare"),"Sumă negativă într-o notă care nu e de stornare. ","")&amp;IF(C884="","Lipsește explicația. ","")))</f>
        <v/>
      </c>
      <c r="L884" s="1" t="str">
        <f>IF(B884="","",B884&amp;"|"&amp;COUNTIF($B$5:B884,B884))</f>
        <v/>
      </c>
      <c r="M884" s="1" t="str">
        <f t="shared" si="41"/>
        <v/>
      </c>
    </row>
    <row r="885" spans="2:13" x14ac:dyDescent="0.2">
      <c r="B885" s="18"/>
      <c r="C885" s="13"/>
      <c r="D885" s="22"/>
      <c r="E885" s="22"/>
      <c r="F885" s="23"/>
      <c r="G885" s="24" t="str">
        <f>IF(B885="","",IFERROR(INDEX('Registru note'!$C$5:$C$504,MATCH(B885,'Registru note'!$B$5:$B$504,0)),""))</f>
        <v/>
      </c>
      <c r="H885" s="25" t="str">
        <f t="shared" si="39"/>
        <v/>
      </c>
      <c r="I885" s="25" t="str">
        <f t="shared" si="40"/>
        <v/>
      </c>
      <c r="J885" s="15" t="str">
        <f>IF(B885="","",IFERROR(INDEX('Registru note'!$D$5:$D$504,MATCH(B885,'Registru note'!$B$5:$B$504,0)),""))</f>
        <v/>
      </c>
      <c r="K885" s="17" t="str">
        <f>IF(AND(B885="",D885="",E885=""),"",TRIM(IF(ISNA(MATCH(B885,'Registru note'!$B$5:$B$504,0)),"Nota nu există în registru. ","")&amp;IF(D885="","Lipsește contul debitor. ",IF(NOT(OR(ISNUMBER(MATCH(TRIM(IF(ISNUMBER(FIND(".",D885)),LEFT(D885,FIND(".",D885)-1),D885)),PlanCont,0)),ISNUMBER(MATCH(LEFT(TRIM(IF(ISNUMBER(FIND(".",D885)),LEFT(D885,FIND(".",D885)-1),D885)),4),PlanCont,0)),ISNUMBER(MATCH(LEFT(TRIM(IF(ISNUMBER(FIND(".",D885)),LEFT(D885,FIND(".",D885)-1),D885)),3),PlanCont,0)))),"Contul debitor nu există în plan. ",""))&amp;IF(E885="","Lipsește contul creditor. ",IF(NOT(OR(ISNUMBER(MATCH(TRIM(IF(ISNUMBER(FIND(".",E885)),LEFT(E885,FIND(".",E885)-1),E885)),PlanCont,0)),ISNUMBER(MATCH(LEFT(TRIM(IF(ISNUMBER(FIND(".",E885)),LEFT(E885,FIND(".",E885)-1),E885)),4),PlanCont,0)),ISNUMBER(MATCH(LEFT(TRIM(IF(ISNUMBER(FIND(".",E885)),LEFT(E885,FIND(".",E885)-1),E885)),3),PlanCont,0)))),"Contul creditor nu există în plan. ",""))&amp;IF(AND(D885&lt;&gt;"",TRIM(D885&amp;"")=TRIM(E885&amp;"")),"Același cont pe debit și credit. ","")&amp;IF(N(F885)=0,"Lipsește suma. ","")&amp;IF(AND(N(F885)&lt;0,J885&lt;&gt;"Stornare"),"Sumă negativă într-o notă care nu e de stornare. ","")&amp;IF(C885="","Lipsește explicația. ","")))</f>
        <v/>
      </c>
      <c r="L885" s="1" t="str">
        <f>IF(B885="","",B885&amp;"|"&amp;COUNTIF($B$5:B885,B885))</f>
        <v/>
      </c>
      <c r="M885" s="1" t="str">
        <f t="shared" si="41"/>
        <v/>
      </c>
    </row>
    <row r="886" spans="2:13" x14ac:dyDescent="0.2">
      <c r="B886" s="18"/>
      <c r="C886" s="13"/>
      <c r="D886" s="22"/>
      <c r="E886" s="22"/>
      <c r="F886" s="23"/>
      <c r="G886" s="24" t="str">
        <f>IF(B886="","",IFERROR(INDEX('Registru note'!$C$5:$C$504,MATCH(B886,'Registru note'!$B$5:$B$504,0)),""))</f>
        <v/>
      </c>
      <c r="H886" s="25" t="str">
        <f t="shared" si="39"/>
        <v/>
      </c>
      <c r="I886" s="25" t="str">
        <f t="shared" si="40"/>
        <v/>
      </c>
      <c r="J886" s="15" t="str">
        <f>IF(B886="","",IFERROR(INDEX('Registru note'!$D$5:$D$504,MATCH(B886,'Registru note'!$B$5:$B$504,0)),""))</f>
        <v/>
      </c>
      <c r="K886" s="17" t="str">
        <f>IF(AND(B886="",D886="",E886=""),"",TRIM(IF(ISNA(MATCH(B886,'Registru note'!$B$5:$B$504,0)),"Nota nu există în registru. ","")&amp;IF(D886="","Lipsește contul debitor. ",IF(NOT(OR(ISNUMBER(MATCH(TRIM(IF(ISNUMBER(FIND(".",D886)),LEFT(D886,FIND(".",D886)-1),D886)),PlanCont,0)),ISNUMBER(MATCH(LEFT(TRIM(IF(ISNUMBER(FIND(".",D886)),LEFT(D886,FIND(".",D886)-1),D886)),4),PlanCont,0)),ISNUMBER(MATCH(LEFT(TRIM(IF(ISNUMBER(FIND(".",D886)),LEFT(D886,FIND(".",D886)-1),D886)),3),PlanCont,0)))),"Contul debitor nu există în plan. ",""))&amp;IF(E886="","Lipsește contul creditor. ",IF(NOT(OR(ISNUMBER(MATCH(TRIM(IF(ISNUMBER(FIND(".",E886)),LEFT(E886,FIND(".",E886)-1),E886)),PlanCont,0)),ISNUMBER(MATCH(LEFT(TRIM(IF(ISNUMBER(FIND(".",E886)),LEFT(E886,FIND(".",E886)-1),E886)),4),PlanCont,0)),ISNUMBER(MATCH(LEFT(TRIM(IF(ISNUMBER(FIND(".",E886)),LEFT(E886,FIND(".",E886)-1),E886)),3),PlanCont,0)))),"Contul creditor nu există în plan. ",""))&amp;IF(AND(D886&lt;&gt;"",TRIM(D886&amp;"")=TRIM(E886&amp;"")),"Același cont pe debit și credit. ","")&amp;IF(N(F886)=0,"Lipsește suma. ","")&amp;IF(AND(N(F886)&lt;0,J886&lt;&gt;"Stornare"),"Sumă negativă într-o notă care nu e de stornare. ","")&amp;IF(C886="","Lipsește explicația. ","")))</f>
        <v/>
      </c>
      <c r="L886" s="1" t="str">
        <f>IF(B886="","",B886&amp;"|"&amp;COUNTIF($B$5:B886,B886))</f>
        <v/>
      </c>
      <c r="M886" s="1" t="str">
        <f t="shared" si="41"/>
        <v/>
      </c>
    </row>
    <row r="887" spans="2:13" x14ac:dyDescent="0.2">
      <c r="B887" s="18"/>
      <c r="C887" s="13"/>
      <c r="D887" s="22"/>
      <c r="E887" s="22"/>
      <c r="F887" s="23"/>
      <c r="G887" s="24" t="str">
        <f>IF(B887="","",IFERROR(INDEX('Registru note'!$C$5:$C$504,MATCH(B887,'Registru note'!$B$5:$B$504,0)),""))</f>
        <v/>
      </c>
      <c r="H887" s="25" t="str">
        <f t="shared" si="39"/>
        <v/>
      </c>
      <c r="I887" s="25" t="str">
        <f t="shared" si="40"/>
        <v/>
      </c>
      <c r="J887" s="15" t="str">
        <f>IF(B887="","",IFERROR(INDEX('Registru note'!$D$5:$D$504,MATCH(B887,'Registru note'!$B$5:$B$504,0)),""))</f>
        <v/>
      </c>
      <c r="K887" s="17" t="str">
        <f>IF(AND(B887="",D887="",E887=""),"",TRIM(IF(ISNA(MATCH(B887,'Registru note'!$B$5:$B$504,0)),"Nota nu există în registru. ","")&amp;IF(D887="","Lipsește contul debitor. ",IF(NOT(OR(ISNUMBER(MATCH(TRIM(IF(ISNUMBER(FIND(".",D887)),LEFT(D887,FIND(".",D887)-1),D887)),PlanCont,0)),ISNUMBER(MATCH(LEFT(TRIM(IF(ISNUMBER(FIND(".",D887)),LEFT(D887,FIND(".",D887)-1),D887)),4),PlanCont,0)),ISNUMBER(MATCH(LEFT(TRIM(IF(ISNUMBER(FIND(".",D887)),LEFT(D887,FIND(".",D887)-1),D887)),3),PlanCont,0)))),"Contul debitor nu există în plan. ",""))&amp;IF(E887="","Lipsește contul creditor. ",IF(NOT(OR(ISNUMBER(MATCH(TRIM(IF(ISNUMBER(FIND(".",E887)),LEFT(E887,FIND(".",E887)-1),E887)),PlanCont,0)),ISNUMBER(MATCH(LEFT(TRIM(IF(ISNUMBER(FIND(".",E887)),LEFT(E887,FIND(".",E887)-1),E887)),4),PlanCont,0)),ISNUMBER(MATCH(LEFT(TRIM(IF(ISNUMBER(FIND(".",E887)),LEFT(E887,FIND(".",E887)-1),E887)),3),PlanCont,0)))),"Contul creditor nu există în plan. ",""))&amp;IF(AND(D887&lt;&gt;"",TRIM(D887&amp;"")=TRIM(E887&amp;"")),"Același cont pe debit și credit. ","")&amp;IF(N(F887)=0,"Lipsește suma. ","")&amp;IF(AND(N(F887)&lt;0,J887&lt;&gt;"Stornare"),"Sumă negativă într-o notă care nu e de stornare. ","")&amp;IF(C887="","Lipsește explicația. ","")))</f>
        <v/>
      </c>
      <c r="L887" s="1" t="str">
        <f>IF(B887="","",B887&amp;"|"&amp;COUNTIF($B$5:B887,B887))</f>
        <v/>
      </c>
      <c r="M887" s="1" t="str">
        <f t="shared" si="41"/>
        <v/>
      </c>
    </row>
    <row r="888" spans="2:13" x14ac:dyDescent="0.2">
      <c r="B888" s="18"/>
      <c r="C888" s="13"/>
      <c r="D888" s="22"/>
      <c r="E888" s="22"/>
      <c r="F888" s="23"/>
      <c r="G888" s="24" t="str">
        <f>IF(B888="","",IFERROR(INDEX('Registru note'!$C$5:$C$504,MATCH(B888,'Registru note'!$B$5:$B$504,0)),""))</f>
        <v/>
      </c>
      <c r="H888" s="25" t="str">
        <f t="shared" si="39"/>
        <v/>
      </c>
      <c r="I888" s="25" t="str">
        <f t="shared" si="40"/>
        <v/>
      </c>
      <c r="J888" s="15" t="str">
        <f>IF(B888="","",IFERROR(INDEX('Registru note'!$D$5:$D$504,MATCH(B888,'Registru note'!$B$5:$B$504,0)),""))</f>
        <v/>
      </c>
      <c r="K888" s="17" t="str">
        <f>IF(AND(B888="",D888="",E888=""),"",TRIM(IF(ISNA(MATCH(B888,'Registru note'!$B$5:$B$504,0)),"Nota nu există în registru. ","")&amp;IF(D888="","Lipsește contul debitor. ",IF(NOT(OR(ISNUMBER(MATCH(TRIM(IF(ISNUMBER(FIND(".",D888)),LEFT(D888,FIND(".",D888)-1),D888)),PlanCont,0)),ISNUMBER(MATCH(LEFT(TRIM(IF(ISNUMBER(FIND(".",D888)),LEFT(D888,FIND(".",D888)-1),D888)),4),PlanCont,0)),ISNUMBER(MATCH(LEFT(TRIM(IF(ISNUMBER(FIND(".",D888)),LEFT(D888,FIND(".",D888)-1),D888)),3),PlanCont,0)))),"Contul debitor nu există în plan. ",""))&amp;IF(E888="","Lipsește contul creditor. ",IF(NOT(OR(ISNUMBER(MATCH(TRIM(IF(ISNUMBER(FIND(".",E888)),LEFT(E888,FIND(".",E888)-1),E888)),PlanCont,0)),ISNUMBER(MATCH(LEFT(TRIM(IF(ISNUMBER(FIND(".",E888)),LEFT(E888,FIND(".",E888)-1),E888)),4),PlanCont,0)),ISNUMBER(MATCH(LEFT(TRIM(IF(ISNUMBER(FIND(".",E888)),LEFT(E888,FIND(".",E888)-1),E888)),3),PlanCont,0)))),"Contul creditor nu există în plan. ",""))&amp;IF(AND(D888&lt;&gt;"",TRIM(D888&amp;"")=TRIM(E888&amp;"")),"Același cont pe debit și credit. ","")&amp;IF(N(F888)=0,"Lipsește suma. ","")&amp;IF(AND(N(F888)&lt;0,J888&lt;&gt;"Stornare"),"Sumă negativă într-o notă care nu e de stornare. ","")&amp;IF(C888="","Lipsește explicația. ","")))</f>
        <v/>
      </c>
      <c r="L888" s="1" t="str">
        <f>IF(B888="","",B888&amp;"|"&amp;COUNTIF($B$5:B888,B888))</f>
        <v/>
      </c>
      <c r="M888" s="1" t="str">
        <f t="shared" si="41"/>
        <v/>
      </c>
    </row>
    <row r="889" spans="2:13" x14ac:dyDescent="0.2">
      <c r="B889" s="18"/>
      <c r="C889" s="13"/>
      <c r="D889" s="22"/>
      <c r="E889" s="22"/>
      <c r="F889" s="23"/>
      <c r="G889" s="24" t="str">
        <f>IF(B889="","",IFERROR(INDEX('Registru note'!$C$5:$C$504,MATCH(B889,'Registru note'!$B$5:$B$504,0)),""))</f>
        <v/>
      </c>
      <c r="H889" s="25" t="str">
        <f t="shared" si="39"/>
        <v/>
      </c>
      <c r="I889" s="25" t="str">
        <f t="shared" si="40"/>
        <v/>
      </c>
      <c r="J889" s="15" t="str">
        <f>IF(B889="","",IFERROR(INDEX('Registru note'!$D$5:$D$504,MATCH(B889,'Registru note'!$B$5:$B$504,0)),""))</f>
        <v/>
      </c>
      <c r="K889" s="17" t="str">
        <f>IF(AND(B889="",D889="",E889=""),"",TRIM(IF(ISNA(MATCH(B889,'Registru note'!$B$5:$B$504,0)),"Nota nu există în registru. ","")&amp;IF(D889="","Lipsește contul debitor. ",IF(NOT(OR(ISNUMBER(MATCH(TRIM(IF(ISNUMBER(FIND(".",D889)),LEFT(D889,FIND(".",D889)-1),D889)),PlanCont,0)),ISNUMBER(MATCH(LEFT(TRIM(IF(ISNUMBER(FIND(".",D889)),LEFT(D889,FIND(".",D889)-1),D889)),4),PlanCont,0)),ISNUMBER(MATCH(LEFT(TRIM(IF(ISNUMBER(FIND(".",D889)),LEFT(D889,FIND(".",D889)-1),D889)),3),PlanCont,0)))),"Contul debitor nu există în plan. ",""))&amp;IF(E889="","Lipsește contul creditor. ",IF(NOT(OR(ISNUMBER(MATCH(TRIM(IF(ISNUMBER(FIND(".",E889)),LEFT(E889,FIND(".",E889)-1),E889)),PlanCont,0)),ISNUMBER(MATCH(LEFT(TRIM(IF(ISNUMBER(FIND(".",E889)),LEFT(E889,FIND(".",E889)-1),E889)),4),PlanCont,0)),ISNUMBER(MATCH(LEFT(TRIM(IF(ISNUMBER(FIND(".",E889)),LEFT(E889,FIND(".",E889)-1),E889)),3),PlanCont,0)))),"Contul creditor nu există în plan. ",""))&amp;IF(AND(D889&lt;&gt;"",TRIM(D889&amp;"")=TRIM(E889&amp;"")),"Același cont pe debit și credit. ","")&amp;IF(N(F889)=0,"Lipsește suma. ","")&amp;IF(AND(N(F889)&lt;0,J889&lt;&gt;"Stornare"),"Sumă negativă într-o notă care nu e de stornare. ","")&amp;IF(C889="","Lipsește explicația. ","")))</f>
        <v/>
      </c>
      <c r="L889" s="1" t="str">
        <f>IF(B889="","",B889&amp;"|"&amp;COUNTIF($B$5:B889,B889))</f>
        <v/>
      </c>
      <c r="M889" s="1" t="str">
        <f t="shared" si="41"/>
        <v/>
      </c>
    </row>
    <row r="890" spans="2:13" x14ac:dyDescent="0.2">
      <c r="B890" s="18"/>
      <c r="C890" s="13"/>
      <c r="D890" s="22"/>
      <c r="E890" s="22"/>
      <c r="F890" s="23"/>
      <c r="G890" s="24" t="str">
        <f>IF(B890="","",IFERROR(INDEX('Registru note'!$C$5:$C$504,MATCH(B890,'Registru note'!$B$5:$B$504,0)),""))</f>
        <v/>
      </c>
      <c r="H890" s="25" t="str">
        <f t="shared" si="39"/>
        <v/>
      </c>
      <c r="I890" s="25" t="str">
        <f t="shared" si="40"/>
        <v/>
      </c>
      <c r="J890" s="15" t="str">
        <f>IF(B890="","",IFERROR(INDEX('Registru note'!$D$5:$D$504,MATCH(B890,'Registru note'!$B$5:$B$504,0)),""))</f>
        <v/>
      </c>
      <c r="K890" s="17" t="str">
        <f>IF(AND(B890="",D890="",E890=""),"",TRIM(IF(ISNA(MATCH(B890,'Registru note'!$B$5:$B$504,0)),"Nota nu există în registru. ","")&amp;IF(D890="","Lipsește contul debitor. ",IF(NOT(OR(ISNUMBER(MATCH(TRIM(IF(ISNUMBER(FIND(".",D890)),LEFT(D890,FIND(".",D890)-1),D890)),PlanCont,0)),ISNUMBER(MATCH(LEFT(TRIM(IF(ISNUMBER(FIND(".",D890)),LEFT(D890,FIND(".",D890)-1),D890)),4),PlanCont,0)),ISNUMBER(MATCH(LEFT(TRIM(IF(ISNUMBER(FIND(".",D890)),LEFT(D890,FIND(".",D890)-1),D890)),3),PlanCont,0)))),"Contul debitor nu există în plan. ",""))&amp;IF(E890="","Lipsește contul creditor. ",IF(NOT(OR(ISNUMBER(MATCH(TRIM(IF(ISNUMBER(FIND(".",E890)),LEFT(E890,FIND(".",E890)-1),E890)),PlanCont,0)),ISNUMBER(MATCH(LEFT(TRIM(IF(ISNUMBER(FIND(".",E890)),LEFT(E890,FIND(".",E890)-1),E890)),4),PlanCont,0)),ISNUMBER(MATCH(LEFT(TRIM(IF(ISNUMBER(FIND(".",E890)),LEFT(E890,FIND(".",E890)-1),E890)),3),PlanCont,0)))),"Contul creditor nu există în plan. ",""))&amp;IF(AND(D890&lt;&gt;"",TRIM(D890&amp;"")=TRIM(E890&amp;"")),"Același cont pe debit și credit. ","")&amp;IF(N(F890)=0,"Lipsește suma. ","")&amp;IF(AND(N(F890)&lt;0,J890&lt;&gt;"Stornare"),"Sumă negativă într-o notă care nu e de stornare. ","")&amp;IF(C890="","Lipsește explicația. ","")))</f>
        <v/>
      </c>
      <c r="L890" s="1" t="str">
        <f>IF(B890="","",B890&amp;"|"&amp;COUNTIF($B$5:B890,B890))</f>
        <v/>
      </c>
      <c r="M890" s="1" t="str">
        <f t="shared" si="41"/>
        <v/>
      </c>
    </row>
    <row r="891" spans="2:13" x14ac:dyDescent="0.2">
      <c r="B891" s="18"/>
      <c r="C891" s="13"/>
      <c r="D891" s="22"/>
      <c r="E891" s="22"/>
      <c r="F891" s="23"/>
      <c r="G891" s="24" t="str">
        <f>IF(B891="","",IFERROR(INDEX('Registru note'!$C$5:$C$504,MATCH(B891,'Registru note'!$B$5:$B$504,0)),""))</f>
        <v/>
      </c>
      <c r="H891" s="25" t="str">
        <f t="shared" si="39"/>
        <v/>
      </c>
      <c r="I891" s="25" t="str">
        <f t="shared" si="40"/>
        <v/>
      </c>
      <c r="J891" s="15" t="str">
        <f>IF(B891="","",IFERROR(INDEX('Registru note'!$D$5:$D$504,MATCH(B891,'Registru note'!$B$5:$B$504,0)),""))</f>
        <v/>
      </c>
      <c r="K891" s="17" t="str">
        <f>IF(AND(B891="",D891="",E891=""),"",TRIM(IF(ISNA(MATCH(B891,'Registru note'!$B$5:$B$504,0)),"Nota nu există în registru. ","")&amp;IF(D891="","Lipsește contul debitor. ",IF(NOT(OR(ISNUMBER(MATCH(TRIM(IF(ISNUMBER(FIND(".",D891)),LEFT(D891,FIND(".",D891)-1),D891)),PlanCont,0)),ISNUMBER(MATCH(LEFT(TRIM(IF(ISNUMBER(FIND(".",D891)),LEFT(D891,FIND(".",D891)-1),D891)),4),PlanCont,0)),ISNUMBER(MATCH(LEFT(TRIM(IF(ISNUMBER(FIND(".",D891)),LEFT(D891,FIND(".",D891)-1),D891)),3),PlanCont,0)))),"Contul debitor nu există în plan. ",""))&amp;IF(E891="","Lipsește contul creditor. ",IF(NOT(OR(ISNUMBER(MATCH(TRIM(IF(ISNUMBER(FIND(".",E891)),LEFT(E891,FIND(".",E891)-1),E891)),PlanCont,0)),ISNUMBER(MATCH(LEFT(TRIM(IF(ISNUMBER(FIND(".",E891)),LEFT(E891,FIND(".",E891)-1),E891)),4),PlanCont,0)),ISNUMBER(MATCH(LEFT(TRIM(IF(ISNUMBER(FIND(".",E891)),LEFT(E891,FIND(".",E891)-1),E891)),3),PlanCont,0)))),"Contul creditor nu există în plan. ",""))&amp;IF(AND(D891&lt;&gt;"",TRIM(D891&amp;"")=TRIM(E891&amp;"")),"Același cont pe debit și credit. ","")&amp;IF(N(F891)=0,"Lipsește suma. ","")&amp;IF(AND(N(F891)&lt;0,J891&lt;&gt;"Stornare"),"Sumă negativă într-o notă care nu e de stornare. ","")&amp;IF(C891="","Lipsește explicația. ","")))</f>
        <v/>
      </c>
      <c r="L891" s="1" t="str">
        <f>IF(B891="","",B891&amp;"|"&amp;COUNTIF($B$5:B891,B891))</f>
        <v/>
      </c>
      <c r="M891" s="1" t="str">
        <f t="shared" si="41"/>
        <v/>
      </c>
    </row>
    <row r="892" spans="2:13" x14ac:dyDescent="0.2">
      <c r="B892" s="18"/>
      <c r="C892" s="13"/>
      <c r="D892" s="22"/>
      <c r="E892" s="22"/>
      <c r="F892" s="23"/>
      <c r="G892" s="24" t="str">
        <f>IF(B892="","",IFERROR(INDEX('Registru note'!$C$5:$C$504,MATCH(B892,'Registru note'!$B$5:$B$504,0)),""))</f>
        <v/>
      </c>
      <c r="H892" s="25" t="str">
        <f t="shared" si="39"/>
        <v/>
      </c>
      <c r="I892" s="25" t="str">
        <f t="shared" si="40"/>
        <v/>
      </c>
      <c r="J892" s="15" t="str">
        <f>IF(B892="","",IFERROR(INDEX('Registru note'!$D$5:$D$504,MATCH(B892,'Registru note'!$B$5:$B$504,0)),""))</f>
        <v/>
      </c>
      <c r="K892" s="17" t="str">
        <f>IF(AND(B892="",D892="",E892=""),"",TRIM(IF(ISNA(MATCH(B892,'Registru note'!$B$5:$B$504,0)),"Nota nu există în registru. ","")&amp;IF(D892="","Lipsește contul debitor. ",IF(NOT(OR(ISNUMBER(MATCH(TRIM(IF(ISNUMBER(FIND(".",D892)),LEFT(D892,FIND(".",D892)-1),D892)),PlanCont,0)),ISNUMBER(MATCH(LEFT(TRIM(IF(ISNUMBER(FIND(".",D892)),LEFT(D892,FIND(".",D892)-1),D892)),4),PlanCont,0)),ISNUMBER(MATCH(LEFT(TRIM(IF(ISNUMBER(FIND(".",D892)),LEFT(D892,FIND(".",D892)-1),D892)),3),PlanCont,0)))),"Contul debitor nu există în plan. ",""))&amp;IF(E892="","Lipsește contul creditor. ",IF(NOT(OR(ISNUMBER(MATCH(TRIM(IF(ISNUMBER(FIND(".",E892)),LEFT(E892,FIND(".",E892)-1),E892)),PlanCont,0)),ISNUMBER(MATCH(LEFT(TRIM(IF(ISNUMBER(FIND(".",E892)),LEFT(E892,FIND(".",E892)-1),E892)),4),PlanCont,0)),ISNUMBER(MATCH(LEFT(TRIM(IF(ISNUMBER(FIND(".",E892)),LEFT(E892,FIND(".",E892)-1),E892)),3),PlanCont,0)))),"Contul creditor nu există în plan. ",""))&amp;IF(AND(D892&lt;&gt;"",TRIM(D892&amp;"")=TRIM(E892&amp;"")),"Același cont pe debit și credit. ","")&amp;IF(N(F892)=0,"Lipsește suma. ","")&amp;IF(AND(N(F892)&lt;0,J892&lt;&gt;"Stornare"),"Sumă negativă într-o notă care nu e de stornare. ","")&amp;IF(C892="","Lipsește explicația. ","")))</f>
        <v/>
      </c>
      <c r="L892" s="1" t="str">
        <f>IF(B892="","",B892&amp;"|"&amp;COUNTIF($B$5:B892,B892))</f>
        <v/>
      </c>
      <c r="M892" s="1" t="str">
        <f t="shared" si="41"/>
        <v/>
      </c>
    </row>
    <row r="893" spans="2:13" x14ac:dyDescent="0.2">
      <c r="B893" s="18"/>
      <c r="C893" s="13"/>
      <c r="D893" s="22"/>
      <c r="E893" s="22"/>
      <c r="F893" s="23"/>
      <c r="G893" s="24" t="str">
        <f>IF(B893="","",IFERROR(INDEX('Registru note'!$C$5:$C$504,MATCH(B893,'Registru note'!$B$5:$B$504,0)),""))</f>
        <v/>
      </c>
      <c r="H893" s="25" t="str">
        <f t="shared" si="39"/>
        <v/>
      </c>
      <c r="I893" s="25" t="str">
        <f t="shared" si="40"/>
        <v/>
      </c>
      <c r="J893" s="15" t="str">
        <f>IF(B893="","",IFERROR(INDEX('Registru note'!$D$5:$D$504,MATCH(B893,'Registru note'!$B$5:$B$504,0)),""))</f>
        <v/>
      </c>
      <c r="K893" s="17" t="str">
        <f>IF(AND(B893="",D893="",E893=""),"",TRIM(IF(ISNA(MATCH(B893,'Registru note'!$B$5:$B$504,0)),"Nota nu există în registru. ","")&amp;IF(D893="","Lipsește contul debitor. ",IF(NOT(OR(ISNUMBER(MATCH(TRIM(IF(ISNUMBER(FIND(".",D893)),LEFT(D893,FIND(".",D893)-1),D893)),PlanCont,0)),ISNUMBER(MATCH(LEFT(TRIM(IF(ISNUMBER(FIND(".",D893)),LEFT(D893,FIND(".",D893)-1),D893)),4),PlanCont,0)),ISNUMBER(MATCH(LEFT(TRIM(IF(ISNUMBER(FIND(".",D893)),LEFT(D893,FIND(".",D893)-1),D893)),3),PlanCont,0)))),"Contul debitor nu există în plan. ",""))&amp;IF(E893="","Lipsește contul creditor. ",IF(NOT(OR(ISNUMBER(MATCH(TRIM(IF(ISNUMBER(FIND(".",E893)),LEFT(E893,FIND(".",E893)-1),E893)),PlanCont,0)),ISNUMBER(MATCH(LEFT(TRIM(IF(ISNUMBER(FIND(".",E893)),LEFT(E893,FIND(".",E893)-1),E893)),4),PlanCont,0)),ISNUMBER(MATCH(LEFT(TRIM(IF(ISNUMBER(FIND(".",E893)),LEFT(E893,FIND(".",E893)-1),E893)),3),PlanCont,0)))),"Contul creditor nu există în plan. ",""))&amp;IF(AND(D893&lt;&gt;"",TRIM(D893&amp;"")=TRIM(E893&amp;"")),"Același cont pe debit și credit. ","")&amp;IF(N(F893)=0,"Lipsește suma. ","")&amp;IF(AND(N(F893)&lt;0,J893&lt;&gt;"Stornare"),"Sumă negativă într-o notă care nu e de stornare. ","")&amp;IF(C893="","Lipsește explicația. ","")))</f>
        <v/>
      </c>
      <c r="L893" s="1" t="str">
        <f>IF(B893="","",B893&amp;"|"&amp;COUNTIF($B$5:B893,B893))</f>
        <v/>
      </c>
      <c r="M893" s="1" t="str">
        <f t="shared" si="41"/>
        <v/>
      </c>
    </row>
    <row r="894" spans="2:13" x14ac:dyDescent="0.2">
      <c r="B894" s="18"/>
      <c r="C894" s="13"/>
      <c r="D894" s="22"/>
      <c r="E894" s="22"/>
      <c r="F894" s="23"/>
      <c r="G894" s="24" t="str">
        <f>IF(B894="","",IFERROR(INDEX('Registru note'!$C$5:$C$504,MATCH(B894,'Registru note'!$B$5:$B$504,0)),""))</f>
        <v/>
      </c>
      <c r="H894" s="25" t="str">
        <f t="shared" si="39"/>
        <v/>
      </c>
      <c r="I894" s="25" t="str">
        <f t="shared" si="40"/>
        <v/>
      </c>
      <c r="J894" s="15" t="str">
        <f>IF(B894="","",IFERROR(INDEX('Registru note'!$D$5:$D$504,MATCH(B894,'Registru note'!$B$5:$B$504,0)),""))</f>
        <v/>
      </c>
      <c r="K894" s="17" t="str">
        <f>IF(AND(B894="",D894="",E894=""),"",TRIM(IF(ISNA(MATCH(B894,'Registru note'!$B$5:$B$504,0)),"Nota nu există în registru. ","")&amp;IF(D894="","Lipsește contul debitor. ",IF(NOT(OR(ISNUMBER(MATCH(TRIM(IF(ISNUMBER(FIND(".",D894)),LEFT(D894,FIND(".",D894)-1),D894)),PlanCont,0)),ISNUMBER(MATCH(LEFT(TRIM(IF(ISNUMBER(FIND(".",D894)),LEFT(D894,FIND(".",D894)-1),D894)),4),PlanCont,0)),ISNUMBER(MATCH(LEFT(TRIM(IF(ISNUMBER(FIND(".",D894)),LEFT(D894,FIND(".",D894)-1),D894)),3),PlanCont,0)))),"Contul debitor nu există în plan. ",""))&amp;IF(E894="","Lipsește contul creditor. ",IF(NOT(OR(ISNUMBER(MATCH(TRIM(IF(ISNUMBER(FIND(".",E894)),LEFT(E894,FIND(".",E894)-1),E894)),PlanCont,0)),ISNUMBER(MATCH(LEFT(TRIM(IF(ISNUMBER(FIND(".",E894)),LEFT(E894,FIND(".",E894)-1),E894)),4),PlanCont,0)),ISNUMBER(MATCH(LEFT(TRIM(IF(ISNUMBER(FIND(".",E894)),LEFT(E894,FIND(".",E894)-1),E894)),3),PlanCont,0)))),"Contul creditor nu există în plan. ",""))&amp;IF(AND(D894&lt;&gt;"",TRIM(D894&amp;"")=TRIM(E894&amp;"")),"Același cont pe debit și credit. ","")&amp;IF(N(F894)=0,"Lipsește suma. ","")&amp;IF(AND(N(F894)&lt;0,J894&lt;&gt;"Stornare"),"Sumă negativă într-o notă care nu e de stornare. ","")&amp;IF(C894="","Lipsește explicația. ","")))</f>
        <v/>
      </c>
      <c r="L894" s="1" t="str">
        <f>IF(B894="","",B894&amp;"|"&amp;COUNTIF($B$5:B894,B894))</f>
        <v/>
      </c>
      <c r="M894" s="1" t="str">
        <f t="shared" si="41"/>
        <v/>
      </c>
    </row>
    <row r="895" spans="2:13" x14ac:dyDescent="0.2">
      <c r="B895" s="18"/>
      <c r="C895" s="13"/>
      <c r="D895" s="22"/>
      <c r="E895" s="22"/>
      <c r="F895" s="23"/>
      <c r="G895" s="24" t="str">
        <f>IF(B895="","",IFERROR(INDEX('Registru note'!$C$5:$C$504,MATCH(B895,'Registru note'!$B$5:$B$504,0)),""))</f>
        <v/>
      </c>
      <c r="H895" s="25" t="str">
        <f t="shared" si="39"/>
        <v/>
      </c>
      <c r="I895" s="25" t="str">
        <f t="shared" si="40"/>
        <v/>
      </c>
      <c r="J895" s="15" t="str">
        <f>IF(B895="","",IFERROR(INDEX('Registru note'!$D$5:$D$504,MATCH(B895,'Registru note'!$B$5:$B$504,0)),""))</f>
        <v/>
      </c>
      <c r="K895" s="17" t="str">
        <f>IF(AND(B895="",D895="",E895=""),"",TRIM(IF(ISNA(MATCH(B895,'Registru note'!$B$5:$B$504,0)),"Nota nu există în registru. ","")&amp;IF(D895="","Lipsește contul debitor. ",IF(NOT(OR(ISNUMBER(MATCH(TRIM(IF(ISNUMBER(FIND(".",D895)),LEFT(D895,FIND(".",D895)-1),D895)),PlanCont,0)),ISNUMBER(MATCH(LEFT(TRIM(IF(ISNUMBER(FIND(".",D895)),LEFT(D895,FIND(".",D895)-1),D895)),4),PlanCont,0)),ISNUMBER(MATCH(LEFT(TRIM(IF(ISNUMBER(FIND(".",D895)),LEFT(D895,FIND(".",D895)-1),D895)),3),PlanCont,0)))),"Contul debitor nu există în plan. ",""))&amp;IF(E895="","Lipsește contul creditor. ",IF(NOT(OR(ISNUMBER(MATCH(TRIM(IF(ISNUMBER(FIND(".",E895)),LEFT(E895,FIND(".",E895)-1),E895)),PlanCont,0)),ISNUMBER(MATCH(LEFT(TRIM(IF(ISNUMBER(FIND(".",E895)),LEFT(E895,FIND(".",E895)-1),E895)),4),PlanCont,0)),ISNUMBER(MATCH(LEFT(TRIM(IF(ISNUMBER(FIND(".",E895)),LEFT(E895,FIND(".",E895)-1),E895)),3),PlanCont,0)))),"Contul creditor nu există în plan. ",""))&amp;IF(AND(D895&lt;&gt;"",TRIM(D895&amp;"")=TRIM(E895&amp;"")),"Același cont pe debit și credit. ","")&amp;IF(N(F895)=0,"Lipsește suma. ","")&amp;IF(AND(N(F895)&lt;0,J895&lt;&gt;"Stornare"),"Sumă negativă într-o notă care nu e de stornare. ","")&amp;IF(C895="","Lipsește explicația. ","")))</f>
        <v/>
      </c>
      <c r="L895" s="1" t="str">
        <f>IF(B895="","",B895&amp;"|"&amp;COUNTIF($B$5:B895,B895))</f>
        <v/>
      </c>
      <c r="M895" s="1" t="str">
        <f t="shared" si="41"/>
        <v/>
      </c>
    </row>
    <row r="896" spans="2:13" x14ac:dyDescent="0.2">
      <c r="B896" s="18"/>
      <c r="C896" s="13"/>
      <c r="D896" s="22"/>
      <c r="E896" s="22"/>
      <c r="F896" s="23"/>
      <c r="G896" s="24" t="str">
        <f>IF(B896="","",IFERROR(INDEX('Registru note'!$C$5:$C$504,MATCH(B896,'Registru note'!$B$5:$B$504,0)),""))</f>
        <v/>
      </c>
      <c r="H896" s="25" t="str">
        <f t="shared" si="39"/>
        <v/>
      </c>
      <c r="I896" s="25" t="str">
        <f t="shared" si="40"/>
        <v/>
      </c>
      <c r="J896" s="15" t="str">
        <f>IF(B896="","",IFERROR(INDEX('Registru note'!$D$5:$D$504,MATCH(B896,'Registru note'!$B$5:$B$504,0)),""))</f>
        <v/>
      </c>
      <c r="K896" s="17" t="str">
        <f>IF(AND(B896="",D896="",E896=""),"",TRIM(IF(ISNA(MATCH(B896,'Registru note'!$B$5:$B$504,0)),"Nota nu există în registru. ","")&amp;IF(D896="","Lipsește contul debitor. ",IF(NOT(OR(ISNUMBER(MATCH(TRIM(IF(ISNUMBER(FIND(".",D896)),LEFT(D896,FIND(".",D896)-1),D896)),PlanCont,0)),ISNUMBER(MATCH(LEFT(TRIM(IF(ISNUMBER(FIND(".",D896)),LEFT(D896,FIND(".",D896)-1),D896)),4),PlanCont,0)),ISNUMBER(MATCH(LEFT(TRIM(IF(ISNUMBER(FIND(".",D896)),LEFT(D896,FIND(".",D896)-1),D896)),3),PlanCont,0)))),"Contul debitor nu există în plan. ",""))&amp;IF(E896="","Lipsește contul creditor. ",IF(NOT(OR(ISNUMBER(MATCH(TRIM(IF(ISNUMBER(FIND(".",E896)),LEFT(E896,FIND(".",E896)-1),E896)),PlanCont,0)),ISNUMBER(MATCH(LEFT(TRIM(IF(ISNUMBER(FIND(".",E896)),LEFT(E896,FIND(".",E896)-1),E896)),4),PlanCont,0)),ISNUMBER(MATCH(LEFT(TRIM(IF(ISNUMBER(FIND(".",E896)),LEFT(E896,FIND(".",E896)-1),E896)),3),PlanCont,0)))),"Contul creditor nu există în plan. ",""))&amp;IF(AND(D896&lt;&gt;"",TRIM(D896&amp;"")=TRIM(E896&amp;"")),"Același cont pe debit și credit. ","")&amp;IF(N(F896)=0,"Lipsește suma. ","")&amp;IF(AND(N(F896)&lt;0,J896&lt;&gt;"Stornare"),"Sumă negativă într-o notă care nu e de stornare. ","")&amp;IF(C896="","Lipsește explicația. ","")))</f>
        <v/>
      </c>
      <c r="L896" s="1" t="str">
        <f>IF(B896="","",B896&amp;"|"&amp;COUNTIF($B$5:B896,B896))</f>
        <v/>
      </c>
      <c r="M896" s="1" t="str">
        <f t="shared" si="41"/>
        <v/>
      </c>
    </row>
    <row r="897" spans="2:13" x14ac:dyDescent="0.2">
      <c r="B897" s="18"/>
      <c r="C897" s="13"/>
      <c r="D897" s="22"/>
      <c r="E897" s="22"/>
      <c r="F897" s="23"/>
      <c r="G897" s="24" t="str">
        <f>IF(B897="","",IFERROR(INDEX('Registru note'!$C$5:$C$504,MATCH(B897,'Registru note'!$B$5:$B$504,0)),""))</f>
        <v/>
      </c>
      <c r="H897" s="25" t="str">
        <f t="shared" si="39"/>
        <v/>
      </c>
      <c r="I897" s="25" t="str">
        <f t="shared" si="40"/>
        <v/>
      </c>
      <c r="J897" s="15" t="str">
        <f>IF(B897="","",IFERROR(INDEX('Registru note'!$D$5:$D$504,MATCH(B897,'Registru note'!$B$5:$B$504,0)),""))</f>
        <v/>
      </c>
      <c r="K897" s="17" t="str">
        <f>IF(AND(B897="",D897="",E897=""),"",TRIM(IF(ISNA(MATCH(B897,'Registru note'!$B$5:$B$504,0)),"Nota nu există în registru. ","")&amp;IF(D897="","Lipsește contul debitor. ",IF(NOT(OR(ISNUMBER(MATCH(TRIM(IF(ISNUMBER(FIND(".",D897)),LEFT(D897,FIND(".",D897)-1),D897)),PlanCont,0)),ISNUMBER(MATCH(LEFT(TRIM(IF(ISNUMBER(FIND(".",D897)),LEFT(D897,FIND(".",D897)-1),D897)),4),PlanCont,0)),ISNUMBER(MATCH(LEFT(TRIM(IF(ISNUMBER(FIND(".",D897)),LEFT(D897,FIND(".",D897)-1),D897)),3),PlanCont,0)))),"Contul debitor nu există în plan. ",""))&amp;IF(E897="","Lipsește contul creditor. ",IF(NOT(OR(ISNUMBER(MATCH(TRIM(IF(ISNUMBER(FIND(".",E897)),LEFT(E897,FIND(".",E897)-1),E897)),PlanCont,0)),ISNUMBER(MATCH(LEFT(TRIM(IF(ISNUMBER(FIND(".",E897)),LEFT(E897,FIND(".",E897)-1),E897)),4),PlanCont,0)),ISNUMBER(MATCH(LEFT(TRIM(IF(ISNUMBER(FIND(".",E897)),LEFT(E897,FIND(".",E897)-1),E897)),3),PlanCont,0)))),"Contul creditor nu există în plan. ",""))&amp;IF(AND(D897&lt;&gt;"",TRIM(D897&amp;"")=TRIM(E897&amp;"")),"Același cont pe debit și credit. ","")&amp;IF(N(F897)=0,"Lipsește suma. ","")&amp;IF(AND(N(F897)&lt;0,J897&lt;&gt;"Stornare"),"Sumă negativă într-o notă care nu e de stornare. ","")&amp;IF(C897="","Lipsește explicația. ","")))</f>
        <v/>
      </c>
      <c r="L897" s="1" t="str">
        <f>IF(B897="","",B897&amp;"|"&amp;COUNTIF($B$5:B897,B897))</f>
        <v/>
      </c>
      <c r="M897" s="1" t="str">
        <f t="shared" si="41"/>
        <v/>
      </c>
    </row>
    <row r="898" spans="2:13" x14ac:dyDescent="0.2">
      <c r="B898" s="18"/>
      <c r="C898" s="13"/>
      <c r="D898" s="22"/>
      <c r="E898" s="22"/>
      <c r="F898" s="23"/>
      <c r="G898" s="24" t="str">
        <f>IF(B898="","",IFERROR(INDEX('Registru note'!$C$5:$C$504,MATCH(B898,'Registru note'!$B$5:$B$504,0)),""))</f>
        <v/>
      </c>
      <c r="H898" s="25" t="str">
        <f t="shared" si="39"/>
        <v/>
      </c>
      <c r="I898" s="25" t="str">
        <f t="shared" si="40"/>
        <v/>
      </c>
      <c r="J898" s="15" t="str">
        <f>IF(B898="","",IFERROR(INDEX('Registru note'!$D$5:$D$504,MATCH(B898,'Registru note'!$B$5:$B$504,0)),""))</f>
        <v/>
      </c>
      <c r="K898" s="17" t="str">
        <f>IF(AND(B898="",D898="",E898=""),"",TRIM(IF(ISNA(MATCH(B898,'Registru note'!$B$5:$B$504,0)),"Nota nu există în registru. ","")&amp;IF(D898="","Lipsește contul debitor. ",IF(NOT(OR(ISNUMBER(MATCH(TRIM(IF(ISNUMBER(FIND(".",D898)),LEFT(D898,FIND(".",D898)-1),D898)),PlanCont,0)),ISNUMBER(MATCH(LEFT(TRIM(IF(ISNUMBER(FIND(".",D898)),LEFT(D898,FIND(".",D898)-1),D898)),4),PlanCont,0)),ISNUMBER(MATCH(LEFT(TRIM(IF(ISNUMBER(FIND(".",D898)),LEFT(D898,FIND(".",D898)-1),D898)),3),PlanCont,0)))),"Contul debitor nu există în plan. ",""))&amp;IF(E898="","Lipsește contul creditor. ",IF(NOT(OR(ISNUMBER(MATCH(TRIM(IF(ISNUMBER(FIND(".",E898)),LEFT(E898,FIND(".",E898)-1),E898)),PlanCont,0)),ISNUMBER(MATCH(LEFT(TRIM(IF(ISNUMBER(FIND(".",E898)),LEFT(E898,FIND(".",E898)-1),E898)),4),PlanCont,0)),ISNUMBER(MATCH(LEFT(TRIM(IF(ISNUMBER(FIND(".",E898)),LEFT(E898,FIND(".",E898)-1),E898)),3),PlanCont,0)))),"Contul creditor nu există în plan. ",""))&amp;IF(AND(D898&lt;&gt;"",TRIM(D898&amp;"")=TRIM(E898&amp;"")),"Același cont pe debit și credit. ","")&amp;IF(N(F898)=0,"Lipsește suma. ","")&amp;IF(AND(N(F898)&lt;0,J898&lt;&gt;"Stornare"),"Sumă negativă într-o notă care nu e de stornare. ","")&amp;IF(C898="","Lipsește explicația. ","")))</f>
        <v/>
      </c>
      <c r="L898" s="1" t="str">
        <f>IF(B898="","",B898&amp;"|"&amp;COUNTIF($B$5:B898,B898))</f>
        <v/>
      </c>
      <c r="M898" s="1" t="str">
        <f t="shared" si="41"/>
        <v/>
      </c>
    </row>
    <row r="899" spans="2:13" x14ac:dyDescent="0.2">
      <c r="B899" s="18"/>
      <c r="C899" s="13"/>
      <c r="D899" s="22"/>
      <c r="E899" s="22"/>
      <c r="F899" s="23"/>
      <c r="G899" s="24" t="str">
        <f>IF(B899="","",IFERROR(INDEX('Registru note'!$C$5:$C$504,MATCH(B899,'Registru note'!$B$5:$B$504,0)),""))</f>
        <v/>
      </c>
      <c r="H899" s="25" t="str">
        <f t="shared" si="39"/>
        <v/>
      </c>
      <c r="I899" s="25" t="str">
        <f t="shared" si="40"/>
        <v/>
      </c>
      <c r="J899" s="15" t="str">
        <f>IF(B899="","",IFERROR(INDEX('Registru note'!$D$5:$D$504,MATCH(B899,'Registru note'!$B$5:$B$504,0)),""))</f>
        <v/>
      </c>
      <c r="K899" s="17" t="str">
        <f>IF(AND(B899="",D899="",E899=""),"",TRIM(IF(ISNA(MATCH(B899,'Registru note'!$B$5:$B$504,0)),"Nota nu există în registru. ","")&amp;IF(D899="","Lipsește contul debitor. ",IF(NOT(OR(ISNUMBER(MATCH(TRIM(IF(ISNUMBER(FIND(".",D899)),LEFT(D899,FIND(".",D899)-1),D899)),PlanCont,0)),ISNUMBER(MATCH(LEFT(TRIM(IF(ISNUMBER(FIND(".",D899)),LEFT(D899,FIND(".",D899)-1),D899)),4),PlanCont,0)),ISNUMBER(MATCH(LEFT(TRIM(IF(ISNUMBER(FIND(".",D899)),LEFT(D899,FIND(".",D899)-1),D899)),3),PlanCont,0)))),"Contul debitor nu există în plan. ",""))&amp;IF(E899="","Lipsește contul creditor. ",IF(NOT(OR(ISNUMBER(MATCH(TRIM(IF(ISNUMBER(FIND(".",E899)),LEFT(E899,FIND(".",E899)-1),E899)),PlanCont,0)),ISNUMBER(MATCH(LEFT(TRIM(IF(ISNUMBER(FIND(".",E899)),LEFT(E899,FIND(".",E899)-1),E899)),4),PlanCont,0)),ISNUMBER(MATCH(LEFT(TRIM(IF(ISNUMBER(FIND(".",E899)),LEFT(E899,FIND(".",E899)-1),E899)),3),PlanCont,0)))),"Contul creditor nu există în plan. ",""))&amp;IF(AND(D899&lt;&gt;"",TRIM(D899&amp;"")=TRIM(E899&amp;"")),"Același cont pe debit și credit. ","")&amp;IF(N(F899)=0,"Lipsește suma. ","")&amp;IF(AND(N(F899)&lt;0,J899&lt;&gt;"Stornare"),"Sumă negativă într-o notă care nu e de stornare. ","")&amp;IF(C899="","Lipsește explicația. ","")))</f>
        <v/>
      </c>
      <c r="L899" s="1" t="str">
        <f>IF(B899="","",B899&amp;"|"&amp;COUNTIF($B$5:B899,B899))</f>
        <v/>
      </c>
      <c r="M899" s="1" t="str">
        <f t="shared" si="41"/>
        <v/>
      </c>
    </row>
    <row r="900" spans="2:13" x14ac:dyDescent="0.2">
      <c r="B900" s="18"/>
      <c r="C900" s="13"/>
      <c r="D900" s="22"/>
      <c r="E900" s="22"/>
      <c r="F900" s="23"/>
      <c r="G900" s="24" t="str">
        <f>IF(B900="","",IFERROR(INDEX('Registru note'!$C$5:$C$504,MATCH(B900,'Registru note'!$B$5:$B$504,0)),""))</f>
        <v/>
      </c>
      <c r="H900" s="25" t="str">
        <f t="shared" si="39"/>
        <v/>
      </c>
      <c r="I900" s="25" t="str">
        <f t="shared" si="40"/>
        <v/>
      </c>
      <c r="J900" s="15" t="str">
        <f>IF(B900="","",IFERROR(INDEX('Registru note'!$D$5:$D$504,MATCH(B900,'Registru note'!$B$5:$B$504,0)),""))</f>
        <v/>
      </c>
      <c r="K900" s="17" t="str">
        <f>IF(AND(B900="",D900="",E900=""),"",TRIM(IF(ISNA(MATCH(B900,'Registru note'!$B$5:$B$504,0)),"Nota nu există în registru. ","")&amp;IF(D900="","Lipsește contul debitor. ",IF(NOT(OR(ISNUMBER(MATCH(TRIM(IF(ISNUMBER(FIND(".",D900)),LEFT(D900,FIND(".",D900)-1),D900)),PlanCont,0)),ISNUMBER(MATCH(LEFT(TRIM(IF(ISNUMBER(FIND(".",D900)),LEFT(D900,FIND(".",D900)-1),D900)),4),PlanCont,0)),ISNUMBER(MATCH(LEFT(TRIM(IF(ISNUMBER(FIND(".",D900)),LEFT(D900,FIND(".",D900)-1),D900)),3),PlanCont,0)))),"Contul debitor nu există în plan. ",""))&amp;IF(E900="","Lipsește contul creditor. ",IF(NOT(OR(ISNUMBER(MATCH(TRIM(IF(ISNUMBER(FIND(".",E900)),LEFT(E900,FIND(".",E900)-1),E900)),PlanCont,0)),ISNUMBER(MATCH(LEFT(TRIM(IF(ISNUMBER(FIND(".",E900)),LEFT(E900,FIND(".",E900)-1),E900)),4),PlanCont,0)),ISNUMBER(MATCH(LEFT(TRIM(IF(ISNUMBER(FIND(".",E900)),LEFT(E900,FIND(".",E900)-1),E900)),3),PlanCont,0)))),"Contul creditor nu există în plan. ",""))&amp;IF(AND(D900&lt;&gt;"",TRIM(D900&amp;"")=TRIM(E900&amp;"")),"Același cont pe debit și credit. ","")&amp;IF(N(F900)=0,"Lipsește suma. ","")&amp;IF(AND(N(F900)&lt;0,J900&lt;&gt;"Stornare"),"Sumă negativă într-o notă care nu e de stornare. ","")&amp;IF(C900="","Lipsește explicația. ","")))</f>
        <v/>
      </c>
      <c r="L900" s="1" t="str">
        <f>IF(B900="","",B900&amp;"|"&amp;COUNTIF($B$5:B900,B900))</f>
        <v/>
      </c>
      <c r="M900" s="1" t="str">
        <f t="shared" si="41"/>
        <v/>
      </c>
    </row>
    <row r="901" spans="2:13" x14ac:dyDescent="0.2">
      <c r="B901" s="18"/>
      <c r="C901" s="13"/>
      <c r="D901" s="22"/>
      <c r="E901" s="22"/>
      <c r="F901" s="23"/>
      <c r="G901" s="24" t="str">
        <f>IF(B901="","",IFERROR(INDEX('Registru note'!$C$5:$C$504,MATCH(B901,'Registru note'!$B$5:$B$504,0)),""))</f>
        <v/>
      </c>
      <c r="H901" s="25" t="str">
        <f t="shared" ref="H901:H964" si="42">IF(D901="","",IFERROR(INDEX(PlanDen,MATCH(TRIM(IF(ISNUMBER(FIND(".",D901)),LEFT(D901,FIND(".",D901)-1),D901)),PlanCont,0)),IFERROR(INDEX(PlanDen,MATCH(LEFT(TRIM(IF(ISNUMBER(FIND(".",D901)),LEFT(D901,FIND(".",D901)-1),D901)),4),PlanCont,0)),IFERROR(INDEX(PlanDen,MATCH(LEFT(TRIM(IF(ISNUMBER(FIND(".",D901)),LEFT(D901,FIND(".",D901)-1),D901)),3),PlanCont,0)),"Cont inexistent în plan"))))</f>
        <v/>
      </c>
      <c r="I901" s="25" t="str">
        <f t="shared" ref="I901:I964" si="43">IF(E901="","",IFERROR(INDEX(PlanDen,MATCH(TRIM(IF(ISNUMBER(FIND(".",E901)),LEFT(E901,FIND(".",E901)-1),E901)),PlanCont,0)),IFERROR(INDEX(PlanDen,MATCH(LEFT(TRIM(IF(ISNUMBER(FIND(".",E901)),LEFT(E901,FIND(".",E901)-1),E901)),4),PlanCont,0)),IFERROR(INDEX(PlanDen,MATCH(LEFT(TRIM(IF(ISNUMBER(FIND(".",E901)),LEFT(E901,FIND(".",E901)-1),E901)),3),PlanCont,0)),"Cont inexistent în plan"))))</f>
        <v/>
      </c>
      <c r="J901" s="15" t="str">
        <f>IF(B901="","",IFERROR(INDEX('Registru note'!$D$5:$D$504,MATCH(B901,'Registru note'!$B$5:$B$504,0)),""))</f>
        <v/>
      </c>
      <c r="K901" s="17" t="str">
        <f>IF(AND(B901="",D901="",E901=""),"",TRIM(IF(ISNA(MATCH(B901,'Registru note'!$B$5:$B$504,0)),"Nota nu există în registru. ","")&amp;IF(D901="","Lipsește contul debitor. ",IF(NOT(OR(ISNUMBER(MATCH(TRIM(IF(ISNUMBER(FIND(".",D901)),LEFT(D901,FIND(".",D901)-1),D901)),PlanCont,0)),ISNUMBER(MATCH(LEFT(TRIM(IF(ISNUMBER(FIND(".",D901)),LEFT(D901,FIND(".",D901)-1),D901)),4),PlanCont,0)),ISNUMBER(MATCH(LEFT(TRIM(IF(ISNUMBER(FIND(".",D901)),LEFT(D901,FIND(".",D901)-1),D901)),3),PlanCont,0)))),"Contul debitor nu există în plan. ",""))&amp;IF(E901="","Lipsește contul creditor. ",IF(NOT(OR(ISNUMBER(MATCH(TRIM(IF(ISNUMBER(FIND(".",E901)),LEFT(E901,FIND(".",E901)-1),E901)),PlanCont,0)),ISNUMBER(MATCH(LEFT(TRIM(IF(ISNUMBER(FIND(".",E901)),LEFT(E901,FIND(".",E901)-1),E901)),4),PlanCont,0)),ISNUMBER(MATCH(LEFT(TRIM(IF(ISNUMBER(FIND(".",E901)),LEFT(E901,FIND(".",E901)-1),E901)),3),PlanCont,0)))),"Contul creditor nu există în plan. ",""))&amp;IF(AND(D901&lt;&gt;"",TRIM(D901&amp;"")=TRIM(E901&amp;"")),"Același cont pe debit și credit. ","")&amp;IF(N(F901)=0,"Lipsește suma. ","")&amp;IF(AND(N(F901)&lt;0,J901&lt;&gt;"Stornare"),"Sumă negativă într-o notă care nu e de stornare. ","")&amp;IF(C901="","Lipsește explicația. ","")))</f>
        <v/>
      </c>
      <c r="L901" s="1" t="str">
        <f>IF(B901="","",B901&amp;"|"&amp;COUNTIF($B$5:B901,B901))</f>
        <v/>
      </c>
      <c r="M901" s="1" t="str">
        <f t="shared" ref="M901:M964" si="44">IF(OR(B901="",NOT(ISNUMBER(G901))),"",G901*100000+ROW())</f>
        <v/>
      </c>
    </row>
    <row r="902" spans="2:13" x14ac:dyDescent="0.2">
      <c r="B902" s="18"/>
      <c r="C902" s="13"/>
      <c r="D902" s="22"/>
      <c r="E902" s="22"/>
      <c r="F902" s="23"/>
      <c r="G902" s="24" t="str">
        <f>IF(B902="","",IFERROR(INDEX('Registru note'!$C$5:$C$504,MATCH(B902,'Registru note'!$B$5:$B$504,0)),""))</f>
        <v/>
      </c>
      <c r="H902" s="25" t="str">
        <f t="shared" si="42"/>
        <v/>
      </c>
      <c r="I902" s="25" t="str">
        <f t="shared" si="43"/>
        <v/>
      </c>
      <c r="J902" s="15" t="str">
        <f>IF(B902="","",IFERROR(INDEX('Registru note'!$D$5:$D$504,MATCH(B902,'Registru note'!$B$5:$B$504,0)),""))</f>
        <v/>
      </c>
      <c r="K902" s="17" t="str">
        <f>IF(AND(B902="",D902="",E902=""),"",TRIM(IF(ISNA(MATCH(B902,'Registru note'!$B$5:$B$504,0)),"Nota nu există în registru. ","")&amp;IF(D902="","Lipsește contul debitor. ",IF(NOT(OR(ISNUMBER(MATCH(TRIM(IF(ISNUMBER(FIND(".",D902)),LEFT(D902,FIND(".",D902)-1),D902)),PlanCont,0)),ISNUMBER(MATCH(LEFT(TRIM(IF(ISNUMBER(FIND(".",D902)),LEFT(D902,FIND(".",D902)-1),D902)),4),PlanCont,0)),ISNUMBER(MATCH(LEFT(TRIM(IF(ISNUMBER(FIND(".",D902)),LEFT(D902,FIND(".",D902)-1),D902)),3),PlanCont,0)))),"Contul debitor nu există în plan. ",""))&amp;IF(E902="","Lipsește contul creditor. ",IF(NOT(OR(ISNUMBER(MATCH(TRIM(IF(ISNUMBER(FIND(".",E902)),LEFT(E902,FIND(".",E902)-1),E902)),PlanCont,0)),ISNUMBER(MATCH(LEFT(TRIM(IF(ISNUMBER(FIND(".",E902)),LEFT(E902,FIND(".",E902)-1),E902)),4),PlanCont,0)),ISNUMBER(MATCH(LEFT(TRIM(IF(ISNUMBER(FIND(".",E902)),LEFT(E902,FIND(".",E902)-1),E902)),3),PlanCont,0)))),"Contul creditor nu există în plan. ",""))&amp;IF(AND(D902&lt;&gt;"",TRIM(D902&amp;"")=TRIM(E902&amp;"")),"Același cont pe debit și credit. ","")&amp;IF(N(F902)=0,"Lipsește suma. ","")&amp;IF(AND(N(F902)&lt;0,J902&lt;&gt;"Stornare"),"Sumă negativă într-o notă care nu e de stornare. ","")&amp;IF(C902="","Lipsește explicația. ","")))</f>
        <v/>
      </c>
      <c r="L902" s="1" t="str">
        <f>IF(B902="","",B902&amp;"|"&amp;COUNTIF($B$5:B902,B902))</f>
        <v/>
      </c>
      <c r="M902" s="1" t="str">
        <f t="shared" si="44"/>
        <v/>
      </c>
    </row>
    <row r="903" spans="2:13" x14ac:dyDescent="0.2">
      <c r="B903" s="18"/>
      <c r="C903" s="13"/>
      <c r="D903" s="22"/>
      <c r="E903" s="22"/>
      <c r="F903" s="23"/>
      <c r="G903" s="24" t="str">
        <f>IF(B903="","",IFERROR(INDEX('Registru note'!$C$5:$C$504,MATCH(B903,'Registru note'!$B$5:$B$504,0)),""))</f>
        <v/>
      </c>
      <c r="H903" s="25" t="str">
        <f t="shared" si="42"/>
        <v/>
      </c>
      <c r="I903" s="25" t="str">
        <f t="shared" si="43"/>
        <v/>
      </c>
      <c r="J903" s="15" t="str">
        <f>IF(B903="","",IFERROR(INDEX('Registru note'!$D$5:$D$504,MATCH(B903,'Registru note'!$B$5:$B$504,0)),""))</f>
        <v/>
      </c>
      <c r="K903" s="17" t="str">
        <f>IF(AND(B903="",D903="",E903=""),"",TRIM(IF(ISNA(MATCH(B903,'Registru note'!$B$5:$B$504,0)),"Nota nu există în registru. ","")&amp;IF(D903="","Lipsește contul debitor. ",IF(NOT(OR(ISNUMBER(MATCH(TRIM(IF(ISNUMBER(FIND(".",D903)),LEFT(D903,FIND(".",D903)-1),D903)),PlanCont,0)),ISNUMBER(MATCH(LEFT(TRIM(IF(ISNUMBER(FIND(".",D903)),LEFT(D903,FIND(".",D903)-1),D903)),4),PlanCont,0)),ISNUMBER(MATCH(LEFT(TRIM(IF(ISNUMBER(FIND(".",D903)),LEFT(D903,FIND(".",D903)-1),D903)),3),PlanCont,0)))),"Contul debitor nu există în plan. ",""))&amp;IF(E903="","Lipsește contul creditor. ",IF(NOT(OR(ISNUMBER(MATCH(TRIM(IF(ISNUMBER(FIND(".",E903)),LEFT(E903,FIND(".",E903)-1),E903)),PlanCont,0)),ISNUMBER(MATCH(LEFT(TRIM(IF(ISNUMBER(FIND(".",E903)),LEFT(E903,FIND(".",E903)-1),E903)),4),PlanCont,0)),ISNUMBER(MATCH(LEFT(TRIM(IF(ISNUMBER(FIND(".",E903)),LEFT(E903,FIND(".",E903)-1),E903)),3),PlanCont,0)))),"Contul creditor nu există în plan. ",""))&amp;IF(AND(D903&lt;&gt;"",TRIM(D903&amp;"")=TRIM(E903&amp;"")),"Același cont pe debit și credit. ","")&amp;IF(N(F903)=0,"Lipsește suma. ","")&amp;IF(AND(N(F903)&lt;0,J903&lt;&gt;"Stornare"),"Sumă negativă într-o notă care nu e de stornare. ","")&amp;IF(C903="","Lipsește explicația. ","")))</f>
        <v/>
      </c>
      <c r="L903" s="1" t="str">
        <f>IF(B903="","",B903&amp;"|"&amp;COUNTIF($B$5:B903,B903))</f>
        <v/>
      </c>
      <c r="M903" s="1" t="str">
        <f t="shared" si="44"/>
        <v/>
      </c>
    </row>
    <row r="904" spans="2:13" x14ac:dyDescent="0.2">
      <c r="B904" s="18"/>
      <c r="C904" s="13"/>
      <c r="D904" s="22"/>
      <c r="E904" s="22"/>
      <c r="F904" s="23"/>
      <c r="G904" s="24" t="str">
        <f>IF(B904="","",IFERROR(INDEX('Registru note'!$C$5:$C$504,MATCH(B904,'Registru note'!$B$5:$B$504,0)),""))</f>
        <v/>
      </c>
      <c r="H904" s="25" t="str">
        <f t="shared" si="42"/>
        <v/>
      </c>
      <c r="I904" s="25" t="str">
        <f t="shared" si="43"/>
        <v/>
      </c>
      <c r="J904" s="15" t="str">
        <f>IF(B904="","",IFERROR(INDEX('Registru note'!$D$5:$D$504,MATCH(B904,'Registru note'!$B$5:$B$504,0)),""))</f>
        <v/>
      </c>
      <c r="K904" s="17" t="str">
        <f>IF(AND(B904="",D904="",E904=""),"",TRIM(IF(ISNA(MATCH(B904,'Registru note'!$B$5:$B$504,0)),"Nota nu există în registru. ","")&amp;IF(D904="","Lipsește contul debitor. ",IF(NOT(OR(ISNUMBER(MATCH(TRIM(IF(ISNUMBER(FIND(".",D904)),LEFT(D904,FIND(".",D904)-1),D904)),PlanCont,0)),ISNUMBER(MATCH(LEFT(TRIM(IF(ISNUMBER(FIND(".",D904)),LEFT(D904,FIND(".",D904)-1),D904)),4),PlanCont,0)),ISNUMBER(MATCH(LEFT(TRIM(IF(ISNUMBER(FIND(".",D904)),LEFT(D904,FIND(".",D904)-1),D904)),3),PlanCont,0)))),"Contul debitor nu există în plan. ",""))&amp;IF(E904="","Lipsește contul creditor. ",IF(NOT(OR(ISNUMBER(MATCH(TRIM(IF(ISNUMBER(FIND(".",E904)),LEFT(E904,FIND(".",E904)-1),E904)),PlanCont,0)),ISNUMBER(MATCH(LEFT(TRIM(IF(ISNUMBER(FIND(".",E904)),LEFT(E904,FIND(".",E904)-1),E904)),4),PlanCont,0)),ISNUMBER(MATCH(LEFT(TRIM(IF(ISNUMBER(FIND(".",E904)),LEFT(E904,FIND(".",E904)-1),E904)),3),PlanCont,0)))),"Contul creditor nu există în plan. ",""))&amp;IF(AND(D904&lt;&gt;"",TRIM(D904&amp;"")=TRIM(E904&amp;"")),"Același cont pe debit și credit. ","")&amp;IF(N(F904)=0,"Lipsește suma. ","")&amp;IF(AND(N(F904)&lt;0,J904&lt;&gt;"Stornare"),"Sumă negativă într-o notă care nu e de stornare. ","")&amp;IF(C904="","Lipsește explicația. ","")))</f>
        <v/>
      </c>
      <c r="L904" s="1" t="str">
        <f>IF(B904="","",B904&amp;"|"&amp;COUNTIF($B$5:B904,B904))</f>
        <v/>
      </c>
      <c r="M904" s="1" t="str">
        <f t="shared" si="44"/>
        <v/>
      </c>
    </row>
    <row r="905" spans="2:13" x14ac:dyDescent="0.2">
      <c r="B905" s="18"/>
      <c r="C905" s="13"/>
      <c r="D905" s="22"/>
      <c r="E905" s="22"/>
      <c r="F905" s="23"/>
      <c r="G905" s="24" t="str">
        <f>IF(B905="","",IFERROR(INDEX('Registru note'!$C$5:$C$504,MATCH(B905,'Registru note'!$B$5:$B$504,0)),""))</f>
        <v/>
      </c>
      <c r="H905" s="25" t="str">
        <f t="shared" si="42"/>
        <v/>
      </c>
      <c r="I905" s="25" t="str">
        <f t="shared" si="43"/>
        <v/>
      </c>
      <c r="J905" s="15" t="str">
        <f>IF(B905="","",IFERROR(INDEX('Registru note'!$D$5:$D$504,MATCH(B905,'Registru note'!$B$5:$B$504,0)),""))</f>
        <v/>
      </c>
      <c r="K905" s="17" t="str">
        <f>IF(AND(B905="",D905="",E905=""),"",TRIM(IF(ISNA(MATCH(B905,'Registru note'!$B$5:$B$504,0)),"Nota nu există în registru. ","")&amp;IF(D905="","Lipsește contul debitor. ",IF(NOT(OR(ISNUMBER(MATCH(TRIM(IF(ISNUMBER(FIND(".",D905)),LEFT(D905,FIND(".",D905)-1),D905)),PlanCont,0)),ISNUMBER(MATCH(LEFT(TRIM(IF(ISNUMBER(FIND(".",D905)),LEFT(D905,FIND(".",D905)-1),D905)),4),PlanCont,0)),ISNUMBER(MATCH(LEFT(TRIM(IF(ISNUMBER(FIND(".",D905)),LEFT(D905,FIND(".",D905)-1),D905)),3),PlanCont,0)))),"Contul debitor nu există în plan. ",""))&amp;IF(E905="","Lipsește contul creditor. ",IF(NOT(OR(ISNUMBER(MATCH(TRIM(IF(ISNUMBER(FIND(".",E905)),LEFT(E905,FIND(".",E905)-1),E905)),PlanCont,0)),ISNUMBER(MATCH(LEFT(TRIM(IF(ISNUMBER(FIND(".",E905)),LEFT(E905,FIND(".",E905)-1),E905)),4),PlanCont,0)),ISNUMBER(MATCH(LEFT(TRIM(IF(ISNUMBER(FIND(".",E905)),LEFT(E905,FIND(".",E905)-1),E905)),3),PlanCont,0)))),"Contul creditor nu există în plan. ",""))&amp;IF(AND(D905&lt;&gt;"",TRIM(D905&amp;"")=TRIM(E905&amp;"")),"Același cont pe debit și credit. ","")&amp;IF(N(F905)=0,"Lipsește suma. ","")&amp;IF(AND(N(F905)&lt;0,J905&lt;&gt;"Stornare"),"Sumă negativă într-o notă care nu e de stornare. ","")&amp;IF(C905="","Lipsește explicația. ","")))</f>
        <v/>
      </c>
      <c r="L905" s="1" t="str">
        <f>IF(B905="","",B905&amp;"|"&amp;COUNTIF($B$5:B905,B905))</f>
        <v/>
      </c>
      <c r="M905" s="1" t="str">
        <f t="shared" si="44"/>
        <v/>
      </c>
    </row>
    <row r="906" spans="2:13" x14ac:dyDescent="0.2">
      <c r="B906" s="18"/>
      <c r="C906" s="13"/>
      <c r="D906" s="22"/>
      <c r="E906" s="22"/>
      <c r="F906" s="23"/>
      <c r="G906" s="24" t="str">
        <f>IF(B906="","",IFERROR(INDEX('Registru note'!$C$5:$C$504,MATCH(B906,'Registru note'!$B$5:$B$504,0)),""))</f>
        <v/>
      </c>
      <c r="H906" s="25" t="str">
        <f t="shared" si="42"/>
        <v/>
      </c>
      <c r="I906" s="25" t="str">
        <f t="shared" si="43"/>
        <v/>
      </c>
      <c r="J906" s="15" t="str">
        <f>IF(B906="","",IFERROR(INDEX('Registru note'!$D$5:$D$504,MATCH(B906,'Registru note'!$B$5:$B$504,0)),""))</f>
        <v/>
      </c>
      <c r="K906" s="17" t="str">
        <f>IF(AND(B906="",D906="",E906=""),"",TRIM(IF(ISNA(MATCH(B906,'Registru note'!$B$5:$B$504,0)),"Nota nu există în registru. ","")&amp;IF(D906="","Lipsește contul debitor. ",IF(NOT(OR(ISNUMBER(MATCH(TRIM(IF(ISNUMBER(FIND(".",D906)),LEFT(D906,FIND(".",D906)-1),D906)),PlanCont,0)),ISNUMBER(MATCH(LEFT(TRIM(IF(ISNUMBER(FIND(".",D906)),LEFT(D906,FIND(".",D906)-1),D906)),4),PlanCont,0)),ISNUMBER(MATCH(LEFT(TRIM(IF(ISNUMBER(FIND(".",D906)),LEFT(D906,FIND(".",D906)-1),D906)),3),PlanCont,0)))),"Contul debitor nu există în plan. ",""))&amp;IF(E906="","Lipsește contul creditor. ",IF(NOT(OR(ISNUMBER(MATCH(TRIM(IF(ISNUMBER(FIND(".",E906)),LEFT(E906,FIND(".",E906)-1),E906)),PlanCont,0)),ISNUMBER(MATCH(LEFT(TRIM(IF(ISNUMBER(FIND(".",E906)),LEFT(E906,FIND(".",E906)-1),E906)),4),PlanCont,0)),ISNUMBER(MATCH(LEFT(TRIM(IF(ISNUMBER(FIND(".",E906)),LEFT(E906,FIND(".",E906)-1),E906)),3),PlanCont,0)))),"Contul creditor nu există în plan. ",""))&amp;IF(AND(D906&lt;&gt;"",TRIM(D906&amp;"")=TRIM(E906&amp;"")),"Același cont pe debit și credit. ","")&amp;IF(N(F906)=0,"Lipsește suma. ","")&amp;IF(AND(N(F906)&lt;0,J906&lt;&gt;"Stornare"),"Sumă negativă într-o notă care nu e de stornare. ","")&amp;IF(C906="","Lipsește explicația. ","")))</f>
        <v/>
      </c>
      <c r="L906" s="1" t="str">
        <f>IF(B906="","",B906&amp;"|"&amp;COUNTIF($B$5:B906,B906))</f>
        <v/>
      </c>
      <c r="M906" s="1" t="str">
        <f t="shared" si="44"/>
        <v/>
      </c>
    </row>
    <row r="907" spans="2:13" x14ac:dyDescent="0.2">
      <c r="B907" s="18"/>
      <c r="C907" s="13"/>
      <c r="D907" s="22"/>
      <c r="E907" s="22"/>
      <c r="F907" s="23"/>
      <c r="G907" s="24" t="str">
        <f>IF(B907="","",IFERROR(INDEX('Registru note'!$C$5:$C$504,MATCH(B907,'Registru note'!$B$5:$B$504,0)),""))</f>
        <v/>
      </c>
      <c r="H907" s="25" t="str">
        <f t="shared" si="42"/>
        <v/>
      </c>
      <c r="I907" s="25" t="str">
        <f t="shared" si="43"/>
        <v/>
      </c>
      <c r="J907" s="15" t="str">
        <f>IF(B907="","",IFERROR(INDEX('Registru note'!$D$5:$D$504,MATCH(B907,'Registru note'!$B$5:$B$504,0)),""))</f>
        <v/>
      </c>
      <c r="K907" s="17" t="str">
        <f>IF(AND(B907="",D907="",E907=""),"",TRIM(IF(ISNA(MATCH(B907,'Registru note'!$B$5:$B$504,0)),"Nota nu există în registru. ","")&amp;IF(D907="","Lipsește contul debitor. ",IF(NOT(OR(ISNUMBER(MATCH(TRIM(IF(ISNUMBER(FIND(".",D907)),LEFT(D907,FIND(".",D907)-1),D907)),PlanCont,0)),ISNUMBER(MATCH(LEFT(TRIM(IF(ISNUMBER(FIND(".",D907)),LEFT(D907,FIND(".",D907)-1),D907)),4),PlanCont,0)),ISNUMBER(MATCH(LEFT(TRIM(IF(ISNUMBER(FIND(".",D907)),LEFT(D907,FIND(".",D907)-1),D907)),3),PlanCont,0)))),"Contul debitor nu există în plan. ",""))&amp;IF(E907="","Lipsește contul creditor. ",IF(NOT(OR(ISNUMBER(MATCH(TRIM(IF(ISNUMBER(FIND(".",E907)),LEFT(E907,FIND(".",E907)-1),E907)),PlanCont,0)),ISNUMBER(MATCH(LEFT(TRIM(IF(ISNUMBER(FIND(".",E907)),LEFT(E907,FIND(".",E907)-1),E907)),4),PlanCont,0)),ISNUMBER(MATCH(LEFT(TRIM(IF(ISNUMBER(FIND(".",E907)),LEFT(E907,FIND(".",E907)-1),E907)),3),PlanCont,0)))),"Contul creditor nu există în plan. ",""))&amp;IF(AND(D907&lt;&gt;"",TRIM(D907&amp;"")=TRIM(E907&amp;"")),"Același cont pe debit și credit. ","")&amp;IF(N(F907)=0,"Lipsește suma. ","")&amp;IF(AND(N(F907)&lt;0,J907&lt;&gt;"Stornare"),"Sumă negativă într-o notă care nu e de stornare. ","")&amp;IF(C907="","Lipsește explicația. ","")))</f>
        <v/>
      </c>
      <c r="L907" s="1" t="str">
        <f>IF(B907="","",B907&amp;"|"&amp;COUNTIF($B$5:B907,B907))</f>
        <v/>
      </c>
      <c r="M907" s="1" t="str">
        <f t="shared" si="44"/>
        <v/>
      </c>
    </row>
    <row r="908" spans="2:13" x14ac:dyDescent="0.2">
      <c r="B908" s="18"/>
      <c r="C908" s="13"/>
      <c r="D908" s="22"/>
      <c r="E908" s="22"/>
      <c r="F908" s="23"/>
      <c r="G908" s="24" t="str">
        <f>IF(B908="","",IFERROR(INDEX('Registru note'!$C$5:$C$504,MATCH(B908,'Registru note'!$B$5:$B$504,0)),""))</f>
        <v/>
      </c>
      <c r="H908" s="25" t="str">
        <f t="shared" si="42"/>
        <v/>
      </c>
      <c r="I908" s="25" t="str">
        <f t="shared" si="43"/>
        <v/>
      </c>
      <c r="J908" s="15" t="str">
        <f>IF(B908="","",IFERROR(INDEX('Registru note'!$D$5:$D$504,MATCH(B908,'Registru note'!$B$5:$B$504,0)),""))</f>
        <v/>
      </c>
      <c r="K908" s="17" t="str">
        <f>IF(AND(B908="",D908="",E908=""),"",TRIM(IF(ISNA(MATCH(B908,'Registru note'!$B$5:$B$504,0)),"Nota nu există în registru. ","")&amp;IF(D908="","Lipsește contul debitor. ",IF(NOT(OR(ISNUMBER(MATCH(TRIM(IF(ISNUMBER(FIND(".",D908)),LEFT(D908,FIND(".",D908)-1),D908)),PlanCont,0)),ISNUMBER(MATCH(LEFT(TRIM(IF(ISNUMBER(FIND(".",D908)),LEFT(D908,FIND(".",D908)-1),D908)),4),PlanCont,0)),ISNUMBER(MATCH(LEFT(TRIM(IF(ISNUMBER(FIND(".",D908)),LEFT(D908,FIND(".",D908)-1),D908)),3),PlanCont,0)))),"Contul debitor nu există în plan. ",""))&amp;IF(E908="","Lipsește contul creditor. ",IF(NOT(OR(ISNUMBER(MATCH(TRIM(IF(ISNUMBER(FIND(".",E908)),LEFT(E908,FIND(".",E908)-1),E908)),PlanCont,0)),ISNUMBER(MATCH(LEFT(TRIM(IF(ISNUMBER(FIND(".",E908)),LEFT(E908,FIND(".",E908)-1),E908)),4),PlanCont,0)),ISNUMBER(MATCH(LEFT(TRIM(IF(ISNUMBER(FIND(".",E908)),LEFT(E908,FIND(".",E908)-1),E908)),3),PlanCont,0)))),"Contul creditor nu există în plan. ",""))&amp;IF(AND(D908&lt;&gt;"",TRIM(D908&amp;"")=TRIM(E908&amp;"")),"Același cont pe debit și credit. ","")&amp;IF(N(F908)=0,"Lipsește suma. ","")&amp;IF(AND(N(F908)&lt;0,J908&lt;&gt;"Stornare"),"Sumă negativă într-o notă care nu e de stornare. ","")&amp;IF(C908="","Lipsește explicația. ","")))</f>
        <v/>
      </c>
      <c r="L908" s="1" t="str">
        <f>IF(B908="","",B908&amp;"|"&amp;COUNTIF($B$5:B908,B908))</f>
        <v/>
      </c>
      <c r="M908" s="1" t="str">
        <f t="shared" si="44"/>
        <v/>
      </c>
    </row>
    <row r="909" spans="2:13" x14ac:dyDescent="0.2">
      <c r="B909" s="18"/>
      <c r="C909" s="13"/>
      <c r="D909" s="22"/>
      <c r="E909" s="22"/>
      <c r="F909" s="23"/>
      <c r="G909" s="24" t="str">
        <f>IF(B909="","",IFERROR(INDEX('Registru note'!$C$5:$C$504,MATCH(B909,'Registru note'!$B$5:$B$504,0)),""))</f>
        <v/>
      </c>
      <c r="H909" s="25" t="str">
        <f t="shared" si="42"/>
        <v/>
      </c>
      <c r="I909" s="25" t="str">
        <f t="shared" si="43"/>
        <v/>
      </c>
      <c r="J909" s="15" t="str">
        <f>IF(B909="","",IFERROR(INDEX('Registru note'!$D$5:$D$504,MATCH(B909,'Registru note'!$B$5:$B$504,0)),""))</f>
        <v/>
      </c>
      <c r="K909" s="17" t="str">
        <f>IF(AND(B909="",D909="",E909=""),"",TRIM(IF(ISNA(MATCH(B909,'Registru note'!$B$5:$B$504,0)),"Nota nu există în registru. ","")&amp;IF(D909="","Lipsește contul debitor. ",IF(NOT(OR(ISNUMBER(MATCH(TRIM(IF(ISNUMBER(FIND(".",D909)),LEFT(D909,FIND(".",D909)-1),D909)),PlanCont,0)),ISNUMBER(MATCH(LEFT(TRIM(IF(ISNUMBER(FIND(".",D909)),LEFT(D909,FIND(".",D909)-1),D909)),4),PlanCont,0)),ISNUMBER(MATCH(LEFT(TRIM(IF(ISNUMBER(FIND(".",D909)),LEFT(D909,FIND(".",D909)-1),D909)),3),PlanCont,0)))),"Contul debitor nu există în plan. ",""))&amp;IF(E909="","Lipsește contul creditor. ",IF(NOT(OR(ISNUMBER(MATCH(TRIM(IF(ISNUMBER(FIND(".",E909)),LEFT(E909,FIND(".",E909)-1),E909)),PlanCont,0)),ISNUMBER(MATCH(LEFT(TRIM(IF(ISNUMBER(FIND(".",E909)),LEFT(E909,FIND(".",E909)-1),E909)),4),PlanCont,0)),ISNUMBER(MATCH(LEFT(TRIM(IF(ISNUMBER(FIND(".",E909)),LEFT(E909,FIND(".",E909)-1),E909)),3),PlanCont,0)))),"Contul creditor nu există în plan. ",""))&amp;IF(AND(D909&lt;&gt;"",TRIM(D909&amp;"")=TRIM(E909&amp;"")),"Același cont pe debit și credit. ","")&amp;IF(N(F909)=0,"Lipsește suma. ","")&amp;IF(AND(N(F909)&lt;0,J909&lt;&gt;"Stornare"),"Sumă negativă într-o notă care nu e de stornare. ","")&amp;IF(C909="","Lipsește explicația. ","")))</f>
        <v/>
      </c>
      <c r="L909" s="1" t="str">
        <f>IF(B909="","",B909&amp;"|"&amp;COUNTIF($B$5:B909,B909))</f>
        <v/>
      </c>
      <c r="M909" s="1" t="str">
        <f t="shared" si="44"/>
        <v/>
      </c>
    </row>
    <row r="910" spans="2:13" x14ac:dyDescent="0.2">
      <c r="B910" s="18"/>
      <c r="C910" s="13"/>
      <c r="D910" s="22"/>
      <c r="E910" s="22"/>
      <c r="F910" s="23"/>
      <c r="G910" s="24" t="str">
        <f>IF(B910="","",IFERROR(INDEX('Registru note'!$C$5:$C$504,MATCH(B910,'Registru note'!$B$5:$B$504,0)),""))</f>
        <v/>
      </c>
      <c r="H910" s="25" t="str">
        <f t="shared" si="42"/>
        <v/>
      </c>
      <c r="I910" s="25" t="str">
        <f t="shared" si="43"/>
        <v/>
      </c>
      <c r="J910" s="15" t="str">
        <f>IF(B910="","",IFERROR(INDEX('Registru note'!$D$5:$D$504,MATCH(B910,'Registru note'!$B$5:$B$504,0)),""))</f>
        <v/>
      </c>
      <c r="K910" s="17" t="str">
        <f>IF(AND(B910="",D910="",E910=""),"",TRIM(IF(ISNA(MATCH(B910,'Registru note'!$B$5:$B$504,0)),"Nota nu există în registru. ","")&amp;IF(D910="","Lipsește contul debitor. ",IF(NOT(OR(ISNUMBER(MATCH(TRIM(IF(ISNUMBER(FIND(".",D910)),LEFT(D910,FIND(".",D910)-1),D910)),PlanCont,0)),ISNUMBER(MATCH(LEFT(TRIM(IF(ISNUMBER(FIND(".",D910)),LEFT(D910,FIND(".",D910)-1),D910)),4),PlanCont,0)),ISNUMBER(MATCH(LEFT(TRIM(IF(ISNUMBER(FIND(".",D910)),LEFT(D910,FIND(".",D910)-1),D910)),3),PlanCont,0)))),"Contul debitor nu există în plan. ",""))&amp;IF(E910="","Lipsește contul creditor. ",IF(NOT(OR(ISNUMBER(MATCH(TRIM(IF(ISNUMBER(FIND(".",E910)),LEFT(E910,FIND(".",E910)-1),E910)),PlanCont,0)),ISNUMBER(MATCH(LEFT(TRIM(IF(ISNUMBER(FIND(".",E910)),LEFT(E910,FIND(".",E910)-1),E910)),4),PlanCont,0)),ISNUMBER(MATCH(LEFT(TRIM(IF(ISNUMBER(FIND(".",E910)),LEFT(E910,FIND(".",E910)-1),E910)),3),PlanCont,0)))),"Contul creditor nu există în plan. ",""))&amp;IF(AND(D910&lt;&gt;"",TRIM(D910&amp;"")=TRIM(E910&amp;"")),"Același cont pe debit și credit. ","")&amp;IF(N(F910)=0,"Lipsește suma. ","")&amp;IF(AND(N(F910)&lt;0,J910&lt;&gt;"Stornare"),"Sumă negativă într-o notă care nu e de stornare. ","")&amp;IF(C910="","Lipsește explicația. ","")))</f>
        <v/>
      </c>
      <c r="L910" s="1" t="str">
        <f>IF(B910="","",B910&amp;"|"&amp;COUNTIF($B$5:B910,B910))</f>
        <v/>
      </c>
      <c r="M910" s="1" t="str">
        <f t="shared" si="44"/>
        <v/>
      </c>
    </row>
    <row r="911" spans="2:13" x14ac:dyDescent="0.2">
      <c r="B911" s="18"/>
      <c r="C911" s="13"/>
      <c r="D911" s="22"/>
      <c r="E911" s="22"/>
      <c r="F911" s="23"/>
      <c r="G911" s="24" t="str">
        <f>IF(B911="","",IFERROR(INDEX('Registru note'!$C$5:$C$504,MATCH(B911,'Registru note'!$B$5:$B$504,0)),""))</f>
        <v/>
      </c>
      <c r="H911" s="25" t="str">
        <f t="shared" si="42"/>
        <v/>
      </c>
      <c r="I911" s="25" t="str">
        <f t="shared" si="43"/>
        <v/>
      </c>
      <c r="J911" s="15" t="str">
        <f>IF(B911="","",IFERROR(INDEX('Registru note'!$D$5:$D$504,MATCH(B911,'Registru note'!$B$5:$B$504,0)),""))</f>
        <v/>
      </c>
      <c r="K911" s="17" t="str">
        <f>IF(AND(B911="",D911="",E911=""),"",TRIM(IF(ISNA(MATCH(B911,'Registru note'!$B$5:$B$504,0)),"Nota nu există în registru. ","")&amp;IF(D911="","Lipsește contul debitor. ",IF(NOT(OR(ISNUMBER(MATCH(TRIM(IF(ISNUMBER(FIND(".",D911)),LEFT(D911,FIND(".",D911)-1),D911)),PlanCont,0)),ISNUMBER(MATCH(LEFT(TRIM(IF(ISNUMBER(FIND(".",D911)),LEFT(D911,FIND(".",D911)-1),D911)),4),PlanCont,0)),ISNUMBER(MATCH(LEFT(TRIM(IF(ISNUMBER(FIND(".",D911)),LEFT(D911,FIND(".",D911)-1),D911)),3),PlanCont,0)))),"Contul debitor nu există în plan. ",""))&amp;IF(E911="","Lipsește contul creditor. ",IF(NOT(OR(ISNUMBER(MATCH(TRIM(IF(ISNUMBER(FIND(".",E911)),LEFT(E911,FIND(".",E911)-1),E911)),PlanCont,0)),ISNUMBER(MATCH(LEFT(TRIM(IF(ISNUMBER(FIND(".",E911)),LEFT(E911,FIND(".",E911)-1),E911)),4),PlanCont,0)),ISNUMBER(MATCH(LEFT(TRIM(IF(ISNUMBER(FIND(".",E911)),LEFT(E911,FIND(".",E911)-1),E911)),3),PlanCont,0)))),"Contul creditor nu există în plan. ",""))&amp;IF(AND(D911&lt;&gt;"",TRIM(D911&amp;"")=TRIM(E911&amp;"")),"Același cont pe debit și credit. ","")&amp;IF(N(F911)=0,"Lipsește suma. ","")&amp;IF(AND(N(F911)&lt;0,J911&lt;&gt;"Stornare"),"Sumă negativă într-o notă care nu e de stornare. ","")&amp;IF(C911="","Lipsește explicația. ","")))</f>
        <v/>
      </c>
      <c r="L911" s="1" t="str">
        <f>IF(B911="","",B911&amp;"|"&amp;COUNTIF($B$5:B911,B911))</f>
        <v/>
      </c>
      <c r="M911" s="1" t="str">
        <f t="shared" si="44"/>
        <v/>
      </c>
    </row>
    <row r="912" spans="2:13" x14ac:dyDescent="0.2">
      <c r="B912" s="18"/>
      <c r="C912" s="13"/>
      <c r="D912" s="22"/>
      <c r="E912" s="22"/>
      <c r="F912" s="23"/>
      <c r="G912" s="24" t="str">
        <f>IF(B912="","",IFERROR(INDEX('Registru note'!$C$5:$C$504,MATCH(B912,'Registru note'!$B$5:$B$504,0)),""))</f>
        <v/>
      </c>
      <c r="H912" s="25" t="str">
        <f t="shared" si="42"/>
        <v/>
      </c>
      <c r="I912" s="25" t="str">
        <f t="shared" si="43"/>
        <v/>
      </c>
      <c r="J912" s="15" t="str">
        <f>IF(B912="","",IFERROR(INDEX('Registru note'!$D$5:$D$504,MATCH(B912,'Registru note'!$B$5:$B$504,0)),""))</f>
        <v/>
      </c>
      <c r="K912" s="17" t="str">
        <f>IF(AND(B912="",D912="",E912=""),"",TRIM(IF(ISNA(MATCH(B912,'Registru note'!$B$5:$B$504,0)),"Nota nu există în registru. ","")&amp;IF(D912="","Lipsește contul debitor. ",IF(NOT(OR(ISNUMBER(MATCH(TRIM(IF(ISNUMBER(FIND(".",D912)),LEFT(D912,FIND(".",D912)-1),D912)),PlanCont,0)),ISNUMBER(MATCH(LEFT(TRIM(IF(ISNUMBER(FIND(".",D912)),LEFT(D912,FIND(".",D912)-1),D912)),4),PlanCont,0)),ISNUMBER(MATCH(LEFT(TRIM(IF(ISNUMBER(FIND(".",D912)),LEFT(D912,FIND(".",D912)-1),D912)),3),PlanCont,0)))),"Contul debitor nu există în plan. ",""))&amp;IF(E912="","Lipsește contul creditor. ",IF(NOT(OR(ISNUMBER(MATCH(TRIM(IF(ISNUMBER(FIND(".",E912)),LEFT(E912,FIND(".",E912)-1),E912)),PlanCont,0)),ISNUMBER(MATCH(LEFT(TRIM(IF(ISNUMBER(FIND(".",E912)),LEFT(E912,FIND(".",E912)-1),E912)),4),PlanCont,0)),ISNUMBER(MATCH(LEFT(TRIM(IF(ISNUMBER(FIND(".",E912)),LEFT(E912,FIND(".",E912)-1),E912)),3),PlanCont,0)))),"Contul creditor nu există în plan. ",""))&amp;IF(AND(D912&lt;&gt;"",TRIM(D912&amp;"")=TRIM(E912&amp;"")),"Același cont pe debit și credit. ","")&amp;IF(N(F912)=0,"Lipsește suma. ","")&amp;IF(AND(N(F912)&lt;0,J912&lt;&gt;"Stornare"),"Sumă negativă într-o notă care nu e de stornare. ","")&amp;IF(C912="","Lipsește explicația. ","")))</f>
        <v/>
      </c>
      <c r="L912" s="1" t="str">
        <f>IF(B912="","",B912&amp;"|"&amp;COUNTIF($B$5:B912,B912))</f>
        <v/>
      </c>
      <c r="M912" s="1" t="str">
        <f t="shared" si="44"/>
        <v/>
      </c>
    </row>
    <row r="913" spans="2:13" x14ac:dyDescent="0.2">
      <c r="B913" s="18"/>
      <c r="C913" s="13"/>
      <c r="D913" s="22"/>
      <c r="E913" s="22"/>
      <c r="F913" s="23"/>
      <c r="G913" s="24" t="str">
        <f>IF(B913="","",IFERROR(INDEX('Registru note'!$C$5:$C$504,MATCH(B913,'Registru note'!$B$5:$B$504,0)),""))</f>
        <v/>
      </c>
      <c r="H913" s="25" t="str">
        <f t="shared" si="42"/>
        <v/>
      </c>
      <c r="I913" s="25" t="str">
        <f t="shared" si="43"/>
        <v/>
      </c>
      <c r="J913" s="15" t="str">
        <f>IF(B913="","",IFERROR(INDEX('Registru note'!$D$5:$D$504,MATCH(B913,'Registru note'!$B$5:$B$504,0)),""))</f>
        <v/>
      </c>
      <c r="K913" s="17" t="str">
        <f>IF(AND(B913="",D913="",E913=""),"",TRIM(IF(ISNA(MATCH(B913,'Registru note'!$B$5:$B$504,0)),"Nota nu există în registru. ","")&amp;IF(D913="","Lipsește contul debitor. ",IF(NOT(OR(ISNUMBER(MATCH(TRIM(IF(ISNUMBER(FIND(".",D913)),LEFT(D913,FIND(".",D913)-1),D913)),PlanCont,0)),ISNUMBER(MATCH(LEFT(TRIM(IF(ISNUMBER(FIND(".",D913)),LEFT(D913,FIND(".",D913)-1),D913)),4),PlanCont,0)),ISNUMBER(MATCH(LEFT(TRIM(IF(ISNUMBER(FIND(".",D913)),LEFT(D913,FIND(".",D913)-1),D913)),3),PlanCont,0)))),"Contul debitor nu există în plan. ",""))&amp;IF(E913="","Lipsește contul creditor. ",IF(NOT(OR(ISNUMBER(MATCH(TRIM(IF(ISNUMBER(FIND(".",E913)),LEFT(E913,FIND(".",E913)-1),E913)),PlanCont,0)),ISNUMBER(MATCH(LEFT(TRIM(IF(ISNUMBER(FIND(".",E913)),LEFT(E913,FIND(".",E913)-1),E913)),4),PlanCont,0)),ISNUMBER(MATCH(LEFT(TRIM(IF(ISNUMBER(FIND(".",E913)),LEFT(E913,FIND(".",E913)-1),E913)),3),PlanCont,0)))),"Contul creditor nu există în plan. ",""))&amp;IF(AND(D913&lt;&gt;"",TRIM(D913&amp;"")=TRIM(E913&amp;"")),"Același cont pe debit și credit. ","")&amp;IF(N(F913)=0,"Lipsește suma. ","")&amp;IF(AND(N(F913)&lt;0,J913&lt;&gt;"Stornare"),"Sumă negativă într-o notă care nu e de stornare. ","")&amp;IF(C913="","Lipsește explicația. ","")))</f>
        <v/>
      </c>
      <c r="L913" s="1" t="str">
        <f>IF(B913="","",B913&amp;"|"&amp;COUNTIF($B$5:B913,B913))</f>
        <v/>
      </c>
      <c r="M913" s="1" t="str">
        <f t="shared" si="44"/>
        <v/>
      </c>
    </row>
    <row r="914" spans="2:13" x14ac:dyDescent="0.2">
      <c r="B914" s="18"/>
      <c r="C914" s="13"/>
      <c r="D914" s="22"/>
      <c r="E914" s="22"/>
      <c r="F914" s="23"/>
      <c r="G914" s="24" t="str">
        <f>IF(B914="","",IFERROR(INDEX('Registru note'!$C$5:$C$504,MATCH(B914,'Registru note'!$B$5:$B$504,0)),""))</f>
        <v/>
      </c>
      <c r="H914" s="25" t="str">
        <f t="shared" si="42"/>
        <v/>
      </c>
      <c r="I914" s="25" t="str">
        <f t="shared" si="43"/>
        <v/>
      </c>
      <c r="J914" s="15" t="str">
        <f>IF(B914="","",IFERROR(INDEX('Registru note'!$D$5:$D$504,MATCH(B914,'Registru note'!$B$5:$B$504,0)),""))</f>
        <v/>
      </c>
      <c r="K914" s="17" t="str">
        <f>IF(AND(B914="",D914="",E914=""),"",TRIM(IF(ISNA(MATCH(B914,'Registru note'!$B$5:$B$504,0)),"Nota nu există în registru. ","")&amp;IF(D914="","Lipsește contul debitor. ",IF(NOT(OR(ISNUMBER(MATCH(TRIM(IF(ISNUMBER(FIND(".",D914)),LEFT(D914,FIND(".",D914)-1),D914)),PlanCont,0)),ISNUMBER(MATCH(LEFT(TRIM(IF(ISNUMBER(FIND(".",D914)),LEFT(D914,FIND(".",D914)-1),D914)),4),PlanCont,0)),ISNUMBER(MATCH(LEFT(TRIM(IF(ISNUMBER(FIND(".",D914)),LEFT(D914,FIND(".",D914)-1),D914)),3),PlanCont,0)))),"Contul debitor nu există în plan. ",""))&amp;IF(E914="","Lipsește contul creditor. ",IF(NOT(OR(ISNUMBER(MATCH(TRIM(IF(ISNUMBER(FIND(".",E914)),LEFT(E914,FIND(".",E914)-1),E914)),PlanCont,0)),ISNUMBER(MATCH(LEFT(TRIM(IF(ISNUMBER(FIND(".",E914)),LEFT(E914,FIND(".",E914)-1),E914)),4),PlanCont,0)),ISNUMBER(MATCH(LEFT(TRIM(IF(ISNUMBER(FIND(".",E914)),LEFT(E914,FIND(".",E914)-1),E914)),3),PlanCont,0)))),"Contul creditor nu există în plan. ",""))&amp;IF(AND(D914&lt;&gt;"",TRIM(D914&amp;"")=TRIM(E914&amp;"")),"Același cont pe debit și credit. ","")&amp;IF(N(F914)=0,"Lipsește suma. ","")&amp;IF(AND(N(F914)&lt;0,J914&lt;&gt;"Stornare"),"Sumă negativă într-o notă care nu e de stornare. ","")&amp;IF(C914="","Lipsește explicația. ","")))</f>
        <v/>
      </c>
      <c r="L914" s="1" t="str">
        <f>IF(B914="","",B914&amp;"|"&amp;COUNTIF($B$5:B914,B914))</f>
        <v/>
      </c>
      <c r="M914" s="1" t="str">
        <f t="shared" si="44"/>
        <v/>
      </c>
    </row>
    <row r="915" spans="2:13" x14ac:dyDescent="0.2">
      <c r="B915" s="18"/>
      <c r="C915" s="13"/>
      <c r="D915" s="22"/>
      <c r="E915" s="22"/>
      <c r="F915" s="23"/>
      <c r="G915" s="24" t="str">
        <f>IF(B915="","",IFERROR(INDEX('Registru note'!$C$5:$C$504,MATCH(B915,'Registru note'!$B$5:$B$504,0)),""))</f>
        <v/>
      </c>
      <c r="H915" s="25" t="str">
        <f t="shared" si="42"/>
        <v/>
      </c>
      <c r="I915" s="25" t="str">
        <f t="shared" si="43"/>
        <v/>
      </c>
      <c r="J915" s="15" t="str">
        <f>IF(B915="","",IFERROR(INDEX('Registru note'!$D$5:$D$504,MATCH(B915,'Registru note'!$B$5:$B$504,0)),""))</f>
        <v/>
      </c>
      <c r="K915" s="17" t="str">
        <f>IF(AND(B915="",D915="",E915=""),"",TRIM(IF(ISNA(MATCH(B915,'Registru note'!$B$5:$B$504,0)),"Nota nu există în registru. ","")&amp;IF(D915="","Lipsește contul debitor. ",IF(NOT(OR(ISNUMBER(MATCH(TRIM(IF(ISNUMBER(FIND(".",D915)),LEFT(D915,FIND(".",D915)-1),D915)),PlanCont,0)),ISNUMBER(MATCH(LEFT(TRIM(IF(ISNUMBER(FIND(".",D915)),LEFT(D915,FIND(".",D915)-1),D915)),4),PlanCont,0)),ISNUMBER(MATCH(LEFT(TRIM(IF(ISNUMBER(FIND(".",D915)),LEFT(D915,FIND(".",D915)-1),D915)),3),PlanCont,0)))),"Contul debitor nu există în plan. ",""))&amp;IF(E915="","Lipsește contul creditor. ",IF(NOT(OR(ISNUMBER(MATCH(TRIM(IF(ISNUMBER(FIND(".",E915)),LEFT(E915,FIND(".",E915)-1),E915)),PlanCont,0)),ISNUMBER(MATCH(LEFT(TRIM(IF(ISNUMBER(FIND(".",E915)),LEFT(E915,FIND(".",E915)-1),E915)),4),PlanCont,0)),ISNUMBER(MATCH(LEFT(TRIM(IF(ISNUMBER(FIND(".",E915)),LEFT(E915,FIND(".",E915)-1),E915)),3),PlanCont,0)))),"Contul creditor nu există în plan. ",""))&amp;IF(AND(D915&lt;&gt;"",TRIM(D915&amp;"")=TRIM(E915&amp;"")),"Același cont pe debit și credit. ","")&amp;IF(N(F915)=0,"Lipsește suma. ","")&amp;IF(AND(N(F915)&lt;0,J915&lt;&gt;"Stornare"),"Sumă negativă într-o notă care nu e de stornare. ","")&amp;IF(C915="","Lipsește explicația. ","")))</f>
        <v/>
      </c>
      <c r="L915" s="1" t="str">
        <f>IF(B915="","",B915&amp;"|"&amp;COUNTIF($B$5:B915,B915))</f>
        <v/>
      </c>
      <c r="M915" s="1" t="str">
        <f t="shared" si="44"/>
        <v/>
      </c>
    </row>
    <row r="916" spans="2:13" x14ac:dyDescent="0.2">
      <c r="B916" s="18"/>
      <c r="C916" s="13"/>
      <c r="D916" s="22"/>
      <c r="E916" s="22"/>
      <c r="F916" s="23"/>
      <c r="G916" s="24" t="str">
        <f>IF(B916="","",IFERROR(INDEX('Registru note'!$C$5:$C$504,MATCH(B916,'Registru note'!$B$5:$B$504,0)),""))</f>
        <v/>
      </c>
      <c r="H916" s="25" t="str">
        <f t="shared" si="42"/>
        <v/>
      </c>
      <c r="I916" s="25" t="str">
        <f t="shared" si="43"/>
        <v/>
      </c>
      <c r="J916" s="15" t="str">
        <f>IF(B916="","",IFERROR(INDEX('Registru note'!$D$5:$D$504,MATCH(B916,'Registru note'!$B$5:$B$504,0)),""))</f>
        <v/>
      </c>
      <c r="K916" s="17" t="str">
        <f>IF(AND(B916="",D916="",E916=""),"",TRIM(IF(ISNA(MATCH(B916,'Registru note'!$B$5:$B$504,0)),"Nota nu există în registru. ","")&amp;IF(D916="","Lipsește contul debitor. ",IF(NOT(OR(ISNUMBER(MATCH(TRIM(IF(ISNUMBER(FIND(".",D916)),LEFT(D916,FIND(".",D916)-1),D916)),PlanCont,0)),ISNUMBER(MATCH(LEFT(TRIM(IF(ISNUMBER(FIND(".",D916)),LEFT(D916,FIND(".",D916)-1),D916)),4),PlanCont,0)),ISNUMBER(MATCH(LEFT(TRIM(IF(ISNUMBER(FIND(".",D916)),LEFT(D916,FIND(".",D916)-1),D916)),3),PlanCont,0)))),"Contul debitor nu există în plan. ",""))&amp;IF(E916="","Lipsește contul creditor. ",IF(NOT(OR(ISNUMBER(MATCH(TRIM(IF(ISNUMBER(FIND(".",E916)),LEFT(E916,FIND(".",E916)-1),E916)),PlanCont,0)),ISNUMBER(MATCH(LEFT(TRIM(IF(ISNUMBER(FIND(".",E916)),LEFT(E916,FIND(".",E916)-1),E916)),4),PlanCont,0)),ISNUMBER(MATCH(LEFT(TRIM(IF(ISNUMBER(FIND(".",E916)),LEFT(E916,FIND(".",E916)-1),E916)),3),PlanCont,0)))),"Contul creditor nu există în plan. ",""))&amp;IF(AND(D916&lt;&gt;"",TRIM(D916&amp;"")=TRIM(E916&amp;"")),"Același cont pe debit și credit. ","")&amp;IF(N(F916)=0,"Lipsește suma. ","")&amp;IF(AND(N(F916)&lt;0,J916&lt;&gt;"Stornare"),"Sumă negativă într-o notă care nu e de stornare. ","")&amp;IF(C916="","Lipsește explicația. ","")))</f>
        <v/>
      </c>
      <c r="L916" s="1" t="str">
        <f>IF(B916="","",B916&amp;"|"&amp;COUNTIF($B$5:B916,B916))</f>
        <v/>
      </c>
      <c r="M916" s="1" t="str">
        <f t="shared" si="44"/>
        <v/>
      </c>
    </row>
    <row r="917" spans="2:13" x14ac:dyDescent="0.2">
      <c r="B917" s="18"/>
      <c r="C917" s="13"/>
      <c r="D917" s="22"/>
      <c r="E917" s="22"/>
      <c r="F917" s="23"/>
      <c r="G917" s="24" t="str">
        <f>IF(B917="","",IFERROR(INDEX('Registru note'!$C$5:$C$504,MATCH(B917,'Registru note'!$B$5:$B$504,0)),""))</f>
        <v/>
      </c>
      <c r="H917" s="25" t="str">
        <f t="shared" si="42"/>
        <v/>
      </c>
      <c r="I917" s="25" t="str">
        <f t="shared" si="43"/>
        <v/>
      </c>
      <c r="J917" s="15" t="str">
        <f>IF(B917="","",IFERROR(INDEX('Registru note'!$D$5:$D$504,MATCH(B917,'Registru note'!$B$5:$B$504,0)),""))</f>
        <v/>
      </c>
      <c r="K917" s="17" t="str">
        <f>IF(AND(B917="",D917="",E917=""),"",TRIM(IF(ISNA(MATCH(B917,'Registru note'!$B$5:$B$504,0)),"Nota nu există în registru. ","")&amp;IF(D917="","Lipsește contul debitor. ",IF(NOT(OR(ISNUMBER(MATCH(TRIM(IF(ISNUMBER(FIND(".",D917)),LEFT(D917,FIND(".",D917)-1),D917)),PlanCont,0)),ISNUMBER(MATCH(LEFT(TRIM(IF(ISNUMBER(FIND(".",D917)),LEFT(D917,FIND(".",D917)-1),D917)),4),PlanCont,0)),ISNUMBER(MATCH(LEFT(TRIM(IF(ISNUMBER(FIND(".",D917)),LEFT(D917,FIND(".",D917)-1),D917)),3),PlanCont,0)))),"Contul debitor nu există în plan. ",""))&amp;IF(E917="","Lipsește contul creditor. ",IF(NOT(OR(ISNUMBER(MATCH(TRIM(IF(ISNUMBER(FIND(".",E917)),LEFT(E917,FIND(".",E917)-1),E917)),PlanCont,0)),ISNUMBER(MATCH(LEFT(TRIM(IF(ISNUMBER(FIND(".",E917)),LEFT(E917,FIND(".",E917)-1),E917)),4),PlanCont,0)),ISNUMBER(MATCH(LEFT(TRIM(IF(ISNUMBER(FIND(".",E917)),LEFT(E917,FIND(".",E917)-1),E917)),3),PlanCont,0)))),"Contul creditor nu există în plan. ",""))&amp;IF(AND(D917&lt;&gt;"",TRIM(D917&amp;"")=TRIM(E917&amp;"")),"Același cont pe debit și credit. ","")&amp;IF(N(F917)=0,"Lipsește suma. ","")&amp;IF(AND(N(F917)&lt;0,J917&lt;&gt;"Stornare"),"Sumă negativă într-o notă care nu e de stornare. ","")&amp;IF(C917="","Lipsește explicația. ","")))</f>
        <v/>
      </c>
      <c r="L917" s="1" t="str">
        <f>IF(B917="","",B917&amp;"|"&amp;COUNTIF($B$5:B917,B917))</f>
        <v/>
      </c>
      <c r="M917" s="1" t="str">
        <f t="shared" si="44"/>
        <v/>
      </c>
    </row>
    <row r="918" spans="2:13" x14ac:dyDescent="0.2">
      <c r="B918" s="18"/>
      <c r="C918" s="13"/>
      <c r="D918" s="22"/>
      <c r="E918" s="22"/>
      <c r="F918" s="23"/>
      <c r="G918" s="24" t="str">
        <f>IF(B918="","",IFERROR(INDEX('Registru note'!$C$5:$C$504,MATCH(B918,'Registru note'!$B$5:$B$504,0)),""))</f>
        <v/>
      </c>
      <c r="H918" s="25" t="str">
        <f t="shared" si="42"/>
        <v/>
      </c>
      <c r="I918" s="25" t="str">
        <f t="shared" si="43"/>
        <v/>
      </c>
      <c r="J918" s="15" t="str">
        <f>IF(B918="","",IFERROR(INDEX('Registru note'!$D$5:$D$504,MATCH(B918,'Registru note'!$B$5:$B$504,0)),""))</f>
        <v/>
      </c>
      <c r="K918" s="17" t="str">
        <f>IF(AND(B918="",D918="",E918=""),"",TRIM(IF(ISNA(MATCH(B918,'Registru note'!$B$5:$B$504,0)),"Nota nu există în registru. ","")&amp;IF(D918="","Lipsește contul debitor. ",IF(NOT(OR(ISNUMBER(MATCH(TRIM(IF(ISNUMBER(FIND(".",D918)),LEFT(D918,FIND(".",D918)-1),D918)),PlanCont,0)),ISNUMBER(MATCH(LEFT(TRIM(IF(ISNUMBER(FIND(".",D918)),LEFT(D918,FIND(".",D918)-1),D918)),4),PlanCont,0)),ISNUMBER(MATCH(LEFT(TRIM(IF(ISNUMBER(FIND(".",D918)),LEFT(D918,FIND(".",D918)-1),D918)),3),PlanCont,0)))),"Contul debitor nu există în plan. ",""))&amp;IF(E918="","Lipsește contul creditor. ",IF(NOT(OR(ISNUMBER(MATCH(TRIM(IF(ISNUMBER(FIND(".",E918)),LEFT(E918,FIND(".",E918)-1),E918)),PlanCont,0)),ISNUMBER(MATCH(LEFT(TRIM(IF(ISNUMBER(FIND(".",E918)),LEFT(E918,FIND(".",E918)-1),E918)),4),PlanCont,0)),ISNUMBER(MATCH(LEFT(TRIM(IF(ISNUMBER(FIND(".",E918)),LEFT(E918,FIND(".",E918)-1),E918)),3),PlanCont,0)))),"Contul creditor nu există în plan. ",""))&amp;IF(AND(D918&lt;&gt;"",TRIM(D918&amp;"")=TRIM(E918&amp;"")),"Același cont pe debit și credit. ","")&amp;IF(N(F918)=0,"Lipsește suma. ","")&amp;IF(AND(N(F918)&lt;0,J918&lt;&gt;"Stornare"),"Sumă negativă într-o notă care nu e de stornare. ","")&amp;IF(C918="","Lipsește explicația. ","")))</f>
        <v/>
      </c>
      <c r="L918" s="1" t="str">
        <f>IF(B918="","",B918&amp;"|"&amp;COUNTIF($B$5:B918,B918))</f>
        <v/>
      </c>
      <c r="M918" s="1" t="str">
        <f t="shared" si="44"/>
        <v/>
      </c>
    </row>
    <row r="919" spans="2:13" x14ac:dyDescent="0.2">
      <c r="B919" s="18"/>
      <c r="C919" s="13"/>
      <c r="D919" s="22"/>
      <c r="E919" s="22"/>
      <c r="F919" s="23"/>
      <c r="G919" s="24" t="str">
        <f>IF(B919="","",IFERROR(INDEX('Registru note'!$C$5:$C$504,MATCH(B919,'Registru note'!$B$5:$B$504,0)),""))</f>
        <v/>
      </c>
      <c r="H919" s="25" t="str">
        <f t="shared" si="42"/>
        <v/>
      </c>
      <c r="I919" s="25" t="str">
        <f t="shared" si="43"/>
        <v/>
      </c>
      <c r="J919" s="15" t="str">
        <f>IF(B919="","",IFERROR(INDEX('Registru note'!$D$5:$D$504,MATCH(B919,'Registru note'!$B$5:$B$504,0)),""))</f>
        <v/>
      </c>
      <c r="K919" s="17" t="str">
        <f>IF(AND(B919="",D919="",E919=""),"",TRIM(IF(ISNA(MATCH(B919,'Registru note'!$B$5:$B$504,0)),"Nota nu există în registru. ","")&amp;IF(D919="","Lipsește contul debitor. ",IF(NOT(OR(ISNUMBER(MATCH(TRIM(IF(ISNUMBER(FIND(".",D919)),LEFT(D919,FIND(".",D919)-1),D919)),PlanCont,0)),ISNUMBER(MATCH(LEFT(TRIM(IF(ISNUMBER(FIND(".",D919)),LEFT(D919,FIND(".",D919)-1),D919)),4),PlanCont,0)),ISNUMBER(MATCH(LEFT(TRIM(IF(ISNUMBER(FIND(".",D919)),LEFT(D919,FIND(".",D919)-1),D919)),3),PlanCont,0)))),"Contul debitor nu există în plan. ",""))&amp;IF(E919="","Lipsește contul creditor. ",IF(NOT(OR(ISNUMBER(MATCH(TRIM(IF(ISNUMBER(FIND(".",E919)),LEFT(E919,FIND(".",E919)-1),E919)),PlanCont,0)),ISNUMBER(MATCH(LEFT(TRIM(IF(ISNUMBER(FIND(".",E919)),LEFT(E919,FIND(".",E919)-1),E919)),4),PlanCont,0)),ISNUMBER(MATCH(LEFT(TRIM(IF(ISNUMBER(FIND(".",E919)),LEFT(E919,FIND(".",E919)-1),E919)),3),PlanCont,0)))),"Contul creditor nu există în plan. ",""))&amp;IF(AND(D919&lt;&gt;"",TRIM(D919&amp;"")=TRIM(E919&amp;"")),"Același cont pe debit și credit. ","")&amp;IF(N(F919)=0,"Lipsește suma. ","")&amp;IF(AND(N(F919)&lt;0,J919&lt;&gt;"Stornare"),"Sumă negativă într-o notă care nu e de stornare. ","")&amp;IF(C919="","Lipsește explicația. ","")))</f>
        <v/>
      </c>
      <c r="L919" s="1" t="str">
        <f>IF(B919="","",B919&amp;"|"&amp;COUNTIF($B$5:B919,B919))</f>
        <v/>
      </c>
      <c r="M919" s="1" t="str">
        <f t="shared" si="44"/>
        <v/>
      </c>
    </row>
    <row r="920" spans="2:13" x14ac:dyDescent="0.2">
      <c r="B920" s="18"/>
      <c r="C920" s="13"/>
      <c r="D920" s="22"/>
      <c r="E920" s="22"/>
      <c r="F920" s="23"/>
      <c r="G920" s="24" t="str">
        <f>IF(B920="","",IFERROR(INDEX('Registru note'!$C$5:$C$504,MATCH(B920,'Registru note'!$B$5:$B$504,0)),""))</f>
        <v/>
      </c>
      <c r="H920" s="25" t="str">
        <f t="shared" si="42"/>
        <v/>
      </c>
      <c r="I920" s="25" t="str">
        <f t="shared" si="43"/>
        <v/>
      </c>
      <c r="J920" s="15" t="str">
        <f>IF(B920="","",IFERROR(INDEX('Registru note'!$D$5:$D$504,MATCH(B920,'Registru note'!$B$5:$B$504,0)),""))</f>
        <v/>
      </c>
      <c r="K920" s="17" t="str">
        <f>IF(AND(B920="",D920="",E920=""),"",TRIM(IF(ISNA(MATCH(B920,'Registru note'!$B$5:$B$504,0)),"Nota nu există în registru. ","")&amp;IF(D920="","Lipsește contul debitor. ",IF(NOT(OR(ISNUMBER(MATCH(TRIM(IF(ISNUMBER(FIND(".",D920)),LEFT(D920,FIND(".",D920)-1),D920)),PlanCont,0)),ISNUMBER(MATCH(LEFT(TRIM(IF(ISNUMBER(FIND(".",D920)),LEFT(D920,FIND(".",D920)-1),D920)),4),PlanCont,0)),ISNUMBER(MATCH(LEFT(TRIM(IF(ISNUMBER(FIND(".",D920)),LEFT(D920,FIND(".",D920)-1),D920)),3),PlanCont,0)))),"Contul debitor nu există în plan. ",""))&amp;IF(E920="","Lipsește contul creditor. ",IF(NOT(OR(ISNUMBER(MATCH(TRIM(IF(ISNUMBER(FIND(".",E920)),LEFT(E920,FIND(".",E920)-1),E920)),PlanCont,0)),ISNUMBER(MATCH(LEFT(TRIM(IF(ISNUMBER(FIND(".",E920)),LEFT(E920,FIND(".",E920)-1),E920)),4),PlanCont,0)),ISNUMBER(MATCH(LEFT(TRIM(IF(ISNUMBER(FIND(".",E920)),LEFT(E920,FIND(".",E920)-1),E920)),3),PlanCont,0)))),"Contul creditor nu există în plan. ",""))&amp;IF(AND(D920&lt;&gt;"",TRIM(D920&amp;"")=TRIM(E920&amp;"")),"Același cont pe debit și credit. ","")&amp;IF(N(F920)=0,"Lipsește suma. ","")&amp;IF(AND(N(F920)&lt;0,J920&lt;&gt;"Stornare"),"Sumă negativă într-o notă care nu e de stornare. ","")&amp;IF(C920="","Lipsește explicația. ","")))</f>
        <v/>
      </c>
      <c r="L920" s="1" t="str">
        <f>IF(B920="","",B920&amp;"|"&amp;COUNTIF($B$5:B920,B920))</f>
        <v/>
      </c>
      <c r="M920" s="1" t="str">
        <f t="shared" si="44"/>
        <v/>
      </c>
    </row>
    <row r="921" spans="2:13" x14ac:dyDescent="0.2">
      <c r="B921" s="18"/>
      <c r="C921" s="13"/>
      <c r="D921" s="22"/>
      <c r="E921" s="22"/>
      <c r="F921" s="23"/>
      <c r="G921" s="24" t="str">
        <f>IF(B921="","",IFERROR(INDEX('Registru note'!$C$5:$C$504,MATCH(B921,'Registru note'!$B$5:$B$504,0)),""))</f>
        <v/>
      </c>
      <c r="H921" s="25" t="str">
        <f t="shared" si="42"/>
        <v/>
      </c>
      <c r="I921" s="25" t="str">
        <f t="shared" si="43"/>
        <v/>
      </c>
      <c r="J921" s="15" t="str">
        <f>IF(B921="","",IFERROR(INDEX('Registru note'!$D$5:$D$504,MATCH(B921,'Registru note'!$B$5:$B$504,0)),""))</f>
        <v/>
      </c>
      <c r="K921" s="17" t="str">
        <f>IF(AND(B921="",D921="",E921=""),"",TRIM(IF(ISNA(MATCH(B921,'Registru note'!$B$5:$B$504,0)),"Nota nu există în registru. ","")&amp;IF(D921="","Lipsește contul debitor. ",IF(NOT(OR(ISNUMBER(MATCH(TRIM(IF(ISNUMBER(FIND(".",D921)),LEFT(D921,FIND(".",D921)-1),D921)),PlanCont,0)),ISNUMBER(MATCH(LEFT(TRIM(IF(ISNUMBER(FIND(".",D921)),LEFT(D921,FIND(".",D921)-1),D921)),4),PlanCont,0)),ISNUMBER(MATCH(LEFT(TRIM(IF(ISNUMBER(FIND(".",D921)),LEFT(D921,FIND(".",D921)-1),D921)),3),PlanCont,0)))),"Contul debitor nu există în plan. ",""))&amp;IF(E921="","Lipsește contul creditor. ",IF(NOT(OR(ISNUMBER(MATCH(TRIM(IF(ISNUMBER(FIND(".",E921)),LEFT(E921,FIND(".",E921)-1),E921)),PlanCont,0)),ISNUMBER(MATCH(LEFT(TRIM(IF(ISNUMBER(FIND(".",E921)),LEFT(E921,FIND(".",E921)-1),E921)),4),PlanCont,0)),ISNUMBER(MATCH(LEFT(TRIM(IF(ISNUMBER(FIND(".",E921)),LEFT(E921,FIND(".",E921)-1),E921)),3),PlanCont,0)))),"Contul creditor nu există în plan. ",""))&amp;IF(AND(D921&lt;&gt;"",TRIM(D921&amp;"")=TRIM(E921&amp;"")),"Același cont pe debit și credit. ","")&amp;IF(N(F921)=0,"Lipsește suma. ","")&amp;IF(AND(N(F921)&lt;0,J921&lt;&gt;"Stornare"),"Sumă negativă într-o notă care nu e de stornare. ","")&amp;IF(C921="","Lipsește explicația. ","")))</f>
        <v/>
      </c>
      <c r="L921" s="1" t="str">
        <f>IF(B921="","",B921&amp;"|"&amp;COUNTIF($B$5:B921,B921))</f>
        <v/>
      </c>
      <c r="M921" s="1" t="str">
        <f t="shared" si="44"/>
        <v/>
      </c>
    </row>
    <row r="922" spans="2:13" x14ac:dyDescent="0.2">
      <c r="B922" s="18"/>
      <c r="C922" s="13"/>
      <c r="D922" s="22"/>
      <c r="E922" s="22"/>
      <c r="F922" s="23"/>
      <c r="G922" s="24" t="str">
        <f>IF(B922="","",IFERROR(INDEX('Registru note'!$C$5:$C$504,MATCH(B922,'Registru note'!$B$5:$B$504,0)),""))</f>
        <v/>
      </c>
      <c r="H922" s="25" t="str">
        <f t="shared" si="42"/>
        <v/>
      </c>
      <c r="I922" s="25" t="str">
        <f t="shared" si="43"/>
        <v/>
      </c>
      <c r="J922" s="15" t="str">
        <f>IF(B922="","",IFERROR(INDEX('Registru note'!$D$5:$D$504,MATCH(B922,'Registru note'!$B$5:$B$504,0)),""))</f>
        <v/>
      </c>
      <c r="K922" s="17" t="str">
        <f>IF(AND(B922="",D922="",E922=""),"",TRIM(IF(ISNA(MATCH(B922,'Registru note'!$B$5:$B$504,0)),"Nota nu există în registru. ","")&amp;IF(D922="","Lipsește contul debitor. ",IF(NOT(OR(ISNUMBER(MATCH(TRIM(IF(ISNUMBER(FIND(".",D922)),LEFT(D922,FIND(".",D922)-1),D922)),PlanCont,0)),ISNUMBER(MATCH(LEFT(TRIM(IF(ISNUMBER(FIND(".",D922)),LEFT(D922,FIND(".",D922)-1),D922)),4),PlanCont,0)),ISNUMBER(MATCH(LEFT(TRIM(IF(ISNUMBER(FIND(".",D922)),LEFT(D922,FIND(".",D922)-1),D922)),3),PlanCont,0)))),"Contul debitor nu există în plan. ",""))&amp;IF(E922="","Lipsește contul creditor. ",IF(NOT(OR(ISNUMBER(MATCH(TRIM(IF(ISNUMBER(FIND(".",E922)),LEFT(E922,FIND(".",E922)-1),E922)),PlanCont,0)),ISNUMBER(MATCH(LEFT(TRIM(IF(ISNUMBER(FIND(".",E922)),LEFT(E922,FIND(".",E922)-1),E922)),4),PlanCont,0)),ISNUMBER(MATCH(LEFT(TRIM(IF(ISNUMBER(FIND(".",E922)),LEFT(E922,FIND(".",E922)-1),E922)),3),PlanCont,0)))),"Contul creditor nu există în plan. ",""))&amp;IF(AND(D922&lt;&gt;"",TRIM(D922&amp;"")=TRIM(E922&amp;"")),"Același cont pe debit și credit. ","")&amp;IF(N(F922)=0,"Lipsește suma. ","")&amp;IF(AND(N(F922)&lt;0,J922&lt;&gt;"Stornare"),"Sumă negativă într-o notă care nu e de stornare. ","")&amp;IF(C922="","Lipsește explicația. ","")))</f>
        <v/>
      </c>
      <c r="L922" s="1" t="str">
        <f>IF(B922="","",B922&amp;"|"&amp;COUNTIF($B$5:B922,B922))</f>
        <v/>
      </c>
      <c r="M922" s="1" t="str">
        <f t="shared" si="44"/>
        <v/>
      </c>
    </row>
    <row r="923" spans="2:13" x14ac:dyDescent="0.2">
      <c r="B923" s="18"/>
      <c r="C923" s="13"/>
      <c r="D923" s="22"/>
      <c r="E923" s="22"/>
      <c r="F923" s="23"/>
      <c r="G923" s="24" t="str">
        <f>IF(B923="","",IFERROR(INDEX('Registru note'!$C$5:$C$504,MATCH(B923,'Registru note'!$B$5:$B$504,0)),""))</f>
        <v/>
      </c>
      <c r="H923" s="25" t="str">
        <f t="shared" si="42"/>
        <v/>
      </c>
      <c r="I923" s="25" t="str">
        <f t="shared" si="43"/>
        <v/>
      </c>
      <c r="J923" s="15" t="str">
        <f>IF(B923="","",IFERROR(INDEX('Registru note'!$D$5:$D$504,MATCH(B923,'Registru note'!$B$5:$B$504,0)),""))</f>
        <v/>
      </c>
      <c r="K923" s="17" t="str">
        <f>IF(AND(B923="",D923="",E923=""),"",TRIM(IF(ISNA(MATCH(B923,'Registru note'!$B$5:$B$504,0)),"Nota nu există în registru. ","")&amp;IF(D923="","Lipsește contul debitor. ",IF(NOT(OR(ISNUMBER(MATCH(TRIM(IF(ISNUMBER(FIND(".",D923)),LEFT(D923,FIND(".",D923)-1),D923)),PlanCont,0)),ISNUMBER(MATCH(LEFT(TRIM(IF(ISNUMBER(FIND(".",D923)),LEFT(D923,FIND(".",D923)-1),D923)),4),PlanCont,0)),ISNUMBER(MATCH(LEFT(TRIM(IF(ISNUMBER(FIND(".",D923)),LEFT(D923,FIND(".",D923)-1),D923)),3),PlanCont,0)))),"Contul debitor nu există în plan. ",""))&amp;IF(E923="","Lipsește contul creditor. ",IF(NOT(OR(ISNUMBER(MATCH(TRIM(IF(ISNUMBER(FIND(".",E923)),LEFT(E923,FIND(".",E923)-1),E923)),PlanCont,0)),ISNUMBER(MATCH(LEFT(TRIM(IF(ISNUMBER(FIND(".",E923)),LEFT(E923,FIND(".",E923)-1),E923)),4),PlanCont,0)),ISNUMBER(MATCH(LEFT(TRIM(IF(ISNUMBER(FIND(".",E923)),LEFT(E923,FIND(".",E923)-1),E923)),3),PlanCont,0)))),"Contul creditor nu există în plan. ",""))&amp;IF(AND(D923&lt;&gt;"",TRIM(D923&amp;"")=TRIM(E923&amp;"")),"Același cont pe debit și credit. ","")&amp;IF(N(F923)=0,"Lipsește suma. ","")&amp;IF(AND(N(F923)&lt;0,J923&lt;&gt;"Stornare"),"Sumă negativă într-o notă care nu e de stornare. ","")&amp;IF(C923="","Lipsește explicația. ","")))</f>
        <v/>
      </c>
      <c r="L923" s="1" t="str">
        <f>IF(B923="","",B923&amp;"|"&amp;COUNTIF($B$5:B923,B923))</f>
        <v/>
      </c>
      <c r="M923" s="1" t="str">
        <f t="shared" si="44"/>
        <v/>
      </c>
    </row>
    <row r="924" spans="2:13" x14ac:dyDescent="0.2">
      <c r="B924" s="18"/>
      <c r="C924" s="13"/>
      <c r="D924" s="22"/>
      <c r="E924" s="22"/>
      <c r="F924" s="23"/>
      <c r="G924" s="24" t="str">
        <f>IF(B924="","",IFERROR(INDEX('Registru note'!$C$5:$C$504,MATCH(B924,'Registru note'!$B$5:$B$504,0)),""))</f>
        <v/>
      </c>
      <c r="H924" s="25" t="str">
        <f t="shared" si="42"/>
        <v/>
      </c>
      <c r="I924" s="25" t="str">
        <f t="shared" si="43"/>
        <v/>
      </c>
      <c r="J924" s="15" t="str">
        <f>IF(B924="","",IFERROR(INDEX('Registru note'!$D$5:$D$504,MATCH(B924,'Registru note'!$B$5:$B$504,0)),""))</f>
        <v/>
      </c>
      <c r="K924" s="17" t="str">
        <f>IF(AND(B924="",D924="",E924=""),"",TRIM(IF(ISNA(MATCH(B924,'Registru note'!$B$5:$B$504,0)),"Nota nu există în registru. ","")&amp;IF(D924="","Lipsește contul debitor. ",IF(NOT(OR(ISNUMBER(MATCH(TRIM(IF(ISNUMBER(FIND(".",D924)),LEFT(D924,FIND(".",D924)-1),D924)),PlanCont,0)),ISNUMBER(MATCH(LEFT(TRIM(IF(ISNUMBER(FIND(".",D924)),LEFT(D924,FIND(".",D924)-1),D924)),4),PlanCont,0)),ISNUMBER(MATCH(LEFT(TRIM(IF(ISNUMBER(FIND(".",D924)),LEFT(D924,FIND(".",D924)-1),D924)),3),PlanCont,0)))),"Contul debitor nu există în plan. ",""))&amp;IF(E924="","Lipsește contul creditor. ",IF(NOT(OR(ISNUMBER(MATCH(TRIM(IF(ISNUMBER(FIND(".",E924)),LEFT(E924,FIND(".",E924)-1),E924)),PlanCont,0)),ISNUMBER(MATCH(LEFT(TRIM(IF(ISNUMBER(FIND(".",E924)),LEFT(E924,FIND(".",E924)-1),E924)),4),PlanCont,0)),ISNUMBER(MATCH(LEFT(TRIM(IF(ISNUMBER(FIND(".",E924)),LEFT(E924,FIND(".",E924)-1),E924)),3),PlanCont,0)))),"Contul creditor nu există în plan. ",""))&amp;IF(AND(D924&lt;&gt;"",TRIM(D924&amp;"")=TRIM(E924&amp;"")),"Același cont pe debit și credit. ","")&amp;IF(N(F924)=0,"Lipsește suma. ","")&amp;IF(AND(N(F924)&lt;0,J924&lt;&gt;"Stornare"),"Sumă negativă într-o notă care nu e de stornare. ","")&amp;IF(C924="","Lipsește explicația. ","")))</f>
        <v/>
      </c>
      <c r="L924" s="1" t="str">
        <f>IF(B924="","",B924&amp;"|"&amp;COUNTIF($B$5:B924,B924))</f>
        <v/>
      </c>
      <c r="M924" s="1" t="str">
        <f t="shared" si="44"/>
        <v/>
      </c>
    </row>
    <row r="925" spans="2:13" x14ac:dyDescent="0.2">
      <c r="B925" s="18"/>
      <c r="C925" s="13"/>
      <c r="D925" s="22"/>
      <c r="E925" s="22"/>
      <c r="F925" s="23"/>
      <c r="G925" s="24" t="str">
        <f>IF(B925="","",IFERROR(INDEX('Registru note'!$C$5:$C$504,MATCH(B925,'Registru note'!$B$5:$B$504,0)),""))</f>
        <v/>
      </c>
      <c r="H925" s="25" t="str">
        <f t="shared" si="42"/>
        <v/>
      </c>
      <c r="I925" s="25" t="str">
        <f t="shared" si="43"/>
        <v/>
      </c>
      <c r="J925" s="15" t="str">
        <f>IF(B925="","",IFERROR(INDEX('Registru note'!$D$5:$D$504,MATCH(B925,'Registru note'!$B$5:$B$504,0)),""))</f>
        <v/>
      </c>
      <c r="K925" s="17" t="str">
        <f>IF(AND(B925="",D925="",E925=""),"",TRIM(IF(ISNA(MATCH(B925,'Registru note'!$B$5:$B$504,0)),"Nota nu există în registru. ","")&amp;IF(D925="","Lipsește contul debitor. ",IF(NOT(OR(ISNUMBER(MATCH(TRIM(IF(ISNUMBER(FIND(".",D925)),LEFT(D925,FIND(".",D925)-1),D925)),PlanCont,0)),ISNUMBER(MATCH(LEFT(TRIM(IF(ISNUMBER(FIND(".",D925)),LEFT(D925,FIND(".",D925)-1),D925)),4),PlanCont,0)),ISNUMBER(MATCH(LEFT(TRIM(IF(ISNUMBER(FIND(".",D925)),LEFT(D925,FIND(".",D925)-1),D925)),3),PlanCont,0)))),"Contul debitor nu există în plan. ",""))&amp;IF(E925="","Lipsește contul creditor. ",IF(NOT(OR(ISNUMBER(MATCH(TRIM(IF(ISNUMBER(FIND(".",E925)),LEFT(E925,FIND(".",E925)-1),E925)),PlanCont,0)),ISNUMBER(MATCH(LEFT(TRIM(IF(ISNUMBER(FIND(".",E925)),LEFT(E925,FIND(".",E925)-1),E925)),4),PlanCont,0)),ISNUMBER(MATCH(LEFT(TRIM(IF(ISNUMBER(FIND(".",E925)),LEFT(E925,FIND(".",E925)-1),E925)),3),PlanCont,0)))),"Contul creditor nu există în plan. ",""))&amp;IF(AND(D925&lt;&gt;"",TRIM(D925&amp;"")=TRIM(E925&amp;"")),"Același cont pe debit și credit. ","")&amp;IF(N(F925)=0,"Lipsește suma. ","")&amp;IF(AND(N(F925)&lt;0,J925&lt;&gt;"Stornare"),"Sumă negativă într-o notă care nu e de stornare. ","")&amp;IF(C925="","Lipsește explicația. ","")))</f>
        <v/>
      </c>
      <c r="L925" s="1" t="str">
        <f>IF(B925="","",B925&amp;"|"&amp;COUNTIF($B$5:B925,B925))</f>
        <v/>
      </c>
      <c r="M925" s="1" t="str">
        <f t="shared" si="44"/>
        <v/>
      </c>
    </row>
    <row r="926" spans="2:13" x14ac:dyDescent="0.2">
      <c r="B926" s="18"/>
      <c r="C926" s="13"/>
      <c r="D926" s="22"/>
      <c r="E926" s="22"/>
      <c r="F926" s="23"/>
      <c r="G926" s="24" t="str">
        <f>IF(B926="","",IFERROR(INDEX('Registru note'!$C$5:$C$504,MATCH(B926,'Registru note'!$B$5:$B$504,0)),""))</f>
        <v/>
      </c>
      <c r="H926" s="25" t="str">
        <f t="shared" si="42"/>
        <v/>
      </c>
      <c r="I926" s="25" t="str">
        <f t="shared" si="43"/>
        <v/>
      </c>
      <c r="J926" s="15" t="str">
        <f>IF(B926="","",IFERROR(INDEX('Registru note'!$D$5:$D$504,MATCH(B926,'Registru note'!$B$5:$B$504,0)),""))</f>
        <v/>
      </c>
      <c r="K926" s="17" t="str">
        <f>IF(AND(B926="",D926="",E926=""),"",TRIM(IF(ISNA(MATCH(B926,'Registru note'!$B$5:$B$504,0)),"Nota nu există în registru. ","")&amp;IF(D926="","Lipsește contul debitor. ",IF(NOT(OR(ISNUMBER(MATCH(TRIM(IF(ISNUMBER(FIND(".",D926)),LEFT(D926,FIND(".",D926)-1),D926)),PlanCont,0)),ISNUMBER(MATCH(LEFT(TRIM(IF(ISNUMBER(FIND(".",D926)),LEFT(D926,FIND(".",D926)-1),D926)),4),PlanCont,0)),ISNUMBER(MATCH(LEFT(TRIM(IF(ISNUMBER(FIND(".",D926)),LEFT(D926,FIND(".",D926)-1),D926)),3),PlanCont,0)))),"Contul debitor nu există în plan. ",""))&amp;IF(E926="","Lipsește contul creditor. ",IF(NOT(OR(ISNUMBER(MATCH(TRIM(IF(ISNUMBER(FIND(".",E926)),LEFT(E926,FIND(".",E926)-1),E926)),PlanCont,0)),ISNUMBER(MATCH(LEFT(TRIM(IF(ISNUMBER(FIND(".",E926)),LEFT(E926,FIND(".",E926)-1),E926)),4),PlanCont,0)),ISNUMBER(MATCH(LEFT(TRIM(IF(ISNUMBER(FIND(".",E926)),LEFT(E926,FIND(".",E926)-1),E926)),3),PlanCont,0)))),"Contul creditor nu există în plan. ",""))&amp;IF(AND(D926&lt;&gt;"",TRIM(D926&amp;"")=TRIM(E926&amp;"")),"Același cont pe debit și credit. ","")&amp;IF(N(F926)=0,"Lipsește suma. ","")&amp;IF(AND(N(F926)&lt;0,J926&lt;&gt;"Stornare"),"Sumă negativă într-o notă care nu e de stornare. ","")&amp;IF(C926="","Lipsește explicația. ","")))</f>
        <v/>
      </c>
      <c r="L926" s="1" t="str">
        <f>IF(B926="","",B926&amp;"|"&amp;COUNTIF($B$5:B926,B926))</f>
        <v/>
      </c>
      <c r="M926" s="1" t="str">
        <f t="shared" si="44"/>
        <v/>
      </c>
    </row>
    <row r="927" spans="2:13" x14ac:dyDescent="0.2">
      <c r="B927" s="18"/>
      <c r="C927" s="13"/>
      <c r="D927" s="22"/>
      <c r="E927" s="22"/>
      <c r="F927" s="23"/>
      <c r="G927" s="24" t="str">
        <f>IF(B927="","",IFERROR(INDEX('Registru note'!$C$5:$C$504,MATCH(B927,'Registru note'!$B$5:$B$504,0)),""))</f>
        <v/>
      </c>
      <c r="H927" s="25" t="str">
        <f t="shared" si="42"/>
        <v/>
      </c>
      <c r="I927" s="25" t="str">
        <f t="shared" si="43"/>
        <v/>
      </c>
      <c r="J927" s="15" t="str">
        <f>IF(B927="","",IFERROR(INDEX('Registru note'!$D$5:$D$504,MATCH(B927,'Registru note'!$B$5:$B$504,0)),""))</f>
        <v/>
      </c>
      <c r="K927" s="17" t="str">
        <f>IF(AND(B927="",D927="",E927=""),"",TRIM(IF(ISNA(MATCH(B927,'Registru note'!$B$5:$B$504,0)),"Nota nu există în registru. ","")&amp;IF(D927="","Lipsește contul debitor. ",IF(NOT(OR(ISNUMBER(MATCH(TRIM(IF(ISNUMBER(FIND(".",D927)),LEFT(D927,FIND(".",D927)-1),D927)),PlanCont,0)),ISNUMBER(MATCH(LEFT(TRIM(IF(ISNUMBER(FIND(".",D927)),LEFT(D927,FIND(".",D927)-1),D927)),4),PlanCont,0)),ISNUMBER(MATCH(LEFT(TRIM(IF(ISNUMBER(FIND(".",D927)),LEFT(D927,FIND(".",D927)-1),D927)),3),PlanCont,0)))),"Contul debitor nu există în plan. ",""))&amp;IF(E927="","Lipsește contul creditor. ",IF(NOT(OR(ISNUMBER(MATCH(TRIM(IF(ISNUMBER(FIND(".",E927)),LEFT(E927,FIND(".",E927)-1),E927)),PlanCont,0)),ISNUMBER(MATCH(LEFT(TRIM(IF(ISNUMBER(FIND(".",E927)),LEFT(E927,FIND(".",E927)-1),E927)),4),PlanCont,0)),ISNUMBER(MATCH(LEFT(TRIM(IF(ISNUMBER(FIND(".",E927)),LEFT(E927,FIND(".",E927)-1),E927)),3),PlanCont,0)))),"Contul creditor nu există în plan. ",""))&amp;IF(AND(D927&lt;&gt;"",TRIM(D927&amp;"")=TRIM(E927&amp;"")),"Același cont pe debit și credit. ","")&amp;IF(N(F927)=0,"Lipsește suma. ","")&amp;IF(AND(N(F927)&lt;0,J927&lt;&gt;"Stornare"),"Sumă negativă într-o notă care nu e de stornare. ","")&amp;IF(C927="","Lipsește explicația. ","")))</f>
        <v/>
      </c>
      <c r="L927" s="1" t="str">
        <f>IF(B927="","",B927&amp;"|"&amp;COUNTIF($B$5:B927,B927))</f>
        <v/>
      </c>
      <c r="M927" s="1" t="str">
        <f t="shared" si="44"/>
        <v/>
      </c>
    </row>
    <row r="928" spans="2:13" x14ac:dyDescent="0.2">
      <c r="B928" s="18"/>
      <c r="C928" s="13"/>
      <c r="D928" s="22"/>
      <c r="E928" s="22"/>
      <c r="F928" s="23"/>
      <c r="G928" s="24" t="str">
        <f>IF(B928="","",IFERROR(INDEX('Registru note'!$C$5:$C$504,MATCH(B928,'Registru note'!$B$5:$B$504,0)),""))</f>
        <v/>
      </c>
      <c r="H928" s="25" t="str">
        <f t="shared" si="42"/>
        <v/>
      </c>
      <c r="I928" s="25" t="str">
        <f t="shared" si="43"/>
        <v/>
      </c>
      <c r="J928" s="15" t="str">
        <f>IF(B928="","",IFERROR(INDEX('Registru note'!$D$5:$D$504,MATCH(B928,'Registru note'!$B$5:$B$504,0)),""))</f>
        <v/>
      </c>
      <c r="K928" s="17" t="str">
        <f>IF(AND(B928="",D928="",E928=""),"",TRIM(IF(ISNA(MATCH(B928,'Registru note'!$B$5:$B$504,0)),"Nota nu există în registru. ","")&amp;IF(D928="","Lipsește contul debitor. ",IF(NOT(OR(ISNUMBER(MATCH(TRIM(IF(ISNUMBER(FIND(".",D928)),LEFT(D928,FIND(".",D928)-1),D928)),PlanCont,0)),ISNUMBER(MATCH(LEFT(TRIM(IF(ISNUMBER(FIND(".",D928)),LEFT(D928,FIND(".",D928)-1),D928)),4),PlanCont,0)),ISNUMBER(MATCH(LEFT(TRIM(IF(ISNUMBER(FIND(".",D928)),LEFT(D928,FIND(".",D928)-1),D928)),3),PlanCont,0)))),"Contul debitor nu există în plan. ",""))&amp;IF(E928="","Lipsește contul creditor. ",IF(NOT(OR(ISNUMBER(MATCH(TRIM(IF(ISNUMBER(FIND(".",E928)),LEFT(E928,FIND(".",E928)-1),E928)),PlanCont,0)),ISNUMBER(MATCH(LEFT(TRIM(IF(ISNUMBER(FIND(".",E928)),LEFT(E928,FIND(".",E928)-1),E928)),4),PlanCont,0)),ISNUMBER(MATCH(LEFT(TRIM(IF(ISNUMBER(FIND(".",E928)),LEFT(E928,FIND(".",E928)-1),E928)),3),PlanCont,0)))),"Contul creditor nu există în plan. ",""))&amp;IF(AND(D928&lt;&gt;"",TRIM(D928&amp;"")=TRIM(E928&amp;"")),"Același cont pe debit și credit. ","")&amp;IF(N(F928)=0,"Lipsește suma. ","")&amp;IF(AND(N(F928)&lt;0,J928&lt;&gt;"Stornare"),"Sumă negativă într-o notă care nu e de stornare. ","")&amp;IF(C928="","Lipsește explicația. ","")))</f>
        <v/>
      </c>
      <c r="L928" s="1" t="str">
        <f>IF(B928="","",B928&amp;"|"&amp;COUNTIF($B$5:B928,B928))</f>
        <v/>
      </c>
      <c r="M928" s="1" t="str">
        <f t="shared" si="44"/>
        <v/>
      </c>
    </row>
    <row r="929" spans="2:13" x14ac:dyDescent="0.2">
      <c r="B929" s="18"/>
      <c r="C929" s="13"/>
      <c r="D929" s="22"/>
      <c r="E929" s="22"/>
      <c r="F929" s="23"/>
      <c r="G929" s="24" t="str">
        <f>IF(B929="","",IFERROR(INDEX('Registru note'!$C$5:$C$504,MATCH(B929,'Registru note'!$B$5:$B$504,0)),""))</f>
        <v/>
      </c>
      <c r="H929" s="25" t="str">
        <f t="shared" si="42"/>
        <v/>
      </c>
      <c r="I929" s="25" t="str">
        <f t="shared" si="43"/>
        <v/>
      </c>
      <c r="J929" s="15" t="str">
        <f>IF(B929="","",IFERROR(INDEX('Registru note'!$D$5:$D$504,MATCH(B929,'Registru note'!$B$5:$B$504,0)),""))</f>
        <v/>
      </c>
      <c r="K929" s="17" t="str">
        <f>IF(AND(B929="",D929="",E929=""),"",TRIM(IF(ISNA(MATCH(B929,'Registru note'!$B$5:$B$504,0)),"Nota nu există în registru. ","")&amp;IF(D929="","Lipsește contul debitor. ",IF(NOT(OR(ISNUMBER(MATCH(TRIM(IF(ISNUMBER(FIND(".",D929)),LEFT(D929,FIND(".",D929)-1),D929)),PlanCont,0)),ISNUMBER(MATCH(LEFT(TRIM(IF(ISNUMBER(FIND(".",D929)),LEFT(D929,FIND(".",D929)-1),D929)),4),PlanCont,0)),ISNUMBER(MATCH(LEFT(TRIM(IF(ISNUMBER(FIND(".",D929)),LEFT(D929,FIND(".",D929)-1),D929)),3),PlanCont,0)))),"Contul debitor nu există în plan. ",""))&amp;IF(E929="","Lipsește contul creditor. ",IF(NOT(OR(ISNUMBER(MATCH(TRIM(IF(ISNUMBER(FIND(".",E929)),LEFT(E929,FIND(".",E929)-1),E929)),PlanCont,0)),ISNUMBER(MATCH(LEFT(TRIM(IF(ISNUMBER(FIND(".",E929)),LEFT(E929,FIND(".",E929)-1),E929)),4),PlanCont,0)),ISNUMBER(MATCH(LEFT(TRIM(IF(ISNUMBER(FIND(".",E929)),LEFT(E929,FIND(".",E929)-1),E929)),3),PlanCont,0)))),"Contul creditor nu există în plan. ",""))&amp;IF(AND(D929&lt;&gt;"",TRIM(D929&amp;"")=TRIM(E929&amp;"")),"Același cont pe debit și credit. ","")&amp;IF(N(F929)=0,"Lipsește suma. ","")&amp;IF(AND(N(F929)&lt;0,J929&lt;&gt;"Stornare"),"Sumă negativă într-o notă care nu e de stornare. ","")&amp;IF(C929="","Lipsește explicația. ","")))</f>
        <v/>
      </c>
      <c r="L929" s="1" t="str">
        <f>IF(B929="","",B929&amp;"|"&amp;COUNTIF($B$5:B929,B929))</f>
        <v/>
      </c>
      <c r="M929" s="1" t="str">
        <f t="shared" si="44"/>
        <v/>
      </c>
    </row>
    <row r="930" spans="2:13" x14ac:dyDescent="0.2">
      <c r="B930" s="18"/>
      <c r="C930" s="13"/>
      <c r="D930" s="22"/>
      <c r="E930" s="22"/>
      <c r="F930" s="23"/>
      <c r="G930" s="24" t="str">
        <f>IF(B930="","",IFERROR(INDEX('Registru note'!$C$5:$C$504,MATCH(B930,'Registru note'!$B$5:$B$504,0)),""))</f>
        <v/>
      </c>
      <c r="H930" s="25" t="str">
        <f t="shared" si="42"/>
        <v/>
      </c>
      <c r="I930" s="25" t="str">
        <f t="shared" si="43"/>
        <v/>
      </c>
      <c r="J930" s="15" t="str">
        <f>IF(B930="","",IFERROR(INDEX('Registru note'!$D$5:$D$504,MATCH(B930,'Registru note'!$B$5:$B$504,0)),""))</f>
        <v/>
      </c>
      <c r="K930" s="17" t="str">
        <f>IF(AND(B930="",D930="",E930=""),"",TRIM(IF(ISNA(MATCH(B930,'Registru note'!$B$5:$B$504,0)),"Nota nu există în registru. ","")&amp;IF(D930="","Lipsește contul debitor. ",IF(NOT(OR(ISNUMBER(MATCH(TRIM(IF(ISNUMBER(FIND(".",D930)),LEFT(D930,FIND(".",D930)-1),D930)),PlanCont,0)),ISNUMBER(MATCH(LEFT(TRIM(IF(ISNUMBER(FIND(".",D930)),LEFT(D930,FIND(".",D930)-1),D930)),4),PlanCont,0)),ISNUMBER(MATCH(LEFT(TRIM(IF(ISNUMBER(FIND(".",D930)),LEFT(D930,FIND(".",D930)-1),D930)),3),PlanCont,0)))),"Contul debitor nu există în plan. ",""))&amp;IF(E930="","Lipsește contul creditor. ",IF(NOT(OR(ISNUMBER(MATCH(TRIM(IF(ISNUMBER(FIND(".",E930)),LEFT(E930,FIND(".",E930)-1),E930)),PlanCont,0)),ISNUMBER(MATCH(LEFT(TRIM(IF(ISNUMBER(FIND(".",E930)),LEFT(E930,FIND(".",E930)-1),E930)),4),PlanCont,0)),ISNUMBER(MATCH(LEFT(TRIM(IF(ISNUMBER(FIND(".",E930)),LEFT(E930,FIND(".",E930)-1),E930)),3),PlanCont,0)))),"Contul creditor nu există în plan. ",""))&amp;IF(AND(D930&lt;&gt;"",TRIM(D930&amp;"")=TRIM(E930&amp;"")),"Același cont pe debit și credit. ","")&amp;IF(N(F930)=0,"Lipsește suma. ","")&amp;IF(AND(N(F930)&lt;0,J930&lt;&gt;"Stornare"),"Sumă negativă într-o notă care nu e de stornare. ","")&amp;IF(C930="","Lipsește explicația. ","")))</f>
        <v/>
      </c>
      <c r="L930" s="1" t="str">
        <f>IF(B930="","",B930&amp;"|"&amp;COUNTIF($B$5:B930,B930))</f>
        <v/>
      </c>
      <c r="M930" s="1" t="str">
        <f t="shared" si="44"/>
        <v/>
      </c>
    </row>
    <row r="931" spans="2:13" x14ac:dyDescent="0.2">
      <c r="B931" s="18"/>
      <c r="C931" s="13"/>
      <c r="D931" s="22"/>
      <c r="E931" s="22"/>
      <c r="F931" s="23"/>
      <c r="G931" s="24" t="str">
        <f>IF(B931="","",IFERROR(INDEX('Registru note'!$C$5:$C$504,MATCH(B931,'Registru note'!$B$5:$B$504,0)),""))</f>
        <v/>
      </c>
      <c r="H931" s="25" t="str">
        <f t="shared" si="42"/>
        <v/>
      </c>
      <c r="I931" s="25" t="str">
        <f t="shared" si="43"/>
        <v/>
      </c>
      <c r="J931" s="15" t="str">
        <f>IF(B931="","",IFERROR(INDEX('Registru note'!$D$5:$D$504,MATCH(B931,'Registru note'!$B$5:$B$504,0)),""))</f>
        <v/>
      </c>
      <c r="K931" s="17" t="str">
        <f>IF(AND(B931="",D931="",E931=""),"",TRIM(IF(ISNA(MATCH(B931,'Registru note'!$B$5:$B$504,0)),"Nota nu există în registru. ","")&amp;IF(D931="","Lipsește contul debitor. ",IF(NOT(OR(ISNUMBER(MATCH(TRIM(IF(ISNUMBER(FIND(".",D931)),LEFT(D931,FIND(".",D931)-1),D931)),PlanCont,0)),ISNUMBER(MATCH(LEFT(TRIM(IF(ISNUMBER(FIND(".",D931)),LEFT(D931,FIND(".",D931)-1),D931)),4),PlanCont,0)),ISNUMBER(MATCH(LEFT(TRIM(IF(ISNUMBER(FIND(".",D931)),LEFT(D931,FIND(".",D931)-1),D931)),3),PlanCont,0)))),"Contul debitor nu există în plan. ",""))&amp;IF(E931="","Lipsește contul creditor. ",IF(NOT(OR(ISNUMBER(MATCH(TRIM(IF(ISNUMBER(FIND(".",E931)),LEFT(E931,FIND(".",E931)-1),E931)),PlanCont,0)),ISNUMBER(MATCH(LEFT(TRIM(IF(ISNUMBER(FIND(".",E931)),LEFT(E931,FIND(".",E931)-1),E931)),4),PlanCont,0)),ISNUMBER(MATCH(LEFT(TRIM(IF(ISNUMBER(FIND(".",E931)),LEFT(E931,FIND(".",E931)-1),E931)),3),PlanCont,0)))),"Contul creditor nu există în plan. ",""))&amp;IF(AND(D931&lt;&gt;"",TRIM(D931&amp;"")=TRIM(E931&amp;"")),"Același cont pe debit și credit. ","")&amp;IF(N(F931)=0,"Lipsește suma. ","")&amp;IF(AND(N(F931)&lt;0,J931&lt;&gt;"Stornare"),"Sumă negativă într-o notă care nu e de stornare. ","")&amp;IF(C931="","Lipsește explicația. ","")))</f>
        <v/>
      </c>
      <c r="L931" s="1" t="str">
        <f>IF(B931="","",B931&amp;"|"&amp;COUNTIF($B$5:B931,B931))</f>
        <v/>
      </c>
      <c r="M931" s="1" t="str">
        <f t="shared" si="44"/>
        <v/>
      </c>
    </row>
    <row r="932" spans="2:13" x14ac:dyDescent="0.2">
      <c r="B932" s="18"/>
      <c r="C932" s="13"/>
      <c r="D932" s="22"/>
      <c r="E932" s="22"/>
      <c r="F932" s="23"/>
      <c r="G932" s="24" t="str">
        <f>IF(B932="","",IFERROR(INDEX('Registru note'!$C$5:$C$504,MATCH(B932,'Registru note'!$B$5:$B$504,0)),""))</f>
        <v/>
      </c>
      <c r="H932" s="25" t="str">
        <f t="shared" si="42"/>
        <v/>
      </c>
      <c r="I932" s="25" t="str">
        <f t="shared" si="43"/>
        <v/>
      </c>
      <c r="J932" s="15" t="str">
        <f>IF(B932="","",IFERROR(INDEX('Registru note'!$D$5:$D$504,MATCH(B932,'Registru note'!$B$5:$B$504,0)),""))</f>
        <v/>
      </c>
      <c r="K932" s="17" t="str">
        <f>IF(AND(B932="",D932="",E932=""),"",TRIM(IF(ISNA(MATCH(B932,'Registru note'!$B$5:$B$504,0)),"Nota nu există în registru. ","")&amp;IF(D932="","Lipsește contul debitor. ",IF(NOT(OR(ISNUMBER(MATCH(TRIM(IF(ISNUMBER(FIND(".",D932)),LEFT(D932,FIND(".",D932)-1),D932)),PlanCont,0)),ISNUMBER(MATCH(LEFT(TRIM(IF(ISNUMBER(FIND(".",D932)),LEFT(D932,FIND(".",D932)-1),D932)),4),PlanCont,0)),ISNUMBER(MATCH(LEFT(TRIM(IF(ISNUMBER(FIND(".",D932)),LEFT(D932,FIND(".",D932)-1),D932)),3),PlanCont,0)))),"Contul debitor nu există în plan. ",""))&amp;IF(E932="","Lipsește contul creditor. ",IF(NOT(OR(ISNUMBER(MATCH(TRIM(IF(ISNUMBER(FIND(".",E932)),LEFT(E932,FIND(".",E932)-1),E932)),PlanCont,0)),ISNUMBER(MATCH(LEFT(TRIM(IF(ISNUMBER(FIND(".",E932)),LEFT(E932,FIND(".",E932)-1),E932)),4),PlanCont,0)),ISNUMBER(MATCH(LEFT(TRIM(IF(ISNUMBER(FIND(".",E932)),LEFT(E932,FIND(".",E932)-1),E932)),3),PlanCont,0)))),"Contul creditor nu există în plan. ",""))&amp;IF(AND(D932&lt;&gt;"",TRIM(D932&amp;"")=TRIM(E932&amp;"")),"Același cont pe debit și credit. ","")&amp;IF(N(F932)=0,"Lipsește suma. ","")&amp;IF(AND(N(F932)&lt;0,J932&lt;&gt;"Stornare"),"Sumă negativă într-o notă care nu e de stornare. ","")&amp;IF(C932="","Lipsește explicația. ","")))</f>
        <v/>
      </c>
      <c r="L932" s="1" t="str">
        <f>IF(B932="","",B932&amp;"|"&amp;COUNTIF($B$5:B932,B932))</f>
        <v/>
      </c>
      <c r="M932" s="1" t="str">
        <f t="shared" si="44"/>
        <v/>
      </c>
    </row>
    <row r="933" spans="2:13" x14ac:dyDescent="0.2">
      <c r="B933" s="18"/>
      <c r="C933" s="13"/>
      <c r="D933" s="22"/>
      <c r="E933" s="22"/>
      <c r="F933" s="23"/>
      <c r="G933" s="24" t="str">
        <f>IF(B933="","",IFERROR(INDEX('Registru note'!$C$5:$C$504,MATCH(B933,'Registru note'!$B$5:$B$504,0)),""))</f>
        <v/>
      </c>
      <c r="H933" s="25" t="str">
        <f t="shared" si="42"/>
        <v/>
      </c>
      <c r="I933" s="25" t="str">
        <f t="shared" si="43"/>
        <v/>
      </c>
      <c r="J933" s="15" t="str">
        <f>IF(B933="","",IFERROR(INDEX('Registru note'!$D$5:$D$504,MATCH(B933,'Registru note'!$B$5:$B$504,0)),""))</f>
        <v/>
      </c>
      <c r="K933" s="17" t="str">
        <f>IF(AND(B933="",D933="",E933=""),"",TRIM(IF(ISNA(MATCH(B933,'Registru note'!$B$5:$B$504,0)),"Nota nu există în registru. ","")&amp;IF(D933="","Lipsește contul debitor. ",IF(NOT(OR(ISNUMBER(MATCH(TRIM(IF(ISNUMBER(FIND(".",D933)),LEFT(D933,FIND(".",D933)-1),D933)),PlanCont,0)),ISNUMBER(MATCH(LEFT(TRIM(IF(ISNUMBER(FIND(".",D933)),LEFT(D933,FIND(".",D933)-1),D933)),4),PlanCont,0)),ISNUMBER(MATCH(LEFT(TRIM(IF(ISNUMBER(FIND(".",D933)),LEFT(D933,FIND(".",D933)-1),D933)),3),PlanCont,0)))),"Contul debitor nu există în plan. ",""))&amp;IF(E933="","Lipsește contul creditor. ",IF(NOT(OR(ISNUMBER(MATCH(TRIM(IF(ISNUMBER(FIND(".",E933)),LEFT(E933,FIND(".",E933)-1),E933)),PlanCont,0)),ISNUMBER(MATCH(LEFT(TRIM(IF(ISNUMBER(FIND(".",E933)),LEFT(E933,FIND(".",E933)-1),E933)),4),PlanCont,0)),ISNUMBER(MATCH(LEFT(TRIM(IF(ISNUMBER(FIND(".",E933)),LEFT(E933,FIND(".",E933)-1),E933)),3),PlanCont,0)))),"Contul creditor nu există în plan. ",""))&amp;IF(AND(D933&lt;&gt;"",TRIM(D933&amp;"")=TRIM(E933&amp;"")),"Același cont pe debit și credit. ","")&amp;IF(N(F933)=0,"Lipsește suma. ","")&amp;IF(AND(N(F933)&lt;0,J933&lt;&gt;"Stornare"),"Sumă negativă într-o notă care nu e de stornare. ","")&amp;IF(C933="","Lipsește explicația. ","")))</f>
        <v/>
      </c>
      <c r="L933" s="1" t="str">
        <f>IF(B933="","",B933&amp;"|"&amp;COUNTIF($B$5:B933,B933))</f>
        <v/>
      </c>
      <c r="M933" s="1" t="str">
        <f t="shared" si="44"/>
        <v/>
      </c>
    </row>
    <row r="934" spans="2:13" x14ac:dyDescent="0.2">
      <c r="B934" s="18"/>
      <c r="C934" s="13"/>
      <c r="D934" s="22"/>
      <c r="E934" s="22"/>
      <c r="F934" s="23"/>
      <c r="G934" s="24" t="str">
        <f>IF(B934="","",IFERROR(INDEX('Registru note'!$C$5:$C$504,MATCH(B934,'Registru note'!$B$5:$B$504,0)),""))</f>
        <v/>
      </c>
      <c r="H934" s="25" t="str">
        <f t="shared" si="42"/>
        <v/>
      </c>
      <c r="I934" s="25" t="str">
        <f t="shared" si="43"/>
        <v/>
      </c>
      <c r="J934" s="15" t="str">
        <f>IF(B934="","",IFERROR(INDEX('Registru note'!$D$5:$D$504,MATCH(B934,'Registru note'!$B$5:$B$504,0)),""))</f>
        <v/>
      </c>
      <c r="K934" s="17" t="str">
        <f>IF(AND(B934="",D934="",E934=""),"",TRIM(IF(ISNA(MATCH(B934,'Registru note'!$B$5:$B$504,0)),"Nota nu există în registru. ","")&amp;IF(D934="","Lipsește contul debitor. ",IF(NOT(OR(ISNUMBER(MATCH(TRIM(IF(ISNUMBER(FIND(".",D934)),LEFT(D934,FIND(".",D934)-1),D934)),PlanCont,0)),ISNUMBER(MATCH(LEFT(TRIM(IF(ISNUMBER(FIND(".",D934)),LEFT(D934,FIND(".",D934)-1),D934)),4),PlanCont,0)),ISNUMBER(MATCH(LEFT(TRIM(IF(ISNUMBER(FIND(".",D934)),LEFT(D934,FIND(".",D934)-1),D934)),3),PlanCont,0)))),"Contul debitor nu există în plan. ",""))&amp;IF(E934="","Lipsește contul creditor. ",IF(NOT(OR(ISNUMBER(MATCH(TRIM(IF(ISNUMBER(FIND(".",E934)),LEFT(E934,FIND(".",E934)-1),E934)),PlanCont,0)),ISNUMBER(MATCH(LEFT(TRIM(IF(ISNUMBER(FIND(".",E934)),LEFT(E934,FIND(".",E934)-1),E934)),4),PlanCont,0)),ISNUMBER(MATCH(LEFT(TRIM(IF(ISNUMBER(FIND(".",E934)),LEFT(E934,FIND(".",E934)-1),E934)),3),PlanCont,0)))),"Contul creditor nu există în plan. ",""))&amp;IF(AND(D934&lt;&gt;"",TRIM(D934&amp;"")=TRIM(E934&amp;"")),"Același cont pe debit și credit. ","")&amp;IF(N(F934)=0,"Lipsește suma. ","")&amp;IF(AND(N(F934)&lt;0,J934&lt;&gt;"Stornare"),"Sumă negativă într-o notă care nu e de stornare. ","")&amp;IF(C934="","Lipsește explicația. ","")))</f>
        <v/>
      </c>
      <c r="L934" s="1" t="str">
        <f>IF(B934="","",B934&amp;"|"&amp;COUNTIF($B$5:B934,B934))</f>
        <v/>
      </c>
      <c r="M934" s="1" t="str">
        <f t="shared" si="44"/>
        <v/>
      </c>
    </row>
    <row r="935" spans="2:13" x14ac:dyDescent="0.2">
      <c r="B935" s="18"/>
      <c r="C935" s="13"/>
      <c r="D935" s="22"/>
      <c r="E935" s="22"/>
      <c r="F935" s="23"/>
      <c r="G935" s="24" t="str">
        <f>IF(B935="","",IFERROR(INDEX('Registru note'!$C$5:$C$504,MATCH(B935,'Registru note'!$B$5:$B$504,0)),""))</f>
        <v/>
      </c>
      <c r="H935" s="25" t="str">
        <f t="shared" si="42"/>
        <v/>
      </c>
      <c r="I935" s="25" t="str">
        <f t="shared" si="43"/>
        <v/>
      </c>
      <c r="J935" s="15" t="str">
        <f>IF(B935="","",IFERROR(INDEX('Registru note'!$D$5:$D$504,MATCH(B935,'Registru note'!$B$5:$B$504,0)),""))</f>
        <v/>
      </c>
      <c r="K935" s="17" t="str">
        <f>IF(AND(B935="",D935="",E935=""),"",TRIM(IF(ISNA(MATCH(B935,'Registru note'!$B$5:$B$504,0)),"Nota nu există în registru. ","")&amp;IF(D935="","Lipsește contul debitor. ",IF(NOT(OR(ISNUMBER(MATCH(TRIM(IF(ISNUMBER(FIND(".",D935)),LEFT(D935,FIND(".",D935)-1),D935)),PlanCont,0)),ISNUMBER(MATCH(LEFT(TRIM(IF(ISNUMBER(FIND(".",D935)),LEFT(D935,FIND(".",D935)-1),D935)),4),PlanCont,0)),ISNUMBER(MATCH(LEFT(TRIM(IF(ISNUMBER(FIND(".",D935)),LEFT(D935,FIND(".",D935)-1),D935)),3),PlanCont,0)))),"Contul debitor nu există în plan. ",""))&amp;IF(E935="","Lipsește contul creditor. ",IF(NOT(OR(ISNUMBER(MATCH(TRIM(IF(ISNUMBER(FIND(".",E935)),LEFT(E935,FIND(".",E935)-1),E935)),PlanCont,0)),ISNUMBER(MATCH(LEFT(TRIM(IF(ISNUMBER(FIND(".",E935)),LEFT(E935,FIND(".",E935)-1),E935)),4),PlanCont,0)),ISNUMBER(MATCH(LEFT(TRIM(IF(ISNUMBER(FIND(".",E935)),LEFT(E935,FIND(".",E935)-1),E935)),3),PlanCont,0)))),"Contul creditor nu există în plan. ",""))&amp;IF(AND(D935&lt;&gt;"",TRIM(D935&amp;"")=TRIM(E935&amp;"")),"Același cont pe debit și credit. ","")&amp;IF(N(F935)=0,"Lipsește suma. ","")&amp;IF(AND(N(F935)&lt;0,J935&lt;&gt;"Stornare"),"Sumă negativă într-o notă care nu e de stornare. ","")&amp;IF(C935="","Lipsește explicația. ","")))</f>
        <v/>
      </c>
      <c r="L935" s="1" t="str">
        <f>IF(B935="","",B935&amp;"|"&amp;COUNTIF($B$5:B935,B935))</f>
        <v/>
      </c>
      <c r="M935" s="1" t="str">
        <f t="shared" si="44"/>
        <v/>
      </c>
    </row>
    <row r="936" spans="2:13" x14ac:dyDescent="0.2">
      <c r="B936" s="18"/>
      <c r="C936" s="13"/>
      <c r="D936" s="22"/>
      <c r="E936" s="22"/>
      <c r="F936" s="23"/>
      <c r="G936" s="24" t="str">
        <f>IF(B936="","",IFERROR(INDEX('Registru note'!$C$5:$C$504,MATCH(B936,'Registru note'!$B$5:$B$504,0)),""))</f>
        <v/>
      </c>
      <c r="H936" s="25" t="str">
        <f t="shared" si="42"/>
        <v/>
      </c>
      <c r="I936" s="25" t="str">
        <f t="shared" si="43"/>
        <v/>
      </c>
      <c r="J936" s="15" t="str">
        <f>IF(B936="","",IFERROR(INDEX('Registru note'!$D$5:$D$504,MATCH(B936,'Registru note'!$B$5:$B$504,0)),""))</f>
        <v/>
      </c>
      <c r="K936" s="17" t="str">
        <f>IF(AND(B936="",D936="",E936=""),"",TRIM(IF(ISNA(MATCH(B936,'Registru note'!$B$5:$B$504,0)),"Nota nu există în registru. ","")&amp;IF(D936="","Lipsește contul debitor. ",IF(NOT(OR(ISNUMBER(MATCH(TRIM(IF(ISNUMBER(FIND(".",D936)),LEFT(D936,FIND(".",D936)-1),D936)),PlanCont,0)),ISNUMBER(MATCH(LEFT(TRIM(IF(ISNUMBER(FIND(".",D936)),LEFT(D936,FIND(".",D936)-1),D936)),4),PlanCont,0)),ISNUMBER(MATCH(LEFT(TRIM(IF(ISNUMBER(FIND(".",D936)),LEFT(D936,FIND(".",D936)-1),D936)),3),PlanCont,0)))),"Contul debitor nu există în plan. ",""))&amp;IF(E936="","Lipsește contul creditor. ",IF(NOT(OR(ISNUMBER(MATCH(TRIM(IF(ISNUMBER(FIND(".",E936)),LEFT(E936,FIND(".",E936)-1),E936)),PlanCont,0)),ISNUMBER(MATCH(LEFT(TRIM(IF(ISNUMBER(FIND(".",E936)),LEFT(E936,FIND(".",E936)-1),E936)),4),PlanCont,0)),ISNUMBER(MATCH(LEFT(TRIM(IF(ISNUMBER(FIND(".",E936)),LEFT(E936,FIND(".",E936)-1),E936)),3),PlanCont,0)))),"Contul creditor nu există în plan. ",""))&amp;IF(AND(D936&lt;&gt;"",TRIM(D936&amp;"")=TRIM(E936&amp;"")),"Același cont pe debit și credit. ","")&amp;IF(N(F936)=0,"Lipsește suma. ","")&amp;IF(AND(N(F936)&lt;0,J936&lt;&gt;"Stornare"),"Sumă negativă într-o notă care nu e de stornare. ","")&amp;IF(C936="","Lipsește explicația. ","")))</f>
        <v/>
      </c>
      <c r="L936" s="1" t="str">
        <f>IF(B936="","",B936&amp;"|"&amp;COUNTIF($B$5:B936,B936))</f>
        <v/>
      </c>
      <c r="M936" s="1" t="str">
        <f t="shared" si="44"/>
        <v/>
      </c>
    </row>
    <row r="937" spans="2:13" x14ac:dyDescent="0.2">
      <c r="B937" s="18"/>
      <c r="C937" s="13"/>
      <c r="D937" s="22"/>
      <c r="E937" s="22"/>
      <c r="F937" s="23"/>
      <c r="G937" s="24" t="str">
        <f>IF(B937="","",IFERROR(INDEX('Registru note'!$C$5:$C$504,MATCH(B937,'Registru note'!$B$5:$B$504,0)),""))</f>
        <v/>
      </c>
      <c r="H937" s="25" t="str">
        <f t="shared" si="42"/>
        <v/>
      </c>
      <c r="I937" s="25" t="str">
        <f t="shared" si="43"/>
        <v/>
      </c>
      <c r="J937" s="15" t="str">
        <f>IF(B937="","",IFERROR(INDEX('Registru note'!$D$5:$D$504,MATCH(B937,'Registru note'!$B$5:$B$504,0)),""))</f>
        <v/>
      </c>
      <c r="K937" s="17" t="str">
        <f>IF(AND(B937="",D937="",E937=""),"",TRIM(IF(ISNA(MATCH(B937,'Registru note'!$B$5:$B$504,0)),"Nota nu există în registru. ","")&amp;IF(D937="","Lipsește contul debitor. ",IF(NOT(OR(ISNUMBER(MATCH(TRIM(IF(ISNUMBER(FIND(".",D937)),LEFT(D937,FIND(".",D937)-1),D937)),PlanCont,0)),ISNUMBER(MATCH(LEFT(TRIM(IF(ISNUMBER(FIND(".",D937)),LEFT(D937,FIND(".",D937)-1),D937)),4),PlanCont,0)),ISNUMBER(MATCH(LEFT(TRIM(IF(ISNUMBER(FIND(".",D937)),LEFT(D937,FIND(".",D937)-1),D937)),3),PlanCont,0)))),"Contul debitor nu există în plan. ",""))&amp;IF(E937="","Lipsește contul creditor. ",IF(NOT(OR(ISNUMBER(MATCH(TRIM(IF(ISNUMBER(FIND(".",E937)),LEFT(E937,FIND(".",E937)-1),E937)),PlanCont,0)),ISNUMBER(MATCH(LEFT(TRIM(IF(ISNUMBER(FIND(".",E937)),LEFT(E937,FIND(".",E937)-1),E937)),4),PlanCont,0)),ISNUMBER(MATCH(LEFT(TRIM(IF(ISNUMBER(FIND(".",E937)),LEFT(E937,FIND(".",E937)-1),E937)),3),PlanCont,0)))),"Contul creditor nu există în plan. ",""))&amp;IF(AND(D937&lt;&gt;"",TRIM(D937&amp;"")=TRIM(E937&amp;"")),"Același cont pe debit și credit. ","")&amp;IF(N(F937)=0,"Lipsește suma. ","")&amp;IF(AND(N(F937)&lt;0,J937&lt;&gt;"Stornare"),"Sumă negativă într-o notă care nu e de stornare. ","")&amp;IF(C937="","Lipsește explicația. ","")))</f>
        <v/>
      </c>
      <c r="L937" s="1" t="str">
        <f>IF(B937="","",B937&amp;"|"&amp;COUNTIF($B$5:B937,B937))</f>
        <v/>
      </c>
      <c r="M937" s="1" t="str">
        <f t="shared" si="44"/>
        <v/>
      </c>
    </row>
    <row r="938" spans="2:13" x14ac:dyDescent="0.2">
      <c r="B938" s="18"/>
      <c r="C938" s="13"/>
      <c r="D938" s="22"/>
      <c r="E938" s="22"/>
      <c r="F938" s="23"/>
      <c r="G938" s="24" t="str">
        <f>IF(B938="","",IFERROR(INDEX('Registru note'!$C$5:$C$504,MATCH(B938,'Registru note'!$B$5:$B$504,0)),""))</f>
        <v/>
      </c>
      <c r="H938" s="25" t="str">
        <f t="shared" si="42"/>
        <v/>
      </c>
      <c r="I938" s="25" t="str">
        <f t="shared" si="43"/>
        <v/>
      </c>
      <c r="J938" s="15" t="str">
        <f>IF(B938="","",IFERROR(INDEX('Registru note'!$D$5:$D$504,MATCH(B938,'Registru note'!$B$5:$B$504,0)),""))</f>
        <v/>
      </c>
      <c r="K938" s="17" t="str">
        <f>IF(AND(B938="",D938="",E938=""),"",TRIM(IF(ISNA(MATCH(B938,'Registru note'!$B$5:$B$504,0)),"Nota nu există în registru. ","")&amp;IF(D938="","Lipsește contul debitor. ",IF(NOT(OR(ISNUMBER(MATCH(TRIM(IF(ISNUMBER(FIND(".",D938)),LEFT(D938,FIND(".",D938)-1),D938)),PlanCont,0)),ISNUMBER(MATCH(LEFT(TRIM(IF(ISNUMBER(FIND(".",D938)),LEFT(D938,FIND(".",D938)-1),D938)),4),PlanCont,0)),ISNUMBER(MATCH(LEFT(TRIM(IF(ISNUMBER(FIND(".",D938)),LEFT(D938,FIND(".",D938)-1),D938)),3),PlanCont,0)))),"Contul debitor nu există în plan. ",""))&amp;IF(E938="","Lipsește contul creditor. ",IF(NOT(OR(ISNUMBER(MATCH(TRIM(IF(ISNUMBER(FIND(".",E938)),LEFT(E938,FIND(".",E938)-1),E938)),PlanCont,0)),ISNUMBER(MATCH(LEFT(TRIM(IF(ISNUMBER(FIND(".",E938)),LEFT(E938,FIND(".",E938)-1),E938)),4),PlanCont,0)),ISNUMBER(MATCH(LEFT(TRIM(IF(ISNUMBER(FIND(".",E938)),LEFT(E938,FIND(".",E938)-1),E938)),3),PlanCont,0)))),"Contul creditor nu există în plan. ",""))&amp;IF(AND(D938&lt;&gt;"",TRIM(D938&amp;"")=TRIM(E938&amp;"")),"Același cont pe debit și credit. ","")&amp;IF(N(F938)=0,"Lipsește suma. ","")&amp;IF(AND(N(F938)&lt;0,J938&lt;&gt;"Stornare"),"Sumă negativă într-o notă care nu e de stornare. ","")&amp;IF(C938="","Lipsește explicația. ","")))</f>
        <v/>
      </c>
      <c r="L938" s="1" t="str">
        <f>IF(B938="","",B938&amp;"|"&amp;COUNTIF($B$5:B938,B938))</f>
        <v/>
      </c>
      <c r="M938" s="1" t="str">
        <f t="shared" si="44"/>
        <v/>
      </c>
    </row>
    <row r="939" spans="2:13" x14ac:dyDescent="0.2">
      <c r="B939" s="18"/>
      <c r="C939" s="13"/>
      <c r="D939" s="22"/>
      <c r="E939" s="22"/>
      <c r="F939" s="23"/>
      <c r="G939" s="24" t="str">
        <f>IF(B939="","",IFERROR(INDEX('Registru note'!$C$5:$C$504,MATCH(B939,'Registru note'!$B$5:$B$504,0)),""))</f>
        <v/>
      </c>
      <c r="H939" s="25" t="str">
        <f t="shared" si="42"/>
        <v/>
      </c>
      <c r="I939" s="25" t="str">
        <f t="shared" si="43"/>
        <v/>
      </c>
      <c r="J939" s="15" t="str">
        <f>IF(B939="","",IFERROR(INDEX('Registru note'!$D$5:$D$504,MATCH(B939,'Registru note'!$B$5:$B$504,0)),""))</f>
        <v/>
      </c>
      <c r="K939" s="17" t="str">
        <f>IF(AND(B939="",D939="",E939=""),"",TRIM(IF(ISNA(MATCH(B939,'Registru note'!$B$5:$B$504,0)),"Nota nu există în registru. ","")&amp;IF(D939="","Lipsește contul debitor. ",IF(NOT(OR(ISNUMBER(MATCH(TRIM(IF(ISNUMBER(FIND(".",D939)),LEFT(D939,FIND(".",D939)-1),D939)),PlanCont,0)),ISNUMBER(MATCH(LEFT(TRIM(IF(ISNUMBER(FIND(".",D939)),LEFT(D939,FIND(".",D939)-1),D939)),4),PlanCont,0)),ISNUMBER(MATCH(LEFT(TRIM(IF(ISNUMBER(FIND(".",D939)),LEFT(D939,FIND(".",D939)-1),D939)),3),PlanCont,0)))),"Contul debitor nu există în plan. ",""))&amp;IF(E939="","Lipsește contul creditor. ",IF(NOT(OR(ISNUMBER(MATCH(TRIM(IF(ISNUMBER(FIND(".",E939)),LEFT(E939,FIND(".",E939)-1),E939)),PlanCont,0)),ISNUMBER(MATCH(LEFT(TRIM(IF(ISNUMBER(FIND(".",E939)),LEFT(E939,FIND(".",E939)-1),E939)),4),PlanCont,0)),ISNUMBER(MATCH(LEFT(TRIM(IF(ISNUMBER(FIND(".",E939)),LEFT(E939,FIND(".",E939)-1),E939)),3),PlanCont,0)))),"Contul creditor nu există în plan. ",""))&amp;IF(AND(D939&lt;&gt;"",TRIM(D939&amp;"")=TRIM(E939&amp;"")),"Același cont pe debit și credit. ","")&amp;IF(N(F939)=0,"Lipsește suma. ","")&amp;IF(AND(N(F939)&lt;0,J939&lt;&gt;"Stornare"),"Sumă negativă într-o notă care nu e de stornare. ","")&amp;IF(C939="","Lipsește explicația. ","")))</f>
        <v/>
      </c>
      <c r="L939" s="1" t="str">
        <f>IF(B939="","",B939&amp;"|"&amp;COUNTIF($B$5:B939,B939))</f>
        <v/>
      </c>
      <c r="M939" s="1" t="str">
        <f t="shared" si="44"/>
        <v/>
      </c>
    </row>
    <row r="940" spans="2:13" x14ac:dyDescent="0.2">
      <c r="B940" s="18"/>
      <c r="C940" s="13"/>
      <c r="D940" s="22"/>
      <c r="E940" s="22"/>
      <c r="F940" s="23"/>
      <c r="G940" s="24" t="str">
        <f>IF(B940="","",IFERROR(INDEX('Registru note'!$C$5:$C$504,MATCH(B940,'Registru note'!$B$5:$B$504,0)),""))</f>
        <v/>
      </c>
      <c r="H940" s="25" t="str">
        <f t="shared" si="42"/>
        <v/>
      </c>
      <c r="I940" s="25" t="str">
        <f t="shared" si="43"/>
        <v/>
      </c>
      <c r="J940" s="15" t="str">
        <f>IF(B940="","",IFERROR(INDEX('Registru note'!$D$5:$D$504,MATCH(B940,'Registru note'!$B$5:$B$504,0)),""))</f>
        <v/>
      </c>
      <c r="K940" s="17" t="str">
        <f>IF(AND(B940="",D940="",E940=""),"",TRIM(IF(ISNA(MATCH(B940,'Registru note'!$B$5:$B$504,0)),"Nota nu există în registru. ","")&amp;IF(D940="","Lipsește contul debitor. ",IF(NOT(OR(ISNUMBER(MATCH(TRIM(IF(ISNUMBER(FIND(".",D940)),LEFT(D940,FIND(".",D940)-1),D940)),PlanCont,0)),ISNUMBER(MATCH(LEFT(TRIM(IF(ISNUMBER(FIND(".",D940)),LEFT(D940,FIND(".",D940)-1),D940)),4),PlanCont,0)),ISNUMBER(MATCH(LEFT(TRIM(IF(ISNUMBER(FIND(".",D940)),LEFT(D940,FIND(".",D940)-1),D940)),3),PlanCont,0)))),"Contul debitor nu există în plan. ",""))&amp;IF(E940="","Lipsește contul creditor. ",IF(NOT(OR(ISNUMBER(MATCH(TRIM(IF(ISNUMBER(FIND(".",E940)),LEFT(E940,FIND(".",E940)-1),E940)),PlanCont,0)),ISNUMBER(MATCH(LEFT(TRIM(IF(ISNUMBER(FIND(".",E940)),LEFT(E940,FIND(".",E940)-1),E940)),4),PlanCont,0)),ISNUMBER(MATCH(LEFT(TRIM(IF(ISNUMBER(FIND(".",E940)),LEFT(E940,FIND(".",E940)-1),E940)),3),PlanCont,0)))),"Contul creditor nu există în plan. ",""))&amp;IF(AND(D940&lt;&gt;"",TRIM(D940&amp;"")=TRIM(E940&amp;"")),"Același cont pe debit și credit. ","")&amp;IF(N(F940)=0,"Lipsește suma. ","")&amp;IF(AND(N(F940)&lt;0,J940&lt;&gt;"Stornare"),"Sumă negativă într-o notă care nu e de stornare. ","")&amp;IF(C940="","Lipsește explicația. ","")))</f>
        <v/>
      </c>
      <c r="L940" s="1" t="str">
        <f>IF(B940="","",B940&amp;"|"&amp;COUNTIF($B$5:B940,B940))</f>
        <v/>
      </c>
      <c r="M940" s="1" t="str">
        <f t="shared" si="44"/>
        <v/>
      </c>
    </row>
    <row r="941" spans="2:13" x14ac:dyDescent="0.2">
      <c r="B941" s="18"/>
      <c r="C941" s="13"/>
      <c r="D941" s="22"/>
      <c r="E941" s="22"/>
      <c r="F941" s="23"/>
      <c r="G941" s="24" t="str">
        <f>IF(B941="","",IFERROR(INDEX('Registru note'!$C$5:$C$504,MATCH(B941,'Registru note'!$B$5:$B$504,0)),""))</f>
        <v/>
      </c>
      <c r="H941" s="25" t="str">
        <f t="shared" si="42"/>
        <v/>
      </c>
      <c r="I941" s="25" t="str">
        <f t="shared" si="43"/>
        <v/>
      </c>
      <c r="J941" s="15" t="str">
        <f>IF(B941="","",IFERROR(INDEX('Registru note'!$D$5:$D$504,MATCH(B941,'Registru note'!$B$5:$B$504,0)),""))</f>
        <v/>
      </c>
      <c r="K941" s="17" t="str">
        <f>IF(AND(B941="",D941="",E941=""),"",TRIM(IF(ISNA(MATCH(B941,'Registru note'!$B$5:$B$504,0)),"Nota nu există în registru. ","")&amp;IF(D941="","Lipsește contul debitor. ",IF(NOT(OR(ISNUMBER(MATCH(TRIM(IF(ISNUMBER(FIND(".",D941)),LEFT(D941,FIND(".",D941)-1),D941)),PlanCont,0)),ISNUMBER(MATCH(LEFT(TRIM(IF(ISNUMBER(FIND(".",D941)),LEFT(D941,FIND(".",D941)-1),D941)),4),PlanCont,0)),ISNUMBER(MATCH(LEFT(TRIM(IF(ISNUMBER(FIND(".",D941)),LEFT(D941,FIND(".",D941)-1),D941)),3),PlanCont,0)))),"Contul debitor nu există în plan. ",""))&amp;IF(E941="","Lipsește contul creditor. ",IF(NOT(OR(ISNUMBER(MATCH(TRIM(IF(ISNUMBER(FIND(".",E941)),LEFT(E941,FIND(".",E941)-1),E941)),PlanCont,0)),ISNUMBER(MATCH(LEFT(TRIM(IF(ISNUMBER(FIND(".",E941)),LEFT(E941,FIND(".",E941)-1),E941)),4),PlanCont,0)),ISNUMBER(MATCH(LEFT(TRIM(IF(ISNUMBER(FIND(".",E941)),LEFT(E941,FIND(".",E941)-1),E941)),3),PlanCont,0)))),"Contul creditor nu există în plan. ",""))&amp;IF(AND(D941&lt;&gt;"",TRIM(D941&amp;"")=TRIM(E941&amp;"")),"Același cont pe debit și credit. ","")&amp;IF(N(F941)=0,"Lipsește suma. ","")&amp;IF(AND(N(F941)&lt;0,J941&lt;&gt;"Stornare"),"Sumă negativă într-o notă care nu e de stornare. ","")&amp;IF(C941="","Lipsește explicația. ","")))</f>
        <v/>
      </c>
      <c r="L941" s="1" t="str">
        <f>IF(B941="","",B941&amp;"|"&amp;COUNTIF($B$5:B941,B941))</f>
        <v/>
      </c>
      <c r="M941" s="1" t="str">
        <f t="shared" si="44"/>
        <v/>
      </c>
    </row>
    <row r="942" spans="2:13" x14ac:dyDescent="0.2">
      <c r="B942" s="18"/>
      <c r="C942" s="13"/>
      <c r="D942" s="22"/>
      <c r="E942" s="22"/>
      <c r="F942" s="23"/>
      <c r="G942" s="24" t="str">
        <f>IF(B942="","",IFERROR(INDEX('Registru note'!$C$5:$C$504,MATCH(B942,'Registru note'!$B$5:$B$504,0)),""))</f>
        <v/>
      </c>
      <c r="H942" s="25" t="str">
        <f t="shared" si="42"/>
        <v/>
      </c>
      <c r="I942" s="25" t="str">
        <f t="shared" si="43"/>
        <v/>
      </c>
      <c r="J942" s="15" t="str">
        <f>IF(B942="","",IFERROR(INDEX('Registru note'!$D$5:$D$504,MATCH(B942,'Registru note'!$B$5:$B$504,0)),""))</f>
        <v/>
      </c>
      <c r="K942" s="17" t="str">
        <f>IF(AND(B942="",D942="",E942=""),"",TRIM(IF(ISNA(MATCH(B942,'Registru note'!$B$5:$B$504,0)),"Nota nu există în registru. ","")&amp;IF(D942="","Lipsește contul debitor. ",IF(NOT(OR(ISNUMBER(MATCH(TRIM(IF(ISNUMBER(FIND(".",D942)),LEFT(D942,FIND(".",D942)-1),D942)),PlanCont,0)),ISNUMBER(MATCH(LEFT(TRIM(IF(ISNUMBER(FIND(".",D942)),LEFT(D942,FIND(".",D942)-1),D942)),4),PlanCont,0)),ISNUMBER(MATCH(LEFT(TRIM(IF(ISNUMBER(FIND(".",D942)),LEFT(D942,FIND(".",D942)-1),D942)),3),PlanCont,0)))),"Contul debitor nu există în plan. ",""))&amp;IF(E942="","Lipsește contul creditor. ",IF(NOT(OR(ISNUMBER(MATCH(TRIM(IF(ISNUMBER(FIND(".",E942)),LEFT(E942,FIND(".",E942)-1),E942)),PlanCont,0)),ISNUMBER(MATCH(LEFT(TRIM(IF(ISNUMBER(FIND(".",E942)),LEFT(E942,FIND(".",E942)-1),E942)),4),PlanCont,0)),ISNUMBER(MATCH(LEFT(TRIM(IF(ISNUMBER(FIND(".",E942)),LEFT(E942,FIND(".",E942)-1),E942)),3),PlanCont,0)))),"Contul creditor nu există în plan. ",""))&amp;IF(AND(D942&lt;&gt;"",TRIM(D942&amp;"")=TRIM(E942&amp;"")),"Același cont pe debit și credit. ","")&amp;IF(N(F942)=0,"Lipsește suma. ","")&amp;IF(AND(N(F942)&lt;0,J942&lt;&gt;"Stornare"),"Sumă negativă într-o notă care nu e de stornare. ","")&amp;IF(C942="","Lipsește explicația. ","")))</f>
        <v/>
      </c>
      <c r="L942" s="1" t="str">
        <f>IF(B942="","",B942&amp;"|"&amp;COUNTIF($B$5:B942,B942))</f>
        <v/>
      </c>
      <c r="M942" s="1" t="str">
        <f t="shared" si="44"/>
        <v/>
      </c>
    </row>
    <row r="943" spans="2:13" x14ac:dyDescent="0.2">
      <c r="B943" s="18"/>
      <c r="C943" s="13"/>
      <c r="D943" s="22"/>
      <c r="E943" s="22"/>
      <c r="F943" s="23"/>
      <c r="G943" s="24" t="str">
        <f>IF(B943="","",IFERROR(INDEX('Registru note'!$C$5:$C$504,MATCH(B943,'Registru note'!$B$5:$B$504,0)),""))</f>
        <v/>
      </c>
      <c r="H943" s="25" t="str">
        <f t="shared" si="42"/>
        <v/>
      </c>
      <c r="I943" s="25" t="str">
        <f t="shared" si="43"/>
        <v/>
      </c>
      <c r="J943" s="15" t="str">
        <f>IF(B943="","",IFERROR(INDEX('Registru note'!$D$5:$D$504,MATCH(B943,'Registru note'!$B$5:$B$504,0)),""))</f>
        <v/>
      </c>
      <c r="K943" s="17" t="str">
        <f>IF(AND(B943="",D943="",E943=""),"",TRIM(IF(ISNA(MATCH(B943,'Registru note'!$B$5:$B$504,0)),"Nota nu există în registru. ","")&amp;IF(D943="","Lipsește contul debitor. ",IF(NOT(OR(ISNUMBER(MATCH(TRIM(IF(ISNUMBER(FIND(".",D943)),LEFT(D943,FIND(".",D943)-1),D943)),PlanCont,0)),ISNUMBER(MATCH(LEFT(TRIM(IF(ISNUMBER(FIND(".",D943)),LEFT(D943,FIND(".",D943)-1),D943)),4),PlanCont,0)),ISNUMBER(MATCH(LEFT(TRIM(IF(ISNUMBER(FIND(".",D943)),LEFT(D943,FIND(".",D943)-1),D943)),3),PlanCont,0)))),"Contul debitor nu există în plan. ",""))&amp;IF(E943="","Lipsește contul creditor. ",IF(NOT(OR(ISNUMBER(MATCH(TRIM(IF(ISNUMBER(FIND(".",E943)),LEFT(E943,FIND(".",E943)-1),E943)),PlanCont,0)),ISNUMBER(MATCH(LEFT(TRIM(IF(ISNUMBER(FIND(".",E943)),LEFT(E943,FIND(".",E943)-1),E943)),4),PlanCont,0)),ISNUMBER(MATCH(LEFT(TRIM(IF(ISNUMBER(FIND(".",E943)),LEFT(E943,FIND(".",E943)-1),E943)),3),PlanCont,0)))),"Contul creditor nu există în plan. ",""))&amp;IF(AND(D943&lt;&gt;"",TRIM(D943&amp;"")=TRIM(E943&amp;"")),"Același cont pe debit și credit. ","")&amp;IF(N(F943)=0,"Lipsește suma. ","")&amp;IF(AND(N(F943)&lt;0,J943&lt;&gt;"Stornare"),"Sumă negativă într-o notă care nu e de stornare. ","")&amp;IF(C943="","Lipsește explicația. ","")))</f>
        <v/>
      </c>
      <c r="L943" s="1" t="str">
        <f>IF(B943="","",B943&amp;"|"&amp;COUNTIF($B$5:B943,B943))</f>
        <v/>
      </c>
      <c r="M943" s="1" t="str">
        <f t="shared" si="44"/>
        <v/>
      </c>
    </row>
    <row r="944" spans="2:13" x14ac:dyDescent="0.2">
      <c r="B944" s="18"/>
      <c r="C944" s="13"/>
      <c r="D944" s="22"/>
      <c r="E944" s="22"/>
      <c r="F944" s="23"/>
      <c r="G944" s="24" t="str">
        <f>IF(B944="","",IFERROR(INDEX('Registru note'!$C$5:$C$504,MATCH(B944,'Registru note'!$B$5:$B$504,0)),""))</f>
        <v/>
      </c>
      <c r="H944" s="25" t="str">
        <f t="shared" si="42"/>
        <v/>
      </c>
      <c r="I944" s="25" t="str">
        <f t="shared" si="43"/>
        <v/>
      </c>
      <c r="J944" s="15" t="str">
        <f>IF(B944="","",IFERROR(INDEX('Registru note'!$D$5:$D$504,MATCH(B944,'Registru note'!$B$5:$B$504,0)),""))</f>
        <v/>
      </c>
      <c r="K944" s="17" t="str">
        <f>IF(AND(B944="",D944="",E944=""),"",TRIM(IF(ISNA(MATCH(B944,'Registru note'!$B$5:$B$504,0)),"Nota nu există în registru. ","")&amp;IF(D944="","Lipsește contul debitor. ",IF(NOT(OR(ISNUMBER(MATCH(TRIM(IF(ISNUMBER(FIND(".",D944)),LEFT(D944,FIND(".",D944)-1),D944)),PlanCont,0)),ISNUMBER(MATCH(LEFT(TRIM(IF(ISNUMBER(FIND(".",D944)),LEFT(D944,FIND(".",D944)-1),D944)),4),PlanCont,0)),ISNUMBER(MATCH(LEFT(TRIM(IF(ISNUMBER(FIND(".",D944)),LEFT(D944,FIND(".",D944)-1),D944)),3),PlanCont,0)))),"Contul debitor nu există în plan. ",""))&amp;IF(E944="","Lipsește contul creditor. ",IF(NOT(OR(ISNUMBER(MATCH(TRIM(IF(ISNUMBER(FIND(".",E944)),LEFT(E944,FIND(".",E944)-1),E944)),PlanCont,0)),ISNUMBER(MATCH(LEFT(TRIM(IF(ISNUMBER(FIND(".",E944)),LEFT(E944,FIND(".",E944)-1),E944)),4),PlanCont,0)),ISNUMBER(MATCH(LEFT(TRIM(IF(ISNUMBER(FIND(".",E944)),LEFT(E944,FIND(".",E944)-1),E944)),3),PlanCont,0)))),"Contul creditor nu există în plan. ",""))&amp;IF(AND(D944&lt;&gt;"",TRIM(D944&amp;"")=TRIM(E944&amp;"")),"Același cont pe debit și credit. ","")&amp;IF(N(F944)=0,"Lipsește suma. ","")&amp;IF(AND(N(F944)&lt;0,J944&lt;&gt;"Stornare"),"Sumă negativă într-o notă care nu e de stornare. ","")&amp;IF(C944="","Lipsește explicația. ","")))</f>
        <v/>
      </c>
      <c r="L944" s="1" t="str">
        <f>IF(B944="","",B944&amp;"|"&amp;COUNTIF($B$5:B944,B944))</f>
        <v/>
      </c>
      <c r="M944" s="1" t="str">
        <f t="shared" si="44"/>
        <v/>
      </c>
    </row>
    <row r="945" spans="2:13" x14ac:dyDescent="0.2">
      <c r="B945" s="18"/>
      <c r="C945" s="13"/>
      <c r="D945" s="22"/>
      <c r="E945" s="22"/>
      <c r="F945" s="23"/>
      <c r="G945" s="24" t="str">
        <f>IF(B945="","",IFERROR(INDEX('Registru note'!$C$5:$C$504,MATCH(B945,'Registru note'!$B$5:$B$504,0)),""))</f>
        <v/>
      </c>
      <c r="H945" s="25" t="str">
        <f t="shared" si="42"/>
        <v/>
      </c>
      <c r="I945" s="25" t="str">
        <f t="shared" si="43"/>
        <v/>
      </c>
      <c r="J945" s="15" t="str">
        <f>IF(B945="","",IFERROR(INDEX('Registru note'!$D$5:$D$504,MATCH(B945,'Registru note'!$B$5:$B$504,0)),""))</f>
        <v/>
      </c>
      <c r="K945" s="17" t="str">
        <f>IF(AND(B945="",D945="",E945=""),"",TRIM(IF(ISNA(MATCH(B945,'Registru note'!$B$5:$B$504,0)),"Nota nu există în registru. ","")&amp;IF(D945="","Lipsește contul debitor. ",IF(NOT(OR(ISNUMBER(MATCH(TRIM(IF(ISNUMBER(FIND(".",D945)),LEFT(D945,FIND(".",D945)-1),D945)),PlanCont,0)),ISNUMBER(MATCH(LEFT(TRIM(IF(ISNUMBER(FIND(".",D945)),LEFT(D945,FIND(".",D945)-1),D945)),4),PlanCont,0)),ISNUMBER(MATCH(LEFT(TRIM(IF(ISNUMBER(FIND(".",D945)),LEFT(D945,FIND(".",D945)-1),D945)),3),PlanCont,0)))),"Contul debitor nu există în plan. ",""))&amp;IF(E945="","Lipsește contul creditor. ",IF(NOT(OR(ISNUMBER(MATCH(TRIM(IF(ISNUMBER(FIND(".",E945)),LEFT(E945,FIND(".",E945)-1),E945)),PlanCont,0)),ISNUMBER(MATCH(LEFT(TRIM(IF(ISNUMBER(FIND(".",E945)),LEFT(E945,FIND(".",E945)-1),E945)),4),PlanCont,0)),ISNUMBER(MATCH(LEFT(TRIM(IF(ISNUMBER(FIND(".",E945)),LEFT(E945,FIND(".",E945)-1),E945)),3),PlanCont,0)))),"Contul creditor nu există în plan. ",""))&amp;IF(AND(D945&lt;&gt;"",TRIM(D945&amp;"")=TRIM(E945&amp;"")),"Același cont pe debit și credit. ","")&amp;IF(N(F945)=0,"Lipsește suma. ","")&amp;IF(AND(N(F945)&lt;0,J945&lt;&gt;"Stornare"),"Sumă negativă într-o notă care nu e de stornare. ","")&amp;IF(C945="","Lipsește explicația. ","")))</f>
        <v/>
      </c>
      <c r="L945" s="1" t="str">
        <f>IF(B945="","",B945&amp;"|"&amp;COUNTIF($B$5:B945,B945))</f>
        <v/>
      </c>
      <c r="M945" s="1" t="str">
        <f t="shared" si="44"/>
        <v/>
      </c>
    </row>
    <row r="946" spans="2:13" x14ac:dyDescent="0.2">
      <c r="B946" s="18"/>
      <c r="C946" s="13"/>
      <c r="D946" s="22"/>
      <c r="E946" s="22"/>
      <c r="F946" s="23"/>
      <c r="G946" s="24" t="str">
        <f>IF(B946="","",IFERROR(INDEX('Registru note'!$C$5:$C$504,MATCH(B946,'Registru note'!$B$5:$B$504,0)),""))</f>
        <v/>
      </c>
      <c r="H946" s="25" t="str">
        <f t="shared" si="42"/>
        <v/>
      </c>
      <c r="I946" s="25" t="str">
        <f t="shared" si="43"/>
        <v/>
      </c>
      <c r="J946" s="15" t="str">
        <f>IF(B946="","",IFERROR(INDEX('Registru note'!$D$5:$D$504,MATCH(B946,'Registru note'!$B$5:$B$504,0)),""))</f>
        <v/>
      </c>
      <c r="K946" s="17" t="str">
        <f>IF(AND(B946="",D946="",E946=""),"",TRIM(IF(ISNA(MATCH(B946,'Registru note'!$B$5:$B$504,0)),"Nota nu există în registru. ","")&amp;IF(D946="","Lipsește contul debitor. ",IF(NOT(OR(ISNUMBER(MATCH(TRIM(IF(ISNUMBER(FIND(".",D946)),LEFT(D946,FIND(".",D946)-1),D946)),PlanCont,0)),ISNUMBER(MATCH(LEFT(TRIM(IF(ISNUMBER(FIND(".",D946)),LEFT(D946,FIND(".",D946)-1),D946)),4),PlanCont,0)),ISNUMBER(MATCH(LEFT(TRIM(IF(ISNUMBER(FIND(".",D946)),LEFT(D946,FIND(".",D946)-1),D946)),3),PlanCont,0)))),"Contul debitor nu există în plan. ",""))&amp;IF(E946="","Lipsește contul creditor. ",IF(NOT(OR(ISNUMBER(MATCH(TRIM(IF(ISNUMBER(FIND(".",E946)),LEFT(E946,FIND(".",E946)-1),E946)),PlanCont,0)),ISNUMBER(MATCH(LEFT(TRIM(IF(ISNUMBER(FIND(".",E946)),LEFT(E946,FIND(".",E946)-1),E946)),4),PlanCont,0)),ISNUMBER(MATCH(LEFT(TRIM(IF(ISNUMBER(FIND(".",E946)),LEFT(E946,FIND(".",E946)-1),E946)),3),PlanCont,0)))),"Contul creditor nu există în plan. ",""))&amp;IF(AND(D946&lt;&gt;"",TRIM(D946&amp;"")=TRIM(E946&amp;"")),"Același cont pe debit și credit. ","")&amp;IF(N(F946)=0,"Lipsește suma. ","")&amp;IF(AND(N(F946)&lt;0,J946&lt;&gt;"Stornare"),"Sumă negativă într-o notă care nu e de stornare. ","")&amp;IF(C946="","Lipsește explicația. ","")))</f>
        <v/>
      </c>
      <c r="L946" s="1" t="str">
        <f>IF(B946="","",B946&amp;"|"&amp;COUNTIF($B$5:B946,B946))</f>
        <v/>
      </c>
      <c r="M946" s="1" t="str">
        <f t="shared" si="44"/>
        <v/>
      </c>
    </row>
    <row r="947" spans="2:13" x14ac:dyDescent="0.2">
      <c r="B947" s="18"/>
      <c r="C947" s="13"/>
      <c r="D947" s="22"/>
      <c r="E947" s="22"/>
      <c r="F947" s="23"/>
      <c r="G947" s="24" t="str">
        <f>IF(B947="","",IFERROR(INDEX('Registru note'!$C$5:$C$504,MATCH(B947,'Registru note'!$B$5:$B$504,0)),""))</f>
        <v/>
      </c>
      <c r="H947" s="25" t="str">
        <f t="shared" si="42"/>
        <v/>
      </c>
      <c r="I947" s="25" t="str">
        <f t="shared" si="43"/>
        <v/>
      </c>
      <c r="J947" s="15" t="str">
        <f>IF(B947="","",IFERROR(INDEX('Registru note'!$D$5:$D$504,MATCH(B947,'Registru note'!$B$5:$B$504,0)),""))</f>
        <v/>
      </c>
      <c r="K947" s="17" t="str">
        <f>IF(AND(B947="",D947="",E947=""),"",TRIM(IF(ISNA(MATCH(B947,'Registru note'!$B$5:$B$504,0)),"Nota nu există în registru. ","")&amp;IF(D947="","Lipsește contul debitor. ",IF(NOT(OR(ISNUMBER(MATCH(TRIM(IF(ISNUMBER(FIND(".",D947)),LEFT(D947,FIND(".",D947)-1),D947)),PlanCont,0)),ISNUMBER(MATCH(LEFT(TRIM(IF(ISNUMBER(FIND(".",D947)),LEFT(D947,FIND(".",D947)-1),D947)),4),PlanCont,0)),ISNUMBER(MATCH(LEFT(TRIM(IF(ISNUMBER(FIND(".",D947)),LEFT(D947,FIND(".",D947)-1),D947)),3),PlanCont,0)))),"Contul debitor nu există în plan. ",""))&amp;IF(E947="","Lipsește contul creditor. ",IF(NOT(OR(ISNUMBER(MATCH(TRIM(IF(ISNUMBER(FIND(".",E947)),LEFT(E947,FIND(".",E947)-1),E947)),PlanCont,0)),ISNUMBER(MATCH(LEFT(TRIM(IF(ISNUMBER(FIND(".",E947)),LEFT(E947,FIND(".",E947)-1),E947)),4),PlanCont,0)),ISNUMBER(MATCH(LEFT(TRIM(IF(ISNUMBER(FIND(".",E947)),LEFT(E947,FIND(".",E947)-1),E947)),3),PlanCont,0)))),"Contul creditor nu există în plan. ",""))&amp;IF(AND(D947&lt;&gt;"",TRIM(D947&amp;"")=TRIM(E947&amp;"")),"Același cont pe debit și credit. ","")&amp;IF(N(F947)=0,"Lipsește suma. ","")&amp;IF(AND(N(F947)&lt;0,J947&lt;&gt;"Stornare"),"Sumă negativă într-o notă care nu e de stornare. ","")&amp;IF(C947="","Lipsește explicația. ","")))</f>
        <v/>
      </c>
      <c r="L947" s="1" t="str">
        <f>IF(B947="","",B947&amp;"|"&amp;COUNTIF($B$5:B947,B947))</f>
        <v/>
      </c>
      <c r="M947" s="1" t="str">
        <f t="shared" si="44"/>
        <v/>
      </c>
    </row>
    <row r="948" spans="2:13" x14ac:dyDescent="0.2">
      <c r="B948" s="18"/>
      <c r="C948" s="13"/>
      <c r="D948" s="22"/>
      <c r="E948" s="22"/>
      <c r="F948" s="23"/>
      <c r="G948" s="24" t="str">
        <f>IF(B948="","",IFERROR(INDEX('Registru note'!$C$5:$C$504,MATCH(B948,'Registru note'!$B$5:$B$504,0)),""))</f>
        <v/>
      </c>
      <c r="H948" s="25" t="str">
        <f t="shared" si="42"/>
        <v/>
      </c>
      <c r="I948" s="25" t="str">
        <f t="shared" si="43"/>
        <v/>
      </c>
      <c r="J948" s="15" t="str">
        <f>IF(B948="","",IFERROR(INDEX('Registru note'!$D$5:$D$504,MATCH(B948,'Registru note'!$B$5:$B$504,0)),""))</f>
        <v/>
      </c>
      <c r="K948" s="17" t="str">
        <f>IF(AND(B948="",D948="",E948=""),"",TRIM(IF(ISNA(MATCH(B948,'Registru note'!$B$5:$B$504,0)),"Nota nu există în registru. ","")&amp;IF(D948="","Lipsește contul debitor. ",IF(NOT(OR(ISNUMBER(MATCH(TRIM(IF(ISNUMBER(FIND(".",D948)),LEFT(D948,FIND(".",D948)-1),D948)),PlanCont,0)),ISNUMBER(MATCH(LEFT(TRIM(IF(ISNUMBER(FIND(".",D948)),LEFT(D948,FIND(".",D948)-1),D948)),4),PlanCont,0)),ISNUMBER(MATCH(LEFT(TRIM(IF(ISNUMBER(FIND(".",D948)),LEFT(D948,FIND(".",D948)-1),D948)),3),PlanCont,0)))),"Contul debitor nu există în plan. ",""))&amp;IF(E948="","Lipsește contul creditor. ",IF(NOT(OR(ISNUMBER(MATCH(TRIM(IF(ISNUMBER(FIND(".",E948)),LEFT(E948,FIND(".",E948)-1),E948)),PlanCont,0)),ISNUMBER(MATCH(LEFT(TRIM(IF(ISNUMBER(FIND(".",E948)),LEFT(E948,FIND(".",E948)-1),E948)),4),PlanCont,0)),ISNUMBER(MATCH(LEFT(TRIM(IF(ISNUMBER(FIND(".",E948)),LEFT(E948,FIND(".",E948)-1),E948)),3),PlanCont,0)))),"Contul creditor nu există în plan. ",""))&amp;IF(AND(D948&lt;&gt;"",TRIM(D948&amp;"")=TRIM(E948&amp;"")),"Același cont pe debit și credit. ","")&amp;IF(N(F948)=0,"Lipsește suma. ","")&amp;IF(AND(N(F948)&lt;0,J948&lt;&gt;"Stornare"),"Sumă negativă într-o notă care nu e de stornare. ","")&amp;IF(C948="","Lipsește explicația. ","")))</f>
        <v/>
      </c>
      <c r="L948" s="1" t="str">
        <f>IF(B948="","",B948&amp;"|"&amp;COUNTIF($B$5:B948,B948))</f>
        <v/>
      </c>
      <c r="M948" s="1" t="str">
        <f t="shared" si="44"/>
        <v/>
      </c>
    </row>
    <row r="949" spans="2:13" x14ac:dyDescent="0.2">
      <c r="B949" s="18"/>
      <c r="C949" s="13"/>
      <c r="D949" s="22"/>
      <c r="E949" s="22"/>
      <c r="F949" s="23"/>
      <c r="G949" s="24" t="str">
        <f>IF(B949="","",IFERROR(INDEX('Registru note'!$C$5:$C$504,MATCH(B949,'Registru note'!$B$5:$B$504,0)),""))</f>
        <v/>
      </c>
      <c r="H949" s="25" t="str">
        <f t="shared" si="42"/>
        <v/>
      </c>
      <c r="I949" s="25" t="str">
        <f t="shared" si="43"/>
        <v/>
      </c>
      <c r="J949" s="15" t="str">
        <f>IF(B949="","",IFERROR(INDEX('Registru note'!$D$5:$D$504,MATCH(B949,'Registru note'!$B$5:$B$504,0)),""))</f>
        <v/>
      </c>
      <c r="K949" s="17" t="str">
        <f>IF(AND(B949="",D949="",E949=""),"",TRIM(IF(ISNA(MATCH(B949,'Registru note'!$B$5:$B$504,0)),"Nota nu există în registru. ","")&amp;IF(D949="","Lipsește contul debitor. ",IF(NOT(OR(ISNUMBER(MATCH(TRIM(IF(ISNUMBER(FIND(".",D949)),LEFT(D949,FIND(".",D949)-1),D949)),PlanCont,0)),ISNUMBER(MATCH(LEFT(TRIM(IF(ISNUMBER(FIND(".",D949)),LEFT(D949,FIND(".",D949)-1),D949)),4),PlanCont,0)),ISNUMBER(MATCH(LEFT(TRIM(IF(ISNUMBER(FIND(".",D949)),LEFT(D949,FIND(".",D949)-1),D949)),3),PlanCont,0)))),"Contul debitor nu există în plan. ",""))&amp;IF(E949="","Lipsește contul creditor. ",IF(NOT(OR(ISNUMBER(MATCH(TRIM(IF(ISNUMBER(FIND(".",E949)),LEFT(E949,FIND(".",E949)-1),E949)),PlanCont,0)),ISNUMBER(MATCH(LEFT(TRIM(IF(ISNUMBER(FIND(".",E949)),LEFT(E949,FIND(".",E949)-1),E949)),4),PlanCont,0)),ISNUMBER(MATCH(LEFT(TRIM(IF(ISNUMBER(FIND(".",E949)),LEFT(E949,FIND(".",E949)-1),E949)),3),PlanCont,0)))),"Contul creditor nu există în plan. ",""))&amp;IF(AND(D949&lt;&gt;"",TRIM(D949&amp;"")=TRIM(E949&amp;"")),"Același cont pe debit și credit. ","")&amp;IF(N(F949)=0,"Lipsește suma. ","")&amp;IF(AND(N(F949)&lt;0,J949&lt;&gt;"Stornare"),"Sumă negativă într-o notă care nu e de stornare. ","")&amp;IF(C949="","Lipsește explicația. ","")))</f>
        <v/>
      </c>
      <c r="L949" s="1" t="str">
        <f>IF(B949="","",B949&amp;"|"&amp;COUNTIF($B$5:B949,B949))</f>
        <v/>
      </c>
      <c r="M949" s="1" t="str">
        <f t="shared" si="44"/>
        <v/>
      </c>
    </row>
    <row r="950" spans="2:13" x14ac:dyDescent="0.2">
      <c r="B950" s="18"/>
      <c r="C950" s="13"/>
      <c r="D950" s="22"/>
      <c r="E950" s="22"/>
      <c r="F950" s="23"/>
      <c r="G950" s="24" t="str">
        <f>IF(B950="","",IFERROR(INDEX('Registru note'!$C$5:$C$504,MATCH(B950,'Registru note'!$B$5:$B$504,0)),""))</f>
        <v/>
      </c>
      <c r="H950" s="25" t="str">
        <f t="shared" si="42"/>
        <v/>
      </c>
      <c r="I950" s="25" t="str">
        <f t="shared" si="43"/>
        <v/>
      </c>
      <c r="J950" s="15" t="str">
        <f>IF(B950="","",IFERROR(INDEX('Registru note'!$D$5:$D$504,MATCH(B950,'Registru note'!$B$5:$B$504,0)),""))</f>
        <v/>
      </c>
      <c r="K950" s="17" t="str">
        <f>IF(AND(B950="",D950="",E950=""),"",TRIM(IF(ISNA(MATCH(B950,'Registru note'!$B$5:$B$504,0)),"Nota nu există în registru. ","")&amp;IF(D950="","Lipsește contul debitor. ",IF(NOT(OR(ISNUMBER(MATCH(TRIM(IF(ISNUMBER(FIND(".",D950)),LEFT(D950,FIND(".",D950)-1),D950)),PlanCont,0)),ISNUMBER(MATCH(LEFT(TRIM(IF(ISNUMBER(FIND(".",D950)),LEFT(D950,FIND(".",D950)-1),D950)),4),PlanCont,0)),ISNUMBER(MATCH(LEFT(TRIM(IF(ISNUMBER(FIND(".",D950)),LEFT(D950,FIND(".",D950)-1),D950)),3),PlanCont,0)))),"Contul debitor nu există în plan. ",""))&amp;IF(E950="","Lipsește contul creditor. ",IF(NOT(OR(ISNUMBER(MATCH(TRIM(IF(ISNUMBER(FIND(".",E950)),LEFT(E950,FIND(".",E950)-1),E950)),PlanCont,0)),ISNUMBER(MATCH(LEFT(TRIM(IF(ISNUMBER(FIND(".",E950)),LEFT(E950,FIND(".",E950)-1),E950)),4),PlanCont,0)),ISNUMBER(MATCH(LEFT(TRIM(IF(ISNUMBER(FIND(".",E950)),LEFT(E950,FIND(".",E950)-1),E950)),3),PlanCont,0)))),"Contul creditor nu există în plan. ",""))&amp;IF(AND(D950&lt;&gt;"",TRIM(D950&amp;"")=TRIM(E950&amp;"")),"Același cont pe debit și credit. ","")&amp;IF(N(F950)=0,"Lipsește suma. ","")&amp;IF(AND(N(F950)&lt;0,J950&lt;&gt;"Stornare"),"Sumă negativă într-o notă care nu e de stornare. ","")&amp;IF(C950="","Lipsește explicația. ","")))</f>
        <v/>
      </c>
      <c r="L950" s="1" t="str">
        <f>IF(B950="","",B950&amp;"|"&amp;COUNTIF($B$5:B950,B950))</f>
        <v/>
      </c>
      <c r="M950" s="1" t="str">
        <f t="shared" si="44"/>
        <v/>
      </c>
    </row>
    <row r="951" spans="2:13" x14ac:dyDescent="0.2">
      <c r="B951" s="18"/>
      <c r="C951" s="13"/>
      <c r="D951" s="22"/>
      <c r="E951" s="22"/>
      <c r="F951" s="23"/>
      <c r="G951" s="24" t="str">
        <f>IF(B951="","",IFERROR(INDEX('Registru note'!$C$5:$C$504,MATCH(B951,'Registru note'!$B$5:$B$504,0)),""))</f>
        <v/>
      </c>
      <c r="H951" s="25" t="str">
        <f t="shared" si="42"/>
        <v/>
      </c>
      <c r="I951" s="25" t="str">
        <f t="shared" si="43"/>
        <v/>
      </c>
      <c r="J951" s="15" t="str">
        <f>IF(B951="","",IFERROR(INDEX('Registru note'!$D$5:$D$504,MATCH(B951,'Registru note'!$B$5:$B$504,0)),""))</f>
        <v/>
      </c>
      <c r="K951" s="17" t="str">
        <f>IF(AND(B951="",D951="",E951=""),"",TRIM(IF(ISNA(MATCH(B951,'Registru note'!$B$5:$B$504,0)),"Nota nu există în registru. ","")&amp;IF(D951="","Lipsește contul debitor. ",IF(NOT(OR(ISNUMBER(MATCH(TRIM(IF(ISNUMBER(FIND(".",D951)),LEFT(D951,FIND(".",D951)-1),D951)),PlanCont,0)),ISNUMBER(MATCH(LEFT(TRIM(IF(ISNUMBER(FIND(".",D951)),LEFT(D951,FIND(".",D951)-1),D951)),4),PlanCont,0)),ISNUMBER(MATCH(LEFT(TRIM(IF(ISNUMBER(FIND(".",D951)),LEFT(D951,FIND(".",D951)-1),D951)),3),PlanCont,0)))),"Contul debitor nu există în plan. ",""))&amp;IF(E951="","Lipsește contul creditor. ",IF(NOT(OR(ISNUMBER(MATCH(TRIM(IF(ISNUMBER(FIND(".",E951)),LEFT(E951,FIND(".",E951)-1),E951)),PlanCont,0)),ISNUMBER(MATCH(LEFT(TRIM(IF(ISNUMBER(FIND(".",E951)),LEFT(E951,FIND(".",E951)-1),E951)),4),PlanCont,0)),ISNUMBER(MATCH(LEFT(TRIM(IF(ISNUMBER(FIND(".",E951)),LEFT(E951,FIND(".",E951)-1),E951)),3),PlanCont,0)))),"Contul creditor nu există în plan. ",""))&amp;IF(AND(D951&lt;&gt;"",TRIM(D951&amp;"")=TRIM(E951&amp;"")),"Același cont pe debit și credit. ","")&amp;IF(N(F951)=0,"Lipsește suma. ","")&amp;IF(AND(N(F951)&lt;0,J951&lt;&gt;"Stornare"),"Sumă negativă într-o notă care nu e de stornare. ","")&amp;IF(C951="","Lipsește explicația. ","")))</f>
        <v/>
      </c>
      <c r="L951" s="1" t="str">
        <f>IF(B951="","",B951&amp;"|"&amp;COUNTIF($B$5:B951,B951))</f>
        <v/>
      </c>
      <c r="M951" s="1" t="str">
        <f t="shared" si="44"/>
        <v/>
      </c>
    </row>
    <row r="952" spans="2:13" x14ac:dyDescent="0.2">
      <c r="B952" s="18"/>
      <c r="C952" s="13"/>
      <c r="D952" s="22"/>
      <c r="E952" s="22"/>
      <c r="F952" s="23"/>
      <c r="G952" s="24" t="str">
        <f>IF(B952="","",IFERROR(INDEX('Registru note'!$C$5:$C$504,MATCH(B952,'Registru note'!$B$5:$B$504,0)),""))</f>
        <v/>
      </c>
      <c r="H952" s="25" t="str">
        <f t="shared" si="42"/>
        <v/>
      </c>
      <c r="I952" s="25" t="str">
        <f t="shared" si="43"/>
        <v/>
      </c>
      <c r="J952" s="15" t="str">
        <f>IF(B952="","",IFERROR(INDEX('Registru note'!$D$5:$D$504,MATCH(B952,'Registru note'!$B$5:$B$504,0)),""))</f>
        <v/>
      </c>
      <c r="K952" s="17" t="str">
        <f>IF(AND(B952="",D952="",E952=""),"",TRIM(IF(ISNA(MATCH(B952,'Registru note'!$B$5:$B$504,0)),"Nota nu există în registru. ","")&amp;IF(D952="","Lipsește contul debitor. ",IF(NOT(OR(ISNUMBER(MATCH(TRIM(IF(ISNUMBER(FIND(".",D952)),LEFT(D952,FIND(".",D952)-1),D952)),PlanCont,0)),ISNUMBER(MATCH(LEFT(TRIM(IF(ISNUMBER(FIND(".",D952)),LEFT(D952,FIND(".",D952)-1),D952)),4),PlanCont,0)),ISNUMBER(MATCH(LEFT(TRIM(IF(ISNUMBER(FIND(".",D952)),LEFT(D952,FIND(".",D952)-1),D952)),3),PlanCont,0)))),"Contul debitor nu există în plan. ",""))&amp;IF(E952="","Lipsește contul creditor. ",IF(NOT(OR(ISNUMBER(MATCH(TRIM(IF(ISNUMBER(FIND(".",E952)),LEFT(E952,FIND(".",E952)-1),E952)),PlanCont,0)),ISNUMBER(MATCH(LEFT(TRIM(IF(ISNUMBER(FIND(".",E952)),LEFT(E952,FIND(".",E952)-1),E952)),4),PlanCont,0)),ISNUMBER(MATCH(LEFT(TRIM(IF(ISNUMBER(FIND(".",E952)),LEFT(E952,FIND(".",E952)-1),E952)),3),PlanCont,0)))),"Contul creditor nu există în plan. ",""))&amp;IF(AND(D952&lt;&gt;"",TRIM(D952&amp;"")=TRIM(E952&amp;"")),"Același cont pe debit și credit. ","")&amp;IF(N(F952)=0,"Lipsește suma. ","")&amp;IF(AND(N(F952)&lt;0,J952&lt;&gt;"Stornare"),"Sumă negativă într-o notă care nu e de stornare. ","")&amp;IF(C952="","Lipsește explicația. ","")))</f>
        <v/>
      </c>
      <c r="L952" s="1" t="str">
        <f>IF(B952="","",B952&amp;"|"&amp;COUNTIF($B$5:B952,B952))</f>
        <v/>
      </c>
      <c r="M952" s="1" t="str">
        <f t="shared" si="44"/>
        <v/>
      </c>
    </row>
    <row r="953" spans="2:13" x14ac:dyDescent="0.2">
      <c r="B953" s="18"/>
      <c r="C953" s="13"/>
      <c r="D953" s="22"/>
      <c r="E953" s="22"/>
      <c r="F953" s="23"/>
      <c r="G953" s="24" t="str">
        <f>IF(B953="","",IFERROR(INDEX('Registru note'!$C$5:$C$504,MATCH(B953,'Registru note'!$B$5:$B$504,0)),""))</f>
        <v/>
      </c>
      <c r="H953" s="25" t="str">
        <f t="shared" si="42"/>
        <v/>
      </c>
      <c r="I953" s="25" t="str">
        <f t="shared" si="43"/>
        <v/>
      </c>
      <c r="J953" s="15" t="str">
        <f>IF(B953="","",IFERROR(INDEX('Registru note'!$D$5:$D$504,MATCH(B953,'Registru note'!$B$5:$B$504,0)),""))</f>
        <v/>
      </c>
      <c r="K953" s="17" t="str">
        <f>IF(AND(B953="",D953="",E953=""),"",TRIM(IF(ISNA(MATCH(B953,'Registru note'!$B$5:$B$504,0)),"Nota nu există în registru. ","")&amp;IF(D953="","Lipsește contul debitor. ",IF(NOT(OR(ISNUMBER(MATCH(TRIM(IF(ISNUMBER(FIND(".",D953)),LEFT(D953,FIND(".",D953)-1),D953)),PlanCont,0)),ISNUMBER(MATCH(LEFT(TRIM(IF(ISNUMBER(FIND(".",D953)),LEFT(D953,FIND(".",D953)-1),D953)),4),PlanCont,0)),ISNUMBER(MATCH(LEFT(TRIM(IF(ISNUMBER(FIND(".",D953)),LEFT(D953,FIND(".",D953)-1),D953)),3),PlanCont,0)))),"Contul debitor nu există în plan. ",""))&amp;IF(E953="","Lipsește contul creditor. ",IF(NOT(OR(ISNUMBER(MATCH(TRIM(IF(ISNUMBER(FIND(".",E953)),LEFT(E953,FIND(".",E953)-1),E953)),PlanCont,0)),ISNUMBER(MATCH(LEFT(TRIM(IF(ISNUMBER(FIND(".",E953)),LEFT(E953,FIND(".",E953)-1),E953)),4),PlanCont,0)),ISNUMBER(MATCH(LEFT(TRIM(IF(ISNUMBER(FIND(".",E953)),LEFT(E953,FIND(".",E953)-1),E953)),3),PlanCont,0)))),"Contul creditor nu există în plan. ",""))&amp;IF(AND(D953&lt;&gt;"",TRIM(D953&amp;"")=TRIM(E953&amp;"")),"Același cont pe debit și credit. ","")&amp;IF(N(F953)=0,"Lipsește suma. ","")&amp;IF(AND(N(F953)&lt;0,J953&lt;&gt;"Stornare"),"Sumă negativă într-o notă care nu e de stornare. ","")&amp;IF(C953="","Lipsește explicația. ","")))</f>
        <v/>
      </c>
      <c r="L953" s="1" t="str">
        <f>IF(B953="","",B953&amp;"|"&amp;COUNTIF($B$5:B953,B953))</f>
        <v/>
      </c>
      <c r="M953" s="1" t="str">
        <f t="shared" si="44"/>
        <v/>
      </c>
    </row>
    <row r="954" spans="2:13" x14ac:dyDescent="0.2">
      <c r="B954" s="18"/>
      <c r="C954" s="13"/>
      <c r="D954" s="22"/>
      <c r="E954" s="22"/>
      <c r="F954" s="23"/>
      <c r="G954" s="24" t="str">
        <f>IF(B954="","",IFERROR(INDEX('Registru note'!$C$5:$C$504,MATCH(B954,'Registru note'!$B$5:$B$504,0)),""))</f>
        <v/>
      </c>
      <c r="H954" s="25" t="str">
        <f t="shared" si="42"/>
        <v/>
      </c>
      <c r="I954" s="25" t="str">
        <f t="shared" si="43"/>
        <v/>
      </c>
      <c r="J954" s="15" t="str">
        <f>IF(B954="","",IFERROR(INDEX('Registru note'!$D$5:$D$504,MATCH(B954,'Registru note'!$B$5:$B$504,0)),""))</f>
        <v/>
      </c>
      <c r="K954" s="17" t="str">
        <f>IF(AND(B954="",D954="",E954=""),"",TRIM(IF(ISNA(MATCH(B954,'Registru note'!$B$5:$B$504,0)),"Nota nu există în registru. ","")&amp;IF(D954="","Lipsește contul debitor. ",IF(NOT(OR(ISNUMBER(MATCH(TRIM(IF(ISNUMBER(FIND(".",D954)),LEFT(D954,FIND(".",D954)-1),D954)),PlanCont,0)),ISNUMBER(MATCH(LEFT(TRIM(IF(ISNUMBER(FIND(".",D954)),LEFT(D954,FIND(".",D954)-1),D954)),4),PlanCont,0)),ISNUMBER(MATCH(LEFT(TRIM(IF(ISNUMBER(FIND(".",D954)),LEFT(D954,FIND(".",D954)-1),D954)),3),PlanCont,0)))),"Contul debitor nu există în plan. ",""))&amp;IF(E954="","Lipsește contul creditor. ",IF(NOT(OR(ISNUMBER(MATCH(TRIM(IF(ISNUMBER(FIND(".",E954)),LEFT(E954,FIND(".",E954)-1),E954)),PlanCont,0)),ISNUMBER(MATCH(LEFT(TRIM(IF(ISNUMBER(FIND(".",E954)),LEFT(E954,FIND(".",E954)-1),E954)),4),PlanCont,0)),ISNUMBER(MATCH(LEFT(TRIM(IF(ISNUMBER(FIND(".",E954)),LEFT(E954,FIND(".",E954)-1),E954)),3),PlanCont,0)))),"Contul creditor nu există în plan. ",""))&amp;IF(AND(D954&lt;&gt;"",TRIM(D954&amp;"")=TRIM(E954&amp;"")),"Același cont pe debit și credit. ","")&amp;IF(N(F954)=0,"Lipsește suma. ","")&amp;IF(AND(N(F954)&lt;0,J954&lt;&gt;"Stornare"),"Sumă negativă într-o notă care nu e de stornare. ","")&amp;IF(C954="","Lipsește explicația. ","")))</f>
        <v/>
      </c>
      <c r="L954" s="1" t="str">
        <f>IF(B954="","",B954&amp;"|"&amp;COUNTIF($B$5:B954,B954))</f>
        <v/>
      </c>
      <c r="M954" s="1" t="str">
        <f t="shared" si="44"/>
        <v/>
      </c>
    </row>
    <row r="955" spans="2:13" x14ac:dyDescent="0.2">
      <c r="B955" s="18"/>
      <c r="C955" s="13"/>
      <c r="D955" s="22"/>
      <c r="E955" s="22"/>
      <c r="F955" s="23"/>
      <c r="G955" s="24" t="str">
        <f>IF(B955="","",IFERROR(INDEX('Registru note'!$C$5:$C$504,MATCH(B955,'Registru note'!$B$5:$B$504,0)),""))</f>
        <v/>
      </c>
      <c r="H955" s="25" t="str">
        <f t="shared" si="42"/>
        <v/>
      </c>
      <c r="I955" s="25" t="str">
        <f t="shared" si="43"/>
        <v/>
      </c>
      <c r="J955" s="15" t="str">
        <f>IF(B955="","",IFERROR(INDEX('Registru note'!$D$5:$D$504,MATCH(B955,'Registru note'!$B$5:$B$504,0)),""))</f>
        <v/>
      </c>
      <c r="K955" s="17" t="str">
        <f>IF(AND(B955="",D955="",E955=""),"",TRIM(IF(ISNA(MATCH(B955,'Registru note'!$B$5:$B$504,0)),"Nota nu există în registru. ","")&amp;IF(D955="","Lipsește contul debitor. ",IF(NOT(OR(ISNUMBER(MATCH(TRIM(IF(ISNUMBER(FIND(".",D955)),LEFT(D955,FIND(".",D955)-1),D955)),PlanCont,0)),ISNUMBER(MATCH(LEFT(TRIM(IF(ISNUMBER(FIND(".",D955)),LEFT(D955,FIND(".",D955)-1),D955)),4),PlanCont,0)),ISNUMBER(MATCH(LEFT(TRIM(IF(ISNUMBER(FIND(".",D955)),LEFT(D955,FIND(".",D955)-1),D955)),3),PlanCont,0)))),"Contul debitor nu există în plan. ",""))&amp;IF(E955="","Lipsește contul creditor. ",IF(NOT(OR(ISNUMBER(MATCH(TRIM(IF(ISNUMBER(FIND(".",E955)),LEFT(E955,FIND(".",E955)-1),E955)),PlanCont,0)),ISNUMBER(MATCH(LEFT(TRIM(IF(ISNUMBER(FIND(".",E955)),LEFT(E955,FIND(".",E955)-1),E955)),4),PlanCont,0)),ISNUMBER(MATCH(LEFT(TRIM(IF(ISNUMBER(FIND(".",E955)),LEFT(E955,FIND(".",E955)-1),E955)),3),PlanCont,0)))),"Contul creditor nu există în plan. ",""))&amp;IF(AND(D955&lt;&gt;"",TRIM(D955&amp;"")=TRIM(E955&amp;"")),"Același cont pe debit și credit. ","")&amp;IF(N(F955)=0,"Lipsește suma. ","")&amp;IF(AND(N(F955)&lt;0,J955&lt;&gt;"Stornare"),"Sumă negativă într-o notă care nu e de stornare. ","")&amp;IF(C955="","Lipsește explicația. ","")))</f>
        <v/>
      </c>
      <c r="L955" s="1" t="str">
        <f>IF(B955="","",B955&amp;"|"&amp;COUNTIF($B$5:B955,B955))</f>
        <v/>
      </c>
      <c r="M955" s="1" t="str">
        <f t="shared" si="44"/>
        <v/>
      </c>
    </row>
    <row r="956" spans="2:13" x14ac:dyDescent="0.2">
      <c r="B956" s="18"/>
      <c r="C956" s="13"/>
      <c r="D956" s="22"/>
      <c r="E956" s="22"/>
      <c r="F956" s="23"/>
      <c r="G956" s="24" t="str">
        <f>IF(B956="","",IFERROR(INDEX('Registru note'!$C$5:$C$504,MATCH(B956,'Registru note'!$B$5:$B$504,0)),""))</f>
        <v/>
      </c>
      <c r="H956" s="25" t="str">
        <f t="shared" si="42"/>
        <v/>
      </c>
      <c r="I956" s="25" t="str">
        <f t="shared" si="43"/>
        <v/>
      </c>
      <c r="J956" s="15" t="str">
        <f>IF(B956="","",IFERROR(INDEX('Registru note'!$D$5:$D$504,MATCH(B956,'Registru note'!$B$5:$B$504,0)),""))</f>
        <v/>
      </c>
      <c r="K956" s="17" t="str">
        <f>IF(AND(B956="",D956="",E956=""),"",TRIM(IF(ISNA(MATCH(B956,'Registru note'!$B$5:$B$504,0)),"Nota nu există în registru. ","")&amp;IF(D956="","Lipsește contul debitor. ",IF(NOT(OR(ISNUMBER(MATCH(TRIM(IF(ISNUMBER(FIND(".",D956)),LEFT(D956,FIND(".",D956)-1),D956)),PlanCont,0)),ISNUMBER(MATCH(LEFT(TRIM(IF(ISNUMBER(FIND(".",D956)),LEFT(D956,FIND(".",D956)-1),D956)),4),PlanCont,0)),ISNUMBER(MATCH(LEFT(TRIM(IF(ISNUMBER(FIND(".",D956)),LEFT(D956,FIND(".",D956)-1),D956)),3),PlanCont,0)))),"Contul debitor nu există în plan. ",""))&amp;IF(E956="","Lipsește contul creditor. ",IF(NOT(OR(ISNUMBER(MATCH(TRIM(IF(ISNUMBER(FIND(".",E956)),LEFT(E956,FIND(".",E956)-1),E956)),PlanCont,0)),ISNUMBER(MATCH(LEFT(TRIM(IF(ISNUMBER(FIND(".",E956)),LEFT(E956,FIND(".",E956)-1),E956)),4),PlanCont,0)),ISNUMBER(MATCH(LEFT(TRIM(IF(ISNUMBER(FIND(".",E956)),LEFT(E956,FIND(".",E956)-1),E956)),3),PlanCont,0)))),"Contul creditor nu există în plan. ",""))&amp;IF(AND(D956&lt;&gt;"",TRIM(D956&amp;"")=TRIM(E956&amp;"")),"Același cont pe debit și credit. ","")&amp;IF(N(F956)=0,"Lipsește suma. ","")&amp;IF(AND(N(F956)&lt;0,J956&lt;&gt;"Stornare"),"Sumă negativă într-o notă care nu e de stornare. ","")&amp;IF(C956="","Lipsește explicația. ","")))</f>
        <v/>
      </c>
      <c r="L956" s="1" t="str">
        <f>IF(B956="","",B956&amp;"|"&amp;COUNTIF($B$5:B956,B956))</f>
        <v/>
      </c>
      <c r="M956" s="1" t="str">
        <f t="shared" si="44"/>
        <v/>
      </c>
    </row>
    <row r="957" spans="2:13" x14ac:dyDescent="0.2">
      <c r="B957" s="18"/>
      <c r="C957" s="13"/>
      <c r="D957" s="22"/>
      <c r="E957" s="22"/>
      <c r="F957" s="23"/>
      <c r="G957" s="24" t="str">
        <f>IF(B957="","",IFERROR(INDEX('Registru note'!$C$5:$C$504,MATCH(B957,'Registru note'!$B$5:$B$504,0)),""))</f>
        <v/>
      </c>
      <c r="H957" s="25" t="str">
        <f t="shared" si="42"/>
        <v/>
      </c>
      <c r="I957" s="25" t="str">
        <f t="shared" si="43"/>
        <v/>
      </c>
      <c r="J957" s="15" t="str">
        <f>IF(B957="","",IFERROR(INDEX('Registru note'!$D$5:$D$504,MATCH(B957,'Registru note'!$B$5:$B$504,0)),""))</f>
        <v/>
      </c>
      <c r="K957" s="17" t="str">
        <f>IF(AND(B957="",D957="",E957=""),"",TRIM(IF(ISNA(MATCH(B957,'Registru note'!$B$5:$B$504,0)),"Nota nu există în registru. ","")&amp;IF(D957="","Lipsește contul debitor. ",IF(NOT(OR(ISNUMBER(MATCH(TRIM(IF(ISNUMBER(FIND(".",D957)),LEFT(D957,FIND(".",D957)-1),D957)),PlanCont,0)),ISNUMBER(MATCH(LEFT(TRIM(IF(ISNUMBER(FIND(".",D957)),LEFT(D957,FIND(".",D957)-1),D957)),4),PlanCont,0)),ISNUMBER(MATCH(LEFT(TRIM(IF(ISNUMBER(FIND(".",D957)),LEFT(D957,FIND(".",D957)-1),D957)),3),PlanCont,0)))),"Contul debitor nu există în plan. ",""))&amp;IF(E957="","Lipsește contul creditor. ",IF(NOT(OR(ISNUMBER(MATCH(TRIM(IF(ISNUMBER(FIND(".",E957)),LEFT(E957,FIND(".",E957)-1),E957)),PlanCont,0)),ISNUMBER(MATCH(LEFT(TRIM(IF(ISNUMBER(FIND(".",E957)),LEFT(E957,FIND(".",E957)-1),E957)),4),PlanCont,0)),ISNUMBER(MATCH(LEFT(TRIM(IF(ISNUMBER(FIND(".",E957)),LEFT(E957,FIND(".",E957)-1),E957)),3),PlanCont,0)))),"Contul creditor nu există în plan. ",""))&amp;IF(AND(D957&lt;&gt;"",TRIM(D957&amp;"")=TRIM(E957&amp;"")),"Același cont pe debit și credit. ","")&amp;IF(N(F957)=0,"Lipsește suma. ","")&amp;IF(AND(N(F957)&lt;0,J957&lt;&gt;"Stornare"),"Sumă negativă într-o notă care nu e de stornare. ","")&amp;IF(C957="","Lipsește explicația. ","")))</f>
        <v/>
      </c>
      <c r="L957" s="1" t="str">
        <f>IF(B957="","",B957&amp;"|"&amp;COUNTIF($B$5:B957,B957))</f>
        <v/>
      </c>
      <c r="M957" s="1" t="str">
        <f t="shared" si="44"/>
        <v/>
      </c>
    </row>
    <row r="958" spans="2:13" x14ac:dyDescent="0.2">
      <c r="B958" s="18"/>
      <c r="C958" s="13"/>
      <c r="D958" s="22"/>
      <c r="E958" s="22"/>
      <c r="F958" s="23"/>
      <c r="G958" s="24" t="str">
        <f>IF(B958="","",IFERROR(INDEX('Registru note'!$C$5:$C$504,MATCH(B958,'Registru note'!$B$5:$B$504,0)),""))</f>
        <v/>
      </c>
      <c r="H958" s="25" t="str">
        <f t="shared" si="42"/>
        <v/>
      </c>
      <c r="I958" s="25" t="str">
        <f t="shared" si="43"/>
        <v/>
      </c>
      <c r="J958" s="15" t="str">
        <f>IF(B958="","",IFERROR(INDEX('Registru note'!$D$5:$D$504,MATCH(B958,'Registru note'!$B$5:$B$504,0)),""))</f>
        <v/>
      </c>
      <c r="K958" s="17" t="str">
        <f>IF(AND(B958="",D958="",E958=""),"",TRIM(IF(ISNA(MATCH(B958,'Registru note'!$B$5:$B$504,0)),"Nota nu există în registru. ","")&amp;IF(D958="","Lipsește contul debitor. ",IF(NOT(OR(ISNUMBER(MATCH(TRIM(IF(ISNUMBER(FIND(".",D958)),LEFT(D958,FIND(".",D958)-1),D958)),PlanCont,0)),ISNUMBER(MATCH(LEFT(TRIM(IF(ISNUMBER(FIND(".",D958)),LEFT(D958,FIND(".",D958)-1),D958)),4),PlanCont,0)),ISNUMBER(MATCH(LEFT(TRIM(IF(ISNUMBER(FIND(".",D958)),LEFT(D958,FIND(".",D958)-1),D958)),3),PlanCont,0)))),"Contul debitor nu există în plan. ",""))&amp;IF(E958="","Lipsește contul creditor. ",IF(NOT(OR(ISNUMBER(MATCH(TRIM(IF(ISNUMBER(FIND(".",E958)),LEFT(E958,FIND(".",E958)-1),E958)),PlanCont,0)),ISNUMBER(MATCH(LEFT(TRIM(IF(ISNUMBER(FIND(".",E958)),LEFT(E958,FIND(".",E958)-1),E958)),4),PlanCont,0)),ISNUMBER(MATCH(LEFT(TRIM(IF(ISNUMBER(FIND(".",E958)),LEFT(E958,FIND(".",E958)-1),E958)),3),PlanCont,0)))),"Contul creditor nu există în plan. ",""))&amp;IF(AND(D958&lt;&gt;"",TRIM(D958&amp;"")=TRIM(E958&amp;"")),"Același cont pe debit și credit. ","")&amp;IF(N(F958)=0,"Lipsește suma. ","")&amp;IF(AND(N(F958)&lt;0,J958&lt;&gt;"Stornare"),"Sumă negativă într-o notă care nu e de stornare. ","")&amp;IF(C958="","Lipsește explicația. ","")))</f>
        <v/>
      </c>
      <c r="L958" s="1" t="str">
        <f>IF(B958="","",B958&amp;"|"&amp;COUNTIF($B$5:B958,B958))</f>
        <v/>
      </c>
      <c r="M958" s="1" t="str">
        <f t="shared" si="44"/>
        <v/>
      </c>
    </row>
    <row r="959" spans="2:13" x14ac:dyDescent="0.2">
      <c r="B959" s="18"/>
      <c r="C959" s="13"/>
      <c r="D959" s="22"/>
      <c r="E959" s="22"/>
      <c r="F959" s="23"/>
      <c r="G959" s="24" t="str">
        <f>IF(B959="","",IFERROR(INDEX('Registru note'!$C$5:$C$504,MATCH(B959,'Registru note'!$B$5:$B$504,0)),""))</f>
        <v/>
      </c>
      <c r="H959" s="25" t="str">
        <f t="shared" si="42"/>
        <v/>
      </c>
      <c r="I959" s="25" t="str">
        <f t="shared" si="43"/>
        <v/>
      </c>
      <c r="J959" s="15" t="str">
        <f>IF(B959="","",IFERROR(INDEX('Registru note'!$D$5:$D$504,MATCH(B959,'Registru note'!$B$5:$B$504,0)),""))</f>
        <v/>
      </c>
      <c r="K959" s="17" t="str">
        <f>IF(AND(B959="",D959="",E959=""),"",TRIM(IF(ISNA(MATCH(B959,'Registru note'!$B$5:$B$504,0)),"Nota nu există în registru. ","")&amp;IF(D959="","Lipsește contul debitor. ",IF(NOT(OR(ISNUMBER(MATCH(TRIM(IF(ISNUMBER(FIND(".",D959)),LEFT(D959,FIND(".",D959)-1),D959)),PlanCont,0)),ISNUMBER(MATCH(LEFT(TRIM(IF(ISNUMBER(FIND(".",D959)),LEFT(D959,FIND(".",D959)-1),D959)),4),PlanCont,0)),ISNUMBER(MATCH(LEFT(TRIM(IF(ISNUMBER(FIND(".",D959)),LEFT(D959,FIND(".",D959)-1),D959)),3),PlanCont,0)))),"Contul debitor nu există în plan. ",""))&amp;IF(E959="","Lipsește contul creditor. ",IF(NOT(OR(ISNUMBER(MATCH(TRIM(IF(ISNUMBER(FIND(".",E959)),LEFT(E959,FIND(".",E959)-1),E959)),PlanCont,0)),ISNUMBER(MATCH(LEFT(TRIM(IF(ISNUMBER(FIND(".",E959)),LEFT(E959,FIND(".",E959)-1),E959)),4),PlanCont,0)),ISNUMBER(MATCH(LEFT(TRIM(IF(ISNUMBER(FIND(".",E959)),LEFT(E959,FIND(".",E959)-1),E959)),3),PlanCont,0)))),"Contul creditor nu există în plan. ",""))&amp;IF(AND(D959&lt;&gt;"",TRIM(D959&amp;"")=TRIM(E959&amp;"")),"Același cont pe debit și credit. ","")&amp;IF(N(F959)=0,"Lipsește suma. ","")&amp;IF(AND(N(F959)&lt;0,J959&lt;&gt;"Stornare"),"Sumă negativă într-o notă care nu e de stornare. ","")&amp;IF(C959="","Lipsește explicația. ","")))</f>
        <v/>
      </c>
      <c r="L959" s="1" t="str">
        <f>IF(B959="","",B959&amp;"|"&amp;COUNTIF($B$5:B959,B959))</f>
        <v/>
      </c>
      <c r="M959" s="1" t="str">
        <f t="shared" si="44"/>
        <v/>
      </c>
    </row>
    <row r="960" spans="2:13" x14ac:dyDescent="0.2">
      <c r="B960" s="18"/>
      <c r="C960" s="13"/>
      <c r="D960" s="22"/>
      <c r="E960" s="22"/>
      <c r="F960" s="23"/>
      <c r="G960" s="24" t="str">
        <f>IF(B960="","",IFERROR(INDEX('Registru note'!$C$5:$C$504,MATCH(B960,'Registru note'!$B$5:$B$504,0)),""))</f>
        <v/>
      </c>
      <c r="H960" s="25" t="str">
        <f t="shared" si="42"/>
        <v/>
      </c>
      <c r="I960" s="25" t="str">
        <f t="shared" si="43"/>
        <v/>
      </c>
      <c r="J960" s="15" t="str">
        <f>IF(B960="","",IFERROR(INDEX('Registru note'!$D$5:$D$504,MATCH(B960,'Registru note'!$B$5:$B$504,0)),""))</f>
        <v/>
      </c>
      <c r="K960" s="17" t="str">
        <f>IF(AND(B960="",D960="",E960=""),"",TRIM(IF(ISNA(MATCH(B960,'Registru note'!$B$5:$B$504,0)),"Nota nu există în registru. ","")&amp;IF(D960="","Lipsește contul debitor. ",IF(NOT(OR(ISNUMBER(MATCH(TRIM(IF(ISNUMBER(FIND(".",D960)),LEFT(D960,FIND(".",D960)-1),D960)),PlanCont,0)),ISNUMBER(MATCH(LEFT(TRIM(IF(ISNUMBER(FIND(".",D960)),LEFT(D960,FIND(".",D960)-1),D960)),4),PlanCont,0)),ISNUMBER(MATCH(LEFT(TRIM(IF(ISNUMBER(FIND(".",D960)),LEFT(D960,FIND(".",D960)-1),D960)),3),PlanCont,0)))),"Contul debitor nu există în plan. ",""))&amp;IF(E960="","Lipsește contul creditor. ",IF(NOT(OR(ISNUMBER(MATCH(TRIM(IF(ISNUMBER(FIND(".",E960)),LEFT(E960,FIND(".",E960)-1),E960)),PlanCont,0)),ISNUMBER(MATCH(LEFT(TRIM(IF(ISNUMBER(FIND(".",E960)),LEFT(E960,FIND(".",E960)-1),E960)),4),PlanCont,0)),ISNUMBER(MATCH(LEFT(TRIM(IF(ISNUMBER(FIND(".",E960)),LEFT(E960,FIND(".",E960)-1),E960)),3),PlanCont,0)))),"Contul creditor nu există în plan. ",""))&amp;IF(AND(D960&lt;&gt;"",TRIM(D960&amp;"")=TRIM(E960&amp;"")),"Același cont pe debit și credit. ","")&amp;IF(N(F960)=0,"Lipsește suma. ","")&amp;IF(AND(N(F960)&lt;0,J960&lt;&gt;"Stornare"),"Sumă negativă într-o notă care nu e de stornare. ","")&amp;IF(C960="","Lipsește explicația. ","")))</f>
        <v/>
      </c>
      <c r="L960" s="1" t="str">
        <f>IF(B960="","",B960&amp;"|"&amp;COUNTIF($B$5:B960,B960))</f>
        <v/>
      </c>
      <c r="M960" s="1" t="str">
        <f t="shared" si="44"/>
        <v/>
      </c>
    </row>
    <row r="961" spans="2:13" x14ac:dyDescent="0.2">
      <c r="B961" s="18"/>
      <c r="C961" s="13"/>
      <c r="D961" s="22"/>
      <c r="E961" s="22"/>
      <c r="F961" s="23"/>
      <c r="G961" s="24" t="str">
        <f>IF(B961="","",IFERROR(INDEX('Registru note'!$C$5:$C$504,MATCH(B961,'Registru note'!$B$5:$B$504,0)),""))</f>
        <v/>
      </c>
      <c r="H961" s="25" t="str">
        <f t="shared" si="42"/>
        <v/>
      </c>
      <c r="I961" s="25" t="str">
        <f t="shared" si="43"/>
        <v/>
      </c>
      <c r="J961" s="15" t="str">
        <f>IF(B961="","",IFERROR(INDEX('Registru note'!$D$5:$D$504,MATCH(B961,'Registru note'!$B$5:$B$504,0)),""))</f>
        <v/>
      </c>
      <c r="K961" s="17" t="str">
        <f>IF(AND(B961="",D961="",E961=""),"",TRIM(IF(ISNA(MATCH(B961,'Registru note'!$B$5:$B$504,0)),"Nota nu există în registru. ","")&amp;IF(D961="","Lipsește contul debitor. ",IF(NOT(OR(ISNUMBER(MATCH(TRIM(IF(ISNUMBER(FIND(".",D961)),LEFT(D961,FIND(".",D961)-1),D961)),PlanCont,0)),ISNUMBER(MATCH(LEFT(TRIM(IF(ISNUMBER(FIND(".",D961)),LEFT(D961,FIND(".",D961)-1),D961)),4),PlanCont,0)),ISNUMBER(MATCH(LEFT(TRIM(IF(ISNUMBER(FIND(".",D961)),LEFT(D961,FIND(".",D961)-1),D961)),3),PlanCont,0)))),"Contul debitor nu există în plan. ",""))&amp;IF(E961="","Lipsește contul creditor. ",IF(NOT(OR(ISNUMBER(MATCH(TRIM(IF(ISNUMBER(FIND(".",E961)),LEFT(E961,FIND(".",E961)-1),E961)),PlanCont,0)),ISNUMBER(MATCH(LEFT(TRIM(IF(ISNUMBER(FIND(".",E961)),LEFT(E961,FIND(".",E961)-1),E961)),4),PlanCont,0)),ISNUMBER(MATCH(LEFT(TRIM(IF(ISNUMBER(FIND(".",E961)),LEFT(E961,FIND(".",E961)-1),E961)),3),PlanCont,0)))),"Contul creditor nu există în plan. ",""))&amp;IF(AND(D961&lt;&gt;"",TRIM(D961&amp;"")=TRIM(E961&amp;"")),"Același cont pe debit și credit. ","")&amp;IF(N(F961)=0,"Lipsește suma. ","")&amp;IF(AND(N(F961)&lt;0,J961&lt;&gt;"Stornare"),"Sumă negativă într-o notă care nu e de stornare. ","")&amp;IF(C961="","Lipsește explicația. ","")))</f>
        <v/>
      </c>
      <c r="L961" s="1" t="str">
        <f>IF(B961="","",B961&amp;"|"&amp;COUNTIF($B$5:B961,B961))</f>
        <v/>
      </c>
      <c r="M961" s="1" t="str">
        <f t="shared" si="44"/>
        <v/>
      </c>
    </row>
    <row r="962" spans="2:13" x14ac:dyDescent="0.2">
      <c r="B962" s="18"/>
      <c r="C962" s="13"/>
      <c r="D962" s="22"/>
      <c r="E962" s="22"/>
      <c r="F962" s="23"/>
      <c r="G962" s="24" t="str">
        <f>IF(B962="","",IFERROR(INDEX('Registru note'!$C$5:$C$504,MATCH(B962,'Registru note'!$B$5:$B$504,0)),""))</f>
        <v/>
      </c>
      <c r="H962" s="25" t="str">
        <f t="shared" si="42"/>
        <v/>
      </c>
      <c r="I962" s="25" t="str">
        <f t="shared" si="43"/>
        <v/>
      </c>
      <c r="J962" s="15" t="str">
        <f>IF(B962="","",IFERROR(INDEX('Registru note'!$D$5:$D$504,MATCH(B962,'Registru note'!$B$5:$B$504,0)),""))</f>
        <v/>
      </c>
      <c r="K962" s="17" t="str">
        <f>IF(AND(B962="",D962="",E962=""),"",TRIM(IF(ISNA(MATCH(B962,'Registru note'!$B$5:$B$504,0)),"Nota nu există în registru. ","")&amp;IF(D962="","Lipsește contul debitor. ",IF(NOT(OR(ISNUMBER(MATCH(TRIM(IF(ISNUMBER(FIND(".",D962)),LEFT(D962,FIND(".",D962)-1),D962)),PlanCont,0)),ISNUMBER(MATCH(LEFT(TRIM(IF(ISNUMBER(FIND(".",D962)),LEFT(D962,FIND(".",D962)-1),D962)),4),PlanCont,0)),ISNUMBER(MATCH(LEFT(TRIM(IF(ISNUMBER(FIND(".",D962)),LEFT(D962,FIND(".",D962)-1),D962)),3),PlanCont,0)))),"Contul debitor nu există în plan. ",""))&amp;IF(E962="","Lipsește contul creditor. ",IF(NOT(OR(ISNUMBER(MATCH(TRIM(IF(ISNUMBER(FIND(".",E962)),LEFT(E962,FIND(".",E962)-1),E962)),PlanCont,0)),ISNUMBER(MATCH(LEFT(TRIM(IF(ISNUMBER(FIND(".",E962)),LEFT(E962,FIND(".",E962)-1),E962)),4),PlanCont,0)),ISNUMBER(MATCH(LEFT(TRIM(IF(ISNUMBER(FIND(".",E962)),LEFT(E962,FIND(".",E962)-1),E962)),3),PlanCont,0)))),"Contul creditor nu există în plan. ",""))&amp;IF(AND(D962&lt;&gt;"",TRIM(D962&amp;"")=TRIM(E962&amp;"")),"Același cont pe debit și credit. ","")&amp;IF(N(F962)=0,"Lipsește suma. ","")&amp;IF(AND(N(F962)&lt;0,J962&lt;&gt;"Stornare"),"Sumă negativă într-o notă care nu e de stornare. ","")&amp;IF(C962="","Lipsește explicația. ","")))</f>
        <v/>
      </c>
      <c r="L962" s="1" t="str">
        <f>IF(B962="","",B962&amp;"|"&amp;COUNTIF($B$5:B962,B962))</f>
        <v/>
      </c>
      <c r="M962" s="1" t="str">
        <f t="shared" si="44"/>
        <v/>
      </c>
    </row>
    <row r="963" spans="2:13" x14ac:dyDescent="0.2">
      <c r="B963" s="18"/>
      <c r="C963" s="13"/>
      <c r="D963" s="22"/>
      <c r="E963" s="22"/>
      <c r="F963" s="23"/>
      <c r="G963" s="24" t="str">
        <f>IF(B963="","",IFERROR(INDEX('Registru note'!$C$5:$C$504,MATCH(B963,'Registru note'!$B$5:$B$504,0)),""))</f>
        <v/>
      </c>
      <c r="H963" s="25" t="str">
        <f t="shared" si="42"/>
        <v/>
      </c>
      <c r="I963" s="25" t="str">
        <f t="shared" si="43"/>
        <v/>
      </c>
      <c r="J963" s="15" t="str">
        <f>IF(B963="","",IFERROR(INDEX('Registru note'!$D$5:$D$504,MATCH(B963,'Registru note'!$B$5:$B$504,0)),""))</f>
        <v/>
      </c>
      <c r="K963" s="17" t="str">
        <f>IF(AND(B963="",D963="",E963=""),"",TRIM(IF(ISNA(MATCH(B963,'Registru note'!$B$5:$B$504,0)),"Nota nu există în registru. ","")&amp;IF(D963="","Lipsește contul debitor. ",IF(NOT(OR(ISNUMBER(MATCH(TRIM(IF(ISNUMBER(FIND(".",D963)),LEFT(D963,FIND(".",D963)-1),D963)),PlanCont,0)),ISNUMBER(MATCH(LEFT(TRIM(IF(ISNUMBER(FIND(".",D963)),LEFT(D963,FIND(".",D963)-1),D963)),4),PlanCont,0)),ISNUMBER(MATCH(LEFT(TRIM(IF(ISNUMBER(FIND(".",D963)),LEFT(D963,FIND(".",D963)-1),D963)),3),PlanCont,0)))),"Contul debitor nu există în plan. ",""))&amp;IF(E963="","Lipsește contul creditor. ",IF(NOT(OR(ISNUMBER(MATCH(TRIM(IF(ISNUMBER(FIND(".",E963)),LEFT(E963,FIND(".",E963)-1),E963)),PlanCont,0)),ISNUMBER(MATCH(LEFT(TRIM(IF(ISNUMBER(FIND(".",E963)),LEFT(E963,FIND(".",E963)-1),E963)),4),PlanCont,0)),ISNUMBER(MATCH(LEFT(TRIM(IF(ISNUMBER(FIND(".",E963)),LEFT(E963,FIND(".",E963)-1),E963)),3),PlanCont,0)))),"Contul creditor nu există în plan. ",""))&amp;IF(AND(D963&lt;&gt;"",TRIM(D963&amp;"")=TRIM(E963&amp;"")),"Același cont pe debit și credit. ","")&amp;IF(N(F963)=0,"Lipsește suma. ","")&amp;IF(AND(N(F963)&lt;0,J963&lt;&gt;"Stornare"),"Sumă negativă într-o notă care nu e de stornare. ","")&amp;IF(C963="","Lipsește explicația. ","")))</f>
        <v/>
      </c>
      <c r="L963" s="1" t="str">
        <f>IF(B963="","",B963&amp;"|"&amp;COUNTIF($B$5:B963,B963))</f>
        <v/>
      </c>
      <c r="M963" s="1" t="str">
        <f t="shared" si="44"/>
        <v/>
      </c>
    </row>
    <row r="964" spans="2:13" x14ac:dyDescent="0.2">
      <c r="B964" s="18"/>
      <c r="C964" s="13"/>
      <c r="D964" s="22"/>
      <c r="E964" s="22"/>
      <c r="F964" s="23"/>
      <c r="G964" s="24" t="str">
        <f>IF(B964="","",IFERROR(INDEX('Registru note'!$C$5:$C$504,MATCH(B964,'Registru note'!$B$5:$B$504,0)),""))</f>
        <v/>
      </c>
      <c r="H964" s="25" t="str">
        <f t="shared" si="42"/>
        <v/>
      </c>
      <c r="I964" s="25" t="str">
        <f t="shared" si="43"/>
        <v/>
      </c>
      <c r="J964" s="15" t="str">
        <f>IF(B964="","",IFERROR(INDEX('Registru note'!$D$5:$D$504,MATCH(B964,'Registru note'!$B$5:$B$504,0)),""))</f>
        <v/>
      </c>
      <c r="K964" s="17" t="str">
        <f>IF(AND(B964="",D964="",E964=""),"",TRIM(IF(ISNA(MATCH(B964,'Registru note'!$B$5:$B$504,0)),"Nota nu există în registru. ","")&amp;IF(D964="","Lipsește contul debitor. ",IF(NOT(OR(ISNUMBER(MATCH(TRIM(IF(ISNUMBER(FIND(".",D964)),LEFT(D964,FIND(".",D964)-1),D964)),PlanCont,0)),ISNUMBER(MATCH(LEFT(TRIM(IF(ISNUMBER(FIND(".",D964)),LEFT(D964,FIND(".",D964)-1),D964)),4),PlanCont,0)),ISNUMBER(MATCH(LEFT(TRIM(IF(ISNUMBER(FIND(".",D964)),LEFT(D964,FIND(".",D964)-1),D964)),3),PlanCont,0)))),"Contul debitor nu există în plan. ",""))&amp;IF(E964="","Lipsește contul creditor. ",IF(NOT(OR(ISNUMBER(MATCH(TRIM(IF(ISNUMBER(FIND(".",E964)),LEFT(E964,FIND(".",E964)-1),E964)),PlanCont,0)),ISNUMBER(MATCH(LEFT(TRIM(IF(ISNUMBER(FIND(".",E964)),LEFT(E964,FIND(".",E964)-1),E964)),4),PlanCont,0)),ISNUMBER(MATCH(LEFT(TRIM(IF(ISNUMBER(FIND(".",E964)),LEFT(E964,FIND(".",E964)-1),E964)),3),PlanCont,0)))),"Contul creditor nu există în plan. ",""))&amp;IF(AND(D964&lt;&gt;"",TRIM(D964&amp;"")=TRIM(E964&amp;"")),"Același cont pe debit și credit. ","")&amp;IF(N(F964)=0,"Lipsește suma. ","")&amp;IF(AND(N(F964)&lt;0,J964&lt;&gt;"Stornare"),"Sumă negativă într-o notă care nu e de stornare. ","")&amp;IF(C964="","Lipsește explicația. ","")))</f>
        <v/>
      </c>
      <c r="L964" s="1" t="str">
        <f>IF(B964="","",B964&amp;"|"&amp;COUNTIF($B$5:B964,B964))</f>
        <v/>
      </c>
      <c r="M964" s="1" t="str">
        <f t="shared" si="44"/>
        <v/>
      </c>
    </row>
    <row r="965" spans="2:13" x14ac:dyDescent="0.2">
      <c r="B965" s="18"/>
      <c r="C965" s="13"/>
      <c r="D965" s="22"/>
      <c r="E965" s="22"/>
      <c r="F965" s="23"/>
      <c r="G965" s="24" t="str">
        <f>IF(B965="","",IFERROR(INDEX('Registru note'!$C$5:$C$504,MATCH(B965,'Registru note'!$B$5:$B$504,0)),""))</f>
        <v/>
      </c>
      <c r="H965" s="25" t="str">
        <f t="shared" ref="H965:H1028" si="45">IF(D965="","",IFERROR(INDEX(PlanDen,MATCH(TRIM(IF(ISNUMBER(FIND(".",D965)),LEFT(D965,FIND(".",D965)-1),D965)),PlanCont,0)),IFERROR(INDEX(PlanDen,MATCH(LEFT(TRIM(IF(ISNUMBER(FIND(".",D965)),LEFT(D965,FIND(".",D965)-1),D965)),4),PlanCont,0)),IFERROR(INDEX(PlanDen,MATCH(LEFT(TRIM(IF(ISNUMBER(FIND(".",D965)),LEFT(D965,FIND(".",D965)-1),D965)),3),PlanCont,0)),"Cont inexistent în plan"))))</f>
        <v/>
      </c>
      <c r="I965" s="25" t="str">
        <f t="shared" ref="I965:I1028" si="46">IF(E965="","",IFERROR(INDEX(PlanDen,MATCH(TRIM(IF(ISNUMBER(FIND(".",E965)),LEFT(E965,FIND(".",E965)-1),E965)),PlanCont,0)),IFERROR(INDEX(PlanDen,MATCH(LEFT(TRIM(IF(ISNUMBER(FIND(".",E965)),LEFT(E965,FIND(".",E965)-1),E965)),4),PlanCont,0)),IFERROR(INDEX(PlanDen,MATCH(LEFT(TRIM(IF(ISNUMBER(FIND(".",E965)),LEFT(E965,FIND(".",E965)-1),E965)),3),PlanCont,0)),"Cont inexistent în plan"))))</f>
        <v/>
      </c>
      <c r="J965" s="15" t="str">
        <f>IF(B965="","",IFERROR(INDEX('Registru note'!$D$5:$D$504,MATCH(B965,'Registru note'!$B$5:$B$504,0)),""))</f>
        <v/>
      </c>
      <c r="K965" s="17" t="str">
        <f>IF(AND(B965="",D965="",E965=""),"",TRIM(IF(ISNA(MATCH(B965,'Registru note'!$B$5:$B$504,0)),"Nota nu există în registru. ","")&amp;IF(D965="","Lipsește contul debitor. ",IF(NOT(OR(ISNUMBER(MATCH(TRIM(IF(ISNUMBER(FIND(".",D965)),LEFT(D965,FIND(".",D965)-1),D965)),PlanCont,0)),ISNUMBER(MATCH(LEFT(TRIM(IF(ISNUMBER(FIND(".",D965)),LEFT(D965,FIND(".",D965)-1),D965)),4),PlanCont,0)),ISNUMBER(MATCH(LEFT(TRIM(IF(ISNUMBER(FIND(".",D965)),LEFT(D965,FIND(".",D965)-1),D965)),3),PlanCont,0)))),"Contul debitor nu există în plan. ",""))&amp;IF(E965="","Lipsește contul creditor. ",IF(NOT(OR(ISNUMBER(MATCH(TRIM(IF(ISNUMBER(FIND(".",E965)),LEFT(E965,FIND(".",E965)-1),E965)),PlanCont,0)),ISNUMBER(MATCH(LEFT(TRIM(IF(ISNUMBER(FIND(".",E965)),LEFT(E965,FIND(".",E965)-1),E965)),4),PlanCont,0)),ISNUMBER(MATCH(LEFT(TRIM(IF(ISNUMBER(FIND(".",E965)),LEFT(E965,FIND(".",E965)-1),E965)),3),PlanCont,0)))),"Contul creditor nu există în plan. ",""))&amp;IF(AND(D965&lt;&gt;"",TRIM(D965&amp;"")=TRIM(E965&amp;"")),"Același cont pe debit și credit. ","")&amp;IF(N(F965)=0,"Lipsește suma. ","")&amp;IF(AND(N(F965)&lt;0,J965&lt;&gt;"Stornare"),"Sumă negativă într-o notă care nu e de stornare. ","")&amp;IF(C965="","Lipsește explicația. ","")))</f>
        <v/>
      </c>
      <c r="L965" s="1" t="str">
        <f>IF(B965="","",B965&amp;"|"&amp;COUNTIF($B$5:B965,B965))</f>
        <v/>
      </c>
      <c r="M965" s="1" t="str">
        <f t="shared" ref="M965:M1028" si="47">IF(OR(B965="",NOT(ISNUMBER(G965))),"",G965*100000+ROW())</f>
        <v/>
      </c>
    </row>
    <row r="966" spans="2:13" x14ac:dyDescent="0.2">
      <c r="B966" s="18"/>
      <c r="C966" s="13"/>
      <c r="D966" s="22"/>
      <c r="E966" s="22"/>
      <c r="F966" s="23"/>
      <c r="G966" s="24" t="str">
        <f>IF(B966="","",IFERROR(INDEX('Registru note'!$C$5:$C$504,MATCH(B966,'Registru note'!$B$5:$B$504,0)),""))</f>
        <v/>
      </c>
      <c r="H966" s="25" t="str">
        <f t="shared" si="45"/>
        <v/>
      </c>
      <c r="I966" s="25" t="str">
        <f t="shared" si="46"/>
        <v/>
      </c>
      <c r="J966" s="15" t="str">
        <f>IF(B966="","",IFERROR(INDEX('Registru note'!$D$5:$D$504,MATCH(B966,'Registru note'!$B$5:$B$504,0)),""))</f>
        <v/>
      </c>
      <c r="K966" s="17" t="str">
        <f>IF(AND(B966="",D966="",E966=""),"",TRIM(IF(ISNA(MATCH(B966,'Registru note'!$B$5:$B$504,0)),"Nota nu există în registru. ","")&amp;IF(D966="","Lipsește contul debitor. ",IF(NOT(OR(ISNUMBER(MATCH(TRIM(IF(ISNUMBER(FIND(".",D966)),LEFT(D966,FIND(".",D966)-1),D966)),PlanCont,0)),ISNUMBER(MATCH(LEFT(TRIM(IF(ISNUMBER(FIND(".",D966)),LEFT(D966,FIND(".",D966)-1),D966)),4),PlanCont,0)),ISNUMBER(MATCH(LEFT(TRIM(IF(ISNUMBER(FIND(".",D966)),LEFT(D966,FIND(".",D966)-1),D966)),3),PlanCont,0)))),"Contul debitor nu există în plan. ",""))&amp;IF(E966="","Lipsește contul creditor. ",IF(NOT(OR(ISNUMBER(MATCH(TRIM(IF(ISNUMBER(FIND(".",E966)),LEFT(E966,FIND(".",E966)-1),E966)),PlanCont,0)),ISNUMBER(MATCH(LEFT(TRIM(IF(ISNUMBER(FIND(".",E966)),LEFT(E966,FIND(".",E966)-1),E966)),4),PlanCont,0)),ISNUMBER(MATCH(LEFT(TRIM(IF(ISNUMBER(FIND(".",E966)),LEFT(E966,FIND(".",E966)-1),E966)),3),PlanCont,0)))),"Contul creditor nu există în plan. ",""))&amp;IF(AND(D966&lt;&gt;"",TRIM(D966&amp;"")=TRIM(E966&amp;"")),"Același cont pe debit și credit. ","")&amp;IF(N(F966)=0,"Lipsește suma. ","")&amp;IF(AND(N(F966)&lt;0,J966&lt;&gt;"Stornare"),"Sumă negativă într-o notă care nu e de stornare. ","")&amp;IF(C966="","Lipsește explicația. ","")))</f>
        <v/>
      </c>
      <c r="L966" s="1" t="str">
        <f>IF(B966="","",B966&amp;"|"&amp;COUNTIF($B$5:B966,B966))</f>
        <v/>
      </c>
      <c r="M966" s="1" t="str">
        <f t="shared" si="47"/>
        <v/>
      </c>
    </row>
    <row r="967" spans="2:13" x14ac:dyDescent="0.2">
      <c r="B967" s="18"/>
      <c r="C967" s="13"/>
      <c r="D967" s="22"/>
      <c r="E967" s="22"/>
      <c r="F967" s="23"/>
      <c r="G967" s="24" t="str">
        <f>IF(B967="","",IFERROR(INDEX('Registru note'!$C$5:$C$504,MATCH(B967,'Registru note'!$B$5:$B$504,0)),""))</f>
        <v/>
      </c>
      <c r="H967" s="25" t="str">
        <f t="shared" si="45"/>
        <v/>
      </c>
      <c r="I967" s="25" t="str">
        <f t="shared" si="46"/>
        <v/>
      </c>
      <c r="J967" s="15" t="str">
        <f>IF(B967="","",IFERROR(INDEX('Registru note'!$D$5:$D$504,MATCH(B967,'Registru note'!$B$5:$B$504,0)),""))</f>
        <v/>
      </c>
      <c r="K967" s="17" t="str">
        <f>IF(AND(B967="",D967="",E967=""),"",TRIM(IF(ISNA(MATCH(B967,'Registru note'!$B$5:$B$504,0)),"Nota nu există în registru. ","")&amp;IF(D967="","Lipsește contul debitor. ",IF(NOT(OR(ISNUMBER(MATCH(TRIM(IF(ISNUMBER(FIND(".",D967)),LEFT(D967,FIND(".",D967)-1),D967)),PlanCont,0)),ISNUMBER(MATCH(LEFT(TRIM(IF(ISNUMBER(FIND(".",D967)),LEFT(D967,FIND(".",D967)-1),D967)),4),PlanCont,0)),ISNUMBER(MATCH(LEFT(TRIM(IF(ISNUMBER(FIND(".",D967)),LEFT(D967,FIND(".",D967)-1),D967)),3),PlanCont,0)))),"Contul debitor nu există în plan. ",""))&amp;IF(E967="","Lipsește contul creditor. ",IF(NOT(OR(ISNUMBER(MATCH(TRIM(IF(ISNUMBER(FIND(".",E967)),LEFT(E967,FIND(".",E967)-1),E967)),PlanCont,0)),ISNUMBER(MATCH(LEFT(TRIM(IF(ISNUMBER(FIND(".",E967)),LEFT(E967,FIND(".",E967)-1),E967)),4),PlanCont,0)),ISNUMBER(MATCH(LEFT(TRIM(IF(ISNUMBER(FIND(".",E967)),LEFT(E967,FIND(".",E967)-1),E967)),3),PlanCont,0)))),"Contul creditor nu există în plan. ",""))&amp;IF(AND(D967&lt;&gt;"",TRIM(D967&amp;"")=TRIM(E967&amp;"")),"Același cont pe debit și credit. ","")&amp;IF(N(F967)=0,"Lipsește suma. ","")&amp;IF(AND(N(F967)&lt;0,J967&lt;&gt;"Stornare"),"Sumă negativă într-o notă care nu e de stornare. ","")&amp;IF(C967="","Lipsește explicația. ","")))</f>
        <v/>
      </c>
      <c r="L967" s="1" t="str">
        <f>IF(B967="","",B967&amp;"|"&amp;COUNTIF($B$5:B967,B967))</f>
        <v/>
      </c>
      <c r="M967" s="1" t="str">
        <f t="shared" si="47"/>
        <v/>
      </c>
    </row>
    <row r="968" spans="2:13" x14ac:dyDescent="0.2">
      <c r="B968" s="18"/>
      <c r="C968" s="13"/>
      <c r="D968" s="22"/>
      <c r="E968" s="22"/>
      <c r="F968" s="23"/>
      <c r="G968" s="24" t="str">
        <f>IF(B968="","",IFERROR(INDEX('Registru note'!$C$5:$C$504,MATCH(B968,'Registru note'!$B$5:$B$504,0)),""))</f>
        <v/>
      </c>
      <c r="H968" s="25" t="str">
        <f t="shared" si="45"/>
        <v/>
      </c>
      <c r="I968" s="25" t="str">
        <f t="shared" si="46"/>
        <v/>
      </c>
      <c r="J968" s="15" t="str">
        <f>IF(B968="","",IFERROR(INDEX('Registru note'!$D$5:$D$504,MATCH(B968,'Registru note'!$B$5:$B$504,0)),""))</f>
        <v/>
      </c>
      <c r="K968" s="17" t="str">
        <f>IF(AND(B968="",D968="",E968=""),"",TRIM(IF(ISNA(MATCH(B968,'Registru note'!$B$5:$B$504,0)),"Nota nu există în registru. ","")&amp;IF(D968="","Lipsește contul debitor. ",IF(NOT(OR(ISNUMBER(MATCH(TRIM(IF(ISNUMBER(FIND(".",D968)),LEFT(D968,FIND(".",D968)-1),D968)),PlanCont,0)),ISNUMBER(MATCH(LEFT(TRIM(IF(ISNUMBER(FIND(".",D968)),LEFT(D968,FIND(".",D968)-1),D968)),4),PlanCont,0)),ISNUMBER(MATCH(LEFT(TRIM(IF(ISNUMBER(FIND(".",D968)),LEFT(D968,FIND(".",D968)-1),D968)),3),PlanCont,0)))),"Contul debitor nu există în plan. ",""))&amp;IF(E968="","Lipsește contul creditor. ",IF(NOT(OR(ISNUMBER(MATCH(TRIM(IF(ISNUMBER(FIND(".",E968)),LEFT(E968,FIND(".",E968)-1),E968)),PlanCont,0)),ISNUMBER(MATCH(LEFT(TRIM(IF(ISNUMBER(FIND(".",E968)),LEFT(E968,FIND(".",E968)-1),E968)),4),PlanCont,0)),ISNUMBER(MATCH(LEFT(TRIM(IF(ISNUMBER(FIND(".",E968)),LEFT(E968,FIND(".",E968)-1),E968)),3),PlanCont,0)))),"Contul creditor nu există în plan. ",""))&amp;IF(AND(D968&lt;&gt;"",TRIM(D968&amp;"")=TRIM(E968&amp;"")),"Același cont pe debit și credit. ","")&amp;IF(N(F968)=0,"Lipsește suma. ","")&amp;IF(AND(N(F968)&lt;0,J968&lt;&gt;"Stornare"),"Sumă negativă într-o notă care nu e de stornare. ","")&amp;IF(C968="","Lipsește explicația. ","")))</f>
        <v/>
      </c>
      <c r="L968" s="1" t="str">
        <f>IF(B968="","",B968&amp;"|"&amp;COUNTIF($B$5:B968,B968))</f>
        <v/>
      </c>
      <c r="M968" s="1" t="str">
        <f t="shared" si="47"/>
        <v/>
      </c>
    </row>
    <row r="969" spans="2:13" x14ac:dyDescent="0.2">
      <c r="B969" s="18"/>
      <c r="C969" s="13"/>
      <c r="D969" s="22"/>
      <c r="E969" s="22"/>
      <c r="F969" s="23"/>
      <c r="G969" s="24" t="str">
        <f>IF(B969="","",IFERROR(INDEX('Registru note'!$C$5:$C$504,MATCH(B969,'Registru note'!$B$5:$B$504,0)),""))</f>
        <v/>
      </c>
      <c r="H969" s="25" t="str">
        <f t="shared" si="45"/>
        <v/>
      </c>
      <c r="I969" s="25" t="str">
        <f t="shared" si="46"/>
        <v/>
      </c>
      <c r="J969" s="15" t="str">
        <f>IF(B969="","",IFERROR(INDEX('Registru note'!$D$5:$D$504,MATCH(B969,'Registru note'!$B$5:$B$504,0)),""))</f>
        <v/>
      </c>
      <c r="K969" s="17" t="str">
        <f>IF(AND(B969="",D969="",E969=""),"",TRIM(IF(ISNA(MATCH(B969,'Registru note'!$B$5:$B$504,0)),"Nota nu există în registru. ","")&amp;IF(D969="","Lipsește contul debitor. ",IF(NOT(OR(ISNUMBER(MATCH(TRIM(IF(ISNUMBER(FIND(".",D969)),LEFT(D969,FIND(".",D969)-1),D969)),PlanCont,0)),ISNUMBER(MATCH(LEFT(TRIM(IF(ISNUMBER(FIND(".",D969)),LEFT(D969,FIND(".",D969)-1),D969)),4),PlanCont,0)),ISNUMBER(MATCH(LEFT(TRIM(IF(ISNUMBER(FIND(".",D969)),LEFT(D969,FIND(".",D969)-1),D969)),3),PlanCont,0)))),"Contul debitor nu există în plan. ",""))&amp;IF(E969="","Lipsește contul creditor. ",IF(NOT(OR(ISNUMBER(MATCH(TRIM(IF(ISNUMBER(FIND(".",E969)),LEFT(E969,FIND(".",E969)-1),E969)),PlanCont,0)),ISNUMBER(MATCH(LEFT(TRIM(IF(ISNUMBER(FIND(".",E969)),LEFT(E969,FIND(".",E969)-1),E969)),4),PlanCont,0)),ISNUMBER(MATCH(LEFT(TRIM(IF(ISNUMBER(FIND(".",E969)),LEFT(E969,FIND(".",E969)-1),E969)),3),PlanCont,0)))),"Contul creditor nu există în plan. ",""))&amp;IF(AND(D969&lt;&gt;"",TRIM(D969&amp;"")=TRIM(E969&amp;"")),"Același cont pe debit și credit. ","")&amp;IF(N(F969)=0,"Lipsește suma. ","")&amp;IF(AND(N(F969)&lt;0,J969&lt;&gt;"Stornare"),"Sumă negativă într-o notă care nu e de stornare. ","")&amp;IF(C969="","Lipsește explicația. ","")))</f>
        <v/>
      </c>
      <c r="L969" s="1" t="str">
        <f>IF(B969="","",B969&amp;"|"&amp;COUNTIF($B$5:B969,B969))</f>
        <v/>
      </c>
      <c r="M969" s="1" t="str">
        <f t="shared" si="47"/>
        <v/>
      </c>
    </row>
    <row r="970" spans="2:13" x14ac:dyDescent="0.2">
      <c r="B970" s="18"/>
      <c r="C970" s="13"/>
      <c r="D970" s="22"/>
      <c r="E970" s="22"/>
      <c r="F970" s="23"/>
      <c r="G970" s="24" t="str">
        <f>IF(B970="","",IFERROR(INDEX('Registru note'!$C$5:$C$504,MATCH(B970,'Registru note'!$B$5:$B$504,0)),""))</f>
        <v/>
      </c>
      <c r="H970" s="25" t="str">
        <f t="shared" si="45"/>
        <v/>
      </c>
      <c r="I970" s="25" t="str">
        <f t="shared" si="46"/>
        <v/>
      </c>
      <c r="J970" s="15" t="str">
        <f>IF(B970="","",IFERROR(INDEX('Registru note'!$D$5:$D$504,MATCH(B970,'Registru note'!$B$5:$B$504,0)),""))</f>
        <v/>
      </c>
      <c r="K970" s="17" t="str">
        <f>IF(AND(B970="",D970="",E970=""),"",TRIM(IF(ISNA(MATCH(B970,'Registru note'!$B$5:$B$504,0)),"Nota nu există în registru. ","")&amp;IF(D970="","Lipsește contul debitor. ",IF(NOT(OR(ISNUMBER(MATCH(TRIM(IF(ISNUMBER(FIND(".",D970)),LEFT(D970,FIND(".",D970)-1),D970)),PlanCont,0)),ISNUMBER(MATCH(LEFT(TRIM(IF(ISNUMBER(FIND(".",D970)),LEFT(D970,FIND(".",D970)-1),D970)),4),PlanCont,0)),ISNUMBER(MATCH(LEFT(TRIM(IF(ISNUMBER(FIND(".",D970)),LEFT(D970,FIND(".",D970)-1),D970)),3),PlanCont,0)))),"Contul debitor nu există în plan. ",""))&amp;IF(E970="","Lipsește contul creditor. ",IF(NOT(OR(ISNUMBER(MATCH(TRIM(IF(ISNUMBER(FIND(".",E970)),LEFT(E970,FIND(".",E970)-1),E970)),PlanCont,0)),ISNUMBER(MATCH(LEFT(TRIM(IF(ISNUMBER(FIND(".",E970)),LEFT(E970,FIND(".",E970)-1),E970)),4),PlanCont,0)),ISNUMBER(MATCH(LEFT(TRIM(IF(ISNUMBER(FIND(".",E970)),LEFT(E970,FIND(".",E970)-1),E970)),3),PlanCont,0)))),"Contul creditor nu există în plan. ",""))&amp;IF(AND(D970&lt;&gt;"",TRIM(D970&amp;"")=TRIM(E970&amp;"")),"Același cont pe debit și credit. ","")&amp;IF(N(F970)=0,"Lipsește suma. ","")&amp;IF(AND(N(F970)&lt;0,J970&lt;&gt;"Stornare"),"Sumă negativă într-o notă care nu e de stornare. ","")&amp;IF(C970="","Lipsește explicația. ","")))</f>
        <v/>
      </c>
      <c r="L970" s="1" t="str">
        <f>IF(B970="","",B970&amp;"|"&amp;COUNTIF($B$5:B970,B970))</f>
        <v/>
      </c>
      <c r="M970" s="1" t="str">
        <f t="shared" si="47"/>
        <v/>
      </c>
    </row>
    <row r="971" spans="2:13" x14ac:dyDescent="0.2">
      <c r="B971" s="18"/>
      <c r="C971" s="13"/>
      <c r="D971" s="22"/>
      <c r="E971" s="22"/>
      <c r="F971" s="23"/>
      <c r="G971" s="24" t="str">
        <f>IF(B971="","",IFERROR(INDEX('Registru note'!$C$5:$C$504,MATCH(B971,'Registru note'!$B$5:$B$504,0)),""))</f>
        <v/>
      </c>
      <c r="H971" s="25" t="str">
        <f t="shared" si="45"/>
        <v/>
      </c>
      <c r="I971" s="25" t="str">
        <f t="shared" si="46"/>
        <v/>
      </c>
      <c r="J971" s="15" t="str">
        <f>IF(B971="","",IFERROR(INDEX('Registru note'!$D$5:$D$504,MATCH(B971,'Registru note'!$B$5:$B$504,0)),""))</f>
        <v/>
      </c>
      <c r="K971" s="17" t="str">
        <f>IF(AND(B971="",D971="",E971=""),"",TRIM(IF(ISNA(MATCH(B971,'Registru note'!$B$5:$B$504,0)),"Nota nu există în registru. ","")&amp;IF(D971="","Lipsește contul debitor. ",IF(NOT(OR(ISNUMBER(MATCH(TRIM(IF(ISNUMBER(FIND(".",D971)),LEFT(D971,FIND(".",D971)-1),D971)),PlanCont,0)),ISNUMBER(MATCH(LEFT(TRIM(IF(ISNUMBER(FIND(".",D971)),LEFT(D971,FIND(".",D971)-1),D971)),4),PlanCont,0)),ISNUMBER(MATCH(LEFT(TRIM(IF(ISNUMBER(FIND(".",D971)),LEFT(D971,FIND(".",D971)-1),D971)),3),PlanCont,0)))),"Contul debitor nu există în plan. ",""))&amp;IF(E971="","Lipsește contul creditor. ",IF(NOT(OR(ISNUMBER(MATCH(TRIM(IF(ISNUMBER(FIND(".",E971)),LEFT(E971,FIND(".",E971)-1),E971)),PlanCont,0)),ISNUMBER(MATCH(LEFT(TRIM(IF(ISNUMBER(FIND(".",E971)),LEFT(E971,FIND(".",E971)-1),E971)),4),PlanCont,0)),ISNUMBER(MATCH(LEFT(TRIM(IF(ISNUMBER(FIND(".",E971)),LEFT(E971,FIND(".",E971)-1),E971)),3),PlanCont,0)))),"Contul creditor nu există în plan. ",""))&amp;IF(AND(D971&lt;&gt;"",TRIM(D971&amp;"")=TRIM(E971&amp;"")),"Același cont pe debit și credit. ","")&amp;IF(N(F971)=0,"Lipsește suma. ","")&amp;IF(AND(N(F971)&lt;0,J971&lt;&gt;"Stornare"),"Sumă negativă într-o notă care nu e de stornare. ","")&amp;IF(C971="","Lipsește explicația. ","")))</f>
        <v/>
      </c>
      <c r="L971" s="1" t="str">
        <f>IF(B971="","",B971&amp;"|"&amp;COUNTIF($B$5:B971,B971))</f>
        <v/>
      </c>
      <c r="M971" s="1" t="str">
        <f t="shared" si="47"/>
        <v/>
      </c>
    </row>
    <row r="972" spans="2:13" x14ac:dyDescent="0.2">
      <c r="B972" s="18"/>
      <c r="C972" s="13"/>
      <c r="D972" s="22"/>
      <c r="E972" s="22"/>
      <c r="F972" s="23"/>
      <c r="G972" s="24" t="str">
        <f>IF(B972="","",IFERROR(INDEX('Registru note'!$C$5:$C$504,MATCH(B972,'Registru note'!$B$5:$B$504,0)),""))</f>
        <v/>
      </c>
      <c r="H972" s="25" t="str">
        <f t="shared" si="45"/>
        <v/>
      </c>
      <c r="I972" s="25" t="str">
        <f t="shared" si="46"/>
        <v/>
      </c>
      <c r="J972" s="15" t="str">
        <f>IF(B972="","",IFERROR(INDEX('Registru note'!$D$5:$D$504,MATCH(B972,'Registru note'!$B$5:$B$504,0)),""))</f>
        <v/>
      </c>
      <c r="K972" s="17" t="str">
        <f>IF(AND(B972="",D972="",E972=""),"",TRIM(IF(ISNA(MATCH(B972,'Registru note'!$B$5:$B$504,0)),"Nota nu există în registru. ","")&amp;IF(D972="","Lipsește contul debitor. ",IF(NOT(OR(ISNUMBER(MATCH(TRIM(IF(ISNUMBER(FIND(".",D972)),LEFT(D972,FIND(".",D972)-1),D972)),PlanCont,0)),ISNUMBER(MATCH(LEFT(TRIM(IF(ISNUMBER(FIND(".",D972)),LEFT(D972,FIND(".",D972)-1),D972)),4),PlanCont,0)),ISNUMBER(MATCH(LEFT(TRIM(IF(ISNUMBER(FIND(".",D972)),LEFT(D972,FIND(".",D972)-1),D972)),3),PlanCont,0)))),"Contul debitor nu există în plan. ",""))&amp;IF(E972="","Lipsește contul creditor. ",IF(NOT(OR(ISNUMBER(MATCH(TRIM(IF(ISNUMBER(FIND(".",E972)),LEFT(E972,FIND(".",E972)-1),E972)),PlanCont,0)),ISNUMBER(MATCH(LEFT(TRIM(IF(ISNUMBER(FIND(".",E972)),LEFT(E972,FIND(".",E972)-1),E972)),4),PlanCont,0)),ISNUMBER(MATCH(LEFT(TRIM(IF(ISNUMBER(FIND(".",E972)),LEFT(E972,FIND(".",E972)-1),E972)),3),PlanCont,0)))),"Contul creditor nu există în plan. ",""))&amp;IF(AND(D972&lt;&gt;"",TRIM(D972&amp;"")=TRIM(E972&amp;"")),"Același cont pe debit și credit. ","")&amp;IF(N(F972)=0,"Lipsește suma. ","")&amp;IF(AND(N(F972)&lt;0,J972&lt;&gt;"Stornare"),"Sumă negativă într-o notă care nu e de stornare. ","")&amp;IF(C972="","Lipsește explicația. ","")))</f>
        <v/>
      </c>
      <c r="L972" s="1" t="str">
        <f>IF(B972="","",B972&amp;"|"&amp;COUNTIF($B$5:B972,B972))</f>
        <v/>
      </c>
      <c r="M972" s="1" t="str">
        <f t="shared" si="47"/>
        <v/>
      </c>
    </row>
    <row r="973" spans="2:13" x14ac:dyDescent="0.2">
      <c r="B973" s="18"/>
      <c r="C973" s="13"/>
      <c r="D973" s="22"/>
      <c r="E973" s="22"/>
      <c r="F973" s="23"/>
      <c r="G973" s="24" t="str">
        <f>IF(B973="","",IFERROR(INDEX('Registru note'!$C$5:$C$504,MATCH(B973,'Registru note'!$B$5:$B$504,0)),""))</f>
        <v/>
      </c>
      <c r="H973" s="25" t="str">
        <f t="shared" si="45"/>
        <v/>
      </c>
      <c r="I973" s="25" t="str">
        <f t="shared" si="46"/>
        <v/>
      </c>
      <c r="J973" s="15" t="str">
        <f>IF(B973="","",IFERROR(INDEX('Registru note'!$D$5:$D$504,MATCH(B973,'Registru note'!$B$5:$B$504,0)),""))</f>
        <v/>
      </c>
      <c r="K973" s="17" t="str">
        <f>IF(AND(B973="",D973="",E973=""),"",TRIM(IF(ISNA(MATCH(B973,'Registru note'!$B$5:$B$504,0)),"Nota nu există în registru. ","")&amp;IF(D973="","Lipsește contul debitor. ",IF(NOT(OR(ISNUMBER(MATCH(TRIM(IF(ISNUMBER(FIND(".",D973)),LEFT(D973,FIND(".",D973)-1),D973)),PlanCont,0)),ISNUMBER(MATCH(LEFT(TRIM(IF(ISNUMBER(FIND(".",D973)),LEFT(D973,FIND(".",D973)-1),D973)),4),PlanCont,0)),ISNUMBER(MATCH(LEFT(TRIM(IF(ISNUMBER(FIND(".",D973)),LEFT(D973,FIND(".",D973)-1),D973)),3),PlanCont,0)))),"Contul debitor nu există în plan. ",""))&amp;IF(E973="","Lipsește contul creditor. ",IF(NOT(OR(ISNUMBER(MATCH(TRIM(IF(ISNUMBER(FIND(".",E973)),LEFT(E973,FIND(".",E973)-1),E973)),PlanCont,0)),ISNUMBER(MATCH(LEFT(TRIM(IF(ISNUMBER(FIND(".",E973)),LEFT(E973,FIND(".",E973)-1),E973)),4),PlanCont,0)),ISNUMBER(MATCH(LEFT(TRIM(IF(ISNUMBER(FIND(".",E973)),LEFT(E973,FIND(".",E973)-1),E973)),3),PlanCont,0)))),"Contul creditor nu există în plan. ",""))&amp;IF(AND(D973&lt;&gt;"",TRIM(D973&amp;"")=TRIM(E973&amp;"")),"Același cont pe debit și credit. ","")&amp;IF(N(F973)=0,"Lipsește suma. ","")&amp;IF(AND(N(F973)&lt;0,J973&lt;&gt;"Stornare"),"Sumă negativă într-o notă care nu e de stornare. ","")&amp;IF(C973="","Lipsește explicația. ","")))</f>
        <v/>
      </c>
      <c r="L973" s="1" t="str">
        <f>IF(B973="","",B973&amp;"|"&amp;COUNTIF($B$5:B973,B973))</f>
        <v/>
      </c>
      <c r="M973" s="1" t="str">
        <f t="shared" si="47"/>
        <v/>
      </c>
    </row>
    <row r="974" spans="2:13" x14ac:dyDescent="0.2">
      <c r="B974" s="18"/>
      <c r="C974" s="13"/>
      <c r="D974" s="22"/>
      <c r="E974" s="22"/>
      <c r="F974" s="23"/>
      <c r="G974" s="24" t="str">
        <f>IF(B974="","",IFERROR(INDEX('Registru note'!$C$5:$C$504,MATCH(B974,'Registru note'!$B$5:$B$504,0)),""))</f>
        <v/>
      </c>
      <c r="H974" s="25" t="str">
        <f t="shared" si="45"/>
        <v/>
      </c>
      <c r="I974" s="25" t="str">
        <f t="shared" si="46"/>
        <v/>
      </c>
      <c r="J974" s="15" t="str">
        <f>IF(B974="","",IFERROR(INDEX('Registru note'!$D$5:$D$504,MATCH(B974,'Registru note'!$B$5:$B$504,0)),""))</f>
        <v/>
      </c>
      <c r="K974" s="17" t="str">
        <f>IF(AND(B974="",D974="",E974=""),"",TRIM(IF(ISNA(MATCH(B974,'Registru note'!$B$5:$B$504,0)),"Nota nu există în registru. ","")&amp;IF(D974="","Lipsește contul debitor. ",IF(NOT(OR(ISNUMBER(MATCH(TRIM(IF(ISNUMBER(FIND(".",D974)),LEFT(D974,FIND(".",D974)-1),D974)),PlanCont,0)),ISNUMBER(MATCH(LEFT(TRIM(IF(ISNUMBER(FIND(".",D974)),LEFT(D974,FIND(".",D974)-1),D974)),4),PlanCont,0)),ISNUMBER(MATCH(LEFT(TRIM(IF(ISNUMBER(FIND(".",D974)),LEFT(D974,FIND(".",D974)-1),D974)),3),PlanCont,0)))),"Contul debitor nu există în plan. ",""))&amp;IF(E974="","Lipsește contul creditor. ",IF(NOT(OR(ISNUMBER(MATCH(TRIM(IF(ISNUMBER(FIND(".",E974)),LEFT(E974,FIND(".",E974)-1),E974)),PlanCont,0)),ISNUMBER(MATCH(LEFT(TRIM(IF(ISNUMBER(FIND(".",E974)),LEFT(E974,FIND(".",E974)-1),E974)),4),PlanCont,0)),ISNUMBER(MATCH(LEFT(TRIM(IF(ISNUMBER(FIND(".",E974)),LEFT(E974,FIND(".",E974)-1),E974)),3),PlanCont,0)))),"Contul creditor nu există în plan. ",""))&amp;IF(AND(D974&lt;&gt;"",TRIM(D974&amp;"")=TRIM(E974&amp;"")),"Același cont pe debit și credit. ","")&amp;IF(N(F974)=0,"Lipsește suma. ","")&amp;IF(AND(N(F974)&lt;0,J974&lt;&gt;"Stornare"),"Sumă negativă într-o notă care nu e de stornare. ","")&amp;IF(C974="","Lipsește explicația. ","")))</f>
        <v/>
      </c>
      <c r="L974" s="1" t="str">
        <f>IF(B974="","",B974&amp;"|"&amp;COUNTIF($B$5:B974,B974))</f>
        <v/>
      </c>
      <c r="M974" s="1" t="str">
        <f t="shared" si="47"/>
        <v/>
      </c>
    </row>
    <row r="975" spans="2:13" x14ac:dyDescent="0.2">
      <c r="B975" s="18"/>
      <c r="C975" s="13"/>
      <c r="D975" s="22"/>
      <c r="E975" s="22"/>
      <c r="F975" s="23"/>
      <c r="G975" s="24" t="str">
        <f>IF(B975="","",IFERROR(INDEX('Registru note'!$C$5:$C$504,MATCH(B975,'Registru note'!$B$5:$B$504,0)),""))</f>
        <v/>
      </c>
      <c r="H975" s="25" t="str">
        <f t="shared" si="45"/>
        <v/>
      </c>
      <c r="I975" s="25" t="str">
        <f t="shared" si="46"/>
        <v/>
      </c>
      <c r="J975" s="15" t="str">
        <f>IF(B975="","",IFERROR(INDEX('Registru note'!$D$5:$D$504,MATCH(B975,'Registru note'!$B$5:$B$504,0)),""))</f>
        <v/>
      </c>
      <c r="K975" s="17" t="str">
        <f>IF(AND(B975="",D975="",E975=""),"",TRIM(IF(ISNA(MATCH(B975,'Registru note'!$B$5:$B$504,0)),"Nota nu există în registru. ","")&amp;IF(D975="","Lipsește contul debitor. ",IF(NOT(OR(ISNUMBER(MATCH(TRIM(IF(ISNUMBER(FIND(".",D975)),LEFT(D975,FIND(".",D975)-1),D975)),PlanCont,0)),ISNUMBER(MATCH(LEFT(TRIM(IF(ISNUMBER(FIND(".",D975)),LEFT(D975,FIND(".",D975)-1),D975)),4),PlanCont,0)),ISNUMBER(MATCH(LEFT(TRIM(IF(ISNUMBER(FIND(".",D975)),LEFT(D975,FIND(".",D975)-1),D975)),3),PlanCont,0)))),"Contul debitor nu există în plan. ",""))&amp;IF(E975="","Lipsește contul creditor. ",IF(NOT(OR(ISNUMBER(MATCH(TRIM(IF(ISNUMBER(FIND(".",E975)),LEFT(E975,FIND(".",E975)-1),E975)),PlanCont,0)),ISNUMBER(MATCH(LEFT(TRIM(IF(ISNUMBER(FIND(".",E975)),LEFT(E975,FIND(".",E975)-1),E975)),4),PlanCont,0)),ISNUMBER(MATCH(LEFT(TRIM(IF(ISNUMBER(FIND(".",E975)),LEFT(E975,FIND(".",E975)-1),E975)),3),PlanCont,0)))),"Contul creditor nu există în plan. ",""))&amp;IF(AND(D975&lt;&gt;"",TRIM(D975&amp;"")=TRIM(E975&amp;"")),"Același cont pe debit și credit. ","")&amp;IF(N(F975)=0,"Lipsește suma. ","")&amp;IF(AND(N(F975)&lt;0,J975&lt;&gt;"Stornare"),"Sumă negativă într-o notă care nu e de stornare. ","")&amp;IF(C975="","Lipsește explicația. ","")))</f>
        <v/>
      </c>
      <c r="L975" s="1" t="str">
        <f>IF(B975="","",B975&amp;"|"&amp;COUNTIF($B$5:B975,B975))</f>
        <v/>
      </c>
      <c r="M975" s="1" t="str">
        <f t="shared" si="47"/>
        <v/>
      </c>
    </row>
    <row r="976" spans="2:13" x14ac:dyDescent="0.2">
      <c r="B976" s="18"/>
      <c r="C976" s="13"/>
      <c r="D976" s="22"/>
      <c r="E976" s="22"/>
      <c r="F976" s="23"/>
      <c r="G976" s="24" t="str">
        <f>IF(B976="","",IFERROR(INDEX('Registru note'!$C$5:$C$504,MATCH(B976,'Registru note'!$B$5:$B$504,0)),""))</f>
        <v/>
      </c>
      <c r="H976" s="25" t="str">
        <f t="shared" si="45"/>
        <v/>
      </c>
      <c r="I976" s="25" t="str">
        <f t="shared" si="46"/>
        <v/>
      </c>
      <c r="J976" s="15" t="str">
        <f>IF(B976="","",IFERROR(INDEX('Registru note'!$D$5:$D$504,MATCH(B976,'Registru note'!$B$5:$B$504,0)),""))</f>
        <v/>
      </c>
      <c r="K976" s="17" t="str">
        <f>IF(AND(B976="",D976="",E976=""),"",TRIM(IF(ISNA(MATCH(B976,'Registru note'!$B$5:$B$504,0)),"Nota nu există în registru. ","")&amp;IF(D976="","Lipsește contul debitor. ",IF(NOT(OR(ISNUMBER(MATCH(TRIM(IF(ISNUMBER(FIND(".",D976)),LEFT(D976,FIND(".",D976)-1),D976)),PlanCont,0)),ISNUMBER(MATCH(LEFT(TRIM(IF(ISNUMBER(FIND(".",D976)),LEFT(D976,FIND(".",D976)-1),D976)),4),PlanCont,0)),ISNUMBER(MATCH(LEFT(TRIM(IF(ISNUMBER(FIND(".",D976)),LEFT(D976,FIND(".",D976)-1),D976)),3),PlanCont,0)))),"Contul debitor nu există în plan. ",""))&amp;IF(E976="","Lipsește contul creditor. ",IF(NOT(OR(ISNUMBER(MATCH(TRIM(IF(ISNUMBER(FIND(".",E976)),LEFT(E976,FIND(".",E976)-1),E976)),PlanCont,0)),ISNUMBER(MATCH(LEFT(TRIM(IF(ISNUMBER(FIND(".",E976)),LEFT(E976,FIND(".",E976)-1),E976)),4),PlanCont,0)),ISNUMBER(MATCH(LEFT(TRIM(IF(ISNUMBER(FIND(".",E976)),LEFT(E976,FIND(".",E976)-1),E976)),3),PlanCont,0)))),"Contul creditor nu există în plan. ",""))&amp;IF(AND(D976&lt;&gt;"",TRIM(D976&amp;"")=TRIM(E976&amp;"")),"Același cont pe debit și credit. ","")&amp;IF(N(F976)=0,"Lipsește suma. ","")&amp;IF(AND(N(F976)&lt;0,J976&lt;&gt;"Stornare"),"Sumă negativă într-o notă care nu e de stornare. ","")&amp;IF(C976="","Lipsește explicația. ","")))</f>
        <v/>
      </c>
      <c r="L976" s="1" t="str">
        <f>IF(B976="","",B976&amp;"|"&amp;COUNTIF($B$5:B976,B976))</f>
        <v/>
      </c>
      <c r="M976" s="1" t="str">
        <f t="shared" si="47"/>
        <v/>
      </c>
    </row>
    <row r="977" spans="2:13" x14ac:dyDescent="0.2">
      <c r="B977" s="18"/>
      <c r="C977" s="13"/>
      <c r="D977" s="22"/>
      <c r="E977" s="22"/>
      <c r="F977" s="23"/>
      <c r="G977" s="24" t="str">
        <f>IF(B977="","",IFERROR(INDEX('Registru note'!$C$5:$C$504,MATCH(B977,'Registru note'!$B$5:$B$504,0)),""))</f>
        <v/>
      </c>
      <c r="H977" s="25" t="str">
        <f t="shared" si="45"/>
        <v/>
      </c>
      <c r="I977" s="25" t="str">
        <f t="shared" si="46"/>
        <v/>
      </c>
      <c r="J977" s="15" t="str">
        <f>IF(B977="","",IFERROR(INDEX('Registru note'!$D$5:$D$504,MATCH(B977,'Registru note'!$B$5:$B$504,0)),""))</f>
        <v/>
      </c>
      <c r="K977" s="17" t="str">
        <f>IF(AND(B977="",D977="",E977=""),"",TRIM(IF(ISNA(MATCH(B977,'Registru note'!$B$5:$B$504,0)),"Nota nu există în registru. ","")&amp;IF(D977="","Lipsește contul debitor. ",IF(NOT(OR(ISNUMBER(MATCH(TRIM(IF(ISNUMBER(FIND(".",D977)),LEFT(D977,FIND(".",D977)-1),D977)),PlanCont,0)),ISNUMBER(MATCH(LEFT(TRIM(IF(ISNUMBER(FIND(".",D977)),LEFT(D977,FIND(".",D977)-1),D977)),4),PlanCont,0)),ISNUMBER(MATCH(LEFT(TRIM(IF(ISNUMBER(FIND(".",D977)),LEFT(D977,FIND(".",D977)-1),D977)),3),PlanCont,0)))),"Contul debitor nu există în plan. ",""))&amp;IF(E977="","Lipsește contul creditor. ",IF(NOT(OR(ISNUMBER(MATCH(TRIM(IF(ISNUMBER(FIND(".",E977)),LEFT(E977,FIND(".",E977)-1),E977)),PlanCont,0)),ISNUMBER(MATCH(LEFT(TRIM(IF(ISNUMBER(FIND(".",E977)),LEFT(E977,FIND(".",E977)-1),E977)),4),PlanCont,0)),ISNUMBER(MATCH(LEFT(TRIM(IF(ISNUMBER(FIND(".",E977)),LEFT(E977,FIND(".",E977)-1),E977)),3),PlanCont,0)))),"Contul creditor nu există în plan. ",""))&amp;IF(AND(D977&lt;&gt;"",TRIM(D977&amp;"")=TRIM(E977&amp;"")),"Același cont pe debit și credit. ","")&amp;IF(N(F977)=0,"Lipsește suma. ","")&amp;IF(AND(N(F977)&lt;0,J977&lt;&gt;"Stornare"),"Sumă negativă într-o notă care nu e de stornare. ","")&amp;IF(C977="","Lipsește explicația. ","")))</f>
        <v/>
      </c>
      <c r="L977" s="1" t="str">
        <f>IF(B977="","",B977&amp;"|"&amp;COUNTIF($B$5:B977,B977))</f>
        <v/>
      </c>
      <c r="M977" s="1" t="str">
        <f t="shared" si="47"/>
        <v/>
      </c>
    </row>
    <row r="978" spans="2:13" x14ac:dyDescent="0.2">
      <c r="B978" s="18"/>
      <c r="C978" s="13"/>
      <c r="D978" s="22"/>
      <c r="E978" s="22"/>
      <c r="F978" s="23"/>
      <c r="G978" s="24" t="str">
        <f>IF(B978="","",IFERROR(INDEX('Registru note'!$C$5:$C$504,MATCH(B978,'Registru note'!$B$5:$B$504,0)),""))</f>
        <v/>
      </c>
      <c r="H978" s="25" t="str">
        <f t="shared" si="45"/>
        <v/>
      </c>
      <c r="I978" s="25" t="str">
        <f t="shared" si="46"/>
        <v/>
      </c>
      <c r="J978" s="15" t="str">
        <f>IF(B978="","",IFERROR(INDEX('Registru note'!$D$5:$D$504,MATCH(B978,'Registru note'!$B$5:$B$504,0)),""))</f>
        <v/>
      </c>
      <c r="K978" s="17" t="str">
        <f>IF(AND(B978="",D978="",E978=""),"",TRIM(IF(ISNA(MATCH(B978,'Registru note'!$B$5:$B$504,0)),"Nota nu există în registru. ","")&amp;IF(D978="","Lipsește contul debitor. ",IF(NOT(OR(ISNUMBER(MATCH(TRIM(IF(ISNUMBER(FIND(".",D978)),LEFT(D978,FIND(".",D978)-1),D978)),PlanCont,0)),ISNUMBER(MATCH(LEFT(TRIM(IF(ISNUMBER(FIND(".",D978)),LEFT(D978,FIND(".",D978)-1),D978)),4),PlanCont,0)),ISNUMBER(MATCH(LEFT(TRIM(IF(ISNUMBER(FIND(".",D978)),LEFT(D978,FIND(".",D978)-1),D978)),3),PlanCont,0)))),"Contul debitor nu există în plan. ",""))&amp;IF(E978="","Lipsește contul creditor. ",IF(NOT(OR(ISNUMBER(MATCH(TRIM(IF(ISNUMBER(FIND(".",E978)),LEFT(E978,FIND(".",E978)-1),E978)),PlanCont,0)),ISNUMBER(MATCH(LEFT(TRIM(IF(ISNUMBER(FIND(".",E978)),LEFT(E978,FIND(".",E978)-1),E978)),4),PlanCont,0)),ISNUMBER(MATCH(LEFT(TRIM(IF(ISNUMBER(FIND(".",E978)),LEFT(E978,FIND(".",E978)-1),E978)),3),PlanCont,0)))),"Contul creditor nu există în plan. ",""))&amp;IF(AND(D978&lt;&gt;"",TRIM(D978&amp;"")=TRIM(E978&amp;"")),"Același cont pe debit și credit. ","")&amp;IF(N(F978)=0,"Lipsește suma. ","")&amp;IF(AND(N(F978)&lt;0,J978&lt;&gt;"Stornare"),"Sumă negativă într-o notă care nu e de stornare. ","")&amp;IF(C978="","Lipsește explicația. ","")))</f>
        <v/>
      </c>
      <c r="L978" s="1" t="str">
        <f>IF(B978="","",B978&amp;"|"&amp;COUNTIF($B$5:B978,B978))</f>
        <v/>
      </c>
      <c r="M978" s="1" t="str">
        <f t="shared" si="47"/>
        <v/>
      </c>
    </row>
    <row r="979" spans="2:13" x14ac:dyDescent="0.2">
      <c r="B979" s="18"/>
      <c r="C979" s="13"/>
      <c r="D979" s="22"/>
      <c r="E979" s="22"/>
      <c r="F979" s="23"/>
      <c r="G979" s="24" t="str">
        <f>IF(B979="","",IFERROR(INDEX('Registru note'!$C$5:$C$504,MATCH(B979,'Registru note'!$B$5:$B$504,0)),""))</f>
        <v/>
      </c>
      <c r="H979" s="25" t="str">
        <f t="shared" si="45"/>
        <v/>
      </c>
      <c r="I979" s="25" t="str">
        <f t="shared" si="46"/>
        <v/>
      </c>
      <c r="J979" s="15" t="str">
        <f>IF(B979="","",IFERROR(INDEX('Registru note'!$D$5:$D$504,MATCH(B979,'Registru note'!$B$5:$B$504,0)),""))</f>
        <v/>
      </c>
      <c r="K979" s="17" t="str">
        <f>IF(AND(B979="",D979="",E979=""),"",TRIM(IF(ISNA(MATCH(B979,'Registru note'!$B$5:$B$504,0)),"Nota nu există în registru. ","")&amp;IF(D979="","Lipsește contul debitor. ",IF(NOT(OR(ISNUMBER(MATCH(TRIM(IF(ISNUMBER(FIND(".",D979)),LEFT(D979,FIND(".",D979)-1),D979)),PlanCont,0)),ISNUMBER(MATCH(LEFT(TRIM(IF(ISNUMBER(FIND(".",D979)),LEFT(D979,FIND(".",D979)-1),D979)),4),PlanCont,0)),ISNUMBER(MATCH(LEFT(TRIM(IF(ISNUMBER(FIND(".",D979)),LEFT(D979,FIND(".",D979)-1),D979)),3),PlanCont,0)))),"Contul debitor nu există în plan. ",""))&amp;IF(E979="","Lipsește contul creditor. ",IF(NOT(OR(ISNUMBER(MATCH(TRIM(IF(ISNUMBER(FIND(".",E979)),LEFT(E979,FIND(".",E979)-1),E979)),PlanCont,0)),ISNUMBER(MATCH(LEFT(TRIM(IF(ISNUMBER(FIND(".",E979)),LEFT(E979,FIND(".",E979)-1),E979)),4),PlanCont,0)),ISNUMBER(MATCH(LEFT(TRIM(IF(ISNUMBER(FIND(".",E979)),LEFT(E979,FIND(".",E979)-1),E979)),3),PlanCont,0)))),"Contul creditor nu există în plan. ",""))&amp;IF(AND(D979&lt;&gt;"",TRIM(D979&amp;"")=TRIM(E979&amp;"")),"Același cont pe debit și credit. ","")&amp;IF(N(F979)=0,"Lipsește suma. ","")&amp;IF(AND(N(F979)&lt;0,J979&lt;&gt;"Stornare"),"Sumă negativă într-o notă care nu e de stornare. ","")&amp;IF(C979="","Lipsește explicația. ","")))</f>
        <v/>
      </c>
      <c r="L979" s="1" t="str">
        <f>IF(B979="","",B979&amp;"|"&amp;COUNTIF($B$5:B979,B979))</f>
        <v/>
      </c>
      <c r="M979" s="1" t="str">
        <f t="shared" si="47"/>
        <v/>
      </c>
    </row>
    <row r="980" spans="2:13" x14ac:dyDescent="0.2">
      <c r="B980" s="18"/>
      <c r="C980" s="13"/>
      <c r="D980" s="22"/>
      <c r="E980" s="22"/>
      <c r="F980" s="23"/>
      <c r="G980" s="24" t="str">
        <f>IF(B980="","",IFERROR(INDEX('Registru note'!$C$5:$C$504,MATCH(B980,'Registru note'!$B$5:$B$504,0)),""))</f>
        <v/>
      </c>
      <c r="H980" s="25" t="str">
        <f t="shared" si="45"/>
        <v/>
      </c>
      <c r="I980" s="25" t="str">
        <f t="shared" si="46"/>
        <v/>
      </c>
      <c r="J980" s="15" t="str">
        <f>IF(B980="","",IFERROR(INDEX('Registru note'!$D$5:$D$504,MATCH(B980,'Registru note'!$B$5:$B$504,0)),""))</f>
        <v/>
      </c>
      <c r="K980" s="17" t="str">
        <f>IF(AND(B980="",D980="",E980=""),"",TRIM(IF(ISNA(MATCH(B980,'Registru note'!$B$5:$B$504,0)),"Nota nu există în registru. ","")&amp;IF(D980="","Lipsește contul debitor. ",IF(NOT(OR(ISNUMBER(MATCH(TRIM(IF(ISNUMBER(FIND(".",D980)),LEFT(D980,FIND(".",D980)-1),D980)),PlanCont,0)),ISNUMBER(MATCH(LEFT(TRIM(IF(ISNUMBER(FIND(".",D980)),LEFT(D980,FIND(".",D980)-1),D980)),4),PlanCont,0)),ISNUMBER(MATCH(LEFT(TRIM(IF(ISNUMBER(FIND(".",D980)),LEFT(D980,FIND(".",D980)-1),D980)),3),PlanCont,0)))),"Contul debitor nu există în plan. ",""))&amp;IF(E980="","Lipsește contul creditor. ",IF(NOT(OR(ISNUMBER(MATCH(TRIM(IF(ISNUMBER(FIND(".",E980)),LEFT(E980,FIND(".",E980)-1),E980)),PlanCont,0)),ISNUMBER(MATCH(LEFT(TRIM(IF(ISNUMBER(FIND(".",E980)),LEFT(E980,FIND(".",E980)-1),E980)),4),PlanCont,0)),ISNUMBER(MATCH(LEFT(TRIM(IF(ISNUMBER(FIND(".",E980)),LEFT(E980,FIND(".",E980)-1),E980)),3),PlanCont,0)))),"Contul creditor nu există în plan. ",""))&amp;IF(AND(D980&lt;&gt;"",TRIM(D980&amp;"")=TRIM(E980&amp;"")),"Același cont pe debit și credit. ","")&amp;IF(N(F980)=0,"Lipsește suma. ","")&amp;IF(AND(N(F980)&lt;0,J980&lt;&gt;"Stornare"),"Sumă negativă într-o notă care nu e de stornare. ","")&amp;IF(C980="","Lipsește explicația. ","")))</f>
        <v/>
      </c>
      <c r="L980" s="1" t="str">
        <f>IF(B980="","",B980&amp;"|"&amp;COUNTIF($B$5:B980,B980))</f>
        <v/>
      </c>
      <c r="M980" s="1" t="str">
        <f t="shared" si="47"/>
        <v/>
      </c>
    </row>
    <row r="981" spans="2:13" x14ac:dyDescent="0.2">
      <c r="B981" s="18"/>
      <c r="C981" s="13"/>
      <c r="D981" s="22"/>
      <c r="E981" s="22"/>
      <c r="F981" s="23"/>
      <c r="G981" s="24" t="str">
        <f>IF(B981="","",IFERROR(INDEX('Registru note'!$C$5:$C$504,MATCH(B981,'Registru note'!$B$5:$B$504,0)),""))</f>
        <v/>
      </c>
      <c r="H981" s="25" t="str">
        <f t="shared" si="45"/>
        <v/>
      </c>
      <c r="I981" s="25" t="str">
        <f t="shared" si="46"/>
        <v/>
      </c>
      <c r="J981" s="15" t="str">
        <f>IF(B981="","",IFERROR(INDEX('Registru note'!$D$5:$D$504,MATCH(B981,'Registru note'!$B$5:$B$504,0)),""))</f>
        <v/>
      </c>
      <c r="K981" s="17" t="str">
        <f>IF(AND(B981="",D981="",E981=""),"",TRIM(IF(ISNA(MATCH(B981,'Registru note'!$B$5:$B$504,0)),"Nota nu există în registru. ","")&amp;IF(D981="","Lipsește contul debitor. ",IF(NOT(OR(ISNUMBER(MATCH(TRIM(IF(ISNUMBER(FIND(".",D981)),LEFT(D981,FIND(".",D981)-1),D981)),PlanCont,0)),ISNUMBER(MATCH(LEFT(TRIM(IF(ISNUMBER(FIND(".",D981)),LEFT(D981,FIND(".",D981)-1),D981)),4),PlanCont,0)),ISNUMBER(MATCH(LEFT(TRIM(IF(ISNUMBER(FIND(".",D981)),LEFT(D981,FIND(".",D981)-1),D981)),3),PlanCont,0)))),"Contul debitor nu există în plan. ",""))&amp;IF(E981="","Lipsește contul creditor. ",IF(NOT(OR(ISNUMBER(MATCH(TRIM(IF(ISNUMBER(FIND(".",E981)),LEFT(E981,FIND(".",E981)-1),E981)),PlanCont,0)),ISNUMBER(MATCH(LEFT(TRIM(IF(ISNUMBER(FIND(".",E981)),LEFT(E981,FIND(".",E981)-1),E981)),4),PlanCont,0)),ISNUMBER(MATCH(LEFT(TRIM(IF(ISNUMBER(FIND(".",E981)),LEFT(E981,FIND(".",E981)-1),E981)),3),PlanCont,0)))),"Contul creditor nu există în plan. ",""))&amp;IF(AND(D981&lt;&gt;"",TRIM(D981&amp;"")=TRIM(E981&amp;"")),"Același cont pe debit și credit. ","")&amp;IF(N(F981)=0,"Lipsește suma. ","")&amp;IF(AND(N(F981)&lt;0,J981&lt;&gt;"Stornare"),"Sumă negativă într-o notă care nu e de stornare. ","")&amp;IF(C981="","Lipsește explicația. ","")))</f>
        <v/>
      </c>
      <c r="L981" s="1" t="str">
        <f>IF(B981="","",B981&amp;"|"&amp;COUNTIF($B$5:B981,B981))</f>
        <v/>
      </c>
      <c r="M981" s="1" t="str">
        <f t="shared" si="47"/>
        <v/>
      </c>
    </row>
    <row r="982" spans="2:13" x14ac:dyDescent="0.2">
      <c r="B982" s="18"/>
      <c r="C982" s="13"/>
      <c r="D982" s="22"/>
      <c r="E982" s="22"/>
      <c r="F982" s="23"/>
      <c r="G982" s="24" t="str">
        <f>IF(B982="","",IFERROR(INDEX('Registru note'!$C$5:$C$504,MATCH(B982,'Registru note'!$B$5:$B$504,0)),""))</f>
        <v/>
      </c>
      <c r="H982" s="25" t="str">
        <f t="shared" si="45"/>
        <v/>
      </c>
      <c r="I982" s="25" t="str">
        <f t="shared" si="46"/>
        <v/>
      </c>
      <c r="J982" s="15" t="str">
        <f>IF(B982="","",IFERROR(INDEX('Registru note'!$D$5:$D$504,MATCH(B982,'Registru note'!$B$5:$B$504,0)),""))</f>
        <v/>
      </c>
      <c r="K982" s="17" t="str">
        <f>IF(AND(B982="",D982="",E982=""),"",TRIM(IF(ISNA(MATCH(B982,'Registru note'!$B$5:$B$504,0)),"Nota nu există în registru. ","")&amp;IF(D982="","Lipsește contul debitor. ",IF(NOT(OR(ISNUMBER(MATCH(TRIM(IF(ISNUMBER(FIND(".",D982)),LEFT(D982,FIND(".",D982)-1),D982)),PlanCont,0)),ISNUMBER(MATCH(LEFT(TRIM(IF(ISNUMBER(FIND(".",D982)),LEFT(D982,FIND(".",D982)-1),D982)),4),PlanCont,0)),ISNUMBER(MATCH(LEFT(TRIM(IF(ISNUMBER(FIND(".",D982)),LEFT(D982,FIND(".",D982)-1),D982)),3),PlanCont,0)))),"Contul debitor nu există în plan. ",""))&amp;IF(E982="","Lipsește contul creditor. ",IF(NOT(OR(ISNUMBER(MATCH(TRIM(IF(ISNUMBER(FIND(".",E982)),LEFT(E982,FIND(".",E982)-1),E982)),PlanCont,0)),ISNUMBER(MATCH(LEFT(TRIM(IF(ISNUMBER(FIND(".",E982)),LEFT(E982,FIND(".",E982)-1),E982)),4),PlanCont,0)),ISNUMBER(MATCH(LEFT(TRIM(IF(ISNUMBER(FIND(".",E982)),LEFT(E982,FIND(".",E982)-1),E982)),3),PlanCont,0)))),"Contul creditor nu există în plan. ",""))&amp;IF(AND(D982&lt;&gt;"",TRIM(D982&amp;"")=TRIM(E982&amp;"")),"Același cont pe debit și credit. ","")&amp;IF(N(F982)=0,"Lipsește suma. ","")&amp;IF(AND(N(F982)&lt;0,J982&lt;&gt;"Stornare"),"Sumă negativă într-o notă care nu e de stornare. ","")&amp;IF(C982="","Lipsește explicația. ","")))</f>
        <v/>
      </c>
      <c r="L982" s="1" t="str">
        <f>IF(B982="","",B982&amp;"|"&amp;COUNTIF($B$5:B982,B982))</f>
        <v/>
      </c>
      <c r="M982" s="1" t="str">
        <f t="shared" si="47"/>
        <v/>
      </c>
    </row>
    <row r="983" spans="2:13" x14ac:dyDescent="0.2">
      <c r="B983" s="18"/>
      <c r="C983" s="13"/>
      <c r="D983" s="22"/>
      <c r="E983" s="22"/>
      <c r="F983" s="23"/>
      <c r="G983" s="24" t="str">
        <f>IF(B983="","",IFERROR(INDEX('Registru note'!$C$5:$C$504,MATCH(B983,'Registru note'!$B$5:$B$504,0)),""))</f>
        <v/>
      </c>
      <c r="H983" s="25" t="str">
        <f t="shared" si="45"/>
        <v/>
      </c>
      <c r="I983" s="25" t="str">
        <f t="shared" si="46"/>
        <v/>
      </c>
      <c r="J983" s="15" t="str">
        <f>IF(B983="","",IFERROR(INDEX('Registru note'!$D$5:$D$504,MATCH(B983,'Registru note'!$B$5:$B$504,0)),""))</f>
        <v/>
      </c>
      <c r="K983" s="17" t="str">
        <f>IF(AND(B983="",D983="",E983=""),"",TRIM(IF(ISNA(MATCH(B983,'Registru note'!$B$5:$B$504,0)),"Nota nu există în registru. ","")&amp;IF(D983="","Lipsește contul debitor. ",IF(NOT(OR(ISNUMBER(MATCH(TRIM(IF(ISNUMBER(FIND(".",D983)),LEFT(D983,FIND(".",D983)-1),D983)),PlanCont,0)),ISNUMBER(MATCH(LEFT(TRIM(IF(ISNUMBER(FIND(".",D983)),LEFT(D983,FIND(".",D983)-1),D983)),4),PlanCont,0)),ISNUMBER(MATCH(LEFT(TRIM(IF(ISNUMBER(FIND(".",D983)),LEFT(D983,FIND(".",D983)-1),D983)),3),PlanCont,0)))),"Contul debitor nu există în plan. ",""))&amp;IF(E983="","Lipsește contul creditor. ",IF(NOT(OR(ISNUMBER(MATCH(TRIM(IF(ISNUMBER(FIND(".",E983)),LEFT(E983,FIND(".",E983)-1),E983)),PlanCont,0)),ISNUMBER(MATCH(LEFT(TRIM(IF(ISNUMBER(FIND(".",E983)),LEFT(E983,FIND(".",E983)-1),E983)),4),PlanCont,0)),ISNUMBER(MATCH(LEFT(TRIM(IF(ISNUMBER(FIND(".",E983)),LEFT(E983,FIND(".",E983)-1),E983)),3),PlanCont,0)))),"Contul creditor nu există în plan. ",""))&amp;IF(AND(D983&lt;&gt;"",TRIM(D983&amp;"")=TRIM(E983&amp;"")),"Același cont pe debit și credit. ","")&amp;IF(N(F983)=0,"Lipsește suma. ","")&amp;IF(AND(N(F983)&lt;0,J983&lt;&gt;"Stornare"),"Sumă negativă într-o notă care nu e de stornare. ","")&amp;IF(C983="","Lipsește explicația. ","")))</f>
        <v/>
      </c>
      <c r="L983" s="1" t="str">
        <f>IF(B983="","",B983&amp;"|"&amp;COUNTIF($B$5:B983,B983))</f>
        <v/>
      </c>
      <c r="M983" s="1" t="str">
        <f t="shared" si="47"/>
        <v/>
      </c>
    </row>
    <row r="984" spans="2:13" x14ac:dyDescent="0.2">
      <c r="B984" s="18"/>
      <c r="C984" s="13"/>
      <c r="D984" s="22"/>
      <c r="E984" s="22"/>
      <c r="F984" s="23"/>
      <c r="G984" s="24" t="str">
        <f>IF(B984="","",IFERROR(INDEX('Registru note'!$C$5:$C$504,MATCH(B984,'Registru note'!$B$5:$B$504,0)),""))</f>
        <v/>
      </c>
      <c r="H984" s="25" t="str">
        <f t="shared" si="45"/>
        <v/>
      </c>
      <c r="I984" s="25" t="str">
        <f t="shared" si="46"/>
        <v/>
      </c>
      <c r="J984" s="15" t="str">
        <f>IF(B984="","",IFERROR(INDEX('Registru note'!$D$5:$D$504,MATCH(B984,'Registru note'!$B$5:$B$504,0)),""))</f>
        <v/>
      </c>
      <c r="K984" s="17" t="str">
        <f>IF(AND(B984="",D984="",E984=""),"",TRIM(IF(ISNA(MATCH(B984,'Registru note'!$B$5:$B$504,0)),"Nota nu există în registru. ","")&amp;IF(D984="","Lipsește contul debitor. ",IF(NOT(OR(ISNUMBER(MATCH(TRIM(IF(ISNUMBER(FIND(".",D984)),LEFT(D984,FIND(".",D984)-1),D984)),PlanCont,0)),ISNUMBER(MATCH(LEFT(TRIM(IF(ISNUMBER(FIND(".",D984)),LEFT(D984,FIND(".",D984)-1),D984)),4),PlanCont,0)),ISNUMBER(MATCH(LEFT(TRIM(IF(ISNUMBER(FIND(".",D984)),LEFT(D984,FIND(".",D984)-1),D984)),3),PlanCont,0)))),"Contul debitor nu există în plan. ",""))&amp;IF(E984="","Lipsește contul creditor. ",IF(NOT(OR(ISNUMBER(MATCH(TRIM(IF(ISNUMBER(FIND(".",E984)),LEFT(E984,FIND(".",E984)-1),E984)),PlanCont,0)),ISNUMBER(MATCH(LEFT(TRIM(IF(ISNUMBER(FIND(".",E984)),LEFT(E984,FIND(".",E984)-1),E984)),4),PlanCont,0)),ISNUMBER(MATCH(LEFT(TRIM(IF(ISNUMBER(FIND(".",E984)),LEFT(E984,FIND(".",E984)-1),E984)),3),PlanCont,0)))),"Contul creditor nu există în plan. ",""))&amp;IF(AND(D984&lt;&gt;"",TRIM(D984&amp;"")=TRIM(E984&amp;"")),"Același cont pe debit și credit. ","")&amp;IF(N(F984)=0,"Lipsește suma. ","")&amp;IF(AND(N(F984)&lt;0,J984&lt;&gt;"Stornare"),"Sumă negativă într-o notă care nu e de stornare. ","")&amp;IF(C984="","Lipsește explicația. ","")))</f>
        <v/>
      </c>
      <c r="L984" s="1" t="str">
        <f>IF(B984="","",B984&amp;"|"&amp;COUNTIF($B$5:B984,B984))</f>
        <v/>
      </c>
      <c r="M984" s="1" t="str">
        <f t="shared" si="47"/>
        <v/>
      </c>
    </row>
    <row r="985" spans="2:13" x14ac:dyDescent="0.2">
      <c r="B985" s="18"/>
      <c r="C985" s="13"/>
      <c r="D985" s="22"/>
      <c r="E985" s="22"/>
      <c r="F985" s="23"/>
      <c r="G985" s="24" t="str">
        <f>IF(B985="","",IFERROR(INDEX('Registru note'!$C$5:$C$504,MATCH(B985,'Registru note'!$B$5:$B$504,0)),""))</f>
        <v/>
      </c>
      <c r="H985" s="25" t="str">
        <f t="shared" si="45"/>
        <v/>
      </c>
      <c r="I985" s="25" t="str">
        <f t="shared" si="46"/>
        <v/>
      </c>
      <c r="J985" s="15" t="str">
        <f>IF(B985="","",IFERROR(INDEX('Registru note'!$D$5:$D$504,MATCH(B985,'Registru note'!$B$5:$B$504,0)),""))</f>
        <v/>
      </c>
      <c r="K985" s="17" t="str">
        <f>IF(AND(B985="",D985="",E985=""),"",TRIM(IF(ISNA(MATCH(B985,'Registru note'!$B$5:$B$504,0)),"Nota nu există în registru. ","")&amp;IF(D985="","Lipsește contul debitor. ",IF(NOT(OR(ISNUMBER(MATCH(TRIM(IF(ISNUMBER(FIND(".",D985)),LEFT(D985,FIND(".",D985)-1),D985)),PlanCont,0)),ISNUMBER(MATCH(LEFT(TRIM(IF(ISNUMBER(FIND(".",D985)),LEFT(D985,FIND(".",D985)-1),D985)),4),PlanCont,0)),ISNUMBER(MATCH(LEFT(TRIM(IF(ISNUMBER(FIND(".",D985)),LEFT(D985,FIND(".",D985)-1),D985)),3),PlanCont,0)))),"Contul debitor nu există în plan. ",""))&amp;IF(E985="","Lipsește contul creditor. ",IF(NOT(OR(ISNUMBER(MATCH(TRIM(IF(ISNUMBER(FIND(".",E985)),LEFT(E985,FIND(".",E985)-1),E985)),PlanCont,0)),ISNUMBER(MATCH(LEFT(TRIM(IF(ISNUMBER(FIND(".",E985)),LEFT(E985,FIND(".",E985)-1),E985)),4),PlanCont,0)),ISNUMBER(MATCH(LEFT(TRIM(IF(ISNUMBER(FIND(".",E985)),LEFT(E985,FIND(".",E985)-1),E985)),3),PlanCont,0)))),"Contul creditor nu există în plan. ",""))&amp;IF(AND(D985&lt;&gt;"",TRIM(D985&amp;"")=TRIM(E985&amp;"")),"Același cont pe debit și credit. ","")&amp;IF(N(F985)=0,"Lipsește suma. ","")&amp;IF(AND(N(F985)&lt;0,J985&lt;&gt;"Stornare"),"Sumă negativă într-o notă care nu e de stornare. ","")&amp;IF(C985="","Lipsește explicația. ","")))</f>
        <v/>
      </c>
      <c r="L985" s="1" t="str">
        <f>IF(B985="","",B985&amp;"|"&amp;COUNTIF($B$5:B985,B985))</f>
        <v/>
      </c>
      <c r="M985" s="1" t="str">
        <f t="shared" si="47"/>
        <v/>
      </c>
    </row>
    <row r="986" spans="2:13" x14ac:dyDescent="0.2">
      <c r="B986" s="18"/>
      <c r="C986" s="13"/>
      <c r="D986" s="22"/>
      <c r="E986" s="22"/>
      <c r="F986" s="23"/>
      <c r="G986" s="24" t="str">
        <f>IF(B986="","",IFERROR(INDEX('Registru note'!$C$5:$C$504,MATCH(B986,'Registru note'!$B$5:$B$504,0)),""))</f>
        <v/>
      </c>
      <c r="H986" s="25" t="str">
        <f t="shared" si="45"/>
        <v/>
      </c>
      <c r="I986" s="25" t="str">
        <f t="shared" si="46"/>
        <v/>
      </c>
      <c r="J986" s="15" t="str">
        <f>IF(B986="","",IFERROR(INDEX('Registru note'!$D$5:$D$504,MATCH(B986,'Registru note'!$B$5:$B$504,0)),""))</f>
        <v/>
      </c>
      <c r="K986" s="17" t="str">
        <f>IF(AND(B986="",D986="",E986=""),"",TRIM(IF(ISNA(MATCH(B986,'Registru note'!$B$5:$B$504,0)),"Nota nu există în registru. ","")&amp;IF(D986="","Lipsește contul debitor. ",IF(NOT(OR(ISNUMBER(MATCH(TRIM(IF(ISNUMBER(FIND(".",D986)),LEFT(D986,FIND(".",D986)-1),D986)),PlanCont,0)),ISNUMBER(MATCH(LEFT(TRIM(IF(ISNUMBER(FIND(".",D986)),LEFT(D986,FIND(".",D986)-1),D986)),4),PlanCont,0)),ISNUMBER(MATCH(LEFT(TRIM(IF(ISNUMBER(FIND(".",D986)),LEFT(D986,FIND(".",D986)-1),D986)),3),PlanCont,0)))),"Contul debitor nu există în plan. ",""))&amp;IF(E986="","Lipsește contul creditor. ",IF(NOT(OR(ISNUMBER(MATCH(TRIM(IF(ISNUMBER(FIND(".",E986)),LEFT(E986,FIND(".",E986)-1),E986)),PlanCont,0)),ISNUMBER(MATCH(LEFT(TRIM(IF(ISNUMBER(FIND(".",E986)),LEFT(E986,FIND(".",E986)-1),E986)),4),PlanCont,0)),ISNUMBER(MATCH(LEFT(TRIM(IF(ISNUMBER(FIND(".",E986)),LEFT(E986,FIND(".",E986)-1),E986)),3),PlanCont,0)))),"Contul creditor nu există în plan. ",""))&amp;IF(AND(D986&lt;&gt;"",TRIM(D986&amp;"")=TRIM(E986&amp;"")),"Același cont pe debit și credit. ","")&amp;IF(N(F986)=0,"Lipsește suma. ","")&amp;IF(AND(N(F986)&lt;0,J986&lt;&gt;"Stornare"),"Sumă negativă într-o notă care nu e de stornare. ","")&amp;IF(C986="","Lipsește explicația. ","")))</f>
        <v/>
      </c>
      <c r="L986" s="1" t="str">
        <f>IF(B986="","",B986&amp;"|"&amp;COUNTIF($B$5:B986,B986))</f>
        <v/>
      </c>
      <c r="M986" s="1" t="str">
        <f t="shared" si="47"/>
        <v/>
      </c>
    </row>
    <row r="987" spans="2:13" x14ac:dyDescent="0.2">
      <c r="B987" s="18"/>
      <c r="C987" s="13"/>
      <c r="D987" s="22"/>
      <c r="E987" s="22"/>
      <c r="F987" s="23"/>
      <c r="G987" s="24" t="str">
        <f>IF(B987="","",IFERROR(INDEX('Registru note'!$C$5:$C$504,MATCH(B987,'Registru note'!$B$5:$B$504,0)),""))</f>
        <v/>
      </c>
      <c r="H987" s="25" t="str">
        <f t="shared" si="45"/>
        <v/>
      </c>
      <c r="I987" s="25" t="str">
        <f t="shared" si="46"/>
        <v/>
      </c>
      <c r="J987" s="15" t="str">
        <f>IF(B987="","",IFERROR(INDEX('Registru note'!$D$5:$D$504,MATCH(B987,'Registru note'!$B$5:$B$504,0)),""))</f>
        <v/>
      </c>
      <c r="K987" s="17" t="str">
        <f>IF(AND(B987="",D987="",E987=""),"",TRIM(IF(ISNA(MATCH(B987,'Registru note'!$B$5:$B$504,0)),"Nota nu există în registru. ","")&amp;IF(D987="","Lipsește contul debitor. ",IF(NOT(OR(ISNUMBER(MATCH(TRIM(IF(ISNUMBER(FIND(".",D987)),LEFT(D987,FIND(".",D987)-1),D987)),PlanCont,0)),ISNUMBER(MATCH(LEFT(TRIM(IF(ISNUMBER(FIND(".",D987)),LEFT(D987,FIND(".",D987)-1),D987)),4),PlanCont,0)),ISNUMBER(MATCH(LEFT(TRIM(IF(ISNUMBER(FIND(".",D987)),LEFT(D987,FIND(".",D987)-1),D987)),3),PlanCont,0)))),"Contul debitor nu există în plan. ",""))&amp;IF(E987="","Lipsește contul creditor. ",IF(NOT(OR(ISNUMBER(MATCH(TRIM(IF(ISNUMBER(FIND(".",E987)),LEFT(E987,FIND(".",E987)-1),E987)),PlanCont,0)),ISNUMBER(MATCH(LEFT(TRIM(IF(ISNUMBER(FIND(".",E987)),LEFT(E987,FIND(".",E987)-1),E987)),4),PlanCont,0)),ISNUMBER(MATCH(LEFT(TRIM(IF(ISNUMBER(FIND(".",E987)),LEFT(E987,FIND(".",E987)-1),E987)),3),PlanCont,0)))),"Contul creditor nu există în plan. ",""))&amp;IF(AND(D987&lt;&gt;"",TRIM(D987&amp;"")=TRIM(E987&amp;"")),"Același cont pe debit și credit. ","")&amp;IF(N(F987)=0,"Lipsește suma. ","")&amp;IF(AND(N(F987)&lt;0,J987&lt;&gt;"Stornare"),"Sumă negativă într-o notă care nu e de stornare. ","")&amp;IF(C987="","Lipsește explicația. ","")))</f>
        <v/>
      </c>
      <c r="L987" s="1" t="str">
        <f>IF(B987="","",B987&amp;"|"&amp;COUNTIF($B$5:B987,B987))</f>
        <v/>
      </c>
      <c r="M987" s="1" t="str">
        <f t="shared" si="47"/>
        <v/>
      </c>
    </row>
    <row r="988" spans="2:13" x14ac:dyDescent="0.2">
      <c r="B988" s="18"/>
      <c r="C988" s="13"/>
      <c r="D988" s="22"/>
      <c r="E988" s="22"/>
      <c r="F988" s="23"/>
      <c r="G988" s="24" t="str">
        <f>IF(B988="","",IFERROR(INDEX('Registru note'!$C$5:$C$504,MATCH(B988,'Registru note'!$B$5:$B$504,0)),""))</f>
        <v/>
      </c>
      <c r="H988" s="25" t="str">
        <f t="shared" si="45"/>
        <v/>
      </c>
      <c r="I988" s="25" t="str">
        <f t="shared" si="46"/>
        <v/>
      </c>
      <c r="J988" s="15" t="str">
        <f>IF(B988="","",IFERROR(INDEX('Registru note'!$D$5:$D$504,MATCH(B988,'Registru note'!$B$5:$B$504,0)),""))</f>
        <v/>
      </c>
      <c r="K988" s="17" t="str">
        <f>IF(AND(B988="",D988="",E988=""),"",TRIM(IF(ISNA(MATCH(B988,'Registru note'!$B$5:$B$504,0)),"Nota nu există în registru. ","")&amp;IF(D988="","Lipsește contul debitor. ",IF(NOT(OR(ISNUMBER(MATCH(TRIM(IF(ISNUMBER(FIND(".",D988)),LEFT(D988,FIND(".",D988)-1),D988)),PlanCont,0)),ISNUMBER(MATCH(LEFT(TRIM(IF(ISNUMBER(FIND(".",D988)),LEFT(D988,FIND(".",D988)-1),D988)),4),PlanCont,0)),ISNUMBER(MATCH(LEFT(TRIM(IF(ISNUMBER(FIND(".",D988)),LEFT(D988,FIND(".",D988)-1),D988)),3),PlanCont,0)))),"Contul debitor nu există în plan. ",""))&amp;IF(E988="","Lipsește contul creditor. ",IF(NOT(OR(ISNUMBER(MATCH(TRIM(IF(ISNUMBER(FIND(".",E988)),LEFT(E988,FIND(".",E988)-1),E988)),PlanCont,0)),ISNUMBER(MATCH(LEFT(TRIM(IF(ISNUMBER(FIND(".",E988)),LEFT(E988,FIND(".",E988)-1),E988)),4),PlanCont,0)),ISNUMBER(MATCH(LEFT(TRIM(IF(ISNUMBER(FIND(".",E988)),LEFT(E988,FIND(".",E988)-1),E988)),3),PlanCont,0)))),"Contul creditor nu există în plan. ",""))&amp;IF(AND(D988&lt;&gt;"",TRIM(D988&amp;"")=TRIM(E988&amp;"")),"Același cont pe debit și credit. ","")&amp;IF(N(F988)=0,"Lipsește suma. ","")&amp;IF(AND(N(F988)&lt;0,J988&lt;&gt;"Stornare"),"Sumă negativă într-o notă care nu e de stornare. ","")&amp;IF(C988="","Lipsește explicația. ","")))</f>
        <v/>
      </c>
      <c r="L988" s="1" t="str">
        <f>IF(B988="","",B988&amp;"|"&amp;COUNTIF($B$5:B988,B988))</f>
        <v/>
      </c>
      <c r="M988" s="1" t="str">
        <f t="shared" si="47"/>
        <v/>
      </c>
    </row>
    <row r="989" spans="2:13" x14ac:dyDescent="0.2">
      <c r="B989" s="18"/>
      <c r="C989" s="13"/>
      <c r="D989" s="22"/>
      <c r="E989" s="22"/>
      <c r="F989" s="23"/>
      <c r="G989" s="24" t="str">
        <f>IF(B989="","",IFERROR(INDEX('Registru note'!$C$5:$C$504,MATCH(B989,'Registru note'!$B$5:$B$504,0)),""))</f>
        <v/>
      </c>
      <c r="H989" s="25" t="str">
        <f t="shared" si="45"/>
        <v/>
      </c>
      <c r="I989" s="25" t="str">
        <f t="shared" si="46"/>
        <v/>
      </c>
      <c r="J989" s="15" t="str">
        <f>IF(B989="","",IFERROR(INDEX('Registru note'!$D$5:$D$504,MATCH(B989,'Registru note'!$B$5:$B$504,0)),""))</f>
        <v/>
      </c>
      <c r="K989" s="17" t="str">
        <f>IF(AND(B989="",D989="",E989=""),"",TRIM(IF(ISNA(MATCH(B989,'Registru note'!$B$5:$B$504,0)),"Nota nu există în registru. ","")&amp;IF(D989="","Lipsește contul debitor. ",IF(NOT(OR(ISNUMBER(MATCH(TRIM(IF(ISNUMBER(FIND(".",D989)),LEFT(D989,FIND(".",D989)-1),D989)),PlanCont,0)),ISNUMBER(MATCH(LEFT(TRIM(IF(ISNUMBER(FIND(".",D989)),LEFT(D989,FIND(".",D989)-1),D989)),4),PlanCont,0)),ISNUMBER(MATCH(LEFT(TRIM(IF(ISNUMBER(FIND(".",D989)),LEFT(D989,FIND(".",D989)-1),D989)),3),PlanCont,0)))),"Contul debitor nu există în plan. ",""))&amp;IF(E989="","Lipsește contul creditor. ",IF(NOT(OR(ISNUMBER(MATCH(TRIM(IF(ISNUMBER(FIND(".",E989)),LEFT(E989,FIND(".",E989)-1),E989)),PlanCont,0)),ISNUMBER(MATCH(LEFT(TRIM(IF(ISNUMBER(FIND(".",E989)),LEFT(E989,FIND(".",E989)-1),E989)),4),PlanCont,0)),ISNUMBER(MATCH(LEFT(TRIM(IF(ISNUMBER(FIND(".",E989)),LEFT(E989,FIND(".",E989)-1),E989)),3),PlanCont,0)))),"Contul creditor nu există în plan. ",""))&amp;IF(AND(D989&lt;&gt;"",TRIM(D989&amp;"")=TRIM(E989&amp;"")),"Același cont pe debit și credit. ","")&amp;IF(N(F989)=0,"Lipsește suma. ","")&amp;IF(AND(N(F989)&lt;0,J989&lt;&gt;"Stornare"),"Sumă negativă într-o notă care nu e de stornare. ","")&amp;IF(C989="","Lipsește explicația. ","")))</f>
        <v/>
      </c>
      <c r="L989" s="1" t="str">
        <f>IF(B989="","",B989&amp;"|"&amp;COUNTIF($B$5:B989,B989))</f>
        <v/>
      </c>
      <c r="M989" s="1" t="str">
        <f t="shared" si="47"/>
        <v/>
      </c>
    </row>
    <row r="990" spans="2:13" x14ac:dyDescent="0.2">
      <c r="B990" s="18"/>
      <c r="C990" s="13"/>
      <c r="D990" s="22"/>
      <c r="E990" s="22"/>
      <c r="F990" s="23"/>
      <c r="G990" s="24" t="str">
        <f>IF(B990="","",IFERROR(INDEX('Registru note'!$C$5:$C$504,MATCH(B990,'Registru note'!$B$5:$B$504,0)),""))</f>
        <v/>
      </c>
      <c r="H990" s="25" t="str">
        <f t="shared" si="45"/>
        <v/>
      </c>
      <c r="I990" s="25" t="str">
        <f t="shared" si="46"/>
        <v/>
      </c>
      <c r="J990" s="15" t="str">
        <f>IF(B990="","",IFERROR(INDEX('Registru note'!$D$5:$D$504,MATCH(B990,'Registru note'!$B$5:$B$504,0)),""))</f>
        <v/>
      </c>
      <c r="K990" s="17" t="str">
        <f>IF(AND(B990="",D990="",E990=""),"",TRIM(IF(ISNA(MATCH(B990,'Registru note'!$B$5:$B$504,0)),"Nota nu există în registru. ","")&amp;IF(D990="","Lipsește contul debitor. ",IF(NOT(OR(ISNUMBER(MATCH(TRIM(IF(ISNUMBER(FIND(".",D990)),LEFT(D990,FIND(".",D990)-1),D990)),PlanCont,0)),ISNUMBER(MATCH(LEFT(TRIM(IF(ISNUMBER(FIND(".",D990)),LEFT(D990,FIND(".",D990)-1),D990)),4),PlanCont,0)),ISNUMBER(MATCH(LEFT(TRIM(IF(ISNUMBER(FIND(".",D990)),LEFT(D990,FIND(".",D990)-1),D990)),3),PlanCont,0)))),"Contul debitor nu există în plan. ",""))&amp;IF(E990="","Lipsește contul creditor. ",IF(NOT(OR(ISNUMBER(MATCH(TRIM(IF(ISNUMBER(FIND(".",E990)),LEFT(E990,FIND(".",E990)-1),E990)),PlanCont,0)),ISNUMBER(MATCH(LEFT(TRIM(IF(ISNUMBER(FIND(".",E990)),LEFT(E990,FIND(".",E990)-1),E990)),4),PlanCont,0)),ISNUMBER(MATCH(LEFT(TRIM(IF(ISNUMBER(FIND(".",E990)),LEFT(E990,FIND(".",E990)-1),E990)),3),PlanCont,0)))),"Contul creditor nu există în plan. ",""))&amp;IF(AND(D990&lt;&gt;"",TRIM(D990&amp;"")=TRIM(E990&amp;"")),"Același cont pe debit și credit. ","")&amp;IF(N(F990)=0,"Lipsește suma. ","")&amp;IF(AND(N(F990)&lt;0,J990&lt;&gt;"Stornare"),"Sumă negativă într-o notă care nu e de stornare. ","")&amp;IF(C990="","Lipsește explicația. ","")))</f>
        <v/>
      </c>
      <c r="L990" s="1" t="str">
        <f>IF(B990="","",B990&amp;"|"&amp;COUNTIF($B$5:B990,B990))</f>
        <v/>
      </c>
      <c r="M990" s="1" t="str">
        <f t="shared" si="47"/>
        <v/>
      </c>
    </row>
    <row r="991" spans="2:13" x14ac:dyDescent="0.2">
      <c r="B991" s="18"/>
      <c r="C991" s="13"/>
      <c r="D991" s="22"/>
      <c r="E991" s="22"/>
      <c r="F991" s="23"/>
      <c r="G991" s="24" t="str">
        <f>IF(B991="","",IFERROR(INDEX('Registru note'!$C$5:$C$504,MATCH(B991,'Registru note'!$B$5:$B$504,0)),""))</f>
        <v/>
      </c>
      <c r="H991" s="25" t="str">
        <f t="shared" si="45"/>
        <v/>
      </c>
      <c r="I991" s="25" t="str">
        <f t="shared" si="46"/>
        <v/>
      </c>
      <c r="J991" s="15" t="str">
        <f>IF(B991="","",IFERROR(INDEX('Registru note'!$D$5:$D$504,MATCH(B991,'Registru note'!$B$5:$B$504,0)),""))</f>
        <v/>
      </c>
      <c r="K991" s="17" t="str">
        <f>IF(AND(B991="",D991="",E991=""),"",TRIM(IF(ISNA(MATCH(B991,'Registru note'!$B$5:$B$504,0)),"Nota nu există în registru. ","")&amp;IF(D991="","Lipsește contul debitor. ",IF(NOT(OR(ISNUMBER(MATCH(TRIM(IF(ISNUMBER(FIND(".",D991)),LEFT(D991,FIND(".",D991)-1),D991)),PlanCont,0)),ISNUMBER(MATCH(LEFT(TRIM(IF(ISNUMBER(FIND(".",D991)),LEFT(D991,FIND(".",D991)-1),D991)),4),PlanCont,0)),ISNUMBER(MATCH(LEFT(TRIM(IF(ISNUMBER(FIND(".",D991)),LEFT(D991,FIND(".",D991)-1),D991)),3),PlanCont,0)))),"Contul debitor nu există în plan. ",""))&amp;IF(E991="","Lipsește contul creditor. ",IF(NOT(OR(ISNUMBER(MATCH(TRIM(IF(ISNUMBER(FIND(".",E991)),LEFT(E991,FIND(".",E991)-1),E991)),PlanCont,0)),ISNUMBER(MATCH(LEFT(TRIM(IF(ISNUMBER(FIND(".",E991)),LEFT(E991,FIND(".",E991)-1),E991)),4),PlanCont,0)),ISNUMBER(MATCH(LEFT(TRIM(IF(ISNUMBER(FIND(".",E991)),LEFT(E991,FIND(".",E991)-1),E991)),3),PlanCont,0)))),"Contul creditor nu există în plan. ",""))&amp;IF(AND(D991&lt;&gt;"",TRIM(D991&amp;"")=TRIM(E991&amp;"")),"Același cont pe debit și credit. ","")&amp;IF(N(F991)=0,"Lipsește suma. ","")&amp;IF(AND(N(F991)&lt;0,J991&lt;&gt;"Stornare"),"Sumă negativă într-o notă care nu e de stornare. ","")&amp;IF(C991="","Lipsește explicația. ","")))</f>
        <v/>
      </c>
      <c r="L991" s="1" t="str">
        <f>IF(B991="","",B991&amp;"|"&amp;COUNTIF($B$5:B991,B991))</f>
        <v/>
      </c>
      <c r="M991" s="1" t="str">
        <f t="shared" si="47"/>
        <v/>
      </c>
    </row>
    <row r="992" spans="2:13" x14ac:dyDescent="0.2">
      <c r="B992" s="18"/>
      <c r="C992" s="13"/>
      <c r="D992" s="22"/>
      <c r="E992" s="22"/>
      <c r="F992" s="23"/>
      <c r="G992" s="24" t="str">
        <f>IF(B992="","",IFERROR(INDEX('Registru note'!$C$5:$C$504,MATCH(B992,'Registru note'!$B$5:$B$504,0)),""))</f>
        <v/>
      </c>
      <c r="H992" s="25" t="str">
        <f t="shared" si="45"/>
        <v/>
      </c>
      <c r="I992" s="25" t="str">
        <f t="shared" si="46"/>
        <v/>
      </c>
      <c r="J992" s="15" t="str">
        <f>IF(B992="","",IFERROR(INDEX('Registru note'!$D$5:$D$504,MATCH(B992,'Registru note'!$B$5:$B$504,0)),""))</f>
        <v/>
      </c>
      <c r="K992" s="17" t="str">
        <f>IF(AND(B992="",D992="",E992=""),"",TRIM(IF(ISNA(MATCH(B992,'Registru note'!$B$5:$B$504,0)),"Nota nu există în registru. ","")&amp;IF(D992="","Lipsește contul debitor. ",IF(NOT(OR(ISNUMBER(MATCH(TRIM(IF(ISNUMBER(FIND(".",D992)),LEFT(D992,FIND(".",D992)-1),D992)),PlanCont,0)),ISNUMBER(MATCH(LEFT(TRIM(IF(ISNUMBER(FIND(".",D992)),LEFT(D992,FIND(".",D992)-1),D992)),4),PlanCont,0)),ISNUMBER(MATCH(LEFT(TRIM(IF(ISNUMBER(FIND(".",D992)),LEFT(D992,FIND(".",D992)-1),D992)),3),PlanCont,0)))),"Contul debitor nu există în plan. ",""))&amp;IF(E992="","Lipsește contul creditor. ",IF(NOT(OR(ISNUMBER(MATCH(TRIM(IF(ISNUMBER(FIND(".",E992)),LEFT(E992,FIND(".",E992)-1),E992)),PlanCont,0)),ISNUMBER(MATCH(LEFT(TRIM(IF(ISNUMBER(FIND(".",E992)),LEFT(E992,FIND(".",E992)-1),E992)),4),PlanCont,0)),ISNUMBER(MATCH(LEFT(TRIM(IF(ISNUMBER(FIND(".",E992)),LEFT(E992,FIND(".",E992)-1),E992)),3),PlanCont,0)))),"Contul creditor nu există în plan. ",""))&amp;IF(AND(D992&lt;&gt;"",TRIM(D992&amp;"")=TRIM(E992&amp;"")),"Același cont pe debit și credit. ","")&amp;IF(N(F992)=0,"Lipsește suma. ","")&amp;IF(AND(N(F992)&lt;0,J992&lt;&gt;"Stornare"),"Sumă negativă într-o notă care nu e de stornare. ","")&amp;IF(C992="","Lipsește explicația. ","")))</f>
        <v/>
      </c>
      <c r="L992" s="1" t="str">
        <f>IF(B992="","",B992&amp;"|"&amp;COUNTIF($B$5:B992,B992))</f>
        <v/>
      </c>
      <c r="M992" s="1" t="str">
        <f t="shared" si="47"/>
        <v/>
      </c>
    </row>
    <row r="993" spans="2:13" x14ac:dyDescent="0.2">
      <c r="B993" s="18"/>
      <c r="C993" s="13"/>
      <c r="D993" s="22"/>
      <c r="E993" s="22"/>
      <c r="F993" s="23"/>
      <c r="G993" s="24" t="str">
        <f>IF(B993="","",IFERROR(INDEX('Registru note'!$C$5:$C$504,MATCH(B993,'Registru note'!$B$5:$B$504,0)),""))</f>
        <v/>
      </c>
      <c r="H993" s="25" t="str">
        <f t="shared" si="45"/>
        <v/>
      </c>
      <c r="I993" s="25" t="str">
        <f t="shared" si="46"/>
        <v/>
      </c>
      <c r="J993" s="15" t="str">
        <f>IF(B993="","",IFERROR(INDEX('Registru note'!$D$5:$D$504,MATCH(B993,'Registru note'!$B$5:$B$504,0)),""))</f>
        <v/>
      </c>
      <c r="K993" s="17" t="str">
        <f>IF(AND(B993="",D993="",E993=""),"",TRIM(IF(ISNA(MATCH(B993,'Registru note'!$B$5:$B$504,0)),"Nota nu există în registru. ","")&amp;IF(D993="","Lipsește contul debitor. ",IF(NOT(OR(ISNUMBER(MATCH(TRIM(IF(ISNUMBER(FIND(".",D993)),LEFT(D993,FIND(".",D993)-1),D993)),PlanCont,0)),ISNUMBER(MATCH(LEFT(TRIM(IF(ISNUMBER(FIND(".",D993)),LEFT(D993,FIND(".",D993)-1),D993)),4),PlanCont,0)),ISNUMBER(MATCH(LEFT(TRIM(IF(ISNUMBER(FIND(".",D993)),LEFT(D993,FIND(".",D993)-1),D993)),3),PlanCont,0)))),"Contul debitor nu există în plan. ",""))&amp;IF(E993="","Lipsește contul creditor. ",IF(NOT(OR(ISNUMBER(MATCH(TRIM(IF(ISNUMBER(FIND(".",E993)),LEFT(E993,FIND(".",E993)-1),E993)),PlanCont,0)),ISNUMBER(MATCH(LEFT(TRIM(IF(ISNUMBER(FIND(".",E993)),LEFT(E993,FIND(".",E993)-1),E993)),4),PlanCont,0)),ISNUMBER(MATCH(LEFT(TRIM(IF(ISNUMBER(FIND(".",E993)),LEFT(E993,FIND(".",E993)-1),E993)),3),PlanCont,0)))),"Contul creditor nu există în plan. ",""))&amp;IF(AND(D993&lt;&gt;"",TRIM(D993&amp;"")=TRIM(E993&amp;"")),"Același cont pe debit și credit. ","")&amp;IF(N(F993)=0,"Lipsește suma. ","")&amp;IF(AND(N(F993)&lt;0,J993&lt;&gt;"Stornare"),"Sumă negativă într-o notă care nu e de stornare. ","")&amp;IF(C993="","Lipsește explicația. ","")))</f>
        <v/>
      </c>
      <c r="L993" s="1" t="str">
        <f>IF(B993="","",B993&amp;"|"&amp;COUNTIF($B$5:B993,B993))</f>
        <v/>
      </c>
      <c r="M993" s="1" t="str">
        <f t="shared" si="47"/>
        <v/>
      </c>
    </row>
    <row r="994" spans="2:13" x14ac:dyDescent="0.2">
      <c r="B994" s="18"/>
      <c r="C994" s="13"/>
      <c r="D994" s="22"/>
      <c r="E994" s="22"/>
      <c r="F994" s="23"/>
      <c r="G994" s="24" t="str">
        <f>IF(B994="","",IFERROR(INDEX('Registru note'!$C$5:$C$504,MATCH(B994,'Registru note'!$B$5:$B$504,0)),""))</f>
        <v/>
      </c>
      <c r="H994" s="25" t="str">
        <f t="shared" si="45"/>
        <v/>
      </c>
      <c r="I994" s="25" t="str">
        <f t="shared" si="46"/>
        <v/>
      </c>
      <c r="J994" s="15" t="str">
        <f>IF(B994="","",IFERROR(INDEX('Registru note'!$D$5:$D$504,MATCH(B994,'Registru note'!$B$5:$B$504,0)),""))</f>
        <v/>
      </c>
      <c r="K994" s="17" t="str">
        <f>IF(AND(B994="",D994="",E994=""),"",TRIM(IF(ISNA(MATCH(B994,'Registru note'!$B$5:$B$504,0)),"Nota nu există în registru. ","")&amp;IF(D994="","Lipsește contul debitor. ",IF(NOT(OR(ISNUMBER(MATCH(TRIM(IF(ISNUMBER(FIND(".",D994)),LEFT(D994,FIND(".",D994)-1),D994)),PlanCont,0)),ISNUMBER(MATCH(LEFT(TRIM(IF(ISNUMBER(FIND(".",D994)),LEFT(D994,FIND(".",D994)-1),D994)),4),PlanCont,0)),ISNUMBER(MATCH(LEFT(TRIM(IF(ISNUMBER(FIND(".",D994)),LEFT(D994,FIND(".",D994)-1),D994)),3),PlanCont,0)))),"Contul debitor nu există în plan. ",""))&amp;IF(E994="","Lipsește contul creditor. ",IF(NOT(OR(ISNUMBER(MATCH(TRIM(IF(ISNUMBER(FIND(".",E994)),LEFT(E994,FIND(".",E994)-1),E994)),PlanCont,0)),ISNUMBER(MATCH(LEFT(TRIM(IF(ISNUMBER(FIND(".",E994)),LEFT(E994,FIND(".",E994)-1),E994)),4),PlanCont,0)),ISNUMBER(MATCH(LEFT(TRIM(IF(ISNUMBER(FIND(".",E994)),LEFT(E994,FIND(".",E994)-1),E994)),3),PlanCont,0)))),"Contul creditor nu există în plan. ",""))&amp;IF(AND(D994&lt;&gt;"",TRIM(D994&amp;"")=TRIM(E994&amp;"")),"Același cont pe debit și credit. ","")&amp;IF(N(F994)=0,"Lipsește suma. ","")&amp;IF(AND(N(F994)&lt;0,J994&lt;&gt;"Stornare"),"Sumă negativă într-o notă care nu e de stornare. ","")&amp;IF(C994="","Lipsește explicația. ","")))</f>
        <v/>
      </c>
      <c r="L994" s="1" t="str">
        <f>IF(B994="","",B994&amp;"|"&amp;COUNTIF($B$5:B994,B994))</f>
        <v/>
      </c>
      <c r="M994" s="1" t="str">
        <f t="shared" si="47"/>
        <v/>
      </c>
    </row>
    <row r="995" spans="2:13" x14ac:dyDescent="0.2">
      <c r="B995" s="18"/>
      <c r="C995" s="13"/>
      <c r="D995" s="22"/>
      <c r="E995" s="22"/>
      <c r="F995" s="23"/>
      <c r="G995" s="24" t="str">
        <f>IF(B995="","",IFERROR(INDEX('Registru note'!$C$5:$C$504,MATCH(B995,'Registru note'!$B$5:$B$504,0)),""))</f>
        <v/>
      </c>
      <c r="H995" s="25" t="str">
        <f t="shared" si="45"/>
        <v/>
      </c>
      <c r="I995" s="25" t="str">
        <f t="shared" si="46"/>
        <v/>
      </c>
      <c r="J995" s="15" t="str">
        <f>IF(B995="","",IFERROR(INDEX('Registru note'!$D$5:$D$504,MATCH(B995,'Registru note'!$B$5:$B$504,0)),""))</f>
        <v/>
      </c>
      <c r="K995" s="17" t="str">
        <f>IF(AND(B995="",D995="",E995=""),"",TRIM(IF(ISNA(MATCH(B995,'Registru note'!$B$5:$B$504,0)),"Nota nu există în registru. ","")&amp;IF(D995="","Lipsește contul debitor. ",IF(NOT(OR(ISNUMBER(MATCH(TRIM(IF(ISNUMBER(FIND(".",D995)),LEFT(D995,FIND(".",D995)-1),D995)),PlanCont,0)),ISNUMBER(MATCH(LEFT(TRIM(IF(ISNUMBER(FIND(".",D995)),LEFT(D995,FIND(".",D995)-1),D995)),4),PlanCont,0)),ISNUMBER(MATCH(LEFT(TRIM(IF(ISNUMBER(FIND(".",D995)),LEFT(D995,FIND(".",D995)-1),D995)),3),PlanCont,0)))),"Contul debitor nu există în plan. ",""))&amp;IF(E995="","Lipsește contul creditor. ",IF(NOT(OR(ISNUMBER(MATCH(TRIM(IF(ISNUMBER(FIND(".",E995)),LEFT(E995,FIND(".",E995)-1),E995)),PlanCont,0)),ISNUMBER(MATCH(LEFT(TRIM(IF(ISNUMBER(FIND(".",E995)),LEFT(E995,FIND(".",E995)-1),E995)),4),PlanCont,0)),ISNUMBER(MATCH(LEFT(TRIM(IF(ISNUMBER(FIND(".",E995)),LEFT(E995,FIND(".",E995)-1),E995)),3),PlanCont,0)))),"Contul creditor nu există în plan. ",""))&amp;IF(AND(D995&lt;&gt;"",TRIM(D995&amp;"")=TRIM(E995&amp;"")),"Același cont pe debit și credit. ","")&amp;IF(N(F995)=0,"Lipsește suma. ","")&amp;IF(AND(N(F995)&lt;0,J995&lt;&gt;"Stornare"),"Sumă negativă într-o notă care nu e de stornare. ","")&amp;IF(C995="","Lipsește explicația. ","")))</f>
        <v/>
      </c>
      <c r="L995" s="1" t="str">
        <f>IF(B995="","",B995&amp;"|"&amp;COUNTIF($B$5:B995,B995))</f>
        <v/>
      </c>
      <c r="M995" s="1" t="str">
        <f t="shared" si="47"/>
        <v/>
      </c>
    </row>
    <row r="996" spans="2:13" x14ac:dyDescent="0.2">
      <c r="B996" s="18"/>
      <c r="C996" s="13"/>
      <c r="D996" s="22"/>
      <c r="E996" s="22"/>
      <c r="F996" s="23"/>
      <c r="G996" s="24" t="str">
        <f>IF(B996="","",IFERROR(INDEX('Registru note'!$C$5:$C$504,MATCH(B996,'Registru note'!$B$5:$B$504,0)),""))</f>
        <v/>
      </c>
      <c r="H996" s="25" t="str">
        <f t="shared" si="45"/>
        <v/>
      </c>
      <c r="I996" s="25" t="str">
        <f t="shared" si="46"/>
        <v/>
      </c>
      <c r="J996" s="15" t="str">
        <f>IF(B996="","",IFERROR(INDEX('Registru note'!$D$5:$D$504,MATCH(B996,'Registru note'!$B$5:$B$504,0)),""))</f>
        <v/>
      </c>
      <c r="K996" s="17" t="str">
        <f>IF(AND(B996="",D996="",E996=""),"",TRIM(IF(ISNA(MATCH(B996,'Registru note'!$B$5:$B$504,0)),"Nota nu există în registru. ","")&amp;IF(D996="","Lipsește contul debitor. ",IF(NOT(OR(ISNUMBER(MATCH(TRIM(IF(ISNUMBER(FIND(".",D996)),LEFT(D996,FIND(".",D996)-1),D996)),PlanCont,0)),ISNUMBER(MATCH(LEFT(TRIM(IF(ISNUMBER(FIND(".",D996)),LEFT(D996,FIND(".",D996)-1),D996)),4),PlanCont,0)),ISNUMBER(MATCH(LEFT(TRIM(IF(ISNUMBER(FIND(".",D996)),LEFT(D996,FIND(".",D996)-1),D996)),3),PlanCont,0)))),"Contul debitor nu există în plan. ",""))&amp;IF(E996="","Lipsește contul creditor. ",IF(NOT(OR(ISNUMBER(MATCH(TRIM(IF(ISNUMBER(FIND(".",E996)),LEFT(E996,FIND(".",E996)-1),E996)),PlanCont,0)),ISNUMBER(MATCH(LEFT(TRIM(IF(ISNUMBER(FIND(".",E996)),LEFT(E996,FIND(".",E996)-1),E996)),4),PlanCont,0)),ISNUMBER(MATCH(LEFT(TRIM(IF(ISNUMBER(FIND(".",E996)),LEFT(E996,FIND(".",E996)-1),E996)),3),PlanCont,0)))),"Contul creditor nu există în plan. ",""))&amp;IF(AND(D996&lt;&gt;"",TRIM(D996&amp;"")=TRIM(E996&amp;"")),"Același cont pe debit și credit. ","")&amp;IF(N(F996)=0,"Lipsește suma. ","")&amp;IF(AND(N(F996)&lt;0,J996&lt;&gt;"Stornare"),"Sumă negativă într-o notă care nu e de stornare. ","")&amp;IF(C996="","Lipsește explicația. ","")))</f>
        <v/>
      </c>
      <c r="L996" s="1" t="str">
        <f>IF(B996="","",B996&amp;"|"&amp;COUNTIF($B$5:B996,B996))</f>
        <v/>
      </c>
      <c r="M996" s="1" t="str">
        <f t="shared" si="47"/>
        <v/>
      </c>
    </row>
    <row r="997" spans="2:13" x14ac:dyDescent="0.2">
      <c r="B997" s="18"/>
      <c r="C997" s="13"/>
      <c r="D997" s="22"/>
      <c r="E997" s="22"/>
      <c r="F997" s="23"/>
      <c r="G997" s="24" t="str">
        <f>IF(B997="","",IFERROR(INDEX('Registru note'!$C$5:$C$504,MATCH(B997,'Registru note'!$B$5:$B$504,0)),""))</f>
        <v/>
      </c>
      <c r="H997" s="25" t="str">
        <f t="shared" si="45"/>
        <v/>
      </c>
      <c r="I997" s="25" t="str">
        <f t="shared" si="46"/>
        <v/>
      </c>
      <c r="J997" s="15" t="str">
        <f>IF(B997="","",IFERROR(INDEX('Registru note'!$D$5:$D$504,MATCH(B997,'Registru note'!$B$5:$B$504,0)),""))</f>
        <v/>
      </c>
      <c r="K997" s="17" t="str">
        <f>IF(AND(B997="",D997="",E997=""),"",TRIM(IF(ISNA(MATCH(B997,'Registru note'!$B$5:$B$504,0)),"Nota nu există în registru. ","")&amp;IF(D997="","Lipsește contul debitor. ",IF(NOT(OR(ISNUMBER(MATCH(TRIM(IF(ISNUMBER(FIND(".",D997)),LEFT(D997,FIND(".",D997)-1),D997)),PlanCont,0)),ISNUMBER(MATCH(LEFT(TRIM(IF(ISNUMBER(FIND(".",D997)),LEFT(D997,FIND(".",D997)-1),D997)),4),PlanCont,0)),ISNUMBER(MATCH(LEFT(TRIM(IF(ISNUMBER(FIND(".",D997)),LEFT(D997,FIND(".",D997)-1),D997)),3),PlanCont,0)))),"Contul debitor nu există în plan. ",""))&amp;IF(E997="","Lipsește contul creditor. ",IF(NOT(OR(ISNUMBER(MATCH(TRIM(IF(ISNUMBER(FIND(".",E997)),LEFT(E997,FIND(".",E997)-1),E997)),PlanCont,0)),ISNUMBER(MATCH(LEFT(TRIM(IF(ISNUMBER(FIND(".",E997)),LEFT(E997,FIND(".",E997)-1),E997)),4),PlanCont,0)),ISNUMBER(MATCH(LEFT(TRIM(IF(ISNUMBER(FIND(".",E997)),LEFT(E997,FIND(".",E997)-1),E997)),3),PlanCont,0)))),"Contul creditor nu există în plan. ",""))&amp;IF(AND(D997&lt;&gt;"",TRIM(D997&amp;"")=TRIM(E997&amp;"")),"Același cont pe debit și credit. ","")&amp;IF(N(F997)=0,"Lipsește suma. ","")&amp;IF(AND(N(F997)&lt;0,J997&lt;&gt;"Stornare"),"Sumă negativă într-o notă care nu e de stornare. ","")&amp;IF(C997="","Lipsește explicația. ","")))</f>
        <v/>
      </c>
      <c r="L997" s="1" t="str">
        <f>IF(B997="","",B997&amp;"|"&amp;COUNTIF($B$5:B997,B997))</f>
        <v/>
      </c>
      <c r="M997" s="1" t="str">
        <f t="shared" si="47"/>
        <v/>
      </c>
    </row>
    <row r="998" spans="2:13" x14ac:dyDescent="0.2">
      <c r="B998" s="18"/>
      <c r="C998" s="13"/>
      <c r="D998" s="22"/>
      <c r="E998" s="22"/>
      <c r="F998" s="23"/>
      <c r="G998" s="24" t="str">
        <f>IF(B998="","",IFERROR(INDEX('Registru note'!$C$5:$C$504,MATCH(B998,'Registru note'!$B$5:$B$504,0)),""))</f>
        <v/>
      </c>
      <c r="H998" s="25" t="str">
        <f t="shared" si="45"/>
        <v/>
      </c>
      <c r="I998" s="25" t="str">
        <f t="shared" si="46"/>
        <v/>
      </c>
      <c r="J998" s="15" t="str">
        <f>IF(B998="","",IFERROR(INDEX('Registru note'!$D$5:$D$504,MATCH(B998,'Registru note'!$B$5:$B$504,0)),""))</f>
        <v/>
      </c>
      <c r="K998" s="17" t="str">
        <f>IF(AND(B998="",D998="",E998=""),"",TRIM(IF(ISNA(MATCH(B998,'Registru note'!$B$5:$B$504,0)),"Nota nu există în registru. ","")&amp;IF(D998="","Lipsește contul debitor. ",IF(NOT(OR(ISNUMBER(MATCH(TRIM(IF(ISNUMBER(FIND(".",D998)),LEFT(D998,FIND(".",D998)-1),D998)),PlanCont,0)),ISNUMBER(MATCH(LEFT(TRIM(IF(ISNUMBER(FIND(".",D998)),LEFT(D998,FIND(".",D998)-1),D998)),4),PlanCont,0)),ISNUMBER(MATCH(LEFT(TRIM(IF(ISNUMBER(FIND(".",D998)),LEFT(D998,FIND(".",D998)-1),D998)),3),PlanCont,0)))),"Contul debitor nu există în plan. ",""))&amp;IF(E998="","Lipsește contul creditor. ",IF(NOT(OR(ISNUMBER(MATCH(TRIM(IF(ISNUMBER(FIND(".",E998)),LEFT(E998,FIND(".",E998)-1),E998)),PlanCont,0)),ISNUMBER(MATCH(LEFT(TRIM(IF(ISNUMBER(FIND(".",E998)),LEFT(E998,FIND(".",E998)-1),E998)),4),PlanCont,0)),ISNUMBER(MATCH(LEFT(TRIM(IF(ISNUMBER(FIND(".",E998)),LEFT(E998,FIND(".",E998)-1),E998)),3),PlanCont,0)))),"Contul creditor nu există în plan. ",""))&amp;IF(AND(D998&lt;&gt;"",TRIM(D998&amp;"")=TRIM(E998&amp;"")),"Același cont pe debit și credit. ","")&amp;IF(N(F998)=0,"Lipsește suma. ","")&amp;IF(AND(N(F998)&lt;0,J998&lt;&gt;"Stornare"),"Sumă negativă într-o notă care nu e de stornare. ","")&amp;IF(C998="","Lipsește explicația. ","")))</f>
        <v/>
      </c>
      <c r="L998" s="1" t="str">
        <f>IF(B998="","",B998&amp;"|"&amp;COUNTIF($B$5:B998,B998))</f>
        <v/>
      </c>
      <c r="M998" s="1" t="str">
        <f t="shared" si="47"/>
        <v/>
      </c>
    </row>
    <row r="999" spans="2:13" x14ac:dyDescent="0.2">
      <c r="B999" s="18"/>
      <c r="C999" s="13"/>
      <c r="D999" s="22"/>
      <c r="E999" s="22"/>
      <c r="F999" s="23"/>
      <c r="G999" s="24" t="str">
        <f>IF(B999="","",IFERROR(INDEX('Registru note'!$C$5:$C$504,MATCH(B999,'Registru note'!$B$5:$B$504,0)),""))</f>
        <v/>
      </c>
      <c r="H999" s="25" t="str">
        <f t="shared" si="45"/>
        <v/>
      </c>
      <c r="I999" s="25" t="str">
        <f t="shared" si="46"/>
        <v/>
      </c>
      <c r="J999" s="15" t="str">
        <f>IF(B999="","",IFERROR(INDEX('Registru note'!$D$5:$D$504,MATCH(B999,'Registru note'!$B$5:$B$504,0)),""))</f>
        <v/>
      </c>
      <c r="K999" s="17" t="str">
        <f>IF(AND(B999="",D999="",E999=""),"",TRIM(IF(ISNA(MATCH(B999,'Registru note'!$B$5:$B$504,0)),"Nota nu există în registru. ","")&amp;IF(D999="","Lipsește contul debitor. ",IF(NOT(OR(ISNUMBER(MATCH(TRIM(IF(ISNUMBER(FIND(".",D999)),LEFT(D999,FIND(".",D999)-1),D999)),PlanCont,0)),ISNUMBER(MATCH(LEFT(TRIM(IF(ISNUMBER(FIND(".",D999)),LEFT(D999,FIND(".",D999)-1),D999)),4),PlanCont,0)),ISNUMBER(MATCH(LEFT(TRIM(IF(ISNUMBER(FIND(".",D999)),LEFT(D999,FIND(".",D999)-1),D999)),3),PlanCont,0)))),"Contul debitor nu există în plan. ",""))&amp;IF(E999="","Lipsește contul creditor. ",IF(NOT(OR(ISNUMBER(MATCH(TRIM(IF(ISNUMBER(FIND(".",E999)),LEFT(E999,FIND(".",E999)-1),E999)),PlanCont,0)),ISNUMBER(MATCH(LEFT(TRIM(IF(ISNUMBER(FIND(".",E999)),LEFT(E999,FIND(".",E999)-1),E999)),4),PlanCont,0)),ISNUMBER(MATCH(LEFT(TRIM(IF(ISNUMBER(FIND(".",E999)),LEFT(E999,FIND(".",E999)-1),E999)),3),PlanCont,0)))),"Contul creditor nu există în plan. ",""))&amp;IF(AND(D999&lt;&gt;"",TRIM(D999&amp;"")=TRIM(E999&amp;"")),"Același cont pe debit și credit. ","")&amp;IF(N(F999)=0,"Lipsește suma. ","")&amp;IF(AND(N(F999)&lt;0,J999&lt;&gt;"Stornare"),"Sumă negativă într-o notă care nu e de stornare. ","")&amp;IF(C999="","Lipsește explicația. ","")))</f>
        <v/>
      </c>
      <c r="L999" s="1" t="str">
        <f>IF(B999="","",B999&amp;"|"&amp;COUNTIF($B$5:B999,B999))</f>
        <v/>
      </c>
      <c r="M999" s="1" t="str">
        <f t="shared" si="47"/>
        <v/>
      </c>
    </row>
    <row r="1000" spans="2:13" x14ac:dyDescent="0.2">
      <c r="B1000" s="18"/>
      <c r="C1000" s="13"/>
      <c r="D1000" s="22"/>
      <c r="E1000" s="22"/>
      <c r="F1000" s="23"/>
      <c r="G1000" s="24" t="str">
        <f>IF(B1000="","",IFERROR(INDEX('Registru note'!$C$5:$C$504,MATCH(B1000,'Registru note'!$B$5:$B$504,0)),""))</f>
        <v/>
      </c>
      <c r="H1000" s="25" t="str">
        <f t="shared" si="45"/>
        <v/>
      </c>
      <c r="I1000" s="25" t="str">
        <f t="shared" si="46"/>
        <v/>
      </c>
      <c r="J1000" s="15" t="str">
        <f>IF(B1000="","",IFERROR(INDEX('Registru note'!$D$5:$D$504,MATCH(B1000,'Registru note'!$B$5:$B$504,0)),""))</f>
        <v/>
      </c>
      <c r="K1000" s="17" t="str">
        <f>IF(AND(B1000="",D1000="",E1000=""),"",TRIM(IF(ISNA(MATCH(B1000,'Registru note'!$B$5:$B$504,0)),"Nota nu există în registru. ","")&amp;IF(D1000="","Lipsește contul debitor. ",IF(NOT(OR(ISNUMBER(MATCH(TRIM(IF(ISNUMBER(FIND(".",D1000)),LEFT(D1000,FIND(".",D1000)-1),D1000)),PlanCont,0)),ISNUMBER(MATCH(LEFT(TRIM(IF(ISNUMBER(FIND(".",D1000)),LEFT(D1000,FIND(".",D1000)-1),D1000)),4),PlanCont,0)),ISNUMBER(MATCH(LEFT(TRIM(IF(ISNUMBER(FIND(".",D1000)),LEFT(D1000,FIND(".",D1000)-1),D1000)),3),PlanCont,0)))),"Contul debitor nu există în plan. ",""))&amp;IF(E1000="","Lipsește contul creditor. ",IF(NOT(OR(ISNUMBER(MATCH(TRIM(IF(ISNUMBER(FIND(".",E1000)),LEFT(E1000,FIND(".",E1000)-1),E1000)),PlanCont,0)),ISNUMBER(MATCH(LEFT(TRIM(IF(ISNUMBER(FIND(".",E1000)),LEFT(E1000,FIND(".",E1000)-1),E1000)),4),PlanCont,0)),ISNUMBER(MATCH(LEFT(TRIM(IF(ISNUMBER(FIND(".",E1000)),LEFT(E1000,FIND(".",E1000)-1),E1000)),3),PlanCont,0)))),"Contul creditor nu există în plan. ",""))&amp;IF(AND(D1000&lt;&gt;"",TRIM(D1000&amp;"")=TRIM(E1000&amp;"")),"Același cont pe debit și credit. ","")&amp;IF(N(F1000)=0,"Lipsește suma. ","")&amp;IF(AND(N(F1000)&lt;0,J1000&lt;&gt;"Stornare"),"Sumă negativă într-o notă care nu e de stornare. ","")&amp;IF(C1000="","Lipsește explicația. ","")))</f>
        <v/>
      </c>
      <c r="L1000" s="1" t="str">
        <f>IF(B1000="","",B1000&amp;"|"&amp;COUNTIF($B$5:B1000,B1000))</f>
        <v/>
      </c>
      <c r="M1000" s="1" t="str">
        <f t="shared" si="47"/>
        <v/>
      </c>
    </row>
    <row r="1001" spans="2:13" x14ac:dyDescent="0.2">
      <c r="B1001" s="18"/>
      <c r="C1001" s="13"/>
      <c r="D1001" s="22"/>
      <c r="E1001" s="22"/>
      <c r="F1001" s="23"/>
      <c r="G1001" s="24" t="str">
        <f>IF(B1001="","",IFERROR(INDEX('Registru note'!$C$5:$C$504,MATCH(B1001,'Registru note'!$B$5:$B$504,0)),""))</f>
        <v/>
      </c>
      <c r="H1001" s="25" t="str">
        <f t="shared" si="45"/>
        <v/>
      </c>
      <c r="I1001" s="25" t="str">
        <f t="shared" si="46"/>
        <v/>
      </c>
      <c r="J1001" s="15" t="str">
        <f>IF(B1001="","",IFERROR(INDEX('Registru note'!$D$5:$D$504,MATCH(B1001,'Registru note'!$B$5:$B$504,0)),""))</f>
        <v/>
      </c>
      <c r="K1001" s="17" t="str">
        <f>IF(AND(B1001="",D1001="",E1001=""),"",TRIM(IF(ISNA(MATCH(B1001,'Registru note'!$B$5:$B$504,0)),"Nota nu există în registru. ","")&amp;IF(D1001="","Lipsește contul debitor. ",IF(NOT(OR(ISNUMBER(MATCH(TRIM(IF(ISNUMBER(FIND(".",D1001)),LEFT(D1001,FIND(".",D1001)-1),D1001)),PlanCont,0)),ISNUMBER(MATCH(LEFT(TRIM(IF(ISNUMBER(FIND(".",D1001)),LEFT(D1001,FIND(".",D1001)-1),D1001)),4),PlanCont,0)),ISNUMBER(MATCH(LEFT(TRIM(IF(ISNUMBER(FIND(".",D1001)),LEFT(D1001,FIND(".",D1001)-1),D1001)),3),PlanCont,0)))),"Contul debitor nu există în plan. ",""))&amp;IF(E1001="","Lipsește contul creditor. ",IF(NOT(OR(ISNUMBER(MATCH(TRIM(IF(ISNUMBER(FIND(".",E1001)),LEFT(E1001,FIND(".",E1001)-1),E1001)),PlanCont,0)),ISNUMBER(MATCH(LEFT(TRIM(IF(ISNUMBER(FIND(".",E1001)),LEFT(E1001,FIND(".",E1001)-1),E1001)),4),PlanCont,0)),ISNUMBER(MATCH(LEFT(TRIM(IF(ISNUMBER(FIND(".",E1001)),LEFT(E1001,FIND(".",E1001)-1),E1001)),3),PlanCont,0)))),"Contul creditor nu există în plan. ",""))&amp;IF(AND(D1001&lt;&gt;"",TRIM(D1001&amp;"")=TRIM(E1001&amp;"")),"Același cont pe debit și credit. ","")&amp;IF(N(F1001)=0,"Lipsește suma. ","")&amp;IF(AND(N(F1001)&lt;0,J1001&lt;&gt;"Stornare"),"Sumă negativă într-o notă care nu e de stornare. ","")&amp;IF(C1001="","Lipsește explicația. ","")))</f>
        <v/>
      </c>
      <c r="L1001" s="1" t="str">
        <f>IF(B1001="","",B1001&amp;"|"&amp;COUNTIF($B$5:B1001,B1001))</f>
        <v/>
      </c>
      <c r="M1001" s="1" t="str">
        <f t="shared" si="47"/>
        <v/>
      </c>
    </row>
    <row r="1002" spans="2:13" x14ac:dyDescent="0.2">
      <c r="B1002" s="18"/>
      <c r="C1002" s="13"/>
      <c r="D1002" s="22"/>
      <c r="E1002" s="22"/>
      <c r="F1002" s="23"/>
      <c r="G1002" s="24" t="str">
        <f>IF(B1002="","",IFERROR(INDEX('Registru note'!$C$5:$C$504,MATCH(B1002,'Registru note'!$B$5:$B$504,0)),""))</f>
        <v/>
      </c>
      <c r="H1002" s="25" t="str">
        <f t="shared" si="45"/>
        <v/>
      </c>
      <c r="I1002" s="25" t="str">
        <f t="shared" si="46"/>
        <v/>
      </c>
      <c r="J1002" s="15" t="str">
        <f>IF(B1002="","",IFERROR(INDEX('Registru note'!$D$5:$D$504,MATCH(B1002,'Registru note'!$B$5:$B$504,0)),""))</f>
        <v/>
      </c>
      <c r="K1002" s="17" t="str">
        <f>IF(AND(B1002="",D1002="",E1002=""),"",TRIM(IF(ISNA(MATCH(B1002,'Registru note'!$B$5:$B$504,0)),"Nota nu există în registru. ","")&amp;IF(D1002="","Lipsește contul debitor. ",IF(NOT(OR(ISNUMBER(MATCH(TRIM(IF(ISNUMBER(FIND(".",D1002)),LEFT(D1002,FIND(".",D1002)-1),D1002)),PlanCont,0)),ISNUMBER(MATCH(LEFT(TRIM(IF(ISNUMBER(FIND(".",D1002)),LEFT(D1002,FIND(".",D1002)-1),D1002)),4),PlanCont,0)),ISNUMBER(MATCH(LEFT(TRIM(IF(ISNUMBER(FIND(".",D1002)),LEFT(D1002,FIND(".",D1002)-1),D1002)),3),PlanCont,0)))),"Contul debitor nu există în plan. ",""))&amp;IF(E1002="","Lipsește contul creditor. ",IF(NOT(OR(ISNUMBER(MATCH(TRIM(IF(ISNUMBER(FIND(".",E1002)),LEFT(E1002,FIND(".",E1002)-1),E1002)),PlanCont,0)),ISNUMBER(MATCH(LEFT(TRIM(IF(ISNUMBER(FIND(".",E1002)),LEFT(E1002,FIND(".",E1002)-1),E1002)),4),PlanCont,0)),ISNUMBER(MATCH(LEFT(TRIM(IF(ISNUMBER(FIND(".",E1002)),LEFT(E1002,FIND(".",E1002)-1),E1002)),3),PlanCont,0)))),"Contul creditor nu există în plan. ",""))&amp;IF(AND(D1002&lt;&gt;"",TRIM(D1002&amp;"")=TRIM(E1002&amp;"")),"Același cont pe debit și credit. ","")&amp;IF(N(F1002)=0,"Lipsește suma. ","")&amp;IF(AND(N(F1002)&lt;0,J1002&lt;&gt;"Stornare"),"Sumă negativă într-o notă care nu e de stornare. ","")&amp;IF(C1002="","Lipsește explicația. ","")))</f>
        <v/>
      </c>
      <c r="L1002" s="1" t="str">
        <f>IF(B1002="","",B1002&amp;"|"&amp;COUNTIF($B$5:B1002,B1002))</f>
        <v/>
      </c>
      <c r="M1002" s="1" t="str">
        <f t="shared" si="47"/>
        <v/>
      </c>
    </row>
    <row r="1003" spans="2:13" x14ac:dyDescent="0.2">
      <c r="B1003" s="18"/>
      <c r="C1003" s="13"/>
      <c r="D1003" s="22"/>
      <c r="E1003" s="22"/>
      <c r="F1003" s="23"/>
      <c r="G1003" s="24" t="str">
        <f>IF(B1003="","",IFERROR(INDEX('Registru note'!$C$5:$C$504,MATCH(B1003,'Registru note'!$B$5:$B$504,0)),""))</f>
        <v/>
      </c>
      <c r="H1003" s="25" t="str">
        <f t="shared" si="45"/>
        <v/>
      </c>
      <c r="I1003" s="25" t="str">
        <f t="shared" si="46"/>
        <v/>
      </c>
      <c r="J1003" s="15" t="str">
        <f>IF(B1003="","",IFERROR(INDEX('Registru note'!$D$5:$D$504,MATCH(B1003,'Registru note'!$B$5:$B$504,0)),""))</f>
        <v/>
      </c>
      <c r="K1003" s="17" t="str">
        <f>IF(AND(B1003="",D1003="",E1003=""),"",TRIM(IF(ISNA(MATCH(B1003,'Registru note'!$B$5:$B$504,0)),"Nota nu există în registru. ","")&amp;IF(D1003="","Lipsește contul debitor. ",IF(NOT(OR(ISNUMBER(MATCH(TRIM(IF(ISNUMBER(FIND(".",D1003)),LEFT(D1003,FIND(".",D1003)-1),D1003)),PlanCont,0)),ISNUMBER(MATCH(LEFT(TRIM(IF(ISNUMBER(FIND(".",D1003)),LEFT(D1003,FIND(".",D1003)-1),D1003)),4),PlanCont,0)),ISNUMBER(MATCH(LEFT(TRIM(IF(ISNUMBER(FIND(".",D1003)),LEFT(D1003,FIND(".",D1003)-1),D1003)),3),PlanCont,0)))),"Contul debitor nu există în plan. ",""))&amp;IF(E1003="","Lipsește contul creditor. ",IF(NOT(OR(ISNUMBER(MATCH(TRIM(IF(ISNUMBER(FIND(".",E1003)),LEFT(E1003,FIND(".",E1003)-1),E1003)),PlanCont,0)),ISNUMBER(MATCH(LEFT(TRIM(IF(ISNUMBER(FIND(".",E1003)),LEFT(E1003,FIND(".",E1003)-1),E1003)),4),PlanCont,0)),ISNUMBER(MATCH(LEFT(TRIM(IF(ISNUMBER(FIND(".",E1003)),LEFT(E1003,FIND(".",E1003)-1),E1003)),3),PlanCont,0)))),"Contul creditor nu există în plan. ",""))&amp;IF(AND(D1003&lt;&gt;"",TRIM(D1003&amp;"")=TRIM(E1003&amp;"")),"Același cont pe debit și credit. ","")&amp;IF(N(F1003)=0,"Lipsește suma. ","")&amp;IF(AND(N(F1003)&lt;0,J1003&lt;&gt;"Stornare"),"Sumă negativă într-o notă care nu e de stornare. ","")&amp;IF(C1003="","Lipsește explicația. ","")))</f>
        <v/>
      </c>
      <c r="L1003" s="1" t="str">
        <f>IF(B1003="","",B1003&amp;"|"&amp;COUNTIF($B$5:B1003,B1003))</f>
        <v/>
      </c>
      <c r="M1003" s="1" t="str">
        <f t="shared" si="47"/>
        <v/>
      </c>
    </row>
    <row r="1004" spans="2:13" x14ac:dyDescent="0.2">
      <c r="B1004" s="18"/>
      <c r="C1004" s="13"/>
      <c r="D1004" s="22"/>
      <c r="E1004" s="22"/>
      <c r="F1004" s="23"/>
      <c r="G1004" s="24" t="str">
        <f>IF(B1004="","",IFERROR(INDEX('Registru note'!$C$5:$C$504,MATCH(B1004,'Registru note'!$B$5:$B$504,0)),""))</f>
        <v/>
      </c>
      <c r="H1004" s="25" t="str">
        <f t="shared" si="45"/>
        <v/>
      </c>
      <c r="I1004" s="25" t="str">
        <f t="shared" si="46"/>
        <v/>
      </c>
      <c r="J1004" s="15" t="str">
        <f>IF(B1004="","",IFERROR(INDEX('Registru note'!$D$5:$D$504,MATCH(B1004,'Registru note'!$B$5:$B$504,0)),""))</f>
        <v/>
      </c>
      <c r="K1004" s="17" t="str">
        <f>IF(AND(B1004="",D1004="",E1004=""),"",TRIM(IF(ISNA(MATCH(B1004,'Registru note'!$B$5:$B$504,0)),"Nota nu există în registru. ","")&amp;IF(D1004="","Lipsește contul debitor. ",IF(NOT(OR(ISNUMBER(MATCH(TRIM(IF(ISNUMBER(FIND(".",D1004)),LEFT(D1004,FIND(".",D1004)-1),D1004)),PlanCont,0)),ISNUMBER(MATCH(LEFT(TRIM(IF(ISNUMBER(FIND(".",D1004)),LEFT(D1004,FIND(".",D1004)-1),D1004)),4),PlanCont,0)),ISNUMBER(MATCH(LEFT(TRIM(IF(ISNUMBER(FIND(".",D1004)),LEFT(D1004,FIND(".",D1004)-1),D1004)),3),PlanCont,0)))),"Contul debitor nu există în plan. ",""))&amp;IF(E1004="","Lipsește contul creditor. ",IF(NOT(OR(ISNUMBER(MATCH(TRIM(IF(ISNUMBER(FIND(".",E1004)),LEFT(E1004,FIND(".",E1004)-1),E1004)),PlanCont,0)),ISNUMBER(MATCH(LEFT(TRIM(IF(ISNUMBER(FIND(".",E1004)),LEFT(E1004,FIND(".",E1004)-1),E1004)),4),PlanCont,0)),ISNUMBER(MATCH(LEFT(TRIM(IF(ISNUMBER(FIND(".",E1004)),LEFT(E1004,FIND(".",E1004)-1),E1004)),3),PlanCont,0)))),"Contul creditor nu există în plan. ",""))&amp;IF(AND(D1004&lt;&gt;"",TRIM(D1004&amp;"")=TRIM(E1004&amp;"")),"Același cont pe debit și credit. ","")&amp;IF(N(F1004)=0,"Lipsește suma. ","")&amp;IF(AND(N(F1004)&lt;0,J1004&lt;&gt;"Stornare"),"Sumă negativă într-o notă care nu e de stornare. ","")&amp;IF(C1004="","Lipsește explicația. ","")))</f>
        <v/>
      </c>
      <c r="L1004" s="1" t="str">
        <f>IF(B1004="","",B1004&amp;"|"&amp;COUNTIF($B$5:B1004,B1004))</f>
        <v/>
      </c>
      <c r="M1004" s="1" t="str">
        <f t="shared" si="47"/>
        <v/>
      </c>
    </row>
    <row r="1005" spans="2:13" x14ac:dyDescent="0.2">
      <c r="B1005" s="18"/>
      <c r="C1005" s="13"/>
      <c r="D1005" s="22"/>
      <c r="E1005" s="22"/>
      <c r="F1005" s="23"/>
      <c r="G1005" s="24" t="str">
        <f>IF(B1005="","",IFERROR(INDEX('Registru note'!$C$5:$C$504,MATCH(B1005,'Registru note'!$B$5:$B$504,0)),""))</f>
        <v/>
      </c>
      <c r="H1005" s="25" t="str">
        <f t="shared" si="45"/>
        <v/>
      </c>
      <c r="I1005" s="25" t="str">
        <f t="shared" si="46"/>
        <v/>
      </c>
      <c r="J1005" s="15" t="str">
        <f>IF(B1005="","",IFERROR(INDEX('Registru note'!$D$5:$D$504,MATCH(B1005,'Registru note'!$B$5:$B$504,0)),""))</f>
        <v/>
      </c>
      <c r="K1005" s="17" t="str">
        <f>IF(AND(B1005="",D1005="",E1005=""),"",TRIM(IF(ISNA(MATCH(B1005,'Registru note'!$B$5:$B$504,0)),"Nota nu există în registru. ","")&amp;IF(D1005="","Lipsește contul debitor. ",IF(NOT(OR(ISNUMBER(MATCH(TRIM(IF(ISNUMBER(FIND(".",D1005)),LEFT(D1005,FIND(".",D1005)-1),D1005)),PlanCont,0)),ISNUMBER(MATCH(LEFT(TRIM(IF(ISNUMBER(FIND(".",D1005)),LEFT(D1005,FIND(".",D1005)-1),D1005)),4),PlanCont,0)),ISNUMBER(MATCH(LEFT(TRIM(IF(ISNUMBER(FIND(".",D1005)),LEFT(D1005,FIND(".",D1005)-1),D1005)),3),PlanCont,0)))),"Contul debitor nu există în plan. ",""))&amp;IF(E1005="","Lipsește contul creditor. ",IF(NOT(OR(ISNUMBER(MATCH(TRIM(IF(ISNUMBER(FIND(".",E1005)),LEFT(E1005,FIND(".",E1005)-1),E1005)),PlanCont,0)),ISNUMBER(MATCH(LEFT(TRIM(IF(ISNUMBER(FIND(".",E1005)),LEFT(E1005,FIND(".",E1005)-1),E1005)),4),PlanCont,0)),ISNUMBER(MATCH(LEFT(TRIM(IF(ISNUMBER(FIND(".",E1005)),LEFT(E1005,FIND(".",E1005)-1),E1005)),3),PlanCont,0)))),"Contul creditor nu există în plan. ",""))&amp;IF(AND(D1005&lt;&gt;"",TRIM(D1005&amp;"")=TRIM(E1005&amp;"")),"Același cont pe debit și credit. ","")&amp;IF(N(F1005)=0,"Lipsește suma. ","")&amp;IF(AND(N(F1005)&lt;0,J1005&lt;&gt;"Stornare"),"Sumă negativă într-o notă care nu e de stornare. ","")&amp;IF(C1005="","Lipsește explicația. ","")))</f>
        <v/>
      </c>
      <c r="L1005" s="1" t="str">
        <f>IF(B1005="","",B1005&amp;"|"&amp;COUNTIF($B$5:B1005,B1005))</f>
        <v/>
      </c>
      <c r="M1005" s="1" t="str">
        <f t="shared" si="47"/>
        <v/>
      </c>
    </row>
    <row r="1006" spans="2:13" x14ac:dyDescent="0.2">
      <c r="B1006" s="18"/>
      <c r="C1006" s="13"/>
      <c r="D1006" s="22"/>
      <c r="E1006" s="22"/>
      <c r="F1006" s="23"/>
      <c r="G1006" s="24" t="str">
        <f>IF(B1006="","",IFERROR(INDEX('Registru note'!$C$5:$C$504,MATCH(B1006,'Registru note'!$B$5:$B$504,0)),""))</f>
        <v/>
      </c>
      <c r="H1006" s="25" t="str">
        <f t="shared" si="45"/>
        <v/>
      </c>
      <c r="I1006" s="25" t="str">
        <f t="shared" si="46"/>
        <v/>
      </c>
      <c r="J1006" s="15" t="str">
        <f>IF(B1006="","",IFERROR(INDEX('Registru note'!$D$5:$D$504,MATCH(B1006,'Registru note'!$B$5:$B$504,0)),""))</f>
        <v/>
      </c>
      <c r="K1006" s="17" t="str">
        <f>IF(AND(B1006="",D1006="",E1006=""),"",TRIM(IF(ISNA(MATCH(B1006,'Registru note'!$B$5:$B$504,0)),"Nota nu există în registru. ","")&amp;IF(D1006="","Lipsește contul debitor. ",IF(NOT(OR(ISNUMBER(MATCH(TRIM(IF(ISNUMBER(FIND(".",D1006)),LEFT(D1006,FIND(".",D1006)-1),D1006)),PlanCont,0)),ISNUMBER(MATCH(LEFT(TRIM(IF(ISNUMBER(FIND(".",D1006)),LEFT(D1006,FIND(".",D1006)-1),D1006)),4),PlanCont,0)),ISNUMBER(MATCH(LEFT(TRIM(IF(ISNUMBER(FIND(".",D1006)),LEFT(D1006,FIND(".",D1006)-1),D1006)),3),PlanCont,0)))),"Contul debitor nu există în plan. ",""))&amp;IF(E1006="","Lipsește contul creditor. ",IF(NOT(OR(ISNUMBER(MATCH(TRIM(IF(ISNUMBER(FIND(".",E1006)),LEFT(E1006,FIND(".",E1006)-1),E1006)),PlanCont,0)),ISNUMBER(MATCH(LEFT(TRIM(IF(ISNUMBER(FIND(".",E1006)),LEFT(E1006,FIND(".",E1006)-1),E1006)),4),PlanCont,0)),ISNUMBER(MATCH(LEFT(TRIM(IF(ISNUMBER(FIND(".",E1006)),LEFT(E1006,FIND(".",E1006)-1),E1006)),3),PlanCont,0)))),"Contul creditor nu există în plan. ",""))&amp;IF(AND(D1006&lt;&gt;"",TRIM(D1006&amp;"")=TRIM(E1006&amp;"")),"Același cont pe debit și credit. ","")&amp;IF(N(F1006)=0,"Lipsește suma. ","")&amp;IF(AND(N(F1006)&lt;0,J1006&lt;&gt;"Stornare"),"Sumă negativă într-o notă care nu e de stornare. ","")&amp;IF(C1006="","Lipsește explicația. ","")))</f>
        <v/>
      </c>
      <c r="L1006" s="1" t="str">
        <f>IF(B1006="","",B1006&amp;"|"&amp;COUNTIF($B$5:B1006,B1006))</f>
        <v/>
      </c>
      <c r="M1006" s="1" t="str">
        <f t="shared" si="47"/>
        <v/>
      </c>
    </row>
    <row r="1007" spans="2:13" x14ac:dyDescent="0.2">
      <c r="B1007" s="18"/>
      <c r="C1007" s="13"/>
      <c r="D1007" s="22"/>
      <c r="E1007" s="22"/>
      <c r="F1007" s="23"/>
      <c r="G1007" s="24" t="str">
        <f>IF(B1007="","",IFERROR(INDEX('Registru note'!$C$5:$C$504,MATCH(B1007,'Registru note'!$B$5:$B$504,0)),""))</f>
        <v/>
      </c>
      <c r="H1007" s="25" t="str">
        <f t="shared" si="45"/>
        <v/>
      </c>
      <c r="I1007" s="25" t="str">
        <f t="shared" si="46"/>
        <v/>
      </c>
      <c r="J1007" s="15" t="str">
        <f>IF(B1007="","",IFERROR(INDEX('Registru note'!$D$5:$D$504,MATCH(B1007,'Registru note'!$B$5:$B$504,0)),""))</f>
        <v/>
      </c>
      <c r="K1007" s="17" t="str">
        <f>IF(AND(B1007="",D1007="",E1007=""),"",TRIM(IF(ISNA(MATCH(B1007,'Registru note'!$B$5:$B$504,0)),"Nota nu există în registru. ","")&amp;IF(D1007="","Lipsește contul debitor. ",IF(NOT(OR(ISNUMBER(MATCH(TRIM(IF(ISNUMBER(FIND(".",D1007)),LEFT(D1007,FIND(".",D1007)-1),D1007)),PlanCont,0)),ISNUMBER(MATCH(LEFT(TRIM(IF(ISNUMBER(FIND(".",D1007)),LEFT(D1007,FIND(".",D1007)-1),D1007)),4),PlanCont,0)),ISNUMBER(MATCH(LEFT(TRIM(IF(ISNUMBER(FIND(".",D1007)),LEFT(D1007,FIND(".",D1007)-1),D1007)),3),PlanCont,0)))),"Contul debitor nu există în plan. ",""))&amp;IF(E1007="","Lipsește contul creditor. ",IF(NOT(OR(ISNUMBER(MATCH(TRIM(IF(ISNUMBER(FIND(".",E1007)),LEFT(E1007,FIND(".",E1007)-1),E1007)),PlanCont,0)),ISNUMBER(MATCH(LEFT(TRIM(IF(ISNUMBER(FIND(".",E1007)),LEFT(E1007,FIND(".",E1007)-1),E1007)),4),PlanCont,0)),ISNUMBER(MATCH(LEFT(TRIM(IF(ISNUMBER(FIND(".",E1007)),LEFT(E1007,FIND(".",E1007)-1),E1007)),3),PlanCont,0)))),"Contul creditor nu există în plan. ",""))&amp;IF(AND(D1007&lt;&gt;"",TRIM(D1007&amp;"")=TRIM(E1007&amp;"")),"Același cont pe debit și credit. ","")&amp;IF(N(F1007)=0,"Lipsește suma. ","")&amp;IF(AND(N(F1007)&lt;0,J1007&lt;&gt;"Stornare"),"Sumă negativă într-o notă care nu e de stornare. ","")&amp;IF(C1007="","Lipsește explicația. ","")))</f>
        <v/>
      </c>
      <c r="L1007" s="1" t="str">
        <f>IF(B1007="","",B1007&amp;"|"&amp;COUNTIF($B$5:B1007,B1007))</f>
        <v/>
      </c>
      <c r="M1007" s="1" t="str">
        <f t="shared" si="47"/>
        <v/>
      </c>
    </row>
    <row r="1008" spans="2:13" x14ac:dyDescent="0.2">
      <c r="B1008" s="18"/>
      <c r="C1008" s="13"/>
      <c r="D1008" s="22"/>
      <c r="E1008" s="22"/>
      <c r="F1008" s="23"/>
      <c r="G1008" s="24" t="str">
        <f>IF(B1008="","",IFERROR(INDEX('Registru note'!$C$5:$C$504,MATCH(B1008,'Registru note'!$B$5:$B$504,0)),""))</f>
        <v/>
      </c>
      <c r="H1008" s="25" t="str">
        <f t="shared" si="45"/>
        <v/>
      </c>
      <c r="I1008" s="25" t="str">
        <f t="shared" si="46"/>
        <v/>
      </c>
      <c r="J1008" s="15" t="str">
        <f>IF(B1008="","",IFERROR(INDEX('Registru note'!$D$5:$D$504,MATCH(B1008,'Registru note'!$B$5:$B$504,0)),""))</f>
        <v/>
      </c>
      <c r="K1008" s="17" t="str">
        <f>IF(AND(B1008="",D1008="",E1008=""),"",TRIM(IF(ISNA(MATCH(B1008,'Registru note'!$B$5:$B$504,0)),"Nota nu există în registru. ","")&amp;IF(D1008="","Lipsește contul debitor. ",IF(NOT(OR(ISNUMBER(MATCH(TRIM(IF(ISNUMBER(FIND(".",D1008)),LEFT(D1008,FIND(".",D1008)-1),D1008)),PlanCont,0)),ISNUMBER(MATCH(LEFT(TRIM(IF(ISNUMBER(FIND(".",D1008)),LEFT(D1008,FIND(".",D1008)-1),D1008)),4),PlanCont,0)),ISNUMBER(MATCH(LEFT(TRIM(IF(ISNUMBER(FIND(".",D1008)),LEFT(D1008,FIND(".",D1008)-1),D1008)),3),PlanCont,0)))),"Contul debitor nu există în plan. ",""))&amp;IF(E1008="","Lipsește contul creditor. ",IF(NOT(OR(ISNUMBER(MATCH(TRIM(IF(ISNUMBER(FIND(".",E1008)),LEFT(E1008,FIND(".",E1008)-1),E1008)),PlanCont,0)),ISNUMBER(MATCH(LEFT(TRIM(IF(ISNUMBER(FIND(".",E1008)),LEFT(E1008,FIND(".",E1008)-1),E1008)),4),PlanCont,0)),ISNUMBER(MATCH(LEFT(TRIM(IF(ISNUMBER(FIND(".",E1008)),LEFT(E1008,FIND(".",E1008)-1),E1008)),3),PlanCont,0)))),"Contul creditor nu există în plan. ",""))&amp;IF(AND(D1008&lt;&gt;"",TRIM(D1008&amp;"")=TRIM(E1008&amp;"")),"Același cont pe debit și credit. ","")&amp;IF(N(F1008)=0,"Lipsește suma. ","")&amp;IF(AND(N(F1008)&lt;0,J1008&lt;&gt;"Stornare"),"Sumă negativă într-o notă care nu e de stornare. ","")&amp;IF(C1008="","Lipsește explicația. ","")))</f>
        <v/>
      </c>
      <c r="L1008" s="1" t="str">
        <f>IF(B1008="","",B1008&amp;"|"&amp;COUNTIF($B$5:B1008,B1008))</f>
        <v/>
      </c>
      <c r="M1008" s="1" t="str">
        <f t="shared" si="47"/>
        <v/>
      </c>
    </row>
    <row r="1009" spans="2:13" x14ac:dyDescent="0.2">
      <c r="B1009" s="18"/>
      <c r="C1009" s="13"/>
      <c r="D1009" s="22"/>
      <c r="E1009" s="22"/>
      <c r="F1009" s="23"/>
      <c r="G1009" s="24" t="str">
        <f>IF(B1009="","",IFERROR(INDEX('Registru note'!$C$5:$C$504,MATCH(B1009,'Registru note'!$B$5:$B$504,0)),""))</f>
        <v/>
      </c>
      <c r="H1009" s="25" t="str">
        <f t="shared" si="45"/>
        <v/>
      </c>
      <c r="I1009" s="25" t="str">
        <f t="shared" si="46"/>
        <v/>
      </c>
      <c r="J1009" s="15" t="str">
        <f>IF(B1009="","",IFERROR(INDEX('Registru note'!$D$5:$D$504,MATCH(B1009,'Registru note'!$B$5:$B$504,0)),""))</f>
        <v/>
      </c>
      <c r="K1009" s="17" t="str">
        <f>IF(AND(B1009="",D1009="",E1009=""),"",TRIM(IF(ISNA(MATCH(B1009,'Registru note'!$B$5:$B$504,0)),"Nota nu există în registru. ","")&amp;IF(D1009="","Lipsește contul debitor. ",IF(NOT(OR(ISNUMBER(MATCH(TRIM(IF(ISNUMBER(FIND(".",D1009)),LEFT(D1009,FIND(".",D1009)-1),D1009)),PlanCont,0)),ISNUMBER(MATCH(LEFT(TRIM(IF(ISNUMBER(FIND(".",D1009)),LEFT(D1009,FIND(".",D1009)-1),D1009)),4),PlanCont,0)),ISNUMBER(MATCH(LEFT(TRIM(IF(ISNUMBER(FIND(".",D1009)),LEFT(D1009,FIND(".",D1009)-1),D1009)),3),PlanCont,0)))),"Contul debitor nu există în plan. ",""))&amp;IF(E1009="","Lipsește contul creditor. ",IF(NOT(OR(ISNUMBER(MATCH(TRIM(IF(ISNUMBER(FIND(".",E1009)),LEFT(E1009,FIND(".",E1009)-1),E1009)),PlanCont,0)),ISNUMBER(MATCH(LEFT(TRIM(IF(ISNUMBER(FIND(".",E1009)),LEFT(E1009,FIND(".",E1009)-1),E1009)),4),PlanCont,0)),ISNUMBER(MATCH(LEFT(TRIM(IF(ISNUMBER(FIND(".",E1009)),LEFT(E1009,FIND(".",E1009)-1),E1009)),3),PlanCont,0)))),"Contul creditor nu există în plan. ",""))&amp;IF(AND(D1009&lt;&gt;"",TRIM(D1009&amp;"")=TRIM(E1009&amp;"")),"Același cont pe debit și credit. ","")&amp;IF(N(F1009)=0,"Lipsește suma. ","")&amp;IF(AND(N(F1009)&lt;0,J1009&lt;&gt;"Stornare"),"Sumă negativă într-o notă care nu e de stornare. ","")&amp;IF(C1009="","Lipsește explicația. ","")))</f>
        <v/>
      </c>
      <c r="L1009" s="1" t="str">
        <f>IF(B1009="","",B1009&amp;"|"&amp;COUNTIF($B$5:B1009,B1009))</f>
        <v/>
      </c>
      <c r="M1009" s="1" t="str">
        <f t="shared" si="47"/>
        <v/>
      </c>
    </row>
    <row r="1010" spans="2:13" x14ac:dyDescent="0.2">
      <c r="B1010" s="18"/>
      <c r="C1010" s="13"/>
      <c r="D1010" s="22"/>
      <c r="E1010" s="22"/>
      <c r="F1010" s="23"/>
      <c r="G1010" s="24" t="str">
        <f>IF(B1010="","",IFERROR(INDEX('Registru note'!$C$5:$C$504,MATCH(B1010,'Registru note'!$B$5:$B$504,0)),""))</f>
        <v/>
      </c>
      <c r="H1010" s="25" t="str">
        <f t="shared" si="45"/>
        <v/>
      </c>
      <c r="I1010" s="25" t="str">
        <f t="shared" si="46"/>
        <v/>
      </c>
      <c r="J1010" s="15" t="str">
        <f>IF(B1010="","",IFERROR(INDEX('Registru note'!$D$5:$D$504,MATCH(B1010,'Registru note'!$B$5:$B$504,0)),""))</f>
        <v/>
      </c>
      <c r="K1010" s="17" t="str">
        <f>IF(AND(B1010="",D1010="",E1010=""),"",TRIM(IF(ISNA(MATCH(B1010,'Registru note'!$B$5:$B$504,0)),"Nota nu există în registru. ","")&amp;IF(D1010="","Lipsește contul debitor. ",IF(NOT(OR(ISNUMBER(MATCH(TRIM(IF(ISNUMBER(FIND(".",D1010)),LEFT(D1010,FIND(".",D1010)-1),D1010)),PlanCont,0)),ISNUMBER(MATCH(LEFT(TRIM(IF(ISNUMBER(FIND(".",D1010)),LEFT(D1010,FIND(".",D1010)-1),D1010)),4),PlanCont,0)),ISNUMBER(MATCH(LEFT(TRIM(IF(ISNUMBER(FIND(".",D1010)),LEFT(D1010,FIND(".",D1010)-1),D1010)),3),PlanCont,0)))),"Contul debitor nu există în plan. ",""))&amp;IF(E1010="","Lipsește contul creditor. ",IF(NOT(OR(ISNUMBER(MATCH(TRIM(IF(ISNUMBER(FIND(".",E1010)),LEFT(E1010,FIND(".",E1010)-1),E1010)),PlanCont,0)),ISNUMBER(MATCH(LEFT(TRIM(IF(ISNUMBER(FIND(".",E1010)),LEFT(E1010,FIND(".",E1010)-1),E1010)),4),PlanCont,0)),ISNUMBER(MATCH(LEFT(TRIM(IF(ISNUMBER(FIND(".",E1010)),LEFT(E1010,FIND(".",E1010)-1),E1010)),3),PlanCont,0)))),"Contul creditor nu există în plan. ",""))&amp;IF(AND(D1010&lt;&gt;"",TRIM(D1010&amp;"")=TRIM(E1010&amp;"")),"Același cont pe debit și credit. ","")&amp;IF(N(F1010)=0,"Lipsește suma. ","")&amp;IF(AND(N(F1010)&lt;0,J1010&lt;&gt;"Stornare"),"Sumă negativă într-o notă care nu e de stornare. ","")&amp;IF(C1010="","Lipsește explicația. ","")))</f>
        <v/>
      </c>
      <c r="L1010" s="1" t="str">
        <f>IF(B1010="","",B1010&amp;"|"&amp;COUNTIF($B$5:B1010,B1010))</f>
        <v/>
      </c>
      <c r="M1010" s="1" t="str">
        <f t="shared" si="47"/>
        <v/>
      </c>
    </row>
    <row r="1011" spans="2:13" x14ac:dyDescent="0.2">
      <c r="B1011" s="18"/>
      <c r="C1011" s="13"/>
      <c r="D1011" s="22"/>
      <c r="E1011" s="22"/>
      <c r="F1011" s="23"/>
      <c r="G1011" s="24" t="str">
        <f>IF(B1011="","",IFERROR(INDEX('Registru note'!$C$5:$C$504,MATCH(B1011,'Registru note'!$B$5:$B$504,0)),""))</f>
        <v/>
      </c>
      <c r="H1011" s="25" t="str">
        <f t="shared" si="45"/>
        <v/>
      </c>
      <c r="I1011" s="25" t="str">
        <f t="shared" si="46"/>
        <v/>
      </c>
      <c r="J1011" s="15" t="str">
        <f>IF(B1011="","",IFERROR(INDEX('Registru note'!$D$5:$D$504,MATCH(B1011,'Registru note'!$B$5:$B$504,0)),""))</f>
        <v/>
      </c>
      <c r="K1011" s="17" t="str">
        <f>IF(AND(B1011="",D1011="",E1011=""),"",TRIM(IF(ISNA(MATCH(B1011,'Registru note'!$B$5:$B$504,0)),"Nota nu există în registru. ","")&amp;IF(D1011="","Lipsește contul debitor. ",IF(NOT(OR(ISNUMBER(MATCH(TRIM(IF(ISNUMBER(FIND(".",D1011)),LEFT(D1011,FIND(".",D1011)-1),D1011)),PlanCont,0)),ISNUMBER(MATCH(LEFT(TRIM(IF(ISNUMBER(FIND(".",D1011)),LEFT(D1011,FIND(".",D1011)-1),D1011)),4),PlanCont,0)),ISNUMBER(MATCH(LEFT(TRIM(IF(ISNUMBER(FIND(".",D1011)),LEFT(D1011,FIND(".",D1011)-1),D1011)),3),PlanCont,0)))),"Contul debitor nu există în plan. ",""))&amp;IF(E1011="","Lipsește contul creditor. ",IF(NOT(OR(ISNUMBER(MATCH(TRIM(IF(ISNUMBER(FIND(".",E1011)),LEFT(E1011,FIND(".",E1011)-1),E1011)),PlanCont,0)),ISNUMBER(MATCH(LEFT(TRIM(IF(ISNUMBER(FIND(".",E1011)),LEFT(E1011,FIND(".",E1011)-1),E1011)),4),PlanCont,0)),ISNUMBER(MATCH(LEFT(TRIM(IF(ISNUMBER(FIND(".",E1011)),LEFT(E1011,FIND(".",E1011)-1),E1011)),3),PlanCont,0)))),"Contul creditor nu există în plan. ",""))&amp;IF(AND(D1011&lt;&gt;"",TRIM(D1011&amp;"")=TRIM(E1011&amp;"")),"Același cont pe debit și credit. ","")&amp;IF(N(F1011)=0,"Lipsește suma. ","")&amp;IF(AND(N(F1011)&lt;0,J1011&lt;&gt;"Stornare"),"Sumă negativă într-o notă care nu e de stornare. ","")&amp;IF(C1011="","Lipsește explicația. ","")))</f>
        <v/>
      </c>
      <c r="L1011" s="1" t="str">
        <f>IF(B1011="","",B1011&amp;"|"&amp;COUNTIF($B$5:B1011,B1011))</f>
        <v/>
      </c>
      <c r="M1011" s="1" t="str">
        <f t="shared" si="47"/>
        <v/>
      </c>
    </row>
    <row r="1012" spans="2:13" x14ac:dyDescent="0.2">
      <c r="B1012" s="18"/>
      <c r="C1012" s="13"/>
      <c r="D1012" s="22"/>
      <c r="E1012" s="22"/>
      <c r="F1012" s="23"/>
      <c r="G1012" s="24" t="str">
        <f>IF(B1012="","",IFERROR(INDEX('Registru note'!$C$5:$C$504,MATCH(B1012,'Registru note'!$B$5:$B$504,0)),""))</f>
        <v/>
      </c>
      <c r="H1012" s="25" t="str">
        <f t="shared" si="45"/>
        <v/>
      </c>
      <c r="I1012" s="25" t="str">
        <f t="shared" si="46"/>
        <v/>
      </c>
      <c r="J1012" s="15" t="str">
        <f>IF(B1012="","",IFERROR(INDEX('Registru note'!$D$5:$D$504,MATCH(B1012,'Registru note'!$B$5:$B$504,0)),""))</f>
        <v/>
      </c>
      <c r="K1012" s="17" t="str">
        <f>IF(AND(B1012="",D1012="",E1012=""),"",TRIM(IF(ISNA(MATCH(B1012,'Registru note'!$B$5:$B$504,0)),"Nota nu există în registru. ","")&amp;IF(D1012="","Lipsește contul debitor. ",IF(NOT(OR(ISNUMBER(MATCH(TRIM(IF(ISNUMBER(FIND(".",D1012)),LEFT(D1012,FIND(".",D1012)-1),D1012)),PlanCont,0)),ISNUMBER(MATCH(LEFT(TRIM(IF(ISNUMBER(FIND(".",D1012)),LEFT(D1012,FIND(".",D1012)-1),D1012)),4),PlanCont,0)),ISNUMBER(MATCH(LEFT(TRIM(IF(ISNUMBER(FIND(".",D1012)),LEFT(D1012,FIND(".",D1012)-1),D1012)),3),PlanCont,0)))),"Contul debitor nu există în plan. ",""))&amp;IF(E1012="","Lipsește contul creditor. ",IF(NOT(OR(ISNUMBER(MATCH(TRIM(IF(ISNUMBER(FIND(".",E1012)),LEFT(E1012,FIND(".",E1012)-1),E1012)),PlanCont,0)),ISNUMBER(MATCH(LEFT(TRIM(IF(ISNUMBER(FIND(".",E1012)),LEFT(E1012,FIND(".",E1012)-1),E1012)),4),PlanCont,0)),ISNUMBER(MATCH(LEFT(TRIM(IF(ISNUMBER(FIND(".",E1012)),LEFT(E1012,FIND(".",E1012)-1),E1012)),3),PlanCont,0)))),"Contul creditor nu există în plan. ",""))&amp;IF(AND(D1012&lt;&gt;"",TRIM(D1012&amp;"")=TRIM(E1012&amp;"")),"Același cont pe debit și credit. ","")&amp;IF(N(F1012)=0,"Lipsește suma. ","")&amp;IF(AND(N(F1012)&lt;0,J1012&lt;&gt;"Stornare"),"Sumă negativă într-o notă care nu e de stornare. ","")&amp;IF(C1012="","Lipsește explicația. ","")))</f>
        <v/>
      </c>
      <c r="L1012" s="1" t="str">
        <f>IF(B1012="","",B1012&amp;"|"&amp;COUNTIF($B$5:B1012,B1012))</f>
        <v/>
      </c>
      <c r="M1012" s="1" t="str">
        <f t="shared" si="47"/>
        <v/>
      </c>
    </row>
    <row r="1013" spans="2:13" x14ac:dyDescent="0.2">
      <c r="B1013" s="18"/>
      <c r="C1013" s="13"/>
      <c r="D1013" s="22"/>
      <c r="E1013" s="22"/>
      <c r="F1013" s="23"/>
      <c r="G1013" s="24" t="str">
        <f>IF(B1013="","",IFERROR(INDEX('Registru note'!$C$5:$C$504,MATCH(B1013,'Registru note'!$B$5:$B$504,0)),""))</f>
        <v/>
      </c>
      <c r="H1013" s="25" t="str">
        <f t="shared" si="45"/>
        <v/>
      </c>
      <c r="I1013" s="25" t="str">
        <f t="shared" si="46"/>
        <v/>
      </c>
      <c r="J1013" s="15" t="str">
        <f>IF(B1013="","",IFERROR(INDEX('Registru note'!$D$5:$D$504,MATCH(B1013,'Registru note'!$B$5:$B$504,0)),""))</f>
        <v/>
      </c>
      <c r="K1013" s="17" t="str">
        <f>IF(AND(B1013="",D1013="",E1013=""),"",TRIM(IF(ISNA(MATCH(B1013,'Registru note'!$B$5:$B$504,0)),"Nota nu există în registru. ","")&amp;IF(D1013="","Lipsește contul debitor. ",IF(NOT(OR(ISNUMBER(MATCH(TRIM(IF(ISNUMBER(FIND(".",D1013)),LEFT(D1013,FIND(".",D1013)-1),D1013)),PlanCont,0)),ISNUMBER(MATCH(LEFT(TRIM(IF(ISNUMBER(FIND(".",D1013)),LEFT(D1013,FIND(".",D1013)-1),D1013)),4),PlanCont,0)),ISNUMBER(MATCH(LEFT(TRIM(IF(ISNUMBER(FIND(".",D1013)),LEFT(D1013,FIND(".",D1013)-1),D1013)),3),PlanCont,0)))),"Contul debitor nu există în plan. ",""))&amp;IF(E1013="","Lipsește contul creditor. ",IF(NOT(OR(ISNUMBER(MATCH(TRIM(IF(ISNUMBER(FIND(".",E1013)),LEFT(E1013,FIND(".",E1013)-1),E1013)),PlanCont,0)),ISNUMBER(MATCH(LEFT(TRIM(IF(ISNUMBER(FIND(".",E1013)),LEFT(E1013,FIND(".",E1013)-1),E1013)),4),PlanCont,0)),ISNUMBER(MATCH(LEFT(TRIM(IF(ISNUMBER(FIND(".",E1013)),LEFT(E1013,FIND(".",E1013)-1),E1013)),3),PlanCont,0)))),"Contul creditor nu există în plan. ",""))&amp;IF(AND(D1013&lt;&gt;"",TRIM(D1013&amp;"")=TRIM(E1013&amp;"")),"Același cont pe debit și credit. ","")&amp;IF(N(F1013)=0,"Lipsește suma. ","")&amp;IF(AND(N(F1013)&lt;0,J1013&lt;&gt;"Stornare"),"Sumă negativă într-o notă care nu e de stornare. ","")&amp;IF(C1013="","Lipsește explicația. ","")))</f>
        <v/>
      </c>
      <c r="L1013" s="1" t="str">
        <f>IF(B1013="","",B1013&amp;"|"&amp;COUNTIF($B$5:B1013,B1013))</f>
        <v/>
      </c>
      <c r="M1013" s="1" t="str">
        <f t="shared" si="47"/>
        <v/>
      </c>
    </row>
    <row r="1014" spans="2:13" x14ac:dyDescent="0.2">
      <c r="B1014" s="18"/>
      <c r="C1014" s="13"/>
      <c r="D1014" s="22"/>
      <c r="E1014" s="22"/>
      <c r="F1014" s="23"/>
      <c r="G1014" s="24" t="str">
        <f>IF(B1014="","",IFERROR(INDEX('Registru note'!$C$5:$C$504,MATCH(B1014,'Registru note'!$B$5:$B$504,0)),""))</f>
        <v/>
      </c>
      <c r="H1014" s="25" t="str">
        <f t="shared" si="45"/>
        <v/>
      </c>
      <c r="I1014" s="25" t="str">
        <f t="shared" si="46"/>
        <v/>
      </c>
      <c r="J1014" s="15" t="str">
        <f>IF(B1014="","",IFERROR(INDEX('Registru note'!$D$5:$D$504,MATCH(B1014,'Registru note'!$B$5:$B$504,0)),""))</f>
        <v/>
      </c>
      <c r="K1014" s="17" t="str">
        <f>IF(AND(B1014="",D1014="",E1014=""),"",TRIM(IF(ISNA(MATCH(B1014,'Registru note'!$B$5:$B$504,0)),"Nota nu există în registru. ","")&amp;IF(D1014="","Lipsește contul debitor. ",IF(NOT(OR(ISNUMBER(MATCH(TRIM(IF(ISNUMBER(FIND(".",D1014)),LEFT(D1014,FIND(".",D1014)-1),D1014)),PlanCont,0)),ISNUMBER(MATCH(LEFT(TRIM(IF(ISNUMBER(FIND(".",D1014)),LEFT(D1014,FIND(".",D1014)-1),D1014)),4),PlanCont,0)),ISNUMBER(MATCH(LEFT(TRIM(IF(ISNUMBER(FIND(".",D1014)),LEFT(D1014,FIND(".",D1014)-1),D1014)),3),PlanCont,0)))),"Contul debitor nu există în plan. ",""))&amp;IF(E1014="","Lipsește contul creditor. ",IF(NOT(OR(ISNUMBER(MATCH(TRIM(IF(ISNUMBER(FIND(".",E1014)),LEFT(E1014,FIND(".",E1014)-1),E1014)),PlanCont,0)),ISNUMBER(MATCH(LEFT(TRIM(IF(ISNUMBER(FIND(".",E1014)),LEFT(E1014,FIND(".",E1014)-1),E1014)),4),PlanCont,0)),ISNUMBER(MATCH(LEFT(TRIM(IF(ISNUMBER(FIND(".",E1014)),LEFT(E1014,FIND(".",E1014)-1),E1014)),3),PlanCont,0)))),"Contul creditor nu există în plan. ",""))&amp;IF(AND(D1014&lt;&gt;"",TRIM(D1014&amp;"")=TRIM(E1014&amp;"")),"Același cont pe debit și credit. ","")&amp;IF(N(F1014)=0,"Lipsește suma. ","")&amp;IF(AND(N(F1014)&lt;0,J1014&lt;&gt;"Stornare"),"Sumă negativă într-o notă care nu e de stornare. ","")&amp;IF(C1014="","Lipsește explicația. ","")))</f>
        <v/>
      </c>
      <c r="L1014" s="1" t="str">
        <f>IF(B1014="","",B1014&amp;"|"&amp;COUNTIF($B$5:B1014,B1014))</f>
        <v/>
      </c>
      <c r="M1014" s="1" t="str">
        <f t="shared" si="47"/>
        <v/>
      </c>
    </row>
    <row r="1015" spans="2:13" x14ac:dyDescent="0.2">
      <c r="B1015" s="18"/>
      <c r="C1015" s="13"/>
      <c r="D1015" s="22"/>
      <c r="E1015" s="22"/>
      <c r="F1015" s="23"/>
      <c r="G1015" s="24" t="str">
        <f>IF(B1015="","",IFERROR(INDEX('Registru note'!$C$5:$C$504,MATCH(B1015,'Registru note'!$B$5:$B$504,0)),""))</f>
        <v/>
      </c>
      <c r="H1015" s="25" t="str">
        <f t="shared" si="45"/>
        <v/>
      </c>
      <c r="I1015" s="25" t="str">
        <f t="shared" si="46"/>
        <v/>
      </c>
      <c r="J1015" s="15" t="str">
        <f>IF(B1015="","",IFERROR(INDEX('Registru note'!$D$5:$D$504,MATCH(B1015,'Registru note'!$B$5:$B$504,0)),""))</f>
        <v/>
      </c>
      <c r="K1015" s="17" t="str">
        <f>IF(AND(B1015="",D1015="",E1015=""),"",TRIM(IF(ISNA(MATCH(B1015,'Registru note'!$B$5:$B$504,0)),"Nota nu există în registru. ","")&amp;IF(D1015="","Lipsește contul debitor. ",IF(NOT(OR(ISNUMBER(MATCH(TRIM(IF(ISNUMBER(FIND(".",D1015)),LEFT(D1015,FIND(".",D1015)-1),D1015)),PlanCont,0)),ISNUMBER(MATCH(LEFT(TRIM(IF(ISNUMBER(FIND(".",D1015)),LEFT(D1015,FIND(".",D1015)-1),D1015)),4),PlanCont,0)),ISNUMBER(MATCH(LEFT(TRIM(IF(ISNUMBER(FIND(".",D1015)),LEFT(D1015,FIND(".",D1015)-1),D1015)),3),PlanCont,0)))),"Contul debitor nu există în plan. ",""))&amp;IF(E1015="","Lipsește contul creditor. ",IF(NOT(OR(ISNUMBER(MATCH(TRIM(IF(ISNUMBER(FIND(".",E1015)),LEFT(E1015,FIND(".",E1015)-1),E1015)),PlanCont,0)),ISNUMBER(MATCH(LEFT(TRIM(IF(ISNUMBER(FIND(".",E1015)),LEFT(E1015,FIND(".",E1015)-1),E1015)),4),PlanCont,0)),ISNUMBER(MATCH(LEFT(TRIM(IF(ISNUMBER(FIND(".",E1015)),LEFT(E1015,FIND(".",E1015)-1),E1015)),3),PlanCont,0)))),"Contul creditor nu există în plan. ",""))&amp;IF(AND(D1015&lt;&gt;"",TRIM(D1015&amp;"")=TRIM(E1015&amp;"")),"Același cont pe debit și credit. ","")&amp;IF(N(F1015)=0,"Lipsește suma. ","")&amp;IF(AND(N(F1015)&lt;0,J1015&lt;&gt;"Stornare"),"Sumă negativă într-o notă care nu e de stornare. ","")&amp;IF(C1015="","Lipsește explicația. ","")))</f>
        <v/>
      </c>
      <c r="L1015" s="1" t="str">
        <f>IF(B1015="","",B1015&amp;"|"&amp;COUNTIF($B$5:B1015,B1015))</f>
        <v/>
      </c>
      <c r="M1015" s="1" t="str">
        <f t="shared" si="47"/>
        <v/>
      </c>
    </row>
    <row r="1016" spans="2:13" x14ac:dyDescent="0.2">
      <c r="B1016" s="18"/>
      <c r="C1016" s="13"/>
      <c r="D1016" s="22"/>
      <c r="E1016" s="22"/>
      <c r="F1016" s="23"/>
      <c r="G1016" s="24" t="str">
        <f>IF(B1016="","",IFERROR(INDEX('Registru note'!$C$5:$C$504,MATCH(B1016,'Registru note'!$B$5:$B$504,0)),""))</f>
        <v/>
      </c>
      <c r="H1016" s="25" t="str">
        <f t="shared" si="45"/>
        <v/>
      </c>
      <c r="I1016" s="25" t="str">
        <f t="shared" si="46"/>
        <v/>
      </c>
      <c r="J1016" s="15" t="str">
        <f>IF(B1016="","",IFERROR(INDEX('Registru note'!$D$5:$D$504,MATCH(B1016,'Registru note'!$B$5:$B$504,0)),""))</f>
        <v/>
      </c>
      <c r="K1016" s="17" t="str">
        <f>IF(AND(B1016="",D1016="",E1016=""),"",TRIM(IF(ISNA(MATCH(B1016,'Registru note'!$B$5:$B$504,0)),"Nota nu există în registru. ","")&amp;IF(D1016="","Lipsește contul debitor. ",IF(NOT(OR(ISNUMBER(MATCH(TRIM(IF(ISNUMBER(FIND(".",D1016)),LEFT(D1016,FIND(".",D1016)-1),D1016)),PlanCont,0)),ISNUMBER(MATCH(LEFT(TRIM(IF(ISNUMBER(FIND(".",D1016)),LEFT(D1016,FIND(".",D1016)-1),D1016)),4),PlanCont,0)),ISNUMBER(MATCH(LEFT(TRIM(IF(ISNUMBER(FIND(".",D1016)),LEFT(D1016,FIND(".",D1016)-1),D1016)),3),PlanCont,0)))),"Contul debitor nu există în plan. ",""))&amp;IF(E1016="","Lipsește contul creditor. ",IF(NOT(OR(ISNUMBER(MATCH(TRIM(IF(ISNUMBER(FIND(".",E1016)),LEFT(E1016,FIND(".",E1016)-1),E1016)),PlanCont,0)),ISNUMBER(MATCH(LEFT(TRIM(IF(ISNUMBER(FIND(".",E1016)),LEFT(E1016,FIND(".",E1016)-1),E1016)),4),PlanCont,0)),ISNUMBER(MATCH(LEFT(TRIM(IF(ISNUMBER(FIND(".",E1016)),LEFT(E1016,FIND(".",E1016)-1),E1016)),3),PlanCont,0)))),"Contul creditor nu există în plan. ",""))&amp;IF(AND(D1016&lt;&gt;"",TRIM(D1016&amp;"")=TRIM(E1016&amp;"")),"Același cont pe debit și credit. ","")&amp;IF(N(F1016)=0,"Lipsește suma. ","")&amp;IF(AND(N(F1016)&lt;0,J1016&lt;&gt;"Stornare"),"Sumă negativă într-o notă care nu e de stornare. ","")&amp;IF(C1016="","Lipsește explicația. ","")))</f>
        <v/>
      </c>
      <c r="L1016" s="1" t="str">
        <f>IF(B1016="","",B1016&amp;"|"&amp;COUNTIF($B$5:B1016,B1016))</f>
        <v/>
      </c>
      <c r="M1016" s="1" t="str">
        <f t="shared" si="47"/>
        <v/>
      </c>
    </row>
    <row r="1017" spans="2:13" x14ac:dyDescent="0.2">
      <c r="B1017" s="18"/>
      <c r="C1017" s="13"/>
      <c r="D1017" s="22"/>
      <c r="E1017" s="22"/>
      <c r="F1017" s="23"/>
      <c r="G1017" s="24" t="str">
        <f>IF(B1017="","",IFERROR(INDEX('Registru note'!$C$5:$C$504,MATCH(B1017,'Registru note'!$B$5:$B$504,0)),""))</f>
        <v/>
      </c>
      <c r="H1017" s="25" t="str">
        <f t="shared" si="45"/>
        <v/>
      </c>
      <c r="I1017" s="25" t="str">
        <f t="shared" si="46"/>
        <v/>
      </c>
      <c r="J1017" s="15" t="str">
        <f>IF(B1017="","",IFERROR(INDEX('Registru note'!$D$5:$D$504,MATCH(B1017,'Registru note'!$B$5:$B$504,0)),""))</f>
        <v/>
      </c>
      <c r="K1017" s="17" t="str">
        <f>IF(AND(B1017="",D1017="",E1017=""),"",TRIM(IF(ISNA(MATCH(B1017,'Registru note'!$B$5:$B$504,0)),"Nota nu există în registru. ","")&amp;IF(D1017="","Lipsește contul debitor. ",IF(NOT(OR(ISNUMBER(MATCH(TRIM(IF(ISNUMBER(FIND(".",D1017)),LEFT(D1017,FIND(".",D1017)-1),D1017)),PlanCont,0)),ISNUMBER(MATCH(LEFT(TRIM(IF(ISNUMBER(FIND(".",D1017)),LEFT(D1017,FIND(".",D1017)-1),D1017)),4),PlanCont,0)),ISNUMBER(MATCH(LEFT(TRIM(IF(ISNUMBER(FIND(".",D1017)),LEFT(D1017,FIND(".",D1017)-1),D1017)),3),PlanCont,0)))),"Contul debitor nu există în plan. ",""))&amp;IF(E1017="","Lipsește contul creditor. ",IF(NOT(OR(ISNUMBER(MATCH(TRIM(IF(ISNUMBER(FIND(".",E1017)),LEFT(E1017,FIND(".",E1017)-1),E1017)),PlanCont,0)),ISNUMBER(MATCH(LEFT(TRIM(IF(ISNUMBER(FIND(".",E1017)),LEFT(E1017,FIND(".",E1017)-1),E1017)),4),PlanCont,0)),ISNUMBER(MATCH(LEFT(TRIM(IF(ISNUMBER(FIND(".",E1017)),LEFT(E1017,FIND(".",E1017)-1),E1017)),3),PlanCont,0)))),"Contul creditor nu există în plan. ",""))&amp;IF(AND(D1017&lt;&gt;"",TRIM(D1017&amp;"")=TRIM(E1017&amp;"")),"Același cont pe debit și credit. ","")&amp;IF(N(F1017)=0,"Lipsește suma. ","")&amp;IF(AND(N(F1017)&lt;0,J1017&lt;&gt;"Stornare"),"Sumă negativă într-o notă care nu e de stornare. ","")&amp;IF(C1017="","Lipsește explicația. ","")))</f>
        <v/>
      </c>
      <c r="L1017" s="1" t="str">
        <f>IF(B1017="","",B1017&amp;"|"&amp;COUNTIF($B$5:B1017,B1017))</f>
        <v/>
      </c>
      <c r="M1017" s="1" t="str">
        <f t="shared" si="47"/>
        <v/>
      </c>
    </row>
    <row r="1018" spans="2:13" x14ac:dyDescent="0.2">
      <c r="B1018" s="18"/>
      <c r="C1018" s="13"/>
      <c r="D1018" s="22"/>
      <c r="E1018" s="22"/>
      <c r="F1018" s="23"/>
      <c r="G1018" s="24" t="str">
        <f>IF(B1018="","",IFERROR(INDEX('Registru note'!$C$5:$C$504,MATCH(B1018,'Registru note'!$B$5:$B$504,0)),""))</f>
        <v/>
      </c>
      <c r="H1018" s="25" t="str">
        <f t="shared" si="45"/>
        <v/>
      </c>
      <c r="I1018" s="25" t="str">
        <f t="shared" si="46"/>
        <v/>
      </c>
      <c r="J1018" s="15" t="str">
        <f>IF(B1018="","",IFERROR(INDEX('Registru note'!$D$5:$D$504,MATCH(B1018,'Registru note'!$B$5:$B$504,0)),""))</f>
        <v/>
      </c>
      <c r="K1018" s="17" t="str">
        <f>IF(AND(B1018="",D1018="",E1018=""),"",TRIM(IF(ISNA(MATCH(B1018,'Registru note'!$B$5:$B$504,0)),"Nota nu există în registru. ","")&amp;IF(D1018="","Lipsește contul debitor. ",IF(NOT(OR(ISNUMBER(MATCH(TRIM(IF(ISNUMBER(FIND(".",D1018)),LEFT(D1018,FIND(".",D1018)-1),D1018)),PlanCont,0)),ISNUMBER(MATCH(LEFT(TRIM(IF(ISNUMBER(FIND(".",D1018)),LEFT(D1018,FIND(".",D1018)-1),D1018)),4),PlanCont,0)),ISNUMBER(MATCH(LEFT(TRIM(IF(ISNUMBER(FIND(".",D1018)),LEFT(D1018,FIND(".",D1018)-1),D1018)),3),PlanCont,0)))),"Contul debitor nu există în plan. ",""))&amp;IF(E1018="","Lipsește contul creditor. ",IF(NOT(OR(ISNUMBER(MATCH(TRIM(IF(ISNUMBER(FIND(".",E1018)),LEFT(E1018,FIND(".",E1018)-1),E1018)),PlanCont,0)),ISNUMBER(MATCH(LEFT(TRIM(IF(ISNUMBER(FIND(".",E1018)),LEFT(E1018,FIND(".",E1018)-1),E1018)),4),PlanCont,0)),ISNUMBER(MATCH(LEFT(TRIM(IF(ISNUMBER(FIND(".",E1018)),LEFT(E1018,FIND(".",E1018)-1),E1018)),3),PlanCont,0)))),"Contul creditor nu există în plan. ",""))&amp;IF(AND(D1018&lt;&gt;"",TRIM(D1018&amp;"")=TRIM(E1018&amp;"")),"Același cont pe debit și credit. ","")&amp;IF(N(F1018)=0,"Lipsește suma. ","")&amp;IF(AND(N(F1018)&lt;0,J1018&lt;&gt;"Stornare"),"Sumă negativă într-o notă care nu e de stornare. ","")&amp;IF(C1018="","Lipsește explicația. ","")))</f>
        <v/>
      </c>
      <c r="L1018" s="1" t="str">
        <f>IF(B1018="","",B1018&amp;"|"&amp;COUNTIF($B$5:B1018,B1018))</f>
        <v/>
      </c>
      <c r="M1018" s="1" t="str">
        <f t="shared" si="47"/>
        <v/>
      </c>
    </row>
    <row r="1019" spans="2:13" x14ac:dyDescent="0.2">
      <c r="B1019" s="18"/>
      <c r="C1019" s="13"/>
      <c r="D1019" s="22"/>
      <c r="E1019" s="22"/>
      <c r="F1019" s="23"/>
      <c r="G1019" s="24" t="str">
        <f>IF(B1019="","",IFERROR(INDEX('Registru note'!$C$5:$C$504,MATCH(B1019,'Registru note'!$B$5:$B$504,0)),""))</f>
        <v/>
      </c>
      <c r="H1019" s="25" t="str">
        <f t="shared" si="45"/>
        <v/>
      </c>
      <c r="I1019" s="25" t="str">
        <f t="shared" si="46"/>
        <v/>
      </c>
      <c r="J1019" s="15" t="str">
        <f>IF(B1019="","",IFERROR(INDEX('Registru note'!$D$5:$D$504,MATCH(B1019,'Registru note'!$B$5:$B$504,0)),""))</f>
        <v/>
      </c>
      <c r="K1019" s="17" t="str">
        <f>IF(AND(B1019="",D1019="",E1019=""),"",TRIM(IF(ISNA(MATCH(B1019,'Registru note'!$B$5:$B$504,0)),"Nota nu există în registru. ","")&amp;IF(D1019="","Lipsește contul debitor. ",IF(NOT(OR(ISNUMBER(MATCH(TRIM(IF(ISNUMBER(FIND(".",D1019)),LEFT(D1019,FIND(".",D1019)-1),D1019)),PlanCont,0)),ISNUMBER(MATCH(LEFT(TRIM(IF(ISNUMBER(FIND(".",D1019)),LEFT(D1019,FIND(".",D1019)-1),D1019)),4),PlanCont,0)),ISNUMBER(MATCH(LEFT(TRIM(IF(ISNUMBER(FIND(".",D1019)),LEFT(D1019,FIND(".",D1019)-1),D1019)),3),PlanCont,0)))),"Contul debitor nu există în plan. ",""))&amp;IF(E1019="","Lipsește contul creditor. ",IF(NOT(OR(ISNUMBER(MATCH(TRIM(IF(ISNUMBER(FIND(".",E1019)),LEFT(E1019,FIND(".",E1019)-1),E1019)),PlanCont,0)),ISNUMBER(MATCH(LEFT(TRIM(IF(ISNUMBER(FIND(".",E1019)),LEFT(E1019,FIND(".",E1019)-1),E1019)),4),PlanCont,0)),ISNUMBER(MATCH(LEFT(TRIM(IF(ISNUMBER(FIND(".",E1019)),LEFT(E1019,FIND(".",E1019)-1),E1019)),3),PlanCont,0)))),"Contul creditor nu există în plan. ",""))&amp;IF(AND(D1019&lt;&gt;"",TRIM(D1019&amp;"")=TRIM(E1019&amp;"")),"Același cont pe debit și credit. ","")&amp;IF(N(F1019)=0,"Lipsește suma. ","")&amp;IF(AND(N(F1019)&lt;0,J1019&lt;&gt;"Stornare"),"Sumă negativă într-o notă care nu e de stornare. ","")&amp;IF(C1019="","Lipsește explicația. ","")))</f>
        <v/>
      </c>
      <c r="L1019" s="1" t="str">
        <f>IF(B1019="","",B1019&amp;"|"&amp;COUNTIF($B$5:B1019,B1019))</f>
        <v/>
      </c>
      <c r="M1019" s="1" t="str">
        <f t="shared" si="47"/>
        <v/>
      </c>
    </row>
    <row r="1020" spans="2:13" x14ac:dyDescent="0.2">
      <c r="B1020" s="18"/>
      <c r="C1020" s="13"/>
      <c r="D1020" s="22"/>
      <c r="E1020" s="22"/>
      <c r="F1020" s="23"/>
      <c r="G1020" s="24" t="str">
        <f>IF(B1020="","",IFERROR(INDEX('Registru note'!$C$5:$C$504,MATCH(B1020,'Registru note'!$B$5:$B$504,0)),""))</f>
        <v/>
      </c>
      <c r="H1020" s="25" t="str">
        <f t="shared" si="45"/>
        <v/>
      </c>
      <c r="I1020" s="25" t="str">
        <f t="shared" si="46"/>
        <v/>
      </c>
      <c r="J1020" s="15" t="str">
        <f>IF(B1020="","",IFERROR(INDEX('Registru note'!$D$5:$D$504,MATCH(B1020,'Registru note'!$B$5:$B$504,0)),""))</f>
        <v/>
      </c>
      <c r="K1020" s="17" t="str">
        <f>IF(AND(B1020="",D1020="",E1020=""),"",TRIM(IF(ISNA(MATCH(B1020,'Registru note'!$B$5:$B$504,0)),"Nota nu există în registru. ","")&amp;IF(D1020="","Lipsește contul debitor. ",IF(NOT(OR(ISNUMBER(MATCH(TRIM(IF(ISNUMBER(FIND(".",D1020)),LEFT(D1020,FIND(".",D1020)-1),D1020)),PlanCont,0)),ISNUMBER(MATCH(LEFT(TRIM(IF(ISNUMBER(FIND(".",D1020)),LEFT(D1020,FIND(".",D1020)-1),D1020)),4),PlanCont,0)),ISNUMBER(MATCH(LEFT(TRIM(IF(ISNUMBER(FIND(".",D1020)),LEFT(D1020,FIND(".",D1020)-1),D1020)),3),PlanCont,0)))),"Contul debitor nu există în plan. ",""))&amp;IF(E1020="","Lipsește contul creditor. ",IF(NOT(OR(ISNUMBER(MATCH(TRIM(IF(ISNUMBER(FIND(".",E1020)),LEFT(E1020,FIND(".",E1020)-1),E1020)),PlanCont,0)),ISNUMBER(MATCH(LEFT(TRIM(IF(ISNUMBER(FIND(".",E1020)),LEFT(E1020,FIND(".",E1020)-1),E1020)),4),PlanCont,0)),ISNUMBER(MATCH(LEFT(TRIM(IF(ISNUMBER(FIND(".",E1020)),LEFT(E1020,FIND(".",E1020)-1),E1020)),3),PlanCont,0)))),"Contul creditor nu există în plan. ",""))&amp;IF(AND(D1020&lt;&gt;"",TRIM(D1020&amp;"")=TRIM(E1020&amp;"")),"Același cont pe debit și credit. ","")&amp;IF(N(F1020)=0,"Lipsește suma. ","")&amp;IF(AND(N(F1020)&lt;0,J1020&lt;&gt;"Stornare"),"Sumă negativă într-o notă care nu e de stornare. ","")&amp;IF(C1020="","Lipsește explicația. ","")))</f>
        <v/>
      </c>
      <c r="L1020" s="1" t="str">
        <f>IF(B1020="","",B1020&amp;"|"&amp;COUNTIF($B$5:B1020,B1020))</f>
        <v/>
      </c>
      <c r="M1020" s="1" t="str">
        <f t="shared" si="47"/>
        <v/>
      </c>
    </row>
    <row r="1021" spans="2:13" x14ac:dyDescent="0.2">
      <c r="B1021" s="18"/>
      <c r="C1021" s="13"/>
      <c r="D1021" s="22"/>
      <c r="E1021" s="22"/>
      <c r="F1021" s="23"/>
      <c r="G1021" s="24" t="str">
        <f>IF(B1021="","",IFERROR(INDEX('Registru note'!$C$5:$C$504,MATCH(B1021,'Registru note'!$B$5:$B$504,0)),""))</f>
        <v/>
      </c>
      <c r="H1021" s="25" t="str">
        <f t="shared" si="45"/>
        <v/>
      </c>
      <c r="I1021" s="25" t="str">
        <f t="shared" si="46"/>
        <v/>
      </c>
      <c r="J1021" s="15" t="str">
        <f>IF(B1021="","",IFERROR(INDEX('Registru note'!$D$5:$D$504,MATCH(B1021,'Registru note'!$B$5:$B$504,0)),""))</f>
        <v/>
      </c>
      <c r="K1021" s="17" t="str">
        <f>IF(AND(B1021="",D1021="",E1021=""),"",TRIM(IF(ISNA(MATCH(B1021,'Registru note'!$B$5:$B$504,0)),"Nota nu există în registru. ","")&amp;IF(D1021="","Lipsește contul debitor. ",IF(NOT(OR(ISNUMBER(MATCH(TRIM(IF(ISNUMBER(FIND(".",D1021)),LEFT(D1021,FIND(".",D1021)-1),D1021)),PlanCont,0)),ISNUMBER(MATCH(LEFT(TRIM(IF(ISNUMBER(FIND(".",D1021)),LEFT(D1021,FIND(".",D1021)-1),D1021)),4),PlanCont,0)),ISNUMBER(MATCH(LEFT(TRIM(IF(ISNUMBER(FIND(".",D1021)),LEFT(D1021,FIND(".",D1021)-1),D1021)),3),PlanCont,0)))),"Contul debitor nu există în plan. ",""))&amp;IF(E1021="","Lipsește contul creditor. ",IF(NOT(OR(ISNUMBER(MATCH(TRIM(IF(ISNUMBER(FIND(".",E1021)),LEFT(E1021,FIND(".",E1021)-1),E1021)),PlanCont,0)),ISNUMBER(MATCH(LEFT(TRIM(IF(ISNUMBER(FIND(".",E1021)),LEFT(E1021,FIND(".",E1021)-1),E1021)),4),PlanCont,0)),ISNUMBER(MATCH(LEFT(TRIM(IF(ISNUMBER(FIND(".",E1021)),LEFT(E1021,FIND(".",E1021)-1),E1021)),3),PlanCont,0)))),"Contul creditor nu există în plan. ",""))&amp;IF(AND(D1021&lt;&gt;"",TRIM(D1021&amp;"")=TRIM(E1021&amp;"")),"Același cont pe debit și credit. ","")&amp;IF(N(F1021)=0,"Lipsește suma. ","")&amp;IF(AND(N(F1021)&lt;0,J1021&lt;&gt;"Stornare"),"Sumă negativă într-o notă care nu e de stornare. ","")&amp;IF(C1021="","Lipsește explicația. ","")))</f>
        <v/>
      </c>
      <c r="L1021" s="1" t="str">
        <f>IF(B1021="","",B1021&amp;"|"&amp;COUNTIF($B$5:B1021,B1021))</f>
        <v/>
      </c>
      <c r="M1021" s="1" t="str">
        <f t="shared" si="47"/>
        <v/>
      </c>
    </row>
    <row r="1022" spans="2:13" x14ac:dyDescent="0.2">
      <c r="B1022" s="18"/>
      <c r="C1022" s="13"/>
      <c r="D1022" s="22"/>
      <c r="E1022" s="22"/>
      <c r="F1022" s="23"/>
      <c r="G1022" s="24" t="str">
        <f>IF(B1022="","",IFERROR(INDEX('Registru note'!$C$5:$C$504,MATCH(B1022,'Registru note'!$B$5:$B$504,0)),""))</f>
        <v/>
      </c>
      <c r="H1022" s="25" t="str">
        <f t="shared" si="45"/>
        <v/>
      </c>
      <c r="I1022" s="25" t="str">
        <f t="shared" si="46"/>
        <v/>
      </c>
      <c r="J1022" s="15" t="str">
        <f>IF(B1022="","",IFERROR(INDEX('Registru note'!$D$5:$D$504,MATCH(B1022,'Registru note'!$B$5:$B$504,0)),""))</f>
        <v/>
      </c>
      <c r="K1022" s="17" t="str">
        <f>IF(AND(B1022="",D1022="",E1022=""),"",TRIM(IF(ISNA(MATCH(B1022,'Registru note'!$B$5:$B$504,0)),"Nota nu există în registru. ","")&amp;IF(D1022="","Lipsește contul debitor. ",IF(NOT(OR(ISNUMBER(MATCH(TRIM(IF(ISNUMBER(FIND(".",D1022)),LEFT(D1022,FIND(".",D1022)-1),D1022)),PlanCont,0)),ISNUMBER(MATCH(LEFT(TRIM(IF(ISNUMBER(FIND(".",D1022)),LEFT(D1022,FIND(".",D1022)-1),D1022)),4),PlanCont,0)),ISNUMBER(MATCH(LEFT(TRIM(IF(ISNUMBER(FIND(".",D1022)),LEFT(D1022,FIND(".",D1022)-1),D1022)),3),PlanCont,0)))),"Contul debitor nu există în plan. ",""))&amp;IF(E1022="","Lipsește contul creditor. ",IF(NOT(OR(ISNUMBER(MATCH(TRIM(IF(ISNUMBER(FIND(".",E1022)),LEFT(E1022,FIND(".",E1022)-1),E1022)),PlanCont,0)),ISNUMBER(MATCH(LEFT(TRIM(IF(ISNUMBER(FIND(".",E1022)),LEFT(E1022,FIND(".",E1022)-1),E1022)),4),PlanCont,0)),ISNUMBER(MATCH(LEFT(TRIM(IF(ISNUMBER(FIND(".",E1022)),LEFT(E1022,FIND(".",E1022)-1),E1022)),3),PlanCont,0)))),"Contul creditor nu există în plan. ",""))&amp;IF(AND(D1022&lt;&gt;"",TRIM(D1022&amp;"")=TRIM(E1022&amp;"")),"Același cont pe debit și credit. ","")&amp;IF(N(F1022)=0,"Lipsește suma. ","")&amp;IF(AND(N(F1022)&lt;0,J1022&lt;&gt;"Stornare"),"Sumă negativă într-o notă care nu e de stornare. ","")&amp;IF(C1022="","Lipsește explicația. ","")))</f>
        <v/>
      </c>
      <c r="L1022" s="1" t="str">
        <f>IF(B1022="","",B1022&amp;"|"&amp;COUNTIF($B$5:B1022,B1022))</f>
        <v/>
      </c>
      <c r="M1022" s="1" t="str">
        <f t="shared" si="47"/>
        <v/>
      </c>
    </row>
    <row r="1023" spans="2:13" x14ac:dyDescent="0.2">
      <c r="B1023" s="18"/>
      <c r="C1023" s="13"/>
      <c r="D1023" s="22"/>
      <c r="E1023" s="22"/>
      <c r="F1023" s="23"/>
      <c r="G1023" s="24" t="str">
        <f>IF(B1023="","",IFERROR(INDEX('Registru note'!$C$5:$C$504,MATCH(B1023,'Registru note'!$B$5:$B$504,0)),""))</f>
        <v/>
      </c>
      <c r="H1023" s="25" t="str">
        <f t="shared" si="45"/>
        <v/>
      </c>
      <c r="I1023" s="25" t="str">
        <f t="shared" si="46"/>
        <v/>
      </c>
      <c r="J1023" s="15" t="str">
        <f>IF(B1023="","",IFERROR(INDEX('Registru note'!$D$5:$D$504,MATCH(B1023,'Registru note'!$B$5:$B$504,0)),""))</f>
        <v/>
      </c>
      <c r="K1023" s="17" t="str">
        <f>IF(AND(B1023="",D1023="",E1023=""),"",TRIM(IF(ISNA(MATCH(B1023,'Registru note'!$B$5:$B$504,0)),"Nota nu există în registru. ","")&amp;IF(D1023="","Lipsește contul debitor. ",IF(NOT(OR(ISNUMBER(MATCH(TRIM(IF(ISNUMBER(FIND(".",D1023)),LEFT(D1023,FIND(".",D1023)-1),D1023)),PlanCont,0)),ISNUMBER(MATCH(LEFT(TRIM(IF(ISNUMBER(FIND(".",D1023)),LEFT(D1023,FIND(".",D1023)-1),D1023)),4),PlanCont,0)),ISNUMBER(MATCH(LEFT(TRIM(IF(ISNUMBER(FIND(".",D1023)),LEFT(D1023,FIND(".",D1023)-1),D1023)),3),PlanCont,0)))),"Contul debitor nu există în plan. ",""))&amp;IF(E1023="","Lipsește contul creditor. ",IF(NOT(OR(ISNUMBER(MATCH(TRIM(IF(ISNUMBER(FIND(".",E1023)),LEFT(E1023,FIND(".",E1023)-1),E1023)),PlanCont,0)),ISNUMBER(MATCH(LEFT(TRIM(IF(ISNUMBER(FIND(".",E1023)),LEFT(E1023,FIND(".",E1023)-1),E1023)),4),PlanCont,0)),ISNUMBER(MATCH(LEFT(TRIM(IF(ISNUMBER(FIND(".",E1023)),LEFT(E1023,FIND(".",E1023)-1),E1023)),3),PlanCont,0)))),"Contul creditor nu există în plan. ",""))&amp;IF(AND(D1023&lt;&gt;"",TRIM(D1023&amp;"")=TRIM(E1023&amp;"")),"Același cont pe debit și credit. ","")&amp;IF(N(F1023)=0,"Lipsește suma. ","")&amp;IF(AND(N(F1023)&lt;0,J1023&lt;&gt;"Stornare"),"Sumă negativă într-o notă care nu e de stornare. ","")&amp;IF(C1023="","Lipsește explicația. ","")))</f>
        <v/>
      </c>
      <c r="L1023" s="1" t="str">
        <f>IF(B1023="","",B1023&amp;"|"&amp;COUNTIF($B$5:B1023,B1023))</f>
        <v/>
      </c>
      <c r="M1023" s="1" t="str">
        <f t="shared" si="47"/>
        <v/>
      </c>
    </row>
    <row r="1024" spans="2:13" x14ac:dyDescent="0.2">
      <c r="B1024" s="18"/>
      <c r="C1024" s="13"/>
      <c r="D1024" s="22"/>
      <c r="E1024" s="22"/>
      <c r="F1024" s="23"/>
      <c r="G1024" s="24" t="str">
        <f>IF(B1024="","",IFERROR(INDEX('Registru note'!$C$5:$C$504,MATCH(B1024,'Registru note'!$B$5:$B$504,0)),""))</f>
        <v/>
      </c>
      <c r="H1024" s="25" t="str">
        <f t="shared" si="45"/>
        <v/>
      </c>
      <c r="I1024" s="25" t="str">
        <f t="shared" si="46"/>
        <v/>
      </c>
      <c r="J1024" s="15" t="str">
        <f>IF(B1024="","",IFERROR(INDEX('Registru note'!$D$5:$D$504,MATCH(B1024,'Registru note'!$B$5:$B$504,0)),""))</f>
        <v/>
      </c>
      <c r="K1024" s="17" t="str">
        <f>IF(AND(B1024="",D1024="",E1024=""),"",TRIM(IF(ISNA(MATCH(B1024,'Registru note'!$B$5:$B$504,0)),"Nota nu există în registru. ","")&amp;IF(D1024="","Lipsește contul debitor. ",IF(NOT(OR(ISNUMBER(MATCH(TRIM(IF(ISNUMBER(FIND(".",D1024)),LEFT(D1024,FIND(".",D1024)-1),D1024)),PlanCont,0)),ISNUMBER(MATCH(LEFT(TRIM(IF(ISNUMBER(FIND(".",D1024)),LEFT(D1024,FIND(".",D1024)-1),D1024)),4),PlanCont,0)),ISNUMBER(MATCH(LEFT(TRIM(IF(ISNUMBER(FIND(".",D1024)),LEFT(D1024,FIND(".",D1024)-1),D1024)),3),PlanCont,0)))),"Contul debitor nu există în plan. ",""))&amp;IF(E1024="","Lipsește contul creditor. ",IF(NOT(OR(ISNUMBER(MATCH(TRIM(IF(ISNUMBER(FIND(".",E1024)),LEFT(E1024,FIND(".",E1024)-1),E1024)),PlanCont,0)),ISNUMBER(MATCH(LEFT(TRIM(IF(ISNUMBER(FIND(".",E1024)),LEFT(E1024,FIND(".",E1024)-1),E1024)),4),PlanCont,0)),ISNUMBER(MATCH(LEFT(TRIM(IF(ISNUMBER(FIND(".",E1024)),LEFT(E1024,FIND(".",E1024)-1),E1024)),3),PlanCont,0)))),"Contul creditor nu există în plan. ",""))&amp;IF(AND(D1024&lt;&gt;"",TRIM(D1024&amp;"")=TRIM(E1024&amp;"")),"Același cont pe debit și credit. ","")&amp;IF(N(F1024)=0,"Lipsește suma. ","")&amp;IF(AND(N(F1024)&lt;0,J1024&lt;&gt;"Stornare"),"Sumă negativă într-o notă care nu e de stornare. ","")&amp;IF(C1024="","Lipsește explicația. ","")))</f>
        <v/>
      </c>
      <c r="L1024" s="1" t="str">
        <f>IF(B1024="","",B1024&amp;"|"&amp;COUNTIF($B$5:B1024,B1024))</f>
        <v/>
      </c>
      <c r="M1024" s="1" t="str">
        <f t="shared" si="47"/>
        <v/>
      </c>
    </row>
    <row r="1025" spans="2:13" x14ac:dyDescent="0.2">
      <c r="B1025" s="18"/>
      <c r="C1025" s="13"/>
      <c r="D1025" s="22"/>
      <c r="E1025" s="22"/>
      <c r="F1025" s="23"/>
      <c r="G1025" s="24" t="str">
        <f>IF(B1025="","",IFERROR(INDEX('Registru note'!$C$5:$C$504,MATCH(B1025,'Registru note'!$B$5:$B$504,0)),""))</f>
        <v/>
      </c>
      <c r="H1025" s="25" t="str">
        <f t="shared" si="45"/>
        <v/>
      </c>
      <c r="I1025" s="25" t="str">
        <f t="shared" si="46"/>
        <v/>
      </c>
      <c r="J1025" s="15" t="str">
        <f>IF(B1025="","",IFERROR(INDEX('Registru note'!$D$5:$D$504,MATCH(B1025,'Registru note'!$B$5:$B$504,0)),""))</f>
        <v/>
      </c>
      <c r="K1025" s="17" t="str">
        <f>IF(AND(B1025="",D1025="",E1025=""),"",TRIM(IF(ISNA(MATCH(B1025,'Registru note'!$B$5:$B$504,0)),"Nota nu există în registru. ","")&amp;IF(D1025="","Lipsește contul debitor. ",IF(NOT(OR(ISNUMBER(MATCH(TRIM(IF(ISNUMBER(FIND(".",D1025)),LEFT(D1025,FIND(".",D1025)-1),D1025)),PlanCont,0)),ISNUMBER(MATCH(LEFT(TRIM(IF(ISNUMBER(FIND(".",D1025)),LEFT(D1025,FIND(".",D1025)-1),D1025)),4),PlanCont,0)),ISNUMBER(MATCH(LEFT(TRIM(IF(ISNUMBER(FIND(".",D1025)),LEFT(D1025,FIND(".",D1025)-1),D1025)),3),PlanCont,0)))),"Contul debitor nu există în plan. ",""))&amp;IF(E1025="","Lipsește contul creditor. ",IF(NOT(OR(ISNUMBER(MATCH(TRIM(IF(ISNUMBER(FIND(".",E1025)),LEFT(E1025,FIND(".",E1025)-1),E1025)),PlanCont,0)),ISNUMBER(MATCH(LEFT(TRIM(IF(ISNUMBER(FIND(".",E1025)),LEFT(E1025,FIND(".",E1025)-1),E1025)),4),PlanCont,0)),ISNUMBER(MATCH(LEFT(TRIM(IF(ISNUMBER(FIND(".",E1025)),LEFT(E1025,FIND(".",E1025)-1),E1025)),3),PlanCont,0)))),"Contul creditor nu există în plan. ",""))&amp;IF(AND(D1025&lt;&gt;"",TRIM(D1025&amp;"")=TRIM(E1025&amp;"")),"Același cont pe debit și credit. ","")&amp;IF(N(F1025)=0,"Lipsește suma. ","")&amp;IF(AND(N(F1025)&lt;0,J1025&lt;&gt;"Stornare"),"Sumă negativă într-o notă care nu e de stornare. ","")&amp;IF(C1025="","Lipsește explicația. ","")))</f>
        <v/>
      </c>
      <c r="L1025" s="1" t="str">
        <f>IF(B1025="","",B1025&amp;"|"&amp;COUNTIF($B$5:B1025,B1025))</f>
        <v/>
      </c>
      <c r="M1025" s="1" t="str">
        <f t="shared" si="47"/>
        <v/>
      </c>
    </row>
    <row r="1026" spans="2:13" x14ac:dyDescent="0.2">
      <c r="B1026" s="18"/>
      <c r="C1026" s="13"/>
      <c r="D1026" s="22"/>
      <c r="E1026" s="22"/>
      <c r="F1026" s="23"/>
      <c r="G1026" s="24" t="str">
        <f>IF(B1026="","",IFERROR(INDEX('Registru note'!$C$5:$C$504,MATCH(B1026,'Registru note'!$B$5:$B$504,0)),""))</f>
        <v/>
      </c>
      <c r="H1026" s="25" t="str">
        <f t="shared" si="45"/>
        <v/>
      </c>
      <c r="I1026" s="25" t="str">
        <f t="shared" si="46"/>
        <v/>
      </c>
      <c r="J1026" s="15" t="str">
        <f>IF(B1026="","",IFERROR(INDEX('Registru note'!$D$5:$D$504,MATCH(B1026,'Registru note'!$B$5:$B$504,0)),""))</f>
        <v/>
      </c>
      <c r="K1026" s="17" t="str">
        <f>IF(AND(B1026="",D1026="",E1026=""),"",TRIM(IF(ISNA(MATCH(B1026,'Registru note'!$B$5:$B$504,0)),"Nota nu există în registru. ","")&amp;IF(D1026="","Lipsește contul debitor. ",IF(NOT(OR(ISNUMBER(MATCH(TRIM(IF(ISNUMBER(FIND(".",D1026)),LEFT(D1026,FIND(".",D1026)-1),D1026)),PlanCont,0)),ISNUMBER(MATCH(LEFT(TRIM(IF(ISNUMBER(FIND(".",D1026)),LEFT(D1026,FIND(".",D1026)-1),D1026)),4),PlanCont,0)),ISNUMBER(MATCH(LEFT(TRIM(IF(ISNUMBER(FIND(".",D1026)),LEFT(D1026,FIND(".",D1026)-1),D1026)),3),PlanCont,0)))),"Contul debitor nu există în plan. ",""))&amp;IF(E1026="","Lipsește contul creditor. ",IF(NOT(OR(ISNUMBER(MATCH(TRIM(IF(ISNUMBER(FIND(".",E1026)),LEFT(E1026,FIND(".",E1026)-1),E1026)),PlanCont,0)),ISNUMBER(MATCH(LEFT(TRIM(IF(ISNUMBER(FIND(".",E1026)),LEFT(E1026,FIND(".",E1026)-1),E1026)),4),PlanCont,0)),ISNUMBER(MATCH(LEFT(TRIM(IF(ISNUMBER(FIND(".",E1026)),LEFT(E1026,FIND(".",E1026)-1),E1026)),3),PlanCont,0)))),"Contul creditor nu există în plan. ",""))&amp;IF(AND(D1026&lt;&gt;"",TRIM(D1026&amp;"")=TRIM(E1026&amp;"")),"Același cont pe debit și credit. ","")&amp;IF(N(F1026)=0,"Lipsește suma. ","")&amp;IF(AND(N(F1026)&lt;0,J1026&lt;&gt;"Stornare"),"Sumă negativă într-o notă care nu e de stornare. ","")&amp;IF(C1026="","Lipsește explicația. ","")))</f>
        <v/>
      </c>
      <c r="L1026" s="1" t="str">
        <f>IF(B1026="","",B1026&amp;"|"&amp;COUNTIF($B$5:B1026,B1026))</f>
        <v/>
      </c>
      <c r="M1026" s="1" t="str">
        <f t="shared" si="47"/>
        <v/>
      </c>
    </row>
    <row r="1027" spans="2:13" x14ac:dyDescent="0.2">
      <c r="B1027" s="18"/>
      <c r="C1027" s="13"/>
      <c r="D1027" s="22"/>
      <c r="E1027" s="22"/>
      <c r="F1027" s="23"/>
      <c r="G1027" s="24" t="str">
        <f>IF(B1027="","",IFERROR(INDEX('Registru note'!$C$5:$C$504,MATCH(B1027,'Registru note'!$B$5:$B$504,0)),""))</f>
        <v/>
      </c>
      <c r="H1027" s="25" t="str">
        <f t="shared" si="45"/>
        <v/>
      </c>
      <c r="I1027" s="25" t="str">
        <f t="shared" si="46"/>
        <v/>
      </c>
      <c r="J1027" s="15" t="str">
        <f>IF(B1027="","",IFERROR(INDEX('Registru note'!$D$5:$D$504,MATCH(B1027,'Registru note'!$B$5:$B$504,0)),""))</f>
        <v/>
      </c>
      <c r="K1027" s="17" t="str">
        <f>IF(AND(B1027="",D1027="",E1027=""),"",TRIM(IF(ISNA(MATCH(B1027,'Registru note'!$B$5:$B$504,0)),"Nota nu există în registru. ","")&amp;IF(D1027="","Lipsește contul debitor. ",IF(NOT(OR(ISNUMBER(MATCH(TRIM(IF(ISNUMBER(FIND(".",D1027)),LEFT(D1027,FIND(".",D1027)-1),D1027)),PlanCont,0)),ISNUMBER(MATCH(LEFT(TRIM(IF(ISNUMBER(FIND(".",D1027)),LEFT(D1027,FIND(".",D1027)-1),D1027)),4),PlanCont,0)),ISNUMBER(MATCH(LEFT(TRIM(IF(ISNUMBER(FIND(".",D1027)),LEFT(D1027,FIND(".",D1027)-1),D1027)),3),PlanCont,0)))),"Contul debitor nu există în plan. ",""))&amp;IF(E1027="","Lipsește contul creditor. ",IF(NOT(OR(ISNUMBER(MATCH(TRIM(IF(ISNUMBER(FIND(".",E1027)),LEFT(E1027,FIND(".",E1027)-1),E1027)),PlanCont,0)),ISNUMBER(MATCH(LEFT(TRIM(IF(ISNUMBER(FIND(".",E1027)),LEFT(E1027,FIND(".",E1027)-1),E1027)),4),PlanCont,0)),ISNUMBER(MATCH(LEFT(TRIM(IF(ISNUMBER(FIND(".",E1027)),LEFT(E1027,FIND(".",E1027)-1),E1027)),3),PlanCont,0)))),"Contul creditor nu există în plan. ",""))&amp;IF(AND(D1027&lt;&gt;"",TRIM(D1027&amp;"")=TRIM(E1027&amp;"")),"Același cont pe debit și credit. ","")&amp;IF(N(F1027)=0,"Lipsește suma. ","")&amp;IF(AND(N(F1027)&lt;0,J1027&lt;&gt;"Stornare"),"Sumă negativă într-o notă care nu e de stornare. ","")&amp;IF(C1027="","Lipsește explicația. ","")))</f>
        <v/>
      </c>
      <c r="L1027" s="1" t="str">
        <f>IF(B1027="","",B1027&amp;"|"&amp;COUNTIF($B$5:B1027,B1027))</f>
        <v/>
      </c>
      <c r="M1027" s="1" t="str">
        <f t="shared" si="47"/>
        <v/>
      </c>
    </row>
    <row r="1028" spans="2:13" x14ac:dyDescent="0.2">
      <c r="B1028" s="18"/>
      <c r="C1028" s="13"/>
      <c r="D1028" s="22"/>
      <c r="E1028" s="22"/>
      <c r="F1028" s="23"/>
      <c r="G1028" s="24" t="str">
        <f>IF(B1028="","",IFERROR(INDEX('Registru note'!$C$5:$C$504,MATCH(B1028,'Registru note'!$B$5:$B$504,0)),""))</f>
        <v/>
      </c>
      <c r="H1028" s="25" t="str">
        <f t="shared" si="45"/>
        <v/>
      </c>
      <c r="I1028" s="25" t="str">
        <f t="shared" si="46"/>
        <v/>
      </c>
      <c r="J1028" s="15" t="str">
        <f>IF(B1028="","",IFERROR(INDEX('Registru note'!$D$5:$D$504,MATCH(B1028,'Registru note'!$B$5:$B$504,0)),""))</f>
        <v/>
      </c>
      <c r="K1028" s="17" t="str">
        <f>IF(AND(B1028="",D1028="",E1028=""),"",TRIM(IF(ISNA(MATCH(B1028,'Registru note'!$B$5:$B$504,0)),"Nota nu există în registru. ","")&amp;IF(D1028="","Lipsește contul debitor. ",IF(NOT(OR(ISNUMBER(MATCH(TRIM(IF(ISNUMBER(FIND(".",D1028)),LEFT(D1028,FIND(".",D1028)-1),D1028)),PlanCont,0)),ISNUMBER(MATCH(LEFT(TRIM(IF(ISNUMBER(FIND(".",D1028)),LEFT(D1028,FIND(".",D1028)-1),D1028)),4),PlanCont,0)),ISNUMBER(MATCH(LEFT(TRIM(IF(ISNUMBER(FIND(".",D1028)),LEFT(D1028,FIND(".",D1028)-1),D1028)),3),PlanCont,0)))),"Contul debitor nu există în plan. ",""))&amp;IF(E1028="","Lipsește contul creditor. ",IF(NOT(OR(ISNUMBER(MATCH(TRIM(IF(ISNUMBER(FIND(".",E1028)),LEFT(E1028,FIND(".",E1028)-1),E1028)),PlanCont,0)),ISNUMBER(MATCH(LEFT(TRIM(IF(ISNUMBER(FIND(".",E1028)),LEFT(E1028,FIND(".",E1028)-1),E1028)),4),PlanCont,0)),ISNUMBER(MATCH(LEFT(TRIM(IF(ISNUMBER(FIND(".",E1028)),LEFT(E1028,FIND(".",E1028)-1),E1028)),3),PlanCont,0)))),"Contul creditor nu există în plan. ",""))&amp;IF(AND(D1028&lt;&gt;"",TRIM(D1028&amp;"")=TRIM(E1028&amp;"")),"Același cont pe debit și credit. ","")&amp;IF(N(F1028)=0,"Lipsește suma. ","")&amp;IF(AND(N(F1028)&lt;0,J1028&lt;&gt;"Stornare"),"Sumă negativă într-o notă care nu e de stornare. ","")&amp;IF(C1028="","Lipsește explicația. ","")))</f>
        <v/>
      </c>
      <c r="L1028" s="1" t="str">
        <f>IF(B1028="","",B1028&amp;"|"&amp;COUNTIF($B$5:B1028,B1028))</f>
        <v/>
      </c>
      <c r="M1028" s="1" t="str">
        <f t="shared" si="47"/>
        <v/>
      </c>
    </row>
    <row r="1029" spans="2:13" x14ac:dyDescent="0.2">
      <c r="B1029" s="18"/>
      <c r="C1029" s="13"/>
      <c r="D1029" s="22"/>
      <c r="E1029" s="22"/>
      <c r="F1029" s="23"/>
      <c r="G1029" s="24" t="str">
        <f>IF(B1029="","",IFERROR(INDEX('Registru note'!$C$5:$C$504,MATCH(B1029,'Registru note'!$B$5:$B$504,0)),""))</f>
        <v/>
      </c>
      <c r="H1029" s="25" t="str">
        <f t="shared" ref="H1029:H1092" si="48">IF(D1029="","",IFERROR(INDEX(PlanDen,MATCH(TRIM(IF(ISNUMBER(FIND(".",D1029)),LEFT(D1029,FIND(".",D1029)-1),D1029)),PlanCont,0)),IFERROR(INDEX(PlanDen,MATCH(LEFT(TRIM(IF(ISNUMBER(FIND(".",D1029)),LEFT(D1029,FIND(".",D1029)-1),D1029)),4),PlanCont,0)),IFERROR(INDEX(PlanDen,MATCH(LEFT(TRIM(IF(ISNUMBER(FIND(".",D1029)),LEFT(D1029,FIND(".",D1029)-1),D1029)),3),PlanCont,0)),"Cont inexistent în plan"))))</f>
        <v/>
      </c>
      <c r="I1029" s="25" t="str">
        <f t="shared" ref="I1029:I1092" si="49">IF(E1029="","",IFERROR(INDEX(PlanDen,MATCH(TRIM(IF(ISNUMBER(FIND(".",E1029)),LEFT(E1029,FIND(".",E1029)-1),E1029)),PlanCont,0)),IFERROR(INDEX(PlanDen,MATCH(LEFT(TRIM(IF(ISNUMBER(FIND(".",E1029)),LEFT(E1029,FIND(".",E1029)-1),E1029)),4),PlanCont,0)),IFERROR(INDEX(PlanDen,MATCH(LEFT(TRIM(IF(ISNUMBER(FIND(".",E1029)),LEFT(E1029,FIND(".",E1029)-1),E1029)),3),PlanCont,0)),"Cont inexistent în plan"))))</f>
        <v/>
      </c>
      <c r="J1029" s="15" t="str">
        <f>IF(B1029="","",IFERROR(INDEX('Registru note'!$D$5:$D$504,MATCH(B1029,'Registru note'!$B$5:$B$504,0)),""))</f>
        <v/>
      </c>
      <c r="K1029" s="17" t="str">
        <f>IF(AND(B1029="",D1029="",E1029=""),"",TRIM(IF(ISNA(MATCH(B1029,'Registru note'!$B$5:$B$504,0)),"Nota nu există în registru. ","")&amp;IF(D1029="","Lipsește contul debitor. ",IF(NOT(OR(ISNUMBER(MATCH(TRIM(IF(ISNUMBER(FIND(".",D1029)),LEFT(D1029,FIND(".",D1029)-1),D1029)),PlanCont,0)),ISNUMBER(MATCH(LEFT(TRIM(IF(ISNUMBER(FIND(".",D1029)),LEFT(D1029,FIND(".",D1029)-1),D1029)),4),PlanCont,0)),ISNUMBER(MATCH(LEFT(TRIM(IF(ISNUMBER(FIND(".",D1029)),LEFT(D1029,FIND(".",D1029)-1),D1029)),3),PlanCont,0)))),"Contul debitor nu există în plan. ",""))&amp;IF(E1029="","Lipsește contul creditor. ",IF(NOT(OR(ISNUMBER(MATCH(TRIM(IF(ISNUMBER(FIND(".",E1029)),LEFT(E1029,FIND(".",E1029)-1),E1029)),PlanCont,0)),ISNUMBER(MATCH(LEFT(TRIM(IF(ISNUMBER(FIND(".",E1029)),LEFT(E1029,FIND(".",E1029)-1),E1029)),4),PlanCont,0)),ISNUMBER(MATCH(LEFT(TRIM(IF(ISNUMBER(FIND(".",E1029)),LEFT(E1029,FIND(".",E1029)-1),E1029)),3),PlanCont,0)))),"Contul creditor nu există în plan. ",""))&amp;IF(AND(D1029&lt;&gt;"",TRIM(D1029&amp;"")=TRIM(E1029&amp;"")),"Același cont pe debit și credit. ","")&amp;IF(N(F1029)=0,"Lipsește suma. ","")&amp;IF(AND(N(F1029)&lt;0,J1029&lt;&gt;"Stornare"),"Sumă negativă într-o notă care nu e de stornare. ","")&amp;IF(C1029="","Lipsește explicația. ","")))</f>
        <v/>
      </c>
      <c r="L1029" s="1" t="str">
        <f>IF(B1029="","",B1029&amp;"|"&amp;COUNTIF($B$5:B1029,B1029))</f>
        <v/>
      </c>
      <c r="M1029" s="1" t="str">
        <f t="shared" ref="M1029:M1092" si="50">IF(OR(B1029="",NOT(ISNUMBER(G1029))),"",G1029*100000+ROW())</f>
        <v/>
      </c>
    </row>
    <row r="1030" spans="2:13" x14ac:dyDescent="0.2">
      <c r="B1030" s="18"/>
      <c r="C1030" s="13"/>
      <c r="D1030" s="22"/>
      <c r="E1030" s="22"/>
      <c r="F1030" s="23"/>
      <c r="G1030" s="24" t="str">
        <f>IF(B1030="","",IFERROR(INDEX('Registru note'!$C$5:$C$504,MATCH(B1030,'Registru note'!$B$5:$B$504,0)),""))</f>
        <v/>
      </c>
      <c r="H1030" s="25" t="str">
        <f t="shared" si="48"/>
        <v/>
      </c>
      <c r="I1030" s="25" t="str">
        <f t="shared" si="49"/>
        <v/>
      </c>
      <c r="J1030" s="15" t="str">
        <f>IF(B1030="","",IFERROR(INDEX('Registru note'!$D$5:$D$504,MATCH(B1030,'Registru note'!$B$5:$B$504,0)),""))</f>
        <v/>
      </c>
      <c r="K1030" s="17" t="str">
        <f>IF(AND(B1030="",D1030="",E1030=""),"",TRIM(IF(ISNA(MATCH(B1030,'Registru note'!$B$5:$B$504,0)),"Nota nu există în registru. ","")&amp;IF(D1030="","Lipsește contul debitor. ",IF(NOT(OR(ISNUMBER(MATCH(TRIM(IF(ISNUMBER(FIND(".",D1030)),LEFT(D1030,FIND(".",D1030)-1),D1030)),PlanCont,0)),ISNUMBER(MATCH(LEFT(TRIM(IF(ISNUMBER(FIND(".",D1030)),LEFT(D1030,FIND(".",D1030)-1),D1030)),4),PlanCont,0)),ISNUMBER(MATCH(LEFT(TRIM(IF(ISNUMBER(FIND(".",D1030)),LEFT(D1030,FIND(".",D1030)-1),D1030)),3),PlanCont,0)))),"Contul debitor nu există în plan. ",""))&amp;IF(E1030="","Lipsește contul creditor. ",IF(NOT(OR(ISNUMBER(MATCH(TRIM(IF(ISNUMBER(FIND(".",E1030)),LEFT(E1030,FIND(".",E1030)-1),E1030)),PlanCont,0)),ISNUMBER(MATCH(LEFT(TRIM(IF(ISNUMBER(FIND(".",E1030)),LEFT(E1030,FIND(".",E1030)-1),E1030)),4),PlanCont,0)),ISNUMBER(MATCH(LEFT(TRIM(IF(ISNUMBER(FIND(".",E1030)),LEFT(E1030,FIND(".",E1030)-1),E1030)),3),PlanCont,0)))),"Contul creditor nu există în plan. ",""))&amp;IF(AND(D1030&lt;&gt;"",TRIM(D1030&amp;"")=TRIM(E1030&amp;"")),"Același cont pe debit și credit. ","")&amp;IF(N(F1030)=0,"Lipsește suma. ","")&amp;IF(AND(N(F1030)&lt;0,J1030&lt;&gt;"Stornare"),"Sumă negativă într-o notă care nu e de stornare. ","")&amp;IF(C1030="","Lipsește explicația. ","")))</f>
        <v/>
      </c>
      <c r="L1030" s="1" t="str">
        <f>IF(B1030="","",B1030&amp;"|"&amp;COUNTIF($B$5:B1030,B1030))</f>
        <v/>
      </c>
      <c r="M1030" s="1" t="str">
        <f t="shared" si="50"/>
        <v/>
      </c>
    </row>
    <row r="1031" spans="2:13" x14ac:dyDescent="0.2">
      <c r="B1031" s="18"/>
      <c r="C1031" s="13"/>
      <c r="D1031" s="22"/>
      <c r="E1031" s="22"/>
      <c r="F1031" s="23"/>
      <c r="G1031" s="24" t="str">
        <f>IF(B1031="","",IFERROR(INDEX('Registru note'!$C$5:$C$504,MATCH(B1031,'Registru note'!$B$5:$B$504,0)),""))</f>
        <v/>
      </c>
      <c r="H1031" s="25" t="str">
        <f t="shared" si="48"/>
        <v/>
      </c>
      <c r="I1031" s="25" t="str">
        <f t="shared" si="49"/>
        <v/>
      </c>
      <c r="J1031" s="15" t="str">
        <f>IF(B1031="","",IFERROR(INDEX('Registru note'!$D$5:$D$504,MATCH(B1031,'Registru note'!$B$5:$B$504,0)),""))</f>
        <v/>
      </c>
      <c r="K1031" s="17" t="str">
        <f>IF(AND(B1031="",D1031="",E1031=""),"",TRIM(IF(ISNA(MATCH(B1031,'Registru note'!$B$5:$B$504,0)),"Nota nu există în registru. ","")&amp;IF(D1031="","Lipsește contul debitor. ",IF(NOT(OR(ISNUMBER(MATCH(TRIM(IF(ISNUMBER(FIND(".",D1031)),LEFT(D1031,FIND(".",D1031)-1),D1031)),PlanCont,0)),ISNUMBER(MATCH(LEFT(TRIM(IF(ISNUMBER(FIND(".",D1031)),LEFT(D1031,FIND(".",D1031)-1),D1031)),4),PlanCont,0)),ISNUMBER(MATCH(LEFT(TRIM(IF(ISNUMBER(FIND(".",D1031)),LEFT(D1031,FIND(".",D1031)-1),D1031)),3),PlanCont,0)))),"Contul debitor nu există în plan. ",""))&amp;IF(E1031="","Lipsește contul creditor. ",IF(NOT(OR(ISNUMBER(MATCH(TRIM(IF(ISNUMBER(FIND(".",E1031)),LEFT(E1031,FIND(".",E1031)-1),E1031)),PlanCont,0)),ISNUMBER(MATCH(LEFT(TRIM(IF(ISNUMBER(FIND(".",E1031)),LEFT(E1031,FIND(".",E1031)-1),E1031)),4),PlanCont,0)),ISNUMBER(MATCH(LEFT(TRIM(IF(ISNUMBER(FIND(".",E1031)),LEFT(E1031,FIND(".",E1031)-1),E1031)),3),PlanCont,0)))),"Contul creditor nu există în plan. ",""))&amp;IF(AND(D1031&lt;&gt;"",TRIM(D1031&amp;"")=TRIM(E1031&amp;"")),"Același cont pe debit și credit. ","")&amp;IF(N(F1031)=0,"Lipsește suma. ","")&amp;IF(AND(N(F1031)&lt;0,J1031&lt;&gt;"Stornare"),"Sumă negativă într-o notă care nu e de stornare. ","")&amp;IF(C1031="","Lipsește explicația. ","")))</f>
        <v/>
      </c>
      <c r="L1031" s="1" t="str">
        <f>IF(B1031="","",B1031&amp;"|"&amp;COUNTIF($B$5:B1031,B1031))</f>
        <v/>
      </c>
      <c r="M1031" s="1" t="str">
        <f t="shared" si="50"/>
        <v/>
      </c>
    </row>
    <row r="1032" spans="2:13" x14ac:dyDescent="0.2">
      <c r="B1032" s="18"/>
      <c r="C1032" s="13"/>
      <c r="D1032" s="22"/>
      <c r="E1032" s="22"/>
      <c r="F1032" s="23"/>
      <c r="G1032" s="24" t="str">
        <f>IF(B1032="","",IFERROR(INDEX('Registru note'!$C$5:$C$504,MATCH(B1032,'Registru note'!$B$5:$B$504,0)),""))</f>
        <v/>
      </c>
      <c r="H1032" s="25" t="str">
        <f t="shared" si="48"/>
        <v/>
      </c>
      <c r="I1032" s="25" t="str">
        <f t="shared" si="49"/>
        <v/>
      </c>
      <c r="J1032" s="15" t="str">
        <f>IF(B1032="","",IFERROR(INDEX('Registru note'!$D$5:$D$504,MATCH(B1032,'Registru note'!$B$5:$B$504,0)),""))</f>
        <v/>
      </c>
      <c r="K1032" s="17" t="str">
        <f>IF(AND(B1032="",D1032="",E1032=""),"",TRIM(IF(ISNA(MATCH(B1032,'Registru note'!$B$5:$B$504,0)),"Nota nu există în registru. ","")&amp;IF(D1032="","Lipsește contul debitor. ",IF(NOT(OR(ISNUMBER(MATCH(TRIM(IF(ISNUMBER(FIND(".",D1032)),LEFT(D1032,FIND(".",D1032)-1),D1032)),PlanCont,0)),ISNUMBER(MATCH(LEFT(TRIM(IF(ISNUMBER(FIND(".",D1032)),LEFT(D1032,FIND(".",D1032)-1),D1032)),4),PlanCont,0)),ISNUMBER(MATCH(LEFT(TRIM(IF(ISNUMBER(FIND(".",D1032)),LEFT(D1032,FIND(".",D1032)-1),D1032)),3),PlanCont,0)))),"Contul debitor nu există în plan. ",""))&amp;IF(E1032="","Lipsește contul creditor. ",IF(NOT(OR(ISNUMBER(MATCH(TRIM(IF(ISNUMBER(FIND(".",E1032)),LEFT(E1032,FIND(".",E1032)-1),E1032)),PlanCont,0)),ISNUMBER(MATCH(LEFT(TRIM(IF(ISNUMBER(FIND(".",E1032)),LEFT(E1032,FIND(".",E1032)-1),E1032)),4),PlanCont,0)),ISNUMBER(MATCH(LEFT(TRIM(IF(ISNUMBER(FIND(".",E1032)),LEFT(E1032,FIND(".",E1032)-1),E1032)),3),PlanCont,0)))),"Contul creditor nu există în plan. ",""))&amp;IF(AND(D1032&lt;&gt;"",TRIM(D1032&amp;"")=TRIM(E1032&amp;"")),"Același cont pe debit și credit. ","")&amp;IF(N(F1032)=0,"Lipsește suma. ","")&amp;IF(AND(N(F1032)&lt;0,J1032&lt;&gt;"Stornare"),"Sumă negativă într-o notă care nu e de stornare. ","")&amp;IF(C1032="","Lipsește explicația. ","")))</f>
        <v/>
      </c>
      <c r="L1032" s="1" t="str">
        <f>IF(B1032="","",B1032&amp;"|"&amp;COUNTIF($B$5:B1032,B1032))</f>
        <v/>
      </c>
      <c r="M1032" s="1" t="str">
        <f t="shared" si="50"/>
        <v/>
      </c>
    </row>
    <row r="1033" spans="2:13" x14ac:dyDescent="0.2">
      <c r="B1033" s="18"/>
      <c r="C1033" s="13"/>
      <c r="D1033" s="22"/>
      <c r="E1033" s="22"/>
      <c r="F1033" s="23"/>
      <c r="G1033" s="24" t="str">
        <f>IF(B1033="","",IFERROR(INDEX('Registru note'!$C$5:$C$504,MATCH(B1033,'Registru note'!$B$5:$B$504,0)),""))</f>
        <v/>
      </c>
      <c r="H1033" s="25" t="str">
        <f t="shared" si="48"/>
        <v/>
      </c>
      <c r="I1033" s="25" t="str">
        <f t="shared" si="49"/>
        <v/>
      </c>
      <c r="J1033" s="15" t="str">
        <f>IF(B1033="","",IFERROR(INDEX('Registru note'!$D$5:$D$504,MATCH(B1033,'Registru note'!$B$5:$B$504,0)),""))</f>
        <v/>
      </c>
      <c r="K1033" s="17" t="str">
        <f>IF(AND(B1033="",D1033="",E1033=""),"",TRIM(IF(ISNA(MATCH(B1033,'Registru note'!$B$5:$B$504,0)),"Nota nu există în registru. ","")&amp;IF(D1033="","Lipsește contul debitor. ",IF(NOT(OR(ISNUMBER(MATCH(TRIM(IF(ISNUMBER(FIND(".",D1033)),LEFT(D1033,FIND(".",D1033)-1),D1033)),PlanCont,0)),ISNUMBER(MATCH(LEFT(TRIM(IF(ISNUMBER(FIND(".",D1033)),LEFT(D1033,FIND(".",D1033)-1),D1033)),4),PlanCont,0)),ISNUMBER(MATCH(LEFT(TRIM(IF(ISNUMBER(FIND(".",D1033)),LEFT(D1033,FIND(".",D1033)-1),D1033)),3),PlanCont,0)))),"Contul debitor nu există în plan. ",""))&amp;IF(E1033="","Lipsește contul creditor. ",IF(NOT(OR(ISNUMBER(MATCH(TRIM(IF(ISNUMBER(FIND(".",E1033)),LEFT(E1033,FIND(".",E1033)-1),E1033)),PlanCont,0)),ISNUMBER(MATCH(LEFT(TRIM(IF(ISNUMBER(FIND(".",E1033)),LEFT(E1033,FIND(".",E1033)-1),E1033)),4),PlanCont,0)),ISNUMBER(MATCH(LEFT(TRIM(IF(ISNUMBER(FIND(".",E1033)),LEFT(E1033,FIND(".",E1033)-1),E1033)),3),PlanCont,0)))),"Contul creditor nu există în plan. ",""))&amp;IF(AND(D1033&lt;&gt;"",TRIM(D1033&amp;"")=TRIM(E1033&amp;"")),"Același cont pe debit și credit. ","")&amp;IF(N(F1033)=0,"Lipsește suma. ","")&amp;IF(AND(N(F1033)&lt;0,J1033&lt;&gt;"Stornare"),"Sumă negativă într-o notă care nu e de stornare. ","")&amp;IF(C1033="","Lipsește explicația. ","")))</f>
        <v/>
      </c>
      <c r="L1033" s="1" t="str">
        <f>IF(B1033="","",B1033&amp;"|"&amp;COUNTIF($B$5:B1033,B1033))</f>
        <v/>
      </c>
      <c r="M1033" s="1" t="str">
        <f t="shared" si="50"/>
        <v/>
      </c>
    </row>
    <row r="1034" spans="2:13" x14ac:dyDescent="0.2">
      <c r="B1034" s="18"/>
      <c r="C1034" s="13"/>
      <c r="D1034" s="22"/>
      <c r="E1034" s="22"/>
      <c r="F1034" s="23"/>
      <c r="G1034" s="24" t="str">
        <f>IF(B1034="","",IFERROR(INDEX('Registru note'!$C$5:$C$504,MATCH(B1034,'Registru note'!$B$5:$B$504,0)),""))</f>
        <v/>
      </c>
      <c r="H1034" s="25" t="str">
        <f t="shared" si="48"/>
        <v/>
      </c>
      <c r="I1034" s="25" t="str">
        <f t="shared" si="49"/>
        <v/>
      </c>
      <c r="J1034" s="15" t="str">
        <f>IF(B1034="","",IFERROR(INDEX('Registru note'!$D$5:$D$504,MATCH(B1034,'Registru note'!$B$5:$B$504,0)),""))</f>
        <v/>
      </c>
      <c r="K1034" s="17" t="str">
        <f>IF(AND(B1034="",D1034="",E1034=""),"",TRIM(IF(ISNA(MATCH(B1034,'Registru note'!$B$5:$B$504,0)),"Nota nu există în registru. ","")&amp;IF(D1034="","Lipsește contul debitor. ",IF(NOT(OR(ISNUMBER(MATCH(TRIM(IF(ISNUMBER(FIND(".",D1034)),LEFT(D1034,FIND(".",D1034)-1),D1034)),PlanCont,0)),ISNUMBER(MATCH(LEFT(TRIM(IF(ISNUMBER(FIND(".",D1034)),LEFT(D1034,FIND(".",D1034)-1),D1034)),4),PlanCont,0)),ISNUMBER(MATCH(LEFT(TRIM(IF(ISNUMBER(FIND(".",D1034)),LEFT(D1034,FIND(".",D1034)-1),D1034)),3),PlanCont,0)))),"Contul debitor nu există în plan. ",""))&amp;IF(E1034="","Lipsește contul creditor. ",IF(NOT(OR(ISNUMBER(MATCH(TRIM(IF(ISNUMBER(FIND(".",E1034)),LEFT(E1034,FIND(".",E1034)-1),E1034)),PlanCont,0)),ISNUMBER(MATCH(LEFT(TRIM(IF(ISNUMBER(FIND(".",E1034)),LEFT(E1034,FIND(".",E1034)-1),E1034)),4),PlanCont,0)),ISNUMBER(MATCH(LEFT(TRIM(IF(ISNUMBER(FIND(".",E1034)),LEFT(E1034,FIND(".",E1034)-1),E1034)),3),PlanCont,0)))),"Contul creditor nu există în plan. ",""))&amp;IF(AND(D1034&lt;&gt;"",TRIM(D1034&amp;"")=TRIM(E1034&amp;"")),"Același cont pe debit și credit. ","")&amp;IF(N(F1034)=0,"Lipsește suma. ","")&amp;IF(AND(N(F1034)&lt;0,J1034&lt;&gt;"Stornare"),"Sumă negativă într-o notă care nu e de stornare. ","")&amp;IF(C1034="","Lipsește explicația. ","")))</f>
        <v/>
      </c>
      <c r="L1034" s="1" t="str">
        <f>IF(B1034="","",B1034&amp;"|"&amp;COUNTIF($B$5:B1034,B1034))</f>
        <v/>
      </c>
      <c r="M1034" s="1" t="str">
        <f t="shared" si="50"/>
        <v/>
      </c>
    </row>
    <row r="1035" spans="2:13" x14ac:dyDescent="0.2">
      <c r="B1035" s="18"/>
      <c r="C1035" s="13"/>
      <c r="D1035" s="22"/>
      <c r="E1035" s="22"/>
      <c r="F1035" s="23"/>
      <c r="G1035" s="24" t="str">
        <f>IF(B1035="","",IFERROR(INDEX('Registru note'!$C$5:$C$504,MATCH(B1035,'Registru note'!$B$5:$B$504,0)),""))</f>
        <v/>
      </c>
      <c r="H1035" s="25" t="str">
        <f t="shared" si="48"/>
        <v/>
      </c>
      <c r="I1035" s="25" t="str">
        <f t="shared" si="49"/>
        <v/>
      </c>
      <c r="J1035" s="15" t="str">
        <f>IF(B1035="","",IFERROR(INDEX('Registru note'!$D$5:$D$504,MATCH(B1035,'Registru note'!$B$5:$B$504,0)),""))</f>
        <v/>
      </c>
      <c r="K1035" s="17" t="str">
        <f>IF(AND(B1035="",D1035="",E1035=""),"",TRIM(IF(ISNA(MATCH(B1035,'Registru note'!$B$5:$B$504,0)),"Nota nu există în registru. ","")&amp;IF(D1035="","Lipsește contul debitor. ",IF(NOT(OR(ISNUMBER(MATCH(TRIM(IF(ISNUMBER(FIND(".",D1035)),LEFT(D1035,FIND(".",D1035)-1),D1035)),PlanCont,0)),ISNUMBER(MATCH(LEFT(TRIM(IF(ISNUMBER(FIND(".",D1035)),LEFT(D1035,FIND(".",D1035)-1),D1035)),4),PlanCont,0)),ISNUMBER(MATCH(LEFT(TRIM(IF(ISNUMBER(FIND(".",D1035)),LEFT(D1035,FIND(".",D1035)-1),D1035)),3),PlanCont,0)))),"Contul debitor nu există în plan. ",""))&amp;IF(E1035="","Lipsește contul creditor. ",IF(NOT(OR(ISNUMBER(MATCH(TRIM(IF(ISNUMBER(FIND(".",E1035)),LEFT(E1035,FIND(".",E1035)-1),E1035)),PlanCont,0)),ISNUMBER(MATCH(LEFT(TRIM(IF(ISNUMBER(FIND(".",E1035)),LEFT(E1035,FIND(".",E1035)-1),E1035)),4),PlanCont,0)),ISNUMBER(MATCH(LEFT(TRIM(IF(ISNUMBER(FIND(".",E1035)),LEFT(E1035,FIND(".",E1035)-1),E1035)),3),PlanCont,0)))),"Contul creditor nu există în plan. ",""))&amp;IF(AND(D1035&lt;&gt;"",TRIM(D1035&amp;"")=TRIM(E1035&amp;"")),"Același cont pe debit și credit. ","")&amp;IF(N(F1035)=0,"Lipsește suma. ","")&amp;IF(AND(N(F1035)&lt;0,J1035&lt;&gt;"Stornare"),"Sumă negativă într-o notă care nu e de stornare. ","")&amp;IF(C1035="","Lipsește explicația. ","")))</f>
        <v/>
      </c>
      <c r="L1035" s="1" t="str">
        <f>IF(B1035="","",B1035&amp;"|"&amp;COUNTIF($B$5:B1035,B1035))</f>
        <v/>
      </c>
      <c r="M1035" s="1" t="str">
        <f t="shared" si="50"/>
        <v/>
      </c>
    </row>
    <row r="1036" spans="2:13" x14ac:dyDescent="0.2">
      <c r="B1036" s="18"/>
      <c r="C1036" s="13"/>
      <c r="D1036" s="22"/>
      <c r="E1036" s="22"/>
      <c r="F1036" s="23"/>
      <c r="G1036" s="24" t="str">
        <f>IF(B1036="","",IFERROR(INDEX('Registru note'!$C$5:$C$504,MATCH(B1036,'Registru note'!$B$5:$B$504,0)),""))</f>
        <v/>
      </c>
      <c r="H1036" s="25" t="str">
        <f t="shared" si="48"/>
        <v/>
      </c>
      <c r="I1036" s="25" t="str">
        <f t="shared" si="49"/>
        <v/>
      </c>
      <c r="J1036" s="15" t="str">
        <f>IF(B1036="","",IFERROR(INDEX('Registru note'!$D$5:$D$504,MATCH(B1036,'Registru note'!$B$5:$B$504,0)),""))</f>
        <v/>
      </c>
      <c r="K1036" s="17" t="str">
        <f>IF(AND(B1036="",D1036="",E1036=""),"",TRIM(IF(ISNA(MATCH(B1036,'Registru note'!$B$5:$B$504,0)),"Nota nu există în registru. ","")&amp;IF(D1036="","Lipsește contul debitor. ",IF(NOT(OR(ISNUMBER(MATCH(TRIM(IF(ISNUMBER(FIND(".",D1036)),LEFT(D1036,FIND(".",D1036)-1),D1036)),PlanCont,0)),ISNUMBER(MATCH(LEFT(TRIM(IF(ISNUMBER(FIND(".",D1036)),LEFT(D1036,FIND(".",D1036)-1),D1036)),4),PlanCont,0)),ISNUMBER(MATCH(LEFT(TRIM(IF(ISNUMBER(FIND(".",D1036)),LEFT(D1036,FIND(".",D1036)-1),D1036)),3),PlanCont,0)))),"Contul debitor nu există în plan. ",""))&amp;IF(E1036="","Lipsește contul creditor. ",IF(NOT(OR(ISNUMBER(MATCH(TRIM(IF(ISNUMBER(FIND(".",E1036)),LEFT(E1036,FIND(".",E1036)-1),E1036)),PlanCont,0)),ISNUMBER(MATCH(LEFT(TRIM(IF(ISNUMBER(FIND(".",E1036)),LEFT(E1036,FIND(".",E1036)-1),E1036)),4),PlanCont,0)),ISNUMBER(MATCH(LEFT(TRIM(IF(ISNUMBER(FIND(".",E1036)),LEFT(E1036,FIND(".",E1036)-1),E1036)),3),PlanCont,0)))),"Contul creditor nu există în plan. ",""))&amp;IF(AND(D1036&lt;&gt;"",TRIM(D1036&amp;"")=TRIM(E1036&amp;"")),"Același cont pe debit și credit. ","")&amp;IF(N(F1036)=0,"Lipsește suma. ","")&amp;IF(AND(N(F1036)&lt;0,J1036&lt;&gt;"Stornare"),"Sumă negativă într-o notă care nu e de stornare. ","")&amp;IF(C1036="","Lipsește explicația. ","")))</f>
        <v/>
      </c>
      <c r="L1036" s="1" t="str">
        <f>IF(B1036="","",B1036&amp;"|"&amp;COUNTIF($B$5:B1036,B1036))</f>
        <v/>
      </c>
      <c r="M1036" s="1" t="str">
        <f t="shared" si="50"/>
        <v/>
      </c>
    </row>
    <row r="1037" spans="2:13" x14ac:dyDescent="0.2">
      <c r="B1037" s="18"/>
      <c r="C1037" s="13"/>
      <c r="D1037" s="22"/>
      <c r="E1037" s="22"/>
      <c r="F1037" s="23"/>
      <c r="G1037" s="24" t="str">
        <f>IF(B1037="","",IFERROR(INDEX('Registru note'!$C$5:$C$504,MATCH(B1037,'Registru note'!$B$5:$B$504,0)),""))</f>
        <v/>
      </c>
      <c r="H1037" s="25" t="str">
        <f t="shared" si="48"/>
        <v/>
      </c>
      <c r="I1037" s="25" t="str">
        <f t="shared" si="49"/>
        <v/>
      </c>
      <c r="J1037" s="15" t="str">
        <f>IF(B1037="","",IFERROR(INDEX('Registru note'!$D$5:$D$504,MATCH(B1037,'Registru note'!$B$5:$B$504,0)),""))</f>
        <v/>
      </c>
      <c r="K1037" s="17" t="str">
        <f>IF(AND(B1037="",D1037="",E1037=""),"",TRIM(IF(ISNA(MATCH(B1037,'Registru note'!$B$5:$B$504,0)),"Nota nu există în registru. ","")&amp;IF(D1037="","Lipsește contul debitor. ",IF(NOT(OR(ISNUMBER(MATCH(TRIM(IF(ISNUMBER(FIND(".",D1037)),LEFT(D1037,FIND(".",D1037)-1),D1037)),PlanCont,0)),ISNUMBER(MATCH(LEFT(TRIM(IF(ISNUMBER(FIND(".",D1037)),LEFT(D1037,FIND(".",D1037)-1),D1037)),4),PlanCont,0)),ISNUMBER(MATCH(LEFT(TRIM(IF(ISNUMBER(FIND(".",D1037)),LEFT(D1037,FIND(".",D1037)-1),D1037)),3),PlanCont,0)))),"Contul debitor nu există în plan. ",""))&amp;IF(E1037="","Lipsește contul creditor. ",IF(NOT(OR(ISNUMBER(MATCH(TRIM(IF(ISNUMBER(FIND(".",E1037)),LEFT(E1037,FIND(".",E1037)-1),E1037)),PlanCont,0)),ISNUMBER(MATCH(LEFT(TRIM(IF(ISNUMBER(FIND(".",E1037)),LEFT(E1037,FIND(".",E1037)-1),E1037)),4),PlanCont,0)),ISNUMBER(MATCH(LEFT(TRIM(IF(ISNUMBER(FIND(".",E1037)),LEFT(E1037,FIND(".",E1037)-1),E1037)),3),PlanCont,0)))),"Contul creditor nu există în plan. ",""))&amp;IF(AND(D1037&lt;&gt;"",TRIM(D1037&amp;"")=TRIM(E1037&amp;"")),"Același cont pe debit și credit. ","")&amp;IF(N(F1037)=0,"Lipsește suma. ","")&amp;IF(AND(N(F1037)&lt;0,J1037&lt;&gt;"Stornare"),"Sumă negativă într-o notă care nu e de stornare. ","")&amp;IF(C1037="","Lipsește explicația. ","")))</f>
        <v/>
      </c>
      <c r="L1037" s="1" t="str">
        <f>IF(B1037="","",B1037&amp;"|"&amp;COUNTIF($B$5:B1037,B1037))</f>
        <v/>
      </c>
      <c r="M1037" s="1" t="str">
        <f t="shared" si="50"/>
        <v/>
      </c>
    </row>
    <row r="1038" spans="2:13" x14ac:dyDescent="0.2">
      <c r="B1038" s="18"/>
      <c r="C1038" s="13"/>
      <c r="D1038" s="22"/>
      <c r="E1038" s="22"/>
      <c r="F1038" s="23"/>
      <c r="G1038" s="24" t="str">
        <f>IF(B1038="","",IFERROR(INDEX('Registru note'!$C$5:$C$504,MATCH(B1038,'Registru note'!$B$5:$B$504,0)),""))</f>
        <v/>
      </c>
      <c r="H1038" s="25" t="str">
        <f t="shared" si="48"/>
        <v/>
      </c>
      <c r="I1038" s="25" t="str">
        <f t="shared" si="49"/>
        <v/>
      </c>
      <c r="J1038" s="15" t="str">
        <f>IF(B1038="","",IFERROR(INDEX('Registru note'!$D$5:$D$504,MATCH(B1038,'Registru note'!$B$5:$B$504,0)),""))</f>
        <v/>
      </c>
      <c r="K1038" s="17" t="str">
        <f>IF(AND(B1038="",D1038="",E1038=""),"",TRIM(IF(ISNA(MATCH(B1038,'Registru note'!$B$5:$B$504,0)),"Nota nu există în registru. ","")&amp;IF(D1038="","Lipsește contul debitor. ",IF(NOT(OR(ISNUMBER(MATCH(TRIM(IF(ISNUMBER(FIND(".",D1038)),LEFT(D1038,FIND(".",D1038)-1),D1038)),PlanCont,0)),ISNUMBER(MATCH(LEFT(TRIM(IF(ISNUMBER(FIND(".",D1038)),LEFT(D1038,FIND(".",D1038)-1),D1038)),4),PlanCont,0)),ISNUMBER(MATCH(LEFT(TRIM(IF(ISNUMBER(FIND(".",D1038)),LEFT(D1038,FIND(".",D1038)-1),D1038)),3),PlanCont,0)))),"Contul debitor nu există în plan. ",""))&amp;IF(E1038="","Lipsește contul creditor. ",IF(NOT(OR(ISNUMBER(MATCH(TRIM(IF(ISNUMBER(FIND(".",E1038)),LEFT(E1038,FIND(".",E1038)-1),E1038)),PlanCont,0)),ISNUMBER(MATCH(LEFT(TRIM(IF(ISNUMBER(FIND(".",E1038)),LEFT(E1038,FIND(".",E1038)-1),E1038)),4),PlanCont,0)),ISNUMBER(MATCH(LEFT(TRIM(IF(ISNUMBER(FIND(".",E1038)),LEFT(E1038,FIND(".",E1038)-1),E1038)),3),PlanCont,0)))),"Contul creditor nu există în plan. ",""))&amp;IF(AND(D1038&lt;&gt;"",TRIM(D1038&amp;"")=TRIM(E1038&amp;"")),"Același cont pe debit și credit. ","")&amp;IF(N(F1038)=0,"Lipsește suma. ","")&amp;IF(AND(N(F1038)&lt;0,J1038&lt;&gt;"Stornare"),"Sumă negativă într-o notă care nu e de stornare. ","")&amp;IF(C1038="","Lipsește explicația. ","")))</f>
        <v/>
      </c>
      <c r="L1038" s="1" t="str">
        <f>IF(B1038="","",B1038&amp;"|"&amp;COUNTIF($B$5:B1038,B1038))</f>
        <v/>
      </c>
      <c r="M1038" s="1" t="str">
        <f t="shared" si="50"/>
        <v/>
      </c>
    </row>
    <row r="1039" spans="2:13" x14ac:dyDescent="0.2">
      <c r="B1039" s="18"/>
      <c r="C1039" s="13"/>
      <c r="D1039" s="22"/>
      <c r="E1039" s="22"/>
      <c r="F1039" s="23"/>
      <c r="G1039" s="24" t="str">
        <f>IF(B1039="","",IFERROR(INDEX('Registru note'!$C$5:$C$504,MATCH(B1039,'Registru note'!$B$5:$B$504,0)),""))</f>
        <v/>
      </c>
      <c r="H1039" s="25" t="str">
        <f t="shared" si="48"/>
        <v/>
      </c>
      <c r="I1039" s="25" t="str">
        <f t="shared" si="49"/>
        <v/>
      </c>
      <c r="J1039" s="15" t="str">
        <f>IF(B1039="","",IFERROR(INDEX('Registru note'!$D$5:$D$504,MATCH(B1039,'Registru note'!$B$5:$B$504,0)),""))</f>
        <v/>
      </c>
      <c r="K1039" s="17" t="str">
        <f>IF(AND(B1039="",D1039="",E1039=""),"",TRIM(IF(ISNA(MATCH(B1039,'Registru note'!$B$5:$B$504,0)),"Nota nu există în registru. ","")&amp;IF(D1039="","Lipsește contul debitor. ",IF(NOT(OR(ISNUMBER(MATCH(TRIM(IF(ISNUMBER(FIND(".",D1039)),LEFT(D1039,FIND(".",D1039)-1),D1039)),PlanCont,0)),ISNUMBER(MATCH(LEFT(TRIM(IF(ISNUMBER(FIND(".",D1039)),LEFT(D1039,FIND(".",D1039)-1),D1039)),4),PlanCont,0)),ISNUMBER(MATCH(LEFT(TRIM(IF(ISNUMBER(FIND(".",D1039)),LEFT(D1039,FIND(".",D1039)-1),D1039)),3),PlanCont,0)))),"Contul debitor nu există în plan. ",""))&amp;IF(E1039="","Lipsește contul creditor. ",IF(NOT(OR(ISNUMBER(MATCH(TRIM(IF(ISNUMBER(FIND(".",E1039)),LEFT(E1039,FIND(".",E1039)-1),E1039)),PlanCont,0)),ISNUMBER(MATCH(LEFT(TRIM(IF(ISNUMBER(FIND(".",E1039)),LEFT(E1039,FIND(".",E1039)-1),E1039)),4),PlanCont,0)),ISNUMBER(MATCH(LEFT(TRIM(IF(ISNUMBER(FIND(".",E1039)),LEFT(E1039,FIND(".",E1039)-1),E1039)),3),PlanCont,0)))),"Contul creditor nu există în plan. ",""))&amp;IF(AND(D1039&lt;&gt;"",TRIM(D1039&amp;"")=TRIM(E1039&amp;"")),"Același cont pe debit și credit. ","")&amp;IF(N(F1039)=0,"Lipsește suma. ","")&amp;IF(AND(N(F1039)&lt;0,J1039&lt;&gt;"Stornare"),"Sumă negativă într-o notă care nu e de stornare. ","")&amp;IF(C1039="","Lipsește explicația. ","")))</f>
        <v/>
      </c>
      <c r="L1039" s="1" t="str">
        <f>IF(B1039="","",B1039&amp;"|"&amp;COUNTIF($B$5:B1039,B1039))</f>
        <v/>
      </c>
      <c r="M1039" s="1" t="str">
        <f t="shared" si="50"/>
        <v/>
      </c>
    </row>
    <row r="1040" spans="2:13" x14ac:dyDescent="0.2">
      <c r="B1040" s="18"/>
      <c r="C1040" s="13"/>
      <c r="D1040" s="22"/>
      <c r="E1040" s="22"/>
      <c r="F1040" s="23"/>
      <c r="G1040" s="24" t="str">
        <f>IF(B1040="","",IFERROR(INDEX('Registru note'!$C$5:$C$504,MATCH(B1040,'Registru note'!$B$5:$B$504,0)),""))</f>
        <v/>
      </c>
      <c r="H1040" s="25" t="str">
        <f t="shared" si="48"/>
        <v/>
      </c>
      <c r="I1040" s="25" t="str">
        <f t="shared" si="49"/>
        <v/>
      </c>
      <c r="J1040" s="15" t="str">
        <f>IF(B1040="","",IFERROR(INDEX('Registru note'!$D$5:$D$504,MATCH(B1040,'Registru note'!$B$5:$B$504,0)),""))</f>
        <v/>
      </c>
      <c r="K1040" s="17" t="str">
        <f>IF(AND(B1040="",D1040="",E1040=""),"",TRIM(IF(ISNA(MATCH(B1040,'Registru note'!$B$5:$B$504,0)),"Nota nu există în registru. ","")&amp;IF(D1040="","Lipsește contul debitor. ",IF(NOT(OR(ISNUMBER(MATCH(TRIM(IF(ISNUMBER(FIND(".",D1040)),LEFT(D1040,FIND(".",D1040)-1),D1040)),PlanCont,0)),ISNUMBER(MATCH(LEFT(TRIM(IF(ISNUMBER(FIND(".",D1040)),LEFT(D1040,FIND(".",D1040)-1),D1040)),4),PlanCont,0)),ISNUMBER(MATCH(LEFT(TRIM(IF(ISNUMBER(FIND(".",D1040)),LEFT(D1040,FIND(".",D1040)-1),D1040)),3),PlanCont,0)))),"Contul debitor nu există în plan. ",""))&amp;IF(E1040="","Lipsește contul creditor. ",IF(NOT(OR(ISNUMBER(MATCH(TRIM(IF(ISNUMBER(FIND(".",E1040)),LEFT(E1040,FIND(".",E1040)-1),E1040)),PlanCont,0)),ISNUMBER(MATCH(LEFT(TRIM(IF(ISNUMBER(FIND(".",E1040)),LEFT(E1040,FIND(".",E1040)-1),E1040)),4),PlanCont,0)),ISNUMBER(MATCH(LEFT(TRIM(IF(ISNUMBER(FIND(".",E1040)),LEFT(E1040,FIND(".",E1040)-1),E1040)),3),PlanCont,0)))),"Contul creditor nu există în plan. ",""))&amp;IF(AND(D1040&lt;&gt;"",TRIM(D1040&amp;"")=TRIM(E1040&amp;"")),"Același cont pe debit și credit. ","")&amp;IF(N(F1040)=0,"Lipsește suma. ","")&amp;IF(AND(N(F1040)&lt;0,J1040&lt;&gt;"Stornare"),"Sumă negativă într-o notă care nu e de stornare. ","")&amp;IF(C1040="","Lipsește explicația. ","")))</f>
        <v/>
      </c>
      <c r="L1040" s="1" t="str">
        <f>IF(B1040="","",B1040&amp;"|"&amp;COUNTIF($B$5:B1040,B1040))</f>
        <v/>
      </c>
      <c r="M1040" s="1" t="str">
        <f t="shared" si="50"/>
        <v/>
      </c>
    </row>
    <row r="1041" spans="2:13" x14ac:dyDescent="0.2">
      <c r="B1041" s="18"/>
      <c r="C1041" s="13"/>
      <c r="D1041" s="22"/>
      <c r="E1041" s="22"/>
      <c r="F1041" s="23"/>
      <c r="G1041" s="24" t="str">
        <f>IF(B1041="","",IFERROR(INDEX('Registru note'!$C$5:$C$504,MATCH(B1041,'Registru note'!$B$5:$B$504,0)),""))</f>
        <v/>
      </c>
      <c r="H1041" s="25" t="str">
        <f t="shared" si="48"/>
        <v/>
      </c>
      <c r="I1041" s="25" t="str">
        <f t="shared" si="49"/>
        <v/>
      </c>
      <c r="J1041" s="15" t="str">
        <f>IF(B1041="","",IFERROR(INDEX('Registru note'!$D$5:$D$504,MATCH(B1041,'Registru note'!$B$5:$B$504,0)),""))</f>
        <v/>
      </c>
      <c r="K1041" s="17" t="str">
        <f>IF(AND(B1041="",D1041="",E1041=""),"",TRIM(IF(ISNA(MATCH(B1041,'Registru note'!$B$5:$B$504,0)),"Nota nu există în registru. ","")&amp;IF(D1041="","Lipsește contul debitor. ",IF(NOT(OR(ISNUMBER(MATCH(TRIM(IF(ISNUMBER(FIND(".",D1041)),LEFT(D1041,FIND(".",D1041)-1),D1041)),PlanCont,0)),ISNUMBER(MATCH(LEFT(TRIM(IF(ISNUMBER(FIND(".",D1041)),LEFT(D1041,FIND(".",D1041)-1),D1041)),4),PlanCont,0)),ISNUMBER(MATCH(LEFT(TRIM(IF(ISNUMBER(FIND(".",D1041)),LEFT(D1041,FIND(".",D1041)-1),D1041)),3),PlanCont,0)))),"Contul debitor nu există în plan. ",""))&amp;IF(E1041="","Lipsește contul creditor. ",IF(NOT(OR(ISNUMBER(MATCH(TRIM(IF(ISNUMBER(FIND(".",E1041)),LEFT(E1041,FIND(".",E1041)-1),E1041)),PlanCont,0)),ISNUMBER(MATCH(LEFT(TRIM(IF(ISNUMBER(FIND(".",E1041)),LEFT(E1041,FIND(".",E1041)-1),E1041)),4),PlanCont,0)),ISNUMBER(MATCH(LEFT(TRIM(IF(ISNUMBER(FIND(".",E1041)),LEFT(E1041,FIND(".",E1041)-1),E1041)),3),PlanCont,0)))),"Contul creditor nu există în plan. ",""))&amp;IF(AND(D1041&lt;&gt;"",TRIM(D1041&amp;"")=TRIM(E1041&amp;"")),"Același cont pe debit și credit. ","")&amp;IF(N(F1041)=0,"Lipsește suma. ","")&amp;IF(AND(N(F1041)&lt;0,J1041&lt;&gt;"Stornare"),"Sumă negativă într-o notă care nu e de stornare. ","")&amp;IF(C1041="","Lipsește explicația. ","")))</f>
        <v/>
      </c>
      <c r="L1041" s="1" t="str">
        <f>IF(B1041="","",B1041&amp;"|"&amp;COUNTIF($B$5:B1041,B1041))</f>
        <v/>
      </c>
      <c r="M1041" s="1" t="str">
        <f t="shared" si="50"/>
        <v/>
      </c>
    </row>
    <row r="1042" spans="2:13" x14ac:dyDescent="0.2">
      <c r="B1042" s="18"/>
      <c r="C1042" s="13"/>
      <c r="D1042" s="22"/>
      <c r="E1042" s="22"/>
      <c r="F1042" s="23"/>
      <c r="G1042" s="24" t="str">
        <f>IF(B1042="","",IFERROR(INDEX('Registru note'!$C$5:$C$504,MATCH(B1042,'Registru note'!$B$5:$B$504,0)),""))</f>
        <v/>
      </c>
      <c r="H1042" s="25" t="str">
        <f t="shared" si="48"/>
        <v/>
      </c>
      <c r="I1042" s="25" t="str">
        <f t="shared" si="49"/>
        <v/>
      </c>
      <c r="J1042" s="15" t="str">
        <f>IF(B1042="","",IFERROR(INDEX('Registru note'!$D$5:$D$504,MATCH(B1042,'Registru note'!$B$5:$B$504,0)),""))</f>
        <v/>
      </c>
      <c r="K1042" s="17" t="str">
        <f>IF(AND(B1042="",D1042="",E1042=""),"",TRIM(IF(ISNA(MATCH(B1042,'Registru note'!$B$5:$B$504,0)),"Nota nu există în registru. ","")&amp;IF(D1042="","Lipsește contul debitor. ",IF(NOT(OR(ISNUMBER(MATCH(TRIM(IF(ISNUMBER(FIND(".",D1042)),LEFT(D1042,FIND(".",D1042)-1),D1042)),PlanCont,0)),ISNUMBER(MATCH(LEFT(TRIM(IF(ISNUMBER(FIND(".",D1042)),LEFT(D1042,FIND(".",D1042)-1),D1042)),4),PlanCont,0)),ISNUMBER(MATCH(LEFT(TRIM(IF(ISNUMBER(FIND(".",D1042)),LEFT(D1042,FIND(".",D1042)-1),D1042)),3),PlanCont,0)))),"Contul debitor nu există în plan. ",""))&amp;IF(E1042="","Lipsește contul creditor. ",IF(NOT(OR(ISNUMBER(MATCH(TRIM(IF(ISNUMBER(FIND(".",E1042)),LEFT(E1042,FIND(".",E1042)-1),E1042)),PlanCont,0)),ISNUMBER(MATCH(LEFT(TRIM(IF(ISNUMBER(FIND(".",E1042)),LEFT(E1042,FIND(".",E1042)-1),E1042)),4),PlanCont,0)),ISNUMBER(MATCH(LEFT(TRIM(IF(ISNUMBER(FIND(".",E1042)),LEFT(E1042,FIND(".",E1042)-1),E1042)),3),PlanCont,0)))),"Contul creditor nu există în plan. ",""))&amp;IF(AND(D1042&lt;&gt;"",TRIM(D1042&amp;"")=TRIM(E1042&amp;"")),"Același cont pe debit și credit. ","")&amp;IF(N(F1042)=0,"Lipsește suma. ","")&amp;IF(AND(N(F1042)&lt;0,J1042&lt;&gt;"Stornare"),"Sumă negativă într-o notă care nu e de stornare. ","")&amp;IF(C1042="","Lipsește explicația. ","")))</f>
        <v/>
      </c>
      <c r="L1042" s="1" t="str">
        <f>IF(B1042="","",B1042&amp;"|"&amp;COUNTIF($B$5:B1042,B1042))</f>
        <v/>
      </c>
      <c r="M1042" s="1" t="str">
        <f t="shared" si="50"/>
        <v/>
      </c>
    </row>
    <row r="1043" spans="2:13" x14ac:dyDescent="0.2">
      <c r="B1043" s="18"/>
      <c r="C1043" s="13"/>
      <c r="D1043" s="22"/>
      <c r="E1043" s="22"/>
      <c r="F1043" s="23"/>
      <c r="G1043" s="24" t="str">
        <f>IF(B1043="","",IFERROR(INDEX('Registru note'!$C$5:$C$504,MATCH(B1043,'Registru note'!$B$5:$B$504,0)),""))</f>
        <v/>
      </c>
      <c r="H1043" s="25" t="str">
        <f t="shared" si="48"/>
        <v/>
      </c>
      <c r="I1043" s="25" t="str">
        <f t="shared" si="49"/>
        <v/>
      </c>
      <c r="J1043" s="15" t="str">
        <f>IF(B1043="","",IFERROR(INDEX('Registru note'!$D$5:$D$504,MATCH(B1043,'Registru note'!$B$5:$B$504,0)),""))</f>
        <v/>
      </c>
      <c r="K1043" s="17" t="str">
        <f>IF(AND(B1043="",D1043="",E1043=""),"",TRIM(IF(ISNA(MATCH(B1043,'Registru note'!$B$5:$B$504,0)),"Nota nu există în registru. ","")&amp;IF(D1043="","Lipsește contul debitor. ",IF(NOT(OR(ISNUMBER(MATCH(TRIM(IF(ISNUMBER(FIND(".",D1043)),LEFT(D1043,FIND(".",D1043)-1),D1043)),PlanCont,0)),ISNUMBER(MATCH(LEFT(TRIM(IF(ISNUMBER(FIND(".",D1043)),LEFT(D1043,FIND(".",D1043)-1),D1043)),4),PlanCont,0)),ISNUMBER(MATCH(LEFT(TRIM(IF(ISNUMBER(FIND(".",D1043)),LEFT(D1043,FIND(".",D1043)-1),D1043)),3),PlanCont,0)))),"Contul debitor nu există în plan. ",""))&amp;IF(E1043="","Lipsește contul creditor. ",IF(NOT(OR(ISNUMBER(MATCH(TRIM(IF(ISNUMBER(FIND(".",E1043)),LEFT(E1043,FIND(".",E1043)-1),E1043)),PlanCont,0)),ISNUMBER(MATCH(LEFT(TRIM(IF(ISNUMBER(FIND(".",E1043)),LEFT(E1043,FIND(".",E1043)-1),E1043)),4),PlanCont,0)),ISNUMBER(MATCH(LEFT(TRIM(IF(ISNUMBER(FIND(".",E1043)),LEFT(E1043,FIND(".",E1043)-1),E1043)),3),PlanCont,0)))),"Contul creditor nu există în plan. ",""))&amp;IF(AND(D1043&lt;&gt;"",TRIM(D1043&amp;"")=TRIM(E1043&amp;"")),"Același cont pe debit și credit. ","")&amp;IF(N(F1043)=0,"Lipsește suma. ","")&amp;IF(AND(N(F1043)&lt;0,J1043&lt;&gt;"Stornare"),"Sumă negativă într-o notă care nu e de stornare. ","")&amp;IF(C1043="","Lipsește explicația. ","")))</f>
        <v/>
      </c>
      <c r="L1043" s="1" t="str">
        <f>IF(B1043="","",B1043&amp;"|"&amp;COUNTIF($B$5:B1043,B1043))</f>
        <v/>
      </c>
      <c r="M1043" s="1" t="str">
        <f t="shared" si="50"/>
        <v/>
      </c>
    </row>
    <row r="1044" spans="2:13" x14ac:dyDescent="0.2">
      <c r="B1044" s="18"/>
      <c r="C1044" s="13"/>
      <c r="D1044" s="22"/>
      <c r="E1044" s="22"/>
      <c r="F1044" s="23"/>
      <c r="G1044" s="24" t="str">
        <f>IF(B1044="","",IFERROR(INDEX('Registru note'!$C$5:$C$504,MATCH(B1044,'Registru note'!$B$5:$B$504,0)),""))</f>
        <v/>
      </c>
      <c r="H1044" s="25" t="str">
        <f t="shared" si="48"/>
        <v/>
      </c>
      <c r="I1044" s="25" t="str">
        <f t="shared" si="49"/>
        <v/>
      </c>
      <c r="J1044" s="15" t="str">
        <f>IF(B1044="","",IFERROR(INDEX('Registru note'!$D$5:$D$504,MATCH(B1044,'Registru note'!$B$5:$B$504,0)),""))</f>
        <v/>
      </c>
      <c r="K1044" s="17" t="str">
        <f>IF(AND(B1044="",D1044="",E1044=""),"",TRIM(IF(ISNA(MATCH(B1044,'Registru note'!$B$5:$B$504,0)),"Nota nu există în registru. ","")&amp;IF(D1044="","Lipsește contul debitor. ",IF(NOT(OR(ISNUMBER(MATCH(TRIM(IF(ISNUMBER(FIND(".",D1044)),LEFT(D1044,FIND(".",D1044)-1),D1044)),PlanCont,0)),ISNUMBER(MATCH(LEFT(TRIM(IF(ISNUMBER(FIND(".",D1044)),LEFT(D1044,FIND(".",D1044)-1),D1044)),4),PlanCont,0)),ISNUMBER(MATCH(LEFT(TRIM(IF(ISNUMBER(FIND(".",D1044)),LEFT(D1044,FIND(".",D1044)-1),D1044)),3),PlanCont,0)))),"Contul debitor nu există în plan. ",""))&amp;IF(E1044="","Lipsește contul creditor. ",IF(NOT(OR(ISNUMBER(MATCH(TRIM(IF(ISNUMBER(FIND(".",E1044)),LEFT(E1044,FIND(".",E1044)-1),E1044)),PlanCont,0)),ISNUMBER(MATCH(LEFT(TRIM(IF(ISNUMBER(FIND(".",E1044)),LEFT(E1044,FIND(".",E1044)-1),E1044)),4),PlanCont,0)),ISNUMBER(MATCH(LEFT(TRIM(IF(ISNUMBER(FIND(".",E1044)),LEFT(E1044,FIND(".",E1044)-1),E1044)),3),PlanCont,0)))),"Contul creditor nu există în plan. ",""))&amp;IF(AND(D1044&lt;&gt;"",TRIM(D1044&amp;"")=TRIM(E1044&amp;"")),"Același cont pe debit și credit. ","")&amp;IF(N(F1044)=0,"Lipsește suma. ","")&amp;IF(AND(N(F1044)&lt;0,J1044&lt;&gt;"Stornare"),"Sumă negativă într-o notă care nu e de stornare. ","")&amp;IF(C1044="","Lipsește explicația. ","")))</f>
        <v/>
      </c>
      <c r="L1044" s="1" t="str">
        <f>IF(B1044="","",B1044&amp;"|"&amp;COUNTIF($B$5:B1044,B1044))</f>
        <v/>
      </c>
      <c r="M1044" s="1" t="str">
        <f t="shared" si="50"/>
        <v/>
      </c>
    </row>
    <row r="1045" spans="2:13" x14ac:dyDescent="0.2">
      <c r="B1045" s="18"/>
      <c r="C1045" s="13"/>
      <c r="D1045" s="22"/>
      <c r="E1045" s="22"/>
      <c r="F1045" s="23"/>
      <c r="G1045" s="24" t="str">
        <f>IF(B1045="","",IFERROR(INDEX('Registru note'!$C$5:$C$504,MATCH(B1045,'Registru note'!$B$5:$B$504,0)),""))</f>
        <v/>
      </c>
      <c r="H1045" s="25" t="str">
        <f t="shared" si="48"/>
        <v/>
      </c>
      <c r="I1045" s="25" t="str">
        <f t="shared" si="49"/>
        <v/>
      </c>
      <c r="J1045" s="15" t="str">
        <f>IF(B1045="","",IFERROR(INDEX('Registru note'!$D$5:$D$504,MATCH(B1045,'Registru note'!$B$5:$B$504,0)),""))</f>
        <v/>
      </c>
      <c r="K1045" s="17" t="str">
        <f>IF(AND(B1045="",D1045="",E1045=""),"",TRIM(IF(ISNA(MATCH(B1045,'Registru note'!$B$5:$B$504,0)),"Nota nu există în registru. ","")&amp;IF(D1045="","Lipsește contul debitor. ",IF(NOT(OR(ISNUMBER(MATCH(TRIM(IF(ISNUMBER(FIND(".",D1045)),LEFT(D1045,FIND(".",D1045)-1),D1045)),PlanCont,0)),ISNUMBER(MATCH(LEFT(TRIM(IF(ISNUMBER(FIND(".",D1045)),LEFT(D1045,FIND(".",D1045)-1),D1045)),4),PlanCont,0)),ISNUMBER(MATCH(LEFT(TRIM(IF(ISNUMBER(FIND(".",D1045)),LEFT(D1045,FIND(".",D1045)-1),D1045)),3),PlanCont,0)))),"Contul debitor nu există în plan. ",""))&amp;IF(E1045="","Lipsește contul creditor. ",IF(NOT(OR(ISNUMBER(MATCH(TRIM(IF(ISNUMBER(FIND(".",E1045)),LEFT(E1045,FIND(".",E1045)-1),E1045)),PlanCont,0)),ISNUMBER(MATCH(LEFT(TRIM(IF(ISNUMBER(FIND(".",E1045)),LEFT(E1045,FIND(".",E1045)-1),E1045)),4),PlanCont,0)),ISNUMBER(MATCH(LEFT(TRIM(IF(ISNUMBER(FIND(".",E1045)),LEFT(E1045,FIND(".",E1045)-1),E1045)),3),PlanCont,0)))),"Contul creditor nu există în plan. ",""))&amp;IF(AND(D1045&lt;&gt;"",TRIM(D1045&amp;"")=TRIM(E1045&amp;"")),"Același cont pe debit și credit. ","")&amp;IF(N(F1045)=0,"Lipsește suma. ","")&amp;IF(AND(N(F1045)&lt;0,J1045&lt;&gt;"Stornare"),"Sumă negativă într-o notă care nu e de stornare. ","")&amp;IF(C1045="","Lipsește explicația. ","")))</f>
        <v/>
      </c>
      <c r="L1045" s="1" t="str">
        <f>IF(B1045="","",B1045&amp;"|"&amp;COUNTIF($B$5:B1045,B1045))</f>
        <v/>
      </c>
      <c r="M1045" s="1" t="str">
        <f t="shared" si="50"/>
        <v/>
      </c>
    </row>
    <row r="1046" spans="2:13" x14ac:dyDescent="0.2">
      <c r="B1046" s="18"/>
      <c r="C1046" s="13"/>
      <c r="D1046" s="22"/>
      <c r="E1046" s="22"/>
      <c r="F1046" s="23"/>
      <c r="G1046" s="24" t="str">
        <f>IF(B1046="","",IFERROR(INDEX('Registru note'!$C$5:$C$504,MATCH(B1046,'Registru note'!$B$5:$B$504,0)),""))</f>
        <v/>
      </c>
      <c r="H1046" s="25" t="str">
        <f t="shared" si="48"/>
        <v/>
      </c>
      <c r="I1046" s="25" t="str">
        <f t="shared" si="49"/>
        <v/>
      </c>
      <c r="J1046" s="15" t="str">
        <f>IF(B1046="","",IFERROR(INDEX('Registru note'!$D$5:$D$504,MATCH(B1046,'Registru note'!$B$5:$B$504,0)),""))</f>
        <v/>
      </c>
      <c r="K1046" s="17" t="str">
        <f>IF(AND(B1046="",D1046="",E1046=""),"",TRIM(IF(ISNA(MATCH(B1046,'Registru note'!$B$5:$B$504,0)),"Nota nu există în registru. ","")&amp;IF(D1046="","Lipsește contul debitor. ",IF(NOT(OR(ISNUMBER(MATCH(TRIM(IF(ISNUMBER(FIND(".",D1046)),LEFT(D1046,FIND(".",D1046)-1),D1046)),PlanCont,0)),ISNUMBER(MATCH(LEFT(TRIM(IF(ISNUMBER(FIND(".",D1046)),LEFT(D1046,FIND(".",D1046)-1),D1046)),4),PlanCont,0)),ISNUMBER(MATCH(LEFT(TRIM(IF(ISNUMBER(FIND(".",D1046)),LEFT(D1046,FIND(".",D1046)-1),D1046)),3),PlanCont,0)))),"Contul debitor nu există în plan. ",""))&amp;IF(E1046="","Lipsește contul creditor. ",IF(NOT(OR(ISNUMBER(MATCH(TRIM(IF(ISNUMBER(FIND(".",E1046)),LEFT(E1046,FIND(".",E1046)-1),E1046)),PlanCont,0)),ISNUMBER(MATCH(LEFT(TRIM(IF(ISNUMBER(FIND(".",E1046)),LEFT(E1046,FIND(".",E1046)-1),E1046)),4),PlanCont,0)),ISNUMBER(MATCH(LEFT(TRIM(IF(ISNUMBER(FIND(".",E1046)),LEFT(E1046,FIND(".",E1046)-1),E1046)),3),PlanCont,0)))),"Contul creditor nu există în plan. ",""))&amp;IF(AND(D1046&lt;&gt;"",TRIM(D1046&amp;"")=TRIM(E1046&amp;"")),"Același cont pe debit și credit. ","")&amp;IF(N(F1046)=0,"Lipsește suma. ","")&amp;IF(AND(N(F1046)&lt;0,J1046&lt;&gt;"Stornare"),"Sumă negativă într-o notă care nu e de stornare. ","")&amp;IF(C1046="","Lipsește explicația. ","")))</f>
        <v/>
      </c>
      <c r="L1046" s="1" t="str">
        <f>IF(B1046="","",B1046&amp;"|"&amp;COUNTIF($B$5:B1046,B1046))</f>
        <v/>
      </c>
      <c r="M1046" s="1" t="str">
        <f t="shared" si="50"/>
        <v/>
      </c>
    </row>
    <row r="1047" spans="2:13" x14ac:dyDescent="0.2">
      <c r="B1047" s="18"/>
      <c r="C1047" s="13"/>
      <c r="D1047" s="22"/>
      <c r="E1047" s="22"/>
      <c r="F1047" s="23"/>
      <c r="G1047" s="24" t="str">
        <f>IF(B1047="","",IFERROR(INDEX('Registru note'!$C$5:$C$504,MATCH(B1047,'Registru note'!$B$5:$B$504,0)),""))</f>
        <v/>
      </c>
      <c r="H1047" s="25" t="str">
        <f t="shared" si="48"/>
        <v/>
      </c>
      <c r="I1047" s="25" t="str">
        <f t="shared" si="49"/>
        <v/>
      </c>
      <c r="J1047" s="15" t="str">
        <f>IF(B1047="","",IFERROR(INDEX('Registru note'!$D$5:$D$504,MATCH(B1047,'Registru note'!$B$5:$B$504,0)),""))</f>
        <v/>
      </c>
      <c r="K1047" s="17" t="str">
        <f>IF(AND(B1047="",D1047="",E1047=""),"",TRIM(IF(ISNA(MATCH(B1047,'Registru note'!$B$5:$B$504,0)),"Nota nu există în registru. ","")&amp;IF(D1047="","Lipsește contul debitor. ",IF(NOT(OR(ISNUMBER(MATCH(TRIM(IF(ISNUMBER(FIND(".",D1047)),LEFT(D1047,FIND(".",D1047)-1),D1047)),PlanCont,0)),ISNUMBER(MATCH(LEFT(TRIM(IF(ISNUMBER(FIND(".",D1047)),LEFT(D1047,FIND(".",D1047)-1),D1047)),4),PlanCont,0)),ISNUMBER(MATCH(LEFT(TRIM(IF(ISNUMBER(FIND(".",D1047)),LEFT(D1047,FIND(".",D1047)-1),D1047)),3),PlanCont,0)))),"Contul debitor nu există în plan. ",""))&amp;IF(E1047="","Lipsește contul creditor. ",IF(NOT(OR(ISNUMBER(MATCH(TRIM(IF(ISNUMBER(FIND(".",E1047)),LEFT(E1047,FIND(".",E1047)-1),E1047)),PlanCont,0)),ISNUMBER(MATCH(LEFT(TRIM(IF(ISNUMBER(FIND(".",E1047)),LEFT(E1047,FIND(".",E1047)-1),E1047)),4),PlanCont,0)),ISNUMBER(MATCH(LEFT(TRIM(IF(ISNUMBER(FIND(".",E1047)),LEFT(E1047,FIND(".",E1047)-1),E1047)),3),PlanCont,0)))),"Contul creditor nu există în plan. ",""))&amp;IF(AND(D1047&lt;&gt;"",TRIM(D1047&amp;"")=TRIM(E1047&amp;"")),"Același cont pe debit și credit. ","")&amp;IF(N(F1047)=0,"Lipsește suma. ","")&amp;IF(AND(N(F1047)&lt;0,J1047&lt;&gt;"Stornare"),"Sumă negativă într-o notă care nu e de stornare. ","")&amp;IF(C1047="","Lipsește explicația. ","")))</f>
        <v/>
      </c>
      <c r="L1047" s="1" t="str">
        <f>IF(B1047="","",B1047&amp;"|"&amp;COUNTIF($B$5:B1047,B1047))</f>
        <v/>
      </c>
      <c r="M1047" s="1" t="str">
        <f t="shared" si="50"/>
        <v/>
      </c>
    </row>
    <row r="1048" spans="2:13" x14ac:dyDescent="0.2">
      <c r="B1048" s="18"/>
      <c r="C1048" s="13"/>
      <c r="D1048" s="22"/>
      <c r="E1048" s="22"/>
      <c r="F1048" s="23"/>
      <c r="G1048" s="24" t="str">
        <f>IF(B1048="","",IFERROR(INDEX('Registru note'!$C$5:$C$504,MATCH(B1048,'Registru note'!$B$5:$B$504,0)),""))</f>
        <v/>
      </c>
      <c r="H1048" s="25" t="str">
        <f t="shared" si="48"/>
        <v/>
      </c>
      <c r="I1048" s="25" t="str">
        <f t="shared" si="49"/>
        <v/>
      </c>
      <c r="J1048" s="15" t="str">
        <f>IF(B1048="","",IFERROR(INDEX('Registru note'!$D$5:$D$504,MATCH(B1048,'Registru note'!$B$5:$B$504,0)),""))</f>
        <v/>
      </c>
      <c r="K1048" s="17" t="str">
        <f>IF(AND(B1048="",D1048="",E1048=""),"",TRIM(IF(ISNA(MATCH(B1048,'Registru note'!$B$5:$B$504,0)),"Nota nu există în registru. ","")&amp;IF(D1048="","Lipsește contul debitor. ",IF(NOT(OR(ISNUMBER(MATCH(TRIM(IF(ISNUMBER(FIND(".",D1048)),LEFT(D1048,FIND(".",D1048)-1),D1048)),PlanCont,0)),ISNUMBER(MATCH(LEFT(TRIM(IF(ISNUMBER(FIND(".",D1048)),LEFT(D1048,FIND(".",D1048)-1),D1048)),4),PlanCont,0)),ISNUMBER(MATCH(LEFT(TRIM(IF(ISNUMBER(FIND(".",D1048)),LEFT(D1048,FIND(".",D1048)-1),D1048)),3),PlanCont,0)))),"Contul debitor nu există în plan. ",""))&amp;IF(E1048="","Lipsește contul creditor. ",IF(NOT(OR(ISNUMBER(MATCH(TRIM(IF(ISNUMBER(FIND(".",E1048)),LEFT(E1048,FIND(".",E1048)-1),E1048)),PlanCont,0)),ISNUMBER(MATCH(LEFT(TRIM(IF(ISNUMBER(FIND(".",E1048)),LEFT(E1048,FIND(".",E1048)-1),E1048)),4),PlanCont,0)),ISNUMBER(MATCH(LEFT(TRIM(IF(ISNUMBER(FIND(".",E1048)),LEFT(E1048,FIND(".",E1048)-1),E1048)),3),PlanCont,0)))),"Contul creditor nu există în plan. ",""))&amp;IF(AND(D1048&lt;&gt;"",TRIM(D1048&amp;"")=TRIM(E1048&amp;"")),"Același cont pe debit și credit. ","")&amp;IF(N(F1048)=0,"Lipsește suma. ","")&amp;IF(AND(N(F1048)&lt;0,J1048&lt;&gt;"Stornare"),"Sumă negativă într-o notă care nu e de stornare. ","")&amp;IF(C1048="","Lipsește explicația. ","")))</f>
        <v/>
      </c>
      <c r="L1048" s="1" t="str">
        <f>IF(B1048="","",B1048&amp;"|"&amp;COUNTIF($B$5:B1048,B1048))</f>
        <v/>
      </c>
      <c r="M1048" s="1" t="str">
        <f t="shared" si="50"/>
        <v/>
      </c>
    </row>
    <row r="1049" spans="2:13" x14ac:dyDescent="0.2">
      <c r="B1049" s="18"/>
      <c r="C1049" s="13"/>
      <c r="D1049" s="22"/>
      <c r="E1049" s="22"/>
      <c r="F1049" s="23"/>
      <c r="G1049" s="24" t="str">
        <f>IF(B1049="","",IFERROR(INDEX('Registru note'!$C$5:$C$504,MATCH(B1049,'Registru note'!$B$5:$B$504,0)),""))</f>
        <v/>
      </c>
      <c r="H1049" s="25" t="str">
        <f t="shared" si="48"/>
        <v/>
      </c>
      <c r="I1049" s="25" t="str">
        <f t="shared" si="49"/>
        <v/>
      </c>
      <c r="J1049" s="15" t="str">
        <f>IF(B1049="","",IFERROR(INDEX('Registru note'!$D$5:$D$504,MATCH(B1049,'Registru note'!$B$5:$B$504,0)),""))</f>
        <v/>
      </c>
      <c r="K1049" s="17" t="str">
        <f>IF(AND(B1049="",D1049="",E1049=""),"",TRIM(IF(ISNA(MATCH(B1049,'Registru note'!$B$5:$B$504,0)),"Nota nu există în registru. ","")&amp;IF(D1049="","Lipsește contul debitor. ",IF(NOT(OR(ISNUMBER(MATCH(TRIM(IF(ISNUMBER(FIND(".",D1049)),LEFT(D1049,FIND(".",D1049)-1),D1049)),PlanCont,0)),ISNUMBER(MATCH(LEFT(TRIM(IF(ISNUMBER(FIND(".",D1049)),LEFT(D1049,FIND(".",D1049)-1),D1049)),4),PlanCont,0)),ISNUMBER(MATCH(LEFT(TRIM(IF(ISNUMBER(FIND(".",D1049)),LEFT(D1049,FIND(".",D1049)-1),D1049)),3),PlanCont,0)))),"Contul debitor nu există în plan. ",""))&amp;IF(E1049="","Lipsește contul creditor. ",IF(NOT(OR(ISNUMBER(MATCH(TRIM(IF(ISNUMBER(FIND(".",E1049)),LEFT(E1049,FIND(".",E1049)-1),E1049)),PlanCont,0)),ISNUMBER(MATCH(LEFT(TRIM(IF(ISNUMBER(FIND(".",E1049)),LEFT(E1049,FIND(".",E1049)-1),E1049)),4),PlanCont,0)),ISNUMBER(MATCH(LEFT(TRIM(IF(ISNUMBER(FIND(".",E1049)),LEFT(E1049,FIND(".",E1049)-1),E1049)),3),PlanCont,0)))),"Contul creditor nu există în plan. ",""))&amp;IF(AND(D1049&lt;&gt;"",TRIM(D1049&amp;"")=TRIM(E1049&amp;"")),"Același cont pe debit și credit. ","")&amp;IF(N(F1049)=0,"Lipsește suma. ","")&amp;IF(AND(N(F1049)&lt;0,J1049&lt;&gt;"Stornare"),"Sumă negativă într-o notă care nu e de stornare. ","")&amp;IF(C1049="","Lipsește explicația. ","")))</f>
        <v/>
      </c>
      <c r="L1049" s="1" t="str">
        <f>IF(B1049="","",B1049&amp;"|"&amp;COUNTIF($B$5:B1049,B1049))</f>
        <v/>
      </c>
      <c r="M1049" s="1" t="str">
        <f t="shared" si="50"/>
        <v/>
      </c>
    </row>
    <row r="1050" spans="2:13" x14ac:dyDescent="0.2">
      <c r="B1050" s="18"/>
      <c r="C1050" s="13"/>
      <c r="D1050" s="22"/>
      <c r="E1050" s="22"/>
      <c r="F1050" s="23"/>
      <c r="G1050" s="24" t="str">
        <f>IF(B1050="","",IFERROR(INDEX('Registru note'!$C$5:$C$504,MATCH(B1050,'Registru note'!$B$5:$B$504,0)),""))</f>
        <v/>
      </c>
      <c r="H1050" s="25" t="str">
        <f t="shared" si="48"/>
        <v/>
      </c>
      <c r="I1050" s="25" t="str">
        <f t="shared" si="49"/>
        <v/>
      </c>
      <c r="J1050" s="15" t="str">
        <f>IF(B1050="","",IFERROR(INDEX('Registru note'!$D$5:$D$504,MATCH(B1050,'Registru note'!$B$5:$B$504,0)),""))</f>
        <v/>
      </c>
      <c r="K1050" s="17" t="str">
        <f>IF(AND(B1050="",D1050="",E1050=""),"",TRIM(IF(ISNA(MATCH(B1050,'Registru note'!$B$5:$B$504,0)),"Nota nu există în registru. ","")&amp;IF(D1050="","Lipsește contul debitor. ",IF(NOT(OR(ISNUMBER(MATCH(TRIM(IF(ISNUMBER(FIND(".",D1050)),LEFT(D1050,FIND(".",D1050)-1),D1050)),PlanCont,0)),ISNUMBER(MATCH(LEFT(TRIM(IF(ISNUMBER(FIND(".",D1050)),LEFT(D1050,FIND(".",D1050)-1),D1050)),4),PlanCont,0)),ISNUMBER(MATCH(LEFT(TRIM(IF(ISNUMBER(FIND(".",D1050)),LEFT(D1050,FIND(".",D1050)-1),D1050)),3),PlanCont,0)))),"Contul debitor nu există în plan. ",""))&amp;IF(E1050="","Lipsește contul creditor. ",IF(NOT(OR(ISNUMBER(MATCH(TRIM(IF(ISNUMBER(FIND(".",E1050)),LEFT(E1050,FIND(".",E1050)-1),E1050)),PlanCont,0)),ISNUMBER(MATCH(LEFT(TRIM(IF(ISNUMBER(FIND(".",E1050)),LEFT(E1050,FIND(".",E1050)-1),E1050)),4),PlanCont,0)),ISNUMBER(MATCH(LEFT(TRIM(IF(ISNUMBER(FIND(".",E1050)),LEFT(E1050,FIND(".",E1050)-1),E1050)),3),PlanCont,0)))),"Contul creditor nu există în plan. ",""))&amp;IF(AND(D1050&lt;&gt;"",TRIM(D1050&amp;"")=TRIM(E1050&amp;"")),"Același cont pe debit și credit. ","")&amp;IF(N(F1050)=0,"Lipsește suma. ","")&amp;IF(AND(N(F1050)&lt;0,J1050&lt;&gt;"Stornare"),"Sumă negativă într-o notă care nu e de stornare. ","")&amp;IF(C1050="","Lipsește explicația. ","")))</f>
        <v/>
      </c>
      <c r="L1050" s="1" t="str">
        <f>IF(B1050="","",B1050&amp;"|"&amp;COUNTIF($B$5:B1050,B1050))</f>
        <v/>
      </c>
      <c r="M1050" s="1" t="str">
        <f t="shared" si="50"/>
        <v/>
      </c>
    </row>
    <row r="1051" spans="2:13" x14ac:dyDescent="0.2">
      <c r="B1051" s="18"/>
      <c r="C1051" s="13"/>
      <c r="D1051" s="22"/>
      <c r="E1051" s="22"/>
      <c r="F1051" s="23"/>
      <c r="G1051" s="24" t="str">
        <f>IF(B1051="","",IFERROR(INDEX('Registru note'!$C$5:$C$504,MATCH(B1051,'Registru note'!$B$5:$B$504,0)),""))</f>
        <v/>
      </c>
      <c r="H1051" s="25" t="str">
        <f t="shared" si="48"/>
        <v/>
      </c>
      <c r="I1051" s="25" t="str">
        <f t="shared" si="49"/>
        <v/>
      </c>
      <c r="J1051" s="15" t="str">
        <f>IF(B1051="","",IFERROR(INDEX('Registru note'!$D$5:$D$504,MATCH(B1051,'Registru note'!$B$5:$B$504,0)),""))</f>
        <v/>
      </c>
      <c r="K1051" s="17" t="str">
        <f>IF(AND(B1051="",D1051="",E1051=""),"",TRIM(IF(ISNA(MATCH(B1051,'Registru note'!$B$5:$B$504,0)),"Nota nu există în registru. ","")&amp;IF(D1051="","Lipsește contul debitor. ",IF(NOT(OR(ISNUMBER(MATCH(TRIM(IF(ISNUMBER(FIND(".",D1051)),LEFT(D1051,FIND(".",D1051)-1),D1051)),PlanCont,0)),ISNUMBER(MATCH(LEFT(TRIM(IF(ISNUMBER(FIND(".",D1051)),LEFT(D1051,FIND(".",D1051)-1),D1051)),4),PlanCont,0)),ISNUMBER(MATCH(LEFT(TRIM(IF(ISNUMBER(FIND(".",D1051)),LEFT(D1051,FIND(".",D1051)-1),D1051)),3),PlanCont,0)))),"Contul debitor nu există în plan. ",""))&amp;IF(E1051="","Lipsește contul creditor. ",IF(NOT(OR(ISNUMBER(MATCH(TRIM(IF(ISNUMBER(FIND(".",E1051)),LEFT(E1051,FIND(".",E1051)-1),E1051)),PlanCont,0)),ISNUMBER(MATCH(LEFT(TRIM(IF(ISNUMBER(FIND(".",E1051)),LEFT(E1051,FIND(".",E1051)-1),E1051)),4),PlanCont,0)),ISNUMBER(MATCH(LEFT(TRIM(IF(ISNUMBER(FIND(".",E1051)),LEFT(E1051,FIND(".",E1051)-1),E1051)),3),PlanCont,0)))),"Contul creditor nu există în plan. ",""))&amp;IF(AND(D1051&lt;&gt;"",TRIM(D1051&amp;"")=TRIM(E1051&amp;"")),"Același cont pe debit și credit. ","")&amp;IF(N(F1051)=0,"Lipsește suma. ","")&amp;IF(AND(N(F1051)&lt;0,J1051&lt;&gt;"Stornare"),"Sumă negativă într-o notă care nu e de stornare. ","")&amp;IF(C1051="","Lipsește explicația. ","")))</f>
        <v/>
      </c>
      <c r="L1051" s="1" t="str">
        <f>IF(B1051="","",B1051&amp;"|"&amp;COUNTIF($B$5:B1051,B1051))</f>
        <v/>
      </c>
      <c r="M1051" s="1" t="str">
        <f t="shared" si="50"/>
        <v/>
      </c>
    </row>
    <row r="1052" spans="2:13" x14ac:dyDescent="0.2">
      <c r="B1052" s="18"/>
      <c r="C1052" s="13"/>
      <c r="D1052" s="22"/>
      <c r="E1052" s="22"/>
      <c r="F1052" s="23"/>
      <c r="G1052" s="24" t="str">
        <f>IF(B1052="","",IFERROR(INDEX('Registru note'!$C$5:$C$504,MATCH(B1052,'Registru note'!$B$5:$B$504,0)),""))</f>
        <v/>
      </c>
      <c r="H1052" s="25" t="str">
        <f t="shared" si="48"/>
        <v/>
      </c>
      <c r="I1052" s="25" t="str">
        <f t="shared" si="49"/>
        <v/>
      </c>
      <c r="J1052" s="15" t="str">
        <f>IF(B1052="","",IFERROR(INDEX('Registru note'!$D$5:$D$504,MATCH(B1052,'Registru note'!$B$5:$B$504,0)),""))</f>
        <v/>
      </c>
      <c r="K1052" s="17" t="str">
        <f>IF(AND(B1052="",D1052="",E1052=""),"",TRIM(IF(ISNA(MATCH(B1052,'Registru note'!$B$5:$B$504,0)),"Nota nu există în registru. ","")&amp;IF(D1052="","Lipsește contul debitor. ",IF(NOT(OR(ISNUMBER(MATCH(TRIM(IF(ISNUMBER(FIND(".",D1052)),LEFT(D1052,FIND(".",D1052)-1),D1052)),PlanCont,0)),ISNUMBER(MATCH(LEFT(TRIM(IF(ISNUMBER(FIND(".",D1052)),LEFT(D1052,FIND(".",D1052)-1),D1052)),4),PlanCont,0)),ISNUMBER(MATCH(LEFT(TRIM(IF(ISNUMBER(FIND(".",D1052)),LEFT(D1052,FIND(".",D1052)-1),D1052)),3),PlanCont,0)))),"Contul debitor nu există în plan. ",""))&amp;IF(E1052="","Lipsește contul creditor. ",IF(NOT(OR(ISNUMBER(MATCH(TRIM(IF(ISNUMBER(FIND(".",E1052)),LEFT(E1052,FIND(".",E1052)-1),E1052)),PlanCont,0)),ISNUMBER(MATCH(LEFT(TRIM(IF(ISNUMBER(FIND(".",E1052)),LEFT(E1052,FIND(".",E1052)-1),E1052)),4),PlanCont,0)),ISNUMBER(MATCH(LEFT(TRIM(IF(ISNUMBER(FIND(".",E1052)),LEFT(E1052,FIND(".",E1052)-1),E1052)),3),PlanCont,0)))),"Contul creditor nu există în plan. ",""))&amp;IF(AND(D1052&lt;&gt;"",TRIM(D1052&amp;"")=TRIM(E1052&amp;"")),"Același cont pe debit și credit. ","")&amp;IF(N(F1052)=0,"Lipsește suma. ","")&amp;IF(AND(N(F1052)&lt;0,J1052&lt;&gt;"Stornare"),"Sumă negativă într-o notă care nu e de stornare. ","")&amp;IF(C1052="","Lipsește explicația. ","")))</f>
        <v/>
      </c>
      <c r="L1052" s="1" t="str">
        <f>IF(B1052="","",B1052&amp;"|"&amp;COUNTIF($B$5:B1052,B1052))</f>
        <v/>
      </c>
      <c r="M1052" s="1" t="str">
        <f t="shared" si="50"/>
        <v/>
      </c>
    </row>
    <row r="1053" spans="2:13" x14ac:dyDescent="0.2">
      <c r="B1053" s="18"/>
      <c r="C1053" s="13"/>
      <c r="D1053" s="22"/>
      <c r="E1053" s="22"/>
      <c r="F1053" s="23"/>
      <c r="G1053" s="24" t="str">
        <f>IF(B1053="","",IFERROR(INDEX('Registru note'!$C$5:$C$504,MATCH(B1053,'Registru note'!$B$5:$B$504,0)),""))</f>
        <v/>
      </c>
      <c r="H1053" s="25" t="str">
        <f t="shared" si="48"/>
        <v/>
      </c>
      <c r="I1053" s="25" t="str">
        <f t="shared" si="49"/>
        <v/>
      </c>
      <c r="J1053" s="15" t="str">
        <f>IF(B1053="","",IFERROR(INDEX('Registru note'!$D$5:$D$504,MATCH(B1053,'Registru note'!$B$5:$B$504,0)),""))</f>
        <v/>
      </c>
      <c r="K1053" s="17" t="str">
        <f>IF(AND(B1053="",D1053="",E1053=""),"",TRIM(IF(ISNA(MATCH(B1053,'Registru note'!$B$5:$B$504,0)),"Nota nu există în registru. ","")&amp;IF(D1053="","Lipsește contul debitor. ",IF(NOT(OR(ISNUMBER(MATCH(TRIM(IF(ISNUMBER(FIND(".",D1053)),LEFT(D1053,FIND(".",D1053)-1),D1053)),PlanCont,0)),ISNUMBER(MATCH(LEFT(TRIM(IF(ISNUMBER(FIND(".",D1053)),LEFT(D1053,FIND(".",D1053)-1),D1053)),4),PlanCont,0)),ISNUMBER(MATCH(LEFT(TRIM(IF(ISNUMBER(FIND(".",D1053)),LEFT(D1053,FIND(".",D1053)-1),D1053)),3),PlanCont,0)))),"Contul debitor nu există în plan. ",""))&amp;IF(E1053="","Lipsește contul creditor. ",IF(NOT(OR(ISNUMBER(MATCH(TRIM(IF(ISNUMBER(FIND(".",E1053)),LEFT(E1053,FIND(".",E1053)-1),E1053)),PlanCont,0)),ISNUMBER(MATCH(LEFT(TRIM(IF(ISNUMBER(FIND(".",E1053)),LEFT(E1053,FIND(".",E1053)-1),E1053)),4),PlanCont,0)),ISNUMBER(MATCH(LEFT(TRIM(IF(ISNUMBER(FIND(".",E1053)),LEFT(E1053,FIND(".",E1053)-1),E1053)),3),PlanCont,0)))),"Contul creditor nu există în plan. ",""))&amp;IF(AND(D1053&lt;&gt;"",TRIM(D1053&amp;"")=TRIM(E1053&amp;"")),"Același cont pe debit și credit. ","")&amp;IF(N(F1053)=0,"Lipsește suma. ","")&amp;IF(AND(N(F1053)&lt;0,J1053&lt;&gt;"Stornare"),"Sumă negativă într-o notă care nu e de stornare. ","")&amp;IF(C1053="","Lipsește explicația. ","")))</f>
        <v/>
      </c>
      <c r="L1053" s="1" t="str">
        <f>IF(B1053="","",B1053&amp;"|"&amp;COUNTIF($B$5:B1053,B1053))</f>
        <v/>
      </c>
      <c r="M1053" s="1" t="str">
        <f t="shared" si="50"/>
        <v/>
      </c>
    </row>
    <row r="1054" spans="2:13" x14ac:dyDescent="0.2">
      <c r="B1054" s="18"/>
      <c r="C1054" s="13"/>
      <c r="D1054" s="22"/>
      <c r="E1054" s="22"/>
      <c r="F1054" s="23"/>
      <c r="G1054" s="24" t="str">
        <f>IF(B1054="","",IFERROR(INDEX('Registru note'!$C$5:$C$504,MATCH(B1054,'Registru note'!$B$5:$B$504,0)),""))</f>
        <v/>
      </c>
      <c r="H1054" s="25" t="str">
        <f t="shared" si="48"/>
        <v/>
      </c>
      <c r="I1054" s="25" t="str">
        <f t="shared" si="49"/>
        <v/>
      </c>
      <c r="J1054" s="15" t="str">
        <f>IF(B1054="","",IFERROR(INDEX('Registru note'!$D$5:$D$504,MATCH(B1054,'Registru note'!$B$5:$B$504,0)),""))</f>
        <v/>
      </c>
      <c r="K1054" s="17" t="str">
        <f>IF(AND(B1054="",D1054="",E1054=""),"",TRIM(IF(ISNA(MATCH(B1054,'Registru note'!$B$5:$B$504,0)),"Nota nu există în registru. ","")&amp;IF(D1054="","Lipsește contul debitor. ",IF(NOT(OR(ISNUMBER(MATCH(TRIM(IF(ISNUMBER(FIND(".",D1054)),LEFT(D1054,FIND(".",D1054)-1),D1054)),PlanCont,0)),ISNUMBER(MATCH(LEFT(TRIM(IF(ISNUMBER(FIND(".",D1054)),LEFT(D1054,FIND(".",D1054)-1),D1054)),4),PlanCont,0)),ISNUMBER(MATCH(LEFT(TRIM(IF(ISNUMBER(FIND(".",D1054)),LEFT(D1054,FIND(".",D1054)-1),D1054)),3),PlanCont,0)))),"Contul debitor nu există în plan. ",""))&amp;IF(E1054="","Lipsește contul creditor. ",IF(NOT(OR(ISNUMBER(MATCH(TRIM(IF(ISNUMBER(FIND(".",E1054)),LEFT(E1054,FIND(".",E1054)-1),E1054)),PlanCont,0)),ISNUMBER(MATCH(LEFT(TRIM(IF(ISNUMBER(FIND(".",E1054)),LEFT(E1054,FIND(".",E1054)-1),E1054)),4),PlanCont,0)),ISNUMBER(MATCH(LEFT(TRIM(IF(ISNUMBER(FIND(".",E1054)),LEFT(E1054,FIND(".",E1054)-1),E1054)),3),PlanCont,0)))),"Contul creditor nu există în plan. ",""))&amp;IF(AND(D1054&lt;&gt;"",TRIM(D1054&amp;"")=TRIM(E1054&amp;"")),"Același cont pe debit și credit. ","")&amp;IF(N(F1054)=0,"Lipsește suma. ","")&amp;IF(AND(N(F1054)&lt;0,J1054&lt;&gt;"Stornare"),"Sumă negativă într-o notă care nu e de stornare. ","")&amp;IF(C1054="","Lipsește explicația. ","")))</f>
        <v/>
      </c>
      <c r="L1054" s="1" t="str">
        <f>IF(B1054="","",B1054&amp;"|"&amp;COUNTIF($B$5:B1054,B1054))</f>
        <v/>
      </c>
      <c r="M1054" s="1" t="str">
        <f t="shared" si="50"/>
        <v/>
      </c>
    </row>
    <row r="1055" spans="2:13" x14ac:dyDescent="0.2">
      <c r="B1055" s="18"/>
      <c r="C1055" s="13"/>
      <c r="D1055" s="22"/>
      <c r="E1055" s="22"/>
      <c r="F1055" s="23"/>
      <c r="G1055" s="24" t="str">
        <f>IF(B1055="","",IFERROR(INDEX('Registru note'!$C$5:$C$504,MATCH(B1055,'Registru note'!$B$5:$B$504,0)),""))</f>
        <v/>
      </c>
      <c r="H1055" s="25" t="str">
        <f t="shared" si="48"/>
        <v/>
      </c>
      <c r="I1055" s="25" t="str">
        <f t="shared" si="49"/>
        <v/>
      </c>
      <c r="J1055" s="15" t="str">
        <f>IF(B1055="","",IFERROR(INDEX('Registru note'!$D$5:$D$504,MATCH(B1055,'Registru note'!$B$5:$B$504,0)),""))</f>
        <v/>
      </c>
      <c r="K1055" s="17" t="str">
        <f>IF(AND(B1055="",D1055="",E1055=""),"",TRIM(IF(ISNA(MATCH(B1055,'Registru note'!$B$5:$B$504,0)),"Nota nu există în registru. ","")&amp;IF(D1055="","Lipsește contul debitor. ",IF(NOT(OR(ISNUMBER(MATCH(TRIM(IF(ISNUMBER(FIND(".",D1055)),LEFT(D1055,FIND(".",D1055)-1),D1055)),PlanCont,0)),ISNUMBER(MATCH(LEFT(TRIM(IF(ISNUMBER(FIND(".",D1055)),LEFT(D1055,FIND(".",D1055)-1),D1055)),4),PlanCont,0)),ISNUMBER(MATCH(LEFT(TRIM(IF(ISNUMBER(FIND(".",D1055)),LEFT(D1055,FIND(".",D1055)-1),D1055)),3),PlanCont,0)))),"Contul debitor nu există în plan. ",""))&amp;IF(E1055="","Lipsește contul creditor. ",IF(NOT(OR(ISNUMBER(MATCH(TRIM(IF(ISNUMBER(FIND(".",E1055)),LEFT(E1055,FIND(".",E1055)-1),E1055)),PlanCont,0)),ISNUMBER(MATCH(LEFT(TRIM(IF(ISNUMBER(FIND(".",E1055)),LEFT(E1055,FIND(".",E1055)-1),E1055)),4),PlanCont,0)),ISNUMBER(MATCH(LEFT(TRIM(IF(ISNUMBER(FIND(".",E1055)),LEFT(E1055,FIND(".",E1055)-1),E1055)),3),PlanCont,0)))),"Contul creditor nu există în plan. ",""))&amp;IF(AND(D1055&lt;&gt;"",TRIM(D1055&amp;"")=TRIM(E1055&amp;"")),"Același cont pe debit și credit. ","")&amp;IF(N(F1055)=0,"Lipsește suma. ","")&amp;IF(AND(N(F1055)&lt;0,J1055&lt;&gt;"Stornare"),"Sumă negativă într-o notă care nu e de stornare. ","")&amp;IF(C1055="","Lipsește explicația. ","")))</f>
        <v/>
      </c>
      <c r="L1055" s="1" t="str">
        <f>IF(B1055="","",B1055&amp;"|"&amp;COUNTIF($B$5:B1055,B1055))</f>
        <v/>
      </c>
      <c r="M1055" s="1" t="str">
        <f t="shared" si="50"/>
        <v/>
      </c>
    </row>
    <row r="1056" spans="2:13" x14ac:dyDescent="0.2">
      <c r="B1056" s="18"/>
      <c r="C1056" s="13"/>
      <c r="D1056" s="22"/>
      <c r="E1056" s="22"/>
      <c r="F1056" s="23"/>
      <c r="G1056" s="24" t="str">
        <f>IF(B1056="","",IFERROR(INDEX('Registru note'!$C$5:$C$504,MATCH(B1056,'Registru note'!$B$5:$B$504,0)),""))</f>
        <v/>
      </c>
      <c r="H1056" s="25" t="str">
        <f t="shared" si="48"/>
        <v/>
      </c>
      <c r="I1056" s="25" t="str">
        <f t="shared" si="49"/>
        <v/>
      </c>
      <c r="J1056" s="15" t="str">
        <f>IF(B1056="","",IFERROR(INDEX('Registru note'!$D$5:$D$504,MATCH(B1056,'Registru note'!$B$5:$B$504,0)),""))</f>
        <v/>
      </c>
      <c r="K1056" s="17" t="str">
        <f>IF(AND(B1056="",D1056="",E1056=""),"",TRIM(IF(ISNA(MATCH(B1056,'Registru note'!$B$5:$B$504,0)),"Nota nu există în registru. ","")&amp;IF(D1056="","Lipsește contul debitor. ",IF(NOT(OR(ISNUMBER(MATCH(TRIM(IF(ISNUMBER(FIND(".",D1056)),LEFT(D1056,FIND(".",D1056)-1),D1056)),PlanCont,0)),ISNUMBER(MATCH(LEFT(TRIM(IF(ISNUMBER(FIND(".",D1056)),LEFT(D1056,FIND(".",D1056)-1),D1056)),4),PlanCont,0)),ISNUMBER(MATCH(LEFT(TRIM(IF(ISNUMBER(FIND(".",D1056)),LEFT(D1056,FIND(".",D1056)-1),D1056)),3),PlanCont,0)))),"Contul debitor nu există în plan. ",""))&amp;IF(E1056="","Lipsește contul creditor. ",IF(NOT(OR(ISNUMBER(MATCH(TRIM(IF(ISNUMBER(FIND(".",E1056)),LEFT(E1056,FIND(".",E1056)-1),E1056)),PlanCont,0)),ISNUMBER(MATCH(LEFT(TRIM(IF(ISNUMBER(FIND(".",E1056)),LEFT(E1056,FIND(".",E1056)-1),E1056)),4),PlanCont,0)),ISNUMBER(MATCH(LEFT(TRIM(IF(ISNUMBER(FIND(".",E1056)),LEFT(E1056,FIND(".",E1056)-1),E1056)),3),PlanCont,0)))),"Contul creditor nu există în plan. ",""))&amp;IF(AND(D1056&lt;&gt;"",TRIM(D1056&amp;"")=TRIM(E1056&amp;"")),"Același cont pe debit și credit. ","")&amp;IF(N(F1056)=0,"Lipsește suma. ","")&amp;IF(AND(N(F1056)&lt;0,J1056&lt;&gt;"Stornare"),"Sumă negativă într-o notă care nu e de stornare. ","")&amp;IF(C1056="","Lipsește explicația. ","")))</f>
        <v/>
      </c>
      <c r="L1056" s="1" t="str">
        <f>IF(B1056="","",B1056&amp;"|"&amp;COUNTIF($B$5:B1056,B1056))</f>
        <v/>
      </c>
      <c r="M1056" s="1" t="str">
        <f t="shared" si="50"/>
        <v/>
      </c>
    </row>
    <row r="1057" spans="2:13" x14ac:dyDescent="0.2">
      <c r="B1057" s="18"/>
      <c r="C1057" s="13"/>
      <c r="D1057" s="22"/>
      <c r="E1057" s="22"/>
      <c r="F1057" s="23"/>
      <c r="G1057" s="24" t="str">
        <f>IF(B1057="","",IFERROR(INDEX('Registru note'!$C$5:$C$504,MATCH(B1057,'Registru note'!$B$5:$B$504,0)),""))</f>
        <v/>
      </c>
      <c r="H1057" s="25" t="str">
        <f t="shared" si="48"/>
        <v/>
      </c>
      <c r="I1057" s="25" t="str">
        <f t="shared" si="49"/>
        <v/>
      </c>
      <c r="J1057" s="15" t="str">
        <f>IF(B1057="","",IFERROR(INDEX('Registru note'!$D$5:$D$504,MATCH(B1057,'Registru note'!$B$5:$B$504,0)),""))</f>
        <v/>
      </c>
      <c r="K1057" s="17" t="str">
        <f>IF(AND(B1057="",D1057="",E1057=""),"",TRIM(IF(ISNA(MATCH(B1057,'Registru note'!$B$5:$B$504,0)),"Nota nu există în registru. ","")&amp;IF(D1057="","Lipsește contul debitor. ",IF(NOT(OR(ISNUMBER(MATCH(TRIM(IF(ISNUMBER(FIND(".",D1057)),LEFT(D1057,FIND(".",D1057)-1),D1057)),PlanCont,0)),ISNUMBER(MATCH(LEFT(TRIM(IF(ISNUMBER(FIND(".",D1057)),LEFT(D1057,FIND(".",D1057)-1),D1057)),4),PlanCont,0)),ISNUMBER(MATCH(LEFT(TRIM(IF(ISNUMBER(FIND(".",D1057)),LEFT(D1057,FIND(".",D1057)-1),D1057)),3),PlanCont,0)))),"Contul debitor nu există în plan. ",""))&amp;IF(E1057="","Lipsește contul creditor. ",IF(NOT(OR(ISNUMBER(MATCH(TRIM(IF(ISNUMBER(FIND(".",E1057)),LEFT(E1057,FIND(".",E1057)-1),E1057)),PlanCont,0)),ISNUMBER(MATCH(LEFT(TRIM(IF(ISNUMBER(FIND(".",E1057)),LEFT(E1057,FIND(".",E1057)-1),E1057)),4),PlanCont,0)),ISNUMBER(MATCH(LEFT(TRIM(IF(ISNUMBER(FIND(".",E1057)),LEFT(E1057,FIND(".",E1057)-1),E1057)),3),PlanCont,0)))),"Contul creditor nu există în plan. ",""))&amp;IF(AND(D1057&lt;&gt;"",TRIM(D1057&amp;"")=TRIM(E1057&amp;"")),"Același cont pe debit și credit. ","")&amp;IF(N(F1057)=0,"Lipsește suma. ","")&amp;IF(AND(N(F1057)&lt;0,J1057&lt;&gt;"Stornare"),"Sumă negativă într-o notă care nu e de stornare. ","")&amp;IF(C1057="","Lipsește explicația. ","")))</f>
        <v/>
      </c>
      <c r="L1057" s="1" t="str">
        <f>IF(B1057="","",B1057&amp;"|"&amp;COUNTIF($B$5:B1057,B1057))</f>
        <v/>
      </c>
      <c r="M1057" s="1" t="str">
        <f t="shared" si="50"/>
        <v/>
      </c>
    </row>
    <row r="1058" spans="2:13" x14ac:dyDescent="0.2">
      <c r="B1058" s="18"/>
      <c r="C1058" s="13"/>
      <c r="D1058" s="22"/>
      <c r="E1058" s="22"/>
      <c r="F1058" s="23"/>
      <c r="G1058" s="24" t="str">
        <f>IF(B1058="","",IFERROR(INDEX('Registru note'!$C$5:$C$504,MATCH(B1058,'Registru note'!$B$5:$B$504,0)),""))</f>
        <v/>
      </c>
      <c r="H1058" s="25" t="str">
        <f t="shared" si="48"/>
        <v/>
      </c>
      <c r="I1058" s="25" t="str">
        <f t="shared" si="49"/>
        <v/>
      </c>
      <c r="J1058" s="15" t="str">
        <f>IF(B1058="","",IFERROR(INDEX('Registru note'!$D$5:$D$504,MATCH(B1058,'Registru note'!$B$5:$B$504,0)),""))</f>
        <v/>
      </c>
      <c r="K1058" s="17" t="str">
        <f>IF(AND(B1058="",D1058="",E1058=""),"",TRIM(IF(ISNA(MATCH(B1058,'Registru note'!$B$5:$B$504,0)),"Nota nu există în registru. ","")&amp;IF(D1058="","Lipsește contul debitor. ",IF(NOT(OR(ISNUMBER(MATCH(TRIM(IF(ISNUMBER(FIND(".",D1058)),LEFT(D1058,FIND(".",D1058)-1),D1058)),PlanCont,0)),ISNUMBER(MATCH(LEFT(TRIM(IF(ISNUMBER(FIND(".",D1058)),LEFT(D1058,FIND(".",D1058)-1),D1058)),4),PlanCont,0)),ISNUMBER(MATCH(LEFT(TRIM(IF(ISNUMBER(FIND(".",D1058)),LEFT(D1058,FIND(".",D1058)-1),D1058)),3),PlanCont,0)))),"Contul debitor nu există în plan. ",""))&amp;IF(E1058="","Lipsește contul creditor. ",IF(NOT(OR(ISNUMBER(MATCH(TRIM(IF(ISNUMBER(FIND(".",E1058)),LEFT(E1058,FIND(".",E1058)-1),E1058)),PlanCont,0)),ISNUMBER(MATCH(LEFT(TRIM(IF(ISNUMBER(FIND(".",E1058)),LEFT(E1058,FIND(".",E1058)-1),E1058)),4),PlanCont,0)),ISNUMBER(MATCH(LEFT(TRIM(IF(ISNUMBER(FIND(".",E1058)),LEFT(E1058,FIND(".",E1058)-1),E1058)),3),PlanCont,0)))),"Contul creditor nu există în plan. ",""))&amp;IF(AND(D1058&lt;&gt;"",TRIM(D1058&amp;"")=TRIM(E1058&amp;"")),"Același cont pe debit și credit. ","")&amp;IF(N(F1058)=0,"Lipsește suma. ","")&amp;IF(AND(N(F1058)&lt;0,J1058&lt;&gt;"Stornare"),"Sumă negativă într-o notă care nu e de stornare. ","")&amp;IF(C1058="","Lipsește explicația. ","")))</f>
        <v/>
      </c>
      <c r="L1058" s="1" t="str">
        <f>IF(B1058="","",B1058&amp;"|"&amp;COUNTIF($B$5:B1058,B1058))</f>
        <v/>
      </c>
      <c r="M1058" s="1" t="str">
        <f t="shared" si="50"/>
        <v/>
      </c>
    </row>
    <row r="1059" spans="2:13" x14ac:dyDescent="0.2">
      <c r="B1059" s="18"/>
      <c r="C1059" s="13"/>
      <c r="D1059" s="22"/>
      <c r="E1059" s="22"/>
      <c r="F1059" s="23"/>
      <c r="G1059" s="24" t="str">
        <f>IF(B1059="","",IFERROR(INDEX('Registru note'!$C$5:$C$504,MATCH(B1059,'Registru note'!$B$5:$B$504,0)),""))</f>
        <v/>
      </c>
      <c r="H1059" s="25" t="str">
        <f t="shared" si="48"/>
        <v/>
      </c>
      <c r="I1059" s="25" t="str">
        <f t="shared" si="49"/>
        <v/>
      </c>
      <c r="J1059" s="15" t="str">
        <f>IF(B1059="","",IFERROR(INDEX('Registru note'!$D$5:$D$504,MATCH(B1059,'Registru note'!$B$5:$B$504,0)),""))</f>
        <v/>
      </c>
      <c r="K1059" s="17" t="str">
        <f>IF(AND(B1059="",D1059="",E1059=""),"",TRIM(IF(ISNA(MATCH(B1059,'Registru note'!$B$5:$B$504,0)),"Nota nu există în registru. ","")&amp;IF(D1059="","Lipsește contul debitor. ",IF(NOT(OR(ISNUMBER(MATCH(TRIM(IF(ISNUMBER(FIND(".",D1059)),LEFT(D1059,FIND(".",D1059)-1),D1059)),PlanCont,0)),ISNUMBER(MATCH(LEFT(TRIM(IF(ISNUMBER(FIND(".",D1059)),LEFT(D1059,FIND(".",D1059)-1),D1059)),4),PlanCont,0)),ISNUMBER(MATCH(LEFT(TRIM(IF(ISNUMBER(FIND(".",D1059)),LEFT(D1059,FIND(".",D1059)-1),D1059)),3),PlanCont,0)))),"Contul debitor nu există în plan. ",""))&amp;IF(E1059="","Lipsește contul creditor. ",IF(NOT(OR(ISNUMBER(MATCH(TRIM(IF(ISNUMBER(FIND(".",E1059)),LEFT(E1059,FIND(".",E1059)-1),E1059)),PlanCont,0)),ISNUMBER(MATCH(LEFT(TRIM(IF(ISNUMBER(FIND(".",E1059)),LEFT(E1059,FIND(".",E1059)-1),E1059)),4),PlanCont,0)),ISNUMBER(MATCH(LEFT(TRIM(IF(ISNUMBER(FIND(".",E1059)),LEFT(E1059,FIND(".",E1059)-1),E1059)),3),PlanCont,0)))),"Contul creditor nu există în plan. ",""))&amp;IF(AND(D1059&lt;&gt;"",TRIM(D1059&amp;"")=TRIM(E1059&amp;"")),"Același cont pe debit și credit. ","")&amp;IF(N(F1059)=0,"Lipsește suma. ","")&amp;IF(AND(N(F1059)&lt;0,J1059&lt;&gt;"Stornare"),"Sumă negativă într-o notă care nu e de stornare. ","")&amp;IF(C1059="","Lipsește explicația. ","")))</f>
        <v/>
      </c>
      <c r="L1059" s="1" t="str">
        <f>IF(B1059="","",B1059&amp;"|"&amp;COUNTIF($B$5:B1059,B1059))</f>
        <v/>
      </c>
      <c r="M1059" s="1" t="str">
        <f t="shared" si="50"/>
        <v/>
      </c>
    </row>
    <row r="1060" spans="2:13" x14ac:dyDescent="0.2">
      <c r="B1060" s="18"/>
      <c r="C1060" s="13"/>
      <c r="D1060" s="22"/>
      <c r="E1060" s="22"/>
      <c r="F1060" s="23"/>
      <c r="G1060" s="24" t="str">
        <f>IF(B1060="","",IFERROR(INDEX('Registru note'!$C$5:$C$504,MATCH(B1060,'Registru note'!$B$5:$B$504,0)),""))</f>
        <v/>
      </c>
      <c r="H1060" s="25" t="str">
        <f t="shared" si="48"/>
        <v/>
      </c>
      <c r="I1060" s="25" t="str">
        <f t="shared" si="49"/>
        <v/>
      </c>
      <c r="J1060" s="15" t="str">
        <f>IF(B1060="","",IFERROR(INDEX('Registru note'!$D$5:$D$504,MATCH(B1060,'Registru note'!$B$5:$B$504,0)),""))</f>
        <v/>
      </c>
      <c r="K1060" s="17" t="str">
        <f>IF(AND(B1060="",D1060="",E1060=""),"",TRIM(IF(ISNA(MATCH(B1060,'Registru note'!$B$5:$B$504,0)),"Nota nu există în registru. ","")&amp;IF(D1060="","Lipsește contul debitor. ",IF(NOT(OR(ISNUMBER(MATCH(TRIM(IF(ISNUMBER(FIND(".",D1060)),LEFT(D1060,FIND(".",D1060)-1),D1060)),PlanCont,0)),ISNUMBER(MATCH(LEFT(TRIM(IF(ISNUMBER(FIND(".",D1060)),LEFT(D1060,FIND(".",D1060)-1),D1060)),4),PlanCont,0)),ISNUMBER(MATCH(LEFT(TRIM(IF(ISNUMBER(FIND(".",D1060)),LEFT(D1060,FIND(".",D1060)-1),D1060)),3),PlanCont,0)))),"Contul debitor nu există în plan. ",""))&amp;IF(E1060="","Lipsește contul creditor. ",IF(NOT(OR(ISNUMBER(MATCH(TRIM(IF(ISNUMBER(FIND(".",E1060)),LEFT(E1060,FIND(".",E1060)-1),E1060)),PlanCont,0)),ISNUMBER(MATCH(LEFT(TRIM(IF(ISNUMBER(FIND(".",E1060)),LEFT(E1060,FIND(".",E1060)-1),E1060)),4),PlanCont,0)),ISNUMBER(MATCH(LEFT(TRIM(IF(ISNUMBER(FIND(".",E1060)),LEFT(E1060,FIND(".",E1060)-1),E1060)),3),PlanCont,0)))),"Contul creditor nu există în plan. ",""))&amp;IF(AND(D1060&lt;&gt;"",TRIM(D1060&amp;"")=TRIM(E1060&amp;"")),"Același cont pe debit și credit. ","")&amp;IF(N(F1060)=0,"Lipsește suma. ","")&amp;IF(AND(N(F1060)&lt;0,J1060&lt;&gt;"Stornare"),"Sumă negativă într-o notă care nu e de stornare. ","")&amp;IF(C1060="","Lipsește explicația. ","")))</f>
        <v/>
      </c>
      <c r="L1060" s="1" t="str">
        <f>IF(B1060="","",B1060&amp;"|"&amp;COUNTIF($B$5:B1060,B1060))</f>
        <v/>
      </c>
      <c r="M1060" s="1" t="str">
        <f t="shared" si="50"/>
        <v/>
      </c>
    </row>
    <row r="1061" spans="2:13" x14ac:dyDescent="0.2">
      <c r="B1061" s="18"/>
      <c r="C1061" s="13"/>
      <c r="D1061" s="22"/>
      <c r="E1061" s="22"/>
      <c r="F1061" s="23"/>
      <c r="G1061" s="24" t="str">
        <f>IF(B1061="","",IFERROR(INDEX('Registru note'!$C$5:$C$504,MATCH(B1061,'Registru note'!$B$5:$B$504,0)),""))</f>
        <v/>
      </c>
      <c r="H1061" s="25" t="str">
        <f t="shared" si="48"/>
        <v/>
      </c>
      <c r="I1061" s="25" t="str">
        <f t="shared" si="49"/>
        <v/>
      </c>
      <c r="J1061" s="15" t="str">
        <f>IF(B1061="","",IFERROR(INDEX('Registru note'!$D$5:$D$504,MATCH(B1061,'Registru note'!$B$5:$B$504,0)),""))</f>
        <v/>
      </c>
      <c r="K1061" s="17" t="str">
        <f>IF(AND(B1061="",D1061="",E1061=""),"",TRIM(IF(ISNA(MATCH(B1061,'Registru note'!$B$5:$B$504,0)),"Nota nu există în registru. ","")&amp;IF(D1061="","Lipsește contul debitor. ",IF(NOT(OR(ISNUMBER(MATCH(TRIM(IF(ISNUMBER(FIND(".",D1061)),LEFT(D1061,FIND(".",D1061)-1),D1061)),PlanCont,0)),ISNUMBER(MATCH(LEFT(TRIM(IF(ISNUMBER(FIND(".",D1061)),LEFT(D1061,FIND(".",D1061)-1),D1061)),4),PlanCont,0)),ISNUMBER(MATCH(LEFT(TRIM(IF(ISNUMBER(FIND(".",D1061)),LEFT(D1061,FIND(".",D1061)-1),D1061)),3),PlanCont,0)))),"Contul debitor nu există în plan. ",""))&amp;IF(E1061="","Lipsește contul creditor. ",IF(NOT(OR(ISNUMBER(MATCH(TRIM(IF(ISNUMBER(FIND(".",E1061)),LEFT(E1061,FIND(".",E1061)-1),E1061)),PlanCont,0)),ISNUMBER(MATCH(LEFT(TRIM(IF(ISNUMBER(FIND(".",E1061)),LEFT(E1061,FIND(".",E1061)-1),E1061)),4),PlanCont,0)),ISNUMBER(MATCH(LEFT(TRIM(IF(ISNUMBER(FIND(".",E1061)),LEFT(E1061,FIND(".",E1061)-1),E1061)),3),PlanCont,0)))),"Contul creditor nu există în plan. ",""))&amp;IF(AND(D1061&lt;&gt;"",TRIM(D1061&amp;"")=TRIM(E1061&amp;"")),"Același cont pe debit și credit. ","")&amp;IF(N(F1061)=0,"Lipsește suma. ","")&amp;IF(AND(N(F1061)&lt;0,J1061&lt;&gt;"Stornare"),"Sumă negativă într-o notă care nu e de stornare. ","")&amp;IF(C1061="","Lipsește explicația. ","")))</f>
        <v/>
      </c>
      <c r="L1061" s="1" t="str">
        <f>IF(B1061="","",B1061&amp;"|"&amp;COUNTIF($B$5:B1061,B1061))</f>
        <v/>
      </c>
      <c r="M1061" s="1" t="str">
        <f t="shared" si="50"/>
        <v/>
      </c>
    </row>
    <row r="1062" spans="2:13" x14ac:dyDescent="0.2">
      <c r="B1062" s="18"/>
      <c r="C1062" s="13"/>
      <c r="D1062" s="22"/>
      <c r="E1062" s="22"/>
      <c r="F1062" s="23"/>
      <c r="G1062" s="24" t="str">
        <f>IF(B1062="","",IFERROR(INDEX('Registru note'!$C$5:$C$504,MATCH(B1062,'Registru note'!$B$5:$B$504,0)),""))</f>
        <v/>
      </c>
      <c r="H1062" s="25" t="str">
        <f t="shared" si="48"/>
        <v/>
      </c>
      <c r="I1062" s="25" t="str">
        <f t="shared" si="49"/>
        <v/>
      </c>
      <c r="J1062" s="15" t="str">
        <f>IF(B1062="","",IFERROR(INDEX('Registru note'!$D$5:$D$504,MATCH(B1062,'Registru note'!$B$5:$B$504,0)),""))</f>
        <v/>
      </c>
      <c r="K1062" s="17" t="str">
        <f>IF(AND(B1062="",D1062="",E1062=""),"",TRIM(IF(ISNA(MATCH(B1062,'Registru note'!$B$5:$B$504,0)),"Nota nu există în registru. ","")&amp;IF(D1062="","Lipsește contul debitor. ",IF(NOT(OR(ISNUMBER(MATCH(TRIM(IF(ISNUMBER(FIND(".",D1062)),LEFT(D1062,FIND(".",D1062)-1),D1062)),PlanCont,0)),ISNUMBER(MATCH(LEFT(TRIM(IF(ISNUMBER(FIND(".",D1062)),LEFT(D1062,FIND(".",D1062)-1),D1062)),4),PlanCont,0)),ISNUMBER(MATCH(LEFT(TRIM(IF(ISNUMBER(FIND(".",D1062)),LEFT(D1062,FIND(".",D1062)-1),D1062)),3),PlanCont,0)))),"Contul debitor nu există în plan. ",""))&amp;IF(E1062="","Lipsește contul creditor. ",IF(NOT(OR(ISNUMBER(MATCH(TRIM(IF(ISNUMBER(FIND(".",E1062)),LEFT(E1062,FIND(".",E1062)-1),E1062)),PlanCont,0)),ISNUMBER(MATCH(LEFT(TRIM(IF(ISNUMBER(FIND(".",E1062)),LEFT(E1062,FIND(".",E1062)-1),E1062)),4),PlanCont,0)),ISNUMBER(MATCH(LEFT(TRIM(IF(ISNUMBER(FIND(".",E1062)),LEFT(E1062,FIND(".",E1062)-1),E1062)),3),PlanCont,0)))),"Contul creditor nu există în plan. ",""))&amp;IF(AND(D1062&lt;&gt;"",TRIM(D1062&amp;"")=TRIM(E1062&amp;"")),"Același cont pe debit și credit. ","")&amp;IF(N(F1062)=0,"Lipsește suma. ","")&amp;IF(AND(N(F1062)&lt;0,J1062&lt;&gt;"Stornare"),"Sumă negativă într-o notă care nu e de stornare. ","")&amp;IF(C1062="","Lipsește explicația. ","")))</f>
        <v/>
      </c>
      <c r="L1062" s="1" t="str">
        <f>IF(B1062="","",B1062&amp;"|"&amp;COUNTIF($B$5:B1062,B1062))</f>
        <v/>
      </c>
      <c r="M1062" s="1" t="str">
        <f t="shared" si="50"/>
        <v/>
      </c>
    </row>
    <row r="1063" spans="2:13" x14ac:dyDescent="0.2">
      <c r="B1063" s="18"/>
      <c r="C1063" s="13"/>
      <c r="D1063" s="22"/>
      <c r="E1063" s="22"/>
      <c r="F1063" s="23"/>
      <c r="G1063" s="24" t="str">
        <f>IF(B1063="","",IFERROR(INDEX('Registru note'!$C$5:$C$504,MATCH(B1063,'Registru note'!$B$5:$B$504,0)),""))</f>
        <v/>
      </c>
      <c r="H1063" s="25" t="str">
        <f t="shared" si="48"/>
        <v/>
      </c>
      <c r="I1063" s="25" t="str">
        <f t="shared" si="49"/>
        <v/>
      </c>
      <c r="J1063" s="15" t="str">
        <f>IF(B1063="","",IFERROR(INDEX('Registru note'!$D$5:$D$504,MATCH(B1063,'Registru note'!$B$5:$B$504,0)),""))</f>
        <v/>
      </c>
      <c r="K1063" s="17" t="str">
        <f>IF(AND(B1063="",D1063="",E1063=""),"",TRIM(IF(ISNA(MATCH(B1063,'Registru note'!$B$5:$B$504,0)),"Nota nu există în registru. ","")&amp;IF(D1063="","Lipsește contul debitor. ",IF(NOT(OR(ISNUMBER(MATCH(TRIM(IF(ISNUMBER(FIND(".",D1063)),LEFT(D1063,FIND(".",D1063)-1),D1063)),PlanCont,0)),ISNUMBER(MATCH(LEFT(TRIM(IF(ISNUMBER(FIND(".",D1063)),LEFT(D1063,FIND(".",D1063)-1),D1063)),4),PlanCont,0)),ISNUMBER(MATCH(LEFT(TRIM(IF(ISNUMBER(FIND(".",D1063)),LEFT(D1063,FIND(".",D1063)-1),D1063)),3),PlanCont,0)))),"Contul debitor nu există în plan. ",""))&amp;IF(E1063="","Lipsește contul creditor. ",IF(NOT(OR(ISNUMBER(MATCH(TRIM(IF(ISNUMBER(FIND(".",E1063)),LEFT(E1063,FIND(".",E1063)-1),E1063)),PlanCont,0)),ISNUMBER(MATCH(LEFT(TRIM(IF(ISNUMBER(FIND(".",E1063)),LEFT(E1063,FIND(".",E1063)-1),E1063)),4),PlanCont,0)),ISNUMBER(MATCH(LEFT(TRIM(IF(ISNUMBER(FIND(".",E1063)),LEFT(E1063,FIND(".",E1063)-1),E1063)),3),PlanCont,0)))),"Contul creditor nu există în plan. ",""))&amp;IF(AND(D1063&lt;&gt;"",TRIM(D1063&amp;"")=TRIM(E1063&amp;"")),"Același cont pe debit și credit. ","")&amp;IF(N(F1063)=0,"Lipsește suma. ","")&amp;IF(AND(N(F1063)&lt;0,J1063&lt;&gt;"Stornare"),"Sumă negativă într-o notă care nu e de stornare. ","")&amp;IF(C1063="","Lipsește explicația. ","")))</f>
        <v/>
      </c>
      <c r="L1063" s="1" t="str">
        <f>IF(B1063="","",B1063&amp;"|"&amp;COUNTIF($B$5:B1063,B1063))</f>
        <v/>
      </c>
      <c r="M1063" s="1" t="str">
        <f t="shared" si="50"/>
        <v/>
      </c>
    </row>
    <row r="1064" spans="2:13" x14ac:dyDescent="0.2">
      <c r="B1064" s="18"/>
      <c r="C1064" s="13"/>
      <c r="D1064" s="22"/>
      <c r="E1064" s="22"/>
      <c r="F1064" s="23"/>
      <c r="G1064" s="24" t="str">
        <f>IF(B1064="","",IFERROR(INDEX('Registru note'!$C$5:$C$504,MATCH(B1064,'Registru note'!$B$5:$B$504,0)),""))</f>
        <v/>
      </c>
      <c r="H1064" s="25" t="str">
        <f t="shared" si="48"/>
        <v/>
      </c>
      <c r="I1064" s="25" t="str">
        <f t="shared" si="49"/>
        <v/>
      </c>
      <c r="J1064" s="15" t="str">
        <f>IF(B1064="","",IFERROR(INDEX('Registru note'!$D$5:$D$504,MATCH(B1064,'Registru note'!$B$5:$B$504,0)),""))</f>
        <v/>
      </c>
      <c r="K1064" s="17" t="str">
        <f>IF(AND(B1064="",D1064="",E1064=""),"",TRIM(IF(ISNA(MATCH(B1064,'Registru note'!$B$5:$B$504,0)),"Nota nu există în registru. ","")&amp;IF(D1064="","Lipsește contul debitor. ",IF(NOT(OR(ISNUMBER(MATCH(TRIM(IF(ISNUMBER(FIND(".",D1064)),LEFT(D1064,FIND(".",D1064)-1),D1064)),PlanCont,0)),ISNUMBER(MATCH(LEFT(TRIM(IF(ISNUMBER(FIND(".",D1064)),LEFT(D1064,FIND(".",D1064)-1),D1064)),4),PlanCont,0)),ISNUMBER(MATCH(LEFT(TRIM(IF(ISNUMBER(FIND(".",D1064)),LEFT(D1064,FIND(".",D1064)-1),D1064)),3),PlanCont,0)))),"Contul debitor nu există în plan. ",""))&amp;IF(E1064="","Lipsește contul creditor. ",IF(NOT(OR(ISNUMBER(MATCH(TRIM(IF(ISNUMBER(FIND(".",E1064)),LEFT(E1064,FIND(".",E1064)-1),E1064)),PlanCont,0)),ISNUMBER(MATCH(LEFT(TRIM(IF(ISNUMBER(FIND(".",E1064)),LEFT(E1064,FIND(".",E1064)-1),E1064)),4),PlanCont,0)),ISNUMBER(MATCH(LEFT(TRIM(IF(ISNUMBER(FIND(".",E1064)),LEFT(E1064,FIND(".",E1064)-1),E1064)),3),PlanCont,0)))),"Contul creditor nu există în plan. ",""))&amp;IF(AND(D1064&lt;&gt;"",TRIM(D1064&amp;"")=TRIM(E1064&amp;"")),"Același cont pe debit și credit. ","")&amp;IF(N(F1064)=0,"Lipsește suma. ","")&amp;IF(AND(N(F1064)&lt;0,J1064&lt;&gt;"Stornare"),"Sumă negativă într-o notă care nu e de stornare. ","")&amp;IF(C1064="","Lipsește explicația. ","")))</f>
        <v/>
      </c>
      <c r="L1064" s="1" t="str">
        <f>IF(B1064="","",B1064&amp;"|"&amp;COUNTIF($B$5:B1064,B1064))</f>
        <v/>
      </c>
      <c r="M1064" s="1" t="str">
        <f t="shared" si="50"/>
        <v/>
      </c>
    </row>
    <row r="1065" spans="2:13" x14ac:dyDescent="0.2">
      <c r="B1065" s="18"/>
      <c r="C1065" s="13"/>
      <c r="D1065" s="22"/>
      <c r="E1065" s="22"/>
      <c r="F1065" s="23"/>
      <c r="G1065" s="24" t="str">
        <f>IF(B1065="","",IFERROR(INDEX('Registru note'!$C$5:$C$504,MATCH(B1065,'Registru note'!$B$5:$B$504,0)),""))</f>
        <v/>
      </c>
      <c r="H1065" s="25" t="str">
        <f t="shared" si="48"/>
        <v/>
      </c>
      <c r="I1065" s="25" t="str">
        <f t="shared" si="49"/>
        <v/>
      </c>
      <c r="J1065" s="15" t="str">
        <f>IF(B1065="","",IFERROR(INDEX('Registru note'!$D$5:$D$504,MATCH(B1065,'Registru note'!$B$5:$B$504,0)),""))</f>
        <v/>
      </c>
      <c r="K1065" s="17" t="str">
        <f>IF(AND(B1065="",D1065="",E1065=""),"",TRIM(IF(ISNA(MATCH(B1065,'Registru note'!$B$5:$B$504,0)),"Nota nu există în registru. ","")&amp;IF(D1065="","Lipsește contul debitor. ",IF(NOT(OR(ISNUMBER(MATCH(TRIM(IF(ISNUMBER(FIND(".",D1065)),LEFT(D1065,FIND(".",D1065)-1),D1065)),PlanCont,0)),ISNUMBER(MATCH(LEFT(TRIM(IF(ISNUMBER(FIND(".",D1065)),LEFT(D1065,FIND(".",D1065)-1),D1065)),4),PlanCont,0)),ISNUMBER(MATCH(LEFT(TRIM(IF(ISNUMBER(FIND(".",D1065)),LEFT(D1065,FIND(".",D1065)-1),D1065)),3),PlanCont,0)))),"Contul debitor nu există în plan. ",""))&amp;IF(E1065="","Lipsește contul creditor. ",IF(NOT(OR(ISNUMBER(MATCH(TRIM(IF(ISNUMBER(FIND(".",E1065)),LEFT(E1065,FIND(".",E1065)-1),E1065)),PlanCont,0)),ISNUMBER(MATCH(LEFT(TRIM(IF(ISNUMBER(FIND(".",E1065)),LEFT(E1065,FIND(".",E1065)-1),E1065)),4),PlanCont,0)),ISNUMBER(MATCH(LEFT(TRIM(IF(ISNUMBER(FIND(".",E1065)),LEFT(E1065,FIND(".",E1065)-1),E1065)),3),PlanCont,0)))),"Contul creditor nu există în plan. ",""))&amp;IF(AND(D1065&lt;&gt;"",TRIM(D1065&amp;"")=TRIM(E1065&amp;"")),"Același cont pe debit și credit. ","")&amp;IF(N(F1065)=0,"Lipsește suma. ","")&amp;IF(AND(N(F1065)&lt;0,J1065&lt;&gt;"Stornare"),"Sumă negativă într-o notă care nu e de stornare. ","")&amp;IF(C1065="","Lipsește explicația. ","")))</f>
        <v/>
      </c>
      <c r="L1065" s="1" t="str">
        <f>IF(B1065="","",B1065&amp;"|"&amp;COUNTIF($B$5:B1065,B1065))</f>
        <v/>
      </c>
      <c r="M1065" s="1" t="str">
        <f t="shared" si="50"/>
        <v/>
      </c>
    </row>
    <row r="1066" spans="2:13" x14ac:dyDescent="0.2">
      <c r="B1066" s="18"/>
      <c r="C1066" s="13"/>
      <c r="D1066" s="22"/>
      <c r="E1066" s="22"/>
      <c r="F1066" s="23"/>
      <c r="G1066" s="24" t="str">
        <f>IF(B1066="","",IFERROR(INDEX('Registru note'!$C$5:$C$504,MATCH(B1066,'Registru note'!$B$5:$B$504,0)),""))</f>
        <v/>
      </c>
      <c r="H1066" s="25" t="str">
        <f t="shared" si="48"/>
        <v/>
      </c>
      <c r="I1066" s="25" t="str">
        <f t="shared" si="49"/>
        <v/>
      </c>
      <c r="J1066" s="15" t="str">
        <f>IF(B1066="","",IFERROR(INDEX('Registru note'!$D$5:$D$504,MATCH(B1066,'Registru note'!$B$5:$B$504,0)),""))</f>
        <v/>
      </c>
      <c r="K1066" s="17" t="str">
        <f>IF(AND(B1066="",D1066="",E1066=""),"",TRIM(IF(ISNA(MATCH(B1066,'Registru note'!$B$5:$B$504,0)),"Nota nu există în registru. ","")&amp;IF(D1066="","Lipsește contul debitor. ",IF(NOT(OR(ISNUMBER(MATCH(TRIM(IF(ISNUMBER(FIND(".",D1066)),LEFT(D1066,FIND(".",D1066)-1),D1066)),PlanCont,0)),ISNUMBER(MATCH(LEFT(TRIM(IF(ISNUMBER(FIND(".",D1066)),LEFT(D1066,FIND(".",D1066)-1),D1066)),4),PlanCont,0)),ISNUMBER(MATCH(LEFT(TRIM(IF(ISNUMBER(FIND(".",D1066)),LEFT(D1066,FIND(".",D1066)-1),D1066)),3),PlanCont,0)))),"Contul debitor nu există în plan. ",""))&amp;IF(E1066="","Lipsește contul creditor. ",IF(NOT(OR(ISNUMBER(MATCH(TRIM(IF(ISNUMBER(FIND(".",E1066)),LEFT(E1066,FIND(".",E1066)-1),E1066)),PlanCont,0)),ISNUMBER(MATCH(LEFT(TRIM(IF(ISNUMBER(FIND(".",E1066)),LEFT(E1066,FIND(".",E1066)-1),E1066)),4),PlanCont,0)),ISNUMBER(MATCH(LEFT(TRIM(IF(ISNUMBER(FIND(".",E1066)),LEFT(E1066,FIND(".",E1066)-1),E1066)),3),PlanCont,0)))),"Contul creditor nu există în plan. ",""))&amp;IF(AND(D1066&lt;&gt;"",TRIM(D1066&amp;"")=TRIM(E1066&amp;"")),"Același cont pe debit și credit. ","")&amp;IF(N(F1066)=0,"Lipsește suma. ","")&amp;IF(AND(N(F1066)&lt;0,J1066&lt;&gt;"Stornare"),"Sumă negativă într-o notă care nu e de stornare. ","")&amp;IF(C1066="","Lipsește explicația. ","")))</f>
        <v/>
      </c>
      <c r="L1066" s="1" t="str">
        <f>IF(B1066="","",B1066&amp;"|"&amp;COUNTIF($B$5:B1066,B1066))</f>
        <v/>
      </c>
      <c r="M1066" s="1" t="str">
        <f t="shared" si="50"/>
        <v/>
      </c>
    </row>
    <row r="1067" spans="2:13" x14ac:dyDescent="0.2">
      <c r="B1067" s="18"/>
      <c r="C1067" s="13"/>
      <c r="D1067" s="22"/>
      <c r="E1067" s="22"/>
      <c r="F1067" s="23"/>
      <c r="G1067" s="24" t="str">
        <f>IF(B1067="","",IFERROR(INDEX('Registru note'!$C$5:$C$504,MATCH(B1067,'Registru note'!$B$5:$B$504,0)),""))</f>
        <v/>
      </c>
      <c r="H1067" s="25" t="str">
        <f t="shared" si="48"/>
        <v/>
      </c>
      <c r="I1067" s="25" t="str">
        <f t="shared" si="49"/>
        <v/>
      </c>
      <c r="J1067" s="15" t="str">
        <f>IF(B1067="","",IFERROR(INDEX('Registru note'!$D$5:$D$504,MATCH(B1067,'Registru note'!$B$5:$B$504,0)),""))</f>
        <v/>
      </c>
      <c r="K1067" s="17" t="str">
        <f>IF(AND(B1067="",D1067="",E1067=""),"",TRIM(IF(ISNA(MATCH(B1067,'Registru note'!$B$5:$B$504,0)),"Nota nu există în registru. ","")&amp;IF(D1067="","Lipsește contul debitor. ",IF(NOT(OR(ISNUMBER(MATCH(TRIM(IF(ISNUMBER(FIND(".",D1067)),LEFT(D1067,FIND(".",D1067)-1),D1067)),PlanCont,0)),ISNUMBER(MATCH(LEFT(TRIM(IF(ISNUMBER(FIND(".",D1067)),LEFT(D1067,FIND(".",D1067)-1),D1067)),4),PlanCont,0)),ISNUMBER(MATCH(LEFT(TRIM(IF(ISNUMBER(FIND(".",D1067)),LEFT(D1067,FIND(".",D1067)-1),D1067)),3),PlanCont,0)))),"Contul debitor nu există în plan. ",""))&amp;IF(E1067="","Lipsește contul creditor. ",IF(NOT(OR(ISNUMBER(MATCH(TRIM(IF(ISNUMBER(FIND(".",E1067)),LEFT(E1067,FIND(".",E1067)-1),E1067)),PlanCont,0)),ISNUMBER(MATCH(LEFT(TRIM(IF(ISNUMBER(FIND(".",E1067)),LEFT(E1067,FIND(".",E1067)-1),E1067)),4),PlanCont,0)),ISNUMBER(MATCH(LEFT(TRIM(IF(ISNUMBER(FIND(".",E1067)),LEFT(E1067,FIND(".",E1067)-1),E1067)),3),PlanCont,0)))),"Contul creditor nu există în plan. ",""))&amp;IF(AND(D1067&lt;&gt;"",TRIM(D1067&amp;"")=TRIM(E1067&amp;"")),"Același cont pe debit și credit. ","")&amp;IF(N(F1067)=0,"Lipsește suma. ","")&amp;IF(AND(N(F1067)&lt;0,J1067&lt;&gt;"Stornare"),"Sumă negativă într-o notă care nu e de stornare. ","")&amp;IF(C1067="","Lipsește explicația. ","")))</f>
        <v/>
      </c>
      <c r="L1067" s="1" t="str">
        <f>IF(B1067="","",B1067&amp;"|"&amp;COUNTIF($B$5:B1067,B1067))</f>
        <v/>
      </c>
      <c r="M1067" s="1" t="str">
        <f t="shared" si="50"/>
        <v/>
      </c>
    </row>
    <row r="1068" spans="2:13" x14ac:dyDescent="0.2">
      <c r="B1068" s="18"/>
      <c r="C1068" s="13"/>
      <c r="D1068" s="22"/>
      <c r="E1068" s="22"/>
      <c r="F1068" s="23"/>
      <c r="G1068" s="24" t="str">
        <f>IF(B1068="","",IFERROR(INDEX('Registru note'!$C$5:$C$504,MATCH(B1068,'Registru note'!$B$5:$B$504,0)),""))</f>
        <v/>
      </c>
      <c r="H1068" s="25" t="str">
        <f t="shared" si="48"/>
        <v/>
      </c>
      <c r="I1068" s="25" t="str">
        <f t="shared" si="49"/>
        <v/>
      </c>
      <c r="J1068" s="15" t="str">
        <f>IF(B1068="","",IFERROR(INDEX('Registru note'!$D$5:$D$504,MATCH(B1068,'Registru note'!$B$5:$B$504,0)),""))</f>
        <v/>
      </c>
      <c r="K1068" s="17" t="str">
        <f>IF(AND(B1068="",D1068="",E1068=""),"",TRIM(IF(ISNA(MATCH(B1068,'Registru note'!$B$5:$B$504,0)),"Nota nu există în registru. ","")&amp;IF(D1068="","Lipsește contul debitor. ",IF(NOT(OR(ISNUMBER(MATCH(TRIM(IF(ISNUMBER(FIND(".",D1068)),LEFT(D1068,FIND(".",D1068)-1),D1068)),PlanCont,0)),ISNUMBER(MATCH(LEFT(TRIM(IF(ISNUMBER(FIND(".",D1068)),LEFT(D1068,FIND(".",D1068)-1),D1068)),4),PlanCont,0)),ISNUMBER(MATCH(LEFT(TRIM(IF(ISNUMBER(FIND(".",D1068)),LEFT(D1068,FIND(".",D1068)-1),D1068)),3),PlanCont,0)))),"Contul debitor nu există în plan. ",""))&amp;IF(E1068="","Lipsește contul creditor. ",IF(NOT(OR(ISNUMBER(MATCH(TRIM(IF(ISNUMBER(FIND(".",E1068)),LEFT(E1068,FIND(".",E1068)-1),E1068)),PlanCont,0)),ISNUMBER(MATCH(LEFT(TRIM(IF(ISNUMBER(FIND(".",E1068)),LEFT(E1068,FIND(".",E1068)-1),E1068)),4),PlanCont,0)),ISNUMBER(MATCH(LEFT(TRIM(IF(ISNUMBER(FIND(".",E1068)),LEFT(E1068,FIND(".",E1068)-1),E1068)),3),PlanCont,0)))),"Contul creditor nu există în plan. ",""))&amp;IF(AND(D1068&lt;&gt;"",TRIM(D1068&amp;"")=TRIM(E1068&amp;"")),"Același cont pe debit și credit. ","")&amp;IF(N(F1068)=0,"Lipsește suma. ","")&amp;IF(AND(N(F1068)&lt;0,J1068&lt;&gt;"Stornare"),"Sumă negativă într-o notă care nu e de stornare. ","")&amp;IF(C1068="","Lipsește explicația. ","")))</f>
        <v/>
      </c>
      <c r="L1068" s="1" t="str">
        <f>IF(B1068="","",B1068&amp;"|"&amp;COUNTIF($B$5:B1068,B1068))</f>
        <v/>
      </c>
      <c r="M1068" s="1" t="str">
        <f t="shared" si="50"/>
        <v/>
      </c>
    </row>
    <row r="1069" spans="2:13" x14ac:dyDescent="0.2">
      <c r="B1069" s="18"/>
      <c r="C1069" s="13"/>
      <c r="D1069" s="22"/>
      <c r="E1069" s="22"/>
      <c r="F1069" s="23"/>
      <c r="G1069" s="24" t="str">
        <f>IF(B1069="","",IFERROR(INDEX('Registru note'!$C$5:$C$504,MATCH(B1069,'Registru note'!$B$5:$B$504,0)),""))</f>
        <v/>
      </c>
      <c r="H1069" s="25" t="str">
        <f t="shared" si="48"/>
        <v/>
      </c>
      <c r="I1069" s="25" t="str">
        <f t="shared" si="49"/>
        <v/>
      </c>
      <c r="J1069" s="15" t="str">
        <f>IF(B1069="","",IFERROR(INDEX('Registru note'!$D$5:$D$504,MATCH(B1069,'Registru note'!$B$5:$B$504,0)),""))</f>
        <v/>
      </c>
      <c r="K1069" s="17" t="str">
        <f>IF(AND(B1069="",D1069="",E1069=""),"",TRIM(IF(ISNA(MATCH(B1069,'Registru note'!$B$5:$B$504,0)),"Nota nu există în registru. ","")&amp;IF(D1069="","Lipsește contul debitor. ",IF(NOT(OR(ISNUMBER(MATCH(TRIM(IF(ISNUMBER(FIND(".",D1069)),LEFT(D1069,FIND(".",D1069)-1),D1069)),PlanCont,0)),ISNUMBER(MATCH(LEFT(TRIM(IF(ISNUMBER(FIND(".",D1069)),LEFT(D1069,FIND(".",D1069)-1),D1069)),4),PlanCont,0)),ISNUMBER(MATCH(LEFT(TRIM(IF(ISNUMBER(FIND(".",D1069)),LEFT(D1069,FIND(".",D1069)-1),D1069)),3),PlanCont,0)))),"Contul debitor nu există în plan. ",""))&amp;IF(E1069="","Lipsește contul creditor. ",IF(NOT(OR(ISNUMBER(MATCH(TRIM(IF(ISNUMBER(FIND(".",E1069)),LEFT(E1069,FIND(".",E1069)-1),E1069)),PlanCont,0)),ISNUMBER(MATCH(LEFT(TRIM(IF(ISNUMBER(FIND(".",E1069)),LEFT(E1069,FIND(".",E1069)-1),E1069)),4),PlanCont,0)),ISNUMBER(MATCH(LEFT(TRIM(IF(ISNUMBER(FIND(".",E1069)),LEFT(E1069,FIND(".",E1069)-1),E1069)),3),PlanCont,0)))),"Contul creditor nu există în plan. ",""))&amp;IF(AND(D1069&lt;&gt;"",TRIM(D1069&amp;"")=TRIM(E1069&amp;"")),"Același cont pe debit și credit. ","")&amp;IF(N(F1069)=0,"Lipsește suma. ","")&amp;IF(AND(N(F1069)&lt;0,J1069&lt;&gt;"Stornare"),"Sumă negativă într-o notă care nu e de stornare. ","")&amp;IF(C1069="","Lipsește explicația. ","")))</f>
        <v/>
      </c>
      <c r="L1069" s="1" t="str">
        <f>IF(B1069="","",B1069&amp;"|"&amp;COUNTIF($B$5:B1069,B1069))</f>
        <v/>
      </c>
      <c r="M1069" s="1" t="str">
        <f t="shared" si="50"/>
        <v/>
      </c>
    </row>
    <row r="1070" spans="2:13" x14ac:dyDescent="0.2">
      <c r="B1070" s="18"/>
      <c r="C1070" s="13"/>
      <c r="D1070" s="22"/>
      <c r="E1070" s="22"/>
      <c r="F1070" s="23"/>
      <c r="G1070" s="24" t="str">
        <f>IF(B1070="","",IFERROR(INDEX('Registru note'!$C$5:$C$504,MATCH(B1070,'Registru note'!$B$5:$B$504,0)),""))</f>
        <v/>
      </c>
      <c r="H1070" s="25" t="str">
        <f t="shared" si="48"/>
        <v/>
      </c>
      <c r="I1070" s="25" t="str">
        <f t="shared" si="49"/>
        <v/>
      </c>
      <c r="J1070" s="15" t="str">
        <f>IF(B1070="","",IFERROR(INDEX('Registru note'!$D$5:$D$504,MATCH(B1070,'Registru note'!$B$5:$B$504,0)),""))</f>
        <v/>
      </c>
      <c r="K1070" s="17" t="str">
        <f>IF(AND(B1070="",D1070="",E1070=""),"",TRIM(IF(ISNA(MATCH(B1070,'Registru note'!$B$5:$B$504,0)),"Nota nu există în registru. ","")&amp;IF(D1070="","Lipsește contul debitor. ",IF(NOT(OR(ISNUMBER(MATCH(TRIM(IF(ISNUMBER(FIND(".",D1070)),LEFT(D1070,FIND(".",D1070)-1),D1070)),PlanCont,0)),ISNUMBER(MATCH(LEFT(TRIM(IF(ISNUMBER(FIND(".",D1070)),LEFT(D1070,FIND(".",D1070)-1),D1070)),4),PlanCont,0)),ISNUMBER(MATCH(LEFT(TRIM(IF(ISNUMBER(FIND(".",D1070)),LEFT(D1070,FIND(".",D1070)-1),D1070)),3),PlanCont,0)))),"Contul debitor nu există în plan. ",""))&amp;IF(E1070="","Lipsește contul creditor. ",IF(NOT(OR(ISNUMBER(MATCH(TRIM(IF(ISNUMBER(FIND(".",E1070)),LEFT(E1070,FIND(".",E1070)-1),E1070)),PlanCont,0)),ISNUMBER(MATCH(LEFT(TRIM(IF(ISNUMBER(FIND(".",E1070)),LEFT(E1070,FIND(".",E1070)-1),E1070)),4),PlanCont,0)),ISNUMBER(MATCH(LEFT(TRIM(IF(ISNUMBER(FIND(".",E1070)),LEFT(E1070,FIND(".",E1070)-1),E1070)),3),PlanCont,0)))),"Contul creditor nu există în plan. ",""))&amp;IF(AND(D1070&lt;&gt;"",TRIM(D1070&amp;"")=TRIM(E1070&amp;"")),"Același cont pe debit și credit. ","")&amp;IF(N(F1070)=0,"Lipsește suma. ","")&amp;IF(AND(N(F1070)&lt;0,J1070&lt;&gt;"Stornare"),"Sumă negativă într-o notă care nu e de stornare. ","")&amp;IF(C1070="","Lipsește explicația. ","")))</f>
        <v/>
      </c>
      <c r="L1070" s="1" t="str">
        <f>IF(B1070="","",B1070&amp;"|"&amp;COUNTIF($B$5:B1070,B1070))</f>
        <v/>
      </c>
      <c r="M1070" s="1" t="str">
        <f t="shared" si="50"/>
        <v/>
      </c>
    </row>
    <row r="1071" spans="2:13" x14ac:dyDescent="0.2">
      <c r="B1071" s="18"/>
      <c r="C1071" s="13"/>
      <c r="D1071" s="22"/>
      <c r="E1071" s="22"/>
      <c r="F1071" s="23"/>
      <c r="G1071" s="24" t="str">
        <f>IF(B1071="","",IFERROR(INDEX('Registru note'!$C$5:$C$504,MATCH(B1071,'Registru note'!$B$5:$B$504,0)),""))</f>
        <v/>
      </c>
      <c r="H1071" s="25" t="str">
        <f t="shared" si="48"/>
        <v/>
      </c>
      <c r="I1071" s="25" t="str">
        <f t="shared" si="49"/>
        <v/>
      </c>
      <c r="J1071" s="15" t="str">
        <f>IF(B1071="","",IFERROR(INDEX('Registru note'!$D$5:$D$504,MATCH(B1071,'Registru note'!$B$5:$B$504,0)),""))</f>
        <v/>
      </c>
      <c r="K1071" s="17" t="str">
        <f>IF(AND(B1071="",D1071="",E1071=""),"",TRIM(IF(ISNA(MATCH(B1071,'Registru note'!$B$5:$B$504,0)),"Nota nu există în registru. ","")&amp;IF(D1071="","Lipsește contul debitor. ",IF(NOT(OR(ISNUMBER(MATCH(TRIM(IF(ISNUMBER(FIND(".",D1071)),LEFT(D1071,FIND(".",D1071)-1),D1071)),PlanCont,0)),ISNUMBER(MATCH(LEFT(TRIM(IF(ISNUMBER(FIND(".",D1071)),LEFT(D1071,FIND(".",D1071)-1),D1071)),4),PlanCont,0)),ISNUMBER(MATCH(LEFT(TRIM(IF(ISNUMBER(FIND(".",D1071)),LEFT(D1071,FIND(".",D1071)-1),D1071)),3),PlanCont,0)))),"Contul debitor nu există în plan. ",""))&amp;IF(E1071="","Lipsește contul creditor. ",IF(NOT(OR(ISNUMBER(MATCH(TRIM(IF(ISNUMBER(FIND(".",E1071)),LEFT(E1071,FIND(".",E1071)-1),E1071)),PlanCont,0)),ISNUMBER(MATCH(LEFT(TRIM(IF(ISNUMBER(FIND(".",E1071)),LEFT(E1071,FIND(".",E1071)-1),E1071)),4),PlanCont,0)),ISNUMBER(MATCH(LEFT(TRIM(IF(ISNUMBER(FIND(".",E1071)),LEFT(E1071,FIND(".",E1071)-1),E1071)),3),PlanCont,0)))),"Contul creditor nu există în plan. ",""))&amp;IF(AND(D1071&lt;&gt;"",TRIM(D1071&amp;"")=TRIM(E1071&amp;"")),"Același cont pe debit și credit. ","")&amp;IF(N(F1071)=0,"Lipsește suma. ","")&amp;IF(AND(N(F1071)&lt;0,J1071&lt;&gt;"Stornare"),"Sumă negativă într-o notă care nu e de stornare. ","")&amp;IF(C1071="","Lipsește explicația. ","")))</f>
        <v/>
      </c>
      <c r="L1071" s="1" t="str">
        <f>IF(B1071="","",B1071&amp;"|"&amp;COUNTIF($B$5:B1071,B1071))</f>
        <v/>
      </c>
      <c r="M1071" s="1" t="str">
        <f t="shared" si="50"/>
        <v/>
      </c>
    </row>
    <row r="1072" spans="2:13" x14ac:dyDescent="0.2">
      <c r="B1072" s="18"/>
      <c r="C1072" s="13"/>
      <c r="D1072" s="22"/>
      <c r="E1072" s="22"/>
      <c r="F1072" s="23"/>
      <c r="G1072" s="24" t="str">
        <f>IF(B1072="","",IFERROR(INDEX('Registru note'!$C$5:$C$504,MATCH(B1072,'Registru note'!$B$5:$B$504,0)),""))</f>
        <v/>
      </c>
      <c r="H1072" s="25" t="str">
        <f t="shared" si="48"/>
        <v/>
      </c>
      <c r="I1072" s="25" t="str">
        <f t="shared" si="49"/>
        <v/>
      </c>
      <c r="J1072" s="15" t="str">
        <f>IF(B1072="","",IFERROR(INDEX('Registru note'!$D$5:$D$504,MATCH(B1072,'Registru note'!$B$5:$B$504,0)),""))</f>
        <v/>
      </c>
      <c r="K1072" s="17" t="str">
        <f>IF(AND(B1072="",D1072="",E1072=""),"",TRIM(IF(ISNA(MATCH(B1072,'Registru note'!$B$5:$B$504,0)),"Nota nu există în registru. ","")&amp;IF(D1072="","Lipsește contul debitor. ",IF(NOT(OR(ISNUMBER(MATCH(TRIM(IF(ISNUMBER(FIND(".",D1072)),LEFT(D1072,FIND(".",D1072)-1),D1072)),PlanCont,0)),ISNUMBER(MATCH(LEFT(TRIM(IF(ISNUMBER(FIND(".",D1072)),LEFT(D1072,FIND(".",D1072)-1),D1072)),4),PlanCont,0)),ISNUMBER(MATCH(LEFT(TRIM(IF(ISNUMBER(FIND(".",D1072)),LEFT(D1072,FIND(".",D1072)-1),D1072)),3),PlanCont,0)))),"Contul debitor nu există în plan. ",""))&amp;IF(E1072="","Lipsește contul creditor. ",IF(NOT(OR(ISNUMBER(MATCH(TRIM(IF(ISNUMBER(FIND(".",E1072)),LEFT(E1072,FIND(".",E1072)-1),E1072)),PlanCont,0)),ISNUMBER(MATCH(LEFT(TRIM(IF(ISNUMBER(FIND(".",E1072)),LEFT(E1072,FIND(".",E1072)-1),E1072)),4),PlanCont,0)),ISNUMBER(MATCH(LEFT(TRIM(IF(ISNUMBER(FIND(".",E1072)),LEFT(E1072,FIND(".",E1072)-1),E1072)),3),PlanCont,0)))),"Contul creditor nu există în plan. ",""))&amp;IF(AND(D1072&lt;&gt;"",TRIM(D1072&amp;"")=TRIM(E1072&amp;"")),"Același cont pe debit și credit. ","")&amp;IF(N(F1072)=0,"Lipsește suma. ","")&amp;IF(AND(N(F1072)&lt;0,J1072&lt;&gt;"Stornare"),"Sumă negativă într-o notă care nu e de stornare. ","")&amp;IF(C1072="","Lipsește explicația. ","")))</f>
        <v/>
      </c>
      <c r="L1072" s="1" t="str">
        <f>IF(B1072="","",B1072&amp;"|"&amp;COUNTIF($B$5:B1072,B1072))</f>
        <v/>
      </c>
      <c r="M1072" s="1" t="str">
        <f t="shared" si="50"/>
        <v/>
      </c>
    </row>
    <row r="1073" spans="2:13" x14ac:dyDescent="0.2">
      <c r="B1073" s="18"/>
      <c r="C1073" s="13"/>
      <c r="D1073" s="22"/>
      <c r="E1073" s="22"/>
      <c r="F1073" s="23"/>
      <c r="G1073" s="24" t="str">
        <f>IF(B1073="","",IFERROR(INDEX('Registru note'!$C$5:$C$504,MATCH(B1073,'Registru note'!$B$5:$B$504,0)),""))</f>
        <v/>
      </c>
      <c r="H1073" s="25" t="str">
        <f t="shared" si="48"/>
        <v/>
      </c>
      <c r="I1073" s="25" t="str">
        <f t="shared" si="49"/>
        <v/>
      </c>
      <c r="J1073" s="15" t="str">
        <f>IF(B1073="","",IFERROR(INDEX('Registru note'!$D$5:$D$504,MATCH(B1073,'Registru note'!$B$5:$B$504,0)),""))</f>
        <v/>
      </c>
      <c r="K1073" s="17" t="str">
        <f>IF(AND(B1073="",D1073="",E1073=""),"",TRIM(IF(ISNA(MATCH(B1073,'Registru note'!$B$5:$B$504,0)),"Nota nu există în registru. ","")&amp;IF(D1073="","Lipsește contul debitor. ",IF(NOT(OR(ISNUMBER(MATCH(TRIM(IF(ISNUMBER(FIND(".",D1073)),LEFT(D1073,FIND(".",D1073)-1),D1073)),PlanCont,0)),ISNUMBER(MATCH(LEFT(TRIM(IF(ISNUMBER(FIND(".",D1073)),LEFT(D1073,FIND(".",D1073)-1),D1073)),4),PlanCont,0)),ISNUMBER(MATCH(LEFT(TRIM(IF(ISNUMBER(FIND(".",D1073)),LEFT(D1073,FIND(".",D1073)-1),D1073)),3),PlanCont,0)))),"Contul debitor nu există în plan. ",""))&amp;IF(E1073="","Lipsește contul creditor. ",IF(NOT(OR(ISNUMBER(MATCH(TRIM(IF(ISNUMBER(FIND(".",E1073)),LEFT(E1073,FIND(".",E1073)-1),E1073)),PlanCont,0)),ISNUMBER(MATCH(LEFT(TRIM(IF(ISNUMBER(FIND(".",E1073)),LEFT(E1073,FIND(".",E1073)-1),E1073)),4),PlanCont,0)),ISNUMBER(MATCH(LEFT(TRIM(IF(ISNUMBER(FIND(".",E1073)),LEFT(E1073,FIND(".",E1073)-1),E1073)),3),PlanCont,0)))),"Contul creditor nu există în plan. ",""))&amp;IF(AND(D1073&lt;&gt;"",TRIM(D1073&amp;"")=TRIM(E1073&amp;"")),"Același cont pe debit și credit. ","")&amp;IF(N(F1073)=0,"Lipsește suma. ","")&amp;IF(AND(N(F1073)&lt;0,J1073&lt;&gt;"Stornare"),"Sumă negativă într-o notă care nu e de stornare. ","")&amp;IF(C1073="","Lipsește explicația. ","")))</f>
        <v/>
      </c>
      <c r="L1073" s="1" t="str">
        <f>IF(B1073="","",B1073&amp;"|"&amp;COUNTIF($B$5:B1073,B1073))</f>
        <v/>
      </c>
      <c r="M1073" s="1" t="str">
        <f t="shared" si="50"/>
        <v/>
      </c>
    </row>
    <row r="1074" spans="2:13" x14ac:dyDescent="0.2">
      <c r="B1074" s="18"/>
      <c r="C1074" s="13"/>
      <c r="D1074" s="22"/>
      <c r="E1074" s="22"/>
      <c r="F1074" s="23"/>
      <c r="G1074" s="24" t="str">
        <f>IF(B1074="","",IFERROR(INDEX('Registru note'!$C$5:$C$504,MATCH(B1074,'Registru note'!$B$5:$B$504,0)),""))</f>
        <v/>
      </c>
      <c r="H1074" s="25" t="str">
        <f t="shared" si="48"/>
        <v/>
      </c>
      <c r="I1074" s="25" t="str">
        <f t="shared" si="49"/>
        <v/>
      </c>
      <c r="J1074" s="15" t="str">
        <f>IF(B1074="","",IFERROR(INDEX('Registru note'!$D$5:$D$504,MATCH(B1074,'Registru note'!$B$5:$B$504,0)),""))</f>
        <v/>
      </c>
      <c r="K1074" s="17" t="str">
        <f>IF(AND(B1074="",D1074="",E1074=""),"",TRIM(IF(ISNA(MATCH(B1074,'Registru note'!$B$5:$B$504,0)),"Nota nu există în registru. ","")&amp;IF(D1074="","Lipsește contul debitor. ",IF(NOT(OR(ISNUMBER(MATCH(TRIM(IF(ISNUMBER(FIND(".",D1074)),LEFT(D1074,FIND(".",D1074)-1),D1074)),PlanCont,0)),ISNUMBER(MATCH(LEFT(TRIM(IF(ISNUMBER(FIND(".",D1074)),LEFT(D1074,FIND(".",D1074)-1),D1074)),4),PlanCont,0)),ISNUMBER(MATCH(LEFT(TRIM(IF(ISNUMBER(FIND(".",D1074)),LEFT(D1074,FIND(".",D1074)-1),D1074)),3),PlanCont,0)))),"Contul debitor nu există în plan. ",""))&amp;IF(E1074="","Lipsește contul creditor. ",IF(NOT(OR(ISNUMBER(MATCH(TRIM(IF(ISNUMBER(FIND(".",E1074)),LEFT(E1074,FIND(".",E1074)-1),E1074)),PlanCont,0)),ISNUMBER(MATCH(LEFT(TRIM(IF(ISNUMBER(FIND(".",E1074)),LEFT(E1074,FIND(".",E1074)-1),E1074)),4),PlanCont,0)),ISNUMBER(MATCH(LEFT(TRIM(IF(ISNUMBER(FIND(".",E1074)),LEFT(E1074,FIND(".",E1074)-1),E1074)),3),PlanCont,0)))),"Contul creditor nu există în plan. ",""))&amp;IF(AND(D1074&lt;&gt;"",TRIM(D1074&amp;"")=TRIM(E1074&amp;"")),"Același cont pe debit și credit. ","")&amp;IF(N(F1074)=0,"Lipsește suma. ","")&amp;IF(AND(N(F1074)&lt;0,J1074&lt;&gt;"Stornare"),"Sumă negativă într-o notă care nu e de stornare. ","")&amp;IF(C1074="","Lipsește explicația. ","")))</f>
        <v/>
      </c>
      <c r="L1074" s="1" t="str">
        <f>IF(B1074="","",B1074&amp;"|"&amp;COUNTIF($B$5:B1074,B1074))</f>
        <v/>
      </c>
      <c r="M1074" s="1" t="str">
        <f t="shared" si="50"/>
        <v/>
      </c>
    </row>
    <row r="1075" spans="2:13" x14ac:dyDescent="0.2">
      <c r="B1075" s="18"/>
      <c r="C1075" s="13"/>
      <c r="D1075" s="22"/>
      <c r="E1075" s="22"/>
      <c r="F1075" s="23"/>
      <c r="G1075" s="24" t="str">
        <f>IF(B1075="","",IFERROR(INDEX('Registru note'!$C$5:$C$504,MATCH(B1075,'Registru note'!$B$5:$B$504,0)),""))</f>
        <v/>
      </c>
      <c r="H1075" s="25" t="str">
        <f t="shared" si="48"/>
        <v/>
      </c>
      <c r="I1075" s="25" t="str">
        <f t="shared" si="49"/>
        <v/>
      </c>
      <c r="J1075" s="15" t="str">
        <f>IF(B1075="","",IFERROR(INDEX('Registru note'!$D$5:$D$504,MATCH(B1075,'Registru note'!$B$5:$B$504,0)),""))</f>
        <v/>
      </c>
      <c r="K1075" s="17" t="str">
        <f>IF(AND(B1075="",D1075="",E1075=""),"",TRIM(IF(ISNA(MATCH(B1075,'Registru note'!$B$5:$B$504,0)),"Nota nu există în registru. ","")&amp;IF(D1075="","Lipsește contul debitor. ",IF(NOT(OR(ISNUMBER(MATCH(TRIM(IF(ISNUMBER(FIND(".",D1075)),LEFT(D1075,FIND(".",D1075)-1),D1075)),PlanCont,0)),ISNUMBER(MATCH(LEFT(TRIM(IF(ISNUMBER(FIND(".",D1075)),LEFT(D1075,FIND(".",D1075)-1),D1075)),4),PlanCont,0)),ISNUMBER(MATCH(LEFT(TRIM(IF(ISNUMBER(FIND(".",D1075)),LEFT(D1075,FIND(".",D1075)-1),D1075)),3),PlanCont,0)))),"Contul debitor nu există în plan. ",""))&amp;IF(E1075="","Lipsește contul creditor. ",IF(NOT(OR(ISNUMBER(MATCH(TRIM(IF(ISNUMBER(FIND(".",E1075)),LEFT(E1075,FIND(".",E1075)-1),E1075)),PlanCont,0)),ISNUMBER(MATCH(LEFT(TRIM(IF(ISNUMBER(FIND(".",E1075)),LEFT(E1075,FIND(".",E1075)-1),E1075)),4),PlanCont,0)),ISNUMBER(MATCH(LEFT(TRIM(IF(ISNUMBER(FIND(".",E1075)),LEFT(E1075,FIND(".",E1075)-1),E1075)),3),PlanCont,0)))),"Contul creditor nu există în plan. ",""))&amp;IF(AND(D1075&lt;&gt;"",TRIM(D1075&amp;"")=TRIM(E1075&amp;"")),"Același cont pe debit și credit. ","")&amp;IF(N(F1075)=0,"Lipsește suma. ","")&amp;IF(AND(N(F1075)&lt;0,J1075&lt;&gt;"Stornare"),"Sumă negativă într-o notă care nu e de stornare. ","")&amp;IF(C1075="","Lipsește explicația. ","")))</f>
        <v/>
      </c>
      <c r="L1075" s="1" t="str">
        <f>IF(B1075="","",B1075&amp;"|"&amp;COUNTIF($B$5:B1075,B1075))</f>
        <v/>
      </c>
      <c r="M1075" s="1" t="str">
        <f t="shared" si="50"/>
        <v/>
      </c>
    </row>
    <row r="1076" spans="2:13" x14ac:dyDescent="0.2">
      <c r="B1076" s="18"/>
      <c r="C1076" s="13"/>
      <c r="D1076" s="22"/>
      <c r="E1076" s="22"/>
      <c r="F1076" s="23"/>
      <c r="G1076" s="24" t="str">
        <f>IF(B1076="","",IFERROR(INDEX('Registru note'!$C$5:$C$504,MATCH(B1076,'Registru note'!$B$5:$B$504,0)),""))</f>
        <v/>
      </c>
      <c r="H1076" s="25" t="str">
        <f t="shared" si="48"/>
        <v/>
      </c>
      <c r="I1076" s="25" t="str">
        <f t="shared" si="49"/>
        <v/>
      </c>
      <c r="J1076" s="15" t="str">
        <f>IF(B1076="","",IFERROR(INDEX('Registru note'!$D$5:$D$504,MATCH(B1076,'Registru note'!$B$5:$B$504,0)),""))</f>
        <v/>
      </c>
      <c r="K1076" s="17" t="str">
        <f>IF(AND(B1076="",D1076="",E1076=""),"",TRIM(IF(ISNA(MATCH(B1076,'Registru note'!$B$5:$B$504,0)),"Nota nu există în registru. ","")&amp;IF(D1076="","Lipsește contul debitor. ",IF(NOT(OR(ISNUMBER(MATCH(TRIM(IF(ISNUMBER(FIND(".",D1076)),LEFT(D1076,FIND(".",D1076)-1),D1076)),PlanCont,0)),ISNUMBER(MATCH(LEFT(TRIM(IF(ISNUMBER(FIND(".",D1076)),LEFT(D1076,FIND(".",D1076)-1),D1076)),4),PlanCont,0)),ISNUMBER(MATCH(LEFT(TRIM(IF(ISNUMBER(FIND(".",D1076)),LEFT(D1076,FIND(".",D1076)-1),D1076)),3),PlanCont,0)))),"Contul debitor nu există în plan. ",""))&amp;IF(E1076="","Lipsește contul creditor. ",IF(NOT(OR(ISNUMBER(MATCH(TRIM(IF(ISNUMBER(FIND(".",E1076)),LEFT(E1076,FIND(".",E1076)-1),E1076)),PlanCont,0)),ISNUMBER(MATCH(LEFT(TRIM(IF(ISNUMBER(FIND(".",E1076)),LEFT(E1076,FIND(".",E1076)-1),E1076)),4),PlanCont,0)),ISNUMBER(MATCH(LEFT(TRIM(IF(ISNUMBER(FIND(".",E1076)),LEFT(E1076,FIND(".",E1076)-1),E1076)),3),PlanCont,0)))),"Contul creditor nu există în plan. ",""))&amp;IF(AND(D1076&lt;&gt;"",TRIM(D1076&amp;"")=TRIM(E1076&amp;"")),"Același cont pe debit și credit. ","")&amp;IF(N(F1076)=0,"Lipsește suma. ","")&amp;IF(AND(N(F1076)&lt;0,J1076&lt;&gt;"Stornare"),"Sumă negativă într-o notă care nu e de stornare. ","")&amp;IF(C1076="","Lipsește explicația. ","")))</f>
        <v/>
      </c>
      <c r="L1076" s="1" t="str">
        <f>IF(B1076="","",B1076&amp;"|"&amp;COUNTIF($B$5:B1076,B1076))</f>
        <v/>
      </c>
      <c r="M1076" s="1" t="str">
        <f t="shared" si="50"/>
        <v/>
      </c>
    </row>
    <row r="1077" spans="2:13" x14ac:dyDescent="0.2">
      <c r="B1077" s="18"/>
      <c r="C1077" s="13"/>
      <c r="D1077" s="22"/>
      <c r="E1077" s="22"/>
      <c r="F1077" s="23"/>
      <c r="G1077" s="24" t="str">
        <f>IF(B1077="","",IFERROR(INDEX('Registru note'!$C$5:$C$504,MATCH(B1077,'Registru note'!$B$5:$B$504,0)),""))</f>
        <v/>
      </c>
      <c r="H1077" s="25" t="str">
        <f t="shared" si="48"/>
        <v/>
      </c>
      <c r="I1077" s="25" t="str">
        <f t="shared" si="49"/>
        <v/>
      </c>
      <c r="J1077" s="15" t="str">
        <f>IF(B1077="","",IFERROR(INDEX('Registru note'!$D$5:$D$504,MATCH(B1077,'Registru note'!$B$5:$B$504,0)),""))</f>
        <v/>
      </c>
      <c r="K1077" s="17" t="str">
        <f>IF(AND(B1077="",D1077="",E1077=""),"",TRIM(IF(ISNA(MATCH(B1077,'Registru note'!$B$5:$B$504,0)),"Nota nu există în registru. ","")&amp;IF(D1077="","Lipsește contul debitor. ",IF(NOT(OR(ISNUMBER(MATCH(TRIM(IF(ISNUMBER(FIND(".",D1077)),LEFT(D1077,FIND(".",D1077)-1),D1077)),PlanCont,0)),ISNUMBER(MATCH(LEFT(TRIM(IF(ISNUMBER(FIND(".",D1077)),LEFT(D1077,FIND(".",D1077)-1),D1077)),4),PlanCont,0)),ISNUMBER(MATCH(LEFT(TRIM(IF(ISNUMBER(FIND(".",D1077)),LEFT(D1077,FIND(".",D1077)-1),D1077)),3),PlanCont,0)))),"Contul debitor nu există în plan. ",""))&amp;IF(E1077="","Lipsește contul creditor. ",IF(NOT(OR(ISNUMBER(MATCH(TRIM(IF(ISNUMBER(FIND(".",E1077)),LEFT(E1077,FIND(".",E1077)-1),E1077)),PlanCont,0)),ISNUMBER(MATCH(LEFT(TRIM(IF(ISNUMBER(FIND(".",E1077)),LEFT(E1077,FIND(".",E1077)-1),E1077)),4),PlanCont,0)),ISNUMBER(MATCH(LEFT(TRIM(IF(ISNUMBER(FIND(".",E1077)),LEFT(E1077,FIND(".",E1077)-1),E1077)),3),PlanCont,0)))),"Contul creditor nu există în plan. ",""))&amp;IF(AND(D1077&lt;&gt;"",TRIM(D1077&amp;"")=TRIM(E1077&amp;"")),"Același cont pe debit și credit. ","")&amp;IF(N(F1077)=0,"Lipsește suma. ","")&amp;IF(AND(N(F1077)&lt;0,J1077&lt;&gt;"Stornare"),"Sumă negativă într-o notă care nu e de stornare. ","")&amp;IF(C1077="","Lipsește explicația. ","")))</f>
        <v/>
      </c>
      <c r="L1077" s="1" t="str">
        <f>IF(B1077="","",B1077&amp;"|"&amp;COUNTIF($B$5:B1077,B1077))</f>
        <v/>
      </c>
      <c r="M1077" s="1" t="str">
        <f t="shared" si="50"/>
        <v/>
      </c>
    </row>
    <row r="1078" spans="2:13" x14ac:dyDescent="0.2">
      <c r="B1078" s="18"/>
      <c r="C1078" s="13"/>
      <c r="D1078" s="22"/>
      <c r="E1078" s="22"/>
      <c r="F1078" s="23"/>
      <c r="G1078" s="24" t="str">
        <f>IF(B1078="","",IFERROR(INDEX('Registru note'!$C$5:$C$504,MATCH(B1078,'Registru note'!$B$5:$B$504,0)),""))</f>
        <v/>
      </c>
      <c r="H1078" s="25" t="str">
        <f t="shared" si="48"/>
        <v/>
      </c>
      <c r="I1078" s="25" t="str">
        <f t="shared" si="49"/>
        <v/>
      </c>
      <c r="J1078" s="15" t="str">
        <f>IF(B1078="","",IFERROR(INDEX('Registru note'!$D$5:$D$504,MATCH(B1078,'Registru note'!$B$5:$B$504,0)),""))</f>
        <v/>
      </c>
      <c r="K1078" s="17" t="str">
        <f>IF(AND(B1078="",D1078="",E1078=""),"",TRIM(IF(ISNA(MATCH(B1078,'Registru note'!$B$5:$B$504,0)),"Nota nu există în registru. ","")&amp;IF(D1078="","Lipsește contul debitor. ",IF(NOT(OR(ISNUMBER(MATCH(TRIM(IF(ISNUMBER(FIND(".",D1078)),LEFT(D1078,FIND(".",D1078)-1),D1078)),PlanCont,0)),ISNUMBER(MATCH(LEFT(TRIM(IF(ISNUMBER(FIND(".",D1078)),LEFT(D1078,FIND(".",D1078)-1),D1078)),4),PlanCont,0)),ISNUMBER(MATCH(LEFT(TRIM(IF(ISNUMBER(FIND(".",D1078)),LEFT(D1078,FIND(".",D1078)-1),D1078)),3),PlanCont,0)))),"Contul debitor nu există în plan. ",""))&amp;IF(E1078="","Lipsește contul creditor. ",IF(NOT(OR(ISNUMBER(MATCH(TRIM(IF(ISNUMBER(FIND(".",E1078)),LEFT(E1078,FIND(".",E1078)-1),E1078)),PlanCont,0)),ISNUMBER(MATCH(LEFT(TRIM(IF(ISNUMBER(FIND(".",E1078)),LEFT(E1078,FIND(".",E1078)-1),E1078)),4),PlanCont,0)),ISNUMBER(MATCH(LEFT(TRIM(IF(ISNUMBER(FIND(".",E1078)),LEFT(E1078,FIND(".",E1078)-1),E1078)),3),PlanCont,0)))),"Contul creditor nu există în plan. ",""))&amp;IF(AND(D1078&lt;&gt;"",TRIM(D1078&amp;"")=TRIM(E1078&amp;"")),"Același cont pe debit și credit. ","")&amp;IF(N(F1078)=0,"Lipsește suma. ","")&amp;IF(AND(N(F1078)&lt;0,J1078&lt;&gt;"Stornare"),"Sumă negativă într-o notă care nu e de stornare. ","")&amp;IF(C1078="","Lipsește explicația. ","")))</f>
        <v/>
      </c>
      <c r="L1078" s="1" t="str">
        <f>IF(B1078="","",B1078&amp;"|"&amp;COUNTIF($B$5:B1078,B1078))</f>
        <v/>
      </c>
      <c r="M1078" s="1" t="str">
        <f t="shared" si="50"/>
        <v/>
      </c>
    </row>
    <row r="1079" spans="2:13" x14ac:dyDescent="0.2">
      <c r="B1079" s="18"/>
      <c r="C1079" s="13"/>
      <c r="D1079" s="22"/>
      <c r="E1079" s="22"/>
      <c r="F1079" s="23"/>
      <c r="G1079" s="24" t="str">
        <f>IF(B1079="","",IFERROR(INDEX('Registru note'!$C$5:$C$504,MATCH(B1079,'Registru note'!$B$5:$B$504,0)),""))</f>
        <v/>
      </c>
      <c r="H1079" s="25" t="str">
        <f t="shared" si="48"/>
        <v/>
      </c>
      <c r="I1079" s="25" t="str">
        <f t="shared" si="49"/>
        <v/>
      </c>
      <c r="J1079" s="15" t="str">
        <f>IF(B1079="","",IFERROR(INDEX('Registru note'!$D$5:$D$504,MATCH(B1079,'Registru note'!$B$5:$B$504,0)),""))</f>
        <v/>
      </c>
      <c r="K1079" s="17" t="str">
        <f>IF(AND(B1079="",D1079="",E1079=""),"",TRIM(IF(ISNA(MATCH(B1079,'Registru note'!$B$5:$B$504,0)),"Nota nu există în registru. ","")&amp;IF(D1079="","Lipsește contul debitor. ",IF(NOT(OR(ISNUMBER(MATCH(TRIM(IF(ISNUMBER(FIND(".",D1079)),LEFT(D1079,FIND(".",D1079)-1),D1079)),PlanCont,0)),ISNUMBER(MATCH(LEFT(TRIM(IF(ISNUMBER(FIND(".",D1079)),LEFT(D1079,FIND(".",D1079)-1),D1079)),4),PlanCont,0)),ISNUMBER(MATCH(LEFT(TRIM(IF(ISNUMBER(FIND(".",D1079)),LEFT(D1079,FIND(".",D1079)-1),D1079)),3),PlanCont,0)))),"Contul debitor nu există în plan. ",""))&amp;IF(E1079="","Lipsește contul creditor. ",IF(NOT(OR(ISNUMBER(MATCH(TRIM(IF(ISNUMBER(FIND(".",E1079)),LEFT(E1079,FIND(".",E1079)-1),E1079)),PlanCont,0)),ISNUMBER(MATCH(LEFT(TRIM(IF(ISNUMBER(FIND(".",E1079)),LEFT(E1079,FIND(".",E1079)-1),E1079)),4),PlanCont,0)),ISNUMBER(MATCH(LEFT(TRIM(IF(ISNUMBER(FIND(".",E1079)),LEFT(E1079,FIND(".",E1079)-1),E1079)),3),PlanCont,0)))),"Contul creditor nu există în plan. ",""))&amp;IF(AND(D1079&lt;&gt;"",TRIM(D1079&amp;"")=TRIM(E1079&amp;"")),"Același cont pe debit și credit. ","")&amp;IF(N(F1079)=0,"Lipsește suma. ","")&amp;IF(AND(N(F1079)&lt;0,J1079&lt;&gt;"Stornare"),"Sumă negativă într-o notă care nu e de stornare. ","")&amp;IF(C1079="","Lipsește explicația. ","")))</f>
        <v/>
      </c>
      <c r="L1079" s="1" t="str">
        <f>IF(B1079="","",B1079&amp;"|"&amp;COUNTIF($B$5:B1079,B1079))</f>
        <v/>
      </c>
      <c r="M1079" s="1" t="str">
        <f t="shared" si="50"/>
        <v/>
      </c>
    </row>
    <row r="1080" spans="2:13" x14ac:dyDescent="0.2">
      <c r="B1080" s="18"/>
      <c r="C1080" s="13"/>
      <c r="D1080" s="22"/>
      <c r="E1080" s="22"/>
      <c r="F1080" s="23"/>
      <c r="G1080" s="24" t="str">
        <f>IF(B1080="","",IFERROR(INDEX('Registru note'!$C$5:$C$504,MATCH(B1080,'Registru note'!$B$5:$B$504,0)),""))</f>
        <v/>
      </c>
      <c r="H1080" s="25" t="str">
        <f t="shared" si="48"/>
        <v/>
      </c>
      <c r="I1080" s="25" t="str">
        <f t="shared" si="49"/>
        <v/>
      </c>
      <c r="J1080" s="15" t="str">
        <f>IF(B1080="","",IFERROR(INDEX('Registru note'!$D$5:$D$504,MATCH(B1080,'Registru note'!$B$5:$B$504,0)),""))</f>
        <v/>
      </c>
      <c r="K1080" s="17" t="str">
        <f>IF(AND(B1080="",D1080="",E1080=""),"",TRIM(IF(ISNA(MATCH(B1080,'Registru note'!$B$5:$B$504,0)),"Nota nu există în registru. ","")&amp;IF(D1080="","Lipsește contul debitor. ",IF(NOT(OR(ISNUMBER(MATCH(TRIM(IF(ISNUMBER(FIND(".",D1080)),LEFT(D1080,FIND(".",D1080)-1),D1080)),PlanCont,0)),ISNUMBER(MATCH(LEFT(TRIM(IF(ISNUMBER(FIND(".",D1080)),LEFT(D1080,FIND(".",D1080)-1),D1080)),4),PlanCont,0)),ISNUMBER(MATCH(LEFT(TRIM(IF(ISNUMBER(FIND(".",D1080)),LEFT(D1080,FIND(".",D1080)-1),D1080)),3),PlanCont,0)))),"Contul debitor nu există în plan. ",""))&amp;IF(E1080="","Lipsește contul creditor. ",IF(NOT(OR(ISNUMBER(MATCH(TRIM(IF(ISNUMBER(FIND(".",E1080)),LEFT(E1080,FIND(".",E1080)-1),E1080)),PlanCont,0)),ISNUMBER(MATCH(LEFT(TRIM(IF(ISNUMBER(FIND(".",E1080)),LEFT(E1080,FIND(".",E1080)-1),E1080)),4),PlanCont,0)),ISNUMBER(MATCH(LEFT(TRIM(IF(ISNUMBER(FIND(".",E1080)),LEFT(E1080,FIND(".",E1080)-1),E1080)),3),PlanCont,0)))),"Contul creditor nu există în plan. ",""))&amp;IF(AND(D1080&lt;&gt;"",TRIM(D1080&amp;"")=TRIM(E1080&amp;"")),"Același cont pe debit și credit. ","")&amp;IF(N(F1080)=0,"Lipsește suma. ","")&amp;IF(AND(N(F1080)&lt;0,J1080&lt;&gt;"Stornare"),"Sumă negativă într-o notă care nu e de stornare. ","")&amp;IF(C1080="","Lipsește explicația. ","")))</f>
        <v/>
      </c>
      <c r="L1080" s="1" t="str">
        <f>IF(B1080="","",B1080&amp;"|"&amp;COUNTIF($B$5:B1080,B1080))</f>
        <v/>
      </c>
      <c r="M1080" s="1" t="str">
        <f t="shared" si="50"/>
        <v/>
      </c>
    </row>
    <row r="1081" spans="2:13" x14ac:dyDescent="0.2">
      <c r="B1081" s="18"/>
      <c r="C1081" s="13"/>
      <c r="D1081" s="22"/>
      <c r="E1081" s="22"/>
      <c r="F1081" s="23"/>
      <c r="G1081" s="24" t="str">
        <f>IF(B1081="","",IFERROR(INDEX('Registru note'!$C$5:$C$504,MATCH(B1081,'Registru note'!$B$5:$B$504,0)),""))</f>
        <v/>
      </c>
      <c r="H1081" s="25" t="str">
        <f t="shared" si="48"/>
        <v/>
      </c>
      <c r="I1081" s="25" t="str">
        <f t="shared" si="49"/>
        <v/>
      </c>
      <c r="J1081" s="15" t="str">
        <f>IF(B1081="","",IFERROR(INDEX('Registru note'!$D$5:$D$504,MATCH(B1081,'Registru note'!$B$5:$B$504,0)),""))</f>
        <v/>
      </c>
      <c r="K1081" s="17" t="str">
        <f>IF(AND(B1081="",D1081="",E1081=""),"",TRIM(IF(ISNA(MATCH(B1081,'Registru note'!$B$5:$B$504,0)),"Nota nu există în registru. ","")&amp;IF(D1081="","Lipsește contul debitor. ",IF(NOT(OR(ISNUMBER(MATCH(TRIM(IF(ISNUMBER(FIND(".",D1081)),LEFT(D1081,FIND(".",D1081)-1),D1081)),PlanCont,0)),ISNUMBER(MATCH(LEFT(TRIM(IF(ISNUMBER(FIND(".",D1081)),LEFT(D1081,FIND(".",D1081)-1),D1081)),4),PlanCont,0)),ISNUMBER(MATCH(LEFT(TRIM(IF(ISNUMBER(FIND(".",D1081)),LEFT(D1081,FIND(".",D1081)-1),D1081)),3),PlanCont,0)))),"Contul debitor nu există în plan. ",""))&amp;IF(E1081="","Lipsește contul creditor. ",IF(NOT(OR(ISNUMBER(MATCH(TRIM(IF(ISNUMBER(FIND(".",E1081)),LEFT(E1081,FIND(".",E1081)-1),E1081)),PlanCont,0)),ISNUMBER(MATCH(LEFT(TRIM(IF(ISNUMBER(FIND(".",E1081)),LEFT(E1081,FIND(".",E1081)-1),E1081)),4),PlanCont,0)),ISNUMBER(MATCH(LEFT(TRIM(IF(ISNUMBER(FIND(".",E1081)),LEFT(E1081,FIND(".",E1081)-1),E1081)),3),PlanCont,0)))),"Contul creditor nu există în plan. ",""))&amp;IF(AND(D1081&lt;&gt;"",TRIM(D1081&amp;"")=TRIM(E1081&amp;"")),"Același cont pe debit și credit. ","")&amp;IF(N(F1081)=0,"Lipsește suma. ","")&amp;IF(AND(N(F1081)&lt;0,J1081&lt;&gt;"Stornare"),"Sumă negativă într-o notă care nu e de stornare. ","")&amp;IF(C1081="","Lipsește explicația. ","")))</f>
        <v/>
      </c>
      <c r="L1081" s="1" t="str">
        <f>IF(B1081="","",B1081&amp;"|"&amp;COUNTIF($B$5:B1081,B1081))</f>
        <v/>
      </c>
      <c r="M1081" s="1" t="str">
        <f t="shared" si="50"/>
        <v/>
      </c>
    </row>
    <row r="1082" spans="2:13" x14ac:dyDescent="0.2">
      <c r="B1082" s="18"/>
      <c r="C1082" s="13"/>
      <c r="D1082" s="22"/>
      <c r="E1082" s="22"/>
      <c r="F1082" s="23"/>
      <c r="G1082" s="24" t="str">
        <f>IF(B1082="","",IFERROR(INDEX('Registru note'!$C$5:$C$504,MATCH(B1082,'Registru note'!$B$5:$B$504,0)),""))</f>
        <v/>
      </c>
      <c r="H1082" s="25" t="str">
        <f t="shared" si="48"/>
        <v/>
      </c>
      <c r="I1082" s="25" t="str">
        <f t="shared" si="49"/>
        <v/>
      </c>
      <c r="J1082" s="15" t="str">
        <f>IF(B1082="","",IFERROR(INDEX('Registru note'!$D$5:$D$504,MATCH(B1082,'Registru note'!$B$5:$B$504,0)),""))</f>
        <v/>
      </c>
      <c r="K1082" s="17" t="str">
        <f>IF(AND(B1082="",D1082="",E1082=""),"",TRIM(IF(ISNA(MATCH(B1082,'Registru note'!$B$5:$B$504,0)),"Nota nu există în registru. ","")&amp;IF(D1082="","Lipsește contul debitor. ",IF(NOT(OR(ISNUMBER(MATCH(TRIM(IF(ISNUMBER(FIND(".",D1082)),LEFT(D1082,FIND(".",D1082)-1),D1082)),PlanCont,0)),ISNUMBER(MATCH(LEFT(TRIM(IF(ISNUMBER(FIND(".",D1082)),LEFT(D1082,FIND(".",D1082)-1),D1082)),4),PlanCont,0)),ISNUMBER(MATCH(LEFT(TRIM(IF(ISNUMBER(FIND(".",D1082)),LEFT(D1082,FIND(".",D1082)-1),D1082)),3),PlanCont,0)))),"Contul debitor nu există în plan. ",""))&amp;IF(E1082="","Lipsește contul creditor. ",IF(NOT(OR(ISNUMBER(MATCH(TRIM(IF(ISNUMBER(FIND(".",E1082)),LEFT(E1082,FIND(".",E1082)-1),E1082)),PlanCont,0)),ISNUMBER(MATCH(LEFT(TRIM(IF(ISNUMBER(FIND(".",E1082)),LEFT(E1082,FIND(".",E1082)-1),E1082)),4),PlanCont,0)),ISNUMBER(MATCH(LEFT(TRIM(IF(ISNUMBER(FIND(".",E1082)),LEFT(E1082,FIND(".",E1082)-1),E1082)),3),PlanCont,0)))),"Contul creditor nu există în plan. ",""))&amp;IF(AND(D1082&lt;&gt;"",TRIM(D1082&amp;"")=TRIM(E1082&amp;"")),"Același cont pe debit și credit. ","")&amp;IF(N(F1082)=0,"Lipsește suma. ","")&amp;IF(AND(N(F1082)&lt;0,J1082&lt;&gt;"Stornare"),"Sumă negativă într-o notă care nu e de stornare. ","")&amp;IF(C1082="","Lipsește explicația. ","")))</f>
        <v/>
      </c>
      <c r="L1082" s="1" t="str">
        <f>IF(B1082="","",B1082&amp;"|"&amp;COUNTIF($B$5:B1082,B1082))</f>
        <v/>
      </c>
      <c r="M1082" s="1" t="str">
        <f t="shared" si="50"/>
        <v/>
      </c>
    </row>
    <row r="1083" spans="2:13" x14ac:dyDescent="0.2">
      <c r="B1083" s="18"/>
      <c r="C1083" s="13"/>
      <c r="D1083" s="22"/>
      <c r="E1083" s="22"/>
      <c r="F1083" s="23"/>
      <c r="G1083" s="24" t="str">
        <f>IF(B1083="","",IFERROR(INDEX('Registru note'!$C$5:$C$504,MATCH(B1083,'Registru note'!$B$5:$B$504,0)),""))</f>
        <v/>
      </c>
      <c r="H1083" s="25" t="str">
        <f t="shared" si="48"/>
        <v/>
      </c>
      <c r="I1083" s="25" t="str">
        <f t="shared" si="49"/>
        <v/>
      </c>
      <c r="J1083" s="15" t="str">
        <f>IF(B1083="","",IFERROR(INDEX('Registru note'!$D$5:$D$504,MATCH(B1083,'Registru note'!$B$5:$B$504,0)),""))</f>
        <v/>
      </c>
      <c r="K1083" s="17" t="str">
        <f>IF(AND(B1083="",D1083="",E1083=""),"",TRIM(IF(ISNA(MATCH(B1083,'Registru note'!$B$5:$B$504,0)),"Nota nu există în registru. ","")&amp;IF(D1083="","Lipsește contul debitor. ",IF(NOT(OR(ISNUMBER(MATCH(TRIM(IF(ISNUMBER(FIND(".",D1083)),LEFT(D1083,FIND(".",D1083)-1),D1083)),PlanCont,0)),ISNUMBER(MATCH(LEFT(TRIM(IF(ISNUMBER(FIND(".",D1083)),LEFT(D1083,FIND(".",D1083)-1),D1083)),4),PlanCont,0)),ISNUMBER(MATCH(LEFT(TRIM(IF(ISNUMBER(FIND(".",D1083)),LEFT(D1083,FIND(".",D1083)-1),D1083)),3),PlanCont,0)))),"Contul debitor nu există în plan. ",""))&amp;IF(E1083="","Lipsește contul creditor. ",IF(NOT(OR(ISNUMBER(MATCH(TRIM(IF(ISNUMBER(FIND(".",E1083)),LEFT(E1083,FIND(".",E1083)-1),E1083)),PlanCont,0)),ISNUMBER(MATCH(LEFT(TRIM(IF(ISNUMBER(FIND(".",E1083)),LEFT(E1083,FIND(".",E1083)-1),E1083)),4),PlanCont,0)),ISNUMBER(MATCH(LEFT(TRIM(IF(ISNUMBER(FIND(".",E1083)),LEFT(E1083,FIND(".",E1083)-1),E1083)),3),PlanCont,0)))),"Contul creditor nu există în plan. ",""))&amp;IF(AND(D1083&lt;&gt;"",TRIM(D1083&amp;"")=TRIM(E1083&amp;"")),"Același cont pe debit și credit. ","")&amp;IF(N(F1083)=0,"Lipsește suma. ","")&amp;IF(AND(N(F1083)&lt;0,J1083&lt;&gt;"Stornare"),"Sumă negativă într-o notă care nu e de stornare. ","")&amp;IF(C1083="","Lipsește explicația. ","")))</f>
        <v/>
      </c>
      <c r="L1083" s="1" t="str">
        <f>IF(B1083="","",B1083&amp;"|"&amp;COUNTIF($B$5:B1083,B1083))</f>
        <v/>
      </c>
      <c r="M1083" s="1" t="str">
        <f t="shared" si="50"/>
        <v/>
      </c>
    </row>
    <row r="1084" spans="2:13" x14ac:dyDescent="0.2">
      <c r="B1084" s="18"/>
      <c r="C1084" s="13"/>
      <c r="D1084" s="22"/>
      <c r="E1084" s="22"/>
      <c r="F1084" s="23"/>
      <c r="G1084" s="24" t="str">
        <f>IF(B1084="","",IFERROR(INDEX('Registru note'!$C$5:$C$504,MATCH(B1084,'Registru note'!$B$5:$B$504,0)),""))</f>
        <v/>
      </c>
      <c r="H1084" s="25" t="str">
        <f t="shared" si="48"/>
        <v/>
      </c>
      <c r="I1084" s="25" t="str">
        <f t="shared" si="49"/>
        <v/>
      </c>
      <c r="J1084" s="15" t="str">
        <f>IF(B1084="","",IFERROR(INDEX('Registru note'!$D$5:$D$504,MATCH(B1084,'Registru note'!$B$5:$B$504,0)),""))</f>
        <v/>
      </c>
      <c r="K1084" s="17" t="str">
        <f>IF(AND(B1084="",D1084="",E1084=""),"",TRIM(IF(ISNA(MATCH(B1084,'Registru note'!$B$5:$B$504,0)),"Nota nu există în registru. ","")&amp;IF(D1084="","Lipsește contul debitor. ",IF(NOT(OR(ISNUMBER(MATCH(TRIM(IF(ISNUMBER(FIND(".",D1084)),LEFT(D1084,FIND(".",D1084)-1),D1084)),PlanCont,0)),ISNUMBER(MATCH(LEFT(TRIM(IF(ISNUMBER(FIND(".",D1084)),LEFT(D1084,FIND(".",D1084)-1),D1084)),4),PlanCont,0)),ISNUMBER(MATCH(LEFT(TRIM(IF(ISNUMBER(FIND(".",D1084)),LEFT(D1084,FIND(".",D1084)-1),D1084)),3),PlanCont,0)))),"Contul debitor nu există în plan. ",""))&amp;IF(E1084="","Lipsește contul creditor. ",IF(NOT(OR(ISNUMBER(MATCH(TRIM(IF(ISNUMBER(FIND(".",E1084)),LEFT(E1084,FIND(".",E1084)-1),E1084)),PlanCont,0)),ISNUMBER(MATCH(LEFT(TRIM(IF(ISNUMBER(FIND(".",E1084)),LEFT(E1084,FIND(".",E1084)-1),E1084)),4),PlanCont,0)),ISNUMBER(MATCH(LEFT(TRIM(IF(ISNUMBER(FIND(".",E1084)),LEFT(E1084,FIND(".",E1084)-1),E1084)),3),PlanCont,0)))),"Contul creditor nu există în plan. ",""))&amp;IF(AND(D1084&lt;&gt;"",TRIM(D1084&amp;"")=TRIM(E1084&amp;"")),"Același cont pe debit și credit. ","")&amp;IF(N(F1084)=0,"Lipsește suma. ","")&amp;IF(AND(N(F1084)&lt;0,J1084&lt;&gt;"Stornare"),"Sumă negativă într-o notă care nu e de stornare. ","")&amp;IF(C1084="","Lipsește explicația. ","")))</f>
        <v/>
      </c>
      <c r="L1084" s="1" t="str">
        <f>IF(B1084="","",B1084&amp;"|"&amp;COUNTIF($B$5:B1084,B1084))</f>
        <v/>
      </c>
      <c r="M1084" s="1" t="str">
        <f t="shared" si="50"/>
        <v/>
      </c>
    </row>
    <row r="1085" spans="2:13" x14ac:dyDescent="0.2">
      <c r="B1085" s="18"/>
      <c r="C1085" s="13"/>
      <c r="D1085" s="22"/>
      <c r="E1085" s="22"/>
      <c r="F1085" s="23"/>
      <c r="G1085" s="24" t="str">
        <f>IF(B1085="","",IFERROR(INDEX('Registru note'!$C$5:$C$504,MATCH(B1085,'Registru note'!$B$5:$B$504,0)),""))</f>
        <v/>
      </c>
      <c r="H1085" s="25" t="str">
        <f t="shared" si="48"/>
        <v/>
      </c>
      <c r="I1085" s="25" t="str">
        <f t="shared" si="49"/>
        <v/>
      </c>
      <c r="J1085" s="15" t="str">
        <f>IF(B1085="","",IFERROR(INDEX('Registru note'!$D$5:$D$504,MATCH(B1085,'Registru note'!$B$5:$B$504,0)),""))</f>
        <v/>
      </c>
      <c r="K1085" s="17" t="str">
        <f>IF(AND(B1085="",D1085="",E1085=""),"",TRIM(IF(ISNA(MATCH(B1085,'Registru note'!$B$5:$B$504,0)),"Nota nu există în registru. ","")&amp;IF(D1085="","Lipsește contul debitor. ",IF(NOT(OR(ISNUMBER(MATCH(TRIM(IF(ISNUMBER(FIND(".",D1085)),LEFT(D1085,FIND(".",D1085)-1),D1085)),PlanCont,0)),ISNUMBER(MATCH(LEFT(TRIM(IF(ISNUMBER(FIND(".",D1085)),LEFT(D1085,FIND(".",D1085)-1),D1085)),4),PlanCont,0)),ISNUMBER(MATCH(LEFT(TRIM(IF(ISNUMBER(FIND(".",D1085)),LEFT(D1085,FIND(".",D1085)-1),D1085)),3),PlanCont,0)))),"Contul debitor nu există în plan. ",""))&amp;IF(E1085="","Lipsește contul creditor. ",IF(NOT(OR(ISNUMBER(MATCH(TRIM(IF(ISNUMBER(FIND(".",E1085)),LEFT(E1085,FIND(".",E1085)-1),E1085)),PlanCont,0)),ISNUMBER(MATCH(LEFT(TRIM(IF(ISNUMBER(FIND(".",E1085)),LEFT(E1085,FIND(".",E1085)-1),E1085)),4),PlanCont,0)),ISNUMBER(MATCH(LEFT(TRIM(IF(ISNUMBER(FIND(".",E1085)),LEFT(E1085,FIND(".",E1085)-1),E1085)),3),PlanCont,0)))),"Contul creditor nu există în plan. ",""))&amp;IF(AND(D1085&lt;&gt;"",TRIM(D1085&amp;"")=TRIM(E1085&amp;"")),"Același cont pe debit și credit. ","")&amp;IF(N(F1085)=0,"Lipsește suma. ","")&amp;IF(AND(N(F1085)&lt;0,J1085&lt;&gt;"Stornare"),"Sumă negativă într-o notă care nu e de stornare. ","")&amp;IF(C1085="","Lipsește explicația. ","")))</f>
        <v/>
      </c>
      <c r="L1085" s="1" t="str">
        <f>IF(B1085="","",B1085&amp;"|"&amp;COUNTIF($B$5:B1085,B1085))</f>
        <v/>
      </c>
      <c r="M1085" s="1" t="str">
        <f t="shared" si="50"/>
        <v/>
      </c>
    </row>
    <row r="1086" spans="2:13" x14ac:dyDescent="0.2">
      <c r="B1086" s="18"/>
      <c r="C1086" s="13"/>
      <c r="D1086" s="22"/>
      <c r="E1086" s="22"/>
      <c r="F1086" s="23"/>
      <c r="G1086" s="24" t="str">
        <f>IF(B1086="","",IFERROR(INDEX('Registru note'!$C$5:$C$504,MATCH(B1086,'Registru note'!$B$5:$B$504,0)),""))</f>
        <v/>
      </c>
      <c r="H1086" s="25" t="str">
        <f t="shared" si="48"/>
        <v/>
      </c>
      <c r="I1086" s="25" t="str">
        <f t="shared" si="49"/>
        <v/>
      </c>
      <c r="J1086" s="15" t="str">
        <f>IF(B1086="","",IFERROR(INDEX('Registru note'!$D$5:$D$504,MATCH(B1086,'Registru note'!$B$5:$B$504,0)),""))</f>
        <v/>
      </c>
      <c r="K1086" s="17" t="str">
        <f>IF(AND(B1086="",D1086="",E1086=""),"",TRIM(IF(ISNA(MATCH(B1086,'Registru note'!$B$5:$B$504,0)),"Nota nu există în registru. ","")&amp;IF(D1086="","Lipsește contul debitor. ",IF(NOT(OR(ISNUMBER(MATCH(TRIM(IF(ISNUMBER(FIND(".",D1086)),LEFT(D1086,FIND(".",D1086)-1),D1086)),PlanCont,0)),ISNUMBER(MATCH(LEFT(TRIM(IF(ISNUMBER(FIND(".",D1086)),LEFT(D1086,FIND(".",D1086)-1),D1086)),4),PlanCont,0)),ISNUMBER(MATCH(LEFT(TRIM(IF(ISNUMBER(FIND(".",D1086)),LEFT(D1086,FIND(".",D1086)-1),D1086)),3),PlanCont,0)))),"Contul debitor nu există în plan. ",""))&amp;IF(E1086="","Lipsește contul creditor. ",IF(NOT(OR(ISNUMBER(MATCH(TRIM(IF(ISNUMBER(FIND(".",E1086)),LEFT(E1086,FIND(".",E1086)-1),E1086)),PlanCont,0)),ISNUMBER(MATCH(LEFT(TRIM(IF(ISNUMBER(FIND(".",E1086)),LEFT(E1086,FIND(".",E1086)-1),E1086)),4),PlanCont,0)),ISNUMBER(MATCH(LEFT(TRIM(IF(ISNUMBER(FIND(".",E1086)),LEFT(E1086,FIND(".",E1086)-1),E1086)),3),PlanCont,0)))),"Contul creditor nu există în plan. ",""))&amp;IF(AND(D1086&lt;&gt;"",TRIM(D1086&amp;"")=TRIM(E1086&amp;"")),"Același cont pe debit și credit. ","")&amp;IF(N(F1086)=0,"Lipsește suma. ","")&amp;IF(AND(N(F1086)&lt;0,J1086&lt;&gt;"Stornare"),"Sumă negativă într-o notă care nu e de stornare. ","")&amp;IF(C1086="","Lipsește explicația. ","")))</f>
        <v/>
      </c>
      <c r="L1086" s="1" t="str">
        <f>IF(B1086="","",B1086&amp;"|"&amp;COUNTIF($B$5:B1086,B1086))</f>
        <v/>
      </c>
      <c r="M1086" s="1" t="str">
        <f t="shared" si="50"/>
        <v/>
      </c>
    </row>
    <row r="1087" spans="2:13" x14ac:dyDescent="0.2">
      <c r="B1087" s="18"/>
      <c r="C1087" s="13"/>
      <c r="D1087" s="22"/>
      <c r="E1087" s="22"/>
      <c r="F1087" s="23"/>
      <c r="G1087" s="24" t="str">
        <f>IF(B1087="","",IFERROR(INDEX('Registru note'!$C$5:$C$504,MATCH(B1087,'Registru note'!$B$5:$B$504,0)),""))</f>
        <v/>
      </c>
      <c r="H1087" s="25" t="str">
        <f t="shared" si="48"/>
        <v/>
      </c>
      <c r="I1087" s="25" t="str">
        <f t="shared" si="49"/>
        <v/>
      </c>
      <c r="J1087" s="15" t="str">
        <f>IF(B1087="","",IFERROR(INDEX('Registru note'!$D$5:$D$504,MATCH(B1087,'Registru note'!$B$5:$B$504,0)),""))</f>
        <v/>
      </c>
      <c r="K1087" s="17" t="str">
        <f>IF(AND(B1087="",D1087="",E1087=""),"",TRIM(IF(ISNA(MATCH(B1087,'Registru note'!$B$5:$B$504,0)),"Nota nu există în registru. ","")&amp;IF(D1087="","Lipsește contul debitor. ",IF(NOT(OR(ISNUMBER(MATCH(TRIM(IF(ISNUMBER(FIND(".",D1087)),LEFT(D1087,FIND(".",D1087)-1),D1087)),PlanCont,0)),ISNUMBER(MATCH(LEFT(TRIM(IF(ISNUMBER(FIND(".",D1087)),LEFT(D1087,FIND(".",D1087)-1),D1087)),4),PlanCont,0)),ISNUMBER(MATCH(LEFT(TRIM(IF(ISNUMBER(FIND(".",D1087)),LEFT(D1087,FIND(".",D1087)-1),D1087)),3),PlanCont,0)))),"Contul debitor nu există în plan. ",""))&amp;IF(E1087="","Lipsește contul creditor. ",IF(NOT(OR(ISNUMBER(MATCH(TRIM(IF(ISNUMBER(FIND(".",E1087)),LEFT(E1087,FIND(".",E1087)-1),E1087)),PlanCont,0)),ISNUMBER(MATCH(LEFT(TRIM(IF(ISNUMBER(FIND(".",E1087)),LEFT(E1087,FIND(".",E1087)-1),E1087)),4),PlanCont,0)),ISNUMBER(MATCH(LEFT(TRIM(IF(ISNUMBER(FIND(".",E1087)),LEFT(E1087,FIND(".",E1087)-1),E1087)),3),PlanCont,0)))),"Contul creditor nu există în plan. ",""))&amp;IF(AND(D1087&lt;&gt;"",TRIM(D1087&amp;"")=TRIM(E1087&amp;"")),"Același cont pe debit și credit. ","")&amp;IF(N(F1087)=0,"Lipsește suma. ","")&amp;IF(AND(N(F1087)&lt;0,J1087&lt;&gt;"Stornare"),"Sumă negativă într-o notă care nu e de stornare. ","")&amp;IF(C1087="","Lipsește explicația. ","")))</f>
        <v/>
      </c>
      <c r="L1087" s="1" t="str">
        <f>IF(B1087="","",B1087&amp;"|"&amp;COUNTIF($B$5:B1087,B1087))</f>
        <v/>
      </c>
      <c r="M1087" s="1" t="str">
        <f t="shared" si="50"/>
        <v/>
      </c>
    </row>
    <row r="1088" spans="2:13" x14ac:dyDescent="0.2">
      <c r="B1088" s="18"/>
      <c r="C1088" s="13"/>
      <c r="D1088" s="22"/>
      <c r="E1088" s="22"/>
      <c r="F1088" s="23"/>
      <c r="G1088" s="24" t="str">
        <f>IF(B1088="","",IFERROR(INDEX('Registru note'!$C$5:$C$504,MATCH(B1088,'Registru note'!$B$5:$B$504,0)),""))</f>
        <v/>
      </c>
      <c r="H1088" s="25" t="str">
        <f t="shared" si="48"/>
        <v/>
      </c>
      <c r="I1088" s="25" t="str">
        <f t="shared" si="49"/>
        <v/>
      </c>
      <c r="J1088" s="15" t="str">
        <f>IF(B1088="","",IFERROR(INDEX('Registru note'!$D$5:$D$504,MATCH(B1088,'Registru note'!$B$5:$B$504,0)),""))</f>
        <v/>
      </c>
      <c r="K1088" s="17" t="str">
        <f>IF(AND(B1088="",D1088="",E1088=""),"",TRIM(IF(ISNA(MATCH(B1088,'Registru note'!$B$5:$B$504,0)),"Nota nu există în registru. ","")&amp;IF(D1088="","Lipsește contul debitor. ",IF(NOT(OR(ISNUMBER(MATCH(TRIM(IF(ISNUMBER(FIND(".",D1088)),LEFT(D1088,FIND(".",D1088)-1),D1088)),PlanCont,0)),ISNUMBER(MATCH(LEFT(TRIM(IF(ISNUMBER(FIND(".",D1088)),LEFT(D1088,FIND(".",D1088)-1),D1088)),4),PlanCont,0)),ISNUMBER(MATCH(LEFT(TRIM(IF(ISNUMBER(FIND(".",D1088)),LEFT(D1088,FIND(".",D1088)-1),D1088)),3),PlanCont,0)))),"Contul debitor nu există în plan. ",""))&amp;IF(E1088="","Lipsește contul creditor. ",IF(NOT(OR(ISNUMBER(MATCH(TRIM(IF(ISNUMBER(FIND(".",E1088)),LEFT(E1088,FIND(".",E1088)-1),E1088)),PlanCont,0)),ISNUMBER(MATCH(LEFT(TRIM(IF(ISNUMBER(FIND(".",E1088)),LEFT(E1088,FIND(".",E1088)-1),E1088)),4),PlanCont,0)),ISNUMBER(MATCH(LEFT(TRIM(IF(ISNUMBER(FIND(".",E1088)),LEFT(E1088,FIND(".",E1088)-1),E1088)),3),PlanCont,0)))),"Contul creditor nu există în plan. ",""))&amp;IF(AND(D1088&lt;&gt;"",TRIM(D1088&amp;"")=TRIM(E1088&amp;"")),"Același cont pe debit și credit. ","")&amp;IF(N(F1088)=0,"Lipsește suma. ","")&amp;IF(AND(N(F1088)&lt;0,J1088&lt;&gt;"Stornare"),"Sumă negativă într-o notă care nu e de stornare. ","")&amp;IF(C1088="","Lipsește explicația. ","")))</f>
        <v/>
      </c>
      <c r="L1088" s="1" t="str">
        <f>IF(B1088="","",B1088&amp;"|"&amp;COUNTIF($B$5:B1088,B1088))</f>
        <v/>
      </c>
      <c r="M1088" s="1" t="str">
        <f t="shared" si="50"/>
        <v/>
      </c>
    </row>
    <row r="1089" spans="2:13" x14ac:dyDescent="0.2">
      <c r="B1089" s="18"/>
      <c r="C1089" s="13"/>
      <c r="D1089" s="22"/>
      <c r="E1089" s="22"/>
      <c r="F1089" s="23"/>
      <c r="G1089" s="24" t="str">
        <f>IF(B1089="","",IFERROR(INDEX('Registru note'!$C$5:$C$504,MATCH(B1089,'Registru note'!$B$5:$B$504,0)),""))</f>
        <v/>
      </c>
      <c r="H1089" s="25" t="str">
        <f t="shared" si="48"/>
        <v/>
      </c>
      <c r="I1089" s="25" t="str">
        <f t="shared" si="49"/>
        <v/>
      </c>
      <c r="J1089" s="15" t="str">
        <f>IF(B1089="","",IFERROR(INDEX('Registru note'!$D$5:$D$504,MATCH(B1089,'Registru note'!$B$5:$B$504,0)),""))</f>
        <v/>
      </c>
      <c r="K1089" s="17" t="str">
        <f>IF(AND(B1089="",D1089="",E1089=""),"",TRIM(IF(ISNA(MATCH(B1089,'Registru note'!$B$5:$B$504,0)),"Nota nu există în registru. ","")&amp;IF(D1089="","Lipsește contul debitor. ",IF(NOT(OR(ISNUMBER(MATCH(TRIM(IF(ISNUMBER(FIND(".",D1089)),LEFT(D1089,FIND(".",D1089)-1),D1089)),PlanCont,0)),ISNUMBER(MATCH(LEFT(TRIM(IF(ISNUMBER(FIND(".",D1089)),LEFT(D1089,FIND(".",D1089)-1),D1089)),4),PlanCont,0)),ISNUMBER(MATCH(LEFT(TRIM(IF(ISNUMBER(FIND(".",D1089)),LEFT(D1089,FIND(".",D1089)-1),D1089)),3),PlanCont,0)))),"Contul debitor nu există în plan. ",""))&amp;IF(E1089="","Lipsește contul creditor. ",IF(NOT(OR(ISNUMBER(MATCH(TRIM(IF(ISNUMBER(FIND(".",E1089)),LEFT(E1089,FIND(".",E1089)-1),E1089)),PlanCont,0)),ISNUMBER(MATCH(LEFT(TRIM(IF(ISNUMBER(FIND(".",E1089)),LEFT(E1089,FIND(".",E1089)-1),E1089)),4),PlanCont,0)),ISNUMBER(MATCH(LEFT(TRIM(IF(ISNUMBER(FIND(".",E1089)),LEFT(E1089,FIND(".",E1089)-1),E1089)),3),PlanCont,0)))),"Contul creditor nu există în plan. ",""))&amp;IF(AND(D1089&lt;&gt;"",TRIM(D1089&amp;"")=TRIM(E1089&amp;"")),"Același cont pe debit și credit. ","")&amp;IF(N(F1089)=0,"Lipsește suma. ","")&amp;IF(AND(N(F1089)&lt;0,J1089&lt;&gt;"Stornare"),"Sumă negativă într-o notă care nu e de stornare. ","")&amp;IF(C1089="","Lipsește explicația. ","")))</f>
        <v/>
      </c>
      <c r="L1089" s="1" t="str">
        <f>IF(B1089="","",B1089&amp;"|"&amp;COUNTIF($B$5:B1089,B1089))</f>
        <v/>
      </c>
      <c r="M1089" s="1" t="str">
        <f t="shared" si="50"/>
        <v/>
      </c>
    </row>
    <row r="1090" spans="2:13" x14ac:dyDescent="0.2">
      <c r="B1090" s="18"/>
      <c r="C1090" s="13"/>
      <c r="D1090" s="22"/>
      <c r="E1090" s="22"/>
      <c r="F1090" s="23"/>
      <c r="G1090" s="24" t="str">
        <f>IF(B1090="","",IFERROR(INDEX('Registru note'!$C$5:$C$504,MATCH(B1090,'Registru note'!$B$5:$B$504,0)),""))</f>
        <v/>
      </c>
      <c r="H1090" s="25" t="str">
        <f t="shared" si="48"/>
        <v/>
      </c>
      <c r="I1090" s="25" t="str">
        <f t="shared" si="49"/>
        <v/>
      </c>
      <c r="J1090" s="15" t="str">
        <f>IF(B1090="","",IFERROR(INDEX('Registru note'!$D$5:$D$504,MATCH(B1090,'Registru note'!$B$5:$B$504,0)),""))</f>
        <v/>
      </c>
      <c r="K1090" s="17" t="str">
        <f>IF(AND(B1090="",D1090="",E1090=""),"",TRIM(IF(ISNA(MATCH(B1090,'Registru note'!$B$5:$B$504,0)),"Nota nu există în registru. ","")&amp;IF(D1090="","Lipsește contul debitor. ",IF(NOT(OR(ISNUMBER(MATCH(TRIM(IF(ISNUMBER(FIND(".",D1090)),LEFT(D1090,FIND(".",D1090)-1),D1090)),PlanCont,0)),ISNUMBER(MATCH(LEFT(TRIM(IF(ISNUMBER(FIND(".",D1090)),LEFT(D1090,FIND(".",D1090)-1),D1090)),4),PlanCont,0)),ISNUMBER(MATCH(LEFT(TRIM(IF(ISNUMBER(FIND(".",D1090)),LEFT(D1090,FIND(".",D1090)-1),D1090)),3),PlanCont,0)))),"Contul debitor nu există în plan. ",""))&amp;IF(E1090="","Lipsește contul creditor. ",IF(NOT(OR(ISNUMBER(MATCH(TRIM(IF(ISNUMBER(FIND(".",E1090)),LEFT(E1090,FIND(".",E1090)-1),E1090)),PlanCont,0)),ISNUMBER(MATCH(LEFT(TRIM(IF(ISNUMBER(FIND(".",E1090)),LEFT(E1090,FIND(".",E1090)-1),E1090)),4),PlanCont,0)),ISNUMBER(MATCH(LEFT(TRIM(IF(ISNUMBER(FIND(".",E1090)),LEFT(E1090,FIND(".",E1090)-1),E1090)),3),PlanCont,0)))),"Contul creditor nu există în plan. ",""))&amp;IF(AND(D1090&lt;&gt;"",TRIM(D1090&amp;"")=TRIM(E1090&amp;"")),"Același cont pe debit și credit. ","")&amp;IF(N(F1090)=0,"Lipsește suma. ","")&amp;IF(AND(N(F1090)&lt;0,J1090&lt;&gt;"Stornare"),"Sumă negativă într-o notă care nu e de stornare. ","")&amp;IF(C1090="","Lipsește explicația. ","")))</f>
        <v/>
      </c>
      <c r="L1090" s="1" t="str">
        <f>IF(B1090="","",B1090&amp;"|"&amp;COUNTIF($B$5:B1090,B1090))</f>
        <v/>
      </c>
      <c r="M1090" s="1" t="str">
        <f t="shared" si="50"/>
        <v/>
      </c>
    </row>
    <row r="1091" spans="2:13" x14ac:dyDescent="0.2">
      <c r="B1091" s="18"/>
      <c r="C1091" s="13"/>
      <c r="D1091" s="22"/>
      <c r="E1091" s="22"/>
      <c r="F1091" s="23"/>
      <c r="G1091" s="24" t="str">
        <f>IF(B1091="","",IFERROR(INDEX('Registru note'!$C$5:$C$504,MATCH(B1091,'Registru note'!$B$5:$B$504,0)),""))</f>
        <v/>
      </c>
      <c r="H1091" s="25" t="str">
        <f t="shared" si="48"/>
        <v/>
      </c>
      <c r="I1091" s="25" t="str">
        <f t="shared" si="49"/>
        <v/>
      </c>
      <c r="J1091" s="15" t="str">
        <f>IF(B1091="","",IFERROR(INDEX('Registru note'!$D$5:$D$504,MATCH(B1091,'Registru note'!$B$5:$B$504,0)),""))</f>
        <v/>
      </c>
      <c r="K1091" s="17" t="str">
        <f>IF(AND(B1091="",D1091="",E1091=""),"",TRIM(IF(ISNA(MATCH(B1091,'Registru note'!$B$5:$B$504,0)),"Nota nu există în registru. ","")&amp;IF(D1091="","Lipsește contul debitor. ",IF(NOT(OR(ISNUMBER(MATCH(TRIM(IF(ISNUMBER(FIND(".",D1091)),LEFT(D1091,FIND(".",D1091)-1),D1091)),PlanCont,0)),ISNUMBER(MATCH(LEFT(TRIM(IF(ISNUMBER(FIND(".",D1091)),LEFT(D1091,FIND(".",D1091)-1),D1091)),4),PlanCont,0)),ISNUMBER(MATCH(LEFT(TRIM(IF(ISNUMBER(FIND(".",D1091)),LEFT(D1091,FIND(".",D1091)-1),D1091)),3),PlanCont,0)))),"Contul debitor nu există în plan. ",""))&amp;IF(E1091="","Lipsește contul creditor. ",IF(NOT(OR(ISNUMBER(MATCH(TRIM(IF(ISNUMBER(FIND(".",E1091)),LEFT(E1091,FIND(".",E1091)-1),E1091)),PlanCont,0)),ISNUMBER(MATCH(LEFT(TRIM(IF(ISNUMBER(FIND(".",E1091)),LEFT(E1091,FIND(".",E1091)-1),E1091)),4),PlanCont,0)),ISNUMBER(MATCH(LEFT(TRIM(IF(ISNUMBER(FIND(".",E1091)),LEFT(E1091,FIND(".",E1091)-1),E1091)),3),PlanCont,0)))),"Contul creditor nu există în plan. ",""))&amp;IF(AND(D1091&lt;&gt;"",TRIM(D1091&amp;"")=TRIM(E1091&amp;"")),"Același cont pe debit și credit. ","")&amp;IF(N(F1091)=0,"Lipsește suma. ","")&amp;IF(AND(N(F1091)&lt;0,J1091&lt;&gt;"Stornare"),"Sumă negativă într-o notă care nu e de stornare. ","")&amp;IF(C1091="","Lipsește explicația. ","")))</f>
        <v/>
      </c>
      <c r="L1091" s="1" t="str">
        <f>IF(B1091="","",B1091&amp;"|"&amp;COUNTIF($B$5:B1091,B1091))</f>
        <v/>
      </c>
      <c r="M1091" s="1" t="str">
        <f t="shared" si="50"/>
        <v/>
      </c>
    </row>
    <row r="1092" spans="2:13" x14ac:dyDescent="0.2">
      <c r="B1092" s="18"/>
      <c r="C1092" s="13"/>
      <c r="D1092" s="22"/>
      <c r="E1092" s="22"/>
      <c r="F1092" s="23"/>
      <c r="G1092" s="24" t="str">
        <f>IF(B1092="","",IFERROR(INDEX('Registru note'!$C$5:$C$504,MATCH(B1092,'Registru note'!$B$5:$B$504,0)),""))</f>
        <v/>
      </c>
      <c r="H1092" s="25" t="str">
        <f t="shared" si="48"/>
        <v/>
      </c>
      <c r="I1092" s="25" t="str">
        <f t="shared" si="49"/>
        <v/>
      </c>
      <c r="J1092" s="15" t="str">
        <f>IF(B1092="","",IFERROR(INDEX('Registru note'!$D$5:$D$504,MATCH(B1092,'Registru note'!$B$5:$B$504,0)),""))</f>
        <v/>
      </c>
      <c r="K1092" s="17" t="str">
        <f>IF(AND(B1092="",D1092="",E1092=""),"",TRIM(IF(ISNA(MATCH(B1092,'Registru note'!$B$5:$B$504,0)),"Nota nu există în registru. ","")&amp;IF(D1092="","Lipsește contul debitor. ",IF(NOT(OR(ISNUMBER(MATCH(TRIM(IF(ISNUMBER(FIND(".",D1092)),LEFT(D1092,FIND(".",D1092)-1),D1092)),PlanCont,0)),ISNUMBER(MATCH(LEFT(TRIM(IF(ISNUMBER(FIND(".",D1092)),LEFT(D1092,FIND(".",D1092)-1),D1092)),4),PlanCont,0)),ISNUMBER(MATCH(LEFT(TRIM(IF(ISNUMBER(FIND(".",D1092)),LEFT(D1092,FIND(".",D1092)-1),D1092)),3),PlanCont,0)))),"Contul debitor nu există în plan. ",""))&amp;IF(E1092="","Lipsește contul creditor. ",IF(NOT(OR(ISNUMBER(MATCH(TRIM(IF(ISNUMBER(FIND(".",E1092)),LEFT(E1092,FIND(".",E1092)-1),E1092)),PlanCont,0)),ISNUMBER(MATCH(LEFT(TRIM(IF(ISNUMBER(FIND(".",E1092)),LEFT(E1092,FIND(".",E1092)-1),E1092)),4),PlanCont,0)),ISNUMBER(MATCH(LEFT(TRIM(IF(ISNUMBER(FIND(".",E1092)),LEFT(E1092,FIND(".",E1092)-1),E1092)),3),PlanCont,0)))),"Contul creditor nu există în plan. ",""))&amp;IF(AND(D1092&lt;&gt;"",TRIM(D1092&amp;"")=TRIM(E1092&amp;"")),"Același cont pe debit și credit. ","")&amp;IF(N(F1092)=0,"Lipsește suma. ","")&amp;IF(AND(N(F1092)&lt;0,J1092&lt;&gt;"Stornare"),"Sumă negativă într-o notă care nu e de stornare. ","")&amp;IF(C1092="","Lipsește explicația. ","")))</f>
        <v/>
      </c>
      <c r="L1092" s="1" t="str">
        <f>IF(B1092="","",B1092&amp;"|"&amp;COUNTIF($B$5:B1092,B1092))</f>
        <v/>
      </c>
      <c r="M1092" s="1" t="str">
        <f t="shared" si="50"/>
        <v/>
      </c>
    </row>
    <row r="1093" spans="2:13" x14ac:dyDescent="0.2">
      <c r="B1093" s="18"/>
      <c r="C1093" s="13"/>
      <c r="D1093" s="22"/>
      <c r="E1093" s="22"/>
      <c r="F1093" s="23"/>
      <c r="G1093" s="24" t="str">
        <f>IF(B1093="","",IFERROR(INDEX('Registru note'!$C$5:$C$504,MATCH(B1093,'Registru note'!$B$5:$B$504,0)),""))</f>
        <v/>
      </c>
      <c r="H1093" s="25" t="str">
        <f t="shared" ref="H1093:H1156" si="51">IF(D1093="","",IFERROR(INDEX(PlanDen,MATCH(TRIM(IF(ISNUMBER(FIND(".",D1093)),LEFT(D1093,FIND(".",D1093)-1),D1093)),PlanCont,0)),IFERROR(INDEX(PlanDen,MATCH(LEFT(TRIM(IF(ISNUMBER(FIND(".",D1093)),LEFT(D1093,FIND(".",D1093)-1),D1093)),4),PlanCont,0)),IFERROR(INDEX(PlanDen,MATCH(LEFT(TRIM(IF(ISNUMBER(FIND(".",D1093)),LEFT(D1093,FIND(".",D1093)-1),D1093)),3),PlanCont,0)),"Cont inexistent în plan"))))</f>
        <v/>
      </c>
      <c r="I1093" s="25" t="str">
        <f t="shared" ref="I1093:I1156" si="52">IF(E1093="","",IFERROR(INDEX(PlanDen,MATCH(TRIM(IF(ISNUMBER(FIND(".",E1093)),LEFT(E1093,FIND(".",E1093)-1),E1093)),PlanCont,0)),IFERROR(INDEX(PlanDen,MATCH(LEFT(TRIM(IF(ISNUMBER(FIND(".",E1093)),LEFT(E1093,FIND(".",E1093)-1),E1093)),4),PlanCont,0)),IFERROR(INDEX(PlanDen,MATCH(LEFT(TRIM(IF(ISNUMBER(FIND(".",E1093)),LEFT(E1093,FIND(".",E1093)-1),E1093)),3),PlanCont,0)),"Cont inexistent în plan"))))</f>
        <v/>
      </c>
      <c r="J1093" s="15" t="str">
        <f>IF(B1093="","",IFERROR(INDEX('Registru note'!$D$5:$D$504,MATCH(B1093,'Registru note'!$B$5:$B$504,0)),""))</f>
        <v/>
      </c>
      <c r="K1093" s="17" t="str">
        <f>IF(AND(B1093="",D1093="",E1093=""),"",TRIM(IF(ISNA(MATCH(B1093,'Registru note'!$B$5:$B$504,0)),"Nota nu există în registru. ","")&amp;IF(D1093="","Lipsește contul debitor. ",IF(NOT(OR(ISNUMBER(MATCH(TRIM(IF(ISNUMBER(FIND(".",D1093)),LEFT(D1093,FIND(".",D1093)-1),D1093)),PlanCont,0)),ISNUMBER(MATCH(LEFT(TRIM(IF(ISNUMBER(FIND(".",D1093)),LEFT(D1093,FIND(".",D1093)-1),D1093)),4),PlanCont,0)),ISNUMBER(MATCH(LEFT(TRIM(IF(ISNUMBER(FIND(".",D1093)),LEFT(D1093,FIND(".",D1093)-1),D1093)),3),PlanCont,0)))),"Contul debitor nu există în plan. ",""))&amp;IF(E1093="","Lipsește contul creditor. ",IF(NOT(OR(ISNUMBER(MATCH(TRIM(IF(ISNUMBER(FIND(".",E1093)),LEFT(E1093,FIND(".",E1093)-1),E1093)),PlanCont,0)),ISNUMBER(MATCH(LEFT(TRIM(IF(ISNUMBER(FIND(".",E1093)),LEFT(E1093,FIND(".",E1093)-1),E1093)),4),PlanCont,0)),ISNUMBER(MATCH(LEFT(TRIM(IF(ISNUMBER(FIND(".",E1093)),LEFT(E1093,FIND(".",E1093)-1),E1093)),3),PlanCont,0)))),"Contul creditor nu există în plan. ",""))&amp;IF(AND(D1093&lt;&gt;"",TRIM(D1093&amp;"")=TRIM(E1093&amp;"")),"Același cont pe debit și credit. ","")&amp;IF(N(F1093)=0,"Lipsește suma. ","")&amp;IF(AND(N(F1093)&lt;0,J1093&lt;&gt;"Stornare"),"Sumă negativă într-o notă care nu e de stornare. ","")&amp;IF(C1093="","Lipsește explicația. ","")))</f>
        <v/>
      </c>
      <c r="L1093" s="1" t="str">
        <f>IF(B1093="","",B1093&amp;"|"&amp;COUNTIF($B$5:B1093,B1093))</f>
        <v/>
      </c>
      <c r="M1093" s="1" t="str">
        <f t="shared" ref="M1093:M1156" si="53">IF(OR(B1093="",NOT(ISNUMBER(G1093))),"",G1093*100000+ROW())</f>
        <v/>
      </c>
    </row>
    <row r="1094" spans="2:13" x14ac:dyDescent="0.2">
      <c r="B1094" s="18"/>
      <c r="C1094" s="13"/>
      <c r="D1094" s="22"/>
      <c r="E1094" s="22"/>
      <c r="F1094" s="23"/>
      <c r="G1094" s="24" t="str">
        <f>IF(B1094="","",IFERROR(INDEX('Registru note'!$C$5:$C$504,MATCH(B1094,'Registru note'!$B$5:$B$504,0)),""))</f>
        <v/>
      </c>
      <c r="H1094" s="25" t="str">
        <f t="shared" si="51"/>
        <v/>
      </c>
      <c r="I1094" s="25" t="str">
        <f t="shared" si="52"/>
        <v/>
      </c>
      <c r="J1094" s="15" t="str">
        <f>IF(B1094="","",IFERROR(INDEX('Registru note'!$D$5:$D$504,MATCH(B1094,'Registru note'!$B$5:$B$504,0)),""))</f>
        <v/>
      </c>
      <c r="K1094" s="17" t="str">
        <f>IF(AND(B1094="",D1094="",E1094=""),"",TRIM(IF(ISNA(MATCH(B1094,'Registru note'!$B$5:$B$504,0)),"Nota nu există în registru. ","")&amp;IF(D1094="","Lipsește contul debitor. ",IF(NOT(OR(ISNUMBER(MATCH(TRIM(IF(ISNUMBER(FIND(".",D1094)),LEFT(D1094,FIND(".",D1094)-1),D1094)),PlanCont,0)),ISNUMBER(MATCH(LEFT(TRIM(IF(ISNUMBER(FIND(".",D1094)),LEFT(D1094,FIND(".",D1094)-1),D1094)),4),PlanCont,0)),ISNUMBER(MATCH(LEFT(TRIM(IF(ISNUMBER(FIND(".",D1094)),LEFT(D1094,FIND(".",D1094)-1),D1094)),3),PlanCont,0)))),"Contul debitor nu există în plan. ",""))&amp;IF(E1094="","Lipsește contul creditor. ",IF(NOT(OR(ISNUMBER(MATCH(TRIM(IF(ISNUMBER(FIND(".",E1094)),LEFT(E1094,FIND(".",E1094)-1),E1094)),PlanCont,0)),ISNUMBER(MATCH(LEFT(TRIM(IF(ISNUMBER(FIND(".",E1094)),LEFT(E1094,FIND(".",E1094)-1),E1094)),4),PlanCont,0)),ISNUMBER(MATCH(LEFT(TRIM(IF(ISNUMBER(FIND(".",E1094)),LEFT(E1094,FIND(".",E1094)-1),E1094)),3),PlanCont,0)))),"Contul creditor nu există în plan. ",""))&amp;IF(AND(D1094&lt;&gt;"",TRIM(D1094&amp;"")=TRIM(E1094&amp;"")),"Același cont pe debit și credit. ","")&amp;IF(N(F1094)=0,"Lipsește suma. ","")&amp;IF(AND(N(F1094)&lt;0,J1094&lt;&gt;"Stornare"),"Sumă negativă într-o notă care nu e de stornare. ","")&amp;IF(C1094="","Lipsește explicația. ","")))</f>
        <v/>
      </c>
      <c r="L1094" s="1" t="str">
        <f>IF(B1094="","",B1094&amp;"|"&amp;COUNTIF($B$5:B1094,B1094))</f>
        <v/>
      </c>
      <c r="M1094" s="1" t="str">
        <f t="shared" si="53"/>
        <v/>
      </c>
    </row>
    <row r="1095" spans="2:13" x14ac:dyDescent="0.2">
      <c r="B1095" s="18"/>
      <c r="C1095" s="13"/>
      <c r="D1095" s="22"/>
      <c r="E1095" s="22"/>
      <c r="F1095" s="23"/>
      <c r="G1095" s="24" t="str">
        <f>IF(B1095="","",IFERROR(INDEX('Registru note'!$C$5:$C$504,MATCH(B1095,'Registru note'!$B$5:$B$504,0)),""))</f>
        <v/>
      </c>
      <c r="H1095" s="25" t="str">
        <f t="shared" si="51"/>
        <v/>
      </c>
      <c r="I1095" s="25" t="str">
        <f t="shared" si="52"/>
        <v/>
      </c>
      <c r="J1095" s="15" t="str">
        <f>IF(B1095="","",IFERROR(INDEX('Registru note'!$D$5:$D$504,MATCH(B1095,'Registru note'!$B$5:$B$504,0)),""))</f>
        <v/>
      </c>
      <c r="K1095" s="17" t="str">
        <f>IF(AND(B1095="",D1095="",E1095=""),"",TRIM(IF(ISNA(MATCH(B1095,'Registru note'!$B$5:$B$504,0)),"Nota nu există în registru. ","")&amp;IF(D1095="","Lipsește contul debitor. ",IF(NOT(OR(ISNUMBER(MATCH(TRIM(IF(ISNUMBER(FIND(".",D1095)),LEFT(D1095,FIND(".",D1095)-1),D1095)),PlanCont,0)),ISNUMBER(MATCH(LEFT(TRIM(IF(ISNUMBER(FIND(".",D1095)),LEFT(D1095,FIND(".",D1095)-1),D1095)),4),PlanCont,0)),ISNUMBER(MATCH(LEFT(TRIM(IF(ISNUMBER(FIND(".",D1095)),LEFT(D1095,FIND(".",D1095)-1),D1095)),3),PlanCont,0)))),"Contul debitor nu există în plan. ",""))&amp;IF(E1095="","Lipsește contul creditor. ",IF(NOT(OR(ISNUMBER(MATCH(TRIM(IF(ISNUMBER(FIND(".",E1095)),LEFT(E1095,FIND(".",E1095)-1),E1095)),PlanCont,0)),ISNUMBER(MATCH(LEFT(TRIM(IF(ISNUMBER(FIND(".",E1095)),LEFT(E1095,FIND(".",E1095)-1),E1095)),4),PlanCont,0)),ISNUMBER(MATCH(LEFT(TRIM(IF(ISNUMBER(FIND(".",E1095)),LEFT(E1095,FIND(".",E1095)-1),E1095)),3),PlanCont,0)))),"Contul creditor nu există în plan. ",""))&amp;IF(AND(D1095&lt;&gt;"",TRIM(D1095&amp;"")=TRIM(E1095&amp;"")),"Același cont pe debit și credit. ","")&amp;IF(N(F1095)=0,"Lipsește suma. ","")&amp;IF(AND(N(F1095)&lt;0,J1095&lt;&gt;"Stornare"),"Sumă negativă într-o notă care nu e de stornare. ","")&amp;IF(C1095="","Lipsește explicația. ","")))</f>
        <v/>
      </c>
      <c r="L1095" s="1" t="str">
        <f>IF(B1095="","",B1095&amp;"|"&amp;COUNTIF($B$5:B1095,B1095))</f>
        <v/>
      </c>
      <c r="M1095" s="1" t="str">
        <f t="shared" si="53"/>
        <v/>
      </c>
    </row>
    <row r="1096" spans="2:13" x14ac:dyDescent="0.2">
      <c r="B1096" s="18"/>
      <c r="C1096" s="13"/>
      <c r="D1096" s="22"/>
      <c r="E1096" s="22"/>
      <c r="F1096" s="23"/>
      <c r="G1096" s="24" t="str">
        <f>IF(B1096="","",IFERROR(INDEX('Registru note'!$C$5:$C$504,MATCH(B1096,'Registru note'!$B$5:$B$504,0)),""))</f>
        <v/>
      </c>
      <c r="H1096" s="25" t="str">
        <f t="shared" si="51"/>
        <v/>
      </c>
      <c r="I1096" s="25" t="str">
        <f t="shared" si="52"/>
        <v/>
      </c>
      <c r="J1096" s="15" t="str">
        <f>IF(B1096="","",IFERROR(INDEX('Registru note'!$D$5:$D$504,MATCH(B1096,'Registru note'!$B$5:$B$504,0)),""))</f>
        <v/>
      </c>
      <c r="K1096" s="17" t="str">
        <f>IF(AND(B1096="",D1096="",E1096=""),"",TRIM(IF(ISNA(MATCH(B1096,'Registru note'!$B$5:$B$504,0)),"Nota nu există în registru. ","")&amp;IF(D1096="","Lipsește contul debitor. ",IF(NOT(OR(ISNUMBER(MATCH(TRIM(IF(ISNUMBER(FIND(".",D1096)),LEFT(D1096,FIND(".",D1096)-1),D1096)),PlanCont,0)),ISNUMBER(MATCH(LEFT(TRIM(IF(ISNUMBER(FIND(".",D1096)),LEFT(D1096,FIND(".",D1096)-1),D1096)),4),PlanCont,0)),ISNUMBER(MATCH(LEFT(TRIM(IF(ISNUMBER(FIND(".",D1096)),LEFT(D1096,FIND(".",D1096)-1),D1096)),3),PlanCont,0)))),"Contul debitor nu există în plan. ",""))&amp;IF(E1096="","Lipsește contul creditor. ",IF(NOT(OR(ISNUMBER(MATCH(TRIM(IF(ISNUMBER(FIND(".",E1096)),LEFT(E1096,FIND(".",E1096)-1),E1096)),PlanCont,0)),ISNUMBER(MATCH(LEFT(TRIM(IF(ISNUMBER(FIND(".",E1096)),LEFT(E1096,FIND(".",E1096)-1),E1096)),4),PlanCont,0)),ISNUMBER(MATCH(LEFT(TRIM(IF(ISNUMBER(FIND(".",E1096)),LEFT(E1096,FIND(".",E1096)-1),E1096)),3),PlanCont,0)))),"Contul creditor nu există în plan. ",""))&amp;IF(AND(D1096&lt;&gt;"",TRIM(D1096&amp;"")=TRIM(E1096&amp;"")),"Același cont pe debit și credit. ","")&amp;IF(N(F1096)=0,"Lipsește suma. ","")&amp;IF(AND(N(F1096)&lt;0,J1096&lt;&gt;"Stornare"),"Sumă negativă într-o notă care nu e de stornare. ","")&amp;IF(C1096="","Lipsește explicația. ","")))</f>
        <v/>
      </c>
      <c r="L1096" s="1" t="str">
        <f>IF(B1096="","",B1096&amp;"|"&amp;COUNTIF($B$5:B1096,B1096))</f>
        <v/>
      </c>
      <c r="M1096" s="1" t="str">
        <f t="shared" si="53"/>
        <v/>
      </c>
    </row>
    <row r="1097" spans="2:13" x14ac:dyDescent="0.2">
      <c r="B1097" s="18"/>
      <c r="C1097" s="13"/>
      <c r="D1097" s="22"/>
      <c r="E1097" s="22"/>
      <c r="F1097" s="23"/>
      <c r="G1097" s="24" t="str">
        <f>IF(B1097="","",IFERROR(INDEX('Registru note'!$C$5:$C$504,MATCH(B1097,'Registru note'!$B$5:$B$504,0)),""))</f>
        <v/>
      </c>
      <c r="H1097" s="25" t="str">
        <f t="shared" si="51"/>
        <v/>
      </c>
      <c r="I1097" s="25" t="str">
        <f t="shared" si="52"/>
        <v/>
      </c>
      <c r="J1097" s="15" t="str">
        <f>IF(B1097="","",IFERROR(INDEX('Registru note'!$D$5:$D$504,MATCH(B1097,'Registru note'!$B$5:$B$504,0)),""))</f>
        <v/>
      </c>
      <c r="K1097" s="17" t="str">
        <f>IF(AND(B1097="",D1097="",E1097=""),"",TRIM(IF(ISNA(MATCH(B1097,'Registru note'!$B$5:$B$504,0)),"Nota nu există în registru. ","")&amp;IF(D1097="","Lipsește contul debitor. ",IF(NOT(OR(ISNUMBER(MATCH(TRIM(IF(ISNUMBER(FIND(".",D1097)),LEFT(D1097,FIND(".",D1097)-1),D1097)),PlanCont,0)),ISNUMBER(MATCH(LEFT(TRIM(IF(ISNUMBER(FIND(".",D1097)),LEFT(D1097,FIND(".",D1097)-1),D1097)),4),PlanCont,0)),ISNUMBER(MATCH(LEFT(TRIM(IF(ISNUMBER(FIND(".",D1097)),LEFT(D1097,FIND(".",D1097)-1),D1097)),3),PlanCont,0)))),"Contul debitor nu există în plan. ",""))&amp;IF(E1097="","Lipsește contul creditor. ",IF(NOT(OR(ISNUMBER(MATCH(TRIM(IF(ISNUMBER(FIND(".",E1097)),LEFT(E1097,FIND(".",E1097)-1),E1097)),PlanCont,0)),ISNUMBER(MATCH(LEFT(TRIM(IF(ISNUMBER(FIND(".",E1097)),LEFT(E1097,FIND(".",E1097)-1),E1097)),4),PlanCont,0)),ISNUMBER(MATCH(LEFT(TRIM(IF(ISNUMBER(FIND(".",E1097)),LEFT(E1097,FIND(".",E1097)-1),E1097)),3),PlanCont,0)))),"Contul creditor nu există în plan. ",""))&amp;IF(AND(D1097&lt;&gt;"",TRIM(D1097&amp;"")=TRIM(E1097&amp;"")),"Același cont pe debit și credit. ","")&amp;IF(N(F1097)=0,"Lipsește suma. ","")&amp;IF(AND(N(F1097)&lt;0,J1097&lt;&gt;"Stornare"),"Sumă negativă într-o notă care nu e de stornare. ","")&amp;IF(C1097="","Lipsește explicația. ","")))</f>
        <v/>
      </c>
      <c r="L1097" s="1" t="str">
        <f>IF(B1097="","",B1097&amp;"|"&amp;COUNTIF($B$5:B1097,B1097))</f>
        <v/>
      </c>
      <c r="M1097" s="1" t="str">
        <f t="shared" si="53"/>
        <v/>
      </c>
    </row>
    <row r="1098" spans="2:13" x14ac:dyDescent="0.2">
      <c r="B1098" s="18"/>
      <c r="C1098" s="13"/>
      <c r="D1098" s="22"/>
      <c r="E1098" s="22"/>
      <c r="F1098" s="23"/>
      <c r="G1098" s="24" t="str">
        <f>IF(B1098="","",IFERROR(INDEX('Registru note'!$C$5:$C$504,MATCH(B1098,'Registru note'!$B$5:$B$504,0)),""))</f>
        <v/>
      </c>
      <c r="H1098" s="25" t="str">
        <f t="shared" si="51"/>
        <v/>
      </c>
      <c r="I1098" s="25" t="str">
        <f t="shared" si="52"/>
        <v/>
      </c>
      <c r="J1098" s="15" t="str">
        <f>IF(B1098="","",IFERROR(INDEX('Registru note'!$D$5:$D$504,MATCH(B1098,'Registru note'!$B$5:$B$504,0)),""))</f>
        <v/>
      </c>
      <c r="K1098" s="17" t="str">
        <f>IF(AND(B1098="",D1098="",E1098=""),"",TRIM(IF(ISNA(MATCH(B1098,'Registru note'!$B$5:$B$504,0)),"Nota nu există în registru. ","")&amp;IF(D1098="","Lipsește contul debitor. ",IF(NOT(OR(ISNUMBER(MATCH(TRIM(IF(ISNUMBER(FIND(".",D1098)),LEFT(D1098,FIND(".",D1098)-1),D1098)),PlanCont,0)),ISNUMBER(MATCH(LEFT(TRIM(IF(ISNUMBER(FIND(".",D1098)),LEFT(D1098,FIND(".",D1098)-1),D1098)),4),PlanCont,0)),ISNUMBER(MATCH(LEFT(TRIM(IF(ISNUMBER(FIND(".",D1098)),LEFT(D1098,FIND(".",D1098)-1),D1098)),3),PlanCont,0)))),"Contul debitor nu există în plan. ",""))&amp;IF(E1098="","Lipsește contul creditor. ",IF(NOT(OR(ISNUMBER(MATCH(TRIM(IF(ISNUMBER(FIND(".",E1098)),LEFT(E1098,FIND(".",E1098)-1),E1098)),PlanCont,0)),ISNUMBER(MATCH(LEFT(TRIM(IF(ISNUMBER(FIND(".",E1098)),LEFT(E1098,FIND(".",E1098)-1),E1098)),4),PlanCont,0)),ISNUMBER(MATCH(LEFT(TRIM(IF(ISNUMBER(FIND(".",E1098)),LEFT(E1098,FIND(".",E1098)-1),E1098)),3),PlanCont,0)))),"Contul creditor nu există în plan. ",""))&amp;IF(AND(D1098&lt;&gt;"",TRIM(D1098&amp;"")=TRIM(E1098&amp;"")),"Același cont pe debit și credit. ","")&amp;IF(N(F1098)=0,"Lipsește suma. ","")&amp;IF(AND(N(F1098)&lt;0,J1098&lt;&gt;"Stornare"),"Sumă negativă într-o notă care nu e de stornare. ","")&amp;IF(C1098="","Lipsește explicația. ","")))</f>
        <v/>
      </c>
      <c r="L1098" s="1" t="str">
        <f>IF(B1098="","",B1098&amp;"|"&amp;COUNTIF($B$5:B1098,B1098))</f>
        <v/>
      </c>
      <c r="M1098" s="1" t="str">
        <f t="shared" si="53"/>
        <v/>
      </c>
    </row>
    <row r="1099" spans="2:13" x14ac:dyDescent="0.2">
      <c r="B1099" s="18"/>
      <c r="C1099" s="13"/>
      <c r="D1099" s="22"/>
      <c r="E1099" s="22"/>
      <c r="F1099" s="23"/>
      <c r="G1099" s="24" t="str">
        <f>IF(B1099="","",IFERROR(INDEX('Registru note'!$C$5:$C$504,MATCH(B1099,'Registru note'!$B$5:$B$504,0)),""))</f>
        <v/>
      </c>
      <c r="H1099" s="25" t="str">
        <f t="shared" si="51"/>
        <v/>
      </c>
      <c r="I1099" s="25" t="str">
        <f t="shared" si="52"/>
        <v/>
      </c>
      <c r="J1099" s="15" t="str">
        <f>IF(B1099="","",IFERROR(INDEX('Registru note'!$D$5:$D$504,MATCH(B1099,'Registru note'!$B$5:$B$504,0)),""))</f>
        <v/>
      </c>
      <c r="K1099" s="17" t="str">
        <f>IF(AND(B1099="",D1099="",E1099=""),"",TRIM(IF(ISNA(MATCH(B1099,'Registru note'!$B$5:$B$504,0)),"Nota nu există în registru. ","")&amp;IF(D1099="","Lipsește contul debitor. ",IF(NOT(OR(ISNUMBER(MATCH(TRIM(IF(ISNUMBER(FIND(".",D1099)),LEFT(D1099,FIND(".",D1099)-1),D1099)),PlanCont,0)),ISNUMBER(MATCH(LEFT(TRIM(IF(ISNUMBER(FIND(".",D1099)),LEFT(D1099,FIND(".",D1099)-1),D1099)),4),PlanCont,0)),ISNUMBER(MATCH(LEFT(TRIM(IF(ISNUMBER(FIND(".",D1099)),LEFT(D1099,FIND(".",D1099)-1),D1099)),3),PlanCont,0)))),"Contul debitor nu există în plan. ",""))&amp;IF(E1099="","Lipsește contul creditor. ",IF(NOT(OR(ISNUMBER(MATCH(TRIM(IF(ISNUMBER(FIND(".",E1099)),LEFT(E1099,FIND(".",E1099)-1),E1099)),PlanCont,0)),ISNUMBER(MATCH(LEFT(TRIM(IF(ISNUMBER(FIND(".",E1099)),LEFT(E1099,FIND(".",E1099)-1),E1099)),4),PlanCont,0)),ISNUMBER(MATCH(LEFT(TRIM(IF(ISNUMBER(FIND(".",E1099)),LEFT(E1099,FIND(".",E1099)-1),E1099)),3),PlanCont,0)))),"Contul creditor nu există în plan. ",""))&amp;IF(AND(D1099&lt;&gt;"",TRIM(D1099&amp;"")=TRIM(E1099&amp;"")),"Același cont pe debit și credit. ","")&amp;IF(N(F1099)=0,"Lipsește suma. ","")&amp;IF(AND(N(F1099)&lt;0,J1099&lt;&gt;"Stornare"),"Sumă negativă într-o notă care nu e de stornare. ","")&amp;IF(C1099="","Lipsește explicația. ","")))</f>
        <v/>
      </c>
      <c r="L1099" s="1" t="str">
        <f>IF(B1099="","",B1099&amp;"|"&amp;COUNTIF($B$5:B1099,B1099))</f>
        <v/>
      </c>
      <c r="M1099" s="1" t="str">
        <f t="shared" si="53"/>
        <v/>
      </c>
    </row>
    <row r="1100" spans="2:13" x14ac:dyDescent="0.2">
      <c r="B1100" s="18"/>
      <c r="C1100" s="13"/>
      <c r="D1100" s="22"/>
      <c r="E1100" s="22"/>
      <c r="F1100" s="23"/>
      <c r="G1100" s="24" t="str">
        <f>IF(B1100="","",IFERROR(INDEX('Registru note'!$C$5:$C$504,MATCH(B1100,'Registru note'!$B$5:$B$504,0)),""))</f>
        <v/>
      </c>
      <c r="H1100" s="25" t="str">
        <f t="shared" si="51"/>
        <v/>
      </c>
      <c r="I1100" s="25" t="str">
        <f t="shared" si="52"/>
        <v/>
      </c>
      <c r="J1100" s="15" t="str">
        <f>IF(B1100="","",IFERROR(INDEX('Registru note'!$D$5:$D$504,MATCH(B1100,'Registru note'!$B$5:$B$504,0)),""))</f>
        <v/>
      </c>
      <c r="K1100" s="17" t="str">
        <f>IF(AND(B1100="",D1100="",E1100=""),"",TRIM(IF(ISNA(MATCH(B1100,'Registru note'!$B$5:$B$504,0)),"Nota nu există în registru. ","")&amp;IF(D1100="","Lipsește contul debitor. ",IF(NOT(OR(ISNUMBER(MATCH(TRIM(IF(ISNUMBER(FIND(".",D1100)),LEFT(D1100,FIND(".",D1100)-1),D1100)),PlanCont,0)),ISNUMBER(MATCH(LEFT(TRIM(IF(ISNUMBER(FIND(".",D1100)),LEFT(D1100,FIND(".",D1100)-1),D1100)),4),PlanCont,0)),ISNUMBER(MATCH(LEFT(TRIM(IF(ISNUMBER(FIND(".",D1100)),LEFT(D1100,FIND(".",D1100)-1),D1100)),3),PlanCont,0)))),"Contul debitor nu există în plan. ",""))&amp;IF(E1100="","Lipsește contul creditor. ",IF(NOT(OR(ISNUMBER(MATCH(TRIM(IF(ISNUMBER(FIND(".",E1100)),LEFT(E1100,FIND(".",E1100)-1),E1100)),PlanCont,0)),ISNUMBER(MATCH(LEFT(TRIM(IF(ISNUMBER(FIND(".",E1100)),LEFT(E1100,FIND(".",E1100)-1),E1100)),4),PlanCont,0)),ISNUMBER(MATCH(LEFT(TRIM(IF(ISNUMBER(FIND(".",E1100)),LEFT(E1100,FIND(".",E1100)-1),E1100)),3),PlanCont,0)))),"Contul creditor nu există în plan. ",""))&amp;IF(AND(D1100&lt;&gt;"",TRIM(D1100&amp;"")=TRIM(E1100&amp;"")),"Același cont pe debit și credit. ","")&amp;IF(N(F1100)=0,"Lipsește suma. ","")&amp;IF(AND(N(F1100)&lt;0,J1100&lt;&gt;"Stornare"),"Sumă negativă într-o notă care nu e de stornare. ","")&amp;IF(C1100="","Lipsește explicația. ","")))</f>
        <v/>
      </c>
      <c r="L1100" s="1" t="str">
        <f>IF(B1100="","",B1100&amp;"|"&amp;COUNTIF($B$5:B1100,B1100))</f>
        <v/>
      </c>
      <c r="M1100" s="1" t="str">
        <f t="shared" si="53"/>
        <v/>
      </c>
    </row>
    <row r="1101" spans="2:13" x14ac:dyDescent="0.2">
      <c r="B1101" s="18"/>
      <c r="C1101" s="13"/>
      <c r="D1101" s="22"/>
      <c r="E1101" s="22"/>
      <c r="F1101" s="23"/>
      <c r="G1101" s="24" t="str">
        <f>IF(B1101="","",IFERROR(INDEX('Registru note'!$C$5:$C$504,MATCH(B1101,'Registru note'!$B$5:$B$504,0)),""))</f>
        <v/>
      </c>
      <c r="H1101" s="25" t="str">
        <f t="shared" si="51"/>
        <v/>
      </c>
      <c r="I1101" s="25" t="str">
        <f t="shared" si="52"/>
        <v/>
      </c>
      <c r="J1101" s="15" t="str">
        <f>IF(B1101="","",IFERROR(INDEX('Registru note'!$D$5:$D$504,MATCH(B1101,'Registru note'!$B$5:$B$504,0)),""))</f>
        <v/>
      </c>
      <c r="K1101" s="17" t="str">
        <f>IF(AND(B1101="",D1101="",E1101=""),"",TRIM(IF(ISNA(MATCH(B1101,'Registru note'!$B$5:$B$504,0)),"Nota nu există în registru. ","")&amp;IF(D1101="","Lipsește contul debitor. ",IF(NOT(OR(ISNUMBER(MATCH(TRIM(IF(ISNUMBER(FIND(".",D1101)),LEFT(D1101,FIND(".",D1101)-1),D1101)),PlanCont,0)),ISNUMBER(MATCH(LEFT(TRIM(IF(ISNUMBER(FIND(".",D1101)),LEFT(D1101,FIND(".",D1101)-1),D1101)),4),PlanCont,0)),ISNUMBER(MATCH(LEFT(TRIM(IF(ISNUMBER(FIND(".",D1101)),LEFT(D1101,FIND(".",D1101)-1),D1101)),3),PlanCont,0)))),"Contul debitor nu există în plan. ",""))&amp;IF(E1101="","Lipsește contul creditor. ",IF(NOT(OR(ISNUMBER(MATCH(TRIM(IF(ISNUMBER(FIND(".",E1101)),LEFT(E1101,FIND(".",E1101)-1),E1101)),PlanCont,0)),ISNUMBER(MATCH(LEFT(TRIM(IF(ISNUMBER(FIND(".",E1101)),LEFT(E1101,FIND(".",E1101)-1),E1101)),4),PlanCont,0)),ISNUMBER(MATCH(LEFT(TRIM(IF(ISNUMBER(FIND(".",E1101)),LEFT(E1101,FIND(".",E1101)-1),E1101)),3),PlanCont,0)))),"Contul creditor nu există în plan. ",""))&amp;IF(AND(D1101&lt;&gt;"",TRIM(D1101&amp;"")=TRIM(E1101&amp;"")),"Același cont pe debit și credit. ","")&amp;IF(N(F1101)=0,"Lipsește suma. ","")&amp;IF(AND(N(F1101)&lt;0,J1101&lt;&gt;"Stornare"),"Sumă negativă într-o notă care nu e de stornare. ","")&amp;IF(C1101="","Lipsește explicația. ","")))</f>
        <v/>
      </c>
      <c r="L1101" s="1" t="str">
        <f>IF(B1101="","",B1101&amp;"|"&amp;COUNTIF($B$5:B1101,B1101))</f>
        <v/>
      </c>
      <c r="M1101" s="1" t="str">
        <f t="shared" si="53"/>
        <v/>
      </c>
    </row>
    <row r="1102" spans="2:13" x14ac:dyDescent="0.2">
      <c r="B1102" s="18"/>
      <c r="C1102" s="13"/>
      <c r="D1102" s="22"/>
      <c r="E1102" s="22"/>
      <c r="F1102" s="23"/>
      <c r="G1102" s="24" t="str">
        <f>IF(B1102="","",IFERROR(INDEX('Registru note'!$C$5:$C$504,MATCH(B1102,'Registru note'!$B$5:$B$504,0)),""))</f>
        <v/>
      </c>
      <c r="H1102" s="25" t="str">
        <f t="shared" si="51"/>
        <v/>
      </c>
      <c r="I1102" s="25" t="str">
        <f t="shared" si="52"/>
        <v/>
      </c>
      <c r="J1102" s="15" t="str">
        <f>IF(B1102="","",IFERROR(INDEX('Registru note'!$D$5:$D$504,MATCH(B1102,'Registru note'!$B$5:$B$504,0)),""))</f>
        <v/>
      </c>
      <c r="K1102" s="17" t="str">
        <f>IF(AND(B1102="",D1102="",E1102=""),"",TRIM(IF(ISNA(MATCH(B1102,'Registru note'!$B$5:$B$504,0)),"Nota nu există în registru. ","")&amp;IF(D1102="","Lipsește contul debitor. ",IF(NOT(OR(ISNUMBER(MATCH(TRIM(IF(ISNUMBER(FIND(".",D1102)),LEFT(D1102,FIND(".",D1102)-1),D1102)),PlanCont,0)),ISNUMBER(MATCH(LEFT(TRIM(IF(ISNUMBER(FIND(".",D1102)),LEFT(D1102,FIND(".",D1102)-1),D1102)),4),PlanCont,0)),ISNUMBER(MATCH(LEFT(TRIM(IF(ISNUMBER(FIND(".",D1102)),LEFT(D1102,FIND(".",D1102)-1),D1102)),3),PlanCont,0)))),"Contul debitor nu există în plan. ",""))&amp;IF(E1102="","Lipsește contul creditor. ",IF(NOT(OR(ISNUMBER(MATCH(TRIM(IF(ISNUMBER(FIND(".",E1102)),LEFT(E1102,FIND(".",E1102)-1),E1102)),PlanCont,0)),ISNUMBER(MATCH(LEFT(TRIM(IF(ISNUMBER(FIND(".",E1102)),LEFT(E1102,FIND(".",E1102)-1),E1102)),4),PlanCont,0)),ISNUMBER(MATCH(LEFT(TRIM(IF(ISNUMBER(FIND(".",E1102)),LEFT(E1102,FIND(".",E1102)-1),E1102)),3),PlanCont,0)))),"Contul creditor nu există în plan. ",""))&amp;IF(AND(D1102&lt;&gt;"",TRIM(D1102&amp;"")=TRIM(E1102&amp;"")),"Același cont pe debit și credit. ","")&amp;IF(N(F1102)=0,"Lipsește suma. ","")&amp;IF(AND(N(F1102)&lt;0,J1102&lt;&gt;"Stornare"),"Sumă negativă într-o notă care nu e de stornare. ","")&amp;IF(C1102="","Lipsește explicația. ","")))</f>
        <v/>
      </c>
      <c r="L1102" s="1" t="str">
        <f>IF(B1102="","",B1102&amp;"|"&amp;COUNTIF($B$5:B1102,B1102))</f>
        <v/>
      </c>
      <c r="M1102" s="1" t="str">
        <f t="shared" si="53"/>
        <v/>
      </c>
    </row>
    <row r="1103" spans="2:13" x14ac:dyDescent="0.2">
      <c r="B1103" s="18"/>
      <c r="C1103" s="13"/>
      <c r="D1103" s="22"/>
      <c r="E1103" s="22"/>
      <c r="F1103" s="23"/>
      <c r="G1103" s="24" t="str">
        <f>IF(B1103="","",IFERROR(INDEX('Registru note'!$C$5:$C$504,MATCH(B1103,'Registru note'!$B$5:$B$504,0)),""))</f>
        <v/>
      </c>
      <c r="H1103" s="25" t="str">
        <f t="shared" si="51"/>
        <v/>
      </c>
      <c r="I1103" s="25" t="str">
        <f t="shared" si="52"/>
        <v/>
      </c>
      <c r="J1103" s="15" t="str">
        <f>IF(B1103="","",IFERROR(INDEX('Registru note'!$D$5:$D$504,MATCH(B1103,'Registru note'!$B$5:$B$504,0)),""))</f>
        <v/>
      </c>
      <c r="K1103" s="17" t="str">
        <f>IF(AND(B1103="",D1103="",E1103=""),"",TRIM(IF(ISNA(MATCH(B1103,'Registru note'!$B$5:$B$504,0)),"Nota nu există în registru. ","")&amp;IF(D1103="","Lipsește contul debitor. ",IF(NOT(OR(ISNUMBER(MATCH(TRIM(IF(ISNUMBER(FIND(".",D1103)),LEFT(D1103,FIND(".",D1103)-1),D1103)),PlanCont,0)),ISNUMBER(MATCH(LEFT(TRIM(IF(ISNUMBER(FIND(".",D1103)),LEFT(D1103,FIND(".",D1103)-1),D1103)),4),PlanCont,0)),ISNUMBER(MATCH(LEFT(TRIM(IF(ISNUMBER(FIND(".",D1103)),LEFT(D1103,FIND(".",D1103)-1),D1103)),3),PlanCont,0)))),"Contul debitor nu există în plan. ",""))&amp;IF(E1103="","Lipsește contul creditor. ",IF(NOT(OR(ISNUMBER(MATCH(TRIM(IF(ISNUMBER(FIND(".",E1103)),LEFT(E1103,FIND(".",E1103)-1),E1103)),PlanCont,0)),ISNUMBER(MATCH(LEFT(TRIM(IF(ISNUMBER(FIND(".",E1103)),LEFT(E1103,FIND(".",E1103)-1),E1103)),4),PlanCont,0)),ISNUMBER(MATCH(LEFT(TRIM(IF(ISNUMBER(FIND(".",E1103)),LEFT(E1103,FIND(".",E1103)-1),E1103)),3),PlanCont,0)))),"Contul creditor nu există în plan. ",""))&amp;IF(AND(D1103&lt;&gt;"",TRIM(D1103&amp;"")=TRIM(E1103&amp;"")),"Același cont pe debit și credit. ","")&amp;IF(N(F1103)=0,"Lipsește suma. ","")&amp;IF(AND(N(F1103)&lt;0,J1103&lt;&gt;"Stornare"),"Sumă negativă într-o notă care nu e de stornare. ","")&amp;IF(C1103="","Lipsește explicația. ","")))</f>
        <v/>
      </c>
      <c r="L1103" s="1" t="str">
        <f>IF(B1103="","",B1103&amp;"|"&amp;COUNTIF($B$5:B1103,B1103))</f>
        <v/>
      </c>
      <c r="M1103" s="1" t="str">
        <f t="shared" si="53"/>
        <v/>
      </c>
    </row>
    <row r="1104" spans="2:13" x14ac:dyDescent="0.2">
      <c r="B1104" s="18"/>
      <c r="C1104" s="13"/>
      <c r="D1104" s="22"/>
      <c r="E1104" s="22"/>
      <c r="F1104" s="23"/>
      <c r="G1104" s="24" t="str">
        <f>IF(B1104="","",IFERROR(INDEX('Registru note'!$C$5:$C$504,MATCH(B1104,'Registru note'!$B$5:$B$504,0)),""))</f>
        <v/>
      </c>
      <c r="H1104" s="25" t="str">
        <f t="shared" si="51"/>
        <v/>
      </c>
      <c r="I1104" s="25" t="str">
        <f t="shared" si="52"/>
        <v/>
      </c>
      <c r="J1104" s="15" t="str">
        <f>IF(B1104="","",IFERROR(INDEX('Registru note'!$D$5:$D$504,MATCH(B1104,'Registru note'!$B$5:$B$504,0)),""))</f>
        <v/>
      </c>
      <c r="K1104" s="17" t="str">
        <f>IF(AND(B1104="",D1104="",E1104=""),"",TRIM(IF(ISNA(MATCH(B1104,'Registru note'!$B$5:$B$504,0)),"Nota nu există în registru. ","")&amp;IF(D1104="","Lipsește contul debitor. ",IF(NOT(OR(ISNUMBER(MATCH(TRIM(IF(ISNUMBER(FIND(".",D1104)),LEFT(D1104,FIND(".",D1104)-1),D1104)),PlanCont,0)),ISNUMBER(MATCH(LEFT(TRIM(IF(ISNUMBER(FIND(".",D1104)),LEFT(D1104,FIND(".",D1104)-1),D1104)),4),PlanCont,0)),ISNUMBER(MATCH(LEFT(TRIM(IF(ISNUMBER(FIND(".",D1104)),LEFT(D1104,FIND(".",D1104)-1),D1104)),3),PlanCont,0)))),"Contul debitor nu există în plan. ",""))&amp;IF(E1104="","Lipsește contul creditor. ",IF(NOT(OR(ISNUMBER(MATCH(TRIM(IF(ISNUMBER(FIND(".",E1104)),LEFT(E1104,FIND(".",E1104)-1),E1104)),PlanCont,0)),ISNUMBER(MATCH(LEFT(TRIM(IF(ISNUMBER(FIND(".",E1104)),LEFT(E1104,FIND(".",E1104)-1),E1104)),4),PlanCont,0)),ISNUMBER(MATCH(LEFT(TRIM(IF(ISNUMBER(FIND(".",E1104)),LEFT(E1104,FIND(".",E1104)-1),E1104)),3),PlanCont,0)))),"Contul creditor nu există în plan. ",""))&amp;IF(AND(D1104&lt;&gt;"",TRIM(D1104&amp;"")=TRIM(E1104&amp;"")),"Același cont pe debit și credit. ","")&amp;IF(N(F1104)=0,"Lipsește suma. ","")&amp;IF(AND(N(F1104)&lt;0,J1104&lt;&gt;"Stornare"),"Sumă negativă într-o notă care nu e de stornare. ","")&amp;IF(C1104="","Lipsește explicația. ","")))</f>
        <v/>
      </c>
      <c r="L1104" s="1" t="str">
        <f>IF(B1104="","",B1104&amp;"|"&amp;COUNTIF($B$5:B1104,B1104))</f>
        <v/>
      </c>
      <c r="M1104" s="1" t="str">
        <f t="shared" si="53"/>
        <v/>
      </c>
    </row>
    <row r="1105" spans="2:13" x14ac:dyDescent="0.2">
      <c r="B1105" s="18"/>
      <c r="C1105" s="13"/>
      <c r="D1105" s="22"/>
      <c r="E1105" s="22"/>
      <c r="F1105" s="23"/>
      <c r="G1105" s="24" t="str">
        <f>IF(B1105="","",IFERROR(INDEX('Registru note'!$C$5:$C$504,MATCH(B1105,'Registru note'!$B$5:$B$504,0)),""))</f>
        <v/>
      </c>
      <c r="H1105" s="25" t="str">
        <f t="shared" si="51"/>
        <v/>
      </c>
      <c r="I1105" s="25" t="str">
        <f t="shared" si="52"/>
        <v/>
      </c>
      <c r="J1105" s="15" t="str">
        <f>IF(B1105="","",IFERROR(INDEX('Registru note'!$D$5:$D$504,MATCH(B1105,'Registru note'!$B$5:$B$504,0)),""))</f>
        <v/>
      </c>
      <c r="K1105" s="17" t="str">
        <f>IF(AND(B1105="",D1105="",E1105=""),"",TRIM(IF(ISNA(MATCH(B1105,'Registru note'!$B$5:$B$504,0)),"Nota nu există în registru. ","")&amp;IF(D1105="","Lipsește contul debitor. ",IF(NOT(OR(ISNUMBER(MATCH(TRIM(IF(ISNUMBER(FIND(".",D1105)),LEFT(D1105,FIND(".",D1105)-1),D1105)),PlanCont,0)),ISNUMBER(MATCH(LEFT(TRIM(IF(ISNUMBER(FIND(".",D1105)),LEFT(D1105,FIND(".",D1105)-1),D1105)),4),PlanCont,0)),ISNUMBER(MATCH(LEFT(TRIM(IF(ISNUMBER(FIND(".",D1105)),LEFT(D1105,FIND(".",D1105)-1),D1105)),3),PlanCont,0)))),"Contul debitor nu există în plan. ",""))&amp;IF(E1105="","Lipsește contul creditor. ",IF(NOT(OR(ISNUMBER(MATCH(TRIM(IF(ISNUMBER(FIND(".",E1105)),LEFT(E1105,FIND(".",E1105)-1),E1105)),PlanCont,0)),ISNUMBER(MATCH(LEFT(TRIM(IF(ISNUMBER(FIND(".",E1105)),LEFT(E1105,FIND(".",E1105)-1),E1105)),4),PlanCont,0)),ISNUMBER(MATCH(LEFT(TRIM(IF(ISNUMBER(FIND(".",E1105)),LEFT(E1105,FIND(".",E1105)-1),E1105)),3),PlanCont,0)))),"Contul creditor nu există în plan. ",""))&amp;IF(AND(D1105&lt;&gt;"",TRIM(D1105&amp;"")=TRIM(E1105&amp;"")),"Același cont pe debit și credit. ","")&amp;IF(N(F1105)=0,"Lipsește suma. ","")&amp;IF(AND(N(F1105)&lt;0,J1105&lt;&gt;"Stornare"),"Sumă negativă într-o notă care nu e de stornare. ","")&amp;IF(C1105="","Lipsește explicația. ","")))</f>
        <v/>
      </c>
      <c r="L1105" s="1" t="str">
        <f>IF(B1105="","",B1105&amp;"|"&amp;COUNTIF($B$5:B1105,B1105))</f>
        <v/>
      </c>
      <c r="M1105" s="1" t="str">
        <f t="shared" si="53"/>
        <v/>
      </c>
    </row>
    <row r="1106" spans="2:13" x14ac:dyDescent="0.2">
      <c r="B1106" s="18"/>
      <c r="C1106" s="13"/>
      <c r="D1106" s="22"/>
      <c r="E1106" s="22"/>
      <c r="F1106" s="23"/>
      <c r="G1106" s="24" t="str">
        <f>IF(B1106="","",IFERROR(INDEX('Registru note'!$C$5:$C$504,MATCH(B1106,'Registru note'!$B$5:$B$504,0)),""))</f>
        <v/>
      </c>
      <c r="H1106" s="25" t="str">
        <f t="shared" si="51"/>
        <v/>
      </c>
      <c r="I1106" s="25" t="str">
        <f t="shared" si="52"/>
        <v/>
      </c>
      <c r="J1106" s="15" t="str">
        <f>IF(B1106="","",IFERROR(INDEX('Registru note'!$D$5:$D$504,MATCH(B1106,'Registru note'!$B$5:$B$504,0)),""))</f>
        <v/>
      </c>
      <c r="K1106" s="17" t="str">
        <f>IF(AND(B1106="",D1106="",E1106=""),"",TRIM(IF(ISNA(MATCH(B1106,'Registru note'!$B$5:$B$504,0)),"Nota nu există în registru. ","")&amp;IF(D1106="","Lipsește contul debitor. ",IF(NOT(OR(ISNUMBER(MATCH(TRIM(IF(ISNUMBER(FIND(".",D1106)),LEFT(D1106,FIND(".",D1106)-1),D1106)),PlanCont,0)),ISNUMBER(MATCH(LEFT(TRIM(IF(ISNUMBER(FIND(".",D1106)),LEFT(D1106,FIND(".",D1106)-1),D1106)),4),PlanCont,0)),ISNUMBER(MATCH(LEFT(TRIM(IF(ISNUMBER(FIND(".",D1106)),LEFT(D1106,FIND(".",D1106)-1),D1106)),3),PlanCont,0)))),"Contul debitor nu există în plan. ",""))&amp;IF(E1106="","Lipsește contul creditor. ",IF(NOT(OR(ISNUMBER(MATCH(TRIM(IF(ISNUMBER(FIND(".",E1106)),LEFT(E1106,FIND(".",E1106)-1),E1106)),PlanCont,0)),ISNUMBER(MATCH(LEFT(TRIM(IF(ISNUMBER(FIND(".",E1106)),LEFT(E1106,FIND(".",E1106)-1),E1106)),4),PlanCont,0)),ISNUMBER(MATCH(LEFT(TRIM(IF(ISNUMBER(FIND(".",E1106)),LEFT(E1106,FIND(".",E1106)-1),E1106)),3),PlanCont,0)))),"Contul creditor nu există în plan. ",""))&amp;IF(AND(D1106&lt;&gt;"",TRIM(D1106&amp;"")=TRIM(E1106&amp;"")),"Același cont pe debit și credit. ","")&amp;IF(N(F1106)=0,"Lipsește suma. ","")&amp;IF(AND(N(F1106)&lt;0,J1106&lt;&gt;"Stornare"),"Sumă negativă într-o notă care nu e de stornare. ","")&amp;IF(C1106="","Lipsește explicația. ","")))</f>
        <v/>
      </c>
      <c r="L1106" s="1" t="str">
        <f>IF(B1106="","",B1106&amp;"|"&amp;COUNTIF($B$5:B1106,B1106))</f>
        <v/>
      </c>
      <c r="M1106" s="1" t="str">
        <f t="shared" si="53"/>
        <v/>
      </c>
    </row>
    <row r="1107" spans="2:13" x14ac:dyDescent="0.2">
      <c r="B1107" s="18"/>
      <c r="C1107" s="13"/>
      <c r="D1107" s="22"/>
      <c r="E1107" s="22"/>
      <c r="F1107" s="23"/>
      <c r="G1107" s="24" t="str">
        <f>IF(B1107="","",IFERROR(INDEX('Registru note'!$C$5:$C$504,MATCH(B1107,'Registru note'!$B$5:$B$504,0)),""))</f>
        <v/>
      </c>
      <c r="H1107" s="25" t="str">
        <f t="shared" si="51"/>
        <v/>
      </c>
      <c r="I1107" s="25" t="str">
        <f t="shared" si="52"/>
        <v/>
      </c>
      <c r="J1107" s="15" t="str">
        <f>IF(B1107="","",IFERROR(INDEX('Registru note'!$D$5:$D$504,MATCH(B1107,'Registru note'!$B$5:$B$504,0)),""))</f>
        <v/>
      </c>
      <c r="K1107" s="17" t="str">
        <f>IF(AND(B1107="",D1107="",E1107=""),"",TRIM(IF(ISNA(MATCH(B1107,'Registru note'!$B$5:$B$504,0)),"Nota nu există în registru. ","")&amp;IF(D1107="","Lipsește contul debitor. ",IF(NOT(OR(ISNUMBER(MATCH(TRIM(IF(ISNUMBER(FIND(".",D1107)),LEFT(D1107,FIND(".",D1107)-1),D1107)),PlanCont,0)),ISNUMBER(MATCH(LEFT(TRIM(IF(ISNUMBER(FIND(".",D1107)),LEFT(D1107,FIND(".",D1107)-1),D1107)),4),PlanCont,0)),ISNUMBER(MATCH(LEFT(TRIM(IF(ISNUMBER(FIND(".",D1107)),LEFT(D1107,FIND(".",D1107)-1),D1107)),3),PlanCont,0)))),"Contul debitor nu există în plan. ",""))&amp;IF(E1107="","Lipsește contul creditor. ",IF(NOT(OR(ISNUMBER(MATCH(TRIM(IF(ISNUMBER(FIND(".",E1107)),LEFT(E1107,FIND(".",E1107)-1),E1107)),PlanCont,0)),ISNUMBER(MATCH(LEFT(TRIM(IF(ISNUMBER(FIND(".",E1107)),LEFT(E1107,FIND(".",E1107)-1),E1107)),4),PlanCont,0)),ISNUMBER(MATCH(LEFT(TRIM(IF(ISNUMBER(FIND(".",E1107)),LEFT(E1107,FIND(".",E1107)-1),E1107)),3),PlanCont,0)))),"Contul creditor nu există în plan. ",""))&amp;IF(AND(D1107&lt;&gt;"",TRIM(D1107&amp;"")=TRIM(E1107&amp;"")),"Același cont pe debit și credit. ","")&amp;IF(N(F1107)=0,"Lipsește suma. ","")&amp;IF(AND(N(F1107)&lt;0,J1107&lt;&gt;"Stornare"),"Sumă negativă într-o notă care nu e de stornare. ","")&amp;IF(C1107="","Lipsește explicația. ","")))</f>
        <v/>
      </c>
      <c r="L1107" s="1" t="str">
        <f>IF(B1107="","",B1107&amp;"|"&amp;COUNTIF($B$5:B1107,B1107))</f>
        <v/>
      </c>
      <c r="M1107" s="1" t="str">
        <f t="shared" si="53"/>
        <v/>
      </c>
    </row>
    <row r="1108" spans="2:13" x14ac:dyDescent="0.2">
      <c r="B1108" s="18"/>
      <c r="C1108" s="13"/>
      <c r="D1108" s="22"/>
      <c r="E1108" s="22"/>
      <c r="F1108" s="23"/>
      <c r="G1108" s="24" t="str">
        <f>IF(B1108="","",IFERROR(INDEX('Registru note'!$C$5:$C$504,MATCH(B1108,'Registru note'!$B$5:$B$504,0)),""))</f>
        <v/>
      </c>
      <c r="H1108" s="25" t="str">
        <f t="shared" si="51"/>
        <v/>
      </c>
      <c r="I1108" s="25" t="str">
        <f t="shared" si="52"/>
        <v/>
      </c>
      <c r="J1108" s="15" t="str">
        <f>IF(B1108="","",IFERROR(INDEX('Registru note'!$D$5:$D$504,MATCH(B1108,'Registru note'!$B$5:$B$504,0)),""))</f>
        <v/>
      </c>
      <c r="K1108" s="17" t="str">
        <f>IF(AND(B1108="",D1108="",E1108=""),"",TRIM(IF(ISNA(MATCH(B1108,'Registru note'!$B$5:$B$504,0)),"Nota nu există în registru. ","")&amp;IF(D1108="","Lipsește contul debitor. ",IF(NOT(OR(ISNUMBER(MATCH(TRIM(IF(ISNUMBER(FIND(".",D1108)),LEFT(D1108,FIND(".",D1108)-1),D1108)),PlanCont,0)),ISNUMBER(MATCH(LEFT(TRIM(IF(ISNUMBER(FIND(".",D1108)),LEFT(D1108,FIND(".",D1108)-1),D1108)),4),PlanCont,0)),ISNUMBER(MATCH(LEFT(TRIM(IF(ISNUMBER(FIND(".",D1108)),LEFT(D1108,FIND(".",D1108)-1),D1108)),3),PlanCont,0)))),"Contul debitor nu există în plan. ",""))&amp;IF(E1108="","Lipsește contul creditor. ",IF(NOT(OR(ISNUMBER(MATCH(TRIM(IF(ISNUMBER(FIND(".",E1108)),LEFT(E1108,FIND(".",E1108)-1),E1108)),PlanCont,0)),ISNUMBER(MATCH(LEFT(TRIM(IF(ISNUMBER(FIND(".",E1108)),LEFT(E1108,FIND(".",E1108)-1),E1108)),4),PlanCont,0)),ISNUMBER(MATCH(LEFT(TRIM(IF(ISNUMBER(FIND(".",E1108)),LEFT(E1108,FIND(".",E1108)-1),E1108)),3),PlanCont,0)))),"Contul creditor nu există în plan. ",""))&amp;IF(AND(D1108&lt;&gt;"",TRIM(D1108&amp;"")=TRIM(E1108&amp;"")),"Același cont pe debit și credit. ","")&amp;IF(N(F1108)=0,"Lipsește suma. ","")&amp;IF(AND(N(F1108)&lt;0,J1108&lt;&gt;"Stornare"),"Sumă negativă într-o notă care nu e de stornare. ","")&amp;IF(C1108="","Lipsește explicația. ","")))</f>
        <v/>
      </c>
      <c r="L1108" s="1" t="str">
        <f>IF(B1108="","",B1108&amp;"|"&amp;COUNTIF($B$5:B1108,B1108))</f>
        <v/>
      </c>
      <c r="M1108" s="1" t="str">
        <f t="shared" si="53"/>
        <v/>
      </c>
    </row>
    <row r="1109" spans="2:13" x14ac:dyDescent="0.2">
      <c r="B1109" s="18"/>
      <c r="C1109" s="13"/>
      <c r="D1109" s="22"/>
      <c r="E1109" s="22"/>
      <c r="F1109" s="23"/>
      <c r="G1109" s="24" t="str">
        <f>IF(B1109="","",IFERROR(INDEX('Registru note'!$C$5:$C$504,MATCH(B1109,'Registru note'!$B$5:$B$504,0)),""))</f>
        <v/>
      </c>
      <c r="H1109" s="25" t="str">
        <f t="shared" si="51"/>
        <v/>
      </c>
      <c r="I1109" s="25" t="str">
        <f t="shared" si="52"/>
        <v/>
      </c>
      <c r="J1109" s="15" t="str">
        <f>IF(B1109="","",IFERROR(INDEX('Registru note'!$D$5:$D$504,MATCH(B1109,'Registru note'!$B$5:$B$504,0)),""))</f>
        <v/>
      </c>
      <c r="K1109" s="17" t="str">
        <f>IF(AND(B1109="",D1109="",E1109=""),"",TRIM(IF(ISNA(MATCH(B1109,'Registru note'!$B$5:$B$504,0)),"Nota nu există în registru. ","")&amp;IF(D1109="","Lipsește contul debitor. ",IF(NOT(OR(ISNUMBER(MATCH(TRIM(IF(ISNUMBER(FIND(".",D1109)),LEFT(D1109,FIND(".",D1109)-1),D1109)),PlanCont,0)),ISNUMBER(MATCH(LEFT(TRIM(IF(ISNUMBER(FIND(".",D1109)),LEFT(D1109,FIND(".",D1109)-1),D1109)),4),PlanCont,0)),ISNUMBER(MATCH(LEFT(TRIM(IF(ISNUMBER(FIND(".",D1109)),LEFT(D1109,FIND(".",D1109)-1),D1109)),3),PlanCont,0)))),"Contul debitor nu există în plan. ",""))&amp;IF(E1109="","Lipsește contul creditor. ",IF(NOT(OR(ISNUMBER(MATCH(TRIM(IF(ISNUMBER(FIND(".",E1109)),LEFT(E1109,FIND(".",E1109)-1),E1109)),PlanCont,0)),ISNUMBER(MATCH(LEFT(TRIM(IF(ISNUMBER(FIND(".",E1109)),LEFT(E1109,FIND(".",E1109)-1),E1109)),4),PlanCont,0)),ISNUMBER(MATCH(LEFT(TRIM(IF(ISNUMBER(FIND(".",E1109)),LEFT(E1109,FIND(".",E1109)-1),E1109)),3),PlanCont,0)))),"Contul creditor nu există în plan. ",""))&amp;IF(AND(D1109&lt;&gt;"",TRIM(D1109&amp;"")=TRIM(E1109&amp;"")),"Același cont pe debit și credit. ","")&amp;IF(N(F1109)=0,"Lipsește suma. ","")&amp;IF(AND(N(F1109)&lt;0,J1109&lt;&gt;"Stornare"),"Sumă negativă într-o notă care nu e de stornare. ","")&amp;IF(C1109="","Lipsește explicația. ","")))</f>
        <v/>
      </c>
      <c r="L1109" s="1" t="str">
        <f>IF(B1109="","",B1109&amp;"|"&amp;COUNTIF($B$5:B1109,B1109))</f>
        <v/>
      </c>
      <c r="M1109" s="1" t="str">
        <f t="shared" si="53"/>
        <v/>
      </c>
    </row>
    <row r="1110" spans="2:13" x14ac:dyDescent="0.2">
      <c r="B1110" s="18"/>
      <c r="C1110" s="13"/>
      <c r="D1110" s="22"/>
      <c r="E1110" s="22"/>
      <c r="F1110" s="23"/>
      <c r="G1110" s="24" t="str">
        <f>IF(B1110="","",IFERROR(INDEX('Registru note'!$C$5:$C$504,MATCH(B1110,'Registru note'!$B$5:$B$504,0)),""))</f>
        <v/>
      </c>
      <c r="H1110" s="25" t="str">
        <f t="shared" si="51"/>
        <v/>
      </c>
      <c r="I1110" s="25" t="str">
        <f t="shared" si="52"/>
        <v/>
      </c>
      <c r="J1110" s="15" t="str">
        <f>IF(B1110="","",IFERROR(INDEX('Registru note'!$D$5:$D$504,MATCH(B1110,'Registru note'!$B$5:$B$504,0)),""))</f>
        <v/>
      </c>
      <c r="K1110" s="17" t="str">
        <f>IF(AND(B1110="",D1110="",E1110=""),"",TRIM(IF(ISNA(MATCH(B1110,'Registru note'!$B$5:$B$504,0)),"Nota nu există în registru. ","")&amp;IF(D1110="","Lipsește contul debitor. ",IF(NOT(OR(ISNUMBER(MATCH(TRIM(IF(ISNUMBER(FIND(".",D1110)),LEFT(D1110,FIND(".",D1110)-1),D1110)),PlanCont,0)),ISNUMBER(MATCH(LEFT(TRIM(IF(ISNUMBER(FIND(".",D1110)),LEFT(D1110,FIND(".",D1110)-1),D1110)),4),PlanCont,0)),ISNUMBER(MATCH(LEFT(TRIM(IF(ISNUMBER(FIND(".",D1110)),LEFT(D1110,FIND(".",D1110)-1),D1110)),3),PlanCont,0)))),"Contul debitor nu există în plan. ",""))&amp;IF(E1110="","Lipsește contul creditor. ",IF(NOT(OR(ISNUMBER(MATCH(TRIM(IF(ISNUMBER(FIND(".",E1110)),LEFT(E1110,FIND(".",E1110)-1),E1110)),PlanCont,0)),ISNUMBER(MATCH(LEFT(TRIM(IF(ISNUMBER(FIND(".",E1110)),LEFT(E1110,FIND(".",E1110)-1),E1110)),4),PlanCont,0)),ISNUMBER(MATCH(LEFT(TRIM(IF(ISNUMBER(FIND(".",E1110)),LEFT(E1110,FIND(".",E1110)-1),E1110)),3),PlanCont,0)))),"Contul creditor nu există în plan. ",""))&amp;IF(AND(D1110&lt;&gt;"",TRIM(D1110&amp;"")=TRIM(E1110&amp;"")),"Același cont pe debit și credit. ","")&amp;IF(N(F1110)=0,"Lipsește suma. ","")&amp;IF(AND(N(F1110)&lt;0,J1110&lt;&gt;"Stornare"),"Sumă negativă într-o notă care nu e de stornare. ","")&amp;IF(C1110="","Lipsește explicația. ","")))</f>
        <v/>
      </c>
      <c r="L1110" s="1" t="str">
        <f>IF(B1110="","",B1110&amp;"|"&amp;COUNTIF($B$5:B1110,B1110))</f>
        <v/>
      </c>
      <c r="M1110" s="1" t="str">
        <f t="shared" si="53"/>
        <v/>
      </c>
    </row>
    <row r="1111" spans="2:13" x14ac:dyDescent="0.2">
      <c r="B1111" s="18"/>
      <c r="C1111" s="13"/>
      <c r="D1111" s="22"/>
      <c r="E1111" s="22"/>
      <c r="F1111" s="23"/>
      <c r="G1111" s="24" t="str">
        <f>IF(B1111="","",IFERROR(INDEX('Registru note'!$C$5:$C$504,MATCH(B1111,'Registru note'!$B$5:$B$504,0)),""))</f>
        <v/>
      </c>
      <c r="H1111" s="25" t="str">
        <f t="shared" si="51"/>
        <v/>
      </c>
      <c r="I1111" s="25" t="str">
        <f t="shared" si="52"/>
        <v/>
      </c>
      <c r="J1111" s="15" t="str">
        <f>IF(B1111="","",IFERROR(INDEX('Registru note'!$D$5:$D$504,MATCH(B1111,'Registru note'!$B$5:$B$504,0)),""))</f>
        <v/>
      </c>
      <c r="K1111" s="17" t="str">
        <f>IF(AND(B1111="",D1111="",E1111=""),"",TRIM(IF(ISNA(MATCH(B1111,'Registru note'!$B$5:$B$504,0)),"Nota nu există în registru. ","")&amp;IF(D1111="","Lipsește contul debitor. ",IF(NOT(OR(ISNUMBER(MATCH(TRIM(IF(ISNUMBER(FIND(".",D1111)),LEFT(D1111,FIND(".",D1111)-1),D1111)),PlanCont,0)),ISNUMBER(MATCH(LEFT(TRIM(IF(ISNUMBER(FIND(".",D1111)),LEFT(D1111,FIND(".",D1111)-1),D1111)),4),PlanCont,0)),ISNUMBER(MATCH(LEFT(TRIM(IF(ISNUMBER(FIND(".",D1111)),LEFT(D1111,FIND(".",D1111)-1),D1111)),3),PlanCont,0)))),"Contul debitor nu există în plan. ",""))&amp;IF(E1111="","Lipsește contul creditor. ",IF(NOT(OR(ISNUMBER(MATCH(TRIM(IF(ISNUMBER(FIND(".",E1111)),LEFT(E1111,FIND(".",E1111)-1),E1111)),PlanCont,0)),ISNUMBER(MATCH(LEFT(TRIM(IF(ISNUMBER(FIND(".",E1111)),LEFT(E1111,FIND(".",E1111)-1),E1111)),4),PlanCont,0)),ISNUMBER(MATCH(LEFT(TRIM(IF(ISNUMBER(FIND(".",E1111)),LEFT(E1111,FIND(".",E1111)-1),E1111)),3),PlanCont,0)))),"Contul creditor nu există în plan. ",""))&amp;IF(AND(D1111&lt;&gt;"",TRIM(D1111&amp;"")=TRIM(E1111&amp;"")),"Același cont pe debit și credit. ","")&amp;IF(N(F1111)=0,"Lipsește suma. ","")&amp;IF(AND(N(F1111)&lt;0,J1111&lt;&gt;"Stornare"),"Sumă negativă într-o notă care nu e de stornare. ","")&amp;IF(C1111="","Lipsește explicația. ","")))</f>
        <v/>
      </c>
      <c r="L1111" s="1" t="str">
        <f>IF(B1111="","",B1111&amp;"|"&amp;COUNTIF($B$5:B1111,B1111))</f>
        <v/>
      </c>
      <c r="M1111" s="1" t="str">
        <f t="shared" si="53"/>
        <v/>
      </c>
    </row>
    <row r="1112" spans="2:13" x14ac:dyDescent="0.2">
      <c r="B1112" s="18"/>
      <c r="C1112" s="13"/>
      <c r="D1112" s="22"/>
      <c r="E1112" s="22"/>
      <c r="F1112" s="23"/>
      <c r="G1112" s="24" t="str">
        <f>IF(B1112="","",IFERROR(INDEX('Registru note'!$C$5:$C$504,MATCH(B1112,'Registru note'!$B$5:$B$504,0)),""))</f>
        <v/>
      </c>
      <c r="H1112" s="25" t="str">
        <f t="shared" si="51"/>
        <v/>
      </c>
      <c r="I1112" s="25" t="str">
        <f t="shared" si="52"/>
        <v/>
      </c>
      <c r="J1112" s="15" t="str">
        <f>IF(B1112="","",IFERROR(INDEX('Registru note'!$D$5:$D$504,MATCH(B1112,'Registru note'!$B$5:$B$504,0)),""))</f>
        <v/>
      </c>
      <c r="K1112" s="17" t="str">
        <f>IF(AND(B1112="",D1112="",E1112=""),"",TRIM(IF(ISNA(MATCH(B1112,'Registru note'!$B$5:$B$504,0)),"Nota nu există în registru. ","")&amp;IF(D1112="","Lipsește contul debitor. ",IF(NOT(OR(ISNUMBER(MATCH(TRIM(IF(ISNUMBER(FIND(".",D1112)),LEFT(D1112,FIND(".",D1112)-1),D1112)),PlanCont,0)),ISNUMBER(MATCH(LEFT(TRIM(IF(ISNUMBER(FIND(".",D1112)),LEFT(D1112,FIND(".",D1112)-1),D1112)),4),PlanCont,0)),ISNUMBER(MATCH(LEFT(TRIM(IF(ISNUMBER(FIND(".",D1112)),LEFT(D1112,FIND(".",D1112)-1),D1112)),3),PlanCont,0)))),"Contul debitor nu există în plan. ",""))&amp;IF(E1112="","Lipsește contul creditor. ",IF(NOT(OR(ISNUMBER(MATCH(TRIM(IF(ISNUMBER(FIND(".",E1112)),LEFT(E1112,FIND(".",E1112)-1),E1112)),PlanCont,0)),ISNUMBER(MATCH(LEFT(TRIM(IF(ISNUMBER(FIND(".",E1112)),LEFT(E1112,FIND(".",E1112)-1),E1112)),4),PlanCont,0)),ISNUMBER(MATCH(LEFT(TRIM(IF(ISNUMBER(FIND(".",E1112)),LEFT(E1112,FIND(".",E1112)-1),E1112)),3),PlanCont,0)))),"Contul creditor nu există în plan. ",""))&amp;IF(AND(D1112&lt;&gt;"",TRIM(D1112&amp;"")=TRIM(E1112&amp;"")),"Același cont pe debit și credit. ","")&amp;IF(N(F1112)=0,"Lipsește suma. ","")&amp;IF(AND(N(F1112)&lt;0,J1112&lt;&gt;"Stornare"),"Sumă negativă într-o notă care nu e de stornare. ","")&amp;IF(C1112="","Lipsește explicația. ","")))</f>
        <v/>
      </c>
      <c r="L1112" s="1" t="str">
        <f>IF(B1112="","",B1112&amp;"|"&amp;COUNTIF($B$5:B1112,B1112))</f>
        <v/>
      </c>
      <c r="M1112" s="1" t="str">
        <f t="shared" si="53"/>
        <v/>
      </c>
    </row>
    <row r="1113" spans="2:13" x14ac:dyDescent="0.2">
      <c r="B1113" s="18"/>
      <c r="C1113" s="13"/>
      <c r="D1113" s="22"/>
      <c r="E1113" s="22"/>
      <c r="F1113" s="23"/>
      <c r="G1113" s="24" t="str">
        <f>IF(B1113="","",IFERROR(INDEX('Registru note'!$C$5:$C$504,MATCH(B1113,'Registru note'!$B$5:$B$504,0)),""))</f>
        <v/>
      </c>
      <c r="H1113" s="25" t="str">
        <f t="shared" si="51"/>
        <v/>
      </c>
      <c r="I1113" s="25" t="str">
        <f t="shared" si="52"/>
        <v/>
      </c>
      <c r="J1113" s="15" t="str">
        <f>IF(B1113="","",IFERROR(INDEX('Registru note'!$D$5:$D$504,MATCH(B1113,'Registru note'!$B$5:$B$504,0)),""))</f>
        <v/>
      </c>
      <c r="K1113" s="17" t="str">
        <f>IF(AND(B1113="",D1113="",E1113=""),"",TRIM(IF(ISNA(MATCH(B1113,'Registru note'!$B$5:$B$504,0)),"Nota nu există în registru. ","")&amp;IF(D1113="","Lipsește contul debitor. ",IF(NOT(OR(ISNUMBER(MATCH(TRIM(IF(ISNUMBER(FIND(".",D1113)),LEFT(D1113,FIND(".",D1113)-1),D1113)),PlanCont,0)),ISNUMBER(MATCH(LEFT(TRIM(IF(ISNUMBER(FIND(".",D1113)),LEFT(D1113,FIND(".",D1113)-1),D1113)),4),PlanCont,0)),ISNUMBER(MATCH(LEFT(TRIM(IF(ISNUMBER(FIND(".",D1113)),LEFT(D1113,FIND(".",D1113)-1),D1113)),3),PlanCont,0)))),"Contul debitor nu există în plan. ",""))&amp;IF(E1113="","Lipsește contul creditor. ",IF(NOT(OR(ISNUMBER(MATCH(TRIM(IF(ISNUMBER(FIND(".",E1113)),LEFT(E1113,FIND(".",E1113)-1),E1113)),PlanCont,0)),ISNUMBER(MATCH(LEFT(TRIM(IF(ISNUMBER(FIND(".",E1113)),LEFT(E1113,FIND(".",E1113)-1),E1113)),4),PlanCont,0)),ISNUMBER(MATCH(LEFT(TRIM(IF(ISNUMBER(FIND(".",E1113)),LEFT(E1113,FIND(".",E1113)-1),E1113)),3),PlanCont,0)))),"Contul creditor nu există în plan. ",""))&amp;IF(AND(D1113&lt;&gt;"",TRIM(D1113&amp;"")=TRIM(E1113&amp;"")),"Același cont pe debit și credit. ","")&amp;IF(N(F1113)=0,"Lipsește suma. ","")&amp;IF(AND(N(F1113)&lt;0,J1113&lt;&gt;"Stornare"),"Sumă negativă într-o notă care nu e de stornare. ","")&amp;IF(C1113="","Lipsește explicația. ","")))</f>
        <v/>
      </c>
      <c r="L1113" s="1" t="str">
        <f>IF(B1113="","",B1113&amp;"|"&amp;COUNTIF($B$5:B1113,B1113))</f>
        <v/>
      </c>
      <c r="M1113" s="1" t="str">
        <f t="shared" si="53"/>
        <v/>
      </c>
    </row>
    <row r="1114" spans="2:13" x14ac:dyDescent="0.2">
      <c r="B1114" s="18"/>
      <c r="C1114" s="13"/>
      <c r="D1114" s="22"/>
      <c r="E1114" s="22"/>
      <c r="F1114" s="23"/>
      <c r="G1114" s="24" t="str">
        <f>IF(B1114="","",IFERROR(INDEX('Registru note'!$C$5:$C$504,MATCH(B1114,'Registru note'!$B$5:$B$504,0)),""))</f>
        <v/>
      </c>
      <c r="H1114" s="25" t="str">
        <f t="shared" si="51"/>
        <v/>
      </c>
      <c r="I1114" s="25" t="str">
        <f t="shared" si="52"/>
        <v/>
      </c>
      <c r="J1114" s="15" t="str">
        <f>IF(B1114="","",IFERROR(INDEX('Registru note'!$D$5:$D$504,MATCH(B1114,'Registru note'!$B$5:$B$504,0)),""))</f>
        <v/>
      </c>
      <c r="K1114" s="17" t="str">
        <f>IF(AND(B1114="",D1114="",E1114=""),"",TRIM(IF(ISNA(MATCH(B1114,'Registru note'!$B$5:$B$504,0)),"Nota nu există în registru. ","")&amp;IF(D1114="","Lipsește contul debitor. ",IF(NOT(OR(ISNUMBER(MATCH(TRIM(IF(ISNUMBER(FIND(".",D1114)),LEFT(D1114,FIND(".",D1114)-1),D1114)),PlanCont,0)),ISNUMBER(MATCH(LEFT(TRIM(IF(ISNUMBER(FIND(".",D1114)),LEFT(D1114,FIND(".",D1114)-1),D1114)),4),PlanCont,0)),ISNUMBER(MATCH(LEFT(TRIM(IF(ISNUMBER(FIND(".",D1114)),LEFT(D1114,FIND(".",D1114)-1),D1114)),3),PlanCont,0)))),"Contul debitor nu există în plan. ",""))&amp;IF(E1114="","Lipsește contul creditor. ",IF(NOT(OR(ISNUMBER(MATCH(TRIM(IF(ISNUMBER(FIND(".",E1114)),LEFT(E1114,FIND(".",E1114)-1),E1114)),PlanCont,0)),ISNUMBER(MATCH(LEFT(TRIM(IF(ISNUMBER(FIND(".",E1114)),LEFT(E1114,FIND(".",E1114)-1),E1114)),4),PlanCont,0)),ISNUMBER(MATCH(LEFT(TRIM(IF(ISNUMBER(FIND(".",E1114)),LEFT(E1114,FIND(".",E1114)-1),E1114)),3),PlanCont,0)))),"Contul creditor nu există în plan. ",""))&amp;IF(AND(D1114&lt;&gt;"",TRIM(D1114&amp;"")=TRIM(E1114&amp;"")),"Același cont pe debit și credit. ","")&amp;IF(N(F1114)=0,"Lipsește suma. ","")&amp;IF(AND(N(F1114)&lt;0,J1114&lt;&gt;"Stornare"),"Sumă negativă într-o notă care nu e de stornare. ","")&amp;IF(C1114="","Lipsește explicația. ","")))</f>
        <v/>
      </c>
      <c r="L1114" s="1" t="str">
        <f>IF(B1114="","",B1114&amp;"|"&amp;COUNTIF($B$5:B1114,B1114))</f>
        <v/>
      </c>
      <c r="M1114" s="1" t="str">
        <f t="shared" si="53"/>
        <v/>
      </c>
    </row>
    <row r="1115" spans="2:13" x14ac:dyDescent="0.2">
      <c r="B1115" s="18"/>
      <c r="C1115" s="13"/>
      <c r="D1115" s="22"/>
      <c r="E1115" s="22"/>
      <c r="F1115" s="23"/>
      <c r="G1115" s="24" t="str">
        <f>IF(B1115="","",IFERROR(INDEX('Registru note'!$C$5:$C$504,MATCH(B1115,'Registru note'!$B$5:$B$504,0)),""))</f>
        <v/>
      </c>
      <c r="H1115" s="25" t="str">
        <f t="shared" si="51"/>
        <v/>
      </c>
      <c r="I1115" s="25" t="str">
        <f t="shared" si="52"/>
        <v/>
      </c>
      <c r="J1115" s="15" t="str">
        <f>IF(B1115="","",IFERROR(INDEX('Registru note'!$D$5:$D$504,MATCH(B1115,'Registru note'!$B$5:$B$504,0)),""))</f>
        <v/>
      </c>
      <c r="K1115" s="17" t="str">
        <f>IF(AND(B1115="",D1115="",E1115=""),"",TRIM(IF(ISNA(MATCH(B1115,'Registru note'!$B$5:$B$504,0)),"Nota nu există în registru. ","")&amp;IF(D1115="","Lipsește contul debitor. ",IF(NOT(OR(ISNUMBER(MATCH(TRIM(IF(ISNUMBER(FIND(".",D1115)),LEFT(D1115,FIND(".",D1115)-1),D1115)),PlanCont,0)),ISNUMBER(MATCH(LEFT(TRIM(IF(ISNUMBER(FIND(".",D1115)),LEFT(D1115,FIND(".",D1115)-1),D1115)),4),PlanCont,0)),ISNUMBER(MATCH(LEFT(TRIM(IF(ISNUMBER(FIND(".",D1115)),LEFT(D1115,FIND(".",D1115)-1),D1115)),3),PlanCont,0)))),"Contul debitor nu există în plan. ",""))&amp;IF(E1115="","Lipsește contul creditor. ",IF(NOT(OR(ISNUMBER(MATCH(TRIM(IF(ISNUMBER(FIND(".",E1115)),LEFT(E1115,FIND(".",E1115)-1),E1115)),PlanCont,0)),ISNUMBER(MATCH(LEFT(TRIM(IF(ISNUMBER(FIND(".",E1115)),LEFT(E1115,FIND(".",E1115)-1),E1115)),4),PlanCont,0)),ISNUMBER(MATCH(LEFT(TRIM(IF(ISNUMBER(FIND(".",E1115)),LEFT(E1115,FIND(".",E1115)-1),E1115)),3),PlanCont,0)))),"Contul creditor nu există în plan. ",""))&amp;IF(AND(D1115&lt;&gt;"",TRIM(D1115&amp;"")=TRIM(E1115&amp;"")),"Același cont pe debit și credit. ","")&amp;IF(N(F1115)=0,"Lipsește suma. ","")&amp;IF(AND(N(F1115)&lt;0,J1115&lt;&gt;"Stornare"),"Sumă negativă într-o notă care nu e de stornare. ","")&amp;IF(C1115="","Lipsește explicația. ","")))</f>
        <v/>
      </c>
      <c r="L1115" s="1" t="str">
        <f>IF(B1115="","",B1115&amp;"|"&amp;COUNTIF($B$5:B1115,B1115))</f>
        <v/>
      </c>
      <c r="M1115" s="1" t="str">
        <f t="shared" si="53"/>
        <v/>
      </c>
    </row>
    <row r="1116" spans="2:13" x14ac:dyDescent="0.2">
      <c r="B1116" s="18"/>
      <c r="C1116" s="13"/>
      <c r="D1116" s="22"/>
      <c r="E1116" s="22"/>
      <c r="F1116" s="23"/>
      <c r="G1116" s="24" t="str">
        <f>IF(B1116="","",IFERROR(INDEX('Registru note'!$C$5:$C$504,MATCH(B1116,'Registru note'!$B$5:$B$504,0)),""))</f>
        <v/>
      </c>
      <c r="H1116" s="25" t="str">
        <f t="shared" si="51"/>
        <v/>
      </c>
      <c r="I1116" s="25" t="str">
        <f t="shared" si="52"/>
        <v/>
      </c>
      <c r="J1116" s="15" t="str">
        <f>IF(B1116="","",IFERROR(INDEX('Registru note'!$D$5:$D$504,MATCH(B1116,'Registru note'!$B$5:$B$504,0)),""))</f>
        <v/>
      </c>
      <c r="K1116" s="17" t="str">
        <f>IF(AND(B1116="",D1116="",E1116=""),"",TRIM(IF(ISNA(MATCH(B1116,'Registru note'!$B$5:$B$504,0)),"Nota nu există în registru. ","")&amp;IF(D1116="","Lipsește contul debitor. ",IF(NOT(OR(ISNUMBER(MATCH(TRIM(IF(ISNUMBER(FIND(".",D1116)),LEFT(D1116,FIND(".",D1116)-1),D1116)),PlanCont,0)),ISNUMBER(MATCH(LEFT(TRIM(IF(ISNUMBER(FIND(".",D1116)),LEFT(D1116,FIND(".",D1116)-1),D1116)),4),PlanCont,0)),ISNUMBER(MATCH(LEFT(TRIM(IF(ISNUMBER(FIND(".",D1116)),LEFT(D1116,FIND(".",D1116)-1),D1116)),3),PlanCont,0)))),"Contul debitor nu există în plan. ",""))&amp;IF(E1116="","Lipsește contul creditor. ",IF(NOT(OR(ISNUMBER(MATCH(TRIM(IF(ISNUMBER(FIND(".",E1116)),LEFT(E1116,FIND(".",E1116)-1),E1116)),PlanCont,0)),ISNUMBER(MATCH(LEFT(TRIM(IF(ISNUMBER(FIND(".",E1116)),LEFT(E1116,FIND(".",E1116)-1),E1116)),4),PlanCont,0)),ISNUMBER(MATCH(LEFT(TRIM(IF(ISNUMBER(FIND(".",E1116)),LEFT(E1116,FIND(".",E1116)-1),E1116)),3),PlanCont,0)))),"Contul creditor nu există în plan. ",""))&amp;IF(AND(D1116&lt;&gt;"",TRIM(D1116&amp;"")=TRIM(E1116&amp;"")),"Același cont pe debit și credit. ","")&amp;IF(N(F1116)=0,"Lipsește suma. ","")&amp;IF(AND(N(F1116)&lt;0,J1116&lt;&gt;"Stornare"),"Sumă negativă într-o notă care nu e de stornare. ","")&amp;IF(C1116="","Lipsește explicația. ","")))</f>
        <v/>
      </c>
      <c r="L1116" s="1" t="str">
        <f>IF(B1116="","",B1116&amp;"|"&amp;COUNTIF($B$5:B1116,B1116))</f>
        <v/>
      </c>
      <c r="M1116" s="1" t="str">
        <f t="shared" si="53"/>
        <v/>
      </c>
    </row>
    <row r="1117" spans="2:13" x14ac:dyDescent="0.2">
      <c r="B1117" s="18"/>
      <c r="C1117" s="13"/>
      <c r="D1117" s="22"/>
      <c r="E1117" s="22"/>
      <c r="F1117" s="23"/>
      <c r="G1117" s="24" t="str">
        <f>IF(B1117="","",IFERROR(INDEX('Registru note'!$C$5:$C$504,MATCH(B1117,'Registru note'!$B$5:$B$504,0)),""))</f>
        <v/>
      </c>
      <c r="H1117" s="25" t="str">
        <f t="shared" si="51"/>
        <v/>
      </c>
      <c r="I1117" s="25" t="str">
        <f t="shared" si="52"/>
        <v/>
      </c>
      <c r="J1117" s="15" t="str">
        <f>IF(B1117="","",IFERROR(INDEX('Registru note'!$D$5:$D$504,MATCH(B1117,'Registru note'!$B$5:$B$504,0)),""))</f>
        <v/>
      </c>
      <c r="K1117" s="17" t="str">
        <f>IF(AND(B1117="",D1117="",E1117=""),"",TRIM(IF(ISNA(MATCH(B1117,'Registru note'!$B$5:$B$504,0)),"Nota nu există în registru. ","")&amp;IF(D1117="","Lipsește contul debitor. ",IF(NOT(OR(ISNUMBER(MATCH(TRIM(IF(ISNUMBER(FIND(".",D1117)),LEFT(D1117,FIND(".",D1117)-1),D1117)),PlanCont,0)),ISNUMBER(MATCH(LEFT(TRIM(IF(ISNUMBER(FIND(".",D1117)),LEFT(D1117,FIND(".",D1117)-1),D1117)),4),PlanCont,0)),ISNUMBER(MATCH(LEFT(TRIM(IF(ISNUMBER(FIND(".",D1117)),LEFT(D1117,FIND(".",D1117)-1),D1117)),3),PlanCont,0)))),"Contul debitor nu există în plan. ",""))&amp;IF(E1117="","Lipsește contul creditor. ",IF(NOT(OR(ISNUMBER(MATCH(TRIM(IF(ISNUMBER(FIND(".",E1117)),LEFT(E1117,FIND(".",E1117)-1),E1117)),PlanCont,0)),ISNUMBER(MATCH(LEFT(TRIM(IF(ISNUMBER(FIND(".",E1117)),LEFT(E1117,FIND(".",E1117)-1),E1117)),4),PlanCont,0)),ISNUMBER(MATCH(LEFT(TRIM(IF(ISNUMBER(FIND(".",E1117)),LEFT(E1117,FIND(".",E1117)-1),E1117)),3),PlanCont,0)))),"Contul creditor nu există în plan. ",""))&amp;IF(AND(D1117&lt;&gt;"",TRIM(D1117&amp;"")=TRIM(E1117&amp;"")),"Același cont pe debit și credit. ","")&amp;IF(N(F1117)=0,"Lipsește suma. ","")&amp;IF(AND(N(F1117)&lt;0,J1117&lt;&gt;"Stornare"),"Sumă negativă într-o notă care nu e de stornare. ","")&amp;IF(C1117="","Lipsește explicația. ","")))</f>
        <v/>
      </c>
      <c r="L1117" s="1" t="str">
        <f>IF(B1117="","",B1117&amp;"|"&amp;COUNTIF($B$5:B1117,B1117))</f>
        <v/>
      </c>
      <c r="M1117" s="1" t="str">
        <f t="shared" si="53"/>
        <v/>
      </c>
    </row>
    <row r="1118" spans="2:13" x14ac:dyDescent="0.2">
      <c r="B1118" s="18"/>
      <c r="C1118" s="13"/>
      <c r="D1118" s="22"/>
      <c r="E1118" s="22"/>
      <c r="F1118" s="23"/>
      <c r="G1118" s="24" t="str">
        <f>IF(B1118="","",IFERROR(INDEX('Registru note'!$C$5:$C$504,MATCH(B1118,'Registru note'!$B$5:$B$504,0)),""))</f>
        <v/>
      </c>
      <c r="H1118" s="25" t="str">
        <f t="shared" si="51"/>
        <v/>
      </c>
      <c r="I1118" s="25" t="str">
        <f t="shared" si="52"/>
        <v/>
      </c>
      <c r="J1118" s="15" t="str">
        <f>IF(B1118="","",IFERROR(INDEX('Registru note'!$D$5:$D$504,MATCH(B1118,'Registru note'!$B$5:$B$504,0)),""))</f>
        <v/>
      </c>
      <c r="K1118" s="17" t="str">
        <f>IF(AND(B1118="",D1118="",E1118=""),"",TRIM(IF(ISNA(MATCH(B1118,'Registru note'!$B$5:$B$504,0)),"Nota nu există în registru. ","")&amp;IF(D1118="","Lipsește contul debitor. ",IF(NOT(OR(ISNUMBER(MATCH(TRIM(IF(ISNUMBER(FIND(".",D1118)),LEFT(D1118,FIND(".",D1118)-1),D1118)),PlanCont,0)),ISNUMBER(MATCH(LEFT(TRIM(IF(ISNUMBER(FIND(".",D1118)),LEFT(D1118,FIND(".",D1118)-1),D1118)),4),PlanCont,0)),ISNUMBER(MATCH(LEFT(TRIM(IF(ISNUMBER(FIND(".",D1118)),LEFT(D1118,FIND(".",D1118)-1),D1118)),3),PlanCont,0)))),"Contul debitor nu există în plan. ",""))&amp;IF(E1118="","Lipsește contul creditor. ",IF(NOT(OR(ISNUMBER(MATCH(TRIM(IF(ISNUMBER(FIND(".",E1118)),LEFT(E1118,FIND(".",E1118)-1),E1118)),PlanCont,0)),ISNUMBER(MATCH(LEFT(TRIM(IF(ISNUMBER(FIND(".",E1118)),LEFT(E1118,FIND(".",E1118)-1),E1118)),4),PlanCont,0)),ISNUMBER(MATCH(LEFT(TRIM(IF(ISNUMBER(FIND(".",E1118)),LEFT(E1118,FIND(".",E1118)-1),E1118)),3),PlanCont,0)))),"Contul creditor nu există în plan. ",""))&amp;IF(AND(D1118&lt;&gt;"",TRIM(D1118&amp;"")=TRIM(E1118&amp;"")),"Același cont pe debit și credit. ","")&amp;IF(N(F1118)=0,"Lipsește suma. ","")&amp;IF(AND(N(F1118)&lt;0,J1118&lt;&gt;"Stornare"),"Sumă negativă într-o notă care nu e de stornare. ","")&amp;IF(C1118="","Lipsește explicația. ","")))</f>
        <v/>
      </c>
      <c r="L1118" s="1" t="str">
        <f>IF(B1118="","",B1118&amp;"|"&amp;COUNTIF($B$5:B1118,B1118))</f>
        <v/>
      </c>
      <c r="M1118" s="1" t="str">
        <f t="shared" si="53"/>
        <v/>
      </c>
    </row>
    <row r="1119" spans="2:13" x14ac:dyDescent="0.2">
      <c r="B1119" s="18"/>
      <c r="C1119" s="13"/>
      <c r="D1119" s="22"/>
      <c r="E1119" s="22"/>
      <c r="F1119" s="23"/>
      <c r="G1119" s="24" t="str">
        <f>IF(B1119="","",IFERROR(INDEX('Registru note'!$C$5:$C$504,MATCH(B1119,'Registru note'!$B$5:$B$504,0)),""))</f>
        <v/>
      </c>
      <c r="H1119" s="25" t="str">
        <f t="shared" si="51"/>
        <v/>
      </c>
      <c r="I1119" s="25" t="str">
        <f t="shared" si="52"/>
        <v/>
      </c>
      <c r="J1119" s="15" t="str">
        <f>IF(B1119="","",IFERROR(INDEX('Registru note'!$D$5:$D$504,MATCH(B1119,'Registru note'!$B$5:$B$504,0)),""))</f>
        <v/>
      </c>
      <c r="K1119" s="17" t="str">
        <f>IF(AND(B1119="",D1119="",E1119=""),"",TRIM(IF(ISNA(MATCH(B1119,'Registru note'!$B$5:$B$504,0)),"Nota nu există în registru. ","")&amp;IF(D1119="","Lipsește contul debitor. ",IF(NOT(OR(ISNUMBER(MATCH(TRIM(IF(ISNUMBER(FIND(".",D1119)),LEFT(D1119,FIND(".",D1119)-1),D1119)),PlanCont,0)),ISNUMBER(MATCH(LEFT(TRIM(IF(ISNUMBER(FIND(".",D1119)),LEFT(D1119,FIND(".",D1119)-1),D1119)),4),PlanCont,0)),ISNUMBER(MATCH(LEFT(TRIM(IF(ISNUMBER(FIND(".",D1119)),LEFT(D1119,FIND(".",D1119)-1),D1119)),3),PlanCont,0)))),"Contul debitor nu există în plan. ",""))&amp;IF(E1119="","Lipsește contul creditor. ",IF(NOT(OR(ISNUMBER(MATCH(TRIM(IF(ISNUMBER(FIND(".",E1119)),LEFT(E1119,FIND(".",E1119)-1),E1119)),PlanCont,0)),ISNUMBER(MATCH(LEFT(TRIM(IF(ISNUMBER(FIND(".",E1119)),LEFT(E1119,FIND(".",E1119)-1),E1119)),4),PlanCont,0)),ISNUMBER(MATCH(LEFT(TRIM(IF(ISNUMBER(FIND(".",E1119)),LEFT(E1119,FIND(".",E1119)-1),E1119)),3),PlanCont,0)))),"Contul creditor nu există în plan. ",""))&amp;IF(AND(D1119&lt;&gt;"",TRIM(D1119&amp;"")=TRIM(E1119&amp;"")),"Același cont pe debit și credit. ","")&amp;IF(N(F1119)=0,"Lipsește suma. ","")&amp;IF(AND(N(F1119)&lt;0,J1119&lt;&gt;"Stornare"),"Sumă negativă într-o notă care nu e de stornare. ","")&amp;IF(C1119="","Lipsește explicația. ","")))</f>
        <v/>
      </c>
      <c r="L1119" s="1" t="str">
        <f>IF(B1119="","",B1119&amp;"|"&amp;COUNTIF($B$5:B1119,B1119))</f>
        <v/>
      </c>
      <c r="M1119" s="1" t="str">
        <f t="shared" si="53"/>
        <v/>
      </c>
    </row>
    <row r="1120" spans="2:13" x14ac:dyDescent="0.2">
      <c r="B1120" s="18"/>
      <c r="C1120" s="13"/>
      <c r="D1120" s="22"/>
      <c r="E1120" s="22"/>
      <c r="F1120" s="23"/>
      <c r="G1120" s="24" t="str">
        <f>IF(B1120="","",IFERROR(INDEX('Registru note'!$C$5:$C$504,MATCH(B1120,'Registru note'!$B$5:$B$504,0)),""))</f>
        <v/>
      </c>
      <c r="H1120" s="25" t="str">
        <f t="shared" si="51"/>
        <v/>
      </c>
      <c r="I1120" s="25" t="str">
        <f t="shared" si="52"/>
        <v/>
      </c>
      <c r="J1120" s="15" t="str">
        <f>IF(B1120="","",IFERROR(INDEX('Registru note'!$D$5:$D$504,MATCH(B1120,'Registru note'!$B$5:$B$504,0)),""))</f>
        <v/>
      </c>
      <c r="K1120" s="17" t="str">
        <f>IF(AND(B1120="",D1120="",E1120=""),"",TRIM(IF(ISNA(MATCH(B1120,'Registru note'!$B$5:$B$504,0)),"Nota nu există în registru. ","")&amp;IF(D1120="","Lipsește contul debitor. ",IF(NOT(OR(ISNUMBER(MATCH(TRIM(IF(ISNUMBER(FIND(".",D1120)),LEFT(D1120,FIND(".",D1120)-1),D1120)),PlanCont,0)),ISNUMBER(MATCH(LEFT(TRIM(IF(ISNUMBER(FIND(".",D1120)),LEFT(D1120,FIND(".",D1120)-1),D1120)),4),PlanCont,0)),ISNUMBER(MATCH(LEFT(TRIM(IF(ISNUMBER(FIND(".",D1120)),LEFT(D1120,FIND(".",D1120)-1),D1120)),3),PlanCont,0)))),"Contul debitor nu există în plan. ",""))&amp;IF(E1120="","Lipsește contul creditor. ",IF(NOT(OR(ISNUMBER(MATCH(TRIM(IF(ISNUMBER(FIND(".",E1120)),LEFT(E1120,FIND(".",E1120)-1),E1120)),PlanCont,0)),ISNUMBER(MATCH(LEFT(TRIM(IF(ISNUMBER(FIND(".",E1120)),LEFT(E1120,FIND(".",E1120)-1),E1120)),4),PlanCont,0)),ISNUMBER(MATCH(LEFT(TRIM(IF(ISNUMBER(FIND(".",E1120)),LEFT(E1120,FIND(".",E1120)-1),E1120)),3),PlanCont,0)))),"Contul creditor nu există în plan. ",""))&amp;IF(AND(D1120&lt;&gt;"",TRIM(D1120&amp;"")=TRIM(E1120&amp;"")),"Același cont pe debit și credit. ","")&amp;IF(N(F1120)=0,"Lipsește suma. ","")&amp;IF(AND(N(F1120)&lt;0,J1120&lt;&gt;"Stornare"),"Sumă negativă într-o notă care nu e de stornare. ","")&amp;IF(C1120="","Lipsește explicația. ","")))</f>
        <v/>
      </c>
      <c r="L1120" s="1" t="str">
        <f>IF(B1120="","",B1120&amp;"|"&amp;COUNTIF($B$5:B1120,B1120))</f>
        <v/>
      </c>
      <c r="M1120" s="1" t="str">
        <f t="shared" si="53"/>
        <v/>
      </c>
    </row>
    <row r="1121" spans="2:13" x14ac:dyDescent="0.2">
      <c r="B1121" s="18"/>
      <c r="C1121" s="13"/>
      <c r="D1121" s="22"/>
      <c r="E1121" s="22"/>
      <c r="F1121" s="23"/>
      <c r="G1121" s="24" t="str">
        <f>IF(B1121="","",IFERROR(INDEX('Registru note'!$C$5:$C$504,MATCH(B1121,'Registru note'!$B$5:$B$504,0)),""))</f>
        <v/>
      </c>
      <c r="H1121" s="25" t="str">
        <f t="shared" si="51"/>
        <v/>
      </c>
      <c r="I1121" s="25" t="str">
        <f t="shared" si="52"/>
        <v/>
      </c>
      <c r="J1121" s="15" t="str">
        <f>IF(B1121="","",IFERROR(INDEX('Registru note'!$D$5:$D$504,MATCH(B1121,'Registru note'!$B$5:$B$504,0)),""))</f>
        <v/>
      </c>
      <c r="K1121" s="17" t="str">
        <f>IF(AND(B1121="",D1121="",E1121=""),"",TRIM(IF(ISNA(MATCH(B1121,'Registru note'!$B$5:$B$504,0)),"Nota nu există în registru. ","")&amp;IF(D1121="","Lipsește contul debitor. ",IF(NOT(OR(ISNUMBER(MATCH(TRIM(IF(ISNUMBER(FIND(".",D1121)),LEFT(D1121,FIND(".",D1121)-1),D1121)),PlanCont,0)),ISNUMBER(MATCH(LEFT(TRIM(IF(ISNUMBER(FIND(".",D1121)),LEFT(D1121,FIND(".",D1121)-1),D1121)),4),PlanCont,0)),ISNUMBER(MATCH(LEFT(TRIM(IF(ISNUMBER(FIND(".",D1121)),LEFT(D1121,FIND(".",D1121)-1),D1121)),3),PlanCont,0)))),"Contul debitor nu există în plan. ",""))&amp;IF(E1121="","Lipsește contul creditor. ",IF(NOT(OR(ISNUMBER(MATCH(TRIM(IF(ISNUMBER(FIND(".",E1121)),LEFT(E1121,FIND(".",E1121)-1),E1121)),PlanCont,0)),ISNUMBER(MATCH(LEFT(TRIM(IF(ISNUMBER(FIND(".",E1121)),LEFT(E1121,FIND(".",E1121)-1),E1121)),4),PlanCont,0)),ISNUMBER(MATCH(LEFT(TRIM(IF(ISNUMBER(FIND(".",E1121)),LEFT(E1121,FIND(".",E1121)-1),E1121)),3),PlanCont,0)))),"Contul creditor nu există în plan. ",""))&amp;IF(AND(D1121&lt;&gt;"",TRIM(D1121&amp;"")=TRIM(E1121&amp;"")),"Același cont pe debit și credit. ","")&amp;IF(N(F1121)=0,"Lipsește suma. ","")&amp;IF(AND(N(F1121)&lt;0,J1121&lt;&gt;"Stornare"),"Sumă negativă într-o notă care nu e de stornare. ","")&amp;IF(C1121="","Lipsește explicația. ","")))</f>
        <v/>
      </c>
      <c r="L1121" s="1" t="str">
        <f>IF(B1121="","",B1121&amp;"|"&amp;COUNTIF($B$5:B1121,B1121))</f>
        <v/>
      </c>
      <c r="M1121" s="1" t="str">
        <f t="shared" si="53"/>
        <v/>
      </c>
    </row>
    <row r="1122" spans="2:13" x14ac:dyDescent="0.2">
      <c r="B1122" s="18"/>
      <c r="C1122" s="13"/>
      <c r="D1122" s="22"/>
      <c r="E1122" s="22"/>
      <c r="F1122" s="23"/>
      <c r="G1122" s="24" t="str">
        <f>IF(B1122="","",IFERROR(INDEX('Registru note'!$C$5:$C$504,MATCH(B1122,'Registru note'!$B$5:$B$504,0)),""))</f>
        <v/>
      </c>
      <c r="H1122" s="25" t="str">
        <f t="shared" si="51"/>
        <v/>
      </c>
      <c r="I1122" s="25" t="str">
        <f t="shared" si="52"/>
        <v/>
      </c>
      <c r="J1122" s="15" t="str">
        <f>IF(B1122="","",IFERROR(INDEX('Registru note'!$D$5:$D$504,MATCH(B1122,'Registru note'!$B$5:$B$504,0)),""))</f>
        <v/>
      </c>
      <c r="K1122" s="17" t="str">
        <f>IF(AND(B1122="",D1122="",E1122=""),"",TRIM(IF(ISNA(MATCH(B1122,'Registru note'!$B$5:$B$504,0)),"Nota nu există în registru. ","")&amp;IF(D1122="","Lipsește contul debitor. ",IF(NOT(OR(ISNUMBER(MATCH(TRIM(IF(ISNUMBER(FIND(".",D1122)),LEFT(D1122,FIND(".",D1122)-1),D1122)),PlanCont,0)),ISNUMBER(MATCH(LEFT(TRIM(IF(ISNUMBER(FIND(".",D1122)),LEFT(D1122,FIND(".",D1122)-1),D1122)),4),PlanCont,0)),ISNUMBER(MATCH(LEFT(TRIM(IF(ISNUMBER(FIND(".",D1122)),LEFT(D1122,FIND(".",D1122)-1),D1122)),3),PlanCont,0)))),"Contul debitor nu există în plan. ",""))&amp;IF(E1122="","Lipsește contul creditor. ",IF(NOT(OR(ISNUMBER(MATCH(TRIM(IF(ISNUMBER(FIND(".",E1122)),LEFT(E1122,FIND(".",E1122)-1),E1122)),PlanCont,0)),ISNUMBER(MATCH(LEFT(TRIM(IF(ISNUMBER(FIND(".",E1122)),LEFT(E1122,FIND(".",E1122)-1),E1122)),4),PlanCont,0)),ISNUMBER(MATCH(LEFT(TRIM(IF(ISNUMBER(FIND(".",E1122)),LEFT(E1122,FIND(".",E1122)-1),E1122)),3),PlanCont,0)))),"Contul creditor nu există în plan. ",""))&amp;IF(AND(D1122&lt;&gt;"",TRIM(D1122&amp;"")=TRIM(E1122&amp;"")),"Același cont pe debit și credit. ","")&amp;IF(N(F1122)=0,"Lipsește suma. ","")&amp;IF(AND(N(F1122)&lt;0,J1122&lt;&gt;"Stornare"),"Sumă negativă într-o notă care nu e de stornare. ","")&amp;IF(C1122="","Lipsește explicația. ","")))</f>
        <v/>
      </c>
      <c r="L1122" s="1" t="str">
        <f>IF(B1122="","",B1122&amp;"|"&amp;COUNTIF($B$5:B1122,B1122))</f>
        <v/>
      </c>
      <c r="M1122" s="1" t="str">
        <f t="shared" si="53"/>
        <v/>
      </c>
    </row>
    <row r="1123" spans="2:13" x14ac:dyDescent="0.2">
      <c r="B1123" s="18"/>
      <c r="C1123" s="13"/>
      <c r="D1123" s="22"/>
      <c r="E1123" s="22"/>
      <c r="F1123" s="23"/>
      <c r="G1123" s="24" t="str">
        <f>IF(B1123="","",IFERROR(INDEX('Registru note'!$C$5:$C$504,MATCH(B1123,'Registru note'!$B$5:$B$504,0)),""))</f>
        <v/>
      </c>
      <c r="H1123" s="25" t="str">
        <f t="shared" si="51"/>
        <v/>
      </c>
      <c r="I1123" s="25" t="str">
        <f t="shared" si="52"/>
        <v/>
      </c>
      <c r="J1123" s="15" t="str">
        <f>IF(B1123="","",IFERROR(INDEX('Registru note'!$D$5:$D$504,MATCH(B1123,'Registru note'!$B$5:$B$504,0)),""))</f>
        <v/>
      </c>
      <c r="K1123" s="17" t="str">
        <f>IF(AND(B1123="",D1123="",E1123=""),"",TRIM(IF(ISNA(MATCH(B1123,'Registru note'!$B$5:$B$504,0)),"Nota nu există în registru. ","")&amp;IF(D1123="","Lipsește contul debitor. ",IF(NOT(OR(ISNUMBER(MATCH(TRIM(IF(ISNUMBER(FIND(".",D1123)),LEFT(D1123,FIND(".",D1123)-1),D1123)),PlanCont,0)),ISNUMBER(MATCH(LEFT(TRIM(IF(ISNUMBER(FIND(".",D1123)),LEFT(D1123,FIND(".",D1123)-1),D1123)),4),PlanCont,0)),ISNUMBER(MATCH(LEFT(TRIM(IF(ISNUMBER(FIND(".",D1123)),LEFT(D1123,FIND(".",D1123)-1),D1123)),3),PlanCont,0)))),"Contul debitor nu există în plan. ",""))&amp;IF(E1123="","Lipsește contul creditor. ",IF(NOT(OR(ISNUMBER(MATCH(TRIM(IF(ISNUMBER(FIND(".",E1123)),LEFT(E1123,FIND(".",E1123)-1),E1123)),PlanCont,0)),ISNUMBER(MATCH(LEFT(TRIM(IF(ISNUMBER(FIND(".",E1123)),LEFT(E1123,FIND(".",E1123)-1),E1123)),4),PlanCont,0)),ISNUMBER(MATCH(LEFT(TRIM(IF(ISNUMBER(FIND(".",E1123)),LEFT(E1123,FIND(".",E1123)-1),E1123)),3),PlanCont,0)))),"Contul creditor nu există în plan. ",""))&amp;IF(AND(D1123&lt;&gt;"",TRIM(D1123&amp;"")=TRIM(E1123&amp;"")),"Același cont pe debit și credit. ","")&amp;IF(N(F1123)=0,"Lipsește suma. ","")&amp;IF(AND(N(F1123)&lt;0,J1123&lt;&gt;"Stornare"),"Sumă negativă într-o notă care nu e de stornare. ","")&amp;IF(C1123="","Lipsește explicația. ","")))</f>
        <v/>
      </c>
      <c r="L1123" s="1" t="str">
        <f>IF(B1123="","",B1123&amp;"|"&amp;COUNTIF($B$5:B1123,B1123))</f>
        <v/>
      </c>
      <c r="M1123" s="1" t="str">
        <f t="shared" si="53"/>
        <v/>
      </c>
    </row>
    <row r="1124" spans="2:13" x14ac:dyDescent="0.2">
      <c r="B1124" s="18"/>
      <c r="C1124" s="13"/>
      <c r="D1124" s="22"/>
      <c r="E1124" s="22"/>
      <c r="F1124" s="23"/>
      <c r="G1124" s="24" t="str">
        <f>IF(B1124="","",IFERROR(INDEX('Registru note'!$C$5:$C$504,MATCH(B1124,'Registru note'!$B$5:$B$504,0)),""))</f>
        <v/>
      </c>
      <c r="H1124" s="25" t="str">
        <f t="shared" si="51"/>
        <v/>
      </c>
      <c r="I1124" s="25" t="str">
        <f t="shared" si="52"/>
        <v/>
      </c>
      <c r="J1124" s="15" t="str">
        <f>IF(B1124="","",IFERROR(INDEX('Registru note'!$D$5:$D$504,MATCH(B1124,'Registru note'!$B$5:$B$504,0)),""))</f>
        <v/>
      </c>
      <c r="K1124" s="17" t="str">
        <f>IF(AND(B1124="",D1124="",E1124=""),"",TRIM(IF(ISNA(MATCH(B1124,'Registru note'!$B$5:$B$504,0)),"Nota nu există în registru. ","")&amp;IF(D1124="","Lipsește contul debitor. ",IF(NOT(OR(ISNUMBER(MATCH(TRIM(IF(ISNUMBER(FIND(".",D1124)),LEFT(D1124,FIND(".",D1124)-1),D1124)),PlanCont,0)),ISNUMBER(MATCH(LEFT(TRIM(IF(ISNUMBER(FIND(".",D1124)),LEFT(D1124,FIND(".",D1124)-1),D1124)),4),PlanCont,0)),ISNUMBER(MATCH(LEFT(TRIM(IF(ISNUMBER(FIND(".",D1124)),LEFT(D1124,FIND(".",D1124)-1),D1124)),3),PlanCont,0)))),"Contul debitor nu există în plan. ",""))&amp;IF(E1124="","Lipsește contul creditor. ",IF(NOT(OR(ISNUMBER(MATCH(TRIM(IF(ISNUMBER(FIND(".",E1124)),LEFT(E1124,FIND(".",E1124)-1),E1124)),PlanCont,0)),ISNUMBER(MATCH(LEFT(TRIM(IF(ISNUMBER(FIND(".",E1124)),LEFT(E1124,FIND(".",E1124)-1),E1124)),4),PlanCont,0)),ISNUMBER(MATCH(LEFT(TRIM(IF(ISNUMBER(FIND(".",E1124)),LEFT(E1124,FIND(".",E1124)-1),E1124)),3),PlanCont,0)))),"Contul creditor nu există în plan. ",""))&amp;IF(AND(D1124&lt;&gt;"",TRIM(D1124&amp;"")=TRIM(E1124&amp;"")),"Același cont pe debit și credit. ","")&amp;IF(N(F1124)=0,"Lipsește suma. ","")&amp;IF(AND(N(F1124)&lt;0,J1124&lt;&gt;"Stornare"),"Sumă negativă într-o notă care nu e de stornare. ","")&amp;IF(C1124="","Lipsește explicația. ","")))</f>
        <v/>
      </c>
      <c r="L1124" s="1" t="str">
        <f>IF(B1124="","",B1124&amp;"|"&amp;COUNTIF($B$5:B1124,B1124))</f>
        <v/>
      </c>
      <c r="M1124" s="1" t="str">
        <f t="shared" si="53"/>
        <v/>
      </c>
    </row>
    <row r="1125" spans="2:13" x14ac:dyDescent="0.2">
      <c r="B1125" s="18"/>
      <c r="C1125" s="13"/>
      <c r="D1125" s="22"/>
      <c r="E1125" s="22"/>
      <c r="F1125" s="23"/>
      <c r="G1125" s="24" t="str">
        <f>IF(B1125="","",IFERROR(INDEX('Registru note'!$C$5:$C$504,MATCH(B1125,'Registru note'!$B$5:$B$504,0)),""))</f>
        <v/>
      </c>
      <c r="H1125" s="25" t="str">
        <f t="shared" si="51"/>
        <v/>
      </c>
      <c r="I1125" s="25" t="str">
        <f t="shared" si="52"/>
        <v/>
      </c>
      <c r="J1125" s="15" t="str">
        <f>IF(B1125="","",IFERROR(INDEX('Registru note'!$D$5:$D$504,MATCH(B1125,'Registru note'!$B$5:$B$504,0)),""))</f>
        <v/>
      </c>
      <c r="K1125" s="17" t="str">
        <f>IF(AND(B1125="",D1125="",E1125=""),"",TRIM(IF(ISNA(MATCH(B1125,'Registru note'!$B$5:$B$504,0)),"Nota nu există în registru. ","")&amp;IF(D1125="","Lipsește contul debitor. ",IF(NOT(OR(ISNUMBER(MATCH(TRIM(IF(ISNUMBER(FIND(".",D1125)),LEFT(D1125,FIND(".",D1125)-1),D1125)),PlanCont,0)),ISNUMBER(MATCH(LEFT(TRIM(IF(ISNUMBER(FIND(".",D1125)),LEFT(D1125,FIND(".",D1125)-1),D1125)),4),PlanCont,0)),ISNUMBER(MATCH(LEFT(TRIM(IF(ISNUMBER(FIND(".",D1125)),LEFT(D1125,FIND(".",D1125)-1),D1125)),3),PlanCont,0)))),"Contul debitor nu există în plan. ",""))&amp;IF(E1125="","Lipsește contul creditor. ",IF(NOT(OR(ISNUMBER(MATCH(TRIM(IF(ISNUMBER(FIND(".",E1125)),LEFT(E1125,FIND(".",E1125)-1),E1125)),PlanCont,0)),ISNUMBER(MATCH(LEFT(TRIM(IF(ISNUMBER(FIND(".",E1125)),LEFT(E1125,FIND(".",E1125)-1),E1125)),4),PlanCont,0)),ISNUMBER(MATCH(LEFT(TRIM(IF(ISNUMBER(FIND(".",E1125)),LEFT(E1125,FIND(".",E1125)-1),E1125)),3),PlanCont,0)))),"Contul creditor nu există în plan. ",""))&amp;IF(AND(D1125&lt;&gt;"",TRIM(D1125&amp;"")=TRIM(E1125&amp;"")),"Același cont pe debit și credit. ","")&amp;IF(N(F1125)=0,"Lipsește suma. ","")&amp;IF(AND(N(F1125)&lt;0,J1125&lt;&gt;"Stornare"),"Sumă negativă într-o notă care nu e de stornare. ","")&amp;IF(C1125="","Lipsește explicația. ","")))</f>
        <v/>
      </c>
      <c r="L1125" s="1" t="str">
        <f>IF(B1125="","",B1125&amp;"|"&amp;COUNTIF($B$5:B1125,B1125))</f>
        <v/>
      </c>
      <c r="M1125" s="1" t="str">
        <f t="shared" si="53"/>
        <v/>
      </c>
    </row>
    <row r="1126" spans="2:13" x14ac:dyDescent="0.2">
      <c r="B1126" s="18"/>
      <c r="C1126" s="13"/>
      <c r="D1126" s="22"/>
      <c r="E1126" s="22"/>
      <c r="F1126" s="23"/>
      <c r="G1126" s="24" t="str">
        <f>IF(B1126="","",IFERROR(INDEX('Registru note'!$C$5:$C$504,MATCH(B1126,'Registru note'!$B$5:$B$504,0)),""))</f>
        <v/>
      </c>
      <c r="H1126" s="25" t="str">
        <f t="shared" si="51"/>
        <v/>
      </c>
      <c r="I1126" s="25" t="str">
        <f t="shared" si="52"/>
        <v/>
      </c>
      <c r="J1126" s="15" t="str">
        <f>IF(B1126="","",IFERROR(INDEX('Registru note'!$D$5:$D$504,MATCH(B1126,'Registru note'!$B$5:$B$504,0)),""))</f>
        <v/>
      </c>
      <c r="K1126" s="17" t="str">
        <f>IF(AND(B1126="",D1126="",E1126=""),"",TRIM(IF(ISNA(MATCH(B1126,'Registru note'!$B$5:$B$504,0)),"Nota nu există în registru. ","")&amp;IF(D1126="","Lipsește contul debitor. ",IF(NOT(OR(ISNUMBER(MATCH(TRIM(IF(ISNUMBER(FIND(".",D1126)),LEFT(D1126,FIND(".",D1126)-1),D1126)),PlanCont,0)),ISNUMBER(MATCH(LEFT(TRIM(IF(ISNUMBER(FIND(".",D1126)),LEFT(D1126,FIND(".",D1126)-1),D1126)),4),PlanCont,0)),ISNUMBER(MATCH(LEFT(TRIM(IF(ISNUMBER(FIND(".",D1126)),LEFT(D1126,FIND(".",D1126)-1),D1126)),3),PlanCont,0)))),"Contul debitor nu există în plan. ",""))&amp;IF(E1126="","Lipsește contul creditor. ",IF(NOT(OR(ISNUMBER(MATCH(TRIM(IF(ISNUMBER(FIND(".",E1126)),LEFT(E1126,FIND(".",E1126)-1),E1126)),PlanCont,0)),ISNUMBER(MATCH(LEFT(TRIM(IF(ISNUMBER(FIND(".",E1126)),LEFT(E1126,FIND(".",E1126)-1),E1126)),4),PlanCont,0)),ISNUMBER(MATCH(LEFT(TRIM(IF(ISNUMBER(FIND(".",E1126)),LEFT(E1126,FIND(".",E1126)-1),E1126)),3),PlanCont,0)))),"Contul creditor nu există în plan. ",""))&amp;IF(AND(D1126&lt;&gt;"",TRIM(D1126&amp;"")=TRIM(E1126&amp;"")),"Același cont pe debit și credit. ","")&amp;IF(N(F1126)=0,"Lipsește suma. ","")&amp;IF(AND(N(F1126)&lt;0,J1126&lt;&gt;"Stornare"),"Sumă negativă într-o notă care nu e de stornare. ","")&amp;IF(C1126="","Lipsește explicația. ","")))</f>
        <v/>
      </c>
      <c r="L1126" s="1" t="str">
        <f>IF(B1126="","",B1126&amp;"|"&amp;COUNTIF($B$5:B1126,B1126))</f>
        <v/>
      </c>
      <c r="M1126" s="1" t="str">
        <f t="shared" si="53"/>
        <v/>
      </c>
    </row>
    <row r="1127" spans="2:13" x14ac:dyDescent="0.2">
      <c r="B1127" s="18"/>
      <c r="C1127" s="13"/>
      <c r="D1127" s="22"/>
      <c r="E1127" s="22"/>
      <c r="F1127" s="23"/>
      <c r="G1127" s="24" t="str">
        <f>IF(B1127="","",IFERROR(INDEX('Registru note'!$C$5:$C$504,MATCH(B1127,'Registru note'!$B$5:$B$504,0)),""))</f>
        <v/>
      </c>
      <c r="H1127" s="25" t="str">
        <f t="shared" si="51"/>
        <v/>
      </c>
      <c r="I1127" s="25" t="str">
        <f t="shared" si="52"/>
        <v/>
      </c>
      <c r="J1127" s="15" t="str">
        <f>IF(B1127="","",IFERROR(INDEX('Registru note'!$D$5:$D$504,MATCH(B1127,'Registru note'!$B$5:$B$504,0)),""))</f>
        <v/>
      </c>
      <c r="K1127" s="17" t="str">
        <f>IF(AND(B1127="",D1127="",E1127=""),"",TRIM(IF(ISNA(MATCH(B1127,'Registru note'!$B$5:$B$504,0)),"Nota nu există în registru. ","")&amp;IF(D1127="","Lipsește contul debitor. ",IF(NOT(OR(ISNUMBER(MATCH(TRIM(IF(ISNUMBER(FIND(".",D1127)),LEFT(D1127,FIND(".",D1127)-1),D1127)),PlanCont,0)),ISNUMBER(MATCH(LEFT(TRIM(IF(ISNUMBER(FIND(".",D1127)),LEFT(D1127,FIND(".",D1127)-1),D1127)),4),PlanCont,0)),ISNUMBER(MATCH(LEFT(TRIM(IF(ISNUMBER(FIND(".",D1127)),LEFT(D1127,FIND(".",D1127)-1),D1127)),3),PlanCont,0)))),"Contul debitor nu există în plan. ",""))&amp;IF(E1127="","Lipsește contul creditor. ",IF(NOT(OR(ISNUMBER(MATCH(TRIM(IF(ISNUMBER(FIND(".",E1127)),LEFT(E1127,FIND(".",E1127)-1),E1127)),PlanCont,0)),ISNUMBER(MATCH(LEFT(TRIM(IF(ISNUMBER(FIND(".",E1127)),LEFT(E1127,FIND(".",E1127)-1),E1127)),4),PlanCont,0)),ISNUMBER(MATCH(LEFT(TRIM(IF(ISNUMBER(FIND(".",E1127)),LEFT(E1127,FIND(".",E1127)-1),E1127)),3),PlanCont,0)))),"Contul creditor nu există în plan. ",""))&amp;IF(AND(D1127&lt;&gt;"",TRIM(D1127&amp;"")=TRIM(E1127&amp;"")),"Același cont pe debit și credit. ","")&amp;IF(N(F1127)=0,"Lipsește suma. ","")&amp;IF(AND(N(F1127)&lt;0,J1127&lt;&gt;"Stornare"),"Sumă negativă într-o notă care nu e de stornare. ","")&amp;IF(C1127="","Lipsește explicația. ","")))</f>
        <v/>
      </c>
      <c r="L1127" s="1" t="str">
        <f>IF(B1127="","",B1127&amp;"|"&amp;COUNTIF($B$5:B1127,B1127))</f>
        <v/>
      </c>
      <c r="M1127" s="1" t="str">
        <f t="shared" si="53"/>
        <v/>
      </c>
    </row>
    <row r="1128" spans="2:13" x14ac:dyDescent="0.2">
      <c r="B1128" s="18"/>
      <c r="C1128" s="13"/>
      <c r="D1128" s="22"/>
      <c r="E1128" s="22"/>
      <c r="F1128" s="23"/>
      <c r="G1128" s="24" t="str">
        <f>IF(B1128="","",IFERROR(INDEX('Registru note'!$C$5:$C$504,MATCH(B1128,'Registru note'!$B$5:$B$504,0)),""))</f>
        <v/>
      </c>
      <c r="H1128" s="25" t="str">
        <f t="shared" si="51"/>
        <v/>
      </c>
      <c r="I1128" s="25" t="str">
        <f t="shared" si="52"/>
        <v/>
      </c>
      <c r="J1128" s="15" t="str">
        <f>IF(B1128="","",IFERROR(INDEX('Registru note'!$D$5:$D$504,MATCH(B1128,'Registru note'!$B$5:$B$504,0)),""))</f>
        <v/>
      </c>
      <c r="K1128" s="17" t="str">
        <f>IF(AND(B1128="",D1128="",E1128=""),"",TRIM(IF(ISNA(MATCH(B1128,'Registru note'!$B$5:$B$504,0)),"Nota nu există în registru. ","")&amp;IF(D1128="","Lipsește contul debitor. ",IF(NOT(OR(ISNUMBER(MATCH(TRIM(IF(ISNUMBER(FIND(".",D1128)),LEFT(D1128,FIND(".",D1128)-1),D1128)),PlanCont,0)),ISNUMBER(MATCH(LEFT(TRIM(IF(ISNUMBER(FIND(".",D1128)),LEFT(D1128,FIND(".",D1128)-1),D1128)),4),PlanCont,0)),ISNUMBER(MATCH(LEFT(TRIM(IF(ISNUMBER(FIND(".",D1128)),LEFT(D1128,FIND(".",D1128)-1),D1128)),3),PlanCont,0)))),"Contul debitor nu există în plan. ",""))&amp;IF(E1128="","Lipsește contul creditor. ",IF(NOT(OR(ISNUMBER(MATCH(TRIM(IF(ISNUMBER(FIND(".",E1128)),LEFT(E1128,FIND(".",E1128)-1),E1128)),PlanCont,0)),ISNUMBER(MATCH(LEFT(TRIM(IF(ISNUMBER(FIND(".",E1128)),LEFT(E1128,FIND(".",E1128)-1),E1128)),4),PlanCont,0)),ISNUMBER(MATCH(LEFT(TRIM(IF(ISNUMBER(FIND(".",E1128)),LEFT(E1128,FIND(".",E1128)-1),E1128)),3),PlanCont,0)))),"Contul creditor nu există în plan. ",""))&amp;IF(AND(D1128&lt;&gt;"",TRIM(D1128&amp;"")=TRIM(E1128&amp;"")),"Același cont pe debit și credit. ","")&amp;IF(N(F1128)=0,"Lipsește suma. ","")&amp;IF(AND(N(F1128)&lt;0,J1128&lt;&gt;"Stornare"),"Sumă negativă într-o notă care nu e de stornare. ","")&amp;IF(C1128="","Lipsește explicația. ","")))</f>
        <v/>
      </c>
      <c r="L1128" s="1" t="str">
        <f>IF(B1128="","",B1128&amp;"|"&amp;COUNTIF($B$5:B1128,B1128))</f>
        <v/>
      </c>
      <c r="M1128" s="1" t="str">
        <f t="shared" si="53"/>
        <v/>
      </c>
    </row>
    <row r="1129" spans="2:13" x14ac:dyDescent="0.2">
      <c r="B1129" s="18"/>
      <c r="C1129" s="13"/>
      <c r="D1129" s="22"/>
      <c r="E1129" s="22"/>
      <c r="F1129" s="23"/>
      <c r="G1129" s="24" t="str">
        <f>IF(B1129="","",IFERROR(INDEX('Registru note'!$C$5:$C$504,MATCH(B1129,'Registru note'!$B$5:$B$504,0)),""))</f>
        <v/>
      </c>
      <c r="H1129" s="25" t="str">
        <f t="shared" si="51"/>
        <v/>
      </c>
      <c r="I1129" s="25" t="str">
        <f t="shared" si="52"/>
        <v/>
      </c>
      <c r="J1129" s="15" t="str">
        <f>IF(B1129="","",IFERROR(INDEX('Registru note'!$D$5:$D$504,MATCH(B1129,'Registru note'!$B$5:$B$504,0)),""))</f>
        <v/>
      </c>
      <c r="K1129" s="17" t="str">
        <f>IF(AND(B1129="",D1129="",E1129=""),"",TRIM(IF(ISNA(MATCH(B1129,'Registru note'!$B$5:$B$504,0)),"Nota nu există în registru. ","")&amp;IF(D1129="","Lipsește contul debitor. ",IF(NOT(OR(ISNUMBER(MATCH(TRIM(IF(ISNUMBER(FIND(".",D1129)),LEFT(D1129,FIND(".",D1129)-1),D1129)),PlanCont,0)),ISNUMBER(MATCH(LEFT(TRIM(IF(ISNUMBER(FIND(".",D1129)),LEFT(D1129,FIND(".",D1129)-1),D1129)),4),PlanCont,0)),ISNUMBER(MATCH(LEFT(TRIM(IF(ISNUMBER(FIND(".",D1129)),LEFT(D1129,FIND(".",D1129)-1),D1129)),3),PlanCont,0)))),"Contul debitor nu există în plan. ",""))&amp;IF(E1129="","Lipsește contul creditor. ",IF(NOT(OR(ISNUMBER(MATCH(TRIM(IF(ISNUMBER(FIND(".",E1129)),LEFT(E1129,FIND(".",E1129)-1),E1129)),PlanCont,0)),ISNUMBER(MATCH(LEFT(TRIM(IF(ISNUMBER(FIND(".",E1129)),LEFT(E1129,FIND(".",E1129)-1),E1129)),4),PlanCont,0)),ISNUMBER(MATCH(LEFT(TRIM(IF(ISNUMBER(FIND(".",E1129)),LEFT(E1129,FIND(".",E1129)-1),E1129)),3),PlanCont,0)))),"Contul creditor nu există în plan. ",""))&amp;IF(AND(D1129&lt;&gt;"",TRIM(D1129&amp;"")=TRIM(E1129&amp;"")),"Același cont pe debit și credit. ","")&amp;IF(N(F1129)=0,"Lipsește suma. ","")&amp;IF(AND(N(F1129)&lt;0,J1129&lt;&gt;"Stornare"),"Sumă negativă într-o notă care nu e de stornare. ","")&amp;IF(C1129="","Lipsește explicația. ","")))</f>
        <v/>
      </c>
      <c r="L1129" s="1" t="str">
        <f>IF(B1129="","",B1129&amp;"|"&amp;COUNTIF($B$5:B1129,B1129))</f>
        <v/>
      </c>
      <c r="M1129" s="1" t="str">
        <f t="shared" si="53"/>
        <v/>
      </c>
    </row>
    <row r="1130" spans="2:13" x14ac:dyDescent="0.2">
      <c r="B1130" s="18"/>
      <c r="C1130" s="13"/>
      <c r="D1130" s="22"/>
      <c r="E1130" s="22"/>
      <c r="F1130" s="23"/>
      <c r="G1130" s="24" t="str">
        <f>IF(B1130="","",IFERROR(INDEX('Registru note'!$C$5:$C$504,MATCH(B1130,'Registru note'!$B$5:$B$504,0)),""))</f>
        <v/>
      </c>
      <c r="H1130" s="25" t="str">
        <f t="shared" si="51"/>
        <v/>
      </c>
      <c r="I1130" s="25" t="str">
        <f t="shared" si="52"/>
        <v/>
      </c>
      <c r="J1130" s="15" t="str">
        <f>IF(B1130="","",IFERROR(INDEX('Registru note'!$D$5:$D$504,MATCH(B1130,'Registru note'!$B$5:$B$504,0)),""))</f>
        <v/>
      </c>
      <c r="K1130" s="17" t="str">
        <f>IF(AND(B1130="",D1130="",E1130=""),"",TRIM(IF(ISNA(MATCH(B1130,'Registru note'!$B$5:$B$504,0)),"Nota nu există în registru. ","")&amp;IF(D1130="","Lipsește contul debitor. ",IF(NOT(OR(ISNUMBER(MATCH(TRIM(IF(ISNUMBER(FIND(".",D1130)),LEFT(D1130,FIND(".",D1130)-1),D1130)),PlanCont,0)),ISNUMBER(MATCH(LEFT(TRIM(IF(ISNUMBER(FIND(".",D1130)),LEFT(D1130,FIND(".",D1130)-1),D1130)),4),PlanCont,0)),ISNUMBER(MATCH(LEFT(TRIM(IF(ISNUMBER(FIND(".",D1130)),LEFT(D1130,FIND(".",D1130)-1),D1130)),3),PlanCont,0)))),"Contul debitor nu există în plan. ",""))&amp;IF(E1130="","Lipsește contul creditor. ",IF(NOT(OR(ISNUMBER(MATCH(TRIM(IF(ISNUMBER(FIND(".",E1130)),LEFT(E1130,FIND(".",E1130)-1),E1130)),PlanCont,0)),ISNUMBER(MATCH(LEFT(TRIM(IF(ISNUMBER(FIND(".",E1130)),LEFT(E1130,FIND(".",E1130)-1),E1130)),4),PlanCont,0)),ISNUMBER(MATCH(LEFT(TRIM(IF(ISNUMBER(FIND(".",E1130)),LEFT(E1130,FIND(".",E1130)-1),E1130)),3),PlanCont,0)))),"Contul creditor nu există în plan. ",""))&amp;IF(AND(D1130&lt;&gt;"",TRIM(D1130&amp;"")=TRIM(E1130&amp;"")),"Același cont pe debit și credit. ","")&amp;IF(N(F1130)=0,"Lipsește suma. ","")&amp;IF(AND(N(F1130)&lt;0,J1130&lt;&gt;"Stornare"),"Sumă negativă într-o notă care nu e de stornare. ","")&amp;IF(C1130="","Lipsește explicația. ","")))</f>
        <v/>
      </c>
      <c r="L1130" s="1" t="str">
        <f>IF(B1130="","",B1130&amp;"|"&amp;COUNTIF($B$5:B1130,B1130))</f>
        <v/>
      </c>
      <c r="M1130" s="1" t="str">
        <f t="shared" si="53"/>
        <v/>
      </c>
    </row>
    <row r="1131" spans="2:13" x14ac:dyDescent="0.2">
      <c r="B1131" s="18"/>
      <c r="C1131" s="13"/>
      <c r="D1131" s="22"/>
      <c r="E1131" s="22"/>
      <c r="F1131" s="23"/>
      <c r="G1131" s="24" t="str">
        <f>IF(B1131="","",IFERROR(INDEX('Registru note'!$C$5:$C$504,MATCH(B1131,'Registru note'!$B$5:$B$504,0)),""))</f>
        <v/>
      </c>
      <c r="H1131" s="25" t="str">
        <f t="shared" si="51"/>
        <v/>
      </c>
      <c r="I1131" s="25" t="str">
        <f t="shared" si="52"/>
        <v/>
      </c>
      <c r="J1131" s="15" t="str">
        <f>IF(B1131="","",IFERROR(INDEX('Registru note'!$D$5:$D$504,MATCH(B1131,'Registru note'!$B$5:$B$504,0)),""))</f>
        <v/>
      </c>
      <c r="K1131" s="17" t="str">
        <f>IF(AND(B1131="",D1131="",E1131=""),"",TRIM(IF(ISNA(MATCH(B1131,'Registru note'!$B$5:$B$504,0)),"Nota nu există în registru. ","")&amp;IF(D1131="","Lipsește contul debitor. ",IF(NOT(OR(ISNUMBER(MATCH(TRIM(IF(ISNUMBER(FIND(".",D1131)),LEFT(D1131,FIND(".",D1131)-1),D1131)),PlanCont,0)),ISNUMBER(MATCH(LEFT(TRIM(IF(ISNUMBER(FIND(".",D1131)),LEFT(D1131,FIND(".",D1131)-1),D1131)),4),PlanCont,0)),ISNUMBER(MATCH(LEFT(TRIM(IF(ISNUMBER(FIND(".",D1131)),LEFT(D1131,FIND(".",D1131)-1),D1131)),3),PlanCont,0)))),"Contul debitor nu există în plan. ",""))&amp;IF(E1131="","Lipsește contul creditor. ",IF(NOT(OR(ISNUMBER(MATCH(TRIM(IF(ISNUMBER(FIND(".",E1131)),LEFT(E1131,FIND(".",E1131)-1),E1131)),PlanCont,0)),ISNUMBER(MATCH(LEFT(TRIM(IF(ISNUMBER(FIND(".",E1131)),LEFT(E1131,FIND(".",E1131)-1),E1131)),4),PlanCont,0)),ISNUMBER(MATCH(LEFT(TRIM(IF(ISNUMBER(FIND(".",E1131)),LEFT(E1131,FIND(".",E1131)-1),E1131)),3),PlanCont,0)))),"Contul creditor nu există în plan. ",""))&amp;IF(AND(D1131&lt;&gt;"",TRIM(D1131&amp;"")=TRIM(E1131&amp;"")),"Același cont pe debit și credit. ","")&amp;IF(N(F1131)=0,"Lipsește suma. ","")&amp;IF(AND(N(F1131)&lt;0,J1131&lt;&gt;"Stornare"),"Sumă negativă într-o notă care nu e de stornare. ","")&amp;IF(C1131="","Lipsește explicația. ","")))</f>
        <v/>
      </c>
      <c r="L1131" s="1" t="str">
        <f>IF(B1131="","",B1131&amp;"|"&amp;COUNTIF($B$5:B1131,B1131))</f>
        <v/>
      </c>
      <c r="M1131" s="1" t="str">
        <f t="shared" si="53"/>
        <v/>
      </c>
    </row>
    <row r="1132" spans="2:13" x14ac:dyDescent="0.2">
      <c r="B1132" s="18"/>
      <c r="C1132" s="13"/>
      <c r="D1132" s="22"/>
      <c r="E1132" s="22"/>
      <c r="F1132" s="23"/>
      <c r="G1132" s="24" t="str">
        <f>IF(B1132="","",IFERROR(INDEX('Registru note'!$C$5:$C$504,MATCH(B1132,'Registru note'!$B$5:$B$504,0)),""))</f>
        <v/>
      </c>
      <c r="H1132" s="25" t="str">
        <f t="shared" si="51"/>
        <v/>
      </c>
      <c r="I1132" s="25" t="str">
        <f t="shared" si="52"/>
        <v/>
      </c>
      <c r="J1132" s="15" t="str">
        <f>IF(B1132="","",IFERROR(INDEX('Registru note'!$D$5:$D$504,MATCH(B1132,'Registru note'!$B$5:$B$504,0)),""))</f>
        <v/>
      </c>
      <c r="K1132" s="17" t="str">
        <f>IF(AND(B1132="",D1132="",E1132=""),"",TRIM(IF(ISNA(MATCH(B1132,'Registru note'!$B$5:$B$504,0)),"Nota nu există în registru. ","")&amp;IF(D1132="","Lipsește contul debitor. ",IF(NOT(OR(ISNUMBER(MATCH(TRIM(IF(ISNUMBER(FIND(".",D1132)),LEFT(D1132,FIND(".",D1132)-1),D1132)),PlanCont,0)),ISNUMBER(MATCH(LEFT(TRIM(IF(ISNUMBER(FIND(".",D1132)),LEFT(D1132,FIND(".",D1132)-1),D1132)),4),PlanCont,0)),ISNUMBER(MATCH(LEFT(TRIM(IF(ISNUMBER(FIND(".",D1132)),LEFT(D1132,FIND(".",D1132)-1),D1132)),3),PlanCont,0)))),"Contul debitor nu există în plan. ",""))&amp;IF(E1132="","Lipsește contul creditor. ",IF(NOT(OR(ISNUMBER(MATCH(TRIM(IF(ISNUMBER(FIND(".",E1132)),LEFT(E1132,FIND(".",E1132)-1),E1132)),PlanCont,0)),ISNUMBER(MATCH(LEFT(TRIM(IF(ISNUMBER(FIND(".",E1132)),LEFT(E1132,FIND(".",E1132)-1),E1132)),4),PlanCont,0)),ISNUMBER(MATCH(LEFT(TRIM(IF(ISNUMBER(FIND(".",E1132)),LEFT(E1132,FIND(".",E1132)-1),E1132)),3),PlanCont,0)))),"Contul creditor nu există în plan. ",""))&amp;IF(AND(D1132&lt;&gt;"",TRIM(D1132&amp;"")=TRIM(E1132&amp;"")),"Același cont pe debit și credit. ","")&amp;IF(N(F1132)=0,"Lipsește suma. ","")&amp;IF(AND(N(F1132)&lt;0,J1132&lt;&gt;"Stornare"),"Sumă negativă într-o notă care nu e de stornare. ","")&amp;IF(C1132="","Lipsește explicația. ","")))</f>
        <v/>
      </c>
      <c r="L1132" s="1" t="str">
        <f>IF(B1132="","",B1132&amp;"|"&amp;COUNTIF($B$5:B1132,B1132))</f>
        <v/>
      </c>
      <c r="M1132" s="1" t="str">
        <f t="shared" si="53"/>
        <v/>
      </c>
    </row>
    <row r="1133" spans="2:13" x14ac:dyDescent="0.2">
      <c r="B1133" s="18"/>
      <c r="C1133" s="13"/>
      <c r="D1133" s="22"/>
      <c r="E1133" s="22"/>
      <c r="F1133" s="23"/>
      <c r="G1133" s="24" t="str">
        <f>IF(B1133="","",IFERROR(INDEX('Registru note'!$C$5:$C$504,MATCH(B1133,'Registru note'!$B$5:$B$504,0)),""))</f>
        <v/>
      </c>
      <c r="H1133" s="25" t="str">
        <f t="shared" si="51"/>
        <v/>
      </c>
      <c r="I1133" s="25" t="str">
        <f t="shared" si="52"/>
        <v/>
      </c>
      <c r="J1133" s="15" t="str">
        <f>IF(B1133="","",IFERROR(INDEX('Registru note'!$D$5:$D$504,MATCH(B1133,'Registru note'!$B$5:$B$504,0)),""))</f>
        <v/>
      </c>
      <c r="K1133" s="17" t="str">
        <f>IF(AND(B1133="",D1133="",E1133=""),"",TRIM(IF(ISNA(MATCH(B1133,'Registru note'!$B$5:$B$504,0)),"Nota nu există în registru. ","")&amp;IF(D1133="","Lipsește contul debitor. ",IF(NOT(OR(ISNUMBER(MATCH(TRIM(IF(ISNUMBER(FIND(".",D1133)),LEFT(D1133,FIND(".",D1133)-1),D1133)),PlanCont,0)),ISNUMBER(MATCH(LEFT(TRIM(IF(ISNUMBER(FIND(".",D1133)),LEFT(D1133,FIND(".",D1133)-1),D1133)),4),PlanCont,0)),ISNUMBER(MATCH(LEFT(TRIM(IF(ISNUMBER(FIND(".",D1133)),LEFT(D1133,FIND(".",D1133)-1),D1133)),3),PlanCont,0)))),"Contul debitor nu există în plan. ",""))&amp;IF(E1133="","Lipsește contul creditor. ",IF(NOT(OR(ISNUMBER(MATCH(TRIM(IF(ISNUMBER(FIND(".",E1133)),LEFT(E1133,FIND(".",E1133)-1),E1133)),PlanCont,0)),ISNUMBER(MATCH(LEFT(TRIM(IF(ISNUMBER(FIND(".",E1133)),LEFT(E1133,FIND(".",E1133)-1),E1133)),4),PlanCont,0)),ISNUMBER(MATCH(LEFT(TRIM(IF(ISNUMBER(FIND(".",E1133)),LEFT(E1133,FIND(".",E1133)-1),E1133)),3),PlanCont,0)))),"Contul creditor nu există în plan. ",""))&amp;IF(AND(D1133&lt;&gt;"",TRIM(D1133&amp;"")=TRIM(E1133&amp;"")),"Același cont pe debit și credit. ","")&amp;IF(N(F1133)=0,"Lipsește suma. ","")&amp;IF(AND(N(F1133)&lt;0,J1133&lt;&gt;"Stornare"),"Sumă negativă într-o notă care nu e de stornare. ","")&amp;IF(C1133="","Lipsește explicația. ","")))</f>
        <v/>
      </c>
      <c r="L1133" s="1" t="str">
        <f>IF(B1133="","",B1133&amp;"|"&amp;COUNTIF($B$5:B1133,B1133))</f>
        <v/>
      </c>
      <c r="M1133" s="1" t="str">
        <f t="shared" si="53"/>
        <v/>
      </c>
    </row>
    <row r="1134" spans="2:13" x14ac:dyDescent="0.2">
      <c r="B1134" s="18"/>
      <c r="C1134" s="13"/>
      <c r="D1134" s="22"/>
      <c r="E1134" s="22"/>
      <c r="F1134" s="23"/>
      <c r="G1134" s="24" t="str">
        <f>IF(B1134="","",IFERROR(INDEX('Registru note'!$C$5:$C$504,MATCH(B1134,'Registru note'!$B$5:$B$504,0)),""))</f>
        <v/>
      </c>
      <c r="H1134" s="25" t="str">
        <f t="shared" si="51"/>
        <v/>
      </c>
      <c r="I1134" s="25" t="str">
        <f t="shared" si="52"/>
        <v/>
      </c>
      <c r="J1134" s="15" t="str">
        <f>IF(B1134="","",IFERROR(INDEX('Registru note'!$D$5:$D$504,MATCH(B1134,'Registru note'!$B$5:$B$504,0)),""))</f>
        <v/>
      </c>
      <c r="K1134" s="17" t="str">
        <f>IF(AND(B1134="",D1134="",E1134=""),"",TRIM(IF(ISNA(MATCH(B1134,'Registru note'!$B$5:$B$504,0)),"Nota nu există în registru. ","")&amp;IF(D1134="","Lipsește contul debitor. ",IF(NOT(OR(ISNUMBER(MATCH(TRIM(IF(ISNUMBER(FIND(".",D1134)),LEFT(D1134,FIND(".",D1134)-1),D1134)),PlanCont,0)),ISNUMBER(MATCH(LEFT(TRIM(IF(ISNUMBER(FIND(".",D1134)),LEFT(D1134,FIND(".",D1134)-1),D1134)),4),PlanCont,0)),ISNUMBER(MATCH(LEFT(TRIM(IF(ISNUMBER(FIND(".",D1134)),LEFT(D1134,FIND(".",D1134)-1),D1134)),3),PlanCont,0)))),"Contul debitor nu există în plan. ",""))&amp;IF(E1134="","Lipsește contul creditor. ",IF(NOT(OR(ISNUMBER(MATCH(TRIM(IF(ISNUMBER(FIND(".",E1134)),LEFT(E1134,FIND(".",E1134)-1),E1134)),PlanCont,0)),ISNUMBER(MATCH(LEFT(TRIM(IF(ISNUMBER(FIND(".",E1134)),LEFT(E1134,FIND(".",E1134)-1),E1134)),4),PlanCont,0)),ISNUMBER(MATCH(LEFT(TRIM(IF(ISNUMBER(FIND(".",E1134)),LEFT(E1134,FIND(".",E1134)-1),E1134)),3),PlanCont,0)))),"Contul creditor nu există în plan. ",""))&amp;IF(AND(D1134&lt;&gt;"",TRIM(D1134&amp;"")=TRIM(E1134&amp;"")),"Același cont pe debit și credit. ","")&amp;IF(N(F1134)=0,"Lipsește suma. ","")&amp;IF(AND(N(F1134)&lt;0,J1134&lt;&gt;"Stornare"),"Sumă negativă într-o notă care nu e de stornare. ","")&amp;IF(C1134="","Lipsește explicația. ","")))</f>
        <v/>
      </c>
      <c r="L1134" s="1" t="str">
        <f>IF(B1134="","",B1134&amp;"|"&amp;COUNTIF($B$5:B1134,B1134))</f>
        <v/>
      </c>
      <c r="M1134" s="1" t="str">
        <f t="shared" si="53"/>
        <v/>
      </c>
    </row>
    <row r="1135" spans="2:13" x14ac:dyDescent="0.2">
      <c r="B1135" s="18"/>
      <c r="C1135" s="13"/>
      <c r="D1135" s="22"/>
      <c r="E1135" s="22"/>
      <c r="F1135" s="23"/>
      <c r="G1135" s="24" t="str">
        <f>IF(B1135="","",IFERROR(INDEX('Registru note'!$C$5:$C$504,MATCH(B1135,'Registru note'!$B$5:$B$504,0)),""))</f>
        <v/>
      </c>
      <c r="H1135" s="25" t="str">
        <f t="shared" si="51"/>
        <v/>
      </c>
      <c r="I1135" s="25" t="str">
        <f t="shared" si="52"/>
        <v/>
      </c>
      <c r="J1135" s="15" t="str">
        <f>IF(B1135="","",IFERROR(INDEX('Registru note'!$D$5:$D$504,MATCH(B1135,'Registru note'!$B$5:$B$504,0)),""))</f>
        <v/>
      </c>
      <c r="K1135" s="17" t="str">
        <f>IF(AND(B1135="",D1135="",E1135=""),"",TRIM(IF(ISNA(MATCH(B1135,'Registru note'!$B$5:$B$504,0)),"Nota nu există în registru. ","")&amp;IF(D1135="","Lipsește contul debitor. ",IF(NOT(OR(ISNUMBER(MATCH(TRIM(IF(ISNUMBER(FIND(".",D1135)),LEFT(D1135,FIND(".",D1135)-1),D1135)),PlanCont,0)),ISNUMBER(MATCH(LEFT(TRIM(IF(ISNUMBER(FIND(".",D1135)),LEFT(D1135,FIND(".",D1135)-1),D1135)),4),PlanCont,0)),ISNUMBER(MATCH(LEFT(TRIM(IF(ISNUMBER(FIND(".",D1135)),LEFT(D1135,FIND(".",D1135)-1),D1135)),3),PlanCont,0)))),"Contul debitor nu există în plan. ",""))&amp;IF(E1135="","Lipsește contul creditor. ",IF(NOT(OR(ISNUMBER(MATCH(TRIM(IF(ISNUMBER(FIND(".",E1135)),LEFT(E1135,FIND(".",E1135)-1),E1135)),PlanCont,0)),ISNUMBER(MATCH(LEFT(TRIM(IF(ISNUMBER(FIND(".",E1135)),LEFT(E1135,FIND(".",E1135)-1),E1135)),4),PlanCont,0)),ISNUMBER(MATCH(LEFT(TRIM(IF(ISNUMBER(FIND(".",E1135)),LEFT(E1135,FIND(".",E1135)-1),E1135)),3),PlanCont,0)))),"Contul creditor nu există în plan. ",""))&amp;IF(AND(D1135&lt;&gt;"",TRIM(D1135&amp;"")=TRIM(E1135&amp;"")),"Același cont pe debit și credit. ","")&amp;IF(N(F1135)=0,"Lipsește suma. ","")&amp;IF(AND(N(F1135)&lt;0,J1135&lt;&gt;"Stornare"),"Sumă negativă într-o notă care nu e de stornare. ","")&amp;IF(C1135="","Lipsește explicația. ","")))</f>
        <v/>
      </c>
      <c r="L1135" s="1" t="str">
        <f>IF(B1135="","",B1135&amp;"|"&amp;COUNTIF($B$5:B1135,B1135))</f>
        <v/>
      </c>
      <c r="M1135" s="1" t="str">
        <f t="shared" si="53"/>
        <v/>
      </c>
    </row>
    <row r="1136" spans="2:13" x14ac:dyDescent="0.2">
      <c r="B1136" s="18"/>
      <c r="C1136" s="13"/>
      <c r="D1136" s="22"/>
      <c r="E1136" s="22"/>
      <c r="F1136" s="23"/>
      <c r="G1136" s="24" t="str">
        <f>IF(B1136="","",IFERROR(INDEX('Registru note'!$C$5:$C$504,MATCH(B1136,'Registru note'!$B$5:$B$504,0)),""))</f>
        <v/>
      </c>
      <c r="H1136" s="25" t="str">
        <f t="shared" si="51"/>
        <v/>
      </c>
      <c r="I1136" s="25" t="str">
        <f t="shared" si="52"/>
        <v/>
      </c>
      <c r="J1136" s="15" t="str">
        <f>IF(B1136="","",IFERROR(INDEX('Registru note'!$D$5:$D$504,MATCH(B1136,'Registru note'!$B$5:$B$504,0)),""))</f>
        <v/>
      </c>
      <c r="K1136" s="17" t="str">
        <f>IF(AND(B1136="",D1136="",E1136=""),"",TRIM(IF(ISNA(MATCH(B1136,'Registru note'!$B$5:$B$504,0)),"Nota nu există în registru. ","")&amp;IF(D1136="","Lipsește contul debitor. ",IF(NOT(OR(ISNUMBER(MATCH(TRIM(IF(ISNUMBER(FIND(".",D1136)),LEFT(D1136,FIND(".",D1136)-1),D1136)),PlanCont,0)),ISNUMBER(MATCH(LEFT(TRIM(IF(ISNUMBER(FIND(".",D1136)),LEFT(D1136,FIND(".",D1136)-1),D1136)),4),PlanCont,0)),ISNUMBER(MATCH(LEFT(TRIM(IF(ISNUMBER(FIND(".",D1136)),LEFT(D1136,FIND(".",D1136)-1),D1136)),3),PlanCont,0)))),"Contul debitor nu există în plan. ",""))&amp;IF(E1136="","Lipsește contul creditor. ",IF(NOT(OR(ISNUMBER(MATCH(TRIM(IF(ISNUMBER(FIND(".",E1136)),LEFT(E1136,FIND(".",E1136)-1),E1136)),PlanCont,0)),ISNUMBER(MATCH(LEFT(TRIM(IF(ISNUMBER(FIND(".",E1136)),LEFT(E1136,FIND(".",E1136)-1),E1136)),4),PlanCont,0)),ISNUMBER(MATCH(LEFT(TRIM(IF(ISNUMBER(FIND(".",E1136)),LEFT(E1136,FIND(".",E1136)-1),E1136)),3),PlanCont,0)))),"Contul creditor nu există în plan. ",""))&amp;IF(AND(D1136&lt;&gt;"",TRIM(D1136&amp;"")=TRIM(E1136&amp;"")),"Același cont pe debit și credit. ","")&amp;IF(N(F1136)=0,"Lipsește suma. ","")&amp;IF(AND(N(F1136)&lt;0,J1136&lt;&gt;"Stornare"),"Sumă negativă într-o notă care nu e de stornare. ","")&amp;IF(C1136="","Lipsește explicația. ","")))</f>
        <v/>
      </c>
      <c r="L1136" s="1" t="str">
        <f>IF(B1136="","",B1136&amp;"|"&amp;COUNTIF($B$5:B1136,B1136))</f>
        <v/>
      </c>
      <c r="M1136" s="1" t="str">
        <f t="shared" si="53"/>
        <v/>
      </c>
    </row>
    <row r="1137" spans="2:13" x14ac:dyDescent="0.2">
      <c r="B1137" s="18"/>
      <c r="C1137" s="13"/>
      <c r="D1137" s="22"/>
      <c r="E1137" s="22"/>
      <c r="F1137" s="23"/>
      <c r="G1137" s="24" t="str">
        <f>IF(B1137="","",IFERROR(INDEX('Registru note'!$C$5:$C$504,MATCH(B1137,'Registru note'!$B$5:$B$504,0)),""))</f>
        <v/>
      </c>
      <c r="H1137" s="25" t="str">
        <f t="shared" si="51"/>
        <v/>
      </c>
      <c r="I1137" s="25" t="str">
        <f t="shared" si="52"/>
        <v/>
      </c>
      <c r="J1137" s="15" t="str">
        <f>IF(B1137="","",IFERROR(INDEX('Registru note'!$D$5:$D$504,MATCH(B1137,'Registru note'!$B$5:$B$504,0)),""))</f>
        <v/>
      </c>
      <c r="K1137" s="17" t="str">
        <f>IF(AND(B1137="",D1137="",E1137=""),"",TRIM(IF(ISNA(MATCH(B1137,'Registru note'!$B$5:$B$504,0)),"Nota nu există în registru. ","")&amp;IF(D1137="","Lipsește contul debitor. ",IF(NOT(OR(ISNUMBER(MATCH(TRIM(IF(ISNUMBER(FIND(".",D1137)),LEFT(D1137,FIND(".",D1137)-1),D1137)),PlanCont,0)),ISNUMBER(MATCH(LEFT(TRIM(IF(ISNUMBER(FIND(".",D1137)),LEFT(D1137,FIND(".",D1137)-1),D1137)),4),PlanCont,0)),ISNUMBER(MATCH(LEFT(TRIM(IF(ISNUMBER(FIND(".",D1137)),LEFT(D1137,FIND(".",D1137)-1),D1137)),3),PlanCont,0)))),"Contul debitor nu există în plan. ",""))&amp;IF(E1137="","Lipsește contul creditor. ",IF(NOT(OR(ISNUMBER(MATCH(TRIM(IF(ISNUMBER(FIND(".",E1137)),LEFT(E1137,FIND(".",E1137)-1),E1137)),PlanCont,0)),ISNUMBER(MATCH(LEFT(TRIM(IF(ISNUMBER(FIND(".",E1137)),LEFT(E1137,FIND(".",E1137)-1),E1137)),4),PlanCont,0)),ISNUMBER(MATCH(LEFT(TRIM(IF(ISNUMBER(FIND(".",E1137)),LEFT(E1137,FIND(".",E1137)-1),E1137)),3),PlanCont,0)))),"Contul creditor nu există în plan. ",""))&amp;IF(AND(D1137&lt;&gt;"",TRIM(D1137&amp;"")=TRIM(E1137&amp;"")),"Același cont pe debit și credit. ","")&amp;IF(N(F1137)=0,"Lipsește suma. ","")&amp;IF(AND(N(F1137)&lt;0,J1137&lt;&gt;"Stornare"),"Sumă negativă într-o notă care nu e de stornare. ","")&amp;IF(C1137="","Lipsește explicația. ","")))</f>
        <v/>
      </c>
      <c r="L1137" s="1" t="str">
        <f>IF(B1137="","",B1137&amp;"|"&amp;COUNTIF($B$5:B1137,B1137))</f>
        <v/>
      </c>
      <c r="M1137" s="1" t="str">
        <f t="shared" si="53"/>
        <v/>
      </c>
    </row>
    <row r="1138" spans="2:13" x14ac:dyDescent="0.2">
      <c r="B1138" s="18"/>
      <c r="C1138" s="13"/>
      <c r="D1138" s="22"/>
      <c r="E1138" s="22"/>
      <c r="F1138" s="23"/>
      <c r="G1138" s="24" t="str">
        <f>IF(B1138="","",IFERROR(INDEX('Registru note'!$C$5:$C$504,MATCH(B1138,'Registru note'!$B$5:$B$504,0)),""))</f>
        <v/>
      </c>
      <c r="H1138" s="25" t="str">
        <f t="shared" si="51"/>
        <v/>
      </c>
      <c r="I1138" s="25" t="str">
        <f t="shared" si="52"/>
        <v/>
      </c>
      <c r="J1138" s="15" t="str">
        <f>IF(B1138="","",IFERROR(INDEX('Registru note'!$D$5:$D$504,MATCH(B1138,'Registru note'!$B$5:$B$504,0)),""))</f>
        <v/>
      </c>
      <c r="K1138" s="17" t="str">
        <f>IF(AND(B1138="",D1138="",E1138=""),"",TRIM(IF(ISNA(MATCH(B1138,'Registru note'!$B$5:$B$504,0)),"Nota nu există în registru. ","")&amp;IF(D1138="","Lipsește contul debitor. ",IF(NOT(OR(ISNUMBER(MATCH(TRIM(IF(ISNUMBER(FIND(".",D1138)),LEFT(D1138,FIND(".",D1138)-1),D1138)),PlanCont,0)),ISNUMBER(MATCH(LEFT(TRIM(IF(ISNUMBER(FIND(".",D1138)),LEFT(D1138,FIND(".",D1138)-1),D1138)),4),PlanCont,0)),ISNUMBER(MATCH(LEFT(TRIM(IF(ISNUMBER(FIND(".",D1138)),LEFT(D1138,FIND(".",D1138)-1),D1138)),3),PlanCont,0)))),"Contul debitor nu există în plan. ",""))&amp;IF(E1138="","Lipsește contul creditor. ",IF(NOT(OR(ISNUMBER(MATCH(TRIM(IF(ISNUMBER(FIND(".",E1138)),LEFT(E1138,FIND(".",E1138)-1),E1138)),PlanCont,0)),ISNUMBER(MATCH(LEFT(TRIM(IF(ISNUMBER(FIND(".",E1138)),LEFT(E1138,FIND(".",E1138)-1),E1138)),4),PlanCont,0)),ISNUMBER(MATCH(LEFT(TRIM(IF(ISNUMBER(FIND(".",E1138)),LEFT(E1138,FIND(".",E1138)-1),E1138)),3),PlanCont,0)))),"Contul creditor nu există în plan. ",""))&amp;IF(AND(D1138&lt;&gt;"",TRIM(D1138&amp;"")=TRIM(E1138&amp;"")),"Același cont pe debit și credit. ","")&amp;IF(N(F1138)=0,"Lipsește suma. ","")&amp;IF(AND(N(F1138)&lt;0,J1138&lt;&gt;"Stornare"),"Sumă negativă într-o notă care nu e de stornare. ","")&amp;IF(C1138="","Lipsește explicația. ","")))</f>
        <v/>
      </c>
      <c r="L1138" s="1" t="str">
        <f>IF(B1138="","",B1138&amp;"|"&amp;COUNTIF($B$5:B1138,B1138))</f>
        <v/>
      </c>
      <c r="M1138" s="1" t="str">
        <f t="shared" si="53"/>
        <v/>
      </c>
    </row>
    <row r="1139" spans="2:13" x14ac:dyDescent="0.2">
      <c r="B1139" s="18"/>
      <c r="C1139" s="13"/>
      <c r="D1139" s="22"/>
      <c r="E1139" s="22"/>
      <c r="F1139" s="23"/>
      <c r="G1139" s="24" t="str">
        <f>IF(B1139="","",IFERROR(INDEX('Registru note'!$C$5:$C$504,MATCH(B1139,'Registru note'!$B$5:$B$504,0)),""))</f>
        <v/>
      </c>
      <c r="H1139" s="25" t="str">
        <f t="shared" si="51"/>
        <v/>
      </c>
      <c r="I1139" s="25" t="str">
        <f t="shared" si="52"/>
        <v/>
      </c>
      <c r="J1139" s="15" t="str">
        <f>IF(B1139="","",IFERROR(INDEX('Registru note'!$D$5:$D$504,MATCH(B1139,'Registru note'!$B$5:$B$504,0)),""))</f>
        <v/>
      </c>
      <c r="K1139" s="17" t="str">
        <f>IF(AND(B1139="",D1139="",E1139=""),"",TRIM(IF(ISNA(MATCH(B1139,'Registru note'!$B$5:$B$504,0)),"Nota nu există în registru. ","")&amp;IF(D1139="","Lipsește contul debitor. ",IF(NOT(OR(ISNUMBER(MATCH(TRIM(IF(ISNUMBER(FIND(".",D1139)),LEFT(D1139,FIND(".",D1139)-1),D1139)),PlanCont,0)),ISNUMBER(MATCH(LEFT(TRIM(IF(ISNUMBER(FIND(".",D1139)),LEFT(D1139,FIND(".",D1139)-1),D1139)),4),PlanCont,0)),ISNUMBER(MATCH(LEFT(TRIM(IF(ISNUMBER(FIND(".",D1139)),LEFT(D1139,FIND(".",D1139)-1),D1139)),3),PlanCont,0)))),"Contul debitor nu există în plan. ",""))&amp;IF(E1139="","Lipsește contul creditor. ",IF(NOT(OR(ISNUMBER(MATCH(TRIM(IF(ISNUMBER(FIND(".",E1139)),LEFT(E1139,FIND(".",E1139)-1),E1139)),PlanCont,0)),ISNUMBER(MATCH(LEFT(TRIM(IF(ISNUMBER(FIND(".",E1139)),LEFT(E1139,FIND(".",E1139)-1),E1139)),4),PlanCont,0)),ISNUMBER(MATCH(LEFT(TRIM(IF(ISNUMBER(FIND(".",E1139)),LEFT(E1139,FIND(".",E1139)-1),E1139)),3),PlanCont,0)))),"Contul creditor nu există în plan. ",""))&amp;IF(AND(D1139&lt;&gt;"",TRIM(D1139&amp;"")=TRIM(E1139&amp;"")),"Același cont pe debit și credit. ","")&amp;IF(N(F1139)=0,"Lipsește suma. ","")&amp;IF(AND(N(F1139)&lt;0,J1139&lt;&gt;"Stornare"),"Sumă negativă într-o notă care nu e de stornare. ","")&amp;IF(C1139="","Lipsește explicația. ","")))</f>
        <v/>
      </c>
      <c r="L1139" s="1" t="str">
        <f>IF(B1139="","",B1139&amp;"|"&amp;COUNTIF($B$5:B1139,B1139))</f>
        <v/>
      </c>
      <c r="M1139" s="1" t="str">
        <f t="shared" si="53"/>
        <v/>
      </c>
    </row>
    <row r="1140" spans="2:13" x14ac:dyDescent="0.2">
      <c r="B1140" s="18"/>
      <c r="C1140" s="13"/>
      <c r="D1140" s="22"/>
      <c r="E1140" s="22"/>
      <c r="F1140" s="23"/>
      <c r="G1140" s="24" t="str">
        <f>IF(B1140="","",IFERROR(INDEX('Registru note'!$C$5:$C$504,MATCH(B1140,'Registru note'!$B$5:$B$504,0)),""))</f>
        <v/>
      </c>
      <c r="H1140" s="25" t="str">
        <f t="shared" si="51"/>
        <v/>
      </c>
      <c r="I1140" s="25" t="str">
        <f t="shared" si="52"/>
        <v/>
      </c>
      <c r="J1140" s="15" t="str">
        <f>IF(B1140="","",IFERROR(INDEX('Registru note'!$D$5:$D$504,MATCH(B1140,'Registru note'!$B$5:$B$504,0)),""))</f>
        <v/>
      </c>
      <c r="K1140" s="17" t="str">
        <f>IF(AND(B1140="",D1140="",E1140=""),"",TRIM(IF(ISNA(MATCH(B1140,'Registru note'!$B$5:$B$504,0)),"Nota nu există în registru. ","")&amp;IF(D1140="","Lipsește contul debitor. ",IF(NOT(OR(ISNUMBER(MATCH(TRIM(IF(ISNUMBER(FIND(".",D1140)),LEFT(D1140,FIND(".",D1140)-1),D1140)),PlanCont,0)),ISNUMBER(MATCH(LEFT(TRIM(IF(ISNUMBER(FIND(".",D1140)),LEFT(D1140,FIND(".",D1140)-1),D1140)),4),PlanCont,0)),ISNUMBER(MATCH(LEFT(TRIM(IF(ISNUMBER(FIND(".",D1140)),LEFT(D1140,FIND(".",D1140)-1),D1140)),3),PlanCont,0)))),"Contul debitor nu există în plan. ",""))&amp;IF(E1140="","Lipsește contul creditor. ",IF(NOT(OR(ISNUMBER(MATCH(TRIM(IF(ISNUMBER(FIND(".",E1140)),LEFT(E1140,FIND(".",E1140)-1),E1140)),PlanCont,0)),ISNUMBER(MATCH(LEFT(TRIM(IF(ISNUMBER(FIND(".",E1140)),LEFT(E1140,FIND(".",E1140)-1),E1140)),4),PlanCont,0)),ISNUMBER(MATCH(LEFT(TRIM(IF(ISNUMBER(FIND(".",E1140)),LEFT(E1140,FIND(".",E1140)-1),E1140)),3),PlanCont,0)))),"Contul creditor nu există în plan. ",""))&amp;IF(AND(D1140&lt;&gt;"",TRIM(D1140&amp;"")=TRIM(E1140&amp;"")),"Același cont pe debit și credit. ","")&amp;IF(N(F1140)=0,"Lipsește suma. ","")&amp;IF(AND(N(F1140)&lt;0,J1140&lt;&gt;"Stornare"),"Sumă negativă într-o notă care nu e de stornare. ","")&amp;IF(C1140="","Lipsește explicația. ","")))</f>
        <v/>
      </c>
      <c r="L1140" s="1" t="str">
        <f>IF(B1140="","",B1140&amp;"|"&amp;COUNTIF($B$5:B1140,B1140))</f>
        <v/>
      </c>
      <c r="M1140" s="1" t="str">
        <f t="shared" si="53"/>
        <v/>
      </c>
    </row>
    <row r="1141" spans="2:13" x14ac:dyDescent="0.2">
      <c r="B1141" s="18"/>
      <c r="C1141" s="13"/>
      <c r="D1141" s="22"/>
      <c r="E1141" s="22"/>
      <c r="F1141" s="23"/>
      <c r="G1141" s="24" t="str">
        <f>IF(B1141="","",IFERROR(INDEX('Registru note'!$C$5:$C$504,MATCH(B1141,'Registru note'!$B$5:$B$504,0)),""))</f>
        <v/>
      </c>
      <c r="H1141" s="25" t="str">
        <f t="shared" si="51"/>
        <v/>
      </c>
      <c r="I1141" s="25" t="str">
        <f t="shared" si="52"/>
        <v/>
      </c>
      <c r="J1141" s="15" t="str">
        <f>IF(B1141="","",IFERROR(INDEX('Registru note'!$D$5:$D$504,MATCH(B1141,'Registru note'!$B$5:$B$504,0)),""))</f>
        <v/>
      </c>
      <c r="K1141" s="17" t="str">
        <f>IF(AND(B1141="",D1141="",E1141=""),"",TRIM(IF(ISNA(MATCH(B1141,'Registru note'!$B$5:$B$504,0)),"Nota nu există în registru. ","")&amp;IF(D1141="","Lipsește contul debitor. ",IF(NOT(OR(ISNUMBER(MATCH(TRIM(IF(ISNUMBER(FIND(".",D1141)),LEFT(D1141,FIND(".",D1141)-1),D1141)),PlanCont,0)),ISNUMBER(MATCH(LEFT(TRIM(IF(ISNUMBER(FIND(".",D1141)),LEFT(D1141,FIND(".",D1141)-1),D1141)),4),PlanCont,0)),ISNUMBER(MATCH(LEFT(TRIM(IF(ISNUMBER(FIND(".",D1141)),LEFT(D1141,FIND(".",D1141)-1),D1141)),3),PlanCont,0)))),"Contul debitor nu există în plan. ",""))&amp;IF(E1141="","Lipsește contul creditor. ",IF(NOT(OR(ISNUMBER(MATCH(TRIM(IF(ISNUMBER(FIND(".",E1141)),LEFT(E1141,FIND(".",E1141)-1),E1141)),PlanCont,0)),ISNUMBER(MATCH(LEFT(TRIM(IF(ISNUMBER(FIND(".",E1141)),LEFT(E1141,FIND(".",E1141)-1),E1141)),4),PlanCont,0)),ISNUMBER(MATCH(LEFT(TRIM(IF(ISNUMBER(FIND(".",E1141)),LEFT(E1141,FIND(".",E1141)-1),E1141)),3),PlanCont,0)))),"Contul creditor nu există în plan. ",""))&amp;IF(AND(D1141&lt;&gt;"",TRIM(D1141&amp;"")=TRIM(E1141&amp;"")),"Același cont pe debit și credit. ","")&amp;IF(N(F1141)=0,"Lipsește suma. ","")&amp;IF(AND(N(F1141)&lt;0,J1141&lt;&gt;"Stornare"),"Sumă negativă într-o notă care nu e de stornare. ","")&amp;IF(C1141="","Lipsește explicația. ","")))</f>
        <v/>
      </c>
      <c r="L1141" s="1" t="str">
        <f>IF(B1141="","",B1141&amp;"|"&amp;COUNTIF($B$5:B1141,B1141))</f>
        <v/>
      </c>
      <c r="M1141" s="1" t="str">
        <f t="shared" si="53"/>
        <v/>
      </c>
    </row>
    <row r="1142" spans="2:13" x14ac:dyDescent="0.2">
      <c r="B1142" s="18"/>
      <c r="C1142" s="13"/>
      <c r="D1142" s="22"/>
      <c r="E1142" s="22"/>
      <c r="F1142" s="23"/>
      <c r="G1142" s="24" t="str">
        <f>IF(B1142="","",IFERROR(INDEX('Registru note'!$C$5:$C$504,MATCH(B1142,'Registru note'!$B$5:$B$504,0)),""))</f>
        <v/>
      </c>
      <c r="H1142" s="25" t="str">
        <f t="shared" si="51"/>
        <v/>
      </c>
      <c r="I1142" s="25" t="str">
        <f t="shared" si="52"/>
        <v/>
      </c>
      <c r="J1142" s="15" t="str">
        <f>IF(B1142="","",IFERROR(INDEX('Registru note'!$D$5:$D$504,MATCH(B1142,'Registru note'!$B$5:$B$504,0)),""))</f>
        <v/>
      </c>
      <c r="K1142" s="17" t="str">
        <f>IF(AND(B1142="",D1142="",E1142=""),"",TRIM(IF(ISNA(MATCH(B1142,'Registru note'!$B$5:$B$504,0)),"Nota nu există în registru. ","")&amp;IF(D1142="","Lipsește contul debitor. ",IF(NOT(OR(ISNUMBER(MATCH(TRIM(IF(ISNUMBER(FIND(".",D1142)),LEFT(D1142,FIND(".",D1142)-1),D1142)),PlanCont,0)),ISNUMBER(MATCH(LEFT(TRIM(IF(ISNUMBER(FIND(".",D1142)),LEFT(D1142,FIND(".",D1142)-1),D1142)),4),PlanCont,0)),ISNUMBER(MATCH(LEFT(TRIM(IF(ISNUMBER(FIND(".",D1142)),LEFT(D1142,FIND(".",D1142)-1),D1142)),3),PlanCont,0)))),"Contul debitor nu există în plan. ",""))&amp;IF(E1142="","Lipsește contul creditor. ",IF(NOT(OR(ISNUMBER(MATCH(TRIM(IF(ISNUMBER(FIND(".",E1142)),LEFT(E1142,FIND(".",E1142)-1),E1142)),PlanCont,0)),ISNUMBER(MATCH(LEFT(TRIM(IF(ISNUMBER(FIND(".",E1142)),LEFT(E1142,FIND(".",E1142)-1),E1142)),4),PlanCont,0)),ISNUMBER(MATCH(LEFT(TRIM(IF(ISNUMBER(FIND(".",E1142)),LEFT(E1142,FIND(".",E1142)-1),E1142)),3),PlanCont,0)))),"Contul creditor nu există în plan. ",""))&amp;IF(AND(D1142&lt;&gt;"",TRIM(D1142&amp;"")=TRIM(E1142&amp;"")),"Același cont pe debit și credit. ","")&amp;IF(N(F1142)=0,"Lipsește suma. ","")&amp;IF(AND(N(F1142)&lt;0,J1142&lt;&gt;"Stornare"),"Sumă negativă într-o notă care nu e de stornare. ","")&amp;IF(C1142="","Lipsește explicația. ","")))</f>
        <v/>
      </c>
      <c r="L1142" s="1" t="str">
        <f>IF(B1142="","",B1142&amp;"|"&amp;COUNTIF($B$5:B1142,B1142))</f>
        <v/>
      </c>
      <c r="M1142" s="1" t="str">
        <f t="shared" si="53"/>
        <v/>
      </c>
    </row>
    <row r="1143" spans="2:13" x14ac:dyDescent="0.2">
      <c r="B1143" s="18"/>
      <c r="C1143" s="13"/>
      <c r="D1143" s="22"/>
      <c r="E1143" s="22"/>
      <c r="F1143" s="23"/>
      <c r="G1143" s="24" t="str">
        <f>IF(B1143="","",IFERROR(INDEX('Registru note'!$C$5:$C$504,MATCH(B1143,'Registru note'!$B$5:$B$504,0)),""))</f>
        <v/>
      </c>
      <c r="H1143" s="25" t="str">
        <f t="shared" si="51"/>
        <v/>
      </c>
      <c r="I1143" s="25" t="str">
        <f t="shared" si="52"/>
        <v/>
      </c>
      <c r="J1143" s="15" t="str">
        <f>IF(B1143="","",IFERROR(INDEX('Registru note'!$D$5:$D$504,MATCH(B1143,'Registru note'!$B$5:$B$504,0)),""))</f>
        <v/>
      </c>
      <c r="K1143" s="17" t="str">
        <f>IF(AND(B1143="",D1143="",E1143=""),"",TRIM(IF(ISNA(MATCH(B1143,'Registru note'!$B$5:$B$504,0)),"Nota nu există în registru. ","")&amp;IF(D1143="","Lipsește contul debitor. ",IF(NOT(OR(ISNUMBER(MATCH(TRIM(IF(ISNUMBER(FIND(".",D1143)),LEFT(D1143,FIND(".",D1143)-1),D1143)),PlanCont,0)),ISNUMBER(MATCH(LEFT(TRIM(IF(ISNUMBER(FIND(".",D1143)),LEFT(D1143,FIND(".",D1143)-1),D1143)),4),PlanCont,0)),ISNUMBER(MATCH(LEFT(TRIM(IF(ISNUMBER(FIND(".",D1143)),LEFT(D1143,FIND(".",D1143)-1),D1143)),3),PlanCont,0)))),"Contul debitor nu există în plan. ",""))&amp;IF(E1143="","Lipsește contul creditor. ",IF(NOT(OR(ISNUMBER(MATCH(TRIM(IF(ISNUMBER(FIND(".",E1143)),LEFT(E1143,FIND(".",E1143)-1),E1143)),PlanCont,0)),ISNUMBER(MATCH(LEFT(TRIM(IF(ISNUMBER(FIND(".",E1143)),LEFT(E1143,FIND(".",E1143)-1),E1143)),4),PlanCont,0)),ISNUMBER(MATCH(LEFT(TRIM(IF(ISNUMBER(FIND(".",E1143)),LEFT(E1143,FIND(".",E1143)-1),E1143)),3),PlanCont,0)))),"Contul creditor nu există în plan. ",""))&amp;IF(AND(D1143&lt;&gt;"",TRIM(D1143&amp;"")=TRIM(E1143&amp;"")),"Același cont pe debit și credit. ","")&amp;IF(N(F1143)=0,"Lipsește suma. ","")&amp;IF(AND(N(F1143)&lt;0,J1143&lt;&gt;"Stornare"),"Sumă negativă într-o notă care nu e de stornare. ","")&amp;IF(C1143="","Lipsește explicația. ","")))</f>
        <v/>
      </c>
      <c r="L1143" s="1" t="str">
        <f>IF(B1143="","",B1143&amp;"|"&amp;COUNTIF($B$5:B1143,B1143))</f>
        <v/>
      </c>
      <c r="M1143" s="1" t="str">
        <f t="shared" si="53"/>
        <v/>
      </c>
    </row>
    <row r="1144" spans="2:13" x14ac:dyDescent="0.2">
      <c r="B1144" s="18"/>
      <c r="C1144" s="13"/>
      <c r="D1144" s="22"/>
      <c r="E1144" s="22"/>
      <c r="F1144" s="23"/>
      <c r="G1144" s="24" t="str">
        <f>IF(B1144="","",IFERROR(INDEX('Registru note'!$C$5:$C$504,MATCH(B1144,'Registru note'!$B$5:$B$504,0)),""))</f>
        <v/>
      </c>
      <c r="H1144" s="25" t="str">
        <f t="shared" si="51"/>
        <v/>
      </c>
      <c r="I1144" s="25" t="str">
        <f t="shared" si="52"/>
        <v/>
      </c>
      <c r="J1144" s="15" t="str">
        <f>IF(B1144="","",IFERROR(INDEX('Registru note'!$D$5:$D$504,MATCH(B1144,'Registru note'!$B$5:$B$504,0)),""))</f>
        <v/>
      </c>
      <c r="K1144" s="17" t="str">
        <f>IF(AND(B1144="",D1144="",E1144=""),"",TRIM(IF(ISNA(MATCH(B1144,'Registru note'!$B$5:$B$504,0)),"Nota nu există în registru. ","")&amp;IF(D1144="","Lipsește contul debitor. ",IF(NOT(OR(ISNUMBER(MATCH(TRIM(IF(ISNUMBER(FIND(".",D1144)),LEFT(D1144,FIND(".",D1144)-1),D1144)),PlanCont,0)),ISNUMBER(MATCH(LEFT(TRIM(IF(ISNUMBER(FIND(".",D1144)),LEFT(D1144,FIND(".",D1144)-1),D1144)),4),PlanCont,0)),ISNUMBER(MATCH(LEFT(TRIM(IF(ISNUMBER(FIND(".",D1144)),LEFT(D1144,FIND(".",D1144)-1),D1144)),3),PlanCont,0)))),"Contul debitor nu există în plan. ",""))&amp;IF(E1144="","Lipsește contul creditor. ",IF(NOT(OR(ISNUMBER(MATCH(TRIM(IF(ISNUMBER(FIND(".",E1144)),LEFT(E1144,FIND(".",E1144)-1),E1144)),PlanCont,0)),ISNUMBER(MATCH(LEFT(TRIM(IF(ISNUMBER(FIND(".",E1144)),LEFT(E1144,FIND(".",E1144)-1),E1144)),4),PlanCont,0)),ISNUMBER(MATCH(LEFT(TRIM(IF(ISNUMBER(FIND(".",E1144)),LEFT(E1144,FIND(".",E1144)-1),E1144)),3),PlanCont,0)))),"Contul creditor nu există în plan. ",""))&amp;IF(AND(D1144&lt;&gt;"",TRIM(D1144&amp;"")=TRIM(E1144&amp;"")),"Același cont pe debit și credit. ","")&amp;IF(N(F1144)=0,"Lipsește suma. ","")&amp;IF(AND(N(F1144)&lt;0,J1144&lt;&gt;"Stornare"),"Sumă negativă într-o notă care nu e de stornare. ","")&amp;IF(C1144="","Lipsește explicația. ","")))</f>
        <v/>
      </c>
      <c r="L1144" s="1" t="str">
        <f>IF(B1144="","",B1144&amp;"|"&amp;COUNTIF($B$5:B1144,B1144))</f>
        <v/>
      </c>
      <c r="M1144" s="1" t="str">
        <f t="shared" si="53"/>
        <v/>
      </c>
    </row>
    <row r="1145" spans="2:13" x14ac:dyDescent="0.2">
      <c r="B1145" s="18"/>
      <c r="C1145" s="13"/>
      <c r="D1145" s="22"/>
      <c r="E1145" s="22"/>
      <c r="F1145" s="23"/>
      <c r="G1145" s="24" t="str">
        <f>IF(B1145="","",IFERROR(INDEX('Registru note'!$C$5:$C$504,MATCH(B1145,'Registru note'!$B$5:$B$504,0)),""))</f>
        <v/>
      </c>
      <c r="H1145" s="25" t="str">
        <f t="shared" si="51"/>
        <v/>
      </c>
      <c r="I1145" s="25" t="str">
        <f t="shared" si="52"/>
        <v/>
      </c>
      <c r="J1145" s="15" t="str">
        <f>IF(B1145="","",IFERROR(INDEX('Registru note'!$D$5:$D$504,MATCH(B1145,'Registru note'!$B$5:$B$504,0)),""))</f>
        <v/>
      </c>
      <c r="K1145" s="17" t="str">
        <f>IF(AND(B1145="",D1145="",E1145=""),"",TRIM(IF(ISNA(MATCH(B1145,'Registru note'!$B$5:$B$504,0)),"Nota nu există în registru. ","")&amp;IF(D1145="","Lipsește contul debitor. ",IF(NOT(OR(ISNUMBER(MATCH(TRIM(IF(ISNUMBER(FIND(".",D1145)),LEFT(D1145,FIND(".",D1145)-1),D1145)),PlanCont,0)),ISNUMBER(MATCH(LEFT(TRIM(IF(ISNUMBER(FIND(".",D1145)),LEFT(D1145,FIND(".",D1145)-1),D1145)),4),PlanCont,0)),ISNUMBER(MATCH(LEFT(TRIM(IF(ISNUMBER(FIND(".",D1145)),LEFT(D1145,FIND(".",D1145)-1),D1145)),3),PlanCont,0)))),"Contul debitor nu există în plan. ",""))&amp;IF(E1145="","Lipsește contul creditor. ",IF(NOT(OR(ISNUMBER(MATCH(TRIM(IF(ISNUMBER(FIND(".",E1145)),LEFT(E1145,FIND(".",E1145)-1),E1145)),PlanCont,0)),ISNUMBER(MATCH(LEFT(TRIM(IF(ISNUMBER(FIND(".",E1145)),LEFT(E1145,FIND(".",E1145)-1),E1145)),4),PlanCont,0)),ISNUMBER(MATCH(LEFT(TRIM(IF(ISNUMBER(FIND(".",E1145)),LEFT(E1145,FIND(".",E1145)-1),E1145)),3),PlanCont,0)))),"Contul creditor nu există în plan. ",""))&amp;IF(AND(D1145&lt;&gt;"",TRIM(D1145&amp;"")=TRIM(E1145&amp;"")),"Același cont pe debit și credit. ","")&amp;IF(N(F1145)=0,"Lipsește suma. ","")&amp;IF(AND(N(F1145)&lt;0,J1145&lt;&gt;"Stornare"),"Sumă negativă într-o notă care nu e de stornare. ","")&amp;IF(C1145="","Lipsește explicația. ","")))</f>
        <v/>
      </c>
      <c r="L1145" s="1" t="str">
        <f>IF(B1145="","",B1145&amp;"|"&amp;COUNTIF($B$5:B1145,B1145))</f>
        <v/>
      </c>
      <c r="M1145" s="1" t="str">
        <f t="shared" si="53"/>
        <v/>
      </c>
    </row>
    <row r="1146" spans="2:13" x14ac:dyDescent="0.2">
      <c r="B1146" s="18"/>
      <c r="C1146" s="13"/>
      <c r="D1146" s="22"/>
      <c r="E1146" s="22"/>
      <c r="F1146" s="23"/>
      <c r="G1146" s="24" t="str">
        <f>IF(B1146="","",IFERROR(INDEX('Registru note'!$C$5:$C$504,MATCH(B1146,'Registru note'!$B$5:$B$504,0)),""))</f>
        <v/>
      </c>
      <c r="H1146" s="25" t="str">
        <f t="shared" si="51"/>
        <v/>
      </c>
      <c r="I1146" s="25" t="str">
        <f t="shared" si="52"/>
        <v/>
      </c>
      <c r="J1146" s="15" t="str">
        <f>IF(B1146="","",IFERROR(INDEX('Registru note'!$D$5:$D$504,MATCH(B1146,'Registru note'!$B$5:$B$504,0)),""))</f>
        <v/>
      </c>
      <c r="K1146" s="17" t="str">
        <f>IF(AND(B1146="",D1146="",E1146=""),"",TRIM(IF(ISNA(MATCH(B1146,'Registru note'!$B$5:$B$504,0)),"Nota nu există în registru. ","")&amp;IF(D1146="","Lipsește contul debitor. ",IF(NOT(OR(ISNUMBER(MATCH(TRIM(IF(ISNUMBER(FIND(".",D1146)),LEFT(D1146,FIND(".",D1146)-1),D1146)),PlanCont,0)),ISNUMBER(MATCH(LEFT(TRIM(IF(ISNUMBER(FIND(".",D1146)),LEFT(D1146,FIND(".",D1146)-1),D1146)),4),PlanCont,0)),ISNUMBER(MATCH(LEFT(TRIM(IF(ISNUMBER(FIND(".",D1146)),LEFT(D1146,FIND(".",D1146)-1),D1146)),3),PlanCont,0)))),"Contul debitor nu există în plan. ",""))&amp;IF(E1146="","Lipsește contul creditor. ",IF(NOT(OR(ISNUMBER(MATCH(TRIM(IF(ISNUMBER(FIND(".",E1146)),LEFT(E1146,FIND(".",E1146)-1),E1146)),PlanCont,0)),ISNUMBER(MATCH(LEFT(TRIM(IF(ISNUMBER(FIND(".",E1146)),LEFT(E1146,FIND(".",E1146)-1),E1146)),4),PlanCont,0)),ISNUMBER(MATCH(LEFT(TRIM(IF(ISNUMBER(FIND(".",E1146)),LEFT(E1146,FIND(".",E1146)-1),E1146)),3),PlanCont,0)))),"Contul creditor nu există în plan. ",""))&amp;IF(AND(D1146&lt;&gt;"",TRIM(D1146&amp;"")=TRIM(E1146&amp;"")),"Același cont pe debit și credit. ","")&amp;IF(N(F1146)=0,"Lipsește suma. ","")&amp;IF(AND(N(F1146)&lt;0,J1146&lt;&gt;"Stornare"),"Sumă negativă într-o notă care nu e de stornare. ","")&amp;IF(C1146="","Lipsește explicația. ","")))</f>
        <v/>
      </c>
      <c r="L1146" s="1" t="str">
        <f>IF(B1146="","",B1146&amp;"|"&amp;COUNTIF($B$5:B1146,B1146))</f>
        <v/>
      </c>
      <c r="M1146" s="1" t="str">
        <f t="shared" si="53"/>
        <v/>
      </c>
    </row>
    <row r="1147" spans="2:13" x14ac:dyDescent="0.2">
      <c r="B1147" s="18"/>
      <c r="C1147" s="13"/>
      <c r="D1147" s="22"/>
      <c r="E1147" s="22"/>
      <c r="F1147" s="23"/>
      <c r="G1147" s="24" t="str">
        <f>IF(B1147="","",IFERROR(INDEX('Registru note'!$C$5:$C$504,MATCH(B1147,'Registru note'!$B$5:$B$504,0)),""))</f>
        <v/>
      </c>
      <c r="H1147" s="25" t="str">
        <f t="shared" si="51"/>
        <v/>
      </c>
      <c r="I1147" s="25" t="str">
        <f t="shared" si="52"/>
        <v/>
      </c>
      <c r="J1147" s="15" t="str">
        <f>IF(B1147="","",IFERROR(INDEX('Registru note'!$D$5:$D$504,MATCH(B1147,'Registru note'!$B$5:$B$504,0)),""))</f>
        <v/>
      </c>
      <c r="K1147" s="17" t="str">
        <f>IF(AND(B1147="",D1147="",E1147=""),"",TRIM(IF(ISNA(MATCH(B1147,'Registru note'!$B$5:$B$504,0)),"Nota nu există în registru. ","")&amp;IF(D1147="","Lipsește contul debitor. ",IF(NOT(OR(ISNUMBER(MATCH(TRIM(IF(ISNUMBER(FIND(".",D1147)),LEFT(D1147,FIND(".",D1147)-1),D1147)),PlanCont,0)),ISNUMBER(MATCH(LEFT(TRIM(IF(ISNUMBER(FIND(".",D1147)),LEFT(D1147,FIND(".",D1147)-1),D1147)),4),PlanCont,0)),ISNUMBER(MATCH(LEFT(TRIM(IF(ISNUMBER(FIND(".",D1147)),LEFT(D1147,FIND(".",D1147)-1),D1147)),3),PlanCont,0)))),"Contul debitor nu există în plan. ",""))&amp;IF(E1147="","Lipsește contul creditor. ",IF(NOT(OR(ISNUMBER(MATCH(TRIM(IF(ISNUMBER(FIND(".",E1147)),LEFT(E1147,FIND(".",E1147)-1),E1147)),PlanCont,0)),ISNUMBER(MATCH(LEFT(TRIM(IF(ISNUMBER(FIND(".",E1147)),LEFT(E1147,FIND(".",E1147)-1),E1147)),4),PlanCont,0)),ISNUMBER(MATCH(LEFT(TRIM(IF(ISNUMBER(FIND(".",E1147)),LEFT(E1147,FIND(".",E1147)-1),E1147)),3),PlanCont,0)))),"Contul creditor nu există în plan. ",""))&amp;IF(AND(D1147&lt;&gt;"",TRIM(D1147&amp;"")=TRIM(E1147&amp;"")),"Același cont pe debit și credit. ","")&amp;IF(N(F1147)=0,"Lipsește suma. ","")&amp;IF(AND(N(F1147)&lt;0,J1147&lt;&gt;"Stornare"),"Sumă negativă într-o notă care nu e de stornare. ","")&amp;IF(C1147="","Lipsește explicația. ","")))</f>
        <v/>
      </c>
      <c r="L1147" s="1" t="str">
        <f>IF(B1147="","",B1147&amp;"|"&amp;COUNTIF($B$5:B1147,B1147))</f>
        <v/>
      </c>
      <c r="M1147" s="1" t="str">
        <f t="shared" si="53"/>
        <v/>
      </c>
    </row>
    <row r="1148" spans="2:13" x14ac:dyDescent="0.2">
      <c r="B1148" s="18"/>
      <c r="C1148" s="13"/>
      <c r="D1148" s="22"/>
      <c r="E1148" s="22"/>
      <c r="F1148" s="23"/>
      <c r="G1148" s="24" t="str">
        <f>IF(B1148="","",IFERROR(INDEX('Registru note'!$C$5:$C$504,MATCH(B1148,'Registru note'!$B$5:$B$504,0)),""))</f>
        <v/>
      </c>
      <c r="H1148" s="25" t="str">
        <f t="shared" si="51"/>
        <v/>
      </c>
      <c r="I1148" s="25" t="str">
        <f t="shared" si="52"/>
        <v/>
      </c>
      <c r="J1148" s="15" t="str">
        <f>IF(B1148="","",IFERROR(INDEX('Registru note'!$D$5:$D$504,MATCH(B1148,'Registru note'!$B$5:$B$504,0)),""))</f>
        <v/>
      </c>
      <c r="K1148" s="17" t="str">
        <f>IF(AND(B1148="",D1148="",E1148=""),"",TRIM(IF(ISNA(MATCH(B1148,'Registru note'!$B$5:$B$504,0)),"Nota nu există în registru. ","")&amp;IF(D1148="","Lipsește contul debitor. ",IF(NOT(OR(ISNUMBER(MATCH(TRIM(IF(ISNUMBER(FIND(".",D1148)),LEFT(D1148,FIND(".",D1148)-1),D1148)),PlanCont,0)),ISNUMBER(MATCH(LEFT(TRIM(IF(ISNUMBER(FIND(".",D1148)),LEFT(D1148,FIND(".",D1148)-1),D1148)),4),PlanCont,0)),ISNUMBER(MATCH(LEFT(TRIM(IF(ISNUMBER(FIND(".",D1148)),LEFT(D1148,FIND(".",D1148)-1),D1148)),3),PlanCont,0)))),"Contul debitor nu există în plan. ",""))&amp;IF(E1148="","Lipsește contul creditor. ",IF(NOT(OR(ISNUMBER(MATCH(TRIM(IF(ISNUMBER(FIND(".",E1148)),LEFT(E1148,FIND(".",E1148)-1),E1148)),PlanCont,0)),ISNUMBER(MATCH(LEFT(TRIM(IF(ISNUMBER(FIND(".",E1148)),LEFT(E1148,FIND(".",E1148)-1),E1148)),4),PlanCont,0)),ISNUMBER(MATCH(LEFT(TRIM(IF(ISNUMBER(FIND(".",E1148)),LEFT(E1148,FIND(".",E1148)-1),E1148)),3),PlanCont,0)))),"Contul creditor nu există în plan. ",""))&amp;IF(AND(D1148&lt;&gt;"",TRIM(D1148&amp;"")=TRIM(E1148&amp;"")),"Același cont pe debit și credit. ","")&amp;IF(N(F1148)=0,"Lipsește suma. ","")&amp;IF(AND(N(F1148)&lt;0,J1148&lt;&gt;"Stornare"),"Sumă negativă într-o notă care nu e de stornare. ","")&amp;IF(C1148="","Lipsește explicația. ","")))</f>
        <v/>
      </c>
      <c r="L1148" s="1" t="str">
        <f>IF(B1148="","",B1148&amp;"|"&amp;COUNTIF($B$5:B1148,B1148))</f>
        <v/>
      </c>
      <c r="M1148" s="1" t="str">
        <f t="shared" si="53"/>
        <v/>
      </c>
    </row>
    <row r="1149" spans="2:13" x14ac:dyDescent="0.2">
      <c r="B1149" s="18"/>
      <c r="C1149" s="13"/>
      <c r="D1149" s="22"/>
      <c r="E1149" s="22"/>
      <c r="F1149" s="23"/>
      <c r="G1149" s="24" t="str">
        <f>IF(B1149="","",IFERROR(INDEX('Registru note'!$C$5:$C$504,MATCH(B1149,'Registru note'!$B$5:$B$504,0)),""))</f>
        <v/>
      </c>
      <c r="H1149" s="25" t="str">
        <f t="shared" si="51"/>
        <v/>
      </c>
      <c r="I1149" s="25" t="str">
        <f t="shared" si="52"/>
        <v/>
      </c>
      <c r="J1149" s="15" t="str">
        <f>IF(B1149="","",IFERROR(INDEX('Registru note'!$D$5:$D$504,MATCH(B1149,'Registru note'!$B$5:$B$504,0)),""))</f>
        <v/>
      </c>
      <c r="K1149" s="17" t="str">
        <f>IF(AND(B1149="",D1149="",E1149=""),"",TRIM(IF(ISNA(MATCH(B1149,'Registru note'!$B$5:$B$504,0)),"Nota nu există în registru. ","")&amp;IF(D1149="","Lipsește contul debitor. ",IF(NOT(OR(ISNUMBER(MATCH(TRIM(IF(ISNUMBER(FIND(".",D1149)),LEFT(D1149,FIND(".",D1149)-1),D1149)),PlanCont,0)),ISNUMBER(MATCH(LEFT(TRIM(IF(ISNUMBER(FIND(".",D1149)),LEFT(D1149,FIND(".",D1149)-1),D1149)),4),PlanCont,0)),ISNUMBER(MATCH(LEFT(TRIM(IF(ISNUMBER(FIND(".",D1149)),LEFT(D1149,FIND(".",D1149)-1),D1149)),3),PlanCont,0)))),"Contul debitor nu există în plan. ",""))&amp;IF(E1149="","Lipsește contul creditor. ",IF(NOT(OR(ISNUMBER(MATCH(TRIM(IF(ISNUMBER(FIND(".",E1149)),LEFT(E1149,FIND(".",E1149)-1),E1149)),PlanCont,0)),ISNUMBER(MATCH(LEFT(TRIM(IF(ISNUMBER(FIND(".",E1149)),LEFT(E1149,FIND(".",E1149)-1),E1149)),4),PlanCont,0)),ISNUMBER(MATCH(LEFT(TRIM(IF(ISNUMBER(FIND(".",E1149)),LEFT(E1149,FIND(".",E1149)-1),E1149)),3),PlanCont,0)))),"Contul creditor nu există în plan. ",""))&amp;IF(AND(D1149&lt;&gt;"",TRIM(D1149&amp;"")=TRIM(E1149&amp;"")),"Același cont pe debit și credit. ","")&amp;IF(N(F1149)=0,"Lipsește suma. ","")&amp;IF(AND(N(F1149)&lt;0,J1149&lt;&gt;"Stornare"),"Sumă negativă într-o notă care nu e de stornare. ","")&amp;IF(C1149="","Lipsește explicația. ","")))</f>
        <v/>
      </c>
      <c r="L1149" s="1" t="str">
        <f>IF(B1149="","",B1149&amp;"|"&amp;COUNTIF($B$5:B1149,B1149))</f>
        <v/>
      </c>
      <c r="M1149" s="1" t="str">
        <f t="shared" si="53"/>
        <v/>
      </c>
    </row>
    <row r="1150" spans="2:13" x14ac:dyDescent="0.2">
      <c r="B1150" s="18"/>
      <c r="C1150" s="13"/>
      <c r="D1150" s="22"/>
      <c r="E1150" s="22"/>
      <c r="F1150" s="23"/>
      <c r="G1150" s="24" t="str">
        <f>IF(B1150="","",IFERROR(INDEX('Registru note'!$C$5:$C$504,MATCH(B1150,'Registru note'!$B$5:$B$504,0)),""))</f>
        <v/>
      </c>
      <c r="H1150" s="25" t="str">
        <f t="shared" si="51"/>
        <v/>
      </c>
      <c r="I1150" s="25" t="str">
        <f t="shared" si="52"/>
        <v/>
      </c>
      <c r="J1150" s="15" t="str">
        <f>IF(B1150="","",IFERROR(INDEX('Registru note'!$D$5:$D$504,MATCH(B1150,'Registru note'!$B$5:$B$504,0)),""))</f>
        <v/>
      </c>
      <c r="K1150" s="17" t="str">
        <f>IF(AND(B1150="",D1150="",E1150=""),"",TRIM(IF(ISNA(MATCH(B1150,'Registru note'!$B$5:$B$504,0)),"Nota nu există în registru. ","")&amp;IF(D1150="","Lipsește contul debitor. ",IF(NOT(OR(ISNUMBER(MATCH(TRIM(IF(ISNUMBER(FIND(".",D1150)),LEFT(D1150,FIND(".",D1150)-1),D1150)),PlanCont,0)),ISNUMBER(MATCH(LEFT(TRIM(IF(ISNUMBER(FIND(".",D1150)),LEFT(D1150,FIND(".",D1150)-1),D1150)),4),PlanCont,0)),ISNUMBER(MATCH(LEFT(TRIM(IF(ISNUMBER(FIND(".",D1150)),LEFT(D1150,FIND(".",D1150)-1),D1150)),3),PlanCont,0)))),"Contul debitor nu există în plan. ",""))&amp;IF(E1150="","Lipsește contul creditor. ",IF(NOT(OR(ISNUMBER(MATCH(TRIM(IF(ISNUMBER(FIND(".",E1150)),LEFT(E1150,FIND(".",E1150)-1),E1150)),PlanCont,0)),ISNUMBER(MATCH(LEFT(TRIM(IF(ISNUMBER(FIND(".",E1150)),LEFT(E1150,FIND(".",E1150)-1),E1150)),4),PlanCont,0)),ISNUMBER(MATCH(LEFT(TRIM(IF(ISNUMBER(FIND(".",E1150)),LEFT(E1150,FIND(".",E1150)-1),E1150)),3),PlanCont,0)))),"Contul creditor nu există în plan. ",""))&amp;IF(AND(D1150&lt;&gt;"",TRIM(D1150&amp;"")=TRIM(E1150&amp;"")),"Același cont pe debit și credit. ","")&amp;IF(N(F1150)=0,"Lipsește suma. ","")&amp;IF(AND(N(F1150)&lt;0,J1150&lt;&gt;"Stornare"),"Sumă negativă într-o notă care nu e de stornare. ","")&amp;IF(C1150="","Lipsește explicația. ","")))</f>
        <v/>
      </c>
      <c r="L1150" s="1" t="str">
        <f>IF(B1150="","",B1150&amp;"|"&amp;COUNTIF($B$5:B1150,B1150))</f>
        <v/>
      </c>
      <c r="M1150" s="1" t="str">
        <f t="shared" si="53"/>
        <v/>
      </c>
    </row>
    <row r="1151" spans="2:13" x14ac:dyDescent="0.2">
      <c r="B1151" s="18"/>
      <c r="C1151" s="13"/>
      <c r="D1151" s="22"/>
      <c r="E1151" s="22"/>
      <c r="F1151" s="23"/>
      <c r="G1151" s="24" t="str">
        <f>IF(B1151="","",IFERROR(INDEX('Registru note'!$C$5:$C$504,MATCH(B1151,'Registru note'!$B$5:$B$504,0)),""))</f>
        <v/>
      </c>
      <c r="H1151" s="25" t="str">
        <f t="shared" si="51"/>
        <v/>
      </c>
      <c r="I1151" s="25" t="str">
        <f t="shared" si="52"/>
        <v/>
      </c>
      <c r="J1151" s="15" t="str">
        <f>IF(B1151="","",IFERROR(INDEX('Registru note'!$D$5:$D$504,MATCH(B1151,'Registru note'!$B$5:$B$504,0)),""))</f>
        <v/>
      </c>
      <c r="K1151" s="17" t="str">
        <f>IF(AND(B1151="",D1151="",E1151=""),"",TRIM(IF(ISNA(MATCH(B1151,'Registru note'!$B$5:$B$504,0)),"Nota nu există în registru. ","")&amp;IF(D1151="","Lipsește contul debitor. ",IF(NOT(OR(ISNUMBER(MATCH(TRIM(IF(ISNUMBER(FIND(".",D1151)),LEFT(D1151,FIND(".",D1151)-1),D1151)),PlanCont,0)),ISNUMBER(MATCH(LEFT(TRIM(IF(ISNUMBER(FIND(".",D1151)),LEFT(D1151,FIND(".",D1151)-1),D1151)),4),PlanCont,0)),ISNUMBER(MATCH(LEFT(TRIM(IF(ISNUMBER(FIND(".",D1151)),LEFT(D1151,FIND(".",D1151)-1),D1151)),3),PlanCont,0)))),"Contul debitor nu există în plan. ",""))&amp;IF(E1151="","Lipsește contul creditor. ",IF(NOT(OR(ISNUMBER(MATCH(TRIM(IF(ISNUMBER(FIND(".",E1151)),LEFT(E1151,FIND(".",E1151)-1),E1151)),PlanCont,0)),ISNUMBER(MATCH(LEFT(TRIM(IF(ISNUMBER(FIND(".",E1151)),LEFT(E1151,FIND(".",E1151)-1),E1151)),4),PlanCont,0)),ISNUMBER(MATCH(LEFT(TRIM(IF(ISNUMBER(FIND(".",E1151)),LEFT(E1151,FIND(".",E1151)-1),E1151)),3),PlanCont,0)))),"Contul creditor nu există în plan. ",""))&amp;IF(AND(D1151&lt;&gt;"",TRIM(D1151&amp;"")=TRIM(E1151&amp;"")),"Același cont pe debit și credit. ","")&amp;IF(N(F1151)=0,"Lipsește suma. ","")&amp;IF(AND(N(F1151)&lt;0,J1151&lt;&gt;"Stornare"),"Sumă negativă într-o notă care nu e de stornare. ","")&amp;IF(C1151="","Lipsește explicația. ","")))</f>
        <v/>
      </c>
      <c r="L1151" s="1" t="str">
        <f>IF(B1151="","",B1151&amp;"|"&amp;COUNTIF($B$5:B1151,B1151))</f>
        <v/>
      </c>
      <c r="M1151" s="1" t="str">
        <f t="shared" si="53"/>
        <v/>
      </c>
    </row>
    <row r="1152" spans="2:13" x14ac:dyDescent="0.2">
      <c r="B1152" s="18"/>
      <c r="C1152" s="13"/>
      <c r="D1152" s="22"/>
      <c r="E1152" s="22"/>
      <c r="F1152" s="23"/>
      <c r="G1152" s="24" t="str">
        <f>IF(B1152="","",IFERROR(INDEX('Registru note'!$C$5:$C$504,MATCH(B1152,'Registru note'!$B$5:$B$504,0)),""))</f>
        <v/>
      </c>
      <c r="H1152" s="25" t="str">
        <f t="shared" si="51"/>
        <v/>
      </c>
      <c r="I1152" s="25" t="str">
        <f t="shared" si="52"/>
        <v/>
      </c>
      <c r="J1152" s="15" t="str">
        <f>IF(B1152="","",IFERROR(INDEX('Registru note'!$D$5:$D$504,MATCH(B1152,'Registru note'!$B$5:$B$504,0)),""))</f>
        <v/>
      </c>
      <c r="K1152" s="17" t="str">
        <f>IF(AND(B1152="",D1152="",E1152=""),"",TRIM(IF(ISNA(MATCH(B1152,'Registru note'!$B$5:$B$504,0)),"Nota nu există în registru. ","")&amp;IF(D1152="","Lipsește contul debitor. ",IF(NOT(OR(ISNUMBER(MATCH(TRIM(IF(ISNUMBER(FIND(".",D1152)),LEFT(D1152,FIND(".",D1152)-1),D1152)),PlanCont,0)),ISNUMBER(MATCH(LEFT(TRIM(IF(ISNUMBER(FIND(".",D1152)),LEFT(D1152,FIND(".",D1152)-1),D1152)),4),PlanCont,0)),ISNUMBER(MATCH(LEFT(TRIM(IF(ISNUMBER(FIND(".",D1152)),LEFT(D1152,FIND(".",D1152)-1),D1152)),3),PlanCont,0)))),"Contul debitor nu există în plan. ",""))&amp;IF(E1152="","Lipsește contul creditor. ",IF(NOT(OR(ISNUMBER(MATCH(TRIM(IF(ISNUMBER(FIND(".",E1152)),LEFT(E1152,FIND(".",E1152)-1),E1152)),PlanCont,0)),ISNUMBER(MATCH(LEFT(TRIM(IF(ISNUMBER(FIND(".",E1152)),LEFT(E1152,FIND(".",E1152)-1),E1152)),4),PlanCont,0)),ISNUMBER(MATCH(LEFT(TRIM(IF(ISNUMBER(FIND(".",E1152)),LEFT(E1152,FIND(".",E1152)-1),E1152)),3),PlanCont,0)))),"Contul creditor nu există în plan. ",""))&amp;IF(AND(D1152&lt;&gt;"",TRIM(D1152&amp;"")=TRIM(E1152&amp;"")),"Același cont pe debit și credit. ","")&amp;IF(N(F1152)=0,"Lipsește suma. ","")&amp;IF(AND(N(F1152)&lt;0,J1152&lt;&gt;"Stornare"),"Sumă negativă într-o notă care nu e de stornare. ","")&amp;IF(C1152="","Lipsește explicația. ","")))</f>
        <v/>
      </c>
      <c r="L1152" s="1" t="str">
        <f>IF(B1152="","",B1152&amp;"|"&amp;COUNTIF($B$5:B1152,B1152))</f>
        <v/>
      </c>
      <c r="M1152" s="1" t="str">
        <f t="shared" si="53"/>
        <v/>
      </c>
    </row>
    <row r="1153" spans="2:13" x14ac:dyDescent="0.2">
      <c r="B1153" s="18"/>
      <c r="C1153" s="13"/>
      <c r="D1153" s="22"/>
      <c r="E1153" s="22"/>
      <c r="F1153" s="23"/>
      <c r="G1153" s="24" t="str">
        <f>IF(B1153="","",IFERROR(INDEX('Registru note'!$C$5:$C$504,MATCH(B1153,'Registru note'!$B$5:$B$504,0)),""))</f>
        <v/>
      </c>
      <c r="H1153" s="25" t="str">
        <f t="shared" si="51"/>
        <v/>
      </c>
      <c r="I1153" s="25" t="str">
        <f t="shared" si="52"/>
        <v/>
      </c>
      <c r="J1153" s="15" t="str">
        <f>IF(B1153="","",IFERROR(INDEX('Registru note'!$D$5:$D$504,MATCH(B1153,'Registru note'!$B$5:$B$504,0)),""))</f>
        <v/>
      </c>
      <c r="K1153" s="17" t="str">
        <f>IF(AND(B1153="",D1153="",E1153=""),"",TRIM(IF(ISNA(MATCH(B1153,'Registru note'!$B$5:$B$504,0)),"Nota nu există în registru. ","")&amp;IF(D1153="","Lipsește contul debitor. ",IF(NOT(OR(ISNUMBER(MATCH(TRIM(IF(ISNUMBER(FIND(".",D1153)),LEFT(D1153,FIND(".",D1153)-1),D1153)),PlanCont,0)),ISNUMBER(MATCH(LEFT(TRIM(IF(ISNUMBER(FIND(".",D1153)),LEFT(D1153,FIND(".",D1153)-1),D1153)),4),PlanCont,0)),ISNUMBER(MATCH(LEFT(TRIM(IF(ISNUMBER(FIND(".",D1153)),LEFT(D1153,FIND(".",D1153)-1),D1153)),3),PlanCont,0)))),"Contul debitor nu există în plan. ",""))&amp;IF(E1153="","Lipsește contul creditor. ",IF(NOT(OR(ISNUMBER(MATCH(TRIM(IF(ISNUMBER(FIND(".",E1153)),LEFT(E1153,FIND(".",E1153)-1),E1153)),PlanCont,0)),ISNUMBER(MATCH(LEFT(TRIM(IF(ISNUMBER(FIND(".",E1153)),LEFT(E1153,FIND(".",E1153)-1),E1153)),4),PlanCont,0)),ISNUMBER(MATCH(LEFT(TRIM(IF(ISNUMBER(FIND(".",E1153)),LEFT(E1153,FIND(".",E1153)-1),E1153)),3),PlanCont,0)))),"Contul creditor nu există în plan. ",""))&amp;IF(AND(D1153&lt;&gt;"",TRIM(D1153&amp;"")=TRIM(E1153&amp;"")),"Același cont pe debit și credit. ","")&amp;IF(N(F1153)=0,"Lipsește suma. ","")&amp;IF(AND(N(F1153)&lt;0,J1153&lt;&gt;"Stornare"),"Sumă negativă într-o notă care nu e de stornare. ","")&amp;IF(C1153="","Lipsește explicația. ","")))</f>
        <v/>
      </c>
      <c r="L1153" s="1" t="str">
        <f>IF(B1153="","",B1153&amp;"|"&amp;COUNTIF($B$5:B1153,B1153))</f>
        <v/>
      </c>
      <c r="M1153" s="1" t="str">
        <f t="shared" si="53"/>
        <v/>
      </c>
    </row>
    <row r="1154" spans="2:13" x14ac:dyDescent="0.2">
      <c r="B1154" s="18"/>
      <c r="C1154" s="13"/>
      <c r="D1154" s="22"/>
      <c r="E1154" s="22"/>
      <c r="F1154" s="23"/>
      <c r="G1154" s="24" t="str">
        <f>IF(B1154="","",IFERROR(INDEX('Registru note'!$C$5:$C$504,MATCH(B1154,'Registru note'!$B$5:$B$504,0)),""))</f>
        <v/>
      </c>
      <c r="H1154" s="25" t="str">
        <f t="shared" si="51"/>
        <v/>
      </c>
      <c r="I1154" s="25" t="str">
        <f t="shared" si="52"/>
        <v/>
      </c>
      <c r="J1154" s="15" t="str">
        <f>IF(B1154="","",IFERROR(INDEX('Registru note'!$D$5:$D$504,MATCH(B1154,'Registru note'!$B$5:$B$504,0)),""))</f>
        <v/>
      </c>
      <c r="K1154" s="17" t="str">
        <f>IF(AND(B1154="",D1154="",E1154=""),"",TRIM(IF(ISNA(MATCH(B1154,'Registru note'!$B$5:$B$504,0)),"Nota nu există în registru. ","")&amp;IF(D1154="","Lipsește contul debitor. ",IF(NOT(OR(ISNUMBER(MATCH(TRIM(IF(ISNUMBER(FIND(".",D1154)),LEFT(D1154,FIND(".",D1154)-1),D1154)),PlanCont,0)),ISNUMBER(MATCH(LEFT(TRIM(IF(ISNUMBER(FIND(".",D1154)),LEFT(D1154,FIND(".",D1154)-1),D1154)),4),PlanCont,0)),ISNUMBER(MATCH(LEFT(TRIM(IF(ISNUMBER(FIND(".",D1154)),LEFT(D1154,FIND(".",D1154)-1),D1154)),3),PlanCont,0)))),"Contul debitor nu există în plan. ",""))&amp;IF(E1154="","Lipsește contul creditor. ",IF(NOT(OR(ISNUMBER(MATCH(TRIM(IF(ISNUMBER(FIND(".",E1154)),LEFT(E1154,FIND(".",E1154)-1),E1154)),PlanCont,0)),ISNUMBER(MATCH(LEFT(TRIM(IF(ISNUMBER(FIND(".",E1154)),LEFT(E1154,FIND(".",E1154)-1),E1154)),4),PlanCont,0)),ISNUMBER(MATCH(LEFT(TRIM(IF(ISNUMBER(FIND(".",E1154)),LEFT(E1154,FIND(".",E1154)-1),E1154)),3),PlanCont,0)))),"Contul creditor nu există în plan. ",""))&amp;IF(AND(D1154&lt;&gt;"",TRIM(D1154&amp;"")=TRIM(E1154&amp;"")),"Același cont pe debit și credit. ","")&amp;IF(N(F1154)=0,"Lipsește suma. ","")&amp;IF(AND(N(F1154)&lt;0,J1154&lt;&gt;"Stornare"),"Sumă negativă într-o notă care nu e de stornare. ","")&amp;IF(C1154="","Lipsește explicația. ","")))</f>
        <v/>
      </c>
      <c r="L1154" s="1" t="str">
        <f>IF(B1154="","",B1154&amp;"|"&amp;COUNTIF($B$5:B1154,B1154))</f>
        <v/>
      </c>
      <c r="M1154" s="1" t="str">
        <f t="shared" si="53"/>
        <v/>
      </c>
    </row>
    <row r="1155" spans="2:13" x14ac:dyDescent="0.2">
      <c r="B1155" s="18"/>
      <c r="C1155" s="13"/>
      <c r="D1155" s="22"/>
      <c r="E1155" s="22"/>
      <c r="F1155" s="23"/>
      <c r="G1155" s="24" t="str">
        <f>IF(B1155="","",IFERROR(INDEX('Registru note'!$C$5:$C$504,MATCH(B1155,'Registru note'!$B$5:$B$504,0)),""))</f>
        <v/>
      </c>
      <c r="H1155" s="25" t="str">
        <f t="shared" si="51"/>
        <v/>
      </c>
      <c r="I1155" s="25" t="str">
        <f t="shared" si="52"/>
        <v/>
      </c>
      <c r="J1155" s="15" t="str">
        <f>IF(B1155="","",IFERROR(INDEX('Registru note'!$D$5:$D$504,MATCH(B1155,'Registru note'!$B$5:$B$504,0)),""))</f>
        <v/>
      </c>
      <c r="K1155" s="17" t="str">
        <f>IF(AND(B1155="",D1155="",E1155=""),"",TRIM(IF(ISNA(MATCH(B1155,'Registru note'!$B$5:$B$504,0)),"Nota nu există în registru. ","")&amp;IF(D1155="","Lipsește contul debitor. ",IF(NOT(OR(ISNUMBER(MATCH(TRIM(IF(ISNUMBER(FIND(".",D1155)),LEFT(D1155,FIND(".",D1155)-1),D1155)),PlanCont,0)),ISNUMBER(MATCH(LEFT(TRIM(IF(ISNUMBER(FIND(".",D1155)),LEFT(D1155,FIND(".",D1155)-1),D1155)),4),PlanCont,0)),ISNUMBER(MATCH(LEFT(TRIM(IF(ISNUMBER(FIND(".",D1155)),LEFT(D1155,FIND(".",D1155)-1),D1155)),3),PlanCont,0)))),"Contul debitor nu există în plan. ",""))&amp;IF(E1155="","Lipsește contul creditor. ",IF(NOT(OR(ISNUMBER(MATCH(TRIM(IF(ISNUMBER(FIND(".",E1155)),LEFT(E1155,FIND(".",E1155)-1),E1155)),PlanCont,0)),ISNUMBER(MATCH(LEFT(TRIM(IF(ISNUMBER(FIND(".",E1155)),LEFT(E1155,FIND(".",E1155)-1),E1155)),4),PlanCont,0)),ISNUMBER(MATCH(LEFT(TRIM(IF(ISNUMBER(FIND(".",E1155)),LEFT(E1155,FIND(".",E1155)-1),E1155)),3),PlanCont,0)))),"Contul creditor nu există în plan. ",""))&amp;IF(AND(D1155&lt;&gt;"",TRIM(D1155&amp;"")=TRIM(E1155&amp;"")),"Același cont pe debit și credit. ","")&amp;IF(N(F1155)=0,"Lipsește suma. ","")&amp;IF(AND(N(F1155)&lt;0,J1155&lt;&gt;"Stornare"),"Sumă negativă într-o notă care nu e de stornare. ","")&amp;IF(C1155="","Lipsește explicația. ","")))</f>
        <v/>
      </c>
      <c r="L1155" s="1" t="str">
        <f>IF(B1155="","",B1155&amp;"|"&amp;COUNTIF($B$5:B1155,B1155))</f>
        <v/>
      </c>
      <c r="M1155" s="1" t="str">
        <f t="shared" si="53"/>
        <v/>
      </c>
    </row>
    <row r="1156" spans="2:13" x14ac:dyDescent="0.2">
      <c r="B1156" s="18"/>
      <c r="C1156" s="13"/>
      <c r="D1156" s="22"/>
      <c r="E1156" s="22"/>
      <c r="F1156" s="23"/>
      <c r="G1156" s="24" t="str">
        <f>IF(B1156="","",IFERROR(INDEX('Registru note'!$C$5:$C$504,MATCH(B1156,'Registru note'!$B$5:$B$504,0)),""))</f>
        <v/>
      </c>
      <c r="H1156" s="25" t="str">
        <f t="shared" si="51"/>
        <v/>
      </c>
      <c r="I1156" s="25" t="str">
        <f t="shared" si="52"/>
        <v/>
      </c>
      <c r="J1156" s="15" t="str">
        <f>IF(B1156="","",IFERROR(INDEX('Registru note'!$D$5:$D$504,MATCH(B1156,'Registru note'!$B$5:$B$504,0)),""))</f>
        <v/>
      </c>
      <c r="K1156" s="17" t="str">
        <f>IF(AND(B1156="",D1156="",E1156=""),"",TRIM(IF(ISNA(MATCH(B1156,'Registru note'!$B$5:$B$504,0)),"Nota nu există în registru. ","")&amp;IF(D1156="","Lipsește contul debitor. ",IF(NOT(OR(ISNUMBER(MATCH(TRIM(IF(ISNUMBER(FIND(".",D1156)),LEFT(D1156,FIND(".",D1156)-1),D1156)),PlanCont,0)),ISNUMBER(MATCH(LEFT(TRIM(IF(ISNUMBER(FIND(".",D1156)),LEFT(D1156,FIND(".",D1156)-1),D1156)),4),PlanCont,0)),ISNUMBER(MATCH(LEFT(TRIM(IF(ISNUMBER(FIND(".",D1156)),LEFT(D1156,FIND(".",D1156)-1),D1156)),3),PlanCont,0)))),"Contul debitor nu există în plan. ",""))&amp;IF(E1156="","Lipsește contul creditor. ",IF(NOT(OR(ISNUMBER(MATCH(TRIM(IF(ISNUMBER(FIND(".",E1156)),LEFT(E1156,FIND(".",E1156)-1),E1156)),PlanCont,0)),ISNUMBER(MATCH(LEFT(TRIM(IF(ISNUMBER(FIND(".",E1156)),LEFT(E1156,FIND(".",E1156)-1),E1156)),4),PlanCont,0)),ISNUMBER(MATCH(LEFT(TRIM(IF(ISNUMBER(FIND(".",E1156)),LEFT(E1156,FIND(".",E1156)-1),E1156)),3),PlanCont,0)))),"Contul creditor nu există în plan. ",""))&amp;IF(AND(D1156&lt;&gt;"",TRIM(D1156&amp;"")=TRIM(E1156&amp;"")),"Același cont pe debit și credit. ","")&amp;IF(N(F1156)=0,"Lipsește suma. ","")&amp;IF(AND(N(F1156)&lt;0,J1156&lt;&gt;"Stornare"),"Sumă negativă într-o notă care nu e de stornare. ","")&amp;IF(C1156="","Lipsește explicația. ","")))</f>
        <v/>
      </c>
      <c r="L1156" s="1" t="str">
        <f>IF(B1156="","",B1156&amp;"|"&amp;COUNTIF($B$5:B1156,B1156))</f>
        <v/>
      </c>
      <c r="M1156" s="1" t="str">
        <f t="shared" si="53"/>
        <v/>
      </c>
    </row>
    <row r="1157" spans="2:13" x14ac:dyDescent="0.2">
      <c r="B1157" s="18"/>
      <c r="C1157" s="13"/>
      <c r="D1157" s="22"/>
      <c r="E1157" s="22"/>
      <c r="F1157" s="23"/>
      <c r="G1157" s="24" t="str">
        <f>IF(B1157="","",IFERROR(INDEX('Registru note'!$C$5:$C$504,MATCH(B1157,'Registru note'!$B$5:$B$504,0)),""))</f>
        <v/>
      </c>
      <c r="H1157" s="25" t="str">
        <f t="shared" ref="H1157:H1220" si="54">IF(D1157="","",IFERROR(INDEX(PlanDen,MATCH(TRIM(IF(ISNUMBER(FIND(".",D1157)),LEFT(D1157,FIND(".",D1157)-1),D1157)),PlanCont,0)),IFERROR(INDEX(PlanDen,MATCH(LEFT(TRIM(IF(ISNUMBER(FIND(".",D1157)),LEFT(D1157,FIND(".",D1157)-1),D1157)),4),PlanCont,0)),IFERROR(INDEX(PlanDen,MATCH(LEFT(TRIM(IF(ISNUMBER(FIND(".",D1157)),LEFT(D1157,FIND(".",D1157)-1),D1157)),3),PlanCont,0)),"Cont inexistent în plan"))))</f>
        <v/>
      </c>
      <c r="I1157" s="25" t="str">
        <f t="shared" ref="I1157:I1220" si="55">IF(E1157="","",IFERROR(INDEX(PlanDen,MATCH(TRIM(IF(ISNUMBER(FIND(".",E1157)),LEFT(E1157,FIND(".",E1157)-1),E1157)),PlanCont,0)),IFERROR(INDEX(PlanDen,MATCH(LEFT(TRIM(IF(ISNUMBER(FIND(".",E1157)),LEFT(E1157,FIND(".",E1157)-1),E1157)),4),PlanCont,0)),IFERROR(INDEX(PlanDen,MATCH(LEFT(TRIM(IF(ISNUMBER(FIND(".",E1157)),LEFT(E1157,FIND(".",E1157)-1),E1157)),3),PlanCont,0)),"Cont inexistent în plan"))))</f>
        <v/>
      </c>
      <c r="J1157" s="15" t="str">
        <f>IF(B1157="","",IFERROR(INDEX('Registru note'!$D$5:$D$504,MATCH(B1157,'Registru note'!$B$5:$B$504,0)),""))</f>
        <v/>
      </c>
      <c r="K1157" s="17" t="str">
        <f>IF(AND(B1157="",D1157="",E1157=""),"",TRIM(IF(ISNA(MATCH(B1157,'Registru note'!$B$5:$B$504,0)),"Nota nu există în registru. ","")&amp;IF(D1157="","Lipsește contul debitor. ",IF(NOT(OR(ISNUMBER(MATCH(TRIM(IF(ISNUMBER(FIND(".",D1157)),LEFT(D1157,FIND(".",D1157)-1),D1157)),PlanCont,0)),ISNUMBER(MATCH(LEFT(TRIM(IF(ISNUMBER(FIND(".",D1157)),LEFT(D1157,FIND(".",D1157)-1),D1157)),4),PlanCont,0)),ISNUMBER(MATCH(LEFT(TRIM(IF(ISNUMBER(FIND(".",D1157)),LEFT(D1157,FIND(".",D1157)-1),D1157)),3),PlanCont,0)))),"Contul debitor nu există în plan. ",""))&amp;IF(E1157="","Lipsește contul creditor. ",IF(NOT(OR(ISNUMBER(MATCH(TRIM(IF(ISNUMBER(FIND(".",E1157)),LEFT(E1157,FIND(".",E1157)-1),E1157)),PlanCont,0)),ISNUMBER(MATCH(LEFT(TRIM(IF(ISNUMBER(FIND(".",E1157)),LEFT(E1157,FIND(".",E1157)-1),E1157)),4),PlanCont,0)),ISNUMBER(MATCH(LEFT(TRIM(IF(ISNUMBER(FIND(".",E1157)),LEFT(E1157,FIND(".",E1157)-1),E1157)),3),PlanCont,0)))),"Contul creditor nu există în plan. ",""))&amp;IF(AND(D1157&lt;&gt;"",TRIM(D1157&amp;"")=TRIM(E1157&amp;"")),"Același cont pe debit și credit. ","")&amp;IF(N(F1157)=0,"Lipsește suma. ","")&amp;IF(AND(N(F1157)&lt;0,J1157&lt;&gt;"Stornare"),"Sumă negativă într-o notă care nu e de stornare. ","")&amp;IF(C1157="","Lipsește explicația. ","")))</f>
        <v/>
      </c>
      <c r="L1157" s="1" t="str">
        <f>IF(B1157="","",B1157&amp;"|"&amp;COUNTIF($B$5:B1157,B1157))</f>
        <v/>
      </c>
      <c r="M1157" s="1" t="str">
        <f t="shared" ref="M1157:M1220" si="56">IF(OR(B1157="",NOT(ISNUMBER(G1157))),"",G1157*100000+ROW())</f>
        <v/>
      </c>
    </row>
    <row r="1158" spans="2:13" x14ac:dyDescent="0.2">
      <c r="B1158" s="18"/>
      <c r="C1158" s="13"/>
      <c r="D1158" s="22"/>
      <c r="E1158" s="22"/>
      <c r="F1158" s="23"/>
      <c r="G1158" s="24" t="str">
        <f>IF(B1158="","",IFERROR(INDEX('Registru note'!$C$5:$C$504,MATCH(B1158,'Registru note'!$B$5:$B$504,0)),""))</f>
        <v/>
      </c>
      <c r="H1158" s="25" t="str">
        <f t="shared" si="54"/>
        <v/>
      </c>
      <c r="I1158" s="25" t="str">
        <f t="shared" si="55"/>
        <v/>
      </c>
      <c r="J1158" s="15" t="str">
        <f>IF(B1158="","",IFERROR(INDEX('Registru note'!$D$5:$D$504,MATCH(B1158,'Registru note'!$B$5:$B$504,0)),""))</f>
        <v/>
      </c>
      <c r="K1158" s="17" t="str">
        <f>IF(AND(B1158="",D1158="",E1158=""),"",TRIM(IF(ISNA(MATCH(B1158,'Registru note'!$B$5:$B$504,0)),"Nota nu există în registru. ","")&amp;IF(D1158="","Lipsește contul debitor. ",IF(NOT(OR(ISNUMBER(MATCH(TRIM(IF(ISNUMBER(FIND(".",D1158)),LEFT(D1158,FIND(".",D1158)-1),D1158)),PlanCont,0)),ISNUMBER(MATCH(LEFT(TRIM(IF(ISNUMBER(FIND(".",D1158)),LEFT(D1158,FIND(".",D1158)-1),D1158)),4),PlanCont,0)),ISNUMBER(MATCH(LEFT(TRIM(IF(ISNUMBER(FIND(".",D1158)),LEFT(D1158,FIND(".",D1158)-1),D1158)),3),PlanCont,0)))),"Contul debitor nu există în plan. ",""))&amp;IF(E1158="","Lipsește contul creditor. ",IF(NOT(OR(ISNUMBER(MATCH(TRIM(IF(ISNUMBER(FIND(".",E1158)),LEFT(E1158,FIND(".",E1158)-1),E1158)),PlanCont,0)),ISNUMBER(MATCH(LEFT(TRIM(IF(ISNUMBER(FIND(".",E1158)),LEFT(E1158,FIND(".",E1158)-1),E1158)),4),PlanCont,0)),ISNUMBER(MATCH(LEFT(TRIM(IF(ISNUMBER(FIND(".",E1158)),LEFT(E1158,FIND(".",E1158)-1),E1158)),3),PlanCont,0)))),"Contul creditor nu există în plan. ",""))&amp;IF(AND(D1158&lt;&gt;"",TRIM(D1158&amp;"")=TRIM(E1158&amp;"")),"Același cont pe debit și credit. ","")&amp;IF(N(F1158)=0,"Lipsește suma. ","")&amp;IF(AND(N(F1158)&lt;0,J1158&lt;&gt;"Stornare"),"Sumă negativă într-o notă care nu e de stornare. ","")&amp;IF(C1158="","Lipsește explicația. ","")))</f>
        <v/>
      </c>
      <c r="L1158" s="1" t="str">
        <f>IF(B1158="","",B1158&amp;"|"&amp;COUNTIF($B$5:B1158,B1158))</f>
        <v/>
      </c>
      <c r="M1158" s="1" t="str">
        <f t="shared" si="56"/>
        <v/>
      </c>
    </row>
    <row r="1159" spans="2:13" x14ac:dyDescent="0.2">
      <c r="B1159" s="18"/>
      <c r="C1159" s="13"/>
      <c r="D1159" s="22"/>
      <c r="E1159" s="22"/>
      <c r="F1159" s="23"/>
      <c r="G1159" s="24" t="str">
        <f>IF(B1159="","",IFERROR(INDEX('Registru note'!$C$5:$C$504,MATCH(B1159,'Registru note'!$B$5:$B$504,0)),""))</f>
        <v/>
      </c>
      <c r="H1159" s="25" t="str">
        <f t="shared" si="54"/>
        <v/>
      </c>
      <c r="I1159" s="25" t="str">
        <f t="shared" si="55"/>
        <v/>
      </c>
      <c r="J1159" s="15" t="str">
        <f>IF(B1159="","",IFERROR(INDEX('Registru note'!$D$5:$D$504,MATCH(B1159,'Registru note'!$B$5:$B$504,0)),""))</f>
        <v/>
      </c>
      <c r="K1159" s="17" t="str">
        <f>IF(AND(B1159="",D1159="",E1159=""),"",TRIM(IF(ISNA(MATCH(B1159,'Registru note'!$B$5:$B$504,0)),"Nota nu există în registru. ","")&amp;IF(D1159="","Lipsește contul debitor. ",IF(NOT(OR(ISNUMBER(MATCH(TRIM(IF(ISNUMBER(FIND(".",D1159)),LEFT(D1159,FIND(".",D1159)-1),D1159)),PlanCont,0)),ISNUMBER(MATCH(LEFT(TRIM(IF(ISNUMBER(FIND(".",D1159)),LEFT(D1159,FIND(".",D1159)-1),D1159)),4),PlanCont,0)),ISNUMBER(MATCH(LEFT(TRIM(IF(ISNUMBER(FIND(".",D1159)),LEFT(D1159,FIND(".",D1159)-1),D1159)),3),PlanCont,0)))),"Contul debitor nu există în plan. ",""))&amp;IF(E1159="","Lipsește contul creditor. ",IF(NOT(OR(ISNUMBER(MATCH(TRIM(IF(ISNUMBER(FIND(".",E1159)),LEFT(E1159,FIND(".",E1159)-1),E1159)),PlanCont,0)),ISNUMBER(MATCH(LEFT(TRIM(IF(ISNUMBER(FIND(".",E1159)),LEFT(E1159,FIND(".",E1159)-1),E1159)),4),PlanCont,0)),ISNUMBER(MATCH(LEFT(TRIM(IF(ISNUMBER(FIND(".",E1159)),LEFT(E1159,FIND(".",E1159)-1),E1159)),3),PlanCont,0)))),"Contul creditor nu există în plan. ",""))&amp;IF(AND(D1159&lt;&gt;"",TRIM(D1159&amp;"")=TRIM(E1159&amp;"")),"Același cont pe debit și credit. ","")&amp;IF(N(F1159)=0,"Lipsește suma. ","")&amp;IF(AND(N(F1159)&lt;0,J1159&lt;&gt;"Stornare"),"Sumă negativă într-o notă care nu e de stornare. ","")&amp;IF(C1159="","Lipsește explicația. ","")))</f>
        <v/>
      </c>
      <c r="L1159" s="1" t="str">
        <f>IF(B1159="","",B1159&amp;"|"&amp;COUNTIF($B$5:B1159,B1159))</f>
        <v/>
      </c>
      <c r="M1159" s="1" t="str">
        <f t="shared" si="56"/>
        <v/>
      </c>
    </row>
    <row r="1160" spans="2:13" x14ac:dyDescent="0.2">
      <c r="B1160" s="18"/>
      <c r="C1160" s="13"/>
      <c r="D1160" s="22"/>
      <c r="E1160" s="22"/>
      <c r="F1160" s="23"/>
      <c r="G1160" s="24" t="str">
        <f>IF(B1160="","",IFERROR(INDEX('Registru note'!$C$5:$C$504,MATCH(B1160,'Registru note'!$B$5:$B$504,0)),""))</f>
        <v/>
      </c>
      <c r="H1160" s="25" t="str">
        <f t="shared" si="54"/>
        <v/>
      </c>
      <c r="I1160" s="25" t="str">
        <f t="shared" si="55"/>
        <v/>
      </c>
      <c r="J1160" s="15" t="str">
        <f>IF(B1160="","",IFERROR(INDEX('Registru note'!$D$5:$D$504,MATCH(B1160,'Registru note'!$B$5:$B$504,0)),""))</f>
        <v/>
      </c>
      <c r="K1160" s="17" t="str">
        <f>IF(AND(B1160="",D1160="",E1160=""),"",TRIM(IF(ISNA(MATCH(B1160,'Registru note'!$B$5:$B$504,0)),"Nota nu există în registru. ","")&amp;IF(D1160="","Lipsește contul debitor. ",IF(NOT(OR(ISNUMBER(MATCH(TRIM(IF(ISNUMBER(FIND(".",D1160)),LEFT(D1160,FIND(".",D1160)-1),D1160)),PlanCont,0)),ISNUMBER(MATCH(LEFT(TRIM(IF(ISNUMBER(FIND(".",D1160)),LEFT(D1160,FIND(".",D1160)-1),D1160)),4),PlanCont,0)),ISNUMBER(MATCH(LEFT(TRIM(IF(ISNUMBER(FIND(".",D1160)),LEFT(D1160,FIND(".",D1160)-1),D1160)),3),PlanCont,0)))),"Contul debitor nu există în plan. ",""))&amp;IF(E1160="","Lipsește contul creditor. ",IF(NOT(OR(ISNUMBER(MATCH(TRIM(IF(ISNUMBER(FIND(".",E1160)),LEFT(E1160,FIND(".",E1160)-1),E1160)),PlanCont,0)),ISNUMBER(MATCH(LEFT(TRIM(IF(ISNUMBER(FIND(".",E1160)),LEFT(E1160,FIND(".",E1160)-1),E1160)),4),PlanCont,0)),ISNUMBER(MATCH(LEFT(TRIM(IF(ISNUMBER(FIND(".",E1160)),LEFT(E1160,FIND(".",E1160)-1),E1160)),3),PlanCont,0)))),"Contul creditor nu există în plan. ",""))&amp;IF(AND(D1160&lt;&gt;"",TRIM(D1160&amp;"")=TRIM(E1160&amp;"")),"Același cont pe debit și credit. ","")&amp;IF(N(F1160)=0,"Lipsește suma. ","")&amp;IF(AND(N(F1160)&lt;0,J1160&lt;&gt;"Stornare"),"Sumă negativă într-o notă care nu e de stornare. ","")&amp;IF(C1160="","Lipsește explicația. ","")))</f>
        <v/>
      </c>
      <c r="L1160" s="1" t="str">
        <f>IF(B1160="","",B1160&amp;"|"&amp;COUNTIF($B$5:B1160,B1160))</f>
        <v/>
      </c>
      <c r="M1160" s="1" t="str">
        <f t="shared" si="56"/>
        <v/>
      </c>
    </row>
    <row r="1161" spans="2:13" x14ac:dyDescent="0.2">
      <c r="B1161" s="18"/>
      <c r="C1161" s="13"/>
      <c r="D1161" s="22"/>
      <c r="E1161" s="22"/>
      <c r="F1161" s="23"/>
      <c r="G1161" s="24" t="str">
        <f>IF(B1161="","",IFERROR(INDEX('Registru note'!$C$5:$C$504,MATCH(B1161,'Registru note'!$B$5:$B$504,0)),""))</f>
        <v/>
      </c>
      <c r="H1161" s="25" t="str">
        <f t="shared" si="54"/>
        <v/>
      </c>
      <c r="I1161" s="25" t="str">
        <f t="shared" si="55"/>
        <v/>
      </c>
      <c r="J1161" s="15" t="str">
        <f>IF(B1161="","",IFERROR(INDEX('Registru note'!$D$5:$D$504,MATCH(B1161,'Registru note'!$B$5:$B$504,0)),""))</f>
        <v/>
      </c>
      <c r="K1161" s="17" t="str">
        <f>IF(AND(B1161="",D1161="",E1161=""),"",TRIM(IF(ISNA(MATCH(B1161,'Registru note'!$B$5:$B$504,0)),"Nota nu există în registru. ","")&amp;IF(D1161="","Lipsește contul debitor. ",IF(NOT(OR(ISNUMBER(MATCH(TRIM(IF(ISNUMBER(FIND(".",D1161)),LEFT(D1161,FIND(".",D1161)-1),D1161)),PlanCont,0)),ISNUMBER(MATCH(LEFT(TRIM(IF(ISNUMBER(FIND(".",D1161)),LEFT(D1161,FIND(".",D1161)-1),D1161)),4),PlanCont,0)),ISNUMBER(MATCH(LEFT(TRIM(IF(ISNUMBER(FIND(".",D1161)),LEFT(D1161,FIND(".",D1161)-1),D1161)),3),PlanCont,0)))),"Contul debitor nu există în plan. ",""))&amp;IF(E1161="","Lipsește contul creditor. ",IF(NOT(OR(ISNUMBER(MATCH(TRIM(IF(ISNUMBER(FIND(".",E1161)),LEFT(E1161,FIND(".",E1161)-1),E1161)),PlanCont,0)),ISNUMBER(MATCH(LEFT(TRIM(IF(ISNUMBER(FIND(".",E1161)),LEFT(E1161,FIND(".",E1161)-1),E1161)),4),PlanCont,0)),ISNUMBER(MATCH(LEFT(TRIM(IF(ISNUMBER(FIND(".",E1161)),LEFT(E1161,FIND(".",E1161)-1),E1161)),3),PlanCont,0)))),"Contul creditor nu există în plan. ",""))&amp;IF(AND(D1161&lt;&gt;"",TRIM(D1161&amp;"")=TRIM(E1161&amp;"")),"Același cont pe debit și credit. ","")&amp;IF(N(F1161)=0,"Lipsește suma. ","")&amp;IF(AND(N(F1161)&lt;0,J1161&lt;&gt;"Stornare"),"Sumă negativă într-o notă care nu e de stornare. ","")&amp;IF(C1161="","Lipsește explicația. ","")))</f>
        <v/>
      </c>
      <c r="L1161" s="1" t="str">
        <f>IF(B1161="","",B1161&amp;"|"&amp;COUNTIF($B$5:B1161,B1161))</f>
        <v/>
      </c>
      <c r="M1161" s="1" t="str">
        <f t="shared" si="56"/>
        <v/>
      </c>
    </row>
    <row r="1162" spans="2:13" x14ac:dyDescent="0.2">
      <c r="B1162" s="18"/>
      <c r="C1162" s="13"/>
      <c r="D1162" s="22"/>
      <c r="E1162" s="22"/>
      <c r="F1162" s="23"/>
      <c r="G1162" s="24" t="str">
        <f>IF(B1162="","",IFERROR(INDEX('Registru note'!$C$5:$C$504,MATCH(B1162,'Registru note'!$B$5:$B$504,0)),""))</f>
        <v/>
      </c>
      <c r="H1162" s="25" t="str">
        <f t="shared" si="54"/>
        <v/>
      </c>
      <c r="I1162" s="25" t="str">
        <f t="shared" si="55"/>
        <v/>
      </c>
      <c r="J1162" s="15" t="str">
        <f>IF(B1162="","",IFERROR(INDEX('Registru note'!$D$5:$D$504,MATCH(B1162,'Registru note'!$B$5:$B$504,0)),""))</f>
        <v/>
      </c>
      <c r="K1162" s="17" t="str">
        <f>IF(AND(B1162="",D1162="",E1162=""),"",TRIM(IF(ISNA(MATCH(B1162,'Registru note'!$B$5:$B$504,0)),"Nota nu există în registru. ","")&amp;IF(D1162="","Lipsește contul debitor. ",IF(NOT(OR(ISNUMBER(MATCH(TRIM(IF(ISNUMBER(FIND(".",D1162)),LEFT(D1162,FIND(".",D1162)-1),D1162)),PlanCont,0)),ISNUMBER(MATCH(LEFT(TRIM(IF(ISNUMBER(FIND(".",D1162)),LEFT(D1162,FIND(".",D1162)-1),D1162)),4),PlanCont,0)),ISNUMBER(MATCH(LEFT(TRIM(IF(ISNUMBER(FIND(".",D1162)),LEFT(D1162,FIND(".",D1162)-1),D1162)),3),PlanCont,0)))),"Contul debitor nu există în plan. ",""))&amp;IF(E1162="","Lipsește contul creditor. ",IF(NOT(OR(ISNUMBER(MATCH(TRIM(IF(ISNUMBER(FIND(".",E1162)),LEFT(E1162,FIND(".",E1162)-1),E1162)),PlanCont,0)),ISNUMBER(MATCH(LEFT(TRIM(IF(ISNUMBER(FIND(".",E1162)),LEFT(E1162,FIND(".",E1162)-1),E1162)),4),PlanCont,0)),ISNUMBER(MATCH(LEFT(TRIM(IF(ISNUMBER(FIND(".",E1162)),LEFT(E1162,FIND(".",E1162)-1),E1162)),3),PlanCont,0)))),"Contul creditor nu există în plan. ",""))&amp;IF(AND(D1162&lt;&gt;"",TRIM(D1162&amp;"")=TRIM(E1162&amp;"")),"Același cont pe debit și credit. ","")&amp;IF(N(F1162)=0,"Lipsește suma. ","")&amp;IF(AND(N(F1162)&lt;0,J1162&lt;&gt;"Stornare"),"Sumă negativă într-o notă care nu e de stornare. ","")&amp;IF(C1162="","Lipsește explicația. ","")))</f>
        <v/>
      </c>
      <c r="L1162" s="1" t="str">
        <f>IF(B1162="","",B1162&amp;"|"&amp;COUNTIF($B$5:B1162,B1162))</f>
        <v/>
      </c>
      <c r="M1162" s="1" t="str">
        <f t="shared" si="56"/>
        <v/>
      </c>
    </row>
    <row r="1163" spans="2:13" x14ac:dyDescent="0.2">
      <c r="B1163" s="18"/>
      <c r="C1163" s="13"/>
      <c r="D1163" s="22"/>
      <c r="E1163" s="22"/>
      <c r="F1163" s="23"/>
      <c r="G1163" s="24" t="str">
        <f>IF(B1163="","",IFERROR(INDEX('Registru note'!$C$5:$C$504,MATCH(B1163,'Registru note'!$B$5:$B$504,0)),""))</f>
        <v/>
      </c>
      <c r="H1163" s="25" t="str">
        <f t="shared" si="54"/>
        <v/>
      </c>
      <c r="I1163" s="25" t="str">
        <f t="shared" si="55"/>
        <v/>
      </c>
      <c r="J1163" s="15" t="str">
        <f>IF(B1163="","",IFERROR(INDEX('Registru note'!$D$5:$D$504,MATCH(B1163,'Registru note'!$B$5:$B$504,0)),""))</f>
        <v/>
      </c>
      <c r="K1163" s="17" t="str">
        <f>IF(AND(B1163="",D1163="",E1163=""),"",TRIM(IF(ISNA(MATCH(B1163,'Registru note'!$B$5:$B$504,0)),"Nota nu există în registru. ","")&amp;IF(D1163="","Lipsește contul debitor. ",IF(NOT(OR(ISNUMBER(MATCH(TRIM(IF(ISNUMBER(FIND(".",D1163)),LEFT(D1163,FIND(".",D1163)-1),D1163)),PlanCont,0)),ISNUMBER(MATCH(LEFT(TRIM(IF(ISNUMBER(FIND(".",D1163)),LEFT(D1163,FIND(".",D1163)-1),D1163)),4),PlanCont,0)),ISNUMBER(MATCH(LEFT(TRIM(IF(ISNUMBER(FIND(".",D1163)),LEFT(D1163,FIND(".",D1163)-1),D1163)),3),PlanCont,0)))),"Contul debitor nu există în plan. ",""))&amp;IF(E1163="","Lipsește contul creditor. ",IF(NOT(OR(ISNUMBER(MATCH(TRIM(IF(ISNUMBER(FIND(".",E1163)),LEFT(E1163,FIND(".",E1163)-1),E1163)),PlanCont,0)),ISNUMBER(MATCH(LEFT(TRIM(IF(ISNUMBER(FIND(".",E1163)),LEFT(E1163,FIND(".",E1163)-1),E1163)),4),PlanCont,0)),ISNUMBER(MATCH(LEFT(TRIM(IF(ISNUMBER(FIND(".",E1163)),LEFT(E1163,FIND(".",E1163)-1),E1163)),3),PlanCont,0)))),"Contul creditor nu există în plan. ",""))&amp;IF(AND(D1163&lt;&gt;"",TRIM(D1163&amp;"")=TRIM(E1163&amp;"")),"Același cont pe debit și credit. ","")&amp;IF(N(F1163)=0,"Lipsește suma. ","")&amp;IF(AND(N(F1163)&lt;0,J1163&lt;&gt;"Stornare"),"Sumă negativă într-o notă care nu e de stornare. ","")&amp;IF(C1163="","Lipsește explicația. ","")))</f>
        <v/>
      </c>
      <c r="L1163" s="1" t="str">
        <f>IF(B1163="","",B1163&amp;"|"&amp;COUNTIF($B$5:B1163,B1163))</f>
        <v/>
      </c>
      <c r="M1163" s="1" t="str">
        <f t="shared" si="56"/>
        <v/>
      </c>
    </row>
    <row r="1164" spans="2:13" x14ac:dyDescent="0.2">
      <c r="B1164" s="18"/>
      <c r="C1164" s="13"/>
      <c r="D1164" s="22"/>
      <c r="E1164" s="22"/>
      <c r="F1164" s="23"/>
      <c r="G1164" s="24" t="str">
        <f>IF(B1164="","",IFERROR(INDEX('Registru note'!$C$5:$C$504,MATCH(B1164,'Registru note'!$B$5:$B$504,0)),""))</f>
        <v/>
      </c>
      <c r="H1164" s="25" t="str">
        <f t="shared" si="54"/>
        <v/>
      </c>
      <c r="I1164" s="25" t="str">
        <f t="shared" si="55"/>
        <v/>
      </c>
      <c r="J1164" s="15" t="str">
        <f>IF(B1164="","",IFERROR(INDEX('Registru note'!$D$5:$D$504,MATCH(B1164,'Registru note'!$B$5:$B$504,0)),""))</f>
        <v/>
      </c>
      <c r="K1164" s="17" t="str">
        <f>IF(AND(B1164="",D1164="",E1164=""),"",TRIM(IF(ISNA(MATCH(B1164,'Registru note'!$B$5:$B$504,0)),"Nota nu există în registru. ","")&amp;IF(D1164="","Lipsește contul debitor. ",IF(NOT(OR(ISNUMBER(MATCH(TRIM(IF(ISNUMBER(FIND(".",D1164)),LEFT(D1164,FIND(".",D1164)-1),D1164)),PlanCont,0)),ISNUMBER(MATCH(LEFT(TRIM(IF(ISNUMBER(FIND(".",D1164)),LEFT(D1164,FIND(".",D1164)-1),D1164)),4),PlanCont,0)),ISNUMBER(MATCH(LEFT(TRIM(IF(ISNUMBER(FIND(".",D1164)),LEFT(D1164,FIND(".",D1164)-1),D1164)),3),PlanCont,0)))),"Contul debitor nu există în plan. ",""))&amp;IF(E1164="","Lipsește contul creditor. ",IF(NOT(OR(ISNUMBER(MATCH(TRIM(IF(ISNUMBER(FIND(".",E1164)),LEFT(E1164,FIND(".",E1164)-1),E1164)),PlanCont,0)),ISNUMBER(MATCH(LEFT(TRIM(IF(ISNUMBER(FIND(".",E1164)),LEFT(E1164,FIND(".",E1164)-1),E1164)),4),PlanCont,0)),ISNUMBER(MATCH(LEFT(TRIM(IF(ISNUMBER(FIND(".",E1164)),LEFT(E1164,FIND(".",E1164)-1),E1164)),3),PlanCont,0)))),"Contul creditor nu există în plan. ",""))&amp;IF(AND(D1164&lt;&gt;"",TRIM(D1164&amp;"")=TRIM(E1164&amp;"")),"Același cont pe debit și credit. ","")&amp;IF(N(F1164)=0,"Lipsește suma. ","")&amp;IF(AND(N(F1164)&lt;0,J1164&lt;&gt;"Stornare"),"Sumă negativă într-o notă care nu e de stornare. ","")&amp;IF(C1164="","Lipsește explicația. ","")))</f>
        <v/>
      </c>
      <c r="L1164" s="1" t="str">
        <f>IF(B1164="","",B1164&amp;"|"&amp;COUNTIF($B$5:B1164,B1164))</f>
        <v/>
      </c>
      <c r="M1164" s="1" t="str">
        <f t="shared" si="56"/>
        <v/>
      </c>
    </row>
    <row r="1165" spans="2:13" x14ac:dyDescent="0.2">
      <c r="B1165" s="18"/>
      <c r="C1165" s="13"/>
      <c r="D1165" s="22"/>
      <c r="E1165" s="22"/>
      <c r="F1165" s="23"/>
      <c r="G1165" s="24" t="str">
        <f>IF(B1165="","",IFERROR(INDEX('Registru note'!$C$5:$C$504,MATCH(B1165,'Registru note'!$B$5:$B$504,0)),""))</f>
        <v/>
      </c>
      <c r="H1165" s="25" t="str">
        <f t="shared" si="54"/>
        <v/>
      </c>
      <c r="I1165" s="25" t="str">
        <f t="shared" si="55"/>
        <v/>
      </c>
      <c r="J1165" s="15" t="str">
        <f>IF(B1165="","",IFERROR(INDEX('Registru note'!$D$5:$D$504,MATCH(B1165,'Registru note'!$B$5:$B$504,0)),""))</f>
        <v/>
      </c>
      <c r="K1165" s="17" t="str">
        <f>IF(AND(B1165="",D1165="",E1165=""),"",TRIM(IF(ISNA(MATCH(B1165,'Registru note'!$B$5:$B$504,0)),"Nota nu există în registru. ","")&amp;IF(D1165="","Lipsește contul debitor. ",IF(NOT(OR(ISNUMBER(MATCH(TRIM(IF(ISNUMBER(FIND(".",D1165)),LEFT(D1165,FIND(".",D1165)-1),D1165)),PlanCont,0)),ISNUMBER(MATCH(LEFT(TRIM(IF(ISNUMBER(FIND(".",D1165)),LEFT(D1165,FIND(".",D1165)-1),D1165)),4),PlanCont,0)),ISNUMBER(MATCH(LEFT(TRIM(IF(ISNUMBER(FIND(".",D1165)),LEFT(D1165,FIND(".",D1165)-1),D1165)),3),PlanCont,0)))),"Contul debitor nu există în plan. ",""))&amp;IF(E1165="","Lipsește contul creditor. ",IF(NOT(OR(ISNUMBER(MATCH(TRIM(IF(ISNUMBER(FIND(".",E1165)),LEFT(E1165,FIND(".",E1165)-1),E1165)),PlanCont,0)),ISNUMBER(MATCH(LEFT(TRIM(IF(ISNUMBER(FIND(".",E1165)),LEFT(E1165,FIND(".",E1165)-1),E1165)),4),PlanCont,0)),ISNUMBER(MATCH(LEFT(TRIM(IF(ISNUMBER(FIND(".",E1165)),LEFT(E1165,FIND(".",E1165)-1),E1165)),3),PlanCont,0)))),"Contul creditor nu există în plan. ",""))&amp;IF(AND(D1165&lt;&gt;"",TRIM(D1165&amp;"")=TRIM(E1165&amp;"")),"Același cont pe debit și credit. ","")&amp;IF(N(F1165)=0,"Lipsește suma. ","")&amp;IF(AND(N(F1165)&lt;0,J1165&lt;&gt;"Stornare"),"Sumă negativă într-o notă care nu e de stornare. ","")&amp;IF(C1165="","Lipsește explicația. ","")))</f>
        <v/>
      </c>
      <c r="L1165" s="1" t="str">
        <f>IF(B1165="","",B1165&amp;"|"&amp;COUNTIF($B$5:B1165,B1165))</f>
        <v/>
      </c>
      <c r="M1165" s="1" t="str">
        <f t="shared" si="56"/>
        <v/>
      </c>
    </row>
    <row r="1166" spans="2:13" x14ac:dyDescent="0.2">
      <c r="B1166" s="18"/>
      <c r="C1166" s="13"/>
      <c r="D1166" s="22"/>
      <c r="E1166" s="22"/>
      <c r="F1166" s="23"/>
      <c r="G1166" s="24" t="str">
        <f>IF(B1166="","",IFERROR(INDEX('Registru note'!$C$5:$C$504,MATCH(B1166,'Registru note'!$B$5:$B$504,0)),""))</f>
        <v/>
      </c>
      <c r="H1166" s="25" t="str">
        <f t="shared" si="54"/>
        <v/>
      </c>
      <c r="I1166" s="25" t="str">
        <f t="shared" si="55"/>
        <v/>
      </c>
      <c r="J1166" s="15" t="str">
        <f>IF(B1166="","",IFERROR(INDEX('Registru note'!$D$5:$D$504,MATCH(B1166,'Registru note'!$B$5:$B$504,0)),""))</f>
        <v/>
      </c>
      <c r="K1166" s="17" t="str">
        <f>IF(AND(B1166="",D1166="",E1166=""),"",TRIM(IF(ISNA(MATCH(B1166,'Registru note'!$B$5:$B$504,0)),"Nota nu există în registru. ","")&amp;IF(D1166="","Lipsește contul debitor. ",IF(NOT(OR(ISNUMBER(MATCH(TRIM(IF(ISNUMBER(FIND(".",D1166)),LEFT(D1166,FIND(".",D1166)-1),D1166)),PlanCont,0)),ISNUMBER(MATCH(LEFT(TRIM(IF(ISNUMBER(FIND(".",D1166)),LEFT(D1166,FIND(".",D1166)-1),D1166)),4),PlanCont,0)),ISNUMBER(MATCH(LEFT(TRIM(IF(ISNUMBER(FIND(".",D1166)),LEFT(D1166,FIND(".",D1166)-1),D1166)),3),PlanCont,0)))),"Contul debitor nu există în plan. ",""))&amp;IF(E1166="","Lipsește contul creditor. ",IF(NOT(OR(ISNUMBER(MATCH(TRIM(IF(ISNUMBER(FIND(".",E1166)),LEFT(E1166,FIND(".",E1166)-1),E1166)),PlanCont,0)),ISNUMBER(MATCH(LEFT(TRIM(IF(ISNUMBER(FIND(".",E1166)),LEFT(E1166,FIND(".",E1166)-1),E1166)),4),PlanCont,0)),ISNUMBER(MATCH(LEFT(TRIM(IF(ISNUMBER(FIND(".",E1166)),LEFT(E1166,FIND(".",E1166)-1),E1166)),3),PlanCont,0)))),"Contul creditor nu există în plan. ",""))&amp;IF(AND(D1166&lt;&gt;"",TRIM(D1166&amp;"")=TRIM(E1166&amp;"")),"Același cont pe debit și credit. ","")&amp;IF(N(F1166)=0,"Lipsește suma. ","")&amp;IF(AND(N(F1166)&lt;0,J1166&lt;&gt;"Stornare"),"Sumă negativă într-o notă care nu e de stornare. ","")&amp;IF(C1166="","Lipsește explicația. ","")))</f>
        <v/>
      </c>
      <c r="L1166" s="1" t="str">
        <f>IF(B1166="","",B1166&amp;"|"&amp;COUNTIF($B$5:B1166,B1166))</f>
        <v/>
      </c>
      <c r="M1166" s="1" t="str">
        <f t="shared" si="56"/>
        <v/>
      </c>
    </row>
    <row r="1167" spans="2:13" x14ac:dyDescent="0.2">
      <c r="B1167" s="18"/>
      <c r="C1167" s="13"/>
      <c r="D1167" s="22"/>
      <c r="E1167" s="22"/>
      <c r="F1167" s="23"/>
      <c r="G1167" s="24" t="str">
        <f>IF(B1167="","",IFERROR(INDEX('Registru note'!$C$5:$C$504,MATCH(B1167,'Registru note'!$B$5:$B$504,0)),""))</f>
        <v/>
      </c>
      <c r="H1167" s="25" t="str">
        <f t="shared" si="54"/>
        <v/>
      </c>
      <c r="I1167" s="25" t="str">
        <f t="shared" si="55"/>
        <v/>
      </c>
      <c r="J1167" s="15" t="str">
        <f>IF(B1167="","",IFERROR(INDEX('Registru note'!$D$5:$D$504,MATCH(B1167,'Registru note'!$B$5:$B$504,0)),""))</f>
        <v/>
      </c>
      <c r="K1167" s="17" t="str">
        <f>IF(AND(B1167="",D1167="",E1167=""),"",TRIM(IF(ISNA(MATCH(B1167,'Registru note'!$B$5:$B$504,0)),"Nota nu există în registru. ","")&amp;IF(D1167="","Lipsește contul debitor. ",IF(NOT(OR(ISNUMBER(MATCH(TRIM(IF(ISNUMBER(FIND(".",D1167)),LEFT(D1167,FIND(".",D1167)-1),D1167)),PlanCont,0)),ISNUMBER(MATCH(LEFT(TRIM(IF(ISNUMBER(FIND(".",D1167)),LEFT(D1167,FIND(".",D1167)-1),D1167)),4),PlanCont,0)),ISNUMBER(MATCH(LEFT(TRIM(IF(ISNUMBER(FIND(".",D1167)),LEFT(D1167,FIND(".",D1167)-1),D1167)),3),PlanCont,0)))),"Contul debitor nu există în plan. ",""))&amp;IF(E1167="","Lipsește contul creditor. ",IF(NOT(OR(ISNUMBER(MATCH(TRIM(IF(ISNUMBER(FIND(".",E1167)),LEFT(E1167,FIND(".",E1167)-1),E1167)),PlanCont,0)),ISNUMBER(MATCH(LEFT(TRIM(IF(ISNUMBER(FIND(".",E1167)),LEFT(E1167,FIND(".",E1167)-1),E1167)),4),PlanCont,0)),ISNUMBER(MATCH(LEFT(TRIM(IF(ISNUMBER(FIND(".",E1167)),LEFT(E1167,FIND(".",E1167)-1),E1167)),3),PlanCont,0)))),"Contul creditor nu există în plan. ",""))&amp;IF(AND(D1167&lt;&gt;"",TRIM(D1167&amp;"")=TRIM(E1167&amp;"")),"Același cont pe debit și credit. ","")&amp;IF(N(F1167)=0,"Lipsește suma. ","")&amp;IF(AND(N(F1167)&lt;0,J1167&lt;&gt;"Stornare"),"Sumă negativă într-o notă care nu e de stornare. ","")&amp;IF(C1167="","Lipsește explicația. ","")))</f>
        <v/>
      </c>
      <c r="L1167" s="1" t="str">
        <f>IF(B1167="","",B1167&amp;"|"&amp;COUNTIF($B$5:B1167,B1167))</f>
        <v/>
      </c>
      <c r="M1167" s="1" t="str">
        <f t="shared" si="56"/>
        <v/>
      </c>
    </row>
    <row r="1168" spans="2:13" x14ac:dyDescent="0.2">
      <c r="B1168" s="18"/>
      <c r="C1168" s="13"/>
      <c r="D1168" s="22"/>
      <c r="E1168" s="22"/>
      <c r="F1168" s="23"/>
      <c r="G1168" s="24" t="str">
        <f>IF(B1168="","",IFERROR(INDEX('Registru note'!$C$5:$C$504,MATCH(B1168,'Registru note'!$B$5:$B$504,0)),""))</f>
        <v/>
      </c>
      <c r="H1168" s="25" t="str">
        <f t="shared" si="54"/>
        <v/>
      </c>
      <c r="I1168" s="25" t="str">
        <f t="shared" si="55"/>
        <v/>
      </c>
      <c r="J1168" s="15" t="str">
        <f>IF(B1168="","",IFERROR(INDEX('Registru note'!$D$5:$D$504,MATCH(B1168,'Registru note'!$B$5:$B$504,0)),""))</f>
        <v/>
      </c>
      <c r="K1168" s="17" t="str">
        <f>IF(AND(B1168="",D1168="",E1168=""),"",TRIM(IF(ISNA(MATCH(B1168,'Registru note'!$B$5:$B$504,0)),"Nota nu există în registru. ","")&amp;IF(D1168="","Lipsește contul debitor. ",IF(NOT(OR(ISNUMBER(MATCH(TRIM(IF(ISNUMBER(FIND(".",D1168)),LEFT(D1168,FIND(".",D1168)-1),D1168)),PlanCont,0)),ISNUMBER(MATCH(LEFT(TRIM(IF(ISNUMBER(FIND(".",D1168)),LEFT(D1168,FIND(".",D1168)-1),D1168)),4),PlanCont,0)),ISNUMBER(MATCH(LEFT(TRIM(IF(ISNUMBER(FIND(".",D1168)),LEFT(D1168,FIND(".",D1168)-1),D1168)),3),PlanCont,0)))),"Contul debitor nu există în plan. ",""))&amp;IF(E1168="","Lipsește contul creditor. ",IF(NOT(OR(ISNUMBER(MATCH(TRIM(IF(ISNUMBER(FIND(".",E1168)),LEFT(E1168,FIND(".",E1168)-1),E1168)),PlanCont,0)),ISNUMBER(MATCH(LEFT(TRIM(IF(ISNUMBER(FIND(".",E1168)),LEFT(E1168,FIND(".",E1168)-1),E1168)),4),PlanCont,0)),ISNUMBER(MATCH(LEFT(TRIM(IF(ISNUMBER(FIND(".",E1168)),LEFT(E1168,FIND(".",E1168)-1),E1168)),3),PlanCont,0)))),"Contul creditor nu există în plan. ",""))&amp;IF(AND(D1168&lt;&gt;"",TRIM(D1168&amp;"")=TRIM(E1168&amp;"")),"Același cont pe debit și credit. ","")&amp;IF(N(F1168)=0,"Lipsește suma. ","")&amp;IF(AND(N(F1168)&lt;0,J1168&lt;&gt;"Stornare"),"Sumă negativă într-o notă care nu e de stornare. ","")&amp;IF(C1168="","Lipsește explicația. ","")))</f>
        <v/>
      </c>
      <c r="L1168" s="1" t="str">
        <f>IF(B1168="","",B1168&amp;"|"&amp;COUNTIF($B$5:B1168,B1168))</f>
        <v/>
      </c>
      <c r="M1168" s="1" t="str">
        <f t="shared" si="56"/>
        <v/>
      </c>
    </row>
    <row r="1169" spans="2:13" x14ac:dyDescent="0.2">
      <c r="B1169" s="18"/>
      <c r="C1169" s="13"/>
      <c r="D1169" s="22"/>
      <c r="E1169" s="22"/>
      <c r="F1169" s="23"/>
      <c r="G1169" s="24" t="str">
        <f>IF(B1169="","",IFERROR(INDEX('Registru note'!$C$5:$C$504,MATCH(B1169,'Registru note'!$B$5:$B$504,0)),""))</f>
        <v/>
      </c>
      <c r="H1169" s="25" t="str">
        <f t="shared" si="54"/>
        <v/>
      </c>
      <c r="I1169" s="25" t="str">
        <f t="shared" si="55"/>
        <v/>
      </c>
      <c r="J1169" s="15" t="str">
        <f>IF(B1169="","",IFERROR(INDEX('Registru note'!$D$5:$D$504,MATCH(B1169,'Registru note'!$B$5:$B$504,0)),""))</f>
        <v/>
      </c>
      <c r="K1169" s="17" t="str">
        <f>IF(AND(B1169="",D1169="",E1169=""),"",TRIM(IF(ISNA(MATCH(B1169,'Registru note'!$B$5:$B$504,0)),"Nota nu există în registru. ","")&amp;IF(D1169="","Lipsește contul debitor. ",IF(NOT(OR(ISNUMBER(MATCH(TRIM(IF(ISNUMBER(FIND(".",D1169)),LEFT(D1169,FIND(".",D1169)-1),D1169)),PlanCont,0)),ISNUMBER(MATCH(LEFT(TRIM(IF(ISNUMBER(FIND(".",D1169)),LEFT(D1169,FIND(".",D1169)-1),D1169)),4),PlanCont,0)),ISNUMBER(MATCH(LEFT(TRIM(IF(ISNUMBER(FIND(".",D1169)),LEFT(D1169,FIND(".",D1169)-1),D1169)),3),PlanCont,0)))),"Contul debitor nu există în plan. ",""))&amp;IF(E1169="","Lipsește contul creditor. ",IF(NOT(OR(ISNUMBER(MATCH(TRIM(IF(ISNUMBER(FIND(".",E1169)),LEFT(E1169,FIND(".",E1169)-1),E1169)),PlanCont,0)),ISNUMBER(MATCH(LEFT(TRIM(IF(ISNUMBER(FIND(".",E1169)),LEFT(E1169,FIND(".",E1169)-1),E1169)),4),PlanCont,0)),ISNUMBER(MATCH(LEFT(TRIM(IF(ISNUMBER(FIND(".",E1169)),LEFT(E1169,FIND(".",E1169)-1),E1169)),3),PlanCont,0)))),"Contul creditor nu există în plan. ",""))&amp;IF(AND(D1169&lt;&gt;"",TRIM(D1169&amp;"")=TRIM(E1169&amp;"")),"Același cont pe debit și credit. ","")&amp;IF(N(F1169)=0,"Lipsește suma. ","")&amp;IF(AND(N(F1169)&lt;0,J1169&lt;&gt;"Stornare"),"Sumă negativă într-o notă care nu e de stornare. ","")&amp;IF(C1169="","Lipsește explicația. ","")))</f>
        <v/>
      </c>
      <c r="L1169" s="1" t="str">
        <f>IF(B1169="","",B1169&amp;"|"&amp;COUNTIF($B$5:B1169,B1169))</f>
        <v/>
      </c>
      <c r="M1169" s="1" t="str">
        <f t="shared" si="56"/>
        <v/>
      </c>
    </row>
    <row r="1170" spans="2:13" x14ac:dyDescent="0.2">
      <c r="B1170" s="18"/>
      <c r="C1170" s="13"/>
      <c r="D1170" s="22"/>
      <c r="E1170" s="22"/>
      <c r="F1170" s="23"/>
      <c r="G1170" s="24" t="str">
        <f>IF(B1170="","",IFERROR(INDEX('Registru note'!$C$5:$C$504,MATCH(B1170,'Registru note'!$B$5:$B$504,0)),""))</f>
        <v/>
      </c>
      <c r="H1170" s="25" t="str">
        <f t="shared" si="54"/>
        <v/>
      </c>
      <c r="I1170" s="25" t="str">
        <f t="shared" si="55"/>
        <v/>
      </c>
      <c r="J1170" s="15" t="str">
        <f>IF(B1170="","",IFERROR(INDEX('Registru note'!$D$5:$D$504,MATCH(B1170,'Registru note'!$B$5:$B$504,0)),""))</f>
        <v/>
      </c>
      <c r="K1170" s="17" t="str">
        <f>IF(AND(B1170="",D1170="",E1170=""),"",TRIM(IF(ISNA(MATCH(B1170,'Registru note'!$B$5:$B$504,0)),"Nota nu există în registru. ","")&amp;IF(D1170="","Lipsește contul debitor. ",IF(NOT(OR(ISNUMBER(MATCH(TRIM(IF(ISNUMBER(FIND(".",D1170)),LEFT(D1170,FIND(".",D1170)-1),D1170)),PlanCont,0)),ISNUMBER(MATCH(LEFT(TRIM(IF(ISNUMBER(FIND(".",D1170)),LEFT(D1170,FIND(".",D1170)-1),D1170)),4),PlanCont,0)),ISNUMBER(MATCH(LEFT(TRIM(IF(ISNUMBER(FIND(".",D1170)),LEFT(D1170,FIND(".",D1170)-1),D1170)),3),PlanCont,0)))),"Contul debitor nu există în plan. ",""))&amp;IF(E1170="","Lipsește contul creditor. ",IF(NOT(OR(ISNUMBER(MATCH(TRIM(IF(ISNUMBER(FIND(".",E1170)),LEFT(E1170,FIND(".",E1170)-1),E1170)),PlanCont,0)),ISNUMBER(MATCH(LEFT(TRIM(IF(ISNUMBER(FIND(".",E1170)),LEFT(E1170,FIND(".",E1170)-1),E1170)),4),PlanCont,0)),ISNUMBER(MATCH(LEFT(TRIM(IF(ISNUMBER(FIND(".",E1170)),LEFT(E1170,FIND(".",E1170)-1),E1170)),3),PlanCont,0)))),"Contul creditor nu există în plan. ",""))&amp;IF(AND(D1170&lt;&gt;"",TRIM(D1170&amp;"")=TRIM(E1170&amp;"")),"Același cont pe debit și credit. ","")&amp;IF(N(F1170)=0,"Lipsește suma. ","")&amp;IF(AND(N(F1170)&lt;0,J1170&lt;&gt;"Stornare"),"Sumă negativă într-o notă care nu e de stornare. ","")&amp;IF(C1170="","Lipsește explicația. ","")))</f>
        <v/>
      </c>
      <c r="L1170" s="1" t="str">
        <f>IF(B1170="","",B1170&amp;"|"&amp;COUNTIF($B$5:B1170,B1170))</f>
        <v/>
      </c>
      <c r="M1170" s="1" t="str">
        <f t="shared" si="56"/>
        <v/>
      </c>
    </row>
    <row r="1171" spans="2:13" x14ac:dyDescent="0.2">
      <c r="B1171" s="18"/>
      <c r="C1171" s="13"/>
      <c r="D1171" s="22"/>
      <c r="E1171" s="22"/>
      <c r="F1171" s="23"/>
      <c r="G1171" s="24" t="str">
        <f>IF(B1171="","",IFERROR(INDEX('Registru note'!$C$5:$C$504,MATCH(B1171,'Registru note'!$B$5:$B$504,0)),""))</f>
        <v/>
      </c>
      <c r="H1171" s="25" t="str">
        <f t="shared" si="54"/>
        <v/>
      </c>
      <c r="I1171" s="25" t="str">
        <f t="shared" si="55"/>
        <v/>
      </c>
      <c r="J1171" s="15" t="str">
        <f>IF(B1171="","",IFERROR(INDEX('Registru note'!$D$5:$D$504,MATCH(B1171,'Registru note'!$B$5:$B$504,0)),""))</f>
        <v/>
      </c>
      <c r="K1171" s="17" t="str">
        <f>IF(AND(B1171="",D1171="",E1171=""),"",TRIM(IF(ISNA(MATCH(B1171,'Registru note'!$B$5:$B$504,0)),"Nota nu există în registru. ","")&amp;IF(D1171="","Lipsește contul debitor. ",IF(NOT(OR(ISNUMBER(MATCH(TRIM(IF(ISNUMBER(FIND(".",D1171)),LEFT(D1171,FIND(".",D1171)-1),D1171)),PlanCont,0)),ISNUMBER(MATCH(LEFT(TRIM(IF(ISNUMBER(FIND(".",D1171)),LEFT(D1171,FIND(".",D1171)-1),D1171)),4),PlanCont,0)),ISNUMBER(MATCH(LEFT(TRIM(IF(ISNUMBER(FIND(".",D1171)),LEFT(D1171,FIND(".",D1171)-1),D1171)),3),PlanCont,0)))),"Contul debitor nu există în plan. ",""))&amp;IF(E1171="","Lipsește contul creditor. ",IF(NOT(OR(ISNUMBER(MATCH(TRIM(IF(ISNUMBER(FIND(".",E1171)),LEFT(E1171,FIND(".",E1171)-1),E1171)),PlanCont,0)),ISNUMBER(MATCH(LEFT(TRIM(IF(ISNUMBER(FIND(".",E1171)),LEFT(E1171,FIND(".",E1171)-1),E1171)),4),PlanCont,0)),ISNUMBER(MATCH(LEFT(TRIM(IF(ISNUMBER(FIND(".",E1171)),LEFT(E1171,FIND(".",E1171)-1),E1171)),3),PlanCont,0)))),"Contul creditor nu există în plan. ",""))&amp;IF(AND(D1171&lt;&gt;"",TRIM(D1171&amp;"")=TRIM(E1171&amp;"")),"Același cont pe debit și credit. ","")&amp;IF(N(F1171)=0,"Lipsește suma. ","")&amp;IF(AND(N(F1171)&lt;0,J1171&lt;&gt;"Stornare"),"Sumă negativă într-o notă care nu e de stornare. ","")&amp;IF(C1171="","Lipsește explicația. ","")))</f>
        <v/>
      </c>
      <c r="L1171" s="1" t="str">
        <f>IF(B1171="","",B1171&amp;"|"&amp;COUNTIF($B$5:B1171,B1171))</f>
        <v/>
      </c>
      <c r="M1171" s="1" t="str">
        <f t="shared" si="56"/>
        <v/>
      </c>
    </row>
    <row r="1172" spans="2:13" x14ac:dyDescent="0.2">
      <c r="B1172" s="18"/>
      <c r="C1172" s="13"/>
      <c r="D1172" s="22"/>
      <c r="E1172" s="22"/>
      <c r="F1172" s="23"/>
      <c r="G1172" s="24" t="str">
        <f>IF(B1172="","",IFERROR(INDEX('Registru note'!$C$5:$C$504,MATCH(B1172,'Registru note'!$B$5:$B$504,0)),""))</f>
        <v/>
      </c>
      <c r="H1172" s="25" t="str">
        <f t="shared" si="54"/>
        <v/>
      </c>
      <c r="I1172" s="25" t="str">
        <f t="shared" si="55"/>
        <v/>
      </c>
      <c r="J1172" s="15" t="str">
        <f>IF(B1172="","",IFERROR(INDEX('Registru note'!$D$5:$D$504,MATCH(B1172,'Registru note'!$B$5:$B$504,0)),""))</f>
        <v/>
      </c>
      <c r="K1172" s="17" t="str">
        <f>IF(AND(B1172="",D1172="",E1172=""),"",TRIM(IF(ISNA(MATCH(B1172,'Registru note'!$B$5:$B$504,0)),"Nota nu există în registru. ","")&amp;IF(D1172="","Lipsește contul debitor. ",IF(NOT(OR(ISNUMBER(MATCH(TRIM(IF(ISNUMBER(FIND(".",D1172)),LEFT(D1172,FIND(".",D1172)-1),D1172)),PlanCont,0)),ISNUMBER(MATCH(LEFT(TRIM(IF(ISNUMBER(FIND(".",D1172)),LEFT(D1172,FIND(".",D1172)-1),D1172)),4),PlanCont,0)),ISNUMBER(MATCH(LEFT(TRIM(IF(ISNUMBER(FIND(".",D1172)),LEFT(D1172,FIND(".",D1172)-1),D1172)),3),PlanCont,0)))),"Contul debitor nu există în plan. ",""))&amp;IF(E1172="","Lipsește contul creditor. ",IF(NOT(OR(ISNUMBER(MATCH(TRIM(IF(ISNUMBER(FIND(".",E1172)),LEFT(E1172,FIND(".",E1172)-1),E1172)),PlanCont,0)),ISNUMBER(MATCH(LEFT(TRIM(IF(ISNUMBER(FIND(".",E1172)),LEFT(E1172,FIND(".",E1172)-1),E1172)),4),PlanCont,0)),ISNUMBER(MATCH(LEFT(TRIM(IF(ISNUMBER(FIND(".",E1172)),LEFT(E1172,FIND(".",E1172)-1),E1172)),3),PlanCont,0)))),"Contul creditor nu există în plan. ",""))&amp;IF(AND(D1172&lt;&gt;"",TRIM(D1172&amp;"")=TRIM(E1172&amp;"")),"Același cont pe debit și credit. ","")&amp;IF(N(F1172)=0,"Lipsește suma. ","")&amp;IF(AND(N(F1172)&lt;0,J1172&lt;&gt;"Stornare"),"Sumă negativă într-o notă care nu e de stornare. ","")&amp;IF(C1172="","Lipsește explicația. ","")))</f>
        <v/>
      </c>
      <c r="L1172" s="1" t="str">
        <f>IF(B1172="","",B1172&amp;"|"&amp;COUNTIF($B$5:B1172,B1172))</f>
        <v/>
      </c>
      <c r="M1172" s="1" t="str">
        <f t="shared" si="56"/>
        <v/>
      </c>
    </row>
    <row r="1173" spans="2:13" x14ac:dyDescent="0.2">
      <c r="B1173" s="18"/>
      <c r="C1173" s="13"/>
      <c r="D1173" s="22"/>
      <c r="E1173" s="22"/>
      <c r="F1173" s="23"/>
      <c r="G1173" s="24" t="str">
        <f>IF(B1173="","",IFERROR(INDEX('Registru note'!$C$5:$C$504,MATCH(B1173,'Registru note'!$B$5:$B$504,0)),""))</f>
        <v/>
      </c>
      <c r="H1173" s="25" t="str">
        <f t="shared" si="54"/>
        <v/>
      </c>
      <c r="I1173" s="25" t="str">
        <f t="shared" si="55"/>
        <v/>
      </c>
      <c r="J1173" s="15" t="str">
        <f>IF(B1173="","",IFERROR(INDEX('Registru note'!$D$5:$D$504,MATCH(B1173,'Registru note'!$B$5:$B$504,0)),""))</f>
        <v/>
      </c>
      <c r="K1173" s="17" t="str">
        <f>IF(AND(B1173="",D1173="",E1173=""),"",TRIM(IF(ISNA(MATCH(B1173,'Registru note'!$B$5:$B$504,0)),"Nota nu există în registru. ","")&amp;IF(D1173="","Lipsește contul debitor. ",IF(NOT(OR(ISNUMBER(MATCH(TRIM(IF(ISNUMBER(FIND(".",D1173)),LEFT(D1173,FIND(".",D1173)-1),D1173)),PlanCont,0)),ISNUMBER(MATCH(LEFT(TRIM(IF(ISNUMBER(FIND(".",D1173)),LEFT(D1173,FIND(".",D1173)-1),D1173)),4),PlanCont,0)),ISNUMBER(MATCH(LEFT(TRIM(IF(ISNUMBER(FIND(".",D1173)),LEFT(D1173,FIND(".",D1173)-1),D1173)),3),PlanCont,0)))),"Contul debitor nu există în plan. ",""))&amp;IF(E1173="","Lipsește contul creditor. ",IF(NOT(OR(ISNUMBER(MATCH(TRIM(IF(ISNUMBER(FIND(".",E1173)),LEFT(E1173,FIND(".",E1173)-1),E1173)),PlanCont,0)),ISNUMBER(MATCH(LEFT(TRIM(IF(ISNUMBER(FIND(".",E1173)),LEFT(E1173,FIND(".",E1173)-1),E1173)),4),PlanCont,0)),ISNUMBER(MATCH(LEFT(TRIM(IF(ISNUMBER(FIND(".",E1173)),LEFT(E1173,FIND(".",E1173)-1),E1173)),3),PlanCont,0)))),"Contul creditor nu există în plan. ",""))&amp;IF(AND(D1173&lt;&gt;"",TRIM(D1173&amp;"")=TRIM(E1173&amp;"")),"Același cont pe debit și credit. ","")&amp;IF(N(F1173)=0,"Lipsește suma. ","")&amp;IF(AND(N(F1173)&lt;0,J1173&lt;&gt;"Stornare"),"Sumă negativă într-o notă care nu e de stornare. ","")&amp;IF(C1173="","Lipsește explicația. ","")))</f>
        <v/>
      </c>
      <c r="L1173" s="1" t="str">
        <f>IF(B1173="","",B1173&amp;"|"&amp;COUNTIF($B$5:B1173,B1173))</f>
        <v/>
      </c>
      <c r="M1173" s="1" t="str">
        <f t="shared" si="56"/>
        <v/>
      </c>
    </row>
    <row r="1174" spans="2:13" x14ac:dyDescent="0.2">
      <c r="B1174" s="18"/>
      <c r="C1174" s="13"/>
      <c r="D1174" s="22"/>
      <c r="E1174" s="22"/>
      <c r="F1174" s="23"/>
      <c r="G1174" s="24" t="str">
        <f>IF(B1174="","",IFERROR(INDEX('Registru note'!$C$5:$C$504,MATCH(B1174,'Registru note'!$B$5:$B$504,0)),""))</f>
        <v/>
      </c>
      <c r="H1174" s="25" t="str">
        <f t="shared" si="54"/>
        <v/>
      </c>
      <c r="I1174" s="25" t="str">
        <f t="shared" si="55"/>
        <v/>
      </c>
      <c r="J1174" s="15" t="str">
        <f>IF(B1174="","",IFERROR(INDEX('Registru note'!$D$5:$D$504,MATCH(B1174,'Registru note'!$B$5:$B$504,0)),""))</f>
        <v/>
      </c>
      <c r="K1174" s="17" t="str">
        <f>IF(AND(B1174="",D1174="",E1174=""),"",TRIM(IF(ISNA(MATCH(B1174,'Registru note'!$B$5:$B$504,0)),"Nota nu există în registru. ","")&amp;IF(D1174="","Lipsește contul debitor. ",IF(NOT(OR(ISNUMBER(MATCH(TRIM(IF(ISNUMBER(FIND(".",D1174)),LEFT(D1174,FIND(".",D1174)-1),D1174)),PlanCont,0)),ISNUMBER(MATCH(LEFT(TRIM(IF(ISNUMBER(FIND(".",D1174)),LEFT(D1174,FIND(".",D1174)-1),D1174)),4),PlanCont,0)),ISNUMBER(MATCH(LEFT(TRIM(IF(ISNUMBER(FIND(".",D1174)),LEFT(D1174,FIND(".",D1174)-1),D1174)),3),PlanCont,0)))),"Contul debitor nu există în plan. ",""))&amp;IF(E1174="","Lipsește contul creditor. ",IF(NOT(OR(ISNUMBER(MATCH(TRIM(IF(ISNUMBER(FIND(".",E1174)),LEFT(E1174,FIND(".",E1174)-1),E1174)),PlanCont,0)),ISNUMBER(MATCH(LEFT(TRIM(IF(ISNUMBER(FIND(".",E1174)),LEFT(E1174,FIND(".",E1174)-1),E1174)),4),PlanCont,0)),ISNUMBER(MATCH(LEFT(TRIM(IF(ISNUMBER(FIND(".",E1174)),LEFT(E1174,FIND(".",E1174)-1),E1174)),3),PlanCont,0)))),"Contul creditor nu există în plan. ",""))&amp;IF(AND(D1174&lt;&gt;"",TRIM(D1174&amp;"")=TRIM(E1174&amp;"")),"Același cont pe debit și credit. ","")&amp;IF(N(F1174)=0,"Lipsește suma. ","")&amp;IF(AND(N(F1174)&lt;0,J1174&lt;&gt;"Stornare"),"Sumă negativă într-o notă care nu e de stornare. ","")&amp;IF(C1174="","Lipsește explicația. ","")))</f>
        <v/>
      </c>
      <c r="L1174" s="1" t="str">
        <f>IF(B1174="","",B1174&amp;"|"&amp;COUNTIF($B$5:B1174,B1174))</f>
        <v/>
      </c>
      <c r="M1174" s="1" t="str">
        <f t="shared" si="56"/>
        <v/>
      </c>
    </row>
    <row r="1175" spans="2:13" x14ac:dyDescent="0.2">
      <c r="B1175" s="18"/>
      <c r="C1175" s="13"/>
      <c r="D1175" s="22"/>
      <c r="E1175" s="22"/>
      <c r="F1175" s="23"/>
      <c r="G1175" s="24" t="str">
        <f>IF(B1175="","",IFERROR(INDEX('Registru note'!$C$5:$C$504,MATCH(B1175,'Registru note'!$B$5:$B$504,0)),""))</f>
        <v/>
      </c>
      <c r="H1175" s="25" t="str">
        <f t="shared" si="54"/>
        <v/>
      </c>
      <c r="I1175" s="25" t="str">
        <f t="shared" si="55"/>
        <v/>
      </c>
      <c r="J1175" s="15" t="str">
        <f>IF(B1175="","",IFERROR(INDEX('Registru note'!$D$5:$D$504,MATCH(B1175,'Registru note'!$B$5:$B$504,0)),""))</f>
        <v/>
      </c>
      <c r="K1175" s="17" t="str">
        <f>IF(AND(B1175="",D1175="",E1175=""),"",TRIM(IF(ISNA(MATCH(B1175,'Registru note'!$B$5:$B$504,0)),"Nota nu există în registru. ","")&amp;IF(D1175="","Lipsește contul debitor. ",IF(NOT(OR(ISNUMBER(MATCH(TRIM(IF(ISNUMBER(FIND(".",D1175)),LEFT(D1175,FIND(".",D1175)-1),D1175)),PlanCont,0)),ISNUMBER(MATCH(LEFT(TRIM(IF(ISNUMBER(FIND(".",D1175)),LEFT(D1175,FIND(".",D1175)-1),D1175)),4),PlanCont,0)),ISNUMBER(MATCH(LEFT(TRIM(IF(ISNUMBER(FIND(".",D1175)),LEFT(D1175,FIND(".",D1175)-1),D1175)),3),PlanCont,0)))),"Contul debitor nu există în plan. ",""))&amp;IF(E1175="","Lipsește contul creditor. ",IF(NOT(OR(ISNUMBER(MATCH(TRIM(IF(ISNUMBER(FIND(".",E1175)),LEFT(E1175,FIND(".",E1175)-1),E1175)),PlanCont,0)),ISNUMBER(MATCH(LEFT(TRIM(IF(ISNUMBER(FIND(".",E1175)),LEFT(E1175,FIND(".",E1175)-1),E1175)),4),PlanCont,0)),ISNUMBER(MATCH(LEFT(TRIM(IF(ISNUMBER(FIND(".",E1175)),LEFT(E1175,FIND(".",E1175)-1),E1175)),3),PlanCont,0)))),"Contul creditor nu există în plan. ",""))&amp;IF(AND(D1175&lt;&gt;"",TRIM(D1175&amp;"")=TRIM(E1175&amp;"")),"Același cont pe debit și credit. ","")&amp;IF(N(F1175)=0,"Lipsește suma. ","")&amp;IF(AND(N(F1175)&lt;0,J1175&lt;&gt;"Stornare"),"Sumă negativă într-o notă care nu e de stornare. ","")&amp;IF(C1175="","Lipsește explicația. ","")))</f>
        <v/>
      </c>
      <c r="L1175" s="1" t="str">
        <f>IF(B1175="","",B1175&amp;"|"&amp;COUNTIF($B$5:B1175,B1175))</f>
        <v/>
      </c>
      <c r="M1175" s="1" t="str">
        <f t="shared" si="56"/>
        <v/>
      </c>
    </row>
    <row r="1176" spans="2:13" x14ac:dyDescent="0.2">
      <c r="B1176" s="18"/>
      <c r="C1176" s="13"/>
      <c r="D1176" s="22"/>
      <c r="E1176" s="22"/>
      <c r="F1176" s="23"/>
      <c r="G1176" s="24" t="str">
        <f>IF(B1176="","",IFERROR(INDEX('Registru note'!$C$5:$C$504,MATCH(B1176,'Registru note'!$B$5:$B$504,0)),""))</f>
        <v/>
      </c>
      <c r="H1176" s="25" t="str">
        <f t="shared" si="54"/>
        <v/>
      </c>
      <c r="I1176" s="25" t="str">
        <f t="shared" si="55"/>
        <v/>
      </c>
      <c r="J1176" s="15" t="str">
        <f>IF(B1176="","",IFERROR(INDEX('Registru note'!$D$5:$D$504,MATCH(B1176,'Registru note'!$B$5:$B$504,0)),""))</f>
        <v/>
      </c>
      <c r="K1176" s="17" t="str">
        <f>IF(AND(B1176="",D1176="",E1176=""),"",TRIM(IF(ISNA(MATCH(B1176,'Registru note'!$B$5:$B$504,0)),"Nota nu există în registru. ","")&amp;IF(D1176="","Lipsește contul debitor. ",IF(NOT(OR(ISNUMBER(MATCH(TRIM(IF(ISNUMBER(FIND(".",D1176)),LEFT(D1176,FIND(".",D1176)-1),D1176)),PlanCont,0)),ISNUMBER(MATCH(LEFT(TRIM(IF(ISNUMBER(FIND(".",D1176)),LEFT(D1176,FIND(".",D1176)-1),D1176)),4),PlanCont,0)),ISNUMBER(MATCH(LEFT(TRIM(IF(ISNUMBER(FIND(".",D1176)),LEFT(D1176,FIND(".",D1176)-1),D1176)),3),PlanCont,0)))),"Contul debitor nu există în plan. ",""))&amp;IF(E1176="","Lipsește contul creditor. ",IF(NOT(OR(ISNUMBER(MATCH(TRIM(IF(ISNUMBER(FIND(".",E1176)),LEFT(E1176,FIND(".",E1176)-1),E1176)),PlanCont,0)),ISNUMBER(MATCH(LEFT(TRIM(IF(ISNUMBER(FIND(".",E1176)),LEFT(E1176,FIND(".",E1176)-1),E1176)),4),PlanCont,0)),ISNUMBER(MATCH(LEFT(TRIM(IF(ISNUMBER(FIND(".",E1176)),LEFT(E1176,FIND(".",E1176)-1),E1176)),3),PlanCont,0)))),"Contul creditor nu există în plan. ",""))&amp;IF(AND(D1176&lt;&gt;"",TRIM(D1176&amp;"")=TRIM(E1176&amp;"")),"Același cont pe debit și credit. ","")&amp;IF(N(F1176)=0,"Lipsește suma. ","")&amp;IF(AND(N(F1176)&lt;0,J1176&lt;&gt;"Stornare"),"Sumă negativă într-o notă care nu e de stornare. ","")&amp;IF(C1176="","Lipsește explicația. ","")))</f>
        <v/>
      </c>
      <c r="L1176" s="1" t="str">
        <f>IF(B1176="","",B1176&amp;"|"&amp;COUNTIF($B$5:B1176,B1176))</f>
        <v/>
      </c>
      <c r="M1176" s="1" t="str">
        <f t="shared" si="56"/>
        <v/>
      </c>
    </row>
    <row r="1177" spans="2:13" x14ac:dyDescent="0.2">
      <c r="B1177" s="18"/>
      <c r="C1177" s="13"/>
      <c r="D1177" s="22"/>
      <c r="E1177" s="22"/>
      <c r="F1177" s="23"/>
      <c r="G1177" s="24" t="str">
        <f>IF(B1177="","",IFERROR(INDEX('Registru note'!$C$5:$C$504,MATCH(B1177,'Registru note'!$B$5:$B$504,0)),""))</f>
        <v/>
      </c>
      <c r="H1177" s="25" t="str">
        <f t="shared" si="54"/>
        <v/>
      </c>
      <c r="I1177" s="25" t="str">
        <f t="shared" si="55"/>
        <v/>
      </c>
      <c r="J1177" s="15" t="str">
        <f>IF(B1177="","",IFERROR(INDEX('Registru note'!$D$5:$D$504,MATCH(B1177,'Registru note'!$B$5:$B$504,0)),""))</f>
        <v/>
      </c>
      <c r="K1177" s="17" t="str">
        <f>IF(AND(B1177="",D1177="",E1177=""),"",TRIM(IF(ISNA(MATCH(B1177,'Registru note'!$B$5:$B$504,0)),"Nota nu există în registru. ","")&amp;IF(D1177="","Lipsește contul debitor. ",IF(NOT(OR(ISNUMBER(MATCH(TRIM(IF(ISNUMBER(FIND(".",D1177)),LEFT(D1177,FIND(".",D1177)-1),D1177)),PlanCont,0)),ISNUMBER(MATCH(LEFT(TRIM(IF(ISNUMBER(FIND(".",D1177)),LEFT(D1177,FIND(".",D1177)-1),D1177)),4),PlanCont,0)),ISNUMBER(MATCH(LEFT(TRIM(IF(ISNUMBER(FIND(".",D1177)),LEFT(D1177,FIND(".",D1177)-1),D1177)),3),PlanCont,0)))),"Contul debitor nu există în plan. ",""))&amp;IF(E1177="","Lipsește contul creditor. ",IF(NOT(OR(ISNUMBER(MATCH(TRIM(IF(ISNUMBER(FIND(".",E1177)),LEFT(E1177,FIND(".",E1177)-1),E1177)),PlanCont,0)),ISNUMBER(MATCH(LEFT(TRIM(IF(ISNUMBER(FIND(".",E1177)),LEFT(E1177,FIND(".",E1177)-1),E1177)),4),PlanCont,0)),ISNUMBER(MATCH(LEFT(TRIM(IF(ISNUMBER(FIND(".",E1177)),LEFT(E1177,FIND(".",E1177)-1),E1177)),3),PlanCont,0)))),"Contul creditor nu există în plan. ",""))&amp;IF(AND(D1177&lt;&gt;"",TRIM(D1177&amp;"")=TRIM(E1177&amp;"")),"Același cont pe debit și credit. ","")&amp;IF(N(F1177)=0,"Lipsește suma. ","")&amp;IF(AND(N(F1177)&lt;0,J1177&lt;&gt;"Stornare"),"Sumă negativă într-o notă care nu e de stornare. ","")&amp;IF(C1177="","Lipsește explicația. ","")))</f>
        <v/>
      </c>
      <c r="L1177" s="1" t="str">
        <f>IF(B1177="","",B1177&amp;"|"&amp;COUNTIF($B$5:B1177,B1177))</f>
        <v/>
      </c>
      <c r="M1177" s="1" t="str">
        <f t="shared" si="56"/>
        <v/>
      </c>
    </row>
    <row r="1178" spans="2:13" x14ac:dyDescent="0.2">
      <c r="B1178" s="18"/>
      <c r="C1178" s="13"/>
      <c r="D1178" s="22"/>
      <c r="E1178" s="22"/>
      <c r="F1178" s="23"/>
      <c r="G1178" s="24" t="str">
        <f>IF(B1178="","",IFERROR(INDEX('Registru note'!$C$5:$C$504,MATCH(B1178,'Registru note'!$B$5:$B$504,0)),""))</f>
        <v/>
      </c>
      <c r="H1178" s="25" t="str">
        <f t="shared" si="54"/>
        <v/>
      </c>
      <c r="I1178" s="25" t="str">
        <f t="shared" si="55"/>
        <v/>
      </c>
      <c r="J1178" s="15" t="str">
        <f>IF(B1178="","",IFERROR(INDEX('Registru note'!$D$5:$D$504,MATCH(B1178,'Registru note'!$B$5:$B$504,0)),""))</f>
        <v/>
      </c>
      <c r="K1178" s="17" t="str">
        <f>IF(AND(B1178="",D1178="",E1178=""),"",TRIM(IF(ISNA(MATCH(B1178,'Registru note'!$B$5:$B$504,0)),"Nota nu există în registru. ","")&amp;IF(D1178="","Lipsește contul debitor. ",IF(NOT(OR(ISNUMBER(MATCH(TRIM(IF(ISNUMBER(FIND(".",D1178)),LEFT(D1178,FIND(".",D1178)-1),D1178)),PlanCont,0)),ISNUMBER(MATCH(LEFT(TRIM(IF(ISNUMBER(FIND(".",D1178)),LEFT(D1178,FIND(".",D1178)-1),D1178)),4),PlanCont,0)),ISNUMBER(MATCH(LEFT(TRIM(IF(ISNUMBER(FIND(".",D1178)),LEFT(D1178,FIND(".",D1178)-1),D1178)),3),PlanCont,0)))),"Contul debitor nu există în plan. ",""))&amp;IF(E1178="","Lipsește contul creditor. ",IF(NOT(OR(ISNUMBER(MATCH(TRIM(IF(ISNUMBER(FIND(".",E1178)),LEFT(E1178,FIND(".",E1178)-1),E1178)),PlanCont,0)),ISNUMBER(MATCH(LEFT(TRIM(IF(ISNUMBER(FIND(".",E1178)),LEFT(E1178,FIND(".",E1178)-1),E1178)),4),PlanCont,0)),ISNUMBER(MATCH(LEFT(TRIM(IF(ISNUMBER(FIND(".",E1178)),LEFT(E1178,FIND(".",E1178)-1),E1178)),3),PlanCont,0)))),"Contul creditor nu există în plan. ",""))&amp;IF(AND(D1178&lt;&gt;"",TRIM(D1178&amp;"")=TRIM(E1178&amp;"")),"Același cont pe debit și credit. ","")&amp;IF(N(F1178)=0,"Lipsește suma. ","")&amp;IF(AND(N(F1178)&lt;0,J1178&lt;&gt;"Stornare"),"Sumă negativă într-o notă care nu e de stornare. ","")&amp;IF(C1178="","Lipsește explicația. ","")))</f>
        <v/>
      </c>
      <c r="L1178" s="1" t="str">
        <f>IF(B1178="","",B1178&amp;"|"&amp;COUNTIF($B$5:B1178,B1178))</f>
        <v/>
      </c>
      <c r="M1178" s="1" t="str">
        <f t="shared" si="56"/>
        <v/>
      </c>
    </row>
    <row r="1179" spans="2:13" x14ac:dyDescent="0.2">
      <c r="B1179" s="18"/>
      <c r="C1179" s="13"/>
      <c r="D1179" s="22"/>
      <c r="E1179" s="22"/>
      <c r="F1179" s="23"/>
      <c r="G1179" s="24" t="str">
        <f>IF(B1179="","",IFERROR(INDEX('Registru note'!$C$5:$C$504,MATCH(B1179,'Registru note'!$B$5:$B$504,0)),""))</f>
        <v/>
      </c>
      <c r="H1179" s="25" t="str">
        <f t="shared" si="54"/>
        <v/>
      </c>
      <c r="I1179" s="25" t="str">
        <f t="shared" si="55"/>
        <v/>
      </c>
      <c r="J1179" s="15" t="str">
        <f>IF(B1179="","",IFERROR(INDEX('Registru note'!$D$5:$D$504,MATCH(B1179,'Registru note'!$B$5:$B$504,0)),""))</f>
        <v/>
      </c>
      <c r="K1179" s="17" t="str">
        <f>IF(AND(B1179="",D1179="",E1179=""),"",TRIM(IF(ISNA(MATCH(B1179,'Registru note'!$B$5:$B$504,0)),"Nota nu există în registru. ","")&amp;IF(D1179="","Lipsește contul debitor. ",IF(NOT(OR(ISNUMBER(MATCH(TRIM(IF(ISNUMBER(FIND(".",D1179)),LEFT(D1179,FIND(".",D1179)-1),D1179)),PlanCont,0)),ISNUMBER(MATCH(LEFT(TRIM(IF(ISNUMBER(FIND(".",D1179)),LEFT(D1179,FIND(".",D1179)-1),D1179)),4),PlanCont,0)),ISNUMBER(MATCH(LEFT(TRIM(IF(ISNUMBER(FIND(".",D1179)),LEFT(D1179,FIND(".",D1179)-1),D1179)),3),PlanCont,0)))),"Contul debitor nu există în plan. ",""))&amp;IF(E1179="","Lipsește contul creditor. ",IF(NOT(OR(ISNUMBER(MATCH(TRIM(IF(ISNUMBER(FIND(".",E1179)),LEFT(E1179,FIND(".",E1179)-1),E1179)),PlanCont,0)),ISNUMBER(MATCH(LEFT(TRIM(IF(ISNUMBER(FIND(".",E1179)),LEFT(E1179,FIND(".",E1179)-1),E1179)),4),PlanCont,0)),ISNUMBER(MATCH(LEFT(TRIM(IF(ISNUMBER(FIND(".",E1179)),LEFT(E1179,FIND(".",E1179)-1),E1179)),3),PlanCont,0)))),"Contul creditor nu există în plan. ",""))&amp;IF(AND(D1179&lt;&gt;"",TRIM(D1179&amp;"")=TRIM(E1179&amp;"")),"Același cont pe debit și credit. ","")&amp;IF(N(F1179)=0,"Lipsește suma. ","")&amp;IF(AND(N(F1179)&lt;0,J1179&lt;&gt;"Stornare"),"Sumă negativă într-o notă care nu e de stornare. ","")&amp;IF(C1179="","Lipsește explicația. ","")))</f>
        <v/>
      </c>
      <c r="L1179" s="1" t="str">
        <f>IF(B1179="","",B1179&amp;"|"&amp;COUNTIF($B$5:B1179,B1179))</f>
        <v/>
      </c>
      <c r="M1179" s="1" t="str">
        <f t="shared" si="56"/>
        <v/>
      </c>
    </row>
    <row r="1180" spans="2:13" x14ac:dyDescent="0.2">
      <c r="B1180" s="18"/>
      <c r="C1180" s="13"/>
      <c r="D1180" s="22"/>
      <c r="E1180" s="22"/>
      <c r="F1180" s="23"/>
      <c r="G1180" s="24" t="str">
        <f>IF(B1180="","",IFERROR(INDEX('Registru note'!$C$5:$C$504,MATCH(B1180,'Registru note'!$B$5:$B$504,0)),""))</f>
        <v/>
      </c>
      <c r="H1180" s="25" t="str">
        <f t="shared" si="54"/>
        <v/>
      </c>
      <c r="I1180" s="25" t="str">
        <f t="shared" si="55"/>
        <v/>
      </c>
      <c r="J1180" s="15" t="str">
        <f>IF(B1180="","",IFERROR(INDEX('Registru note'!$D$5:$D$504,MATCH(B1180,'Registru note'!$B$5:$B$504,0)),""))</f>
        <v/>
      </c>
      <c r="K1180" s="17" t="str">
        <f>IF(AND(B1180="",D1180="",E1180=""),"",TRIM(IF(ISNA(MATCH(B1180,'Registru note'!$B$5:$B$504,0)),"Nota nu există în registru. ","")&amp;IF(D1180="","Lipsește contul debitor. ",IF(NOT(OR(ISNUMBER(MATCH(TRIM(IF(ISNUMBER(FIND(".",D1180)),LEFT(D1180,FIND(".",D1180)-1),D1180)),PlanCont,0)),ISNUMBER(MATCH(LEFT(TRIM(IF(ISNUMBER(FIND(".",D1180)),LEFT(D1180,FIND(".",D1180)-1),D1180)),4),PlanCont,0)),ISNUMBER(MATCH(LEFT(TRIM(IF(ISNUMBER(FIND(".",D1180)),LEFT(D1180,FIND(".",D1180)-1),D1180)),3),PlanCont,0)))),"Contul debitor nu există în plan. ",""))&amp;IF(E1180="","Lipsește contul creditor. ",IF(NOT(OR(ISNUMBER(MATCH(TRIM(IF(ISNUMBER(FIND(".",E1180)),LEFT(E1180,FIND(".",E1180)-1),E1180)),PlanCont,0)),ISNUMBER(MATCH(LEFT(TRIM(IF(ISNUMBER(FIND(".",E1180)),LEFT(E1180,FIND(".",E1180)-1),E1180)),4),PlanCont,0)),ISNUMBER(MATCH(LEFT(TRIM(IF(ISNUMBER(FIND(".",E1180)),LEFT(E1180,FIND(".",E1180)-1),E1180)),3),PlanCont,0)))),"Contul creditor nu există în plan. ",""))&amp;IF(AND(D1180&lt;&gt;"",TRIM(D1180&amp;"")=TRIM(E1180&amp;"")),"Același cont pe debit și credit. ","")&amp;IF(N(F1180)=0,"Lipsește suma. ","")&amp;IF(AND(N(F1180)&lt;0,J1180&lt;&gt;"Stornare"),"Sumă negativă într-o notă care nu e de stornare. ","")&amp;IF(C1180="","Lipsește explicația. ","")))</f>
        <v/>
      </c>
      <c r="L1180" s="1" t="str">
        <f>IF(B1180="","",B1180&amp;"|"&amp;COUNTIF($B$5:B1180,B1180))</f>
        <v/>
      </c>
      <c r="M1180" s="1" t="str">
        <f t="shared" si="56"/>
        <v/>
      </c>
    </row>
    <row r="1181" spans="2:13" x14ac:dyDescent="0.2">
      <c r="B1181" s="18"/>
      <c r="C1181" s="13"/>
      <c r="D1181" s="22"/>
      <c r="E1181" s="22"/>
      <c r="F1181" s="23"/>
      <c r="G1181" s="24" t="str">
        <f>IF(B1181="","",IFERROR(INDEX('Registru note'!$C$5:$C$504,MATCH(B1181,'Registru note'!$B$5:$B$504,0)),""))</f>
        <v/>
      </c>
      <c r="H1181" s="25" t="str">
        <f t="shared" si="54"/>
        <v/>
      </c>
      <c r="I1181" s="25" t="str">
        <f t="shared" si="55"/>
        <v/>
      </c>
      <c r="J1181" s="15" t="str">
        <f>IF(B1181="","",IFERROR(INDEX('Registru note'!$D$5:$D$504,MATCH(B1181,'Registru note'!$B$5:$B$504,0)),""))</f>
        <v/>
      </c>
      <c r="K1181" s="17" t="str">
        <f>IF(AND(B1181="",D1181="",E1181=""),"",TRIM(IF(ISNA(MATCH(B1181,'Registru note'!$B$5:$B$504,0)),"Nota nu există în registru. ","")&amp;IF(D1181="","Lipsește contul debitor. ",IF(NOT(OR(ISNUMBER(MATCH(TRIM(IF(ISNUMBER(FIND(".",D1181)),LEFT(D1181,FIND(".",D1181)-1),D1181)),PlanCont,0)),ISNUMBER(MATCH(LEFT(TRIM(IF(ISNUMBER(FIND(".",D1181)),LEFT(D1181,FIND(".",D1181)-1),D1181)),4),PlanCont,0)),ISNUMBER(MATCH(LEFT(TRIM(IF(ISNUMBER(FIND(".",D1181)),LEFT(D1181,FIND(".",D1181)-1),D1181)),3),PlanCont,0)))),"Contul debitor nu există în plan. ",""))&amp;IF(E1181="","Lipsește contul creditor. ",IF(NOT(OR(ISNUMBER(MATCH(TRIM(IF(ISNUMBER(FIND(".",E1181)),LEFT(E1181,FIND(".",E1181)-1),E1181)),PlanCont,0)),ISNUMBER(MATCH(LEFT(TRIM(IF(ISNUMBER(FIND(".",E1181)),LEFT(E1181,FIND(".",E1181)-1),E1181)),4),PlanCont,0)),ISNUMBER(MATCH(LEFT(TRIM(IF(ISNUMBER(FIND(".",E1181)),LEFT(E1181,FIND(".",E1181)-1),E1181)),3),PlanCont,0)))),"Contul creditor nu există în plan. ",""))&amp;IF(AND(D1181&lt;&gt;"",TRIM(D1181&amp;"")=TRIM(E1181&amp;"")),"Același cont pe debit și credit. ","")&amp;IF(N(F1181)=0,"Lipsește suma. ","")&amp;IF(AND(N(F1181)&lt;0,J1181&lt;&gt;"Stornare"),"Sumă negativă într-o notă care nu e de stornare. ","")&amp;IF(C1181="","Lipsește explicația. ","")))</f>
        <v/>
      </c>
      <c r="L1181" s="1" t="str">
        <f>IF(B1181="","",B1181&amp;"|"&amp;COUNTIF($B$5:B1181,B1181))</f>
        <v/>
      </c>
      <c r="M1181" s="1" t="str">
        <f t="shared" si="56"/>
        <v/>
      </c>
    </row>
    <row r="1182" spans="2:13" x14ac:dyDescent="0.2">
      <c r="B1182" s="18"/>
      <c r="C1182" s="13"/>
      <c r="D1182" s="22"/>
      <c r="E1182" s="22"/>
      <c r="F1182" s="23"/>
      <c r="G1182" s="24" t="str">
        <f>IF(B1182="","",IFERROR(INDEX('Registru note'!$C$5:$C$504,MATCH(B1182,'Registru note'!$B$5:$B$504,0)),""))</f>
        <v/>
      </c>
      <c r="H1182" s="25" t="str">
        <f t="shared" si="54"/>
        <v/>
      </c>
      <c r="I1182" s="25" t="str">
        <f t="shared" si="55"/>
        <v/>
      </c>
      <c r="J1182" s="15" t="str">
        <f>IF(B1182="","",IFERROR(INDEX('Registru note'!$D$5:$D$504,MATCH(B1182,'Registru note'!$B$5:$B$504,0)),""))</f>
        <v/>
      </c>
      <c r="K1182" s="17" t="str">
        <f>IF(AND(B1182="",D1182="",E1182=""),"",TRIM(IF(ISNA(MATCH(B1182,'Registru note'!$B$5:$B$504,0)),"Nota nu există în registru. ","")&amp;IF(D1182="","Lipsește contul debitor. ",IF(NOT(OR(ISNUMBER(MATCH(TRIM(IF(ISNUMBER(FIND(".",D1182)),LEFT(D1182,FIND(".",D1182)-1),D1182)),PlanCont,0)),ISNUMBER(MATCH(LEFT(TRIM(IF(ISNUMBER(FIND(".",D1182)),LEFT(D1182,FIND(".",D1182)-1),D1182)),4),PlanCont,0)),ISNUMBER(MATCH(LEFT(TRIM(IF(ISNUMBER(FIND(".",D1182)),LEFT(D1182,FIND(".",D1182)-1),D1182)),3),PlanCont,0)))),"Contul debitor nu există în plan. ",""))&amp;IF(E1182="","Lipsește contul creditor. ",IF(NOT(OR(ISNUMBER(MATCH(TRIM(IF(ISNUMBER(FIND(".",E1182)),LEFT(E1182,FIND(".",E1182)-1),E1182)),PlanCont,0)),ISNUMBER(MATCH(LEFT(TRIM(IF(ISNUMBER(FIND(".",E1182)),LEFT(E1182,FIND(".",E1182)-1),E1182)),4),PlanCont,0)),ISNUMBER(MATCH(LEFT(TRIM(IF(ISNUMBER(FIND(".",E1182)),LEFT(E1182,FIND(".",E1182)-1),E1182)),3),PlanCont,0)))),"Contul creditor nu există în plan. ",""))&amp;IF(AND(D1182&lt;&gt;"",TRIM(D1182&amp;"")=TRIM(E1182&amp;"")),"Același cont pe debit și credit. ","")&amp;IF(N(F1182)=0,"Lipsește suma. ","")&amp;IF(AND(N(F1182)&lt;0,J1182&lt;&gt;"Stornare"),"Sumă negativă într-o notă care nu e de stornare. ","")&amp;IF(C1182="","Lipsește explicația. ","")))</f>
        <v/>
      </c>
      <c r="L1182" s="1" t="str">
        <f>IF(B1182="","",B1182&amp;"|"&amp;COUNTIF($B$5:B1182,B1182))</f>
        <v/>
      </c>
      <c r="M1182" s="1" t="str">
        <f t="shared" si="56"/>
        <v/>
      </c>
    </row>
    <row r="1183" spans="2:13" x14ac:dyDescent="0.2">
      <c r="B1183" s="18"/>
      <c r="C1183" s="13"/>
      <c r="D1183" s="22"/>
      <c r="E1183" s="22"/>
      <c r="F1183" s="23"/>
      <c r="G1183" s="24" t="str">
        <f>IF(B1183="","",IFERROR(INDEX('Registru note'!$C$5:$C$504,MATCH(B1183,'Registru note'!$B$5:$B$504,0)),""))</f>
        <v/>
      </c>
      <c r="H1183" s="25" t="str">
        <f t="shared" si="54"/>
        <v/>
      </c>
      <c r="I1183" s="25" t="str">
        <f t="shared" si="55"/>
        <v/>
      </c>
      <c r="J1183" s="15" t="str">
        <f>IF(B1183="","",IFERROR(INDEX('Registru note'!$D$5:$D$504,MATCH(B1183,'Registru note'!$B$5:$B$504,0)),""))</f>
        <v/>
      </c>
      <c r="K1183" s="17" t="str">
        <f>IF(AND(B1183="",D1183="",E1183=""),"",TRIM(IF(ISNA(MATCH(B1183,'Registru note'!$B$5:$B$504,0)),"Nota nu există în registru. ","")&amp;IF(D1183="","Lipsește contul debitor. ",IF(NOT(OR(ISNUMBER(MATCH(TRIM(IF(ISNUMBER(FIND(".",D1183)),LEFT(D1183,FIND(".",D1183)-1),D1183)),PlanCont,0)),ISNUMBER(MATCH(LEFT(TRIM(IF(ISNUMBER(FIND(".",D1183)),LEFT(D1183,FIND(".",D1183)-1),D1183)),4),PlanCont,0)),ISNUMBER(MATCH(LEFT(TRIM(IF(ISNUMBER(FIND(".",D1183)),LEFT(D1183,FIND(".",D1183)-1),D1183)),3),PlanCont,0)))),"Contul debitor nu există în plan. ",""))&amp;IF(E1183="","Lipsește contul creditor. ",IF(NOT(OR(ISNUMBER(MATCH(TRIM(IF(ISNUMBER(FIND(".",E1183)),LEFT(E1183,FIND(".",E1183)-1),E1183)),PlanCont,0)),ISNUMBER(MATCH(LEFT(TRIM(IF(ISNUMBER(FIND(".",E1183)),LEFT(E1183,FIND(".",E1183)-1),E1183)),4),PlanCont,0)),ISNUMBER(MATCH(LEFT(TRIM(IF(ISNUMBER(FIND(".",E1183)),LEFT(E1183,FIND(".",E1183)-1),E1183)),3),PlanCont,0)))),"Contul creditor nu există în plan. ",""))&amp;IF(AND(D1183&lt;&gt;"",TRIM(D1183&amp;"")=TRIM(E1183&amp;"")),"Același cont pe debit și credit. ","")&amp;IF(N(F1183)=0,"Lipsește suma. ","")&amp;IF(AND(N(F1183)&lt;0,J1183&lt;&gt;"Stornare"),"Sumă negativă într-o notă care nu e de stornare. ","")&amp;IF(C1183="","Lipsește explicația. ","")))</f>
        <v/>
      </c>
      <c r="L1183" s="1" t="str">
        <f>IF(B1183="","",B1183&amp;"|"&amp;COUNTIF($B$5:B1183,B1183))</f>
        <v/>
      </c>
      <c r="M1183" s="1" t="str">
        <f t="shared" si="56"/>
        <v/>
      </c>
    </row>
    <row r="1184" spans="2:13" x14ac:dyDescent="0.2">
      <c r="B1184" s="18"/>
      <c r="C1184" s="13"/>
      <c r="D1184" s="22"/>
      <c r="E1184" s="22"/>
      <c r="F1184" s="23"/>
      <c r="G1184" s="24" t="str">
        <f>IF(B1184="","",IFERROR(INDEX('Registru note'!$C$5:$C$504,MATCH(B1184,'Registru note'!$B$5:$B$504,0)),""))</f>
        <v/>
      </c>
      <c r="H1184" s="25" t="str">
        <f t="shared" si="54"/>
        <v/>
      </c>
      <c r="I1184" s="25" t="str">
        <f t="shared" si="55"/>
        <v/>
      </c>
      <c r="J1184" s="15" t="str">
        <f>IF(B1184="","",IFERROR(INDEX('Registru note'!$D$5:$D$504,MATCH(B1184,'Registru note'!$B$5:$B$504,0)),""))</f>
        <v/>
      </c>
      <c r="K1184" s="17" t="str">
        <f>IF(AND(B1184="",D1184="",E1184=""),"",TRIM(IF(ISNA(MATCH(B1184,'Registru note'!$B$5:$B$504,0)),"Nota nu există în registru. ","")&amp;IF(D1184="","Lipsește contul debitor. ",IF(NOT(OR(ISNUMBER(MATCH(TRIM(IF(ISNUMBER(FIND(".",D1184)),LEFT(D1184,FIND(".",D1184)-1),D1184)),PlanCont,0)),ISNUMBER(MATCH(LEFT(TRIM(IF(ISNUMBER(FIND(".",D1184)),LEFT(D1184,FIND(".",D1184)-1),D1184)),4),PlanCont,0)),ISNUMBER(MATCH(LEFT(TRIM(IF(ISNUMBER(FIND(".",D1184)),LEFT(D1184,FIND(".",D1184)-1),D1184)),3),PlanCont,0)))),"Contul debitor nu există în plan. ",""))&amp;IF(E1184="","Lipsește contul creditor. ",IF(NOT(OR(ISNUMBER(MATCH(TRIM(IF(ISNUMBER(FIND(".",E1184)),LEFT(E1184,FIND(".",E1184)-1),E1184)),PlanCont,0)),ISNUMBER(MATCH(LEFT(TRIM(IF(ISNUMBER(FIND(".",E1184)),LEFT(E1184,FIND(".",E1184)-1),E1184)),4),PlanCont,0)),ISNUMBER(MATCH(LEFT(TRIM(IF(ISNUMBER(FIND(".",E1184)),LEFT(E1184,FIND(".",E1184)-1),E1184)),3),PlanCont,0)))),"Contul creditor nu există în plan. ",""))&amp;IF(AND(D1184&lt;&gt;"",TRIM(D1184&amp;"")=TRIM(E1184&amp;"")),"Același cont pe debit și credit. ","")&amp;IF(N(F1184)=0,"Lipsește suma. ","")&amp;IF(AND(N(F1184)&lt;0,J1184&lt;&gt;"Stornare"),"Sumă negativă într-o notă care nu e de stornare. ","")&amp;IF(C1184="","Lipsește explicația. ","")))</f>
        <v/>
      </c>
      <c r="L1184" s="1" t="str">
        <f>IF(B1184="","",B1184&amp;"|"&amp;COUNTIF($B$5:B1184,B1184))</f>
        <v/>
      </c>
      <c r="M1184" s="1" t="str">
        <f t="shared" si="56"/>
        <v/>
      </c>
    </row>
    <row r="1185" spans="2:13" x14ac:dyDescent="0.2">
      <c r="B1185" s="18"/>
      <c r="C1185" s="13"/>
      <c r="D1185" s="22"/>
      <c r="E1185" s="22"/>
      <c r="F1185" s="23"/>
      <c r="G1185" s="24" t="str">
        <f>IF(B1185="","",IFERROR(INDEX('Registru note'!$C$5:$C$504,MATCH(B1185,'Registru note'!$B$5:$B$504,0)),""))</f>
        <v/>
      </c>
      <c r="H1185" s="25" t="str">
        <f t="shared" si="54"/>
        <v/>
      </c>
      <c r="I1185" s="25" t="str">
        <f t="shared" si="55"/>
        <v/>
      </c>
      <c r="J1185" s="15" t="str">
        <f>IF(B1185="","",IFERROR(INDEX('Registru note'!$D$5:$D$504,MATCH(B1185,'Registru note'!$B$5:$B$504,0)),""))</f>
        <v/>
      </c>
      <c r="K1185" s="17" t="str">
        <f>IF(AND(B1185="",D1185="",E1185=""),"",TRIM(IF(ISNA(MATCH(B1185,'Registru note'!$B$5:$B$504,0)),"Nota nu există în registru. ","")&amp;IF(D1185="","Lipsește contul debitor. ",IF(NOT(OR(ISNUMBER(MATCH(TRIM(IF(ISNUMBER(FIND(".",D1185)),LEFT(D1185,FIND(".",D1185)-1),D1185)),PlanCont,0)),ISNUMBER(MATCH(LEFT(TRIM(IF(ISNUMBER(FIND(".",D1185)),LEFT(D1185,FIND(".",D1185)-1),D1185)),4),PlanCont,0)),ISNUMBER(MATCH(LEFT(TRIM(IF(ISNUMBER(FIND(".",D1185)),LEFT(D1185,FIND(".",D1185)-1),D1185)),3),PlanCont,0)))),"Contul debitor nu există în plan. ",""))&amp;IF(E1185="","Lipsește contul creditor. ",IF(NOT(OR(ISNUMBER(MATCH(TRIM(IF(ISNUMBER(FIND(".",E1185)),LEFT(E1185,FIND(".",E1185)-1),E1185)),PlanCont,0)),ISNUMBER(MATCH(LEFT(TRIM(IF(ISNUMBER(FIND(".",E1185)),LEFT(E1185,FIND(".",E1185)-1),E1185)),4),PlanCont,0)),ISNUMBER(MATCH(LEFT(TRIM(IF(ISNUMBER(FIND(".",E1185)),LEFT(E1185,FIND(".",E1185)-1),E1185)),3),PlanCont,0)))),"Contul creditor nu există în plan. ",""))&amp;IF(AND(D1185&lt;&gt;"",TRIM(D1185&amp;"")=TRIM(E1185&amp;"")),"Același cont pe debit și credit. ","")&amp;IF(N(F1185)=0,"Lipsește suma. ","")&amp;IF(AND(N(F1185)&lt;0,J1185&lt;&gt;"Stornare"),"Sumă negativă într-o notă care nu e de stornare. ","")&amp;IF(C1185="","Lipsește explicația. ","")))</f>
        <v/>
      </c>
      <c r="L1185" s="1" t="str">
        <f>IF(B1185="","",B1185&amp;"|"&amp;COUNTIF($B$5:B1185,B1185))</f>
        <v/>
      </c>
      <c r="M1185" s="1" t="str">
        <f t="shared" si="56"/>
        <v/>
      </c>
    </row>
    <row r="1186" spans="2:13" x14ac:dyDescent="0.2">
      <c r="B1186" s="18"/>
      <c r="C1186" s="13"/>
      <c r="D1186" s="22"/>
      <c r="E1186" s="22"/>
      <c r="F1186" s="23"/>
      <c r="G1186" s="24" t="str">
        <f>IF(B1186="","",IFERROR(INDEX('Registru note'!$C$5:$C$504,MATCH(B1186,'Registru note'!$B$5:$B$504,0)),""))</f>
        <v/>
      </c>
      <c r="H1186" s="25" t="str">
        <f t="shared" si="54"/>
        <v/>
      </c>
      <c r="I1186" s="25" t="str">
        <f t="shared" si="55"/>
        <v/>
      </c>
      <c r="J1186" s="15" t="str">
        <f>IF(B1186="","",IFERROR(INDEX('Registru note'!$D$5:$D$504,MATCH(B1186,'Registru note'!$B$5:$B$504,0)),""))</f>
        <v/>
      </c>
      <c r="K1186" s="17" t="str">
        <f>IF(AND(B1186="",D1186="",E1186=""),"",TRIM(IF(ISNA(MATCH(B1186,'Registru note'!$B$5:$B$504,0)),"Nota nu există în registru. ","")&amp;IF(D1186="","Lipsește contul debitor. ",IF(NOT(OR(ISNUMBER(MATCH(TRIM(IF(ISNUMBER(FIND(".",D1186)),LEFT(D1186,FIND(".",D1186)-1),D1186)),PlanCont,0)),ISNUMBER(MATCH(LEFT(TRIM(IF(ISNUMBER(FIND(".",D1186)),LEFT(D1186,FIND(".",D1186)-1),D1186)),4),PlanCont,0)),ISNUMBER(MATCH(LEFT(TRIM(IF(ISNUMBER(FIND(".",D1186)),LEFT(D1186,FIND(".",D1186)-1),D1186)),3),PlanCont,0)))),"Contul debitor nu există în plan. ",""))&amp;IF(E1186="","Lipsește contul creditor. ",IF(NOT(OR(ISNUMBER(MATCH(TRIM(IF(ISNUMBER(FIND(".",E1186)),LEFT(E1186,FIND(".",E1186)-1),E1186)),PlanCont,0)),ISNUMBER(MATCH(LEFT(TRIM(IF(ISNUMBER(FIND(".",E1186)),LEFT(E1186,FIND(".",E1186)-1),E1186)),4),PlanCont,0)),ISNUMBER(MATCH(LEFT(TRIM(IF(ISNUMBER(FIND(".",E1186)),LEFT(E1186,FIND(".",E1186)-1),E1186)),3),PlanCont,0)))),"Contul creditor nu există în plan. ",""))&amp;IF(AND(D1186&lt;&gt;"",TRIM(D1186&amp;"")=TRIM(E1186&amp;"")),"Același cont pe debit și credit. ","")&amp;IF(N(F1186)=0,"Lipsește suma. ","")&amp;IF(AND(N(F1186)&lt;0,J1186&lt;&gt;"Stornare"),"Sumă negativă într-o notă care nu e de stornare. ","")&amp;IF(C1186="","Lipsește explicația. ","")))</f>
        <v/>
      </c>
      <c r="L1186" s="1" t="str">
        <f>IF(B1186="","",B1186&amp;"|"&amp;COUNTIF($B$5:B1186,B1186))</f>
        <v/>
      </c>
      <c r="M1186" s="1" t="str">
        <f t="shared" si="56"/>
        <v/>
      </c>
    </row>
    <row r="1187" spans="2:13" x14ac:dyDescent="0.2">
      <c r="B1187" s="18"/>
      <c r="C1187" s="13"/>
      <c r="D1187" s="22"/>
      <c r="E1187" s="22"/>
      <c r="F1187" s="23"/>
      <c r="G1187" s="24" t="str">
        <f>IF(B1187="","",IFERROR(INDEX('Registru note'!$C$5:$C$504,MATCH(B1187,'Registru note'!$B$5:$B$504,0)),""))</f>
        <v/>
      </c>
      <c r="H1187" s="25" t="str">
        <f t="shared" si="54"/>
        <v/>
      </c>
      <c r="I1187" s="25" t="str">
        <f t="shared" si="55"/>
        <v/>
      </c>
      <c r="J1187" s="15" t="str">
        <f>IF(B1187="","",IFERROR(INDEX('Registru note'!$D$5:$D$504,MATCH(B1187,'Registru note'!$B$5:$B$504,0)),""))</f>
        <v/>
      </c>
      <c r="K1187" s="17" t="str">
        <f>IF(AND(B1187="",D1187="",E1187=""),"",TRIM(IF(ISNA(MATCH(B1187,'Registru note'!$B$5:$B$504,0)),"Nota nu există în registru. ","")&amp;IF(D1187="","Lipsește contul debitor. ",IF(NOT(OR(ISNUMBER(MATCH(TRIM(IF(ISNUMBER(FIND(".",D1187)),LEFT(D1187,FIND(".",D1187)-1),D1187)),PlanCont,0)),ISNUMBER(MATCH(LEFT(TRIM(IF(ISNUMBER(FIND(".",D1187)),LEFT(D1187,FIND(".",D1187)-1),D1187)),4),PlanCont,0)),ISNUMBER(MATCH(LEFT(TRIM(IF(ISNUMBER(FIND(".",D1187)),LEFT(D1187,FIND(".",D1187)-1),D1187)),3),PlanCont,0)))),"Contul debitor nu există în plan. ",""))&amp;IF(E1187="","Lipsește contul creditor. ",IF(NOT(OR(ISNUMBER(MATCH(TRIM(IF(ISNUMBER(FIND(".",E1187)),LEFT(E1187,FIND(".",E1187)-1),E1187)),PlanCont,0)),ISNUMBER(MATCH(LEFT(TRIM(IF(ISNUMBER(FIND(".",E1187)),LEFT(E1187,FIND(".",E1187)-1),E1187)),4),PlanCont,0)),ISNUMBER(MATCH(LEFT(TRIM(IF(ISNUMBER(FIND(".",E1187)),LEFT(E1187,FIND(".",E1187)-1),E1187)),3),PlanCont,0)))),"Contul creditor nu există în plan. ",""))&amp;IF(AND(D1187&lt;&gt;"",TRIM(D1187&amp;"")=TRIM(E1187&amp;"")),"Același cont pe debit și credit. ","")&amp;IF(N(F1187)=0,"Lipsește suma. ","")&amp;IF(AND(N(F1187)&lt;0,J1187&lt;&gt;"Stornare"),"Sumă negativă într-o notă care nu e de stornare. ","")&amp;IF(C1187="","Lipsește explicația. ","")))</f>
        <v/>
      </c>
      <c r="L1187" s="1" t="str">
        <f>IF(B1187="","",B1187&amp;"|"&amp;COUNTIF($B$5:B1187,B1187))</f>
        <v/>
      </c>
      <c r="M1187" s="1" t="str">
        <f t="shared" si="56"/>
        <v/>
      </c>
    </row>
    <row r="1188" spans="2:13" x14ac:dyDescent="0.2">
      <c r="B1188" s="18"/>
      <c r="C1188" s="13"/>
      <c r="D1188" s="22"/>
      <c r="E1188" s="22"/>
      <c r="F1188" s="23"/>
      <c r="G1188" s="24" t="str">
        <f>IF(B1188="","",IFERROR(INDEX('Registru note'!$C$5:$C$504,MATCH(B1188,'Registru note'!$B$5:$B$504,0)),""))</f>
        <v/>
      </c>
      <c r="H1188" s="25" t="str">
        <f t="shared" si="54"/>
        <v/>
      </c>
      <c r="I1188" s="25" t="str">
        <f t="shared" si="55"/>
        <v/>
      </c>
      <c r="J1188" s="15" t="str">
        <f>IF(B1188="","",IFERROR(INDEX('Registru note'!$D$5:$D$504,MATCH(B1188,'Registru note'!$B$5:$B$504,0)),""))</f>
        <v/>
      </c>
      <c r="K1188" s="17" t="str">
        <f>IF(AND(B1188="",D1188="",E1188=""),"",TRIM(IF(ISNA(MATCH(B1188,'Registru note'!$B$5:$B$504,0)),"Nota nu există în registru. ","")&amp;IF(D1188="","Lipsește contul debitor. ",IF(NOT(OR(ISNUMBER(MATCH(TRIM(IF(ISNUMBER(FIND(".",D1188)),LEFT(D1188,FIND(".",D1188)-1),D1188)),PlanCont,0)),ISNUMBER(MATCH(LEFT(TRIM(IF(ISNUMBER(FIND(".",D1188)),LEFT(D1188,FIND(".",D1188)-1),D1188)),4),PlanCont,0)),ISNUMBER(MATCH(LEFT(TRIM(IF(ISNUMBER(FIND(".",D1188)),LEFT(D1188,FIND(".",D1188)-1),D1188)),3),PlanCont,0)))),"Contul debitor nu există în plan. ",""))&amp;IF(E1188="","Lipsește contul creditor. ",IF(NOT(OR(ISNUMBER(MATCH(TRIM(IF(ISNUMBER(FIND(".",E1188)),LEFT(E1188,FIND(".",E1188)-1),E1188)),PlanCont,0)),ISNUMBER(MATCH(LEFT(TRIM(IF(ISNUMBER(FIND(".",E1188)),LEFT(E1188,FIND(".",E1188)-1),E1188)),4),PlanCont,0)),ISNUMBER(MATCH(LEFT(TRIM(IF(ISNUMBER(FIND(".",E1188)),LEFT(E1188,FIND(".",E1188)-1),E1188)),3),PlanCont,0)))),"Contul creditor nu există în plan. ",""))&amp;IF(AND(D1188&lt;&gt;"",TRIM(D1188&amp;"")=TRIM(E1188&amp;"")),"Același cont pe debit și credit. ","")&amp;IF(N(F1188)=0,"Lipsește suma. ","")&amp;IF(AND(N(F1188)&lt;0,J1188&lt;&gt;"Stornare"),"Sumă negativă într-o notă care nu e de stornare. ","")&amp;IF(C1188="","Lipsește explicația. ","")))</f>
        <v/>
      </c>
      <c r="L1188" s="1" t="str">
        <f>IF(B1188="","",B1188&amp;"|"&amp;COUNTIF($B$5:B1188,B1188))</f>
        <v/>
      </c>
      <c r="M1188" s="1" t="str">
        <f t="shared" si="56"/>
        <v/>
      </c>
    </row>
    <row r="1189" spans="2:13" x14ac:dyDescent="0.2">
      <c r="B1189" s="18"/>
      <c r="C1189" s="13"/>
      <c r="D1189" s="22"/>
      <c r="E1189" s="22"/>
      <c r="F1189" s="23"/>
      <c r="G1189" s="24" t="str">
        <f>IF(B1189="","",IFERROR(INDEX('Registru note'!$C$5:$C$504,MATCH(B1189,'Registru note'!$B$5:$B$504,0)),""))</f>
        <v/>
      </c>
      <c r="H1189" s="25" t="str">
        <f t="shared" si="54"/>
        <v/>
      </c>
      <c r="I1189" s="25" t="str">
        <f t="shared" si="55"/>
        <v/>
      </c>
      <c r="J1189" s="15" t="str">
        <f>IF(B1189="","",IFERROR(INDEX('Registru note'!$D$5:$D$504,MATCH(B1189,'Registru note'!$B$5:$B$504,0)),""))</f>
        <v/>
      </c>
      <c r="K1189" s="17" t="str">
        <f>IF(AND(B1189="",D1189="",E1189=""),"",TRIM(IF(ISNA(MATCH(B1189,'Registru note'!$B$5:$B$504,0)),"Nota nu există în registru. ","")&amp;IF(D1189="","Lipsește contul debitor. ",IF(NOT(OR(ISNUMBER(MATCH(TRIM(IF(ISNUMBER(FIND(".",D1189)),LEFT(D1189,FIND(".",D1189)-1),D1189)),PlanCont,0)),ISNUMBER(MATCH(LEFT(TRIM(IF(ISNUMBER(FIND(".",D1189)),LEFT(D1189,FIND(".",D1189)-1),D1189)),4),PlanCont,0)),ISNUMBER(MATCH(LEFT(TRIM(IF(ISNUMBER(FIND(".",D1189)),LEFT(D1189,FIND(".",D1189)-1),D1189)),3),PlanCont,0)))),"Contul debitor nu există în plan. ",""))&amp;IF(E1189="","Lipsește contul creditor. ",IF(NOT(OR(ISNUMBER(MATCH(TRIM(IF(ISNUMBER(FIND(".",E1189)),LEFT(E1189,FIND(".",E1189)-1),E1189)),PlanCont,0)),ISNUMBER(MATCH(LEFT(TRIM(IF(ISNUMBER(FIND(".",E1189)),LEFT(E1189,FIND(".",E1189)-1),E1189)),4),PlanCont,0)),ISNUMBER(MATCH(LEFT(TRIM(IF(ISNUMBER(FIND(".",E1189)),LEFT(E1189,FIND(".",E1189)-1),E1189)),3),PlanCont,0)))),"Contul creditor nu există în plan. ",""))&amp;IF(AND(D1189&lt;&gt;"",TRIM(D1189&amp;"")=TRIM(E1189&amp;"")),"Același cont pe debit și credit. ","")&amp;IF(N(F1189)=0,"Lipsește suma. ","")&amp;IF(AND(N(F1189)&lt;0,J1189&lt;&gt;"Stornare"),"Sumă negativă într-o notă care nu e de stornare. ","")&amp;IF(C1189="","Lipsește explicația. ","")))</f>
        <v/>
      </c>
      <c r="L1189" s="1" t="str">
        <f>IF(B1189="","",B1189&amp;"|"&amp;COUNTIF($B$5:B1189,B1189))</f>
        <v/>
      </c>
      <c r="M1189" s="1" t="str">
        <f t="shared" si="56"/>
        <v/>
      </c>
    </row>
    <row r="1190" spans="2:13" x14ac:dyDescent="0.2">
      <c r="B1190" s="18"/>
      <c r="C1190" s="13"/>
      <c r="D1190" s="22"/>
      <c r="E1190" s="22"/>
      <c r="F1190" s="23"/>
      <c r="G1190" s="24" t="str">
        <f>IF(B1190="","",IFERROR(INDEX('Registru note'!$C$5:$C$504,MATCH(B1190,'Registru note'!$B$5:$B$504,0)),""))</f>
        <v/>
      </c>
      <c r="H1190" s="25" t="str">
        <f t="shared" si="54"/>
        <v/>
      </c>
      <c r="I1190" s="25" t="str">
        <f t="shared" si="55"/>
        <v/>
      </c>
      <c r="J1190" s="15" t="str">
        <f>IF(B1190="","",IFERROR(INDEX('Registru note'!$D$5:$D$504,MATCH(B1190,'Registru note'!$B$5:$B$504,0)),""))</f>
        <v/>
      </c>
      <c r="K1190" s="17" t="str">
        <f>IF(AND(B1190="",D1190="",E1190=""),"",TRIM(IF(ISNA(MATCH(B1190,'Registru note'!$B$5:$B$504,0)),"Nota nu există în registru. ","")&amp;IF(D1190="","Lipsește contul debitor. ",IF(NOT(OR(ISNUMBER(MATCH(TRIM(IF(ISNUMBER(FIND(".",D1190)),LEFT(D1190,FIND(".",D1190)-1),D1190)),PlanCont,0)),ISNUMBER(MATCH(LEFT(TRIM(IF(ISNUMBER(FIND(".",D1190)),LEFT(D1190,FIND(".",D1190)-1),D1190)),4),PlanCont,0)),ISNUMBER(MATCH(LEFT(TRIM(IF(ISNUMBER(FIND(".",D1190)),LEFT(D1190,FIND(".",D1190)-1),D1190)),3),PlanCont,0)))),"Contul debitor nu există în plan. ",""))&amp;IF(E1190="","Lipsește contul creditor. ",IF(NOT(OR(ISNUMBER(MATCH(TRIM(IF(ISNUMBER(FIND(".",E1190)),LEFT(E1190,FIND(".",E1190)-1),E1190)),PlanCont,0)),ISNUMBER(MATCH(LEFT(TRIM(IF(ISNUMBER(FIND(".",E1190)),LEFT(E1190,FIND(".",E1190)-1),E1190)),4),PlanCont,0)),ISNUMBER(MATCH(LEFT(TRIM(IF(ISNUMBER(FIND(".",E1190)),LEFT(E1190,FIND(".",E1190)-1),E1190)),3),PlanCont,0)))),"Contul creditor nu există în plan. ",""))&amp;IF(AND(D1190&lt;&gt;"",TRIM(D1190&amp;"")=TRIM(E1190&amp;"")),"Același cont pe debit și credit. ","")&amp;IF(N(F1190)=0,"Lipsește suma. ","")&amp;IF(AND(N(F1190)&lt;0,J1190&lt;&gt;"Stornare"),"Sumă negativă într-o notă care nu e de stornare. ","")&amp;IF(C1190="","Lipsește explicația. ","")))</f>
        <v/>
      </c>
      <c r="L1190" s="1" t="str">
        <f>IF(B1190="","",B1190&amp;"|"&amp;COUNTIF($B$5:B1190,B1190))</f>
        <v/>
      </c>
      <c r="M1190" s="1" t="str">
        <f t="shared" si="56"/>
        <v/>
      </c>
    </row>
    <row r="1191" spans="2:13" x14ac:dyDescent="0.2">
      <c r="B1191" s="18"/>
      <c r="C1191" s="13"/>
      <c r="D1191" s="22"/>
      <c r="E1191" s="22"/>
      <c r="F1191" s="23"/>
      <c r="G1191" s="24" t="str">
        <f>IF(B1191="","",IFERROR(INDEX('Registru note'!$C$5:$C$504,MATCH(B1191,'Registru note'!$B$5:$B$504,0)),""))</f>
        <v/>
      </c>
      <c r="H1191" s="25" t="str">
        <f t="shared" si="54"/>
        <v/>
      </c>
      <c r="I1191" s="25" t="str">
        <f t="shared" si="55"/>
        <v/>
      </c>
      <c r="J1191" s="15" t="str">
        <f>IF(B1191="","",IFERROR(INDEX('Registru note'!$D$5:$D$504,MATCH(B1191,'Registru note'!$B$5:$B$504,0)),""))</f>
        <v/>
      </c>
      <c r="K1191" s="17" t="str">
        <f>IF(AND(B1191="",D1191="",E1191=""),"",TRIM(IF(ISNA(MATCH(B1191,'Registru note'!$B$5:$B$504,0)),"Nota nu există în registru. ","")&amp;IF(D1191="","Lipsește contul debitor. ",IF(NOT(OR(ISNUMBER(MATCH(TRIM(IF(ISNUMBER(FIND(".",D1191)),LEFT(D1191,FIND(".",D1191)-1),D1191)),PlanCont,0)),ISNUMBER(MATCH(LEFT(TRIM(IF(ISNUMBER(FIND(".",D1191)),LEFT(D1191,FIND(".",D1191)-1),D1191)),4),PlanCont,0)),ISNUMBER(MATCH(LEFT(TRIM(IF(ISNUMBER(FIND(".",D1191)),LEFT(D1191,FIND(".",D1191)-1),D1191)),3),PlanCont,0)))),"Contul debitor nu există în plan. ",""))&amp;IF(E1191="","Lipsește contul creditor. ",IF(NOT(OR(ISNUMBER(MATCH(TRIM(IF(ISNUMBER(FIND(".",E1191)),LEFT(E1191,FIND(".",E1191)-1),E1191)),PlanCont,0)),ISNUMBER(MATCH(LEFT(TRIM(IF(ISNUMBER(FIND(".",E1191)),LEFT(E1191,FIND(".",E1191)-1),E1191)),4),PlanCont,0)),ISNUMBER(MATCH(LEFT(TRIM(IF(ISNUMBER(FIND(".",E1191)),LEFT(E1191,FIND(".",E1191)-1),E1191)),3),PlanCont,0)))),"Contul creditor nu există în plan. ",""))&amp;IF(AND(D1191&lt;&gt;"",TRIM(D1191&amp;"")=TRIM(E1191&amp;"")),"Același cont pe debit și credit. ","")&amp;IF(N(F1191)=0,"Lipsește suma. ","")&amp;IF(AND(N(F1191)&lt;0,J1191&lt;&gt;"Stornare"),"Sumă negativă într-o notă care nu e de stornare. ","")&amp;IF(C1191="","Lipsește explicația. ","")))</f>
        <v/>
      </c>
      <c r="L1191" s="1" t="str">
        <f>IF(B1191="","",B1191&amp;"|"&amp;COUNTIF($B$5:B1191,B1191))</f>
        <v/>
      </c>
      <c r="M1191" s="1" t="str">
        <f t="shared" si="56"/>
        <v/>
      </c>
    </row>
    <row r="1192" spans="2:13" x14ac:dyDescent="0.2">
      <c r="B1192" s="18"/>
      <c r="C1192" s="13"/>
      <c r="D1192" s="22"/>
      <c r="E1192" s="22"/>
      <c r="F1192" s="23"/>
      <c r="G1192" s="24" t="str">
        <f>IF(B1192="","",IFERROR(INDEX('Registru note'!$C$5:$C$504,MATCH(B1192,'Registru note'!$B$5:$B$504,0)),""))</f>
        <v/>
      </c>
      <c r="H1192" s="25" t="str">
        <f t="shared" si="54"/>
        <v/>
      </c>
      <c r="I1192" s="25" t="str">
        <f t="shared" si="55"/>
        <v/>
      </c>
      <c r="J1192" s="15" t="str">
        <f>IF(B1192="","",IFERROR(INDEX('Registru note'!$D$5:$D$504,MATCH(B1192,'Registru note'!$B$5:$B$504,0)),""))</f>
        <v/>
      </c>
      <c r="K1192" s="17" t="str">
        <f>IF(AND(B1192="",D1192="",E1192=""),"",TRIM(IF(ISNA(MATCH(B1192,'Registru note'!$B$5:$B$504,0)),"Nota nu există în registru. ","")&amp;IF(D1192="","Lipsește contul debitor. ",IF(NOT(OR(ISNUMBER(MATCH(TRIM(IF(ISNUMBER(FIND(".",D1192)),LEFT(D1192,FIND(".",D1192)-1),D1192)),PlanCont,0)),ISNUMBER(MATCH(LEFT(TRIM(IF(ISNUMBER(FIND(".",D1192)),LEFT(D1192,FIND(".",D1192)-1),D1192)),4),PlanCont,0)),ISNUMBER(MATCH(LEFT(TRIM(IF(ISNUMBER(FIND(".",D1192)),LEFT(D1192,FIND(".",D1192)-1),D1192)),3),PlanCont,0)))),"Contul debitor nu există în plan. ",""))&amp;IF(E1192="","Lipsește contul creditor. ",IF(NOT(OR(ISNUMBER(MATCH(TRIM(IF(ISNUMBER(FIND(".",E1192)),LEFT(E1192,FIND(".",E1192)-1),E1192)),PlanCont,0)),ISNUMBER(MATCH(LEFT(TRIM(IF(ISNUMBER(FIND(".",E1192)),LEFT(E1192,FIND(".",E1192)-1),E1192)),4),PlanCont,0)),ISNUMBER(MATCH(LEFT(TRIM(IF(ISNUMBER(FIND(".",E1192)),LEFT(E1192,FIND(".",E1192)-1),E1192)),3),PlanCont,0)))),"Contul creditor nu există în plan. ",""))&amp;IF(AND(D1192&lt;&gt;"",TRIM(D1192&amp;"")=TRIM(E1192&amp;"")),"Același cont pe debit și credit. ","")&amp;IF(N(F1192)=0,"Lipsește suma. ","")&amp;IF(AND(N(F1192)&lt;0,J1192&lt;&gt;"Stornare"),"Sumă negativă într-o notă care nu e de stornare. ","")&amp;IF(C1192="","Lipsește explicația. ","")))</f>
        <v/>
      </c>
      <c r="L1192" s="1" t="str">
        <f>IF(B1192="","",B1192&amp;"|"&amp;COUNTIF($B$5:B1192,B1192))</f>
        <v/>
      </c>
      <c r="M1192" s="1" t="str">
        <f t="shared" si="56"/>
        <v/>
      </c>
    </row>
    <row r="1193" spans="2:13" x14ac:dyDescent="0.2">
      <c r="B1193" s="18"/>
      <c r="C1193" s="13"/>
      <c r="D1193" s="22"/>
      <c r="E1193" s="22"/>
      <c r="F1193" s="23"/>
      <c r="G1193" s="24" t="str">
        <f>IF(B1193="","",IFERROR(INDEX('Registru note'!$C$5:$C$504,MATCH(B1193,'Registru note'!$B$5:$B$504,0)),""))</f>
        <v/>
      </c>
      <c r="H1193" s="25" t="str">
        <f t="shared" si="54"/>
        <v/>
      </c>
      <c r="I1193" s="25" t="str">
        <f t="shared" si="55"/>
        <v/>
      </c>
      <c r="J1193" s="15" t="str">
        <f>IF(B1193="","",IFERROR(INDEX('Registru note'!$D$5:$D$504,MATCH(B1193,'Registru note'!$B$5:$B$504,0)),""))</f>
        <v/>
      </c>
      <c r="K1193" s="17" t="str">
        <f>IF(AND(B1193="",D1193="",E1193=""),"",TRIM(IF(ISNA(MATCH(B1193,'Registru note'!$B$5:$B$504,0)),"Nota nu există în registru. ","")&amp;IF(D1193="","Lipsește contul debitor. ",IF(NOT(OR(ISNUMBER(MATCH(TRIM(IF(ISNUMBER(FIND(".",D1193)),LEFT(D1193,FIND(".",D1193)-1),D1193)),PlanCont,0)),ISNUMBER(MATCH(LEFT(TRIM(IF(ISNUMBER(FIND(".",D1193)),LEFT(D1193,FIND(".",D1193)-1),D1193)),4),PlanCont,0)),ISNUMBER(MATCH(LEFT(TRIM(IF(ISNUMBER(FIND(".",D1193)),LEFT(D1193,FIND(".",D1193)-1),D1193)),3),PlanCont,0)))),"Contul debitor nu există în plan. ",""))&amp;IF(E1193="","Lipsește contul creditor. ",IF(NOT(OR(ISNUMBER(MATCH(TRIM(IF(ISNUMBER(FIND(".",E1193)),LEFT(E1193,FIND(".",E1193)-1),E1193)),PlanCont,0)),ISNUMBER(MATCH(LEFT(TRIM(IF(ISNUMBER(FIND(".",E1193)),LEFT(E1193,FIND(".",E1193)-1),E1193)),4),PlanCont,0)),ISNUMBER(MATCH(LEFT(TRIM(IF(ISNUMBER(FIND(".",E1193)),LEFT(E1193,FIND(".",E1193)-1),E1193)),3),PlanCont,0)))),"Contul creditor nu există în plan. ",""))&amp;IF(AND(D1193&lt;&gt;"",TRIM(D1193&amp;"")=TRIM(E1193&amp;"")),"Același cont pe debit și credit. ","")&amp;IF(N(F1193)=0,"Lipsește suma. ","")&amp;IF(AND(N(F1193)&lt;0,J1193&lt;&gt;"Stornare"),"Sumă negativă într-o notă care nu e de stornare. ","")&amp;IF(C1193="","Lipsește explicația. ","")))</f>
        <v/>
      </c>
      <c r="L1193" s="1" t="str">
        <f>IF(B1193="","",B1193&amp;"|"&amp;COUNTIF($B$5:B1193,B1193))</f>
        <v/>
      </c>
      <c r="M1193" s="1" t="str">
        <f t="shared" si="56"/>
        <v/>
      </c>
    </row>
    <row r="1194" spans="2:13" x14ac:dyDescent="0.2">
      <c r="B1194" s="18"/>
      <c r="C1194" s="13"/>
      <c r="D1194" s="22"/>
      <c r="E1194" s="22"/>
      <c r="F1194" s="23"/>
      <c r="G1194" s="24" t="str">
        <f>IF(B1194="","",IFERROR(INDEX('Registru note'!$C$5:$C$504,MATCH(B1194,'Registru note'!$B$5:$B$504,0)),""))</f>
        <v/>
      </c>
      <c r="H1194" s="25" t="str">
        <f t="shared" si="54"/>
        <v/>
      </c>
      <c r="I1194" s="25" t="str">
        <f t="shared" si="55"/>
        <v/>
      </c>
      <c r="J1194" s="15" t="str">
        <f>IF(B1194="","",IFERROR(INDEX('Registru note'!$D$5:$D$504,MATCH(B1194,'Registru note'!$B$5:$B$504,0)),""))</f>
        <v/>
      </c>
      <c r="K1194" s="17" t="str">
        <f>IF(AND(B1194="",D1194="",E1194=""),"",TRIM(IF(ISNA(MATCH(B1194,'Registru note'!$B$5:$B$504,0)),"Nota nu există în registru. ","")&amp;IF(D1194="","Lipsește contul debitor. ",IF(NOT(OR(ISNUMBER(MATCH(TRIM(IF(ISNUMBER(FIND(".",D1194)),LEFT(D1194,FIND(".",D1194)-1),D1194)),PlanCont,0)),ISNUMBER(MATCH(LEFT(TRIM(IF(ISNUMBER(FIND(".",D1194)),LEFT(D1194,FIND(".",D1194)-1),D1194)),4),PlanCont,0)),ISNUMBER(MATCH(LEFT(TRIM(IF(ISNUMBER(FIND(".",D1194)),LEFT(D1194,FIND(".",D1194)-1),D1194)),3),PlanCont,0)))),"Contul debitor nu există în plan. ",""))&amp;IF(E1194="","Lipsește contul creditor. ",IF(NOT(OR(ISNUMBER(MATCH(TRIM(IF(ISNUMBER(FIND(".",E1194)),LEFT(E1194,FIND(".",E1194)-1),E1194)),PlanCont,0)),ISNUMBER(MATCH(LEFT(TRIM(IF(ISNUMBER(FIND(".",E1194)),LEFT(E1194,FIND(".",E1194)-1),E1194)),4),PlanCont,0)),ISNUMBER(MATCH(LEFT(TRIM(IF(ISNUMBER(FIND(".",E1194)),LEFT(E1194,FIND(".",E1194)-1),E1194)),3),PlanCont,0)))),"Contul creditor nu există în plan. ",""))&amp;IF(AND(D1194&lt;&gt;"",TRIM(D1194&amp;"")=TRIM(E1194&amp;"")),"Același cont pe debit și credit. ","")&amp;IF(N(F1194)=0,"Lipsește suma. ","")&amp;IF(AND(N(F1194)&lt;0,J1194&lt;&gt;"Stornare"),"Sumă negativă într-o notă care nu e de stornare. ","")&amp;IF(C1194="","Lipsește explicația. ","")))</f>
        <v/>
      </c>
      <c r="L1194" s="1" t="str">
        <f>IF(B1194="","",B1194&amp;"|"&amp;COUNTIF($B$5:B1194,B1194))</f>
        <v/>
      </c>
      <c r="M1194" s="1" t="str">
        <f t="shared" si="56"/>
        <v/>
      </c>
    </row>
    <row r="1195" spans="2:13" x14ac:dyDescent="0.2">
      <c r="B1195" s="18"/>
      <c r="C1195" s="13"/>
      <c r="D1195" s="22"/>
      <c r="E1195" s="22"/>
      <c r="F1195" s="23"/>
      <c r="G1195" s="24" t="str">
        <f>IF(B1195="","",IFERROR(INDEX('Registru note'!$C$5:$C$504,MATCH(B1195,'Registru note'!$B$5:$B$504,0)),""))</f>
        <v/>
      </c>
      <c r="H1195" s="25" t="str">
        <f t="shared" si="54"/>
        <v/>
      </c>
      <c r="I1195" s="25" t="str">
        <f t="shared" si="55"/>
        <v/>
      </c>
      <c r="J1195" s="15" t="str">
        <f>IF(B1195="","",IFERROR(INDEX('Registru note'!$D$5:$D$504,MATCH(B1195,'Registru note'!$B$5:$B$504,0)),""))</f>
        <v/>
      </c>
      <c r="K1195" s="17" t="str">
        <f>IF(AND(B1195="",D1195="",E1195=""),"",TRIM(IF(ISNA(MATCH(B1195,'Registru note'!$B$5:$B$504,0)),"Nota nu există în registru. ","")&amp;IF(D1195="","Lipsește contul debitor. ",IF(NOT(OR(ISNUMBER(MATCH(TRIM(IF(ISNUMBER(FIND(".",D1195)),LEFT(D1195,FIND(".",D1195)-1),D1195)),PlanCont,0)),ISNUMBER(MATCH(LEFT(TRIM(IF(ISNUMBER(FIND(".",D1195)),LEFT(D1195,FIND(".",D1195)-1),D1195)),4),PlanCont,0)),ISNUMBER(MATCH(LEFT(TRIM(IF(ISNUMBER(FIND(".",D1195)),LEFT(D1195,FIND(".",D1195)-1),D1195)),3),PlanCont,0)))),"Contul debitor nu există în plan. ",""))&amp;IF(E1195="","Lipsește contul creditor. ",IF(NOT(OR(ISNUMBER(MATCH(TRIM(IF(ISNUMBER(FIND(".",E1195)),LEFT(E1195,FIND(".",E1195)-1),E1195)),PlanCont,0)),ISNUMBER(MATCH(LEFT(TRIM(IF(ISNUMBER(FIND(".",E1195)),LEFT(E1195,FIND(".",E1195)-1),E1195)),4),PlanCont,0)),ISNUMBER(MATCH(LEFT(TRIM(IF(ISNUMBER(FIND(".",E1195)),LEFT(E1195,FIND(".",E1195)-1),E1195)),3),PlanCont,0)))),"Contul creditor nu există în plan. ",""))&amp;IF(AND(D1195&lt;&gt;"",TRIM(D1195&amp;"")=TRIM(E1195&amp;"")),"Același cont pe debit și credit. ","")&amp;IF(N(F1195)=0,"Lipsește suma. ","")&amp;IF(AND(N(F1195)&lt;0,J1195&lt;&gt;"Stornare"),"Sumă negativă într-o notă care nu e de stornare. ","")&amp;IF(C1195="","Lipsește explicația. ","")))</f>
        <v/>
      </c>
      <c r="L1195" s="1" t="str">
        <f>IF(B1195="","",B1195&amp;"|"&amp;COUNTIF($B$5:B1195,B1195))</f>
        <v/>
      </c>
      <c r="M1195" s="1" t="str">
        <f t="shared" si="56"/>
        <v/>
      </c>
    </row>
    <row r="1196" spans="2:13" x14ac:dyDescent="0.2">
      <c r="B1196" s="18"/>
      <c r="C1196" s="13"/>
      <c r="D1196" s="22"/>
      <c r="E1196" s="22"/>
      <c r="F1196" s="23"/>
      <c r="G1196" s="24" t="str">
        <f>IF(B1196="","",IFERROR(INDEX('Registru note'!$C$5:$C$504,MATCH(B1196,'Registru note'!$B$5:$B$504,0)),""))</f>
        <v/>
      </c>
      <c r="H1196" s="25" t="str">
        <f t="shared" si="54"/>
        <v/>
      </c>
      <c r="I1196" s="25" t="str">
        <f t="shared" si="55"/>
        <v/>
      </c>
      <c r="J1196" s="15" t="str">
        <f>IF(B1196="","",IFERROR(INDEX('Registru note'!$D$5:$D$504,MATCH(B1196,'Registru note'!$B$5:$B$504,0)),""))</f>
        <v/>
      </c>
      <c r="K1196" s="17" t="str">
        <f>IF(AND(B1196="",D1196="",E1196=""),"",TRIM(IF(ISNA(MATCH(B1196,'Registru note'!$B$5:$B$504,0)),"Nota nu există în registru. ","")&amp;IF(D1196="","Lipsește contul debitor. ",IF(NOT(OR(ISNUMBER(MATCH(TRIM(IF(ISNUMBER(FIND(".",D1196)),LEFT(D1196,FIND(".",D1196)-1),D1196)),PlanCont,0)),ISNUMBER(MATCH(LEFT(TRIM(IF(ISNUMBER(FIND(".",D1196)),LEFT(D1196,FIND(".",D1196)-1),D1196)),4),PlanCont,0)),ISNUMBER(MATCH(LEFT(TRIM(IF(ISNUMBER(FIND(".",D1196)),LEFT(D1196,FIND(".",D1196)-1),D1196)),3),PlanCont,0)))),"Contul debitor nu există în plan. ",""))&amp;IF(E1196="","Lipsește contul creditor. ",IF(NOT(OR(ISNUMBER(MATCH(TRIM(IF(ISNUMBER(FIND(".",E1196)),LEFT(E1196,FIND(".",E1196)-1),E1196)),PlanCont,0)),ISNUMBER(MATCH(LEFT(TRIM(IF(ISNUMBER(FIND(".",E1196)),LEFT(E1196,FIND(".",E1196)-1),E1196)),4),PlanCont,0)),ISNUMBER(MATCH(LEFT(TRIM(IF(ISNUMBER(FIND(".",E1196)),LEFT(E1196,FIND(".",E1196)-1),E1196)),3),PlanCont,0)))),"Contul creditor nu există în plan. ",""))&amp;IF(AND(D1196&lt;&gt;"",TRIM(D1196&amp;"")=TRIM(E1196&amp;"")),"Același cont pe debit și credit. ","")&amp;IF(N(F1196)=0,"Lipsește suma. ","")&amp;IF(AND(N(F1196)&lt;0,J1196&lt;&gt;"Stornare"),"Sumă negativă într-o notă care nu e de stornare. ","")&amp;IF(C1196="","Lipsește explicația. ","")))</f>
        <v/>
      </c>
      <c r="L1196" s="1" t="str">
        <f>IF(B1196="","",B1196&amp;"|"&amp;COUNTIF($B$5:B1196,B1196))</f>
        <v/>
      </c>
      <c r="M1196" s="1" t="str">
        <f t="shared" si="56"/>
        <v/>
      </c>
    </row>
    <row r="1197" spans="2:13" x14ac:dyDescent="0.2">
      <c r="B1197" s="18"/>
      <c r="C1197" s="13"/>
      <c r="D1197" s="22"/>
      <c r="E1197" s="22"/>
      <c r="F1197" s="23"/>
      <c r="G1197" s="24" t="str">
        <f>IF(B1197="","",IFERROR(INDEX('Registru note'!$C$5:$C$504,MATCH(B1197,'Registru note'!$B$5:$B$504,0)),""))</f>
        <v/>
      </c>
      <c r="H1197" s="25" t="str">
        <f t="shared" si="54"/>
        <v/>
      </c>
      <c r="I1197" s="25" t="str">
        <f t="shared" si="55"/>
        <v/>
      </c>
      <c r="J1197" s="15" t="str">
        <f>IF(B1197="","",IFERROR(INDEX('Registru note'!$D$5:$D$504,MATCH(B1197,'Registru note'!$B$5:$B$504,0)),""))</f>
        <v/>
      </c>
      <c r="K1197" s="17" t="str">
        <f>IF(AND(B1197="",D1197="",E1197=""),"",TRIM(IF(ISNA(MATCH(B1197,'Registru note'!$B$5:$B$504,0)),"Nota nu există în registru. ","")&amp;IF(D1197="","Lipsește contul debitor. ",IF(NOT(OR(ISNUMBER(MATCH(TRIM(IF(ISNUMBER(FIND(".",D1197)),LEFT(D1197,FIND(".",D1197)-1),D1197)),PlanCont,0)),ISNUMBER(MATCH(LEFT(TRIM(IF(ISNUMBER(FIND(".",D1197)),LEFT(D1197,FIND(".",D1197)-1),D1197)),4),PlanCont,0)),ISNUMBER(MATCH(LEFT(TRIM(IF(ISNUMBER(FIND(".",D1197)),LEFT(D1197,FIND(".",D1197)-1),D1197)),3),PlanCont,0)))),"Contul debitor nu există în plan. ",""))&amp;IF(E1197="","Lipsește contul creditor. ",IF(NOT(OR(ISNUMBER(MATCH(TRIM(IF(ISNUMBER(FIND(".",E1197)),LEFT(E1197,FIND(".",E1197)-1),E1197)),PlanCont,0)),ISNUMBER(MATCH(LEFT(TRIM(IF(ISNUMBER(FIND(".",E1197)),LEFT(E1197,FIND(".",E1197)-1),E1197)),4),PlanCont,0)),ISNUMBER(MATCH(LEFT(TRIM(IF(ISNUMBER(FIND(".",E1197)),LEFT(E1197,FIND(".",E1197)-1),E1197)),3),PlanCont,0)))),"Contul creditor nu există în plan. ",""))&amp;IF(AND(D1197&lt;&gt;"",TRIM(D1197&amp;"")=TRIM(E1197&amp;"")),"Același cont pe debit și credit. ","")&amp;IF(N(F1197)=0,"Lipsește suma. ","")&amp;IF(AND(N(F1197)&lt;0,J1197&lt;&gt;"Stornare"),"Sumă negativă într-o notă care nu e de stornare. ","")&amp;IF(C1197="","Lipsește explicația. ","")))</f>
        <v/>
      </c>
      <c r="L1197" s="1" t="str">
        <f>IF(B1197="","",B1197&amp;"|"&amp;COUNTIF($B$5:B1197,B1197))</f>
        <v/>
      </c>
      <c r="M1197" s="1" t="str">
        <f t="shared" si="56"/>
        <v/>
      </c>
    </row>
    <row r="1198" spans="2:13" x14ac:dyDescent="0.2">
      <c r="B1198" s="18"/>
      <c r="C1198" s="13"/>
      <c r="D1198" s="22"/>
      <c r="E1198" s="22"/>
      <c r="F1198" s="23"/>
      <c r="G1198" s="24" t="str">
        <f>IF(B1198="","",IFERROR(INDEX('Registru note'!$C$5:$C$504,MATCH(B1198,'Registru note'!$B$5:$B$504,0)),""))</f>
        <v/>
      </c>
      <c r="H1198" s="25" t="str">
        <f t="shared" si="54"/>
        <v/>
      </c>
      <c r="I1198" s="25" t="str">
        <f t="shared" si="55"/>
        <v/>
      </c>
      <c r="J1198" s="15" t="str">
        <f>IF(B1198="","",IFERROR(INDEX('Registru note'!$D$5:$D$504,MATCH(B1198,'Registru note'!$B$5:$B$504,0)),""))</f>
        <v/>
      </c>
      <c r="K1198" s="17" t="str">
        <f>IF(AND(B1198="",D1198="",E1198=""),"",TRIM(IF(ISNA(MATCH(B1198,'Registru note'!$B$5:$B$504,0)),"Nota nu există în registru. ","")&amp;IF(D1198="","Lipsește contul debitor. ",IF(NOT(OR(ISNUMBER(MATCH(TRIM(IF(ISNUMBER(FIND(".",D1198)),LEFT(D1198,FIND(".",D1198)-1),D1198)),PlanCont,0)),ISNUMBER(MATCH(LEFT(TRIM(IF(ISNUMBER(FIND(".",D1198)),LEFT(D1198,FIND(".",D1198)-1),D1198)),4),PlanCont,0)),ISNUMBER(MATCH(LEFT(TRIM(IF(ISNUMBER(FIND(".",D1198)),LEFT(D1198,FIND(".",D1198)-1),D1198)),3),PlanCont,0)))),"Contul debitor nu există în plan. ",""))&amp;IF(E1198="","Lipsește contul creditor. ",IF(NOT(OR(ISNUMBER(MATCH(TRIM(IF(ISNUMBER(FIND(".",E1198)),LEFT(E1198,FIND(".",E1198)-1),E1198)),PlanCont,0)),ISNUMBER(MATCH(LEFT(TRIM(IF(ISNUMBER(FIND(".",E1198)),LEFT(E1198,FIND(".",E1198)-1),E1198)),4),PlanCont,0)),ISNUMBER(MATCH(LEFT(TRIM(IF(ISNUMBER(FIND(".",E1198)),LEFT(E1198,FIND(".",E1198)-1),E1198)),3),PlanCont,0)))),"Contul creditor nu există în plan. ",""))&amp;IF(AND(D1198&lt;&gt;"",TRIM(D1198&amp;"")=TRIM(E1198&amp;"")),"Același cont pe debit și credit. ","")&amp;IF(N(F1198)=0,"Lipsește suma. ","")&amp;IF(AND(N(F1198)&lt;0,J1198&lt;&gt;"Stornare"),"Sumă negativă într-o notă care nu e de stornare. ","")&amp;IF(C1198="","Lipsește explicația. ","")))</f>
        <v/>
      </c>
      <c r="L1198" s="1" t="str">
        <f>IF(B1198="","",B1198&amp;"|"&amp;COUNTIF($B$5:B1198,B1198))</f>
        <v/>
      </c>
      <c r="M1198" s="1" t="str">
        <f t="shared" si="56"/>
        <v/>
      </c>
    </row>
    <row r="1199" spans="2:13" x14ac:dyDescent="0.2">
      <c r="B1199" s="18"/>
      <c r="C1199" s="13"/>
      <c r="D1199" s="22"/>
      <c r="E1199" s="22"/>
      <c r="F1199" s="23"/>
      <c r="G1199" s="24" t="str">
        <f>IF(B1199="","",IFERROR(INDEX('Registru note'!$C$5:$C$504,MATCH(B1199,'Registru note'!$B$5:$B$504,0)),""))</f>
        <v/>
      </c>
      <c r="H1199" s="25" t="str">
        <f t="shared" si="54"/>
        <v/>
      </c>
      <c r="I1199" s="25" t="str">
        <f t="shared" si="55"/>
        <v/>
      </c>
      <c r="J1199" s="15" t="str">
        <f>IF(B1199="","",IFERROR(INDEX('Registru note'!$D$5:$D$504,MATCH(B1199,'Registru note'!$B$5:$B$504,0)),""))</f>
        <v/>
      </c>
      <c r="K1199" s="17" t="str">
        <f>IF(AND(B1199="",D1199="",E1199=""),"",TRIM(IF(ISNA(MATCH(B1199,'Registru note'!$B$5:$B$504,0)),"Nota nu există în registru. ","")&amp;IF(D1199="","Lipsește contul debitor. ",IF(NOT(OR(ISNUMBER(MATCH(TRIM(IF(ISNUMBER(FIND(".",D1199)),LEFT(D1199,FIND(".",D1199)-1),D1199)),PlanCont,0)),ISNUMBER(MATCH(LEFT(TRIM(IF(ISNUMBER(FIND(".",D1199)),LEFT(D1199,FIND(".",D1199)-1),D1199)),4),PlanCont,0)),ISNUMBER(MATCH(LEFT(TRIM(IF(ISNUMBER(FIND(".",D1199)),LEFT(D1199,FIND(".",D1199)-1),D1199)),3),PlanCont,0)))),"Contul debitor nu există în plan. ",""))&amp;IF(E1199="","Lipsește contul creditor. ",IF(NOT(OR(ISNUMBER(MATCH(TRIM(IF(ISNUMBER(FIND(".",E1199)),LEFT(E1199,FIND(".",E1199)-1),E1199)),PlanCont,0)),ISNUMBER(MATCH(LEFT(TRIM(IF(ISNUMBER(FIND(".",E1199)),LEFT(E1199,FIND(".",E1199)-1),E1199)),4),PlanCont,0)),ISNUMBER(MATCH(LEFT(TRIM(IF(ISNUMBER(FIND(".",E1199)),LEFT(E1199,FIND(".",E1199)-1),E1199)),3),PlanCont,0)))),"Contul creditor nu există în plan. ",""))&amp;IF(AND(D1199&lt;&gt;"",TRIM(D1199&amp;"")=TRIM(E1199&amp;"")),"Același cont pe debit și credit. ","")&amp;IF(N(F1199)=0,"Lipsește suma. ","")&amp;IF(AND(N(F1199)&lt;0,J1199&lt;&gt;"Stornare"),"Sumă negativă într-o notă care nu e de stornare. ","")&amp;IF(C1199="","Lipsește explicația. ","")))</f>
        <v/>
      </c>
      <c r="L1199" s="1" t="str">
        <f>IF(B1199="","",B1199&amp;"|"&amp;COUNTIF($B$5:B1199,B1199))</f>
        <v/>
      </c>
      <c r="M1199" s="1" t="str">
        <f t="shared" si="56"/>
        <v/>
      </c>
    </row>
    <row r="1200" spans="2:13" x14ac:dyDescent="0.2">
      <c r="B1200" s="18"/>
      <c r="C1200" s="13"/>
      <c r="D1200" s="22"/>
      <c r="E1200" s="22"/>
      <c r="F1200" s="23"/>
      <c r="G1200" s="24" t="str">
        <f>IF(B1200="","",IFERROR(INDEX('Registru note'!$C$5:$C$504,MATCH(B1200,'Registru note'!$B$5:$B$504,0)),""))</f>
        <v/>
      </c>
      <c r="H1200" s="25" t="str">
        <f t="shared" si="54"/>
        <v/>
      </c>
      <c r="I1200" s="25" t="str">
        <f t="shared" si="55"/>
        <v/>
      </c>
      <c r="J1200" s="15" t="str">
        <f>IF(B1200="","",IFERROR(INDEX('Registru note'!$D$5:$D$504,MATCH(B1200,'Registru note'!$B$5:$B$504,0)),""))</f>
        <v/>
      </c>
      <c r="K1200" s="17" t="str">
        <f>IF(AND(B1200="",D1200="",E1200=""),"",TRIM(IF(ISNA(MATCH(B1200,'Registru note'!$B$5:$B$504,0)),"Nota nu există în registru. ","")&amp;IF(D1200="","Lipsește contul debitor. ",IF(NOT(OR(ISNUMBER(MATCH(TRIM(IF(ISNUMBER(FIND(".",D1200)),LEFT(D1200,FIND(".",D1200)-1),D1200)),PlanCont,0)),ISNUMBER(MATCH(LEFT(TRIM(IF(ISNUMBER(FIND(".",D1200)),LEFT(D1200,FIND(".",D1200)-1),D1200)),4),PlanCont,0)),ISNUMBER(MATCH(LEFT(TRIM(IF(ISNUMBER(FIND(".",D1200)),LEFT(D1200,FIND(".",D1200)-1),D1200)),3),PlanCont,0)))),"Contul debitor nu există în plan. ",""))&amp;IF(E1200="","Lipsește contul creditor. ",IF(NOT(OR(ISNUMBER(MATCH(TRIM(IF(ISNUMBER(FIND(".",E1200)),LEFT(E1200,FIND(".",E1200)-1),E1200)),PlanCont,0)),ISNUMBER(MATCH(LEFT(TRIM(IF(ISNUMBER(FIND(".",E1200)),LEFT(E1200,FIND(".",E1200)-1),E1200)),4),PlanCont,0)),ISNUMBER(MATCH(LEFT(TRIM(IF(ISNUMBER(FIND(".",E1200)),LEFT(E1200,FIND(".",E1200)-1),E1200)),3),PlanCont,0)))),"Contul creditor nu există în plan. ",""))&amp;IF(AND(D1200&lt;&gt;"",TRIM(D1200&amp;"")=TRIM(E1200&amp;"")),"Același cont pe debit și credit. ","")&amp;IF(N(F1200)=0,"Lipsește suma. ","")&amp;IF(AND(N(F1200)&lt;0,J1200&lt;&gt;"Stornare"),"Sumă negativă într-o notă care nu e de stornare. ","")&amp;IF(C1200="","Lipsește explicația. ","")))</f>
        <v/>
      </c>
      <c r="L1200" s="1" t="str">
        <f>IF(B1200="","",B1200&amp;"|"&amp;COUNTIF($B$5:B1200,B1200))</f>
        <v/>
      </c>
      <c r="M1200" s="1" t="str">
        <f t="shared" si="56"/>
        <v/>
      </c>
    </row>
    <row r="1201" spans="2:13" x14ac:dyDescent="0.2">
      <c r="B1201" s="18"/>
      <c r="C1201" s="13"/>
      <c r="D1201" s="22"/>
      <c r="E1201" s="22"/>
      <c r="F1201" s="23"/>
      <c r="G1201" s="24" t="str">
        <f>IF(B1201="","",IFERROR(INDEX('Registru note'!$C$5:$C$504,MATCH(B1201,'Registru note'!$B$5:$B$504,0)),""))</f>
        <v/>
      </c>
      <c r="H1201" s="25" t="str">
        <f t="shared" si="54"/>
        <v/>
      </c>
      <c r="I1201" s="25" t="str">
        <f t="shared" si="55"/>
        <v/>
      </c>
      <c r="J1201" s="15" t="str">
        <f>IF(B1201="","",IFERROR(INDEX('Registru note'!$D$5:$D$504,MATCH(B1201,'Registru note'!$B$5:$B$504,0)),""))</f>
        <v/>
      </c>
      <c r="K1201" s="17" t="str">
        <f>IF(AND(B1201="",D1201="",E1201=""),"",TRIM(IF(ISNA(MATCH(B1201,'Registru note'!$B$5:$B$504,0)),"Nota nu există în registru. ","")&amp;IF(D1201="","Lipsește contul debitor. ",IF(NOT(OR(ISNUMBER(MATCH(TRIM(IF(ISNUMBER(FIND(".",D1201)),LEFT(D1201,FIND(".",D1201)-1),D1201)),PlanCont,0)),ISNUMBER(MATCH(LEFT(TRIM(IF(ISNUMBER(FIND(".",D1201)),LEFT(D1201,FIND(".",D1201)-1),D1201)),4),PlanCont,0)),ISNUMBER(MATCH(LEFT(TRIM(IF(ISNUMBER(FIND(".",D1201)),LEFT(D1201,FIND(".",D1201)-1),D1201)),3),PlanCont,0)))),"Contul debitor nu există în plan. ",""))&amp;IF(E1201="","Lipsește contul creditor. ",IF(NOT(OR(ISNUMBER(MATCH(TRIM(IF(ISNUMBER(FIND(".",E1201)),LEFT(E1201,FIND(".",E1201)-1),E1201)),PlanCont,0)),ISNUMBER(MATCH(LEFT(TRIM(IF(ISNUMBER(FIND(".",E1201)),LEFT(E1201,FIND(".",E1201)-1),E1201)),4),PlanCont,0)),ISNUMBER(MATCH(LEFT(TRIM(IF(ISNUMBER(FIND(".",E1201)),LEFT(E1201,FIND(".",E1201)-1),E1201)),3),PlanCont,0)))),"Contul creditor nu există în plan. ",""))&amp;IF(AND(D1201&lt;&gt;"",TRIM(D1201&amp;"")=TRIM(E1201&amp;"")),"Același cont pe debit și credit. ","")&amp;IF(N(F1201)=0,"Lipsește suma. ","")&amp;IF(AND(N(F1201)&lt;0,J1201&lt;&gt;"Stornare"),"Sumă negativă într-o notă care nu e de stornare. ","")&amp;IF(C1201="","Lipsește explicația. ","")))</f>
        <v/>
      </c>
      <c r="L1201" s="1" t="str">
        <f>IF(B1201="","",B1201&amp;"|"&amp;COUNTIF($B$5:B1201,B1201))</f>
        <v/>
      </c>
      <c r="M1201" s="1" t="str">
        <f t="shared" si="56"/>
        <v/>
      </c>
    </row>
    <row r="1202" spans="2:13" x14ac:dyDescent="0.2">
      <c r="B1202" s="18"/>
      <c r="C1202" s="13"/>
      <c r="D1202" s="22"/>
      <c r="E1202" s="22"/>
      <c r="F1202" s="23"/>
      <c r="G1202" s="24" t="str">
        <f>IF(B1202="","",IFERROR(INDEX('Registru note'!$C$5:$C$504,MATCH(B1202,'Registru note'!$B$5:$B$504,0)),""))</f>
        <v/>
      </c>
      <c r="H1202" s="25" t="str">
        <f t="shared" si="54"/>
        <v/>
      </c>
      <c r="I1202" s="25" t="str">
        <f t="shared" si="55"/>
        <v/>
      </c>
      <c r="J1202" s="15" t="str">
        <f>IF(B1202="","",IFERROR(INDEX('Registru note'!$D$5:$D$504,MATCH(B1202,'Registru note'!$B$5:$B$504,0)),""))</f>
        <v/>
      </c>
      <c r="K1202" s="17" t="str">
        <f>IF(AND(B1202="",D1202="",E1202=""),"",TRIM(IF(ISNA(MATCH(B1202,'Registru note'!$B$5:$B$504,0)),"Nota nu există în registru. ","")&amp;IF(D1202="","Lipsește contul debitor. ",IF(NOT(OR(ISNUMBER(MATCH(TRIM(IF(ISNUMBER(FIND(".",D1202)),LEFT(D1202,FIND(".",D1202)-1),D1202)),PlanCont,0)),ISNUMBER(MATCH(LEFT(TRIM(IF(ISNUMBER(FIND(".",D1202)),LEFT(D1202,FIND(".",D1202)-1),D1202)),4),PlanCont,0)),ISNUMBER(MATCH(LEFT(TRIM(IF(ISNUMBER(FIND(".",D1202)),LEFT(D1202,FIND(".",D1202)-1),D1202)),3),PlanCont,0)))),"Contul debitor nu există în plan. ",""))&amp;IF(E1202="","Lipsește contul creditor. ",IF(NOT(OR(ISNUMBER(MATCH(TRIM(IF(ISNUMBER(FIND(".",E1202)),LEFT(E1202,FIND(".",E1202)-1),E1202)),PlanCont,0)),ISNUMBER(MATCH(LEFT(TRIM(IF(ISNUMBER(FIND(".",E1202)),LEFT(E1202,FIND(".",E1202)-1),E1202)),4),PlanCont,0)),ISNUMBER(MATCH(LEFT(TRIM(IF(ISNUMBER(FIND(".",E1202)),LEFT(E1202,FIND(".",E1202)-1),E1202)),3),PlanCont,0)))),"Contul creditor nu există în plan. ",""))&amp;IF(AND(D1202&lt;&gt;"",TRIM(D1202&amp;"")=TRIM(E1202&amp;"")),"Același cont pe debit și credit. ","")&amp;IF(N(F1202)=0,"Lipsește suma. ","")&amp;IF(AND(N(F1202)&lt;0,J1202&lt;&gt;"Stornare"),"Sumă negativă într-o notă care nu e de stornare. ","")&amp;IF(C1202="","Lipsește explicația. ","")))</f>
        <v/>
      </c>
      <c r="L1202" s="1" t="str">
        <f>IF(B1202="","",B1202&amp;"|"&amp;COUNTIF($B$5:B1202,B1202))</f>
        <v/>
      </c>
      <c r="M1202" s="1" t="str">
        <f t="shared" si="56"/>
        <v/>
      </c>
    </row>
    <row r="1203" spans="2:13" x14ac:dyDescent="0.2">
      <c r="B1203" s="18"/>
      <c r="C1203" s="13"/>
      <c r="D1203" s="22"/>
      <c r="E1203" s="22"/>
      <c r="F1203" s="23"/>
      <c r="G1203" s="24" t="str">
        <f>IF(B1203="","",IFERROR(INDEX('Registru note'!$C$5:$C$504,MATCH(B1203,'Registru note'!$B$5:$B$504,0)),""))</f>
        <v/>
      </c>
      <c r="H1203" s="25" t="str">
        <f t="shared" si="54"/>
        <v/>
      </c>
      <c r="I1203" s="25" t="str">
        <f t="shared" si="55"/>
        <v/>
      </c>
      <c r="J1203" s="15" t="str">
        <f>IF(B1203="","",IFERROR(INDEX('Registru note'!$D$5:$D$504,MATCH(B1203,'Registru note'!$B$5:$B$504,0)),""))</f>
        <v/>
      </c>
      <c r="K1203" s="17" t="str">
        <f>IF(AND(B1203="",D1203="",E1203=""),"",TRIM(IF(ISNA(MATCH(B1203,'Registru note'!$B$5:$B$504,0)),"Nota nu există în registru. ","")&amp;IF(D1203="","Lipsește contul debitor. ",IF(NOT(OR(ISNUMBER(MATCH(TRIM(IF(ISNUMBER(FIND(".",D1203)),LEFT(D1203,FIND(".",D1203)-1),D1203)),PlanCont,0)),ISNUMBER(MATCH(LEFT(TRIM(IF(ISNUMBER(FIND(".",D1203)),LEFT(D1203,FIND(".",D1203)-1),D1203)),4),PlanCont,0)),ISNUMBER(MATCH(LEFT(TRIM(IF(ISNUMBER(FIND(".",D1203)),LEFT(D1203,FIND(".",D1203)-1),D1203)),3),PlanCont,0)))),"Contul debitor nu există în plan. ",""))&amp;IF(E1203="","Lipsește contul creditor. ",IF(NOT(OR(ISNUMBER(MATCH(TRIM(IF(ISNUMBER(FIND(".",E1203)),LEFT(E1203,FIND(".",E1203)-1),E1203)),PlanCont,0)),ISNUMBER(MATCH(LEFT(TRIM(IF(ISNUMBER(FIND(".",E1203)),LEFT(E1203,FIND(".",E1203)-1),E1203)),4),PlanCont,0)),ISNUMBER(MATCH(LEFT(TRIM(IF(ISNUMBER(FIND(".",E1203)),LEFT(E1203,FIND(".",E1203)-1),E1203)),3),PlanCont,0)))),"Contul creditor nu există în plan. ",""))&amp;IF(AND(D1203&lt;&gt;"",TRIM(D1203&amp;"")=TRIM(E1203&amp;"")),"Același cont pe debit și credit. ","")&amp;IF(N(F1203)=0,"Lipsește suma. ","")&amp;IF(AND(N(F1203)&lt;0,J1203&lt;&gt;"Stornare"),"Sumă negativă într-o notă care nu e de stornare. ","")&amp;IF(C1203="","Lipsește explicația. ","")))</f>
        <v/>
      </c>
      <c r="L1203" s="1" t="str">
        <f>IF(B1203="","",B1203&amp;"|"&amp;COUNTIF($B$5:B1203,B1203))</f>
        <v/>
      </c>
      <c r="M1203" s="1" t="str">
        <f t="shared" si="56"/>
        <v/>
      </c>
    </row>
    <row r="1204" spans="2:13" x14ac:dyDescent="0.2">
      <c r="B1204" s="18"/>
      <c r="C1204" s="13"/>
      <c r="D1204" s="22"/>
      <c r="E1204" s="22"/>
      <c r="F1204" s="23"/>
      <c r="G1204" s="24" t="str">
        <f>IF(B1204="","",IFERROR(INDEX('Registru note'!$C$5:$C$504,MATCH(B1204,'Registru note'!$B$5:$B$504,0)),""))</f>
        <v/>
      </c>
      <c r="H1204" s="25" t="str">
        <f t="shared" si="54"/>
        <v/>
      </c>
      <c r="I1204" s="25" t="str">
        <f t="shared" si="55"/>
        <v/>
      </c>
      <c r="J1204" s="15" t="str">
        <f>IF(B1204="","",IFERROR(INDEX('Registru note'!$D$5:$D$504,MATCH(B1204,'Registru note'!$B$5:$B$504,0)),""))</f>
        <v/>
      </c>
      <c r="K1204" s="17" t="str">
        <f>IF(AND(B1204="",D1204="",E1204=""),"",TRIM(IF(ISNA(MATCH(B1204,'Registru note'!$B$5:$B$504,0)),"Nota nu există în registru. ","")&amp;IF(D1204="","Lipsește contul debitor. ",IF(NOT(OR(ISNUMBER(MATCH(TRIM(IF(ISNUMBER(FIND(".",D1204)),LEFT(D1204,FIND(".",D1204)-1),D1204)),PlanCont,0)),ISNUMBER(MATCH(LEFT(TRIM(IF(ISNUMBER(FIND(".",D1204)),LEFT(D1204,FIND(".",D1204)-1),D1204)),4),PlanCont,0)),ISNUMBER(MATCH(LEFT(TRIM(IF(ISNUMBER(FIND(".",D1204)),LEFT(D1204,FIND(".",D1204)-1),D1204)),3),PlanCont,0)))),"Contul debitor nu există în plan. ",""))&amp;IF(E1204="","Lipsește contul creditor. ",IF(NOT(OR(ISNUMBER(MATCH(TRIM(IF(ISNUMBER(FIND(".",E1204)),LEFT(E1204,FIND(".",E1204)-1),E1204)),PlanCont,0)),ISNUMBER(MATCH(LEFT(TRIM(IF(ISNUMBER(FIND(".",E1204)),LEFT(E1204,FIND(".",E1204)-1),E1204)),4),PlanCont,0)),ISNUMBER(MATCH(LEFT(TRIM(IF(ISNUMBER(FIND(".",E1204)),LEFT(E1204,FIND(".",E1204)-1),E1204)),3),PlanCont,0)))),"Contul creditor nu există în plan. ",""))&amp;IF(AND(D1204&lt;&gt;"",TRIM(D1204&amp;"")=TRIM(E1204&amp;"")),"Același cont pe debit și credit. ","")&amp;IF(N(F1204)=0,"Lipsește suma. ","")&amp;IF(AND(N(F1204)&lt;0,J1204&lt;&gt;"Stornare"),"Sumă negativă într-o notă care nu e de stornare. ","")&amp;IF(C1204="","Lipsește explicația. ","")))</f>
        <v/>
      </c>
      <c r="L1204" s="1" t="str">
        <f>IF(B1204="","",B1204&amp;"|"&amp;COUNTIF($B$5:B1204,B1204))</f>
        <v/>
      </c>
      <c r="M1204" s="1" t="str">
        <f t="shared" si="56"/>
        <v/>
      </c>
    </row>
    <row r="1205" spans="2:13" x14ac:dyDescent="0.2">
      <c r="B1205" s="18"/>
      <c r="C1205" s="13"/>
      <c r="D1205" s="22"/>
      <c r="E1205" s="22"/>
      <c r="F1205" s="23"/>
      <c r="G1205" s="24" t="str">
        <f>IF(B1205="","",IFERROR(INDEX('Registru note'!$C$5:$C$504,MATCH(B1205,'Registru note'!$B$5:$B$504,0)),""))</f>
        <v/>
      </c>
      <c r="H1205" s="25" t="str">
        <f t="shared" si="54"/>
        <v/>
      </c>
      <c r="I1205" s="25" t="str">
        <f t="shared" si="55"/>
        <v/>
      </c>
      <c r="J1205" s="15" t="str">
        <f>IF(B1205="","",IFERROR(INDEX('Registru note'!$D$5:$D$504,MATCH(B1205,'Registru note'!$B$5:$B$504,0)),""))</f>
        <v/>
      </c>
      <c r="K1205" s="17" t="str">
        <f>IF(AND(B1205="",D1205="",E1205=""),"",TRIM(IF(ISNA(MATCH(B1205,'Registru note'!$B$5:$B$504,0)),"Nota nu există în registru. ","")&amp;IF(D1205="","Lipsește contul debitor. ",IF(NOT(OR(ISNUMBER(MATCH(TRIM(IF(ISNUMBER(FIND(".",D1205)),LEFT(D1205,FIND(".",D1205)-1),D1205)),PlanCont,0)),ISNUMBER(MATCH(LEFT(TRIM(IF(ISNUMBER(FIND(".",D1205)),LEFT(D1205,FIND(".",D1205)-1),D1205)),4),PlanCont,0)),ISNUMBER(MATCH(LEFT(TRIM(IF(ISNUMBER(FIND(".",D1205)),LEFT(D1205,FIND(".",D1205)-1),D1205)),3),PlanCont,0)))),"Contul debitor nu există în plan. ",""))&amp;IF(E1205="","Lipsește contul creditor. ",IF(NOT(OR(ISNUMBER(MATCH(TRIM(IF(ISNUMBER(FIND(".",E1205)),LEFT(E1205,FIND(".",E1205)-1),E1205)),PlanCont,0)),ISNUMBER(MATCH(LEFT(TRIM(IF(ISNUMBER(FIND(".",E1205)),LEFT(E1205,FIND(".",E1205)-1),E1205)),4),PlanCont,0)),ISNUMBER(MATCH(LEFT(TRIM(IF(ISNUMBER(FIND(".",E1205)),LEFT(E1205,FIND(".",E1205)-1),E1205)),3),PlanCont,0)))),"Contul creditor nu există în plan. ",""))&amp;IF(AND(D1205&lt;&gt;"",TRIM(D1205&amp;"")=TRIM(E1205&amp;"")),"Același cont pe debit și credit. ","")&amp;IF(N(F1205)=0,"Lipsește suma. ","")&amp;IF(AND(N(F1205)&lt;0,J1205&lt;&gt;"Stornare"),"Sumă negativă într-o notă care nu e de stornare. ","")&amp;IF(C1205="","Lipsește explicația. ","")))</f>
        <v/>
      </c>
      <c r="L1205" s="1" t="str">
        <f>IF(B1205="","",B1205&amp;"|"&amp;COUNTIF($B$5:B1205,B1205))</f>
        <v/>
      </c>
      <c r="M1205" s="1" t="str">
        <f t="shared" si="56"/>
        <v/>
      </c>
    </row>
    <row r="1206" spans="2:13" x14ac:dyDescent="0.2">
      <c r="B1206" s="18"/>
      <c r="C1206" s="13"/>
      <c r="D1206" s="22"/>
      <c r="E1206" s="22"/>
      <c r="F1206" s="23"/>
      <c r="G1206" s="24" t="str">
        <f>IF(B1206="","",IFERROR(INDEX('Registru note'!$C$5:$C$504,MATCH(B1206,'Registru note'!$B$5:$B$504,0)),""))</f>
        <v/>
      </c>
      <c r="H1206" s="25" t="str">
        <f t="shared" si="54"/>
        <v/>
      </c>
      <c r="I1206" s="25" t="str">
        <f t="shared" si="55"/>
        <v/>
      </c>
      <c r="J1206" s="15" t="str">
        <f>IF(B1206="","",IFERROR(INDEX('Registru note'!$D$5:$D$504,MATCH(B1206,'Registru note'!$B$5:$B$504,0)),""))</f>
        <v/>
      </c>
      <c r="K1206" s="17" t="str">
        <f>IF(AND(B1206="",D1206="",E1206=""),"",TRIM(IF(ISNA(MATCH(B1206,'Registru note'!$B$5:$B$504,0)),"Nota nu există în registru. ","")&amp;IF(D1206="","Lipsește contul debitor. ",IF(NOT(OR(ISNUMBER(MATCH(TRIM(IF(ISNUMBER(FIND(".",D1206)),LEFT(D1206,FIND(".",D1206)-1),D1206)),PlanCont,0)),ISNUMBER(MATCH(LEFT(TRIM(IF(ISNUMBER(FIND(".",D1206)),LEFT(D1206,FIND(".",D1206)-1),D1206)),4),PlanCont,0)),ISNUMBER(MATCH(LEFT(TRIM(IF(ISNUMBER(FIND(".",D1206)),LEFT(D1206,FIND(".",D1206)-1),D1206)),3),PlanCont,0)))),"Contul debitor nu există în plan. ",""))&amp;IF(E1206="","Lipsește contul creditor. ",IF(NOT(OR(ISNUMBER(MATCH(TRIM(IF(ISNUMBER(FIND(".",E1206)),LEFT(E1206,FIND(".",E1206)-1),E1206)),PlanCont,0)),ISNUMBER(MATCH(LEFT(TRIM(IF(ISNUMBER(FIND(".",E1206)),LEFT(E1206,FIND(".",E1206)-1),E1206)),4),PlanCont,0)),ISNUMBER(MATCH(LEFT(TRIM(IF(ISNUMBER(FIND(".",E1206)),LEFT(E1206,FIND(".",E1206)-1),E1206)),3),PlanCont,0)))),"Contul creditor nu există în plan. ",""))&amp;IF(AND(D1206&lt;&gt;"",TRIM(D1206&amp;"")=TRIM(E1206&amp;"")),"Același cont pe debit și credit. ","")&amp;IF(N(F1206)=0,"Lipsește suma. ","")&amp;IF(AND(N(F1206)&lt;0,J1206&lt;&gt;"Stornare"),"Sumă negativă într-o notă care nu e de stornare. ","")&amp;IF(C1206="","Lipsește explicația. ","")))</f>
        <v/>
      </c>
      <c r="L1206" s="1" t="str">
        <f>IF(B1206="","",B1206&amp;"|"&amp;COUNTIF($B$5:B1206,B1206))</f>
        <v/>
      </c>
      <c r="M1206" s="1" t="str">
        <f t="shared" si="56"/>
        <v/>
      </c>
    </row>
    <row r="1207" spans="2:13" x14ac:dyDescent="0.2">
      <c r="B1207" s="18"/>
      <c r="C1207" s="13"/>
      <c r="D1207" s="22"/>
      <c r="E1207" s="22"/>
      <c r="F1207" s="23"/>
      <c r="G1207" s="24" t="str">
        <f>IF(B1207="","",IFERROR(INDEX('Registru note'!$C$5:$C$504,MATCH(B1207,'Registru note'!$B$5:$B$504,0)),""))</f>
        <v/>
      </c>
      <c r="H1207" s="25" t="str">
        <f t="shared" si="54"/>
        <v/>
      </c>
      <c r="I1207" s="25" t="str">
        <f t="shared" si="55"/>
        <v/>
      </c>
      <c r="J1207" s="15" t="str">
        <f>IF(B1207="","",IFERROR(INDEX('Registru note'!$D$5:$D$504,MATCH(B1207,'Registru note'!$B$5:$B$504,0)),""))</f>
        <v/>
      </c>
      <c r="K1207" s="17" t="str">
        <f>IF(AND(B1207="",D1207="",E1207=""),"",TRIM(IF(ISNA(MATCH(B1207,'Registru note'!$B$5:$B$504,0)),"Nota nu există în registru. ","")&amp;IF(D1207="","Lipsește contul debitor. ",IF(NOT(OR(ISNUMBER(MATCH(TRIM(IF(ISNUMBER(FIND(".",D1207)),LEFT(D1207,FIND(".",D1207)-1),D1207)),PlanCont,0)),ISNUMBER(MATCH(LEFT(TRIM(IF(ISNUMBER(FIND(".",D1207)),LEFT(D1207,FIND(".",D1207)-1),D1207)),4),PlanCont,0)),ISNUMBER(MATCH(LEFT(TRIM(IF(ISNUMBER(FIND(".",D1207)),LEFT(D1207,FIND(".",D1207)-1),D1207)),3),PlanCont,0)))),"Contul debitor nu există în plan. ",""))&amp;IF(E1207="","Lipsește contul creditor. ",IF(NOT(OR(ISNUMBER(MATCH(TRIM(IF(ISNUMBER(FIND(".",E1207)),LEFT(E1207,FIND(".",E1207)-1),E1207)),PlanCont,0)),ISNUMBER(MATCH(LEFT(TRIM(IF(ISNUMBER(FIND(".",E1207)),LEFT(E1207,FIND(".",E1207)-1),E1207)),4),PlanCont,0)),ISNUMBER(MATCH(LEFT(TRIM(IF(ISNUMBER(FIND(".",E1207)),LEFT(E1207,FIND(".",E1207)-1),E1207)),3),PlanCont,0)))),"Contul creditor nu există în plan. ",""))&amp;IF(AND(D1207&lt;&gt;"",TRIM(D1207&amp;"")=TRIM(E1207&amp;"")),"Același cont pe debit și credit. ","")&amp;IF(N(F1207)=0,"Lipsește suma. ","")&amp;IF(AND(N(F1207)&lt;0,J1207&lt;&gt;"Stornare"),"Sumă negativă într-o notă care nu e de stornare. ","")&amp;IF(C1207="","Lipsește explicația. ","")))</f>
        <v/>
      </c>
      <c r="L1207" s="1" t="str">
        <f>IF(B1207="","",B1207&amp;"|"&amp;COUNTIF($B$5:B1207,B1207))</f>
        <v/>
      </c>
      <c r="M1207" s="1" t="str">
        <f t="shared" si="56"/>
        <v/>
      </c>
    </row>
    <row r="1208" spans="2:13" x14ac:dyDescent="0.2">
      <c r="B1208" s="18"/>
      <c r="C1208" s="13"/>
      <c r="D1208" s="22"/>
      <c r="E1208" s="22"/>
      <c r="F1208" s="23"/>
      <c r="G1208" s="24" t="str">
        <f>IF(B1208="","",IFERROR(INDEX('Registru note'!$C$5:$C$504,MATCH(B1208,'Registru note'!$B$5:$B$504,0)),""))</f>
        <v/>
      </c>
      <c r="H1208" s="25" t="str">
        <f t="shared" si="54"/>
        <v/>
      </c>
      <c r="I1208" s="25" t="str">
        <f t="shared" si="55"/>
        <v/>
      </c>
      <c r="J1208" s="15" t="str">
        <f>IF(B1208="","",IFERROR(INDEX('Registru note'!$D$5:$D$504,MATCH(B1208,'Registru note'!$B$5:$B$504,0)),""))</f>
        <v/>
      </c>
      <c r="K1208" s="17" t="str">
        <f>IF(AND(B1208="",D1208="",E1208=""),"",TRIM(IF(ISNA(MATCH(B1208,'Registru note'!$B$5:$B$504,0)),"Nota nu există în registru. ","")&amp;IF(D1208="","Lipsește contul debitor. ",IF(NOT(OR(ISNUMBER(MATCH(TRIM(IF(ISNUMBER(FIND(".",D1208)),LEFT(D1208,FIND(".",D1208)-1),D1208)),PlanCont,0)),ISNUMBER(MATCH(LEFT(TRIM(IF(ISNUMBER(FIND(".",D1208)),LEFT(D1208,FIND(".",D1208)-1),D1208)),4),PlanCont,0)),ISNUMBER(MATCH(LEFT(TRIM(IF(ISNUMBER(FIND(".",D1208)),LEFT(D1208,FIND(".",D1208)-1),D1208)),3),PlanCont,0)))),"Contul debitor nu există în plan. ",""))&amp;IF(E1208="","Lipsește contul creditor. ",IF(NOT(OR(ISNUMBER(MATCH(TRIM(IF(ISNUMBER(FIND(".",E1208)),LEFT(E1208,FIND(".",E1208)-1),E1208)),PlanCont,0)),ISNUMBER(MATCH(LEFT(TRIM(IF(ISNUMBER(FIND(".",E1208)),LEFT(E1208,FIND(".",E1208)-1),E1208)),4),PlanCont,0)),ISNUMBER(MATCH(LEFT(TRIM(IF(ISNUMBER(FIND(".",E1208)),LEFT(E1208,FIND(".",E1208)-1),E1208)),3),PlanCont,0)))),"Contul creditor nu există în plan. ",""))&amp;IF(AND(D1208&lt;&gt;"",TRIM(D1208&amp;"")=TRIM(E1208&amp;"")),"Același cont pe debit și credit. ","")&amp;IF(N(F1208)=0,"Lipsește suma. ","")&amp;IF(AND(N(F1208)&lt;0,J1208&lt;&gt;"Stornare"),"Sumă negativă într-o notă care nu e de stornare. ","")&amp;IF(C1208="","Lipsește explicația. ","")))</f>
        <v/>
      </c>
      <c r="L1208" s="1" t="str">
        <f>IF(B1208="","",B1208&amp;"|"&amp;COUNTIF($B$5:B1208,B1208))</f>
        <v/>
      </c>
      <c r="M1208" s="1" t="str">
        <f t="shared" si="56"/>
        <v/>
      </c>
    </row>
    <row r="1209" spans="2:13" x14ac:dyDescent="0.2">
      <c r="B1209" s="18"/>
      <c r="C1209" s="13"/>
      <c r="D1209" s="22"/>
      <c r="E1209" s="22"/>
      <c r="F1209" s="23"/>
      <c r="G1209" s="24" t="str">
        <f>IF(B1209="","",IFERROR(INDEX('Registru note'!$C$5:$C$504,MATCH(B1209,'Registru note'!$B$5:$B$504,0)),""))</f>
        <v/>
      </c>
      <c r="H1209" s="25" t="str">
        <f t="shared" si="54"/>
        <v/>
      </c>
      <c r="I1209" s="25" t="str">
        <f t="shared" si="55"/>
        <v/>
      </c>
      <c r="J1209" s="15" t="str">
        <f>IF(B1209="","",IFERROR(INDEX('Registru note'!$D$5:$D$504,MATCH(B1209,'Registru note'!$B$5:$B$504,0)),""))</f>
        <v/>
      </c>
      <c r="K1209" s="17" t="str">
        <f>IF(AND(B1209="",D1209="",E1209=""),"",TRIM(IF(ISNA(MATCH(B1209,'Registru note'!$B$5:$B$504,0)),"Nota nu există în registru. ","")&amp;IF(D1209="","Lipsește contul debitor. ",IF(NOT(OR(ISNUMBER(MATCH(TRIM(IF(ISNUMBER(FIND(".",D1209)),LEFT(D1209,FIND(".",D1209)-1),D1209)),PlanCont,0)),ISNUMBER(MATCH(LEFT(TRIM(IF(ISNUMBER(FIND(".",D1209)),LEFT(D1209,FIND(".",D1209)-1),D1209)),4),PlanCont,0)),ISNUMBER(MATCH(LEFT(TRIM(IF(ISNUMBER(FIND(".",D1209)),LEFT(D1209,FIND(".",D1209)-1),D1209)),3),PlanCont,0)))),"Contul debitor nu există în plan. ",""))&amp;IF(E1209="","Lipsește contul creditor. ",IF(NOT(OR(ISNUMBER(MATCH(TRIM(IF(ISNUMBER(FIND(".",E1209)),LEFT(E1209,FIND(".",E1209)-1),E1209)),PlanCont,0)),ISNUMBER(MATCH(LEFT(TRIM(IF(ISNUMBER(FIND(".",E1209)),LEFT(E1209,FIND(".",E1209)-1),E1209)),4),PlanCont,0)),ISNUMBER(MATCH(LEFT(TRIM(IF(ISNUMBER(FIND(".",E1209)),LEFT(E1209,FIND(".",E1209)-1),E1209)),3),PlanCont,0)))),"Contul creditor nu există în plan. ",""))&amp;IF(AND(D1209&lt;&gt;"",TRIM(D1209&amp;"")=TRIM(E1209&amp;"")),"Același cont pe debit și credit. ","")&amp;IF(N(F1209)=0,"Lipsește suma. ","")&amp;IF(AND(N(F1209)&lt;0,J1209&lt;&gt;"Stornare"),"Sumă negativă într-o notă care nu e de stornare. ","")&amp;IF(C1209="","Lipsește explicația. ","")))</f>
        <v/>
      </c>
      <c r="L1209" s="1" t="str">
        <f>IF(B1209="","",B1209&amp;"|"&amp;COUNTIF($B$5:B1209,B1209))</f>
        <v/>
      </c>
      <c r="M1209" s="1" t="str">
        <f t="shared" si="56"/>
        <v/>
      </c>
    </row>
    <row r="1210" spans="2:13" x14ac:dyDescent="0.2">
      <c r="B1210" s="18"/>
      <c r="C1210" s="13"/>
      <c r="D1210" s="22"/>
      <c r="E1210" s="22"/>
      <c r="F1210" s="23"/>
      <c r="G1210" s="24" t="str">
        <f>IF(B1210="","",IFERROR(INDEX('Registru note'!$C$5:$C$504,MATCH(B1210,'Registru note'!$B$5:$B$504,0)),""))</f>
        <v/>
      </c>
      <c r="H1210" s="25" t="str">
        <f t="shared" si="54"/>
        <v/>
      </c>
      <c r="I1210" s="25" t="str">
        <f t="shared" si="55"/>
        <v/>
      </c>
      <c r="J1210" s="15" t="str">
        <f>IF(B1210="","",IFERROR(INDEX('Registru note'!$D$5:$D$504,MATCH(B1210,'Registru note'!$B$5:$B$504,0)),""))</f>
        <v/>
      </c>
      <c r="K1210" s="17" t="str">
        <f>IF(AND(B1210="",D1210="",E1210=""),"",TRIM(IF(ISNA(MATCH(B1210,'Registru note'!$B$5:$B$504,0)),"Nota nu există în registru. ","")&amp;IF(D1210="","Lipsește contul debitor. ",IF(NOT(OR(ISNUMBER(MATCH(TRIM(IF(ISNUMBER(FIND(".",D1210)),LEFT(D1210,FIND(".",D1210)-1),D1210)),PlanCont,0)),ISNUMBER(MATCH(LEFT(TRIM(IF(ISNUMBER(FIND(".",D1210)),LEFT(D1210,FIND(".",D1210)-1),D1210)),4),PlanCont,0)),ISNUMBER(MATCH(LEFT(TRIM(IF(ISNUMBER(FIND(".",D1210)),LEFT(D1210,FIND(".",D1210)-1),D1210)),3),PlanCont,0)))),"Contul debitor nu există în plan. ",""))&amp;IF(E1210="","Lipsește contul creditor. ",IF(NOT(OR(ISNUMBER(MATCH(TRIM(IF(ISNUMBER(FIND(".",E1210)),LEFT(E1210,FIND(".",E1210)-1),E1210)),PlanCont,0)),ISNUMBER(MATCH(LEFT(TRIM(IF(ISNUMBER(FIND(".",E1210)),LEFT(E1210,FIND(".",E1210)-1),E1210)),4),PlanCont,0)),ISNUMBER(MATCH(LEFT(TRIM(IF(ISNUMBER(FIND(".",E1210)),LEFT(E1210,FIND(".",E1210)-1),E1210)),3),PlanCont,0)))),"Contul creditor nu există în plan. ",""))&amp;IF(AND(D1210&lt;&gt;"",TRIM(D1210&amp;"")=TRIM(E1210&amp;"")),"Același cont pe debit și credit. ","")&amp;IF(N(F1210)=0,"Lipsește suma. ","")&amp;IF(AND(N(F1210)&lt;0,J1210&lt;&gt;"Stornare"),"Sumă negativă într-o notă care nu e de stornare. ","")&amp;IF(C1210="","Lipsește explicația. ","")))</f>
        <v/>
      </c>
      <c r="L1210" s="1" t="str">
        <f>IF(B1210="","",B1210&amp;"|"&amp;COUNTIF($B$5:B1210,B1210))</f>
        <v/>
      </c>
      <c r="M1210" s="1" t="str">
        <f t="shared" si="56"/>
        <v/>
      </c>
    </row>
    <row r="1211" spans="2:13" x14ac:dyDescent="0.2">
      <c r="B1211" s="18"/>
      <c r="C1211" s="13"/>
      <c r="D1211" s="22"/>
      <c r="E1211" s="22"/>
      <c r="F1211" s="23"/>
      <c r="G1211" s="24" t="str">
        <f>IF(B1211="","",IFERROR(INDEX('Registru note'!$C$5:$C$504,MATCH(B1211,'Registru note'!$B$5:$B$504,0)),""))</f>
        <v/>
      </c>
      <c r="H1211" s="25" t="str">
        <f t="shared" si="54"/>
        <v/>
      </c>
      <c r="I1211" s="25" t="str">
        <f t="shared" si="55"/>
        <v/>
      </c>
      <c r="J1211" s="15" t="str">
        <f>IF(B1211="","",IFERROR(INDEX('Registru note'!$D$5:$D$504,MATCH(B1211,'Registru note'!$B$5:$B$504,0)),""))</f>
        <v/>
      </c>
      <c r="K1211" s="17" t="str">
        <f>IF(AND(B1211="",D1211="",E1211=""),"",TRIM(IF(ISNA(MATCH(B1211,'Registru note'!$B$5:$B$504,0)),"Nota nu există în registru. ","")&amp;IF(D1211="","Lipsește contul debitor. ",IF(NOT(OR(ISNUMBER(MATCH(TRIM(IF(ISNUMBER(FIND(".",D1211)),LEFT(D1211,FIND(".",D1211)-1),D1211)),PlanCont,0)),ISNUMBER(MATCH(LEFT(TRIM(IF(ISNUMBER(FIND(".",D1211)),LEFT(D1211,FIND(".",D1211)-1),D1211)),4),PlanCont,0)),ISNUMBER(MATCH(LEFT(TRIM(IF(ISNUMBER(FIND(".",D1211)),LEFT(D1211,FIND(".",D1211)-1),D1211)),3),PlanCont,0)))),"Contul debitor nu există în plan. ",""))&amp;IF(E1211="","Lipsește contul creditor. ",IF(NOT(OR(ISNUMBER(MATCH(TRIM(IF(ISNUMBER(FIND(".",E1211)),LEFT(E1211,FIND(".",E1211)-1),E1211)),PlanCont,0)),ISNUMBER(MATCH(LEFT(TRIM(IF(ISNUMBER(FIND(".",E1211)),LEFT(E1211,FIND(".",E1211)-1),E1211)),4),PlanCont,0)),ISNUMBER(MATCH(LEFT(TRIM(IF(ISNUMBER(FIND(".",E1211)),LEFT(E1211,FIND(".",E1211)-1),E1211)),3),PlanCont,0)))),"Contul creditor nu există în plan. ",""))&amp;IF(AND(D1211&lt;&gt;"",TRIM(D1211&amp;"")=TRIM(E1211&amp;"")),"Același cont pe debit și credit. ","")&amp;IF(N(F1211)=0,"Lipsește suma. ","")&amp;IF(AND(N(F1211)&lt;0,J1211&lt;&gt;"Stornare"),"Sumă negativă într-o notă care nu e de stornare. ","")&amp;IF(C1211="","Lipsește explicația. ","")))</f>
        <v/>
      </c>
      <c r="L1211" s="1" t="str">
        <f>IF(B1211="","",B1211&amp;"|"&amp;COUNTIF($B$5:B1211,B1211))</f>
        <v/>
      </c>
      <c r="M1211" s="1" t="str">
        <f t="shared" si="56"/>
        <v/>
      </c>
    </row>
    <row r="1212" spans="2:13" x14ac:dyDescent="0.2">
      <c r="B1212" s="18"/>
      <c r="C1212" s="13"/>
      <c r="D1212" s="22"/>
      <c r="E1212" s="22"/>
      <c r="F1212" s="23"/>
      <c r="G1212" s="24" t="str">
        <f>IF(B1212="","",IFERROR(INDEX('Registru note'!$C$5:$C$504,MATCH(B1212,'Registru note'!$B$5:$B$504,0)),""))</f>
        <v/>
      </c>
      <c r="H1212" s="25" t="str">
        <f t="shared" si="54"/>
        <v/>
      </c>
      <c r="I1212" s="25" t="str">
        <f t="shared" si="55"/>
        <v/>
      </c>
      <c r="J1212" s="15" t="str">
        <f>IF(B1212="","",IFERROR(INDEX('Registru note'!$D$5:$D$504,MATCH(B1212,'Registru note'!$B$5:$B$504,0)),""))</f>
        <v/>
      </c>
      <c r="K1212" s="17" t="str">
        <f>IF(AND(B1212="",D1212="",E1212=""),"",TRIM(IF(ISNA(MATCH(B1212,'Registru note'!$B$5:$B$504,0)),"Nota nu există în registru. ","")&amp;IF(D1212="","Lipsește contul debitor. ",IF(NOT(OR(ISNUMBER(MATCH(TRIM(IF(ISNUMBER(FIND(".",D1212)),LEFT(D1212,FIND(".",D1212)-1),D1212)),PlanCont,0)),ISNUMBER(MATCH(LEFT(TRIM(IF(ISNUMBER(FIND(".",D1212)),LEFT(D1212,FIND(".",D1212)-1),D1212)),4),PlanCont,0)),ISNUMBER(MATCH(LEFT(TRIM(IF(ISNUMBER(FIND(".",D1212)),LEFT(D1212,FIND(".",D1212)-1),D1212)),3),PlanCont,0)))),"Contul debitor nu există în plan. ",""))&amp;IF(E1212="","Lipsește contul creditor. ",IF(NOT(OR(ISNUMBER(MATCH(TRIM(IF(ISNUMBER(FIND(".",E1212)),LEFT(E1212,FIND(".",E1212)-1),E1212)),PlanCont,0)),ISNUMBER(MATCH(LEFT(TRIM(IF(ISNUMBER(FIND(".",E1212)),LEFT(E1212,FIND(".",E1212)-1),E1212)),4),PlanCont,0)),ISNUMBER(MATCH(LEFT(TRIM(IF(ISNUMBER(FIND(".",E1212)),LEFT(E1212,FIND(".",E1212)-1),E1212)),3),PlanCont,0)))),"Contul creditor nu există în plan. ",""))&amp;IF(AND(D1212&lt;&gt;"",TRIM(D1212&amp;"")=TRIM(E1212&amp;"")),"Același cont pe debit și credit. ","")&amp;IF(N(F1212)=0,"Lipsește suma. ","")&amp;IF(AND(N(F1212)&lt;0,J1212&lt;&gt;"Stornare"),"Sumă negativă într-o notă care nu e de stornare. ","")&amp;IF(C1212="","Lipsește explicația. ","")))</f>
        <v/>
      </c>
      <c r="L1212" s="1" t="str">
        <f>IF(B1212="","",B1212&amp;"|"&amp;COUNTIF($B$5:B1212,B1212))</f>
        <v/>
      </c>
      <c r="M1212" s="1" t="str">
        <f t="shared" si="56"/>
        <v/>
      </c>
    </row>
    <row r="1213" spans="2:13" x14ac:dyDescent="0.2">
      <c r="B1213" s="18"/>
      <c r="C1213" s="13"/>
      <c r="D1213" s="22"/>
      <c r="E1213" s="22"/>
      <c r="F1213" s="23"/>
      <c r="G1213" s="24" t="str">
        <f>IF(B1213="","",IFERROR(INDEX('Registru note'!$C$5:$C$504,MATCH(B1213,'Registru note'!$B$5:$B$504,0)),""))</f>
        <v/>
      </c>
      <c r="H1213" s="25" t="str">
        <f t="shared" si="54"/>
        <v/>
      </c>
      <c r="I1213" s="25" t="str">
        <f t="shared" si="55"/>
        <v/>
      </c>
      <c r="J1213" s="15" t="str">
        <f>IF(B1213="","",IFERROR(INDEX('Registru note'!$D$5:$D$504,MATCH(B1213,'Registru note'!$B$5:$B$504,0)),""))</f>
        <v/>
      </c>
      <c r="K1213" s="17" t="str">
        <f>IF(AND(B1213="",D1213="",E1213=""),"",TRIM(IF(ISNA(MATCH(B1213,'Registru note'!$B$5:$B$504,0)),"Nota nu există în registru. ","")&amp;IF(D1213="","Lipsește contul debitor. ",IF(NOT(OR(ISNUMBER(MATCH(TRIM(IF(ISNUMBER(FIND(".",D1213)),LEFT(D1213,FIND(".",D1213)-1),D1213)),PlanCont,0)),ISNUMBER(MATCH(LEFT(TRIM(IF(ISNUMBER(FIND(".",D1213)),LEFT(D1213,FIND(".",D1213)-1),D1213)),4),PlanCont,0)),ISNUMBER(MATCH(LEFT(TRIM(IF(ISNUMBER(FIND(".",D1213)),LEFT(D1213,FIND(".",D1213)-1),D1213)),3),PlanCont,0)))),"Contul debitor nu există în plan. ",""))&amp;IF(E1213="","Lipsește contul creditor. ",IF(NOT(OR(ISNUMBER(MATCH(TRIM(IF(ISNUMBER(FIND(".",E1213)),LEFT(E1213,FIND(".",E1213)-1),E1213)),PlanCont,0)),ISNUMBER(MATCH(LEFT(TRIM(IF(ISNUMBER(FIND(".",E1213)),LEFT(E1213,FIND(".",E1213)-1),E1213)),4),PlanCont,0)),ISNUMBER(MATCH(LEFT(TRIM(IF(ISNUMBER(FIND(".",E1213)),LEFT(E1213,FIND(".",E1213)-1),E1213)),3),PlanCont,0)))),"Contul creditor nu există în plan. ",""))&amp;IF(AND(D1213&lt;&gt;"",TRIM(D1213&amp;"")=TRIM(E1213&amp;"")),"Același cont pe debit și credit. ","")&amp;IF(N(F1213)=0,"Lipsește suma. ","")&amp;IF(AND(N(F1213)&lt;0,J1213&lt;&gt;"Stornare"),"Sumă negativă într-o notă care nu e de stornare. ","")&amp;IF(C1213="","Lipsește explicația. ","")))</f>
        <v/>
      </c>
      <c r="L1213" s="1" t="str">
        <f>IF(B1213="","",B1213&amp;"|"&amp;COUNTIF($B$5:B1213,B1213))</f>
        <v/>
      </c>
      <c r="M1213" s="1" t="str">
        <f t="shared" si="56"/>
        <v/>
      </c>
    </row>
    <row r="1214" spans="2:13" x14ac:dyDescent="0.2">
      <c r="B1214" s="18"/>
      <c r="C1214" s="13"/>
      <c r="D1214" s="22"/>
      <c r="E1214" s="22"/>
      <c r="F1214" s="23"/>
      <c r="G1214" s="24" t="str">
        <f>IF(B1214="","",IFERROR(INDEX('Registru note'!$C$5:$C$504,MATCH(B1214,'Registru note'!$B$5:$B$504,0)),""))</f>
        <v/>
      </c>
      <c r="H1214" s="25" t="str">
        <f t="shared" si="54"/>
        <v/>
      </c>
      <c r="I1214" s="25" t="str">
        <f t="shared" si="55"/>
        <v/>
      </c>
      <c r="J1214" s="15" t="str">
        <f>IF(B1214="","",IFERROR(INDEX('Registru note'!$D$5:$D$504,MATCH(B1214,'Registru note'!$B$5:$B$504,0)),""))</f>
        <v/>
      </c>
      <c r="K1214" s="17" t="str">
        <f>IF(AND(B1214="",D1214="",E1214=""),"",TRIM(IF(ISNA(MATCH(B1214,'Registru note'!$B$5:$B$504,0)),"Nota nu există în registru. ","")&amp;IF(D1214="","Lipsește contul debitor. ",IF(NOT(OR(ISNUMBER(MATCH(TRIM(IF(ISNUMBER(FIND(".",D1214)),LEFT(D1214,FIND(".",D1214)-1),D1214)),PlanCont,0)),ISNUMBER(MATCH(LEFT(TRIM(IF(ISNUMBER(FIND(".",D1214)),LEFT(D1214,FIND(".",D1214)-1),D1214)),4),PlanCont,0)),ISNUMBER(MATCH(LEFT(TRIM(IF(ISNUMBER(FIND(".",D1214)),LEFT(D1214,FIND(".",D1214)-1),D1214)),3),PlanCont,0)))),"Contul debitor nu există în plan. ",""))&amp;IF(E1214="","Lipsește contul creditor. ",IF(NOT(OR(ISNUMBER(MATCH(TRIM(IF(ISNUMBER(FIND(".",E1214)),LEFT(E1214,FIND(".",E1214)-1),E1214)),PlanCont,0)),ISNUMBER(MATCH(LEFT(TRIM(IF(ISNUMBER(FIND(".",E1214)),LEFT(E1214,FIND(".",E1214)-1),E1214)),4),PlanCont,0)),ISNUMBER(MATCH(LEFT(TRIM(IF(ISNUMBER(FIND(".",E1214)),LEFT(E1214,FIND(".",E1214)-1),E1214)),3),PlanCont,0)))),"Contul creditor nu există în plan. ",""))&amp;IF(AND(D1214&lt;&gt;"",TRIM(D1214&amp;"")=TRIM(E1214&amp;"")),"Același cont pe debit și credit. ","")&amp;IF(N(F1214)=0,"Lipsește suma. ","")&amp;IF(AND(N(F1214)&lt;0,J1214&lt;&gt;"Stornare"),"Sumă negativă într-o notă care nu e de stornare. ","")&amp;IF(C1214="","Lipsește explicația. ","")))</f>
        <v/>
      </c>
      <c r="L1214" s="1" t="str">
        <f>IF(B1214="","",B1214&amp;"|"&amp;COUNTIF($B$5:B1214,B1214))</f>
        <v/>
      </c>
      <c r="M1214" s="1" t="str">
        <f t="shared" si="56"/>
        <v/>
      </c>
    </row>
    <row r="1215" spans="2:13" x14ac:dyDescent="0.2">
      <c r="B1215" s="18"/>
      <c r="C1215" s="13"/>
      <c r="D1215" s="22"/>
      <c r="E1215" s="22"/>
      <c r="F1215" s="23"/>
      <c r="G1215" s="24" t="str">
        <f>IF(B1215="","",IFERROR(INDEX('Registru note'!$C$5:$C$504,MATCH(B1215,'Registru note'!$B$5:$B$504,0)),""))</f>
        <v/>
      </c>
      <c r="H1215" s="25" t="str">
        <f t="shared" si="54"/>
        <v/>
      </c>
      <c r="I1215" s="25" t="str">
        <f t="shared" si="55"/>
        <v/>
      </c>
      <c r="J1215" s="15" t="str">
        <f>IF(B1215="","",IFERROR(INDEX('Registru note'!$D$5:$D$504,MATCH(B1215,'Registru note'!$B$5:$B$504,0)),""))</f>
        <v/>
      </c>
      <c r="K1215" s="17" t="str">
        <f>IF(AND(B1215="",D1215="",E1215=""),"",TRIM(IF(ISNA(MATCH(B1215,'Registru note'!$B$5:$B$504,0)),"Nota nu există în registru. ","")&amp;IF(D1215="","Lipsește contul debitor. ",IF(NOT(OR(ISNUMBER(MATCH(TRIM(IF(ISNUMBER(FIND(".",D1215)),LEFT(D1215,FIND(".",D1215)-1),D1215)),PlanCont,0)),ISNUMBER(MATCH(LEFT(TRIM(IF(ISNUMBER(FIND(".",D1215)),LEFT(D1215,FIND(".",D1215)-1),D1215)),4),PlanCont,0)),ISNUMBER(MATCH(LEFT(TRIM(IF(ISNUMBER(FIND(".",D1215)),LEFT(D1215,FIND(".",D1215)-1),D1215)),3),PlanCont,0)))),"Contul debitor nu există în plan. ",""))&amp;IF(E1215="","Lipsește contul creditor. ",IF(NOT(OR(ISNUMBER(MATCH(TRIM(IF(ISNUMBER(FIND(".",E1215)),LEFT(E1215,FIND(".",E1215)-1),E1215)),PlanCont,0)),ISNUMBER(MATCH(LEFT(TRIM(IF(ISNUMBER(FIND(".",E1215)),LEFT(E1215,FIND(".",E1215)-1),E1215)),4),PlanCont,0)),ISNUMBER(MATCH(LEFT(TRIM(IF(ISNUMBER(FIND(".",E1215)),LEFT(E1215,FIND(".",E1215)-1),E1215)),3),PlanCont,0)))),"Contul creditor nu există în plan. ",""))&amp;IF(AND(D1215&lt;&gt;"",TRIM(D1215&amp;"")=TRIM(E1215&amp;"")),"Același cont pe debit și credit. ","")&amp;IF(N(F1215)=0,"Lipsește suma. ","")&amp;IF(AND(N(F1215)&lt;0,J1215&lt;&gt;"Stornare"),"Sumă negativă într-o notă care nu e de stornare. ","")&amp;IF(C1215="","Lipsește explicația. ","")))</f>
        <v/>
      </c>
      <c r="L1215" s="1" t="str">
        <f>IF(B1215="","",B1215&amp;"|"&amp;COUNTIF($B$5:B1215,B1215))</f>
        <v/>
      </c>
      <c r="M1215" s="1" t="str">
        <f t="shared" si="56"/>
        <v/>
      </c>
    </row>
    <row r="1216" spans="2:13" x14ac:dyDescent="0.2">
      <c r="B1216" s="18"/>
      <c r="C1216" s="13"/>
      <c r="D1216" s="22"/>
      <c r="E1216" s="22"/>
      <c r="F1216" s="23"/>
      <c r="G1216" s="24" t="str">
        <f>IF(B1216="","",IFERROR(INDEX('Registru note'!$C$5:$C$504,MATCH(B1216,'Registru note'!$B$5:$B$504,0)),""))</f>
        <v/>
      </c>
      <c r="H1216" s="25" t="str">
        <f t="shared" si="54"/>
        <v/>
      </c>
      <c r="I1216" s="25" t="str">
        <f t="shared" si="55"/>
        <v/>
      </c>
      <c r="J1216" s="15" t="str">
        <f>IF(B1216="","",IFERROR(INDEX('Registru note'!$D$5:$D$504,MATCH(B1216,'Registru note'!$B$5:$B$504,0)),""))</f>
        <v/>
      </c>
      <c r="K1216" s="17" t="str">
        <f>IF(AND(B1216="",D1216="",E1216=""),"",TRIM(IF(ISNA(MATCH(B1216,'Registru note'!$B$5:$B$504,0)),"Nota nu există în registru. ","")&amp;IF(D1216="","Lipsește contul debitor. ",IF(NOT(OR(ISNUMBER(MATCH(TRIM(IF(ISNUMBER(FIND(".",D1216)),LEFT(D1216,FIND(".",D1216)-1),D1216)),PlanCont,0)),ISNUMBER(MATCH(LEFT(TRIM(IF(ISNUMBER(FIND(".",D1216)),LEFT(D1216,FIND(".",D1216)-1),D1216)),4),PlanCont,0)),ISNUMBER(MATCH(LEFT(TRIM(IF(ISNUMBER(FIND(".",D1216)),LEFT(D1216,FIND(".",D1216)-1),D1216)),3),PlanCont,0)))),"Contul debitor nu există în plan. ",""))&amp;IF(E1216="","Lipsește contul creditor. ",IF(NOT(OR(ISNUMBER(MATCH(TRIM(IF(ISNUMBER(FIND(".",E1216)),LEFT(E1216,FIND(".",E1216)-1),E1216)),PlanCont,0)),ISNUMBER(MATCH(LEFT(TRIM(IF(ISNUMBER(FIND(".",E1216)),LEFT(E1216,FIND(".",E1216)-1),E1216)),4),PlanCont,0)),ISNUMBER(MATCH(LEFT(TRIM(IF(ISNUMBER(FIND(".",E1216)),LEFT(E1216,FIND(".",E1216)-1),E1216)),3),PlanCont,0)))),"Contul creditor nu există în plan. ",""))&amp;IF(AND(D1216&lt;&gt;"",TRIM(D1216&amp;"")=TRIM(E1216&amp;"")),"Același cont pe debit și credit. ","")&amp;IF(N(F1216)=0,"Lipsește suma. ","")&amp;IF(AND(N(F1216)&lt;0,J1216&lt;&gt;"Stornare"),"Sumă negativă într-o notă care nu e de stornare. ","")&amp;IF(C1216="","Lipsește explicația. ","")))</f>
        <v/>
      </c>
      <c r="L1216" s="1" t="str">
        <f>IF(B1216="","",B1216&amp;"|"&amp;COUNTIF($B$5:B1216,B1216))</f>
        <v/>
      </c>
      <c r="M1216" s="1" t="str">
        <f t="shared" si="56"/>
        <v/>
      </c>
    </row>
    <row r="1217" spans="2:13" x14ac:dyDescent="0.2">
      <c r="B1217" s="18"/>
      <c r="C1217" s="13"/>
      <c r="D1217" s="22"/>
      <c r="E1217" s="22"/>
      <c r="F1217" s="23"/>
      <c r="G1217" s="24" t="str">
        <f>IF(B1217="","",IFERROR(INDEX('Registru note'!$C$5:$C$504,MATCH(B1217,'Registru note'!$B$5:$B$504,0)),""))</f>
        <v/>
      </c>
      <c r="H1217" s="25" t="str">
        <f t="shared" si="54"/>
        <v/>
      </c>
      <c r="I1217" s="25" t="str">
        <f t="shared" si="55"/>
        <v/>
      </c>
      <c r="J1217" s="15" t="str">
        <f>IF(B1217="","",IFERROR(INDEX('Registru note'!$D$5:$D$504,MATCH(B1217,'Registru note'!$B$5:$B$504,0)),""))</f>
        <v/>
      </c>
      <c r="K1217" s="17" t="str">
        <f>IF(AND(B1217="",D1217="",E1217=""),"",TRIM(IF(ISNA(MATCH(B1217,'Registru note'!$B$5:$B$504,0)),"Nota nu există în registru. ","")&amp;IF(D1217="","Lipsește contul debitor. ",IF(NOT(OR(ISNUMBER(MATCH(TRIM(IF(ISNUMBER(FIND(".",D1217)),LEFT(D1217,FIND(".",D1217)-1),D1217)),PlanCont,0)),ISNUMBER(MATCH(LEFT(TRIM(IF(ISNUMBER(FIND(".",D1217)),LEFT(D1217,FIND(".",D1217)-1),D1217)),4),PlanCont,0)),ISNUMBER(MATCH(LEFT(TRIM(IF(ISNUMBER(FIND(".",D1217)),LEFT(D1217,FIND(".",D1217)-1),D1217)),3),PlanCont,0)))),"Contul debitor nu există în plan. ",""))&amp;IF(E1217="","Lipsește contul creditor. ",IF(NOT(OR(ISNUMBER(MATCH(TRIM(IF(ISNUMBER(FIND(".",E1217)),LEFT(E1217,FIND(".",E1217)-1),E1217)),PlanCont,0)),ISNUMBER(MATCH(LEFT(TRIM(IF(ISNUMBER(FIND(".",E1217)),LEFT(E1217,FIND(".",E1217)-1),E1217)),4),PlanCont,0)),ISNUMBER(MATCH(LEFT(TRIM(IF(ISNUMBER(FIND(".",E1217)),LEFT(E1217,FIND(".",E1217)-1),E1217)),3),PlanCont,0)))),"Contul creditor nu există în plan. ",""))&amp;IF(AND(D1217&lt;&gt;"",TRIM(D1217&amp;"")=TRIM(E1217&amp;"")),"Același cont pe debit și credit. ","")&amp;IF(N(F1217)=0,"Lipsește suma. ","")&amp;IF(AND(N(F1217)&lt;0,J1217&lt;&gt;"Stornare"),"Sumă negativă într-o notă care nu e de stornare. ","")&amp;IF(C1217="","Lipsește explicația. ","")))</f>
        <v/>
      </c>
      <c r="L1217" s="1" t="str">
        <f>IF(B1217="","",B1217&amp;"|"&amp;COUNTIF($B$5:B1217,B1217))</f>
        <v/>
      </c>
      <c r="M1217" s="1" t="str">
        <f t="shared" si="56"/>
        <v/>
      </c>
    </row>
    <row r="1218" spans="2:13" x14ac:dyDescent="0.2">
      <c r="B1218" s="18"/>
      <c r="C1218" s="13"/>
      <c r="D1218" s="22"/>
      <c r="E1218" s="22"/>
      <c r="F1218" s="23"/>
      <c r="G1218" s="24" t="str">
        <f>IF(B1218="","",IFERROR(INDEX('Registru note'!$C$5:$C$504,MATCH(B1218,'Registru note'!$B$5:$B$504,0)),""))</f>
        <v/>
      </c>
      <c r="H1218" s="25" t="str">
        <f t="shared" si="54"/>
        <v/>
      </c>
      <c r="I1218" s="25" t="str">
        <f t="shared" si="55"/>
        <v/>
      </c>
      <c r="J1218" s="15" t="str">
        <f>IF(B1218="","",IFERROR(INDEX('Registru note'!$D$5:$D$504,MATCH(B1218,'Registru note'!$B$5:$B$504,0)),""))</f>
        <v/>
      </c>
      <c r="K1218" s="17" t="str">
        <f>IF(AND(B1218="",D1218="",E1218=""),"",TRIM(IF(ISNA(MATCH(B1218,'Registru note'!$B$5:$B$504,0)),"Nota nu există în registru. ","")&amp;IF(D1218="","Lipsește contul debitor. ",IF(NOT(OR(ISNUMBER(MATCH(TRIM(IF(ISNUMBER(FIND(".",D1218)),LEFT(D1218,FIND(".",D1218)-1),D1218)),PlanCont,0)),ISNUMBER(MATCH(LEFT(TRIM(IF(ISNUMBER(FIND(".",D1218)),LEFT(D1218,FIND(".",D1218)-1),D1218)),4),PlanCont,0)),ISNUMBER(MATCH(LEFT(TRIM(IF(ISNUMBER(FIND(".",D1218)),LEFT(D1218,FIND(".",D1218)-1),D1218)),3),PlanCont,0)))),"Contul debitor nu există în plan. ",""))&amp;IF(E1218="","Lipsește contul creditor. ",IF(NOT(OR(ISNUMBER(MATCH(TRIM(IF(ISNUMBER(FIND(".",E1218)),LEFT(E1218,FIND(".",E1218)-1),E1218)),PlanCont,0)),ISNUMBER(MATCH(LEFT(TRIM(IF(ISNUMBER(FIND(".",E1218)),LEFT(E1218,FIND(".",E1218)-1),E1218)),4),PlanCont,0)),ISNUMBER(MATCH(LEFT(TRIM(IF(ISNUMBER(FIND(".",E1218)),LEFT(E1218,FIND(".",E1218)-1),E1218)),3),PlanCont,0)))),"Contul creditor nu există în plan. ",""))&amp;IF(AND(D1218&lt;&gt;"",TRIM(D1218&amp;"")=TRIM(E1218&amp;"")),"Același cont pe debit și credit. ","")&amp;IF(N(F1218)=0,"Lipsește suma. ","")&amp;IF(AND(N(F1218)&lt;0,J1218&lt;&gt;"Stornare"),"Sumă negativă într-o notă care nu e de stornare. ","")&amp;IF(C1218="","Lipsește explicația. ","")))</f>
        <v/>
      </c>
      <c r="L1218" s="1" t="str">
        <f>IF(B1218="","",B1218&amp;"|"&amp;COUNTIF($B$5:B1218,B1218))</f>
        <v/>
      </c>
      <c r="M1218" s="1" t="str">
        <f t="shared" si="56"/>
        <v/>
      </c>
    </row>
    <row r="1219" spans="2:13" x14ac:dyDescent="0.2">
      <c r="B1219" s="18"/>
      <c r="C1219" s="13"/>
      <c r="D1219" s="22"/>
      <c r="E1219" s="22"/>
      <c r="F1219" s="23"/>
      <c r="G1219" s="24" t="str">
        <f>IF(B1219="","",IFERROR(INDEX('Registru note'!$C$5:$C$504,MATCH(B1219,'Registru note'!$B$5:$B$504,0)),""))</f>
        <v/>
      </c>
      <c r="H1219" s="25" t="str">
        <f t="shared" si="54"/>
        <v/>
      </c>
      <c r="I1219" s="25" t="str">
        <f t="shared" si="55"/>
        <v/>
      </c>
      <c r="J1219" s="15" t="str">
        <f>IF(B1219="","",IFERROR(INDEX('Registru note'!$D$5:$D$504,MATCH(B1219,'Registru note'!$B$5:$B$504,0)),""))</f>
        <v/>
      </c>
      <c r="K1219" s="17" t="str">
        <f>IF(AND(B1219="",D1219="",E1219=""),"",TRIM(IF(ISNA(MATCH(B1219,'Registru note'!$B$5:$B$504,0)),"Nota nu există în registru. ","")&amp;IF(D1219="","Lipsește contul debitor. ",IF(NOT(OR(ISNUMBER(MATCH(TRIM(IF(ISNUMBER(FIND(".",D1219)),LEFT(D1219,FIND(".",D1219)-1),D1219)),PlanCont,0)),ISNUMBER(MATCH(LEFT(TRIM(IF(ISNUMBER(FIND(".",D1219)),LEFT(D1219,FIND(".",D1219)-1),D1219)),4),PlanCont,0)),ISNUMBER(MATCH(LEFT(TRIM(IF(ISNUMBER(FIND(".",D1219)),LEFT(D1219,FIND(".",D1219)-1),D1219)),3),PlanCont,0)))),"Contul debitor nu există în plan. ",""))&amp;IF(E1219="","Lipsește contul creditor. ",IF(NOT(OR(ISNUMBER(MATCH(TRIM(IF(ISNUMBER(FIND(".",E1219)),LEFT(E1219,FIND(".",E1219)-1),E1219)),PlanCont,0)),ISNUMBER(MATCH(LEFT(TRIM(IF(ISNUMBER(FIND(".",E1219)),LEFT(E1219,FIND(".",E1219)-1),E1219)),4),PlanCont,0)),ISNUMBER(MATCH(LEFT(TRIM(IF(ISNUMBER(FIND(".",E1219)),LEFT(E1219,FIND(".",E1219)-1),E1219)),3),PlanCont,0)))),"Contul creditor nu există în plan. ",""))&amp;IF(AND(D1219&lt;&gt;"",TRIM(D1219&amp;"")=TRIM(E1219&amp;"")),"Același cont pe debit și credit. ","")&amp;IF(N(F1219)=0,"Lipsește suma. ","")&amp;IF(AND(N(F1219)&lt;0,J1219&lt;&gt;"Stornare"),"Sumă negativă într-o notă care nu e de stornare. ","")&amp;IF(C1219="","Lipsește explicația. ","")))</f>
        <v/>
      </c>
      <c r="L1219" s="1" t="str">
        <f>IF(B1219="","",B1219&amp;"|"&amp;COUNTIF($B$5:B1219,B1219))</f>
        <v/>
      </c>
      <c r="M1219" s="1" t="str">
        <f t="shared" si="56"/>
        <v/>
      </c>
    </row>
    <row r="1220" spans="2:13" x14ac:dyDescent="0.2">
      <c r="B1220" s="18"/>
      <c r="C1220" s="13"/>
      <c r="D1220" s="22"/>
      <c r="E1220" s="22"/>
      <c r="F1220" s="23"/>
      <c r="G1220" s="24" t="str">
        <f>IF(B1220="","",IFERROR(INDEX('Registru note'!$C$5:$C$504,MATCH(B1220,'Registru note'!$B$5:$B$504,0)),""))</f>
        <v/>
      </c>
      <c r="H1220" s="25" t="str">
        <f t="shared" si="54"/>
        <v/>
      </c>
      <c r="I1220" s="25" t="str">
        <f t="shared" si="55"/>
        <v/>
      </c>
      <c r="J1220" s="15" t="str">
        <f>IF(B1220="","",IFERROR(INDEX('Registru note'!$D$5:$D$504,MATCH(B1220,'Registru note'!$B$5:$B$504,0)),""))</f>
        <v/>
      </c>
      <c r="K1220" s="17" t="str">
        <f>IF(AND(B1220="",D1220="",E1220=""),"",TRIM(IF(ISNA(MATCH(B1220,'Registru note'!$B$5:$B$504,0)),"Nota nu există în registru. ","")&amp;IF(D1220="","Lipsește contul debitor. ",IF(NOT(OR(ISNUMBER(MATCH(TRIM(IF(ISNUMBER(FIND(".",D1220)),LEFT(D1220,FIND(".",D1220)-1),D1220)),PlanCont,0)),ISNUMBER(MATCH(LEFT(TRIM(IF(ISNUMBER(FIND(".",D1220)),LEFT(D1220,FIND(".",D1220)-1),D1220)),4),PlanCont,0)),ISNUMBER(MATCH(LEFT(TRIM(IF(ISNUMBER(FIND(".",D1220)),LEFT(D1220,FIND(".",D1220)-1),D1220)),3),PlanCont,0)))),"Contul debitor nu există în plan. ",""))&amp;IF(E1220="","Lipsește contul creditor. ",IF(NOT(OR(ISNUMBER(MATCH(TRIM(IF(ISNUMBER(FIND(".",E1220)),LEFT(E1220,FIND(".",E1220)-1),E1220)),PlanCont,0)),ISNUMBER(MATCH(LEFT(TRIM(IF(ISNUMBER(FIND(".",E1220)),LEFT(E1220,FIND(".",E1220)-1),E1220)),4),PlanCont,0)),ISNUMBER(MATCH(LEFT(TRIM(IF(ISNUMBER(FIND(".",E1220)),LEFT(E1220,FIND(".",E1220)-1),E1220)),3),PlanCont,0)))),"Contul creditor nu există în plan. ",""))&amp;IF(AND(D1220&lt;&gt;"",TRIM(D1220&amp;"")=TRIM(E1220&amp;"")),"Același cont pe debit și credit. ","")&amp;IF(N(F1220)=0,"Lipsește suma. ","")&amp;IF(AND(N(F1220)&lt;0,J1220&lt;&gt;"Stornare"),"Sumă negativă într-o notă care nu e de stornare. ","")&amp;IF(C1220="","Lipsește explicația. ","")))</f>
        <v/>
      </c>
      <c r="L1220" s="1" t="str">
        <f>IF(B1220="","",B1220&amp;"|"&amp;COUNTIF($B$5:B1220,B1220))</f>
        <v/>
      </c>
      <c r="M1220" s="1" t="str">
        <f t="shared" si="56"/>
        <v/>
      </c>
    </row>
    <row r="1221" spans="2:13" x14ac:dyDescent="0.2">
      <c r="B1221" s="18"/>
      <c r="C1221" s="13"/>
      <c r="D1221" s="22"/>
      <c r="E1221" s="22"/>
      <c r="F1221" s="23"/>
      <c r="G1221" s="24" t="str">
        <f>IF(B1221="","",IFERROR(INDEX('Registru note'!$C$5:$C$504,MATCH(B1221,'Registru note'!$B$5:$B$504,0)),""))</f>
        <v/>
      </c>
      <c r="H1221" s="25" t="str">
        <f t="shared" ref="H1221:H1284" si="57">IF(D1221="","",IFERROR(INDEX(PlanDen,MATCH(TRIM(IF(ISNUMBER(FIND(".",D1221)),LEFT(D1221,FIND(".",D1221)-1),D1221)),PlanCont,0)),IFERROR(INDEX(PlanDen,MATCH(LEFT(TRIM(IF(ISNUMBER(FIND(".",D1221)),LEFT(D1221,FIND(".",D1221)-1),D1221)),4),PlanCont,0)),IFERROR(INDEX(PlanDen,MATCH(LEFT(TRIM(IF(ISNUMBER(FIND(".",D1221)),LEFT(D1221,FIND(".",D1221)-1),D1221)),3),PlanCont,0)),"Cont inexistent în plan"))))</f>
        <v/>
      </c>
      <c r="I1221" s="25" t="str">
        <f t="shared" ref="I1221:I1284" si="58">IF(E1221="","",IFERROR(INDEX(PlanDen,MATCH(TRIM(IF(ISNUMBER(FIND(".",E1221)),LEFT(E1221,FIND(".",E1221)-1),E1221)),PlanCont,0)),IFERROR(INDEX(PlanDen,MATCH(LEFT(TRIM(IF(ISNUMBER(FIND(".",E1221)),LEFT(E1221,FIND(".",E1221)-1),E1221)),4),PlanCont,0)),IFERROR(INDEX(PlanDen,MATCH(LEFT(TRIM(IF(ISNUMBER(FIND(".",E1221)),LEFT(E1221,FIND(".",E1221)-1),E1221)),3),PlanCont,0)),"Cont inexistent în plan"))))</f>
        <v/>
      </c>
      <c r="J1221" s="15" t="str">
        <f>IF(B1221="","",IFERROR(INDEX('Registru note'!$D$5:$D$504,MATCH(B1221,'Registru note'!$B$5:$B$504,0)),""))</f>
        <v/>
      </c>
      <c r="K1221" s="17" t="str">
        <f>IF(AND(B1221="",D1221="",E1221=""),"",TRIM(IF(ISNA(MATCH(B1221,'Registru note'!$B$5:$B$504,0)),"Nota nu există în registru. ","")&amp;IF(D1221="","Lipsește contul debitor. ",IF(NOT(OR(ISNUMBER(MATCH(TRIM(IF(ISNUMBER(FIND(".",D1221)),LEFT(D1221,FIND(".",D1221)-1),D1221)),PlanCont,0)),ISNUMBER(MATCH(LEFT(TRIM(IF(ISNUMBER(FIND(".",D1221)),LEFT(D1221,FIND(".",D1221)-1),D1221)),4),PlanCont,0)),ISNUMBER(MATCH(LEFT(TRIM(IF(ISNUMBER(FIND(".",D1221)),LEFT(D1221,FIND(".",D1221)-1),D1221)),3),PlanCont,0)))),"Contul debitor nu există în plan. ",""))&amp;IF(E1221="","Lipsește contul creditor. ",IF(NOT(OR(ISNUMBER(MATCH(TRIM(IF(ISNUMBER(FIND(".",E1221)),LEFT(E1221,FIND(".",E1221)-1),E1221)),PlanCont,0)),ISNUMBER(MATCH(LEFT(TRIM(IF(ISNUMBER(FIND(".",E1221)),LEFT(E1221,FIND(".",E1221)-1),E1221)),4),PlanCont,0)),ISNUMBER(MATCH(LEFT(TRIM(IF(ISNUMBER(FIND(".",E1221)),LEFT(E1221,FIND(".",E1221)-1),E1221)),3),PlanCont,0)))),"Contul creditor nu există în plan. ",""))&amp;IF(AND(D1221&lt;&gt;"",TRIM(D1221&amp;"")=TRIM(E1221&amp;"")),"Același cont pe debit și credit. ","")&amp;IF(N(F1221)=0,"Lipsește suma. ","")&amp;IF(AND(N(F1221)&lt;0,J1221&lt;&gt;"Stornare"),"Sumă negativă într-o notă care nu e de stornare. ","")&amp;IF(C1221="","Lipsește explicația. ","")))</f>
        <v/>
      </c>
      <c r="L1221" s="1" t="str">
        <f>IF(B1221="","",B1221&amp;"|"&amp;COUNTIF($B$5:B1221,B1221))</f>
        <v/>
      </c>
      <c r="M1221" s="1" t="str">
        <f t="shared" ref="M1221:M1284" si="59">IF(OR(B1221="",NOT(ISNUMBER(G1221))),"",G1221*100000+ROW())</f>
        <v/>
      </c>
    </row>
    <row r="1222" spans="2:13" x14ac:dyDescent="0.2">
      <c r="B1222" s="18"/>
      <c r="C1222" s="13"/>
      <c r="D1222" s="22"/>
      <c r="E1222" s="22"/>
      <c r="F1222" s="23"/>
      <c r="G1222" s="24" t="str">
        <f>IF(B1222="","",IFERROR(INDEX('Registru note'!$C$5:$C$504,MATCH(B1222,'Registru note'!$B$5:$B$504,0)),""))</f>
        <v/>
      </c>
      <c r="H1222" s="25" t="str">
        <f t="shared" si="57"/>
        <v/>
      </c>
      <c r="I1222" s="25" t="str">
        <f t="shared" si="58"/>
        <v/>
      </c>
      <c r="J1222" s="15" t="str">
        <f>IF(B1222="","",IFERROR(INDEX('Registru note'!$D$5:$D$504,MATCH(B1222,'Registru note'!$B$5:$B$504,0)),""))</f>
        <v/>
      </c>
      <c r="K1222" s="17" t="str">
        <f>IF(AND(B1222="",D1222="",E1222=""),"",TRIM(IF(ISNA(MATCH(B1222,'Registru note'!$B$5:$B$504,0)),"Nota nu există în registru. ","")&amp;IF(D1222="","Lipsește contul debitor. ",IF(NOT(OR(ISNUMBER(MATCH(TRIM(IF(ISNUMBER(FIND(".",D1222)),LEFT(D1222,FIND(".",D1222)-1),D1222)),PlanCont,0)),ISNUMBER(MATCH(LEFT(TRIM(IF(ISNUMBER(FIND(".",D1222)),LEFT(D1222,FIND(".",D1222)-1),D1222)),4),PlanCont,0)),ISNUMBER(MATCH(LEFT(TRIM(IF(ISNUMBER(FIND(".",D1222)),LEFT(D1222,FIND(".",D1222)-1),D1222)),3),PlanCont,0)))),"Contul debitor nu există în plan. ",""))&amp;IF(E1222="","Lipsește contul creditor. ",IF(NOT(OR(ISNUMBER(MATCH(TRIM(IF(ISNUMBER(FIND(".",E1222)),LEFT(E1222,FIND(".",E1222)-1),E1222)),PlanCont,0)),ISNUMBER(MATCH(LEFT(TRIM(IF(ISNUMBER(FIND(".",E1222)),LEFT(E1222,FIND(".",E1222)-1),E1222)),4),PlanCont,0)),ISNUMBER(MATCH(LEFT(TRIM(IF(ISNUMBER(FIND(".",E1222)),LEFT(E1222,FIND(".",E1222)-1),E1222)),3),PlanCont,0)))),"Contul creditor nu există în plan. ",""))&amp;IF(AND(D1222&lt;&gt;"",TRIM(D1222&amp;"")=TRIM(E1222&amp;"")),"Același cont pe debit și credit. ","")&amp;IF(N(F1222)=0,"Lipsește suma. ","")&amp;IF(AND(N(F1222)&lt;0,J1222&lt;&gt;"Stornare"),"Sumă negativă într-o notă care nu e de stornare. ","")&amp;IF(C1222="","Lipsește explicația. ","")))</f>
        <v/>
      </c>
      <c r="L1222" s="1" t="str">
        <f>IF(B1222="","",B1222&amp;"|"&amp;COUNTIF($B$5:B1222,B1222))</f>
        <v/>
      </c>
      <c r="M1222" s="1" t="str">
        <f t="shared" si="59"/>
        <v/>
      </c>
    </row>
    <row r="1223" spans="2:13" x14ac:dyDescent="0.2">
      <c r="B1223" s="18"/>
      <c r="C1223" s="13"/>
      <c r="D1223" s="22"/>
      <c r="E1223" s="22"/>
      <c r="F1223" s="23"/>
      <c r="G1223" s="24" t="str">
        <f>IF(B1223="","",IFERROR(INDEX('Registru note'!$C$5:$C$504,MATCH(B1223,'Registru note'!$B$5:$B$504,0)),""))</f>
        <v/>
      </c>
      <c r="H1223" s="25" t="str">
        <f t="shared" si="57"/>
        <v/>
      </c>
      <c r="I1223" s="25" t="str">
        <f t="shared" si="58"/>
        <v/>
      </c>
      <c r="J1223" s="15" t="str">
        <f>IF(B1223="","",IFERROR(INDEX('Registru note'!$D$5:$D$504,MATCH(B1223,'Registru note'!$B$5:$B$504,0)),""))</f>
        <v/>
      </c>
      <c r="K1223" s="17" t="str">
        <f>IF(AND(B1223="",D1223="",E1223=""),"",TRIM(IF(ISNA(MATCH(B1223,'Registru note'!$B$5:$B$504,0)),"Nota nu există în registru. ","")&amp;IF(D1223="","Lipsește contul debitor. ",IF(NOT(OR(ISNUMBER(MATCH(TRIM(IF(ISNUMBER(FIND(".",D1223)),LEFT(D1223,FIND(".",D1223)-1),D1223)),PlanCont,0)),ISNUMBER(MATCH(LEFT(TRIM(IF(ISNUMBER(FIND(".",D1223)),LEFT(D1223,FIND(".",D1223)-1),D1223)),4),PlanCont,0)),ISNUMBER(MATCH(LEFT(TRIM(IF(ISNUMBER(FIND(".",D1223)),LEFT(D1223,FIND(".",D1223)-1),D1223)),3),PlanCont,0)))),"Contul debitor nu există în plan. ",""))&amp;IF(E1223="","Lipsește contul creditor. ",IF(NOT(OR(ISNUMBER(MATCH(TRIM(IF(ISNUMBER(FIND(".",E1223)),LEFT(E1223,FIND(".",E1223)-1),E1223)),PlanCont,0)),ISNUMBER(MATCH(LEFT(TRIM(IF(ISNUMBER(FIND(".",E1223)),LEFT(E1223,FIND(".",E1223)-1),E1223)),4),PlanCont,0)),ISNUMBER(MATCH(LEFT(TRIM(IF(ISNUMBER(FIND(".",E1223)),LEFT(E1223,FIND(".",E1223)-1),E1223)),3),PlanCont,0)))),"Contul creditor nu există în plan. ",""))&amp;IF(AND(D1223&lt;&gt;"",TRIM(D1223&amp;"")=TRIM(E1223&amp;"")),"Același cont pe debit și credit. ","")&amp;IF(N(F1223)=0,"Lipsește suma. ","")&amp;IF(AND(N(F1223)&lt;0,J1223&lt;&gt;"Stornare"),"Sumă negativă într-o notă care nu e de stornare. ","")&amp;IF(C1223="","Lipsește explicația. ","")))</f>
        <v/>
      </c>
      <c r="L1223" s="1" t="str">
        <f>IF(B1223="","",B1223&amp;"|"&amp;COUNTIF($B$5:B1223,B1223))</f>
        <v/>
      </c>
      <c r="M1223" s="1" t="str">
        <f t="shared" si="59"/>
        <v/>
      </c>
    </row>
    <row r="1224" spans="2:13" x14ac:dyDescent="0.2">
      <c r="B1224" s="18"/>
      <c r="C1224" s="13"/>
      <c r="D1224" s="22"/>
      <c r="E1224" s="22"/>
      <c r="F1224" s="23"/>
      <c r="G1224" s="24" t="str">
        <f>IF(B1224="","",IFERROR(INDEX('Registru note'!$C$5:$C$504,MATCH(B1224,'Registru note'!$B$5:$B$504,0)),""))</f>
        <v/>
      </c>
      <c r="H1224" s="25" t="str">
        <f t="shared" si="57"/>
        <v/>
      </c>
      <c r="I1224" s="25" t="str">
        <f t="shared" si="58"/>
        <v/>
      </c>
      <c r="J1224" s="15" t="str">
        <f>IF(B1224="","",IFERROR(INDEX('Registru note'!$D$5:$D$504,MATCH(B1224,'Registru note'!$B$5:$B$504,0)),""))</f>
        <v/>
      </c>
      <c r="K1224" s="17" t="str">
        <f>IF(AND(B1224="",D1224="",E1224=""),"",TRIM(IF(ISNA(MATCH(B1224,'Registru note'!$B$5:$B$504,0)),"Nota nu există în registru. ","")&amp;IF(D1224="","Lipsește contul debitor. ",IF(NOT(OR(ISNUMBER(MATCH(TRIM(IF(ISNUMBER(FIND(".",D1224)),LEFT(D1224,FIND(".",D1224)-1),D1224)),PlanCont,0)),ISNUMBER(MATCH(LEFT(TRIM(IF(ISNUMBER(FIND(".",D1224)),LEFT(D1224,FIND(".",D1224)-1),D1224)),4),PlanCont,0)),ISNUMBER(MATCH(LEFT(TRIM(IF(ISNUMBER(FIND(".",D1224)),LEFT(D1224,FIND(".",D1224)-1),D1224)),3),PlanCont,0)))),"Contul debitor nu există în plan. ",""))&amp;IF(E1224="","Lipsește contul creditor. ",IF(NOT(OR(ISNUMBER(MATCH(TRIM(IF(ISNUMBER(FIND(".",E1224)),LEFT(E1224,FIND(".",E1224)-1),E1224)),PlanCont,0)),ISNUMBER(MATCH(LEFT(TRIM(IF(ISNUMBER(FIND(".",E1224)),LEFT(E1224,FIND(".",E1224)-1),E1224)),4),PlanCont,0)),ISNUMBER(MATCH(LEFT(TRIM(IF(ISNUMBER(FIND(".",E1224)),LEFT(E1224,FIND(".",E1224)-1),E1224)),3),PlanCont,0)))),"Contul creditor nu există în plan. ",""))&amp;IF(AND(D1224&lt;&gt;"",TRIM(D1224&amp;"")=TRIM(E1224&amp;"")),"Același cont pe debit și credit. ","")&amp;IF(N(F1224)=0,"Lipsește suma. ","")&amp;IF(AND(N(F1224)&lt;0,J1224&lt;&gt;"Stornare"),"Sumă negativă într-o notă care nu e de stornare. ","")&amp;IF(C1224="","Lipsește explicația. ","")))</f>
        <v/>
      </c>
      <c r="L1224" s="1" t="str">
        <f>IF(B1224="","",B1224&amp;"|"&amp;COUNTIF($B$5:B1224,B1224))</f>
        <v/>
      </c>
      <c r="M1224" s="1" t="str">
        <f t="shared" si="59"/>
        <v/>
      </c>
    </row>
    <row r="1225" spans="2:13" x14ac:dyDescent="0.2">
      <c r="B1225" s="18"/>
      <c r="C1225" s="13"/>
      <c r="D1225" s="22"/>
      <c r="E1225" s="22"/>
      <c r="F1225" s="23"/>
      <c r="G1225" s="24" t="str">
        <f>IF(B1225="","",IFERROR(INDEX('Registru note'!$C$5:$C$504,MATCH(B1225,'Registru note'!$B$5:$B$504,0)),""))</f>
        <v/>
      </c>
      <c r="H1225" s="25" t="str">
        <f t="shared" si="57"/>
        <v/>
      </c>
      <c r="I1225" s="25" t="str">
        <f t="shared" si="58"/>
        <v/>
      </c>
      <c r="J1225" s="15" t="str">
        <f>IF(B1225="","",IFERROR(INDEX('Registru note'!$D$5:$D$504,MATCH(B1225,'Registru note'!$B$5:$B$504,0)),""))</f>
        <v/>
      </c>
      <c r="K1225" s="17" t="str">
        <f>IF(AND(B1225="",D1225="",E1225=""),"",TRIM(IF(ISNA(MATCH(B1225,'Registru note'!$B$5:$B$504,0)),"Nota nu există în registru. ","")&amp;IF(D1225="","Lipsește contul debitor. ",IF(NOT(OR(ISNUMBER(MATCH(TRIM(IF(ISNUMBER(FIND(".",D1225)),LEFT(D1225,FIND(".",D1225)-1),D1225)),PlanCont,0)),ISNUMBER(MATCH(LEFT(TRIM(IF(ISNUMBER(FIND(".",D1225)),LEFT(D1225,FIND(".",D1225)-1),D1225)),4),PlanCont,0)),ISNUMBER(MATCH(LEFT(TRIM(IF(ISNUMBER(FIND(".",D1225)),LEFT(D1225,FIND(".",D1225)-1),D1225)),3),PlanCont,0)))),"Contul debitor nu există în plan. ",""))&amp;IF(E1225="","Lipsește contul creditor. ",IF(NOT(OR(ISNUMBER(MATCH(TRIM(IF(ISNUMBER(FIND(".",E1225)),LEFT(E1225,FIND(".",E1225)-1),E1225)),PlanCont,0)),ISNUMBER(MATCH(LEFT(TRIM(IF(ISNUMBER(FIND(".",E1225)),LEFT(E1225,FIND(".",E1225)-1),E1225)),4),PlanCont,0)),ISNUMBER(MATCH(LEFT(TRIM(IF(ISNUMBER(FIND(".",E1225)),LEFT(E1225,FIND(".",E1225)-1),E1225)),3),PlanCont,0)))),"Contul creditor nu există în plan. ",""))&amp;IF(AND(D1225&lt;&gt;"",TRIM(D1225&amp;"")=TRIM(E1225&amp;"")),"Același cont pe debit și credit. ","")&amp;IF(N(F1225)=0,"Lipsește suma. ","")&amp;IF(AND(N(F1225)&lt;0,J1225&lt;&gt;"Stornare"),"Sumă negativă într-o notă care nu e de stornare. ","")&amp;IF(C1225="","Lipsește explicația. ","")))</f>
        <v/>
      </c>
      <c r="L1225" s="1" t="str">
        <f>IF(B1225="","",B1225&amp;"|"&amp;COUNTIF($B$5:B1225,B1225))</f>
        <v/>
      </c>
      <c r="M1225" s="1" t="str">
        <f t="shared" si="59"/>
        <v/>
      </c>
    </row>
    <row r="1226" spans="2:13" x14ac:dyDescent="0.2">
      <c r="B1226" s="18"/>
      <c r="C1226" s="13"/>
      <c r="D1226" s="22"/>
      <c r="E1226" s="22"/>
      <c r="F1226" s="23"/>
      <c r="G1226" s="24" t="str">
        <f>IF(B1226="","",IFERROR(INDEX('Registru note'!$C$5:$C$504,MATCH(B1226,'Registru note'!$B$5:$B$504,0)),""))</f>
        <v/>
      </c>
      <c r="H1226" s="25" t="str">
        <f t="shared" si="57"/>
        <v/>
      </c>
      <c r="I1226" s="25" t="str">
        <f t="shared" si="58"/>
        <v/>
      </c>
      <c r="J1226" s="15" t="str">
        <f>IF(B1226="","",IFERROR(INDEX('Registru note'!$D$5:$D$504,MATCH(B1226,'Registru note'!$B$5:$B$504,0)),""))</f>
        <v/>
      </c>
      <c r="K1226" s="17" t="str">
        <f>IF(AND(B1226="",D1226="",E1226=""),"",TRIM(IF(ISNA(MATCH(B1226,'Registru note'!$B$5:$B$504,0)),"Nota nu există în registru. ","")&amp;IF(D1226="","Lipsește contul debitor. ",IF(NOT(OR(ISNUMBER(MATCH(TRIM(IF(ISNUMBER(FIND(".",D1226)),LEFT(D1226,FIND(".",D1226)-1),D1226)),PlanCont,0)),ISNUMBER(MATCH(LEFT(TRIM(IF(ISNUMBER(FIND(".",D1226)),LEFT(D1226,FIND(".",D1226)-1),D1226)),4),PlanCont,0)),ISNUMBER(MATCH(LEFT(TRIM(IF(ISNUMBER(FIND(".",D1226)),LEFT(D1226,FIND(".",D1226)-1),D1226)),3),PlanCont,0)))),"Contul debitor nu există în plan. ",""))&amp;IF(E1226="","Lipsește contul creditor. ",IF(NOT(OR(ISNUMBER(MATCH(TRIM(IF(ISNUMBER(FIND(".",E1226)),LEFT(E1226,FIND(".",E1226)-1),E1226)),PlanCont,0)),ISNUMBER(MATCH(LEFT(TRIM(IF(ISNUMBER(FIND(".",E1226)),LEFT(E1226,FIND(".",E1226)-1),E1226)),4),PlanCont,0)),ISNUMBER(MATCH(LEFT(TRIM(IF(ISNUMBER(FIND(".",E1226)),LEFT(E1226,FIND(".",E1226)-1),E1226)),3),PlanCont,0)))),"Contul creditor nu există în plan. ",""))&amp;IF(AND(D1226&lt;&gt;"",TRIM(D1226&amp;"")=TRIM(E1226&amp;"")),"Același cont pe debit și credit. ","")&amp;IF(N(F1226)=0,"Lipsește suma. ","")&amp;IF(AND(N(F1226)&lt;0,J1226&lt;&gt;"Stornare"),"Sumă negativă într-o notă care nu e de stornare. ","")&amp;IF(C1226="","Lipsește explicația. ","")))</f>
        <v/>
      </c>
      <c r="L1226" s="1" t="str">
        <f>IF(B1226="","",B1226&amp;"|"&amp;COUNTIF($B$5:B1226,B1226))</f>
        <v/>
      </c>
      <c r="M1226" s="1" t="str">
        <f t="shared" si="59"/>
        <v/>
      </c>
    </row>
    <row r="1227" spans="2:13" x14ac:dyDescent="0.2">
      <c r="B1227" s="18"/>
      <c r="C1227" s="13"/>
      <c r="D1227" s="22"/>
      <c r="E1227" s="22"/>
      <c r="F1227" s="23"/>
      <c r="G1227" s="24" t="str">
        <f>IF(B1227="","",IFERROR(INDEX('Registru note'!$C$5:$C$504,MATCH(B1227,'Registru note'!$B$5:$B$504,0)),""))</f>
        <v/>
      </c>
      <c r="H1227" s="25" t="str">
        <f t="shared" si="57"/>
        <v/>
      </c>
      <c r="I1227" s="25" t="str">
        <f t="shared" si="58"/>
        <v/>
      </c>
      <c r="J1227" s="15" t="str">
        <f>IF(B1227="","",IFERROR(INDEX('Registru note'!$D$5:$D$504,MATCH(B1227,'Registru note'!$B$5:$B$504,0)),""))</f>
        <v/>
      </c>
      <c r="K1227" s="17" t="str">
        <f>IF(AND(B1227="",D1227="",E1227=""),"",TRIM(IF(ISNA(MATCH(B1227,'Registru note'!$B$5:$B$504,0)),"Nota nu există în registru. ","")&amp;IF(D1227="","Lipsește contul debitor. ",IF(NOT(OR(ISNUMBER(MATCH(TRIM(IF(ISNUMBER(FIND(".",D1227)),LEFT(D1227,FIND(".",D1227)-1),D1227)),PlanCont,0)),ISNUMBER(MATCH(LEFT(TRIM(IF(ISNUMBER(FIND(".",D1227)),LEFT(D1227,FIND(".",D1227)-1),D1227)),4),PlanCont,0)),ISNUMBER(MATCH(LEFT(TRIM(IF(ISNUMBER(FIND(".",D1227)),LEFT(D1227,FIND(".",D1227)-1),D1227)),3),PlanCont,0)))),"Contul debitor nu există în plan. ",""))&amp;IF(E1227="","Lipsește contul creditor. ",IF(NOT(OR(ISNUMBER(MATCH(TRIM(IF(ISNUMBER(FIND(".",E1227)),LEFT(E1227,FIND(".",E1227)-1),E1227)),PlanCont,0)),ISNUMBER(MATCH(LEFT(TRIM(IF(ISNUMBER(FIND(".",E1227)),LEFT(E1227,FIND(".",E1227)-1),E1227)),4),PlanCont,0)),ISNUMBER(MATCH(LEFT(TRIM(IF(ISNUMBER(FIND(".",E1227)),LEFT(E1227,FIND(".",E1227)-1),E1227)),3),PlanCont,0)))),"Contul creditor nu există în plan. ",""))&amp;IF(AND(D1227&lt;&gt;"",TRIM(D1227&amp;"")=TRIM(E1227&amp;"")),"Același cont pe debit și credit. ","")&amp;IF(N(F1227)=0,"Lipsește suma. ","")&amp;IF(AND(N(F1227)&lt;0,J1227&lt;&gt;"Stornare"),"Sumă negativă într-o notă care nu e de stornare. ","")&amp;IF(C1227="","Lipsește explicația. ","")))</f>
        <v/>
      </c>
      <c r="L1227" s="1" t="str">
        <f>IF(B1227="","",B1227&amp;"|"&amp;COUNTIF($B$5:B1227,B1227))</f>
        <v/>
      </c>
      <c r="M1227" s="1" t="str">
        <f t="shared" si="59"/>
        <v/>
      </c>
    </row>
    <row r="1228" spans="2:13" x14ac:dyDescent="0.2">
      <c r="B1228" s="18"/>
      <c r="C1228" s="13"/>
      <c r="D1228" s="22"/>
      <c r="E1228" s="22"/>
      <c r="F1228" s="23"/>
      <c r="G1228" s="24" t="str">
        <f>IF(B1228="","",IFERROR(INDEX('Registru note'!$C$5:$C$504,MATCH(B1228,'Registru note'!$B$5:$B$504,0)),""))</f>
        <v/>
      </c>
      <c r="H1228" s="25" t="str">
        <f t="shared" si="57"/>
        <v/>
      </c>
      <c r="I1228" s="25" t="str">
        <f t="shared" si="58"/>
        <v/>
      </c>
      <c r="J1228" s="15" t="str">
        <f>IF(B1228="","",IFERROR(INDEX('Registru note'!$D$5:$D$504,MATCH(B1228,'Registru note'!$B$5:$B$504,0)),""))</f>
        <v/>
      </c>
      <c r="K1228" s="17" t="str">
        <f>IF(AND(B1228="",D1228="",E1228=""),"",TRIM(IF(ISNA(MATCH(B1228,'Registru note'!$B$5:$B$504,0)),"Nota nu există în registru. ","")&amp;IF(D1228="","Lipsește contul debitor. ",IF(NOT(OR(ISNUMBER(MATCH(TRIM(IF(ISNUMBER(FIND(".",D1228)),LEFT(D1228,FIND(".",D1228)-1),D1228)),PlanCont,0)),ISNUMBER(MATCH(LEFT(TRIM(IF(ISNUMBER(FIND(".",D1228)),LEFT(D1228,FIND(".",D1228)-1),D1228)),4),PlanCont,0)),ISNUMBER(MATCH(LEFT(TRIM(IF(ISNUMBER(FIND(".",D1228)),LEFT(D1228,FIND(".",D1228)-1),D1228)),3),PlanCont,0)))),"Contul debitor nu există în plan. ",""))&amp;IF(E1228="","Lipsește contul creditor. ",IF(NOT(OR(ISNUMBER(MATCH(TRIM(IF(ISNUMBER(FIND(".",E1228)),LEFT(E1228,FIND(".",E1228)-1),E1228)),PlanCont,0)),ISNUMBER(MATCH(LEFT(TRIM(IF(ISNUMBER(FIND(".",E1228)),LEFT(E1228,FIND(".",E1228)-1),E1228)),4),PlanCont,0)),ISNUMBER(MATCH(LEFT(TRIM(IF(ISNUMBER(FIND(".",E1228)),LEFT(E1228,FIND(".",E1228)-1),E1228)),3),PlanCont,0)))),"Contul creditor nu există în plan. ",""))&amp;IF(AND(D1228&lt;&gt;"",TRIM(D1228&amp;"")=TRIM(E1228&amp;"")),"Același cont pe debit și credit. ","")&amp;IF(N(F1228)=0,"Lipsește suma. ","")&amp;IF(AND(N(F1228)&lt;0,J1228&lt;&gt;"Stornare"),"Sumă negativă într-o notă care nu e de stornare. ","")&amp;IF(C1228="","Lipsește explicația. ","")))</f>
        <v/>
      </c>
      <c r="L1228" s="1" t="str">
        <f>IF(B1228="","",B1228&amp;"|"&amp;COUNTIF($B$5:B1228,B1228))</f>
        <v/>
      </c>
      <c r="M1228" s="1" t="str">
        <f t="shared" si="59"/>
        <v/>
      </c>
    </row>
    <row r="1229" spans="2:13" x14ac:dyDescent="0.2">
      <c r="B1229" s="18"/>
      <c r="C1229" s="13"/>
      <c r="D1229" s="22"/>
      <c r="E1229" s="22"/>
      <c r="F1229" s="23"/>
      <c r="G1229" s="24" t="str">
        <f>IF(B1229="","",IFERROR(INDEX('Registru note'!$C$5:$C$504,MATCH(B1229,'Registru note'!$B$5:$B$504,0)),""))</f>
        <v/>
      </c>
      <c r="H1229" s="25" t="str">
        <f t="shared" si="57"/>
        <v/>
      </c>
      <c r="I1229" s="25" t="str">
        <f t="shared" si="58"/>
        <v/>
      </c>
      <c r="J1229" s="15" t="str">
        <f>IF(B1229="","",IFERROR(INDEX('Registru note'!$D$5:$D$504,MATCH(B1229,'Registru note'!$B$5:$B$504,0)),""))</f>
        <v/>
      </c>
      <c r="K1229" s="17" t="str">
        <f>IF(AND(B1229="",D1229="",E1229=""),"",TRIM(IF(ISNA(MATCH(B1229,'Registru note'!$B$5:$B$504,0)),"Nota nu există în registru. ","")&amp;IF(D1229="","Lipsește contul debitor. ",IF(NOT(OR(ISNUMBER(MATCH(TRIM(IF(ISNUMBER(FIND(".",D1229)),LEFT(D1229,FIND(".",D1229)-1),D1229)),PlanCont,0)),ISNUMBER(MATCH(LEFT(TRIM(IF(ISNUMBER(FIND(".",D1229)),LEFT(D1229,FIND(".",D1229)-1),D1229)),4),PlanCont,0)),ISNUMBER(MATCH(LEFT(TRIM(IF(ISNUMBER(FIND(".",D1229)),LEFT(D1229,FIND(".",D1229)-1),D1229)),3),PlanCont,0)))),"Contul debitor nu există în plan. ",""))&amp;IF(E1229="","Lipsește contul creditor. ",IF(NOT(OR(ISNUMBER(MATCH(TRIM(IF(ISNUMBER(FIND(".",E1229)),LEFT(E1229,FIND(".",E1229)-1),E1229)),PlanCont,0)),ISNUMBER(MATCH(LEFT(TRIM(IF(ISNUMBER(FIND(".",E1229)),LEFT(E1229,FIND(".",E1229)-1),E1229)),4),PlanCont,0)),ISNUMBER(MATCH(LEFT(TRIM(IF(ISNUMBER(FIND(".",E1229)),LEFT(E1229,FIND(".",E1229)-1),E1229)),3),PlanCont,0)))),"Contul creditor nu există în plan. ",""))&amp;IF(AND(D1229&lt;&gt;"",TRIM(D1229&amp;"")=TRIM(E1229&amp;"")),"Același cont pe debit și credit. ","")&amp;IF(N(F1229)=0,"Lipsește suma. ","")&amp;IF(AND(N(F1229)&lt;0,J1229&lt;&gt;"Stornare"),"Sumă negativă într-o notă care nu e de stornare. ","")&amp;IF(C1229="","Lipsește explicația. ","")))</f>
        <v/>
      </c>
      <c r="L1229" s="1" t="str">
        <f>IF(B1229="","",B1229&amp;"|"&amp;COUNTIF($B$5:B1229,B1229))</f>
        <v/>
      </c>
      <c r="M1229" s="1" t="str">
        <f t="shared" si="59"/>
        <v/>
      </c>
    </row>
    <row r="1230" spans="2:13" x14ac:dyDescent="0.2">
      <c r="B1230" s="18"/>
      <c r="C1230" s="13"/>
      <c r="D1230" s="22"/>
      <c r="E1230" s="22"/>
      <c r="F1230" s="23"/>
      <c r="G1230" s="24" t="str">
        <f>IF(B1230="","",IFERROR(INDEX('Registru note'!$C$5:$C$504,MATCH(B1230,'Registru note'!$B$5:$B$504,0)),""))</f>
        <v/>
      </c>
      <c r="H1230" s="25" t="str">
        <f t="shared" si="57"/>
        <v/>
      </c>
      <c r="I1230" s="25" t="str">
        <f t="shared" si="58"/>
        <v/>
      </c>
      <c r="J1230" s="15" t="str">
        <f>IF(B1230="","",IFERROR(INDEX('Registru note'!$D$5:$D$504,MATCH(B1230,'Registru note'!$B$5:$B$504,0)),""))</f>
        <v/>
      </c>
      <c r="K1230" s="17" t="str">
        <f>IF(AND(B1230="",D1230="",E1230=""),"",TRIM(IF(ISNA(MATCH(B1230,'Registru note'!$B$5:$B$504,0)),"Nota nu există în registru. ","")&amp;IF(D1230="","Lipsește contul debitor. ",IF(NOT(OR(ISNUMBER(MATCH(TRIM(IF(ISNUMBER(FIND(".",D1230)),LEFT(D1230,FIND(".",D1230)-1),D1230)),PlanCont,0)),ISNUMBER(MATCH(LEFT(TRIM(IF(ISNUMBER(FIND(".",D1230)),LEFT(D1230,FIND(".",D1230)-1),D1230)),4),PlanCont,0)),ISNUMBER(MATCH(LEFT(TRIM(IF(ISNUMBER(FIND(".",D1230)),LEFT(D1230,FIND(".",D1230)-1),D1230)),3),PlanCont,0)))),"Contul debitor nu există în plan. ",""))&amp;IF(E1230="","Lipsește contul creditor. ",IF(NOT(OR(ISNUMBER(MATCH(TRIM(IF(ISNUMBER(FIND(".",E1230)),LEFT(E1230,FIND(".",E1230)-1),E1230)),PlanCont,0)),ISNUMBER(MATCH(LEFT(TRIM(IF(ISNUMBER(FIND(".",E1230)),LEFT(E1230,FIND(".",E1230)-1),E1230)),4),PlanCont,0)),ISNUMBER(MATCH(LEFT(TRIM(IF(ISNUMBER(FIND(".",E1230)),LEFT(E1230,FIND(".",E1230)-1),E1230)),3),PlanCont,0)))),"Contul creditor nu există în plan. ",""))&amp;IF(AND(D1230&lt;&gt;"",TRIM(D1230&amp;"")=TRIM(E1230&amp;"")),"Același cont pe debit și credit. ","")&amp;IF(N(F1230)=0,"Lipsește suma. ","")&amp;IF(AND(N(F1230)&lt;0,J1230&lt;&gt;"Stornare"),"Sumă negativă într-o notă care nu e de stornare. ","")&amp;IF(C1230="","Lipsește explicația. ","")))</f>
        <v/>
      </c>
      <c r="L1230" s="1" t="str">
        <f>IF(B1230="","",B1230&amp;"|"&amp;COUNTIF($B$5:B1230,B1230))</f>
        <v/>
      </c>
      <c r="M1230" s="1" t="str">
        <f t="shared" si="59"/>
        <v/>
      </c>
    </row>
    <row r="1231" spans="2:13" x14ac:dyDescent="0.2">
      <c r="B1231" s="18"/>
      <c r="C1231" s="13"/>
      <c r="D1231" s="22"/>
      <c r="E1231" s="22"/>
      <c r="F1231" s="23"/>
      <c r="G1231" s="24" t="str">
        <f>IF(B1231="","",IFERROR(INDEX('Registru note'!$C$5:$C$504,MATCH(B1231,'Registru note'!$B$5:$B$504,0)),""))</f>
        <v/>
      </c>
      <c r="H1231" s="25" t="str">
        <f t="shared" si="57"/>
        <v/>
      </c>
      <c r="I1231" s="25" t="str">
        <f t="shared" si="58"/>
        <v/>
      </c>
      <c r="J1231" s="15" t="str">
        <f>IF(B1231="","",IFERROR(INDEX('Registru note'!$D$5:$D$504,MATCH(B1231,'Registru note'!$B$5:$B$504,0)),""))</f>
        <v/>
      </c>
      <c r="K1231" s="17" t="str">
        <f>IF(AND(B1231="",D1231="",E1231=""),"",TRIM(IF(ISNA(MATCH(B1231,'Registru note'!$B$5:$B$504,0)),"Nota nu există în registru. ","")&amp;IF(D1231="","Lipsește contul debitor. ",IF(NOT(OR(ISNUMBER(MATCH(TRIM(IF(ISNUMBER(FIND(".",D1231)),LEFT(D1231,FIND(".",D1231)-1),D1231)),PlanCont,0)),ISNUMBER(MATCH(LEFT(TRIM(IF(ISNUMBER(FIND(".",D1231)),LEFT(D1231,FIND(".",D1231)-1),D1231)),4),PlanCont,0)),ISNUMBER(MATCH(LEFT(TRIM(IF(ISNUMBER(FIND(".",D1231)),LEFT(D1231,FIND(".",D1231)-1),D1231)),3),PlanCont,0)))),"Contul debitor nu există în plan. ",""))&amp;IF(E1231="","Lipsește contul creditor. ",IF(NOT(OR(ISNUMBER(MATCH(TRIM(IF(ISNUMBER(FIND(".",E1231)),LEFT(E1231,FIND(".",E1231)-1),E1231)),PlanCont,0)),ISNUMBER(MATCH(LEFT(TRIM(IF(ISNUMBER(FIND(".",E1231)),LEFT(E1231,FIND(".",E1231)-1),E1231)),4),PlanCont,0)),ISNUMBER(MATCH(LEFT(TRIM(IF(ISNUMBER(FIND(".",E1231)),LEFT(E1231,FIND(".",E1231)-1),E1231)),3),PlanCont,0)))),"Contul creditor nu există în plan. ",""))&amp;IF(AND(D1231&lt;&gt;"",TRIM(D1231&amp;"")=TRIM(E1231&amp;"")),"Același cont pe debit și credit. ","")&amp;IF(N(F1231)=0,"Lipsește suma. ","")&amp;IF(AND(N(F1231)&lt;0,J1231&lt;&gt;"Stornare"),"Sumă negativă într-o notă care nu e de stornare. ","")&amp;IF(C1231="","Lipsește explicația. ","")))</f>
        <v/>
      </c>
      <c r="L1231" s="1" t="str">
        <f>IF(B1231="","",B1231&amp;"|"&amp;COUNTIF($B$5:B1231,B1231))</f>
        <v/>
      </c>
      <c r="M1231" s="1" t="str">
        <f t="shared" si="59"/>
        <v/>
      </c>
    </row>
    <row r="1232" spans="2:13" x14ac:dyDescent="0.2">
      <c r="B1232" s="18"/>
      <c r="C1232" s="13"/>
      <c r="D1232" s="22"/>
      <c r="E1232" s="22"/>
      <c r="F1232" s="23"/>
      <c r="G1232" s="24" t="str">
        <f>IF(B1232="","",IFERROR(INDEX('Registru note'!$C$5:$C$504,MATCH(B1232,'Registru note'!$B$5:$B$504,0)),""))</f>
        <v/>
      </c>
      <c r="H1232" s="25" t="str">
        <f t="shared" si="57"/>
        <v/>
      </c>
      <c r="I1232" s="25" t="str">
        <f t="shared" si="58"/>
        <v/>
      </c>
      <c r="J1232" s="15" t="str">
        <f>IF(B1232="","",IFERROR(INDEX('Registru note'!$D$5:$D$504,MATCH(B1232,'Registru note'!$B$5:$B$504,0)),""))</f>
        <v/>
      </c>
      <c r="K1232" s="17" t="str">
        <f>IF(AND(B1232="",D1232="",E1232=""),"",TRIM(IF(ISNA(MATCH(B1232,'Registru note'!$B$5:$B$504,0)),"Nota nu există în registru. ","")&amp;IF(D1232="","Lipsește contul debitor. ",IF(NOT(OR(ISNUMBER(MATCH(TRIM(IF(ISNUMBER(FIND(".",D1232)),LEFT(D1232,FIND(".",D1232)-1),D1232)),PlanCont,0)),ISNUMBER(MATCH(LEFT(TRIM(IF(ISNUMBER(FIND(".",D1232)),LEFT(D1232,FIND(".",D1232)-1),D1232)),4),PlanCont,0)),ISNUMBER(MATCH(LEFT(TRIM(IF(ISNUMBER(FIND(".",D1232)),LEFT(D1232,FIND(".",D1232)-1),D1232)),3),PlanCont,0)))),"Contul debitor nu există în plan. ",""))&amp;IF(E1232="","Lipsește contul creditor. ",IF(NOT(OR(ISNUMBER(MATCH(TRIM(IF(ISNUMBER(FIND(".",E1232)),LEFT(E1232,FIND(".",E1232)-1),E1232)),PlanCont,0)),ISNUMBER(MATCH(LEFT(TRIM(IF(ISNUMBER(FIND(".",E1232)),LEFT(E1232,FIND(".",E1232)-1),E1232)),4),PlanCont,0)),ISNUMBER(MATCH(LEFT(TRIM(IF(ISNUMBER(FIND(".",E1232)),LEFT(E1232,FIND(".",E1232)-1),E1232)),3),PlanCont,0)))),"Contul creditor nu există în plan. ",""))&amp;IF(AND(D1232&lt;&gt;"",TRIM(D1232&amp;"")=TRIM(E1232&amp;"")),"Același cont pe debit și credit. ","")&amp;IF(N(F1232)=0,"Lipsește suma. ","")&amp;IF(AND(N(F1232)&lt;0,J1232&lt;&gt;"Stornare"),"Sumă negativă într-o notă care nu e de stornare. ","")&amp;IF(C1232="","Lipsește explicația. ","")))</f>
        <v/>
      </c>
      <c r="L1232" s="1" t="str">
        <f>IF(B1232="","",B1232&amp;"|"&amp;COUNTIF($B$5:B1232,B1232))</f>
        <v/>
      </c>
      <c r="M1232" s="1" t="str">
        <f t="shared" si="59"/>
        <v/>
      </c>
    </row>
    <row r="1233" spans="2:13" x14ac:dyDescent="0.2">
      <c r="B1233" s="18"/>
      <c r="C1233" s="13"/>
      <c r="D1233" s="22"/>
      <c r="E1233" s="22"/>
      <c r="F1233" s="23"/>
      <c r="G1233" s="24" t="str">
        <f>IF(B1233="","",IFERROR(INDEX('Registru note'!$C$5:$C$504,MATCH(B1233,'Registru note'!$B$5:$B$504,0)),""))</f>
        <v/>
      </c>
      <c r="H1233" s="25" t="str">
        <f t="shared" si="57"/>
        <v/>
      </c>
      <c r="I1233" s="25" t="str">
        <f t="shared" si="58"/>
        <v/>
      </c>
      <c r="J1233" s="15" t="str">
        <f>IF(B1233="","",IFERROR(INDEX('Registru note'!$D$5:$D$504,MATCH(B1233,'Registru note'!$B$5:$B$504,0)),""))</f>
        <v/>
      </c>
      <c r="K1233" s="17" t="str">
        <f>IF(AND(B1233="",D1233="",E1233=""),"",TRIM(IF(ISNA(MATCH(B1233,'Registru note'!$B$5:$B$504,0)),"Nota nu există în registru. ","")&amp;IF(D1233="","Lipsește contul debitor. ",IF(NOT(OR(ISNUMBER(MATCH(TRIM(IF(ISNUMBER(FIND(".",D1233)),LEFT(D1233,FIND(".",D1233)-1),D1233)),PlanCont,0)),ISNUMBER(MATCH(LEFT(TRIM(IF(ISNUMBER(FIND(".",D1233)),LEFT(D1233,FIND(".",D1233)-1),D1233)),4),PlanCont,0)),ISNUMBER(MATCH(LEFT(TRIM(IF(ISNUMBER(FIND(".",D1233)),LEFT(D1233,FIND(".",D1233)-1),D1233)),3),PlanCont,0)))),"Contul debitor nu există în plan. ",""))&amp;IF(E1233="","Lipsește contul creditor. ",IF(NOT(OR(ISNUMBER(MATCH(TRIM(IF(ISNUMBER(FIND(".",E1233)),LEFT(E1233,FIND(".",E1233)-1),E1233)),PlanCont,0)),ISNUMBER(MATCH(LEFT(TRIM(IF(ISNUMBER(FIND(".",E1233)),LEFT(E1233,FIND(".",E1233)-1),E1233)),4),PlanCont,0)),ISNUMBER(MATCH(LEFT(TRIM(IF(ISNUMBER(FIND(".",E1233)),LEFT(E1233,FIND(".",E1233)-1),E1233)),3),PlanCont,0)))),"Contul creditor nu există în plan. ",""))&amp;IF(AND(D1233&lt;&gt;"",TRIM(D1233&amp;"")=TRIM(E1233&amp;"")),"Același cont pe debit și credit. ","")&amp;IF(N(F1233)=0,"Lipsește suma. ","")&amp;IF(AND(N(F1233)&lt;0,J1233&lt;&gt;"Stornare"),"Sumă negativă într-o notă care nu e de stornare. ","")&amp;IF(C1233="","Lipsește explicația. ","")))</f>
        <v/>
      </c>
      <c r="L1233" s="1" t="str">
        <f>IF(B1233="","",B1233&amp;"|"&amp;COUNTIF($B$5:B1233,B1233))</f>
        <v/>
      </c>
      <c r="M1233" s="1" t="str">
        <f t="shared" si="59"/>
        <v/>
      </c>
    </row>
    <row r="1234" spans="2:13" x14ac:dyDescent="0.2">
      <c r="B1234" s="18"/>
      <c r="C1234" s="13"/>
      <c r="D1234" s="22"/>
      <c r="E1234" s="22"/>
      <c r="F1234" s="23"/>
      <c r="G1234" s="24" t="str">
        <f>IF(B1234="","",IFERROR(INDEX('Registru note'!$C$5:$C$504,MATCH(B1234,'Registru note'!$B$5:$B$504,0)),""))</f>
        <v/>
      </c>
      <c r="H1234" s="25" t="str">
        <f t="shared" si="57"/>
        <v/>
      </c>
      <c r="I1234" s="25" t="str">
        <f t="shared" si="58"/>
        <v/>
      </c>
      <c r="J1234" s="15" t="str">
        <f>IF(B1234="","",IFERROR(INDEX('Registru note'!$D$5:$D$504,MATCH(B1234,'Registru note'!$B$5:$B$504,0)),""))</f>
        <v/>
      </c>
      <c r="K1234" s="17" t="str">
        <f>IF(AND(B1234="",D1234="",E1234=""),"",TRIM(IF(ISNA(MATCH(B1234,'Registru note'!$B$5:$B$504,0)),"Nota nu există în registru. ","")&amp;IF(D1234="","Lipsește contul debitor. ",IF(NOT(OR(ISNUMBER(MATCH(TRIM(IF(ISNUMBER(FIND(".",D1234)),LEFT(D1234,FIND(".",D1234)-1),D1234)),PlanCont,0)),ISNUMBER(MATCH(LEFT(TRIM(IF(ISNUMBER(FIND(".",D1234)),LEFT(D1234,FIND(".",D1234)-1),D1234)),4),PlanCont,0)),ISNUMBER(MATCH(LEFT(TRIM(IF(ISNUMBER(FIND(".",D1234)),LEFT(D1234,FIND(".",D1234)-1),D1234)),3),PlanCont,0)))),"Contul debitor nu există în plan. ",""))&amp;IF(E1234="","Lipsește contul creditor. ",IF(NOT(OR(ISNUMBER(MATCH(TRIM(IF(ISNUMBER(FIND(".",E1234)),LEFT(E1234,FIND(".",E1234)-1),E1234)),PlanCont,0)),ISNUMBER(MATCH(LEFT(TRIM(IF(ISNUMBER(FIND(".",E1234)),LEFT(E1234,FIND(".",E1234)-1),E1234)),4),PlanCont,0)),ISNUMBER(MATCH(LEFT(TRIM(IF(ISNUMBER(FIND(".",E1234)),LEFT(E1234,FIND(".",E1234)-1),E1234)),3),PlanCont,0)))),"Contul creditor nu există în plan. ",""))&amp;IF(AND(D1234&lt;&gt;"",TRIM(D1234&amp;"")=TRIM(E1234&amp;"")),"Același cont pe debit și credit. ","")&amp;IF(N(F1234)=0,"Lipsește suma. ","")&amp;IF(AND(N(F1234)&lt;0,J1234&lt;&gt;"Stornare"),"Sumă negativă într-o notă care nu e de stornare. ","")&amp;IF(C1234="","Lipsește explicația. ","")))</f>
        <v/>
      </c>
      <c r="L1234" s="1" t="str">
        <f>IF(B1234="","",B1234&amp;"|"&amp;COUNTIF($B$5:B1234,B1234))</f>
        <v/>
      </c>
      <c r="M1234" s="1" t="str">
        <f t="shared" si="59"/>
        <v/>
      </c>
    </row>
    <row r="1235" spans="2:13" x14ac:dyDescent="0.2">
      <c r="B1235" s="18"/>
      <c r="C1235" s="13"/>
      <c r="D1235" s="22"/>
      <c r="E1235" s="22"/>
      <c r="F1235" s="23"/>
      <c r="G1235" s="24" t="str">
        <f>IF(B1235="","",IFERROR(INDEX('Registru note'!$C$5:$C$504,MATCH(B1235,'Registru note'!$B$5:$B$504,0)),""))</f>
        <v/>
      </c>
      <c r="H1235" s="25" t="str">
        <f t="shared" si="57"/>
        <v/>
      </c>
      <c r="I1235" s="25" t="str">
        <f t="shared" si="58"/>
        <v/>
      </c>
      <c r="J1235" s="15" t="str">
        <f>IF(B1235="","",IFERROR(INDEX('Registru note'!$D$5:$D$504,MATCH(B1235,'Registru note'!$B$5:$B$504,0)),""))</f>
        <v/>
      </c>
      <c r="K1235" s="17" t="str">
        <f>IF(AND(B1235="",D1235="",E1235=""),"",TRIM(IF(ISNA(MATCH(B1235,'Registru note'!$B$5:$B$504,0)),"Nota nu există în registru. ","")&amp;IF(D1235="","Lipsește contul debitor. ",IF(NOT(OR(ISNUMBER(MATCH(TRIM(IF(ISNUMBER(FIND(".",D1235)),LEFT(D1235,FIND(".",D1235)-1),D1235)),PlanCont,0)),ISNUMBER(MATCH(LEFT(TRIM(IF(ISNUMBER(FIND(".",D1235)),LEFT(D1235,FIND(".",D1235)-1),D1235)),4),PlanCont,0)),ISNUMBER(MATCH(LEFT(TRIM(IF(ISNUMBER(FIND(".",D1235)),LEFT(D1235,FIND(".",D1235)-1),D1235)),3),PlanCont,0)))),"Contul debitor nu există în plan. ",""))&amp;IF(E1235="","Lipsește contul creditor. ",IF(NOT(OR(ISNUMBER(MATCH(TRIM(IF(ISNUMBER(FIND(".",E1235)),LEFT(E1235,FIND(".",E1235)-1),E1235)),PlanCont,0)),ISNUMBER(MATCH(LEFT(TRIM(IF(ISNUMBER(FIND(".",E1235)),LEFT(E1235,FIND(".",E1235)-1),E1235)),4),PlanCont,0)),ISNUMBER(MATCH(LEFT(TRIM(IF(ISNUMBER(FIND(".",E1235)),LEFT(E1235,FIND(".",E1235)-1),E1235)),3),PlanCont,0)))),"Contul creditor nu există în plan. ",""))&amp;IF(AND(D1235&lt;&gt;"",TRIM(D1235&amp;"")=TRIM(E1235&amp;"")),"Același cont pe debit și credit. ","")&amp;IF(N(F1235)=0,"Lipsește suma. ","")&amp;IF(AND(N(F1235)&lt;0,J1235&lt;&gt;"Stornare"),"Sumă negativă într-o notă care nu e de stornare. ","")&amp;IF(C1235="","Lipsește explicația. ","")))</f>
        <v/>
      </c>
      <c r="L1235" s="1" t="str">
        <f>IF(B1235="","",B1235&amp;"|"&amp;COUNTIF($B$5:B1235,B1235))</f>
        <v/>
      </c>
      <c r="M1235" s="1" t="str">
        <f t="shared" si="59"/>
        <v/>
      </c>
    </row>
    <row r="1236" spans="2:13" x14ac:dyDescent="0.2">
      <c r="B1236" s="18"/>
      <c r="C1236" s="13"/>
      <c r="D1236" s="22"/>
      <c r="E1236" s="22"/>
      <c r="F1236" s="23"/>
      <c r="G1236" s="24" t="str">
        <f>IF(B1236="","",IFERROR(INDEX('Registru note'!$C$5:$C$504,MATCH(B1236,'Registru note'!$B$5:$B$504,0)),""))</f>
        <v/>
      </c>
      <c r="H1236" s="25" t="str">
        <f t="shared" si="57"/>
        <v/>
      </c>
      <c r="I1236" s="25" t="str">
        <f t="shared" si="58"/>
        <v/>
      </c>
      <c r="J1236" s="15" t="str">
        <f>IF(B1236="","",IFERROR(INDEX('Registru note'!$D$5:$D$504,MATCH(B1236,'Registru note'!$B$5:$B$504,0)),""))</f>
        <v/>
      </c>
      <c r="K1236" s="17" t="str">
        <f>IF(AND(B1236="",D1236="",E1236=""),"",TRIM(IF(ISNA(MATCH(B1236,'Registru note'!$B$5:$B$504,0)),"Nota nu există în registru. ","")&amp;IF(D1236="","Lipsește contul debitor. ",IF(NOT(OR(ISNUMBER(MATCH(TRIM(IF(ISNUMBER(FIND(".",D1236)),LEFT(D1236,FIND(".",D1236)-1),D1236)),PlanCont,0)),ISNUMBER(MATCH(LEFT(TRIM(IF(ISNUMBER(FIND(".",D1236)),LEFT(D1236,FIND(".",D1236)-1),D1236)),4),PlanCont,0)),ISNUMBER(MATCH(LEFT(TRIM(IF(ISNUMBER(FIND(".",D1236)),LEFT(D1236,FIND(".",D1236)-1),D1236)),3),PlanCont,0)))),"Contul debitor nu există în plan. ",""))&amp;IF(E1236="","Lipsește contul creditor. ",IF(NOT(OR(ISNUMBER(MATCH(TRIM(IF(ISNUMBER(FIND(".",E1236)),LEFT(E1236,FIND(".",E1236)-1),E1236)),PlanCont,0)),ISNUMBER(MATCH(LEFT(TRIM(IF(ISNUMBER(FIND(".",E1236)),LEFT(E1236,FIND(".",E1236)-1),E1236)),4),PlanCont,0)),ISNUMBER(MATCH(LEFT(TRIM(IF(ISNUMBER(FIND(".",E1236)),LEFT(E1236,FIND(".",E1236)-1),E1236)),3),PlanCont,0)))),"Contul creditor nu există în plan. ",""))&amp;IF(AND(D1236&lt;&gt;"",TRIM(D1236&amp;"")=TRIM(E1236&amp;"")),"Același cont pe debit și credit. ","")&amp;IF(N(F1236)=0,"Lipsește suma. ","")&amp;IF(AND(N(F1236)&lt;0,J1236&lt;&gt;"Stornare"),"Sumă negativă într-o notă care nu e de stornare. ","")&amp;IF(C1236="","Lipsește explicația. ","")))</f>
        <v/>
      </c>
      <c r="L1236" s="1" t="str">
        <f>IF(B1236="","",B1236&amp;"|"&amp;COUNTIF($B$5:B1236,B1236))</f>
        <v/>
      </c>
      <c r="M1236" s="1" t="str">
        <f t="shared" si="59"/>
        <v/>
      </c>
    </row>
    <row r="1237" spans="2:13" x14ac:dyDescent="0.2">
      <c r="B1237" s="18"/>
      <c r="C1237" s="13"/>
      <c r="D1237" s="22"/>
      <c r="E1237" s="22"/>
      <c r="F1237" s="23"/>
      <c r="G1237" s="24" t="str">
        <f>IF(B1237="","",IFERROR(INDEX('Registru note'!$C$5:$C$504,MATCH(B1237,'Registru note'!$B$5:$B$504,0)),""))</f>
        <v/>
      </c>
      <c r="H1237" s="25" t="str">
        <f t="shared" si="57"/>
        <v/>
      </c>
      <c r="I1237" s="25" t="str">
        <f t="shared" si="58"/>
        <v/>
      </c>
      <c r="J1237" s="15" t="str">
        <f>IF(B1237="","",IFERROR(INDEX('Registru note'!$D$5:$D$504,MATCH(B1237,'Registru note'!$B$5:$B$504,0)),""))</f>
        <v/>
      </c>
      <c r="K1237" s="17" t="str">
        <f>IF(AND(B1237="",D1237="",E1237=""),"",TRIM(IF(ISNA(MATCH(B1237,'Registru note'!$B$5:$B$504,0)),"Nota nu există în registru. ","")&amp;IF(D1237="","Lipsește contul debitor. ",IF(NOT(OR(ISNUMBER(MATCH(TRIM(IF(ISNUMBER(FIND(".",D1237)),LEFT(D1237,FIND(".",D1237)-1),D1237)),PlanCont,0)),ISNUMBER(MATCH(LEFT(TRIM(IF(ISNUMBER(FIND(".",D1237)),LEFT(D1237,FIND(".",D1237)-1),D1237)),4),PlanCont,0)),ISNUMBER(MATCH(LEFT(TRIM(IF(ISNUMBER(FIND(".",D1237)),LEFT(D1237,FIND(".",D1237)-1),D1237)),3),PlanCont,0)))),"Contul debitor nu există în plan. ",""))&amp;IF(E1237="","Lipsește contul creditor. ",IF(NOT(OR(ISNUMBER(MATCH(TRIM(IF(ISNUMBER(FIND(".",E1237)),LEFT(E1237,FIND(".",E1237)-1),E1237)),PlanCont,0)),ISNUMBER(MATCH(LEFT(TRIM(IF(ISNUMBER(FIND(".",E1237)),LEFT(E1237,FIND(".",E1237)-1),E1237)),4),PlanCont,0)),ISNUMBER(MATCH(LEFT(TRIM(IF(ISNUMBER(FIND(".",E1237)),LEFT(E1237,FIND(".",E1237)-1),E1237)),3),PlanCont,0)))),"Contul creditor nu există în plan. ",""))&amp;IF(AND(D1237&lt;&gt;"",TRIM(D1237&amp;"")=TRIM(E1237&amp;"")),"Același cont pe debit și credit. ","")&amp;IF(N(F1237)=0,"Lipsește suma. ","")&amp;IF(AND(N(F1237)&lt;0,J1237&lt;&gt;"Stornare"),"Sumă negativă într-o notă care nu e de stornare. ","")&amp;IF(C1237="","Lipsește explicația. ","")))</f>
        <v/>
      </c>
      <c r="L1237" s="1" t="str">
        <f>IF(B1237="","",B1237&amp;"|"&amp;COUNTIF($B$5:B1237,B1237))</f>
        <v/>
      </c>
      <c r="M1237" s="1" t="str">
        <f t="shared" si="59"/>
        <v/>
      </c>
    </row>
    <row r="1238" spans="2:13" x14ac:dyDescent="0.2">
      <c r="B1238" s="18"/>
      <c r="C1238" s="13"/>
      <c r="D1238" s="22"/>
      <c r="E1238" s="22"/>
      <c r="F1238" s="23"/>
      <c r="G1238" s="24" t="str">
        <f>IF(B1238="","",IFERROR(INDEX('Registru note'!$C$5:$C$504,MATCH(B1238,'Registru note'!$B$5:$B$504,0)),""))</f>
        <v/>
      </c>
      <c r="H1238" s="25" t="str">
        <f t="shared" si="57"/>
        <v/>
      </c>
      <c r="I1238" s="25" t="str">
        <f t="shared" si="58"/>
        <v/>
      </c>
      <c r="J1238" s="15" t="str">
        <f>IF(B1238="","",IFERROR(INDEX('Registru note'!$D$5:$D$504,MATCH(B1238,'Registru note'!$B$5:$B$504,0)),""))</f>
        <v/>
      </c>
      <c r="K1238" s="17" t="str">
        <f>IF(AND(B1238="",D1238="",E1238=""),"",TRIM(IF(ISNA(MATCH(B1238,'Registru note'!$B$5:$B$504,0)),"Nota nu există în registru. ","")&amp;IF(D1238="","Lipsește contul debitor. ",IF(NOT(OR(ISNUMBER(MATCH(TRIM(IF(ISNUMBER(FIND(".",D1238)),LEFT(D1238,FIND(".",D1238)-1),D1238)),PlanCont,0)),ISNUMBER(MATCH(LEFT(TRIM(IF(ISNUMBER(FIND(".",D1238)),LEFT(D1238,FIND(".",D1238)-1),D1238)),4),PlanCont,0)),ISNUMBER(MATCH(LEFT(TRIM(IF(ISNUMBER(FIND(".",D1238)),LEFT(D1238,FIND(".",D1238)-1),D1238)),3),PlanCont,0)))),"Contul debitor nu există în plan. ",""))&amp;IF(E1238="","Lipsește contul creditor. ",IF(NOT(OR(ISNUMBER(MATCH(TRIM(IF(ISNUMBER(FIND(".",E1238)),LEFT(E1238,FIND(".",E1238)-1),E1238)),PlanCont,0)),ISNUMBER(MATCH(LEFT(TRIM(IF(ISNUMBER(FIND(".",E1238)),LEFT(E1238,FIND(".",E1238)-1),E1238)),4),PlanCont,0)),ISNUMBER(MATCH(LEFT(TRIM(IF(ISNUMBER(FIND(".",E1238)),LEFT(E1238,FIND(".",E1238)-1),E1238)),3),PlanCont,0)))),"Contul creditor nu există în plan. ",""))&amp;IF(AND(D1238&lt;&gt;"",TRIM(D1238&amp;"")=TRIM(E1238&amp;"")),"Același cont pe debit și credit. ","")&amp;IF(N(F1238)=0,"Lipsește suma. ","")&amp;IF(AND(N(F1238)&lt;0,J1238&lt;&gt;"Stornare"),"Sumă negativă într-o notă care nu e de stornare. ","")&amp;IF(C1238="","Lipsește explicația. ","")))</f>
        <v/>
      </c>
      <c r="L1238" s="1" t="str">
        <f>IF(B1238="","",B1238&amp;"|"&amp;COUNTIF($B$5:B1238,B1238))</f>
        <v/>
      </c>
      <c r="M1238" s="1" t="str">
        <f t="shared" si="59"/>
        <v/>
      </c>
    </row>
    <row r="1239" spans="2:13" x14ac:dyDescent="0.2">
      <c r="B1239" s="18"/>
      <c r="C1239" s="13"/>
      <c r="D1239" s="22"/>
      <c r="E1239" s="22"/>
      <c r="F1239" s="23"/>
      <c r="G1239" s="24" t="str">
        <f>IF(B1239="","",IFERROR(INDEX('Registru note'!$C$5:$C$504,MATCH(B1239,'Registru note'!$B$5:$B$504,0)),""))</f>
        <v/>
      </c>
      <c r="H1239" s="25" t="str">
        <f t="shared" si="57"/>
        <v/>
      </c>
      <c r="I1239" s="25" t="str">
        <f t="shared" si="58"/>
        <v/>
      </c>
      <c r="J1239" s="15" t="str">
        <f>IF(B1239="","",IFERROR(INDEX('Registru note'!$D$5:$D$504,MATCH(B1239,'Registru note'!$B$5:$B$504,0)),""))</f>
        <v/>
      </c>
      <c r="K1239" s="17" t="str">
        <f>IF(AND(B1239="",D1239="",E1239=""),"",TRIM(IF(ISNA(MATCH(B1239,'Registru note'!$B$5:$B$504,0)),"Nota nu există în registru. ","")&amp;IF(D1239="","Lipsește contul debitor. ",IF(NOT(OR(ISNUMBER(MATCH(TRIM(IF(ISNUMBER(FIND(".",D1239)),LEFT(D1239,FIND(".",D1239)-1),D1239)),PlanCont,0)),ISNUMBER(MATCH(LEFT(TRIM(IF(ISNUMBER(FIND(".",D1239)),LEFT(D1239,FIND(".",D1239)-1),D1239)),4),PlanCont,0)),ISNUMBER(MATCH(LEFT(TRIM(IF(ISNUMBER(FIND(".",D1239)),LEFT(D1239,FIND(".",D1239)-1),D1239)),3),PlanCont,0)))),"Contul debitor nu există în plan. ",""))&amp;IF(E1239="","Lipsește contul creditor. ",IF(NOT(OR(ISNUMBER(MATCH(TRIM(IF(ISNUMBER(FIND(".",E1239)),LEFT(E1239,FIND(".",E1239)-1),E1239)),PlanCont,0)),ISNUMBER(MATCH(LEFT(TRIM(IF(ISNUMBER(FIND(".",E1239)),LEFT(E1239,FIND(".",E1239)-1),E1239)),4),PlanCont,0)),ISNUMBER(MATCH(LEFT(TRIM(IF(ISNUMBER(FIND(".",E1239)),LEFT(E1239,FIND(".",E1239)-1),E1239)),3),PlanCont,0)))),"Contul creditor nu există în plan. ",""))&amp;IF(AND(D1239&lt;&gt;"",TRIM(D1239&amp;"")=TRIM(E1239&amp;"")),"Același cont pe debit și credit. ","")&amp;IF(N(F1239)=0,"Lipsește suma. ","")&amp;IF(AND(N(F1239)&lt;0,J1239&lt;&gt;"Stornare"),"Sumă negativă într-o notă care nu e de stornare. ","")&amp;IF(C1239="","Lipsește explicația. ","")))</f>
        <v/>
      </c>
      <c r="L1239" s="1" t="str">
        <f>IF(B1239="","",B1239&amp;"|"&amp;COUNTIF($B$5:B1239,B1239))</f>
        <v/>
      </c>
      <c r="M1239" s="1" t="str">
        <f t="shared" si="59"/>
        <v/>
      </c>
    </row>
    <row r="1240" spans="2:13" x14ac:dyDescent="0.2">
      <c r="B1240" s="18"/>
      <c r="C1240" s="13"/>
      <c r="D1240" s="22"/>
      <c r="E1240" s="22"/>
      <c r="F1240" s="23"/>
      <c r="G1240" s="24" t="str">
        <f>IF(B1240="","",IFERROR(INDEX('Registru note'!$C$5:$C$504,MATCH(B1240,'Registru note'!$B$5:$B$504,0)),""))</f>
        <v/>
      </c>
      <c r="H1240" s="25" t="str">
        <f t="shared" si="57"/>
        <v/>
      </c>
      <c r="I1240" s="25" t="str">
        <f t="shared" si="58"/>
        <v/>
      </c>
      <c r="J1240" s="15" t="str">
        <f>IF(B1240="","",IFERROR(INDEX('Registru note'!$D$5:$D$504,MATCH(B1240,'Registru note'!$B$5:$B$504,0)),""))</f>
        <v/>
      </c>
      <c r="K1240" s="17" t="str">
        <f>IF(AND(B1240="",D1240="",E1240=""),"",TRIM(IF(ISNA(MATCH(B1240,'Registru note'!$B$5:$B$504,0)),"Nota nu există în registru. ","")&amp;IF(D1240="","Lipsește contul debitor. ",IF(NOT(OR(ISNUMBER(MATCH(TRIM(IF(ISNUMBER(FIND(".",D1240)),LEFT(D1240,FIND(".",D1240)-1),D1240)),PlanCont,0)),ISNUMBER(MATCH(LEFT(TRIM(IF(ISNUMBER(FIND(".",D1240)),LEFT(D1240,FIND(".",D1240)-1),D1240)),4),PlanCont,0)),ISNUMBER(MATCH(LEFT(TRIM(IF(ISNUMBER(FIND(".",D1240)),LEFT(D1240,FIND(".",D1240)-1),D1240)),3),PlanCont,0)))),"Contul debitor nu există în plan. ",""))&amp;IF(E1240="","Lipsește contul creditor. ",IF(NOT(OR(ISNUMBER(MATCH(TRIM(IF(ISNUMBER(FIND(".",E1240)),LEFT(E1240,FIND(".",E1240)-1),E1240)),PlanCont,0)),ISNUMBER(MATCH(LEFT(TRIM(IF(ISNUMBER(FIND(".",E1240)),LEFT(E1240,FIND(".",E1240)-1),E1240)),4),PlanCont,0)),ISNUMBER(MATCH(LEFT(TRIM(IF(ISNUMBER(FIND(".",E1240)),LEFT(E1240,FIND(".",E1240)-1),E1240)),3),PlanCont,0)))),"Contul creditor nu există în plan. ",""))&amp;IF(AND(D1240&lt;&gt;"",TRIM(D1240&amp;"")=TRIM(E1240&amp;"")),"Același cont pe debit și credit. ","")&amp;IF(N(F1240)=0,"Lipsește suma. ","")&amp;IF(AND(N(F1240)&lt;0,J1240&lt;&gt;"Stornare"),"Sumă negativă într-o notă care nu e de stornare. ","")&amp;IF(C1240="","Lipsește explicația. ","")))</f>
        <v/>
      </c>
      <c r="L1240" s="1" t="str">
        <f>IF(B1240="","",B1240&amp;"|"&amp;COUNTIF($B$5:B1240,B1240))</f>
        <v/>
      </c>
      <c r="M1240" s="1" t="str">
        <f t="shared" si="59"/>
        <v/>
      </c>
    </row>
    <row r="1241" spans="2:13" x14ac:dyDescent="0.2">
      <c r="B1241" s="18"/>
      <c r="C1241" s="13"/>
      <c r="D1241" s="22"/>
      <c r="E1241" s="22"/>
      <c r="F1241" s="23"/>
      <c r="G1241" s="24" t="str">
        <f>IF(B1241="","",IFERROR(INDEX('Registru note'!$C$5:$C$504,MATCH(B1241,'Registru note'!$B$5:$B$504,0)),""))</f>
        <v/>
      </c>
      <c r="H1241" s="25" t="str">
        <f t="shared" si="57"/>
        <v/>
      </c>
      <c r="I1241" s="25" t="str">
        <f t="shared" si="58"/>
        <v/>
      </c>
      <c r="J1241" s="15" t="str">
        <f>IF(B1241="","",IFERROR(INDEX('Registru note'!$D$5:$D$504,MATCH(B1241,'Registru note'!$B$5:$B$504,0)),""))</f>
        <v/>
      </c>
      <c r="K1241" s="17" t="str">
        <f>IF(AND(B1241="",D1241="",E1241=""),"",TRIM(IF(ISNA(MATCH(B1241,'Registru note'!$B$5:$B$504,0)),"Nota nu există în registru. ","")&amp;IF(D1241="","Lipsește contul debitor. ",IF(NOT(OR(ISNUMBER(MATCH(TRIM(IF(ISNUMBER(FIND(".",D1241)),LEFT(D1241,FIND(".",D1241)-1),D1241)),PlanCont,0)),ISNUMBER(MATCH(LEFT(TRIM(IF(ISNUMBER(FIND(".",D1241)),LEFT(D1241,FIND(".",D1241)-1),D1241)),4),PlanCont,0)),ISNUMBER(MATCH(LEFT(TRIM(IF(ISNUMBER(FIND(".",D1241)),LEFT(D1241,FIND(".",D1241)-1),D1241)),3),PlanCont,0)))),"Contul debitor nu există în plan. ",""))&amp;IF(E1241="","Lipsește contul creditor. ",IF(NOT(OR(ISNUMBER(MATCH(TRIM(IF(ISNUMBER(FIND(".",E1241)),LEFT(E1241,FIND(".",E1241)-1),E1241)),PlanCont,0)),ISNUMBER(MATCH(LEFT(TRIM(IF(ISNUMBER(FIND(".",E1241)),LEFT(E1241,FIND(".",E1241)-1),E1241)),4),PlanCont,0)),ISNUMBER(MATCH(LEFT(TRIM(IF(ISNUMBER(FIND(".",E1241)),LEFT(E1241,FIND(".",E1241)-1),E1241)),3),PlanCont,0)))),"Contul creditor nu există în plan. ",""))&amp;IF(AND(D1241&lt;&gt;"",TRIM(D1241&amp;"")=TRIM(E1241&amp;"")),"Același cont pe debit și credit. ","")&amp;IF(N(F1241)=0,"Lipsește suma. ","")&amp;IF(AND(N(F1241)&lt;0,J1241&lt;&gt;"Stornare"),"Sumă negativă într-o notă care nu e de stornare. ","")&amp;IF(C1241="","Lipsește explicația. ","")))</f>
        <v/>
      </c>
      <c r="L1241" s="1" t="str">
        <f>IF(B1241="","",B1241&amp;"|"&amp;COUNTIF($B$5:B1241,B1241))</f>
        <v/>
      </c>
      <c r="M1241" s="1" t="str">
        <f t="shared" si="59"/>
        <v/>
      </c>
    </row>
    <row r="1242" spans="2:13" x14ac:dyDescent="0.2">
      <c r="B1242" s="18"/>
      <c r="C1242" s="13"/>
      <c r="D1242" s="22"/>
      <c r="E1242" s="22"/>
      <c r="F1242" s="23"/>
      <c r="G1242" s="24" t="str">
        <f>IF(B1242="","",IFERROR(INDEX('Registru note'!$C$5:$C$504,MATCH(B1242,'Registru note'!$B$5:$B$504,0)),""))</f>
        <v/>
      </c>
      <c r="H1242" s="25" t="str">
        <f t="shared" si="57"/>
        <v/>
      </c>
      <c r="I1242" s="25" t="str">
        <f t="shared" si="58"/>
        <v/>
      </c>
      <c r="J1242" s="15" t="str">
        <f>IF(B1242="","",IFERROR(INDEX('Registru note'!$D$5:$D$504,MATCH(B1242,'Registru note'!$B$5:$B$504,0)),""))</f>
        <v/>
      </c>
      <c r="K1242" s="17" t="str">
        <f>IF(AND(B1242="",D1242="",E1242=""),"",TRIM(IF(ISNA(MATCH(B1242,'Registru note'!$B$5:$B$504,0)),"Nota nu există în registru. ","")&amp;IF(D1242="","Lipsește contul debitor. ",IF(NOT(OR(ISNUMBER(MATCH(TRIM(IF(ISNUMBER(FIND(".",D1242)),LEFT(D1242,FIND(".",D1242)-1),D1242)),PlanCont,0)),ISNUMBER(MATCH(LEFT(TRIM(IF(ISNUMBER(FIND(".",D1242)),LEFT(D1242,FIND(".",D1242)-1),D1242)),4),PlanCont,0)),ISNUMBER(MATCH(LEFT(TRIM(IF(ISNUMBER(FIND(".",D1242)),LEFT(D1242,FIND(".",D1242)-1),D1242)),3),PlanCont,0)))),"Contul debitor nu există în plan. ",""))&amp;IF(E1242="","Lipsește contul creditor. ",IF(NOT(OR(ISNUMBER(MATCH(TRIM(IF(ISNUMBER(FIND(".",E1242)),LEFT(E1242,FIND(".",E1242)-1),E1242)),PlanCont,0)),ISNUMBER(MATCH(LEFT(TRIM(IF(ISNUMBER(FIND(".",E1242)),LEFT(E1242,FIND(".",E1242)-1),E1242)),4),PlanCont,0)),ISNUMBER(MATCH(LEFT(TRIM(IF(ISNUMBER(FIND(".",E1242)),LEFT(E1242,FIND(".",E1242)-1),E1242)),3),PlanCont,0)))),"Contul creditor nu există în plan. ",""))&amp;IF(AND(D1242&lt;&gt;"",TRIM(D1242&amp;"")=TRIM(E1242&amp;"")),"Același cont pe debit și credit. ","")&amp;IF(N(F1242)=0,"Lipsește suma. ","")&amp;IF(AND(N(F1242)&lt;0,J1242&lt;&gt;"Stornare"),"Sumă negativă într-o notă care nu e de stornare. ","")&amp;IF(C1242="","Lipsește explicația. ","")))</f>
        <v/>
      </c>
      <c r="L1242" s="1" t="str">
        <f>IF(B1242="","",B1242&amp;"|"&amp;COUNTIF($B$5:B1242,B1242))</f>
        <v/>
      </c>
      <c r="M1242" s="1" t="str">
        <f t="shared" si="59"/>
        <v/>
      </c>
    </row>
    <row r="1243" spans="2:13" x14ac:dyDescent="0.2">
      <c r="B1243" s="18"/>
      <c r="C1243" s="13"/>
      <c r="D1243" s="22"/>
      <c r="E1243" s="22"/>
      <c r="F1243" s="23"/>
      <c r="G1243" s="24" t="str">
        <f>IF(B1243="","",IFERROR(INDEX('Registru note'!$C$5:$C$504,MATCH(B1243,'Registru note'!$B$5:$B$504,0)),""))</f>
        <v/>
      </c>
      <c r="H1243" s="25" t="str">
        <f t="shared" si="57"/>
        <v/>
      </c>
      <c r="I1243" s="25" t="str">
        <f t="shared" si="58"/>
        <v/>
      </c>
      <c r="J1243" s="15" t="str">
        <f>IF(B1243="","",IFERROR(INDEX('Registru note'!$D$5:$D$504,MATCH(B1243,'Registru note'!$B$5:$B$504,0)),""))</f>
        <v/>
      </c>
      <c r="K1243" s="17" t="str">
        <f>IF(AND(B1243="",D1243="",E1243=""),"",TRIM(IF(ISNA(MATCH(B1243,'Registru note'!$B$5:$B$504,0)),"Nota nu există în registru. ","")&amp;IF(D1243="","Lipsește contul debitor. ",IF(NOT(OR(ISNUMBER(MATCH(TRIM(IF(ISNUMBER(FIND(".",D1243)),LEFT(D1243,FIND(".",D1243)-1),D1243)),PlanCont,0)),ISNUMBER(MATCH(LEFT(TRIM(IF(ISNUMBER(FIND(".",D1243)),LEFT(D1243,FIND(".",D1243)-1),D1243)),4),PlanCont,0)),ISNUMBER(MATCH(LEFT(TRIM(IF(ISNUMBER(FIND(".",D1243)),LEFT(D1243,FIND(".",D1243)-1),D1243)),3),PlanCont,0)))),"Contul debitor nu există în plan. ",""))&amp;IF(E1243="","Lipsește contul creditor. ",IF(NOT(OR(ISNUMBER(MATCH(TRIM(IF(ISNUMBER(FIND(".",E1243)),LEFT(E1243,FIND(".",E1243)-1),E1243)),PlanCont,0)),ISNUMBER(MATCH(LEFT(TRIM(IF(ISNUMBER(FIND(".",E1243)),LEFT(E1243,FIND(".",E1243)-1),E1243)),4),PlanCont,0)),ISNUMBER(MATCH(LEFT(TRIM(IF(ISNUMBER(FIND(".",E1243)),LEFT(E1243,FIND(".",E1243)-1),E1243)),3),PlanCont,0)))),"Contul creditor nu există în plan. ",""))&amp;IF(AND(D1243&lt;&gt;"",TRIM(D1243&amp;"")=TRIM(E1243&amp;"")),"Același cont pe debit și credit. ","")&amp;IF(N(F1243)=0,"Lipsește suma. ","")&amp;IF(AND(N(F1243)&lt;0,J1243&lt;&gt;"Stornare"),"Sumă negativă într-o notă care nu e de stornare. ","")&amp;IF(C1243="","Lipsește explicația. ","")))</f>
        <v/>
      </c>
      <c r="L1243" s="1" t="str">
        <f>IF(B1243="","",B1243&amp;"|"&amp;COUNTIF($B$5:B1243,B1243))</f>
        <v/>
      </c>
      <c r="M1243" s="1" t="str">
        <f t="shared" si="59"/>
        <v/>
      </c>
    </row>
    <row r="1244" spans="2:13" x14ac:dyDescent="0.2">
      <c r="B1244" s="18"/>
      <c r="C1244" s="13"/>
      <c r="D1244" s="22"/>
      <c r="E1244" s="22"/>
      <c r="F1244" s="23"/>
      <c r="G1244" s="24" t="str">
        <f>IF(B1244="","",IFERROR(INDEX('Registru note'!$C$5:$C$504,MATCH(B1244,'Registru note'!$B$5:$B$504,0)),""))</f>
        <v/>
      </c>
      <c r="H1244" s="25" t="str">
        <f t="shared" si="57"/>
        <v/>
      </c>
      <c r="I1244" s="25" t="str">
        <f t="shared" si="58"/>
        <v/>
      </c>
      <c r="J1244" s="15" t="str">
        <f>IF(B1244="","",IFERROR(INDEX('Registru note'!$D$5:$D$504,MATCH(B1244,'Registru note'!$B$5:$B$504,0)),""))</f>
        <v/>
      </c>
      <c r="K1244" s="17" t="str">
        <f>IF(AND(B1244="",D1244="",E1244=""),"",TRIM(IF(ISNA(MATCH(B1244,'Registru note'!$B$5:$B$504,0)),"Nota nu există în registru. ","")&amp;IF(D1244="","Lipsește contul debitor. ",IF(NOT(OR(ISNUMBER(MATCH(TRIM(IF(ISNUMBER(FIND(".",D1244)),LEFT(D1244,FIND(".",D1244)-1),D1244)),PlanCont,0)),ISNUMBER(MATCH(LEFT(TRIM(IF(ISNUMBER(FIND(".",D1244)),LEFT(D1244,FIND(".",D1244)-1),D1244)),4),PlanCont,0)),ISNUMBER(MATCH(LEFT(TRIM(IF(ISNUMBER(FIND(".",D1244)),LEFT(D1244,FIND(".",D1244)-1),D1244)),3),PlanCont,0)))),"Contul debitor nu există în plan. ",""))&amp;IF(E1244="","Lipsește contul creditor. ",IF(NOT(OR(ISNUMBER(MATCH(TRIM(IF(ISNUMBER(FIND(".",E1244)),LEFT(E1244,FIND(".",E1244)-1),E1244)),PlanCont,0)),ISNUMBER(MATCH(LEFT(TRIM(IF(ISNUMBER(FIND(".",E1244)),LEFT(E1244,FIND(".",E1244)-1),E1244)),4),PlanCont,0)),ISNUMBER(MATCH(LEFT(TRIM(IF(ISNUMBER(FIND(".",E1244)),LEFT(E1244,FIND(".",E1244)-1),E1244)),3),PlanCont,0)))),"Contul creditor nu există în plan. ",""))&amp;IF(AND(D1244&lt;&gt;"",TRIM(D1244&amp;"")=TRIM(E1244&amp;"")),"Același cont pe debit și credit. ","")&amp;IF(N(F1244)=0,"Lipsește suma. ","")&amp;IF(AND(N(F1244)&lt;0,J1244&lt;&gt;"Stornare"),"Sumă negativă într-o notă care nu e de stornare. ","")&amp;IF(C1244="","Lipsește explicația. ","")))</f>
        <v/>
      </c>
      <c r="L1244" s="1" t="str">
        <f>IF(B1244="","",B1244&amp;"|"&amp;COUNTIF($B$5:B1244,B1244))</f>
        <v/>
      </c>
      <c r="M1244" s="1" t="str">
        <f t="shared" si="59"/>
        <v/>
      </c>
    </row>
    <row r="1245" spans="2:13" x14ac:dyDescent="0.2">
      <c r="B1245" s="18"/>
      <c r="C1245" s="13"/>
      <c r="D1245" s="22"/>
      <c r="E1245" s="22"/>
      <c r="F1245" s="23"/>
      <c r="G1245" s="24" t="str">
        <f>IF(B1245="","",IFERROR(INDEX('Registru note'!$C$5:$C$504,MATCH(B1245,'Registru note'!$B$5:$B$504,0)),""))</f>
        <v/>
      </c>
      <c r="H1245" s="25" t="str">
        <f t="shared" si="57"/>
        <v/>
      </c>
      <c r="I1245" s="25" t="str">
        <f t="shared" si="58"/>
        <v/>
      </c>
      <c r="J1245" s="15" t="str">
        <f>IF(B1245="","",IFERROR(INDEX('Registru note'!$D$5:$D$504,MATCH(B1245,'Registru note'!$B$5:$B$504,0)),""))</f>
        <v/>
      </c>
      <c r="K1245" s="17" t="str">
        <f>IF(AND(B1245="",D1245="",E1245=""),"",TRIM(IF(ISNA(MATCH(B1245,'Registru note'!$B$5:$B$504,0)),"Nota nu există în registru. ","")&amp;IF(D1245="","Lipsește contul debitor. ",IF(NOT(OR(ISNUMBER(MATCH(TRIM(IF(ISNUMBER(FIND(".",D1245)),LEFT(D1245,FIND(".",D1245)-1),D1245)),PlanCont,0)),ISNUMBER(MATCH(LEFT(TRIM(IF(ISNUMBER(FIND(".",D1245)),LEFT(D1245,FIND(".",D1245)-1),D1245)),4),PlanCont,0)),ISNUMBER(MATCH(LEFT(TRIM(IF(ISNUMBER(FIND(".",D1245)),LEFT(D1245,FIND(".",D1245)-1),D1245)),3),PlanCont,0)))),"Contul debitor nu există în plan. ",""))&amp;IF(E1245="","Lipsește contul creditor. ",IF(NOT(OR(ISNUMBER(MATCH(TRIM(IF(ISNUMBER(FIND(".",E1245)),LEFT(E1245,FIND(".",E1245)-1),E1245)),PlanCont,0)),ISNUMBER(MATCH(LEFT(TRIM(IF(ISNUMBER(FIND(".",E1245)),LEFT(E1245,FIND(".",E1245)-1),E1245)),4),PlanCont,0)),ISNUMBER(MATCH(LEFT(TRIM(IF(ISNUMBER(FIND(".",E1245)),LEFT(E1245,FIND(".",E1245)-1),E1245)),3),PlanCont,0)))),"Contul creditor nu există în plan. ",""))&amp;IF(AND(D1245&lt;&gt;"",TRIM(D1245&amp;"")=TRIM(E1245&amp;"")),"Același cont pe debit și credit. ","")&amp;IF(N(F1245)=0,"Lipsește suma. ","")&amp;IF(AND(N(F1245)&lt;0,J1245&lt;&gt;"Stornare"),"Sumă negativă într-o notă care nu e de stornare. ","")&amp;IF(C1245="","Lipsește explicația. ","")))</f>
        <v/>
      </c>
      <c r="L1245" s="1" t="str">
        <f>IF(B1245="","",B1245&amp;"|"&amp;COUNTIF($B$5:B1245,B1245))</f>
        <v/>
      </c>
      <c r="M1245" s="1" t="str">
        <f t="shared" si="59"/>
        <v/>
      </c>
    </row>
    <row r="1246" spans="2:13" x14ac:dyDescent="0.2">
      <c r="B1246" s="18"/>
      <c r="C1246" s="13"/>
      <c r="D1246" s="22"/>
      <c r="E1246" s="22"/>
      <c r="F1246" s="23"/>
      <c r="G1246" s="24" t="str">
        <f>IF(B1246="","",IFERROR(INDEX('Registru note'!$C$5:$C$504,MATCH(B1246,'Registru note'!$B$5:$B$504,0)),""))</f>
        <v/>
      </c>
      <c r="H1246" s="25" t="str">
        <f t="shared" si="57"/>
        <v/>
      </c>
      <c r="I1246" s="25" t="str">
        <f t="shared" si="58"/>
        <v/>
      </c>
      <c r="J1246" s="15" t="str">
        <f>IF(B1246="","",IFERROR(INDEX('Registru note'!$D$5:$D$504,MATCH(B1246,'Registru note'!$B$5:$B$504,0)),""))</f>
        <v/>
      </c>
      <c r="K1246" s="17" t="str">
        <f>IF(AND(B1246="",D1246="",E1246=""),"",TRIM(IF(ISNA(MATCH(B1246,'Registru note'!$B$5:$B$504,0)),"Nota nu există în registru. ","")&amp;IF(D1246="","Lipsește contul debitor. ",IF(NOT(OR(ISNUMBER(MATCH(TRIM(IF(ISNUMBER(FIND(".",D1246)),LEFT(D1246,FIND(".",D1246)-1),D1246)),PlanCont,0)),ISNUMBER(MATCH(LEFT(TRIM(IF(ISNUMBER(FIND(".",D1246)),LEFT(D1246,FIND(".",D1246)-1),D1246)),4),PlanCont,0)),ISNUMBER(MATCH(LEFT(TRIM(IF(ISNUMBER(FIND(".",D1246)),LEFT(D1246,FIND(".",D1246)-1),D1246)),3),PlanCont,0)))),"Contul debitor nu există în plan. ",""))&amp;IF(E1246="","Lipsește contul creditor. ",IF(NOT(OR(ISNUMBER(MATCH(TRIM(IF(ISNUMBER(FIND(".",E1246)),LEFT(E1246,FIND(".",E1246)-1),E1246)),PlanCont,0)),ISNUMBER(MATCH(LEFT(TRIM(IF(ISNUMBER(FIND(".",E1246)),LEFT(E1246,FIND(".",E1246)-1),E1246)),4),PlanCont,0)),ISNUMBER(MATCH(LEFT(TRIM(IF(ISNUMBER(FIND(".",E1246)),LEFT(E1246,FIND(".",E1246)-1),E1246)),3),PlanCont,0)))),"Contul creditor nu există în plan. ",""))&amp;IF(AND(D1246&lt;&gt;"",TRIM(D1246&amp;"")=TRIM(E1246&amp;"")),"Același cont pe debit și credit. ","")&amp;IF(N(F1246)=0,"Lipsește suma. ","")&amp;IF(AND(N(F1246)&lt;0,J1246&lt;&gt;"Stornare"),"Sumă negativă într-o notă care nu e de stornare. ","")&amp;IF(C1246="","Lipsește explicația. ","")))</f>
        <v/>
      </c>
      <c r="L1246" s="1" t="str">
        <f>IF(B1246="","",B1246&amp;"|"&amp;COUNTIF($B$5:B1246,B1246))</f>
        <v/>
      </c>
      <c r="M1246" s="1" t="str">
        <f t="shared" si="59"/>
        <v/>
      </c>
    </row>
    <row r="1247" spans="2:13" x14ac:dyDescent="0.2">
      <c r="B1247" s="18"/>
      <c r="C1247" s="13"/>
      <c r="D1247" s="22"/>
      <c r="E1247" s="22"/>
      <c r="F1247" s="23"/>
      <c r="G1247" s="24" t="str">
        <f>IF(B1247="","",IFERROR(INDEX('Registru note'!$C$5:$C$504,MATCH(B1247,'Registru note'!$B$5:$B$504,0)),""))</f>
        <v/>
      </c>
      <c r="H1247" s="25" t="str">
        <f t="shared" si="57"/>
        <v/>
      </c>
      <c r="I1247" s="25" t="str">
        <f t="shared" si="58"/>
        <v/>
      </c>
      <c r="J1247" s="15" t="str">
        <f>IF(B1247="","",IFERROR(INDEX('Registru note'!$D$5:$D$504,MATCH(B1247,'Registru note'!$B$5:$B$504,0)),""))</f>
        <v/>
      </c>
      <c r="K1247" s="17" t="str">
        <f>IF(AND(B1247="",D1247="",E1247=""),"",TRIM(IF(ISNA(MATCH(B1247,'Registru note'!$B$5:$B$504,0)),"Nota nu există în registru. ","")&amp;IF(D1247="","Lipsește contul debitor. ",IF(NOT(OR(ISNUMBER(MATCH(TRIM(IF(ISNUMBER(FIND(".",D1247)),LEFT(D1247,FIND(".",D1247)-1),D1247)),PlanCont,0)),ISNUMBER(MATCH(LEFT(TRIM(IF(ISNUMBER(FIND(".",D1247)),LEFT(D1247,FIND(".",D1247)-1),D1247)),4),PlanCont,0)),ISNUMBER(MATCH(LEFT(TRIM(IF(ISNUMBER(FIND(".",D1247)),LEFT(D1247,FIND(".",D1247)-1),D1247)),3),PlanCont,0)))),"Contul debitor nu există în plan. ",""))&amp;IF(E1247="","Lipsește contul creditor. ",IF(NOT(OR(ISNUMBER(MATCH(TRIM(IF(ISNUMBER(FIND(".",E1247)),LEFT(E1247,FIND(".",E1247)-1),E1247)),PlanCont,0)),ISNUMBER(MATCH(LEFT(TRIM(IF(ISNUMBER(FIND(".",E1247)),LEFT(E1247,FIND(".",E1247)-1),E1247)),4),PlanCont,0)),ISNUMBER(MATCH(LEFT(TRIM(IF(ISNUMBER(FIND(".",E1247)),LEFT(E1247,FIND(".",E1247)-1),E1247)),3),PlanCont,0)))),"Contul creditor nu există în plan. ",""))&amp;IF(AND(D1247&lt;&gt;"",TRIM(D1247&amp;"")=TRIM(E1247&amp;"")),"Același cont pe debit și credit. ","")&amp;IF(N(F1247)=0,"Lipsește suma. ","")&amp;IF(AND(N(F1247)&lt;0,J1247&lt;&gt;"Stornare"),"Sumă negativă într-o notă care nu e de stornare. ","")&amp;IF(C1247="","Lipsește explicația. ","")))</f>
        <v/>
      </c>
      <c r="L1247" s="1" t="str">
        <f>IF(B1247="","",B1247&amp;"|"&amp;COUNTIF($B$5:B1247,B1247))</f>
        <v/>
      </c>
      <c r="M1247" s="1" t="str">
        <f t="shared" si="59"/>
        <v/>
      </c>
    </row>
    <row r="1248" spans="2:13" x14ac:dyDescent="0.2">
      <c r="B1248" s="18"/>
      <c r="C1248" s="13"/>
      <c r="D1248" s="22"/>
      <c r="E1248" s="22"/>
      <c r="F1248" s="23"/>
      <c r="G1248" s="24" t="str">
        <f>IF(B1248="","",IFERROR(INDEX('Registru note'!$C$5:$C$504,MATCH(B1248,'Registru note'!$B$5:$B$504,0)),""))</f>
        <v/>
      </c>
      <c r="H1248" s="25" t="str">
        <f t="shared" si="57"/>
        <v/>
      </c>
      <c r="I1248" s="25" t="str">
        <f t="shared" si="58"/>
        <v/>
      </c>
      <c r="J1248" s="15" t="str">
        <f>IF(B1248="","",IFERROR(INDEX('Registru note'!$D$5:$D$504,MATCH(B1248,'Registru note'!$B$5:$B$504,0)),""))</f>
        <v/>
      </c>
      <c r="K1248" s="17" t="str">
        <f>IF(AND(B1248="",D1248="",E1248=""),"",TRIM(IF(ISNA(MATCH(B1248,'Registru note'!$B$5:$B$504,0)),"Nota nu există în registru. ","")&amp;IF(D1248="","Lipsește contul debitor. ",IF(NOT(OR(ISNUMBER(MATCH(TRIM(IF(ISNUMBER(FIND(".",D1248)),LEFT(D1248,FIND(".",D1248)-1),D1248)),PlanCont,0)),ISNUMBER(MATCH(LEFT(TRIM(IF(ISNUMBER(FIND(".",D1248)),LEFT(D1248,FIND(".",D1248)-1),D1248)),4),PlanCont,0)),ISNUMBER(MATCH(LEFT(TRIM(IF(ISNUMBER(FIND(".",D1248)),LEFT(D1248,FIND(".",D1248)-1),D1248)),3),PlanCont,0)))),"Contul debitor nu există în plan. ",""))&amp;IF(E1248="","Lipsește contul creditor. ",IF(NOT(OR(ISNUMBER(MATCH(TRIM(IF(ISNUMBER(FIND(".",E1248)),LEFT(E1248,FIND(".",E1248)-1),E1248)),PlanCont,0)),ISNUMBER(MATCH(LEFT(TRIM(IF(ISNUMBER(FIND(".",E1248)),LEFT(E1248,FIND(".",E1248)-1),E1248)),4),PlanCont,0)),ISNUMBER(MATCH(LEFT(TRIM(IF(ISNUMBER(FIND(".",E1248)),LEFT(E1248,FIND(".",E1248)-1),E1248)),3),PlanCont,0)))),"Contul creditor nu există în plan. ",""))&amp;IF(AND(D1248&lt;&gt;"",TRIM(D1248&amp;"")=TRIM(E1248&amp;"")),"Același cont pe debit și credit. ","")&amp;IF(N(F1248)=0,"Lipsește suma. ","")&amp;IF(AND(N(F1248)&lt;0,J1248&lt;&gt;"Stornare"),"Sumă negativă într-o notă care nu e de stornare. ","")&amp;IF(C1248="","Lipsește explicația. ","")))</f>
        <v/>
      </c>
      <c r="L1248" s="1" t="str">
        <f>IF(B1248="","",B1248&amp;"|"&amp;COUNTIF($B$5:B1248,B1248))</f>
        <v/>
      </c>
      <c r="M1248" s="1" t="str">
        <f t="shared" si="59"/>
        <v/>
      </c>
    </row>
    <row r="1249" spans="2:13" x14ac:dyDescent="0.2">
      <c r="B1249" s="18"/>
      <c r="C1249" s="13"/>
      <c r="D1249" s="22"/>
      <c r="E1249" s="22"/>
      <c r="F1249" s="23"/>
      <c r="G1249" s="24" t="str">
        <f>IF(B1249="","",IFERROR(INDEX('Registru note'!$C$5:$C$504,MATCH(B1249,'Registru note'!$B$5:$B$504,0)),""))</f>
        <v/>
      </c>
      <c r="H1249" s="25" t="str">
        <f t="shared" si="57"/>
        <v/>
      </c>
      <c r="I1249" s="25" t="str">
        <f t="shared" si="58"/>
        <v/>
      </c>
      <c r="J1249" s="15" t="str">
        <f>IF(B1249="","",IFERROR(INDEX('Registru note'!$D$5:$D$504,MATCH(B1249,'Registru note'!$B$5:$B$504,0)),""))</f>
        <v/>
      </c>
      <c r="K1249" s="17" t="str">
        <f>IF(AND(B1249="",D1249="",E1249=""),"",TRIM(IF(ISNA(MATCH(B1249,'Registru note'!$B$5:$B$504,0)),"Nota nu există în registru. ","")&amp;IF(D1249="","Lipsește contul debitor. ",IF(NOT(OR(ISNUMBER(MATCH(TRIM(IF(ISNUMBER(FIND(".",D1249)),LEFT(D1249,FIND(".",D1249)-1),D1249)),PlanCont,0)),ISNUMBER(MATCH(LEFT(TRIM(IF(ISNUMBER(FIND(".",D1249)),LEFT(D1249,FIND(".",D1249)-1),D1249)),4),PlanCont,0)),ISNUMBER(MATCH(LEFT(TRIM(IF(ISNUMBER(FIND(".",D1249)),LEFT(D1249,FIND(".",D1249)-1),D1249)),3),PlanCont,0)))),"Contul debitor nu există în plan. ",""))&amp;IF(E1249="","Lipsește contul creditor. ",IF(NOT(OR(ISNUMBER(MATCH(TRIM(IF(ISNUMBER(FIND(".",E1249)),LEFT(E1249,FIND(".",E1249)-1),E1249)),PlanCont,0)),ISNUMBER(MATCH(LEFT(TRIM(IF(ISNUMBER(FIND(".",E1249)),LEFT(E1249,FIND(".",E1249)-1),E1249)),4),PlanCont,0)),ISNUMBER(MATCH(LEFT(TRIM(IF(ISNUMBER(FIND(".",E1249)),LEFT(E1249,FIND(".",E1249)-1),E1249)),3),PlanCont,0)))),"Contul creditor nu există în plan. ",""))&amp;IF(AND(D1249&lt;&gt;"",TRIM(D1249&amp;"")=TRIM(E1249&amp;"")),"Același cont pe debit și credit. ","")&amp;IF(N(F1249)=0,"Lipsește suma. ","")&amp;IF(AND(N(F1249)&lt;0,J1249&lt;&gt;"Stornare"),"Sumă negativă într-o notă care nu e de stornare. ","")&amp;IF(C1249="","Lipsește explicația. ","")))</f>
        <v/>
      </c>
      <c r="L1249" s="1" t="str">
        <f>IF(B1249="","",B1249&amp;"|"&amp;COUNTIF($B$5:B1249,B1249))</f>
        <v/>
      </c>
      <c r="M1249" s="1" t="str">
        <f t="shared" si="59"/>
        <v/>
      </c>
    </row>
    <row r="1250" spans="2:13" x14ac:dyDescent="0.2">
      <c r="B1250" s="18"/>
      <c r="C1250" s="13"/>
      <c r="D1250" s="22"/>
      <c r="E1250" s="22"/>
      <c r="F1250" s="23"/>
      <c r="G1250" s="24" t="str">
        <f>IF(B1250="","",IFERROR(INDEX('Registru note'!$C$5:$C$504,MATCH(B1250,'Registru note'!$B$5:$B$504,0)),""))</f>
        <v/>
      </c>
      <c r="H1250" s="25" t="str">
        <f t="shared" si="57"/>
        <v/>
      </c>
      <c r="I1250" s="25" t="str">
        <f t="shared" si="58"/>
        <v/>
      </c>
      <c r="J1250" s="15" t="str">
        <f>IF(B1250="","",IFERROR(INDEX('Registru note'!$D$5:$D$504,MATCH(B1250,'Registru note'!$B$5:$B$504,0)),""))</f>
        <v/>
      </c>
      <c r="K1250" s="17" t="str">
        <f>IF(AND(B1250="",D1250="",E1250=""),"",TRIM(IF(ISNA(MATCH(B1250,'Registru note'!$B$5:$B$504,0)),"Nota nu există în registru. ","")&amp;IF(D1250="","Lipsește contul debitor. ",IF(NOT(OR(ISNUMBER(MATCH(TRIM(IF(ISNUMBER(FIND(".",D1250)),LEFT(D1250,FIND(".",D1250)-1),D1250)),PlanCont,0)),ISNUMBER(MATCH(LEFT(TRIM(IF(ISNUMBER(FIND(".",D1250)),LEFT(D1250,FIND(".",D1250)-1),D1250)),4),PlanCont,0)),ISNUMBER(MATCH(LEFT(TRIM(IF(ISNUMBER(FIND(".",D1250)),LEFT(D1250,FIND(".",D1250)-1),D1250)),3),PlanCont,0)))),"Contul debitor nu există în plan. ",""))&amp;IF(E1250="","Lipsește contul creditor. ",IF(NOT(OR(ISNUMBER(MATCH(TRIM(IF(ISNUMBER(FIND(".",E1250)),LEFT(E1250,FIND(".",E1250)-1),E1250)),PlanCont,0)),ISNUMBER(MATCH(LEFT(TRIM(IF(ISNUMBER(FIND(".",E1250)),LEFT(E1250,FIND(".",E1250)-1),E1250)),4),PlanCont,0)),ISNUMBER(MATCH(LEFT(TRIM(IF(ISNUMBER(FIND(".",E1250)),LEFT(E1250,FIND(".",E1250)-1),E1250)),3),PlanCont,0)))),"Contul creditor nu există în plan. ",""))&amp;IF(AND(D1250&lt;&gt;"",TRIM(D1250&amp;"")=TRIM(E1250&amp;"")),"Același cont pe debit și credit. ","")&amp;IF(N(F1250)=0,"Lipsește suma. ","")&amp;IF(AND(N(F1250)&lt;0,J1250&lt;&gt;"Stornare"),"Sumă negativă într-o notă care nu e de stornare. ","")&amp;IF(C1250="","Lipsește explicația. ","")))</f>
        <v/>
      </c>
      <c r="L1250" s="1" t="str">
        <f>IF(B1250="","",B1250&amp;"|"&amp;COUNTIF($B$5:B1250,B1250))</f>
        <v/>
      </c>
      <c r="M1250" s="1" t="str">
        <f t="shared" si="59"/>
        <v/>
      </c>
    </row>
    <row r="1251" spans="2:13" x14ac:dyDescent="0.2">
      <c r="B1251" s="18"/>
      <c r="C1251" s="13"/>
      <c r="D1251" s="22"/>
      <c r="E1251" s="22"/>
      <c r="F1251" s="23"/>
      <c r="G1251" s="24" t="str">
        <f>IF(B1251="","",IFERROR(INDEX('Registru note'!$C$5:$C$504,MATCH(B1251,'Registru note'!$B$5:$B$504,0)),""))</f>
        <v/>
      </c>
      <c r="H1251" s="25" t="str">
        <f t="shared" si="57"/>
        <v/>
      </c>
      <c r="I1251" s="25" t="str">
        <f t="shared" si="58"/>
        <v/>
      </c>
      <c r="J1251" s="15" t="str">
        <f>IF(B1251="","",IFERROR(INDEX('Registru note'!$D$5:$D$504,MATCH(B1251,'Registru note'!$B$5:$B$504,0)),""))</f>
        <v/>
      </c>
      <c r="K1251" s="17" t="str">
        <f>IF(AND(B1251="",D1251="",E1251=""),"",TRIM(IF(ISNA(MATCH(B1251,'Registru note'!$B$5:$B$504,0)),"Nota nu există în registru. ","")&amp;IF(D1251="","Lipsește contul debitor. ",IF(NOT(OR(ISNUMBER(MATCH(TRIM(IF(ISNUMBER(FIND(".",D1251)),LEFT(D1251,FIND(".",D1251)-1),D1251)),PlanCont,0)),ISNUMBER(MATCH(LEFT(TRIM(IF(ISNUMBER(FIND(".",D1251)),LEFT(D1251,FIND(".",D1251)-1),D1251)),4),PlanCont,0)),ISNUMBER(MATCH(LEFT(TRIM(IF(ISNUMBER(FIND(".",D1251)),LEFT(D1251,FIND(".",D1251)-1),D1251)),3),PlanCont,0)))),"Contul debitor nu există în plan. ",""))&amp;IF(E1251="","Lipsește contul creditor. ",IF(NOT(OR(ISNUMBER(MATCH(TRIM(IF(ISNUMBER(FIND(".",E1251)),LEFT(E1251,FIND(".",E1251)-1),E1251)),PlanCont,0)),ISNUMBER(MATCH(LEFT(TRIM(IF(ISNUMBER(FIND(".",E1251)),LEFT(E1251,FIND(".",E1251)-1),E1251)),4),PlanCont,0)),ISNUMBER(MATCH(LEFT(TRIM(IF(ISNUMBER(FIND(".",E1251)),LEFT(E1251,FIND(".",E1251)-1),E1251)),3),PlanCont,0)))),"Contul creditor nu există în plan. ",""))&amp;IF(AND(D1251&lt;&gt;"",TRIM(D1251&amp;"")=TRIM(E1251&amp;"")),"Același cont pe debit și credit. ","")&amp;IF(N(F1251)=0,"Lipsește suma. ","")&amp;IF(AND(N(F1251)&lt;0,J1251&lt;&gt;"Stornare"),"Sumă negativă într-o notă care nu e de stornare. ","")&amp;IF(C1251="","Lipsește explicația. ","")))</f>
        <v/>
      </c>
      <c r="L1251" s="1" t="str">
        <f>IF(B1251="","",B1251&amp;"|"&amp;COUNTIF($B$5:B1251,B1251))</f>
        <v/>
      </c>
      <c r="M1251" s="1" t="str">
        <f t="shared" si="59"/>
        <v/>
      </c>
    </row>
    <row r="1252" spans="2:13" x14ac:dyDescent="0.2">
      <c r="B1252" s="18"/>
      <c r="C1252" s="13"/>
      <c r="D1252" s="22"/>
      <c r="E1252" s="22"/>
      <c r="F1252" s="23"/>
      <c r="G1252" s="24" t="str">
        <f>IF(B1252="","",IFERROR(INDEX('Registru note'!$C$5:$C$504,MATCH(B1252,'Registru note'!$B$5:$B$504,0)),""))</f>
        <v/>
      </c>
      <c r="H1252" s="25" t="str">
        <f t="shared" si="57"/>
        <v/>
      </c>
      <c r="I1252" s="25" t="str">
        <f t="shared" si="58"/>
        <v/>
      </c>
      <c r="J1252" s="15" t="str">
        <f>IF(B1252="","",IFERROR(INDEX('Registru note'!$D$5:$D$504,MATCH(B1252,'Registru note'!$B$5:$B$504,0)),""))</f>
        <v/>
      </c>
      <c r="K1252" s="17" t="str">
        <f>IF(AND(B1252="",D1252="",E1252=""),"",TRIM(IF(ISNA(MATCH(B1252,'Registru note'!$B$5:$B$504,0)),"Nota nu există în registru. ","")&amp;IF(D1252="","Lipsește contul debitor. ",IF(NOT(OR(ISNUMBER(MATCH(TRIM(IF(ISNUMBER(FIND(".",D1252)),LEFT(D1252,FIND(".",D1252)-1),D1252)),PlanCont,0)),ISNUMBER(MATCH(LEFT(TRIM(IF(ISNUMBER(FIND(".",D1252)),LEFT(D1252,FIND(".",D1252)-1),D1252)),4),PlanCont,0)),ISNUMBER(MATCH(LEFT(TRIM(IF(ISNUMBER(FIND(".",D1252)),LEFT(D1252,FIND(".",D1252)-1),D1252)),3),PlanCont,0)))),"Contul debitor nu există în plan. ",""))&amp;IF(E1252="","Lipsește contul creditor. ",IF(NOT(OR(ISNUMBER(MATCH(TRIM(IF(ISNUMBER(FIND(".",E1252)),LEFT(E1252,FIND(".",E1252)-1),E1252)),PlanCont,0)),ISNUMBER(MATCH(LEFT(TRIM(IF(ISNUMBER(FIND(".",E1252)),LEFT(E1252,FIND(".",E1252)-1),E1252)),4),PlanCont,0)),ISNUMBER(MATCH(LEFT(TRIM(IF(ISNUMBER(FIND(".",E1252)),LEFT(E1252,FIND(".",E1252)-1),E1252)),3),PlanCont,0)))),"Contul creditor nu există în plan. ",""))&amp;IF(AND(D1252&lt;&gt;"",TRIM(D1252&amp;"")=TRIM(E1252&amp;"")),"Același cont pe debit și credit. ","")&amp;IF(N(F1252)=0,"Lipsește suma. ","")&amp;IF(AND(N(F1252)&lt;0,J1252&lt;&gt;"Stornare"),"Sumă negativă într-o notă care nu e de stornare. ","")&amp;IF(C1252="","Lipsește explicația. ","")))</f>
        <v/>
      </c>
      <c r="L1252" s="1" t="str">
        <f>IF(B1252="","",B1252&amp;"|"&amp;COUNTIF($B$5:B1252,B1252))</f>
        <v/>
      </c>
      <c r="M1252" s="1" t="str">
        <f t="shared" si="59"/>
        <v/>
      </c>
    </row>
    <row r="1253" spans="2:13" x14ac:dyDescent="0.2">
      <c r="B1253" s="18"/>
      <c r="C1253" s="13"/>
      <c r="D1253" s="22"/>
      <c r="E1253" s="22"/>
      <c r="F1253" s="23"/>
      <c r="G1253" s="24" t="str">
        <f>IF(B1253="","",IFERROR(INDEX('Registru note'!$C$5:$C$504,MATCH(B1253,'Registru note'!$B$5:$B$504,0)),""))</f>
        <v/>
      </c>
      <c r="H1253" s="25" t="str">
        <f t="shared" si="57"/>
        <v/>
      </c>
      <c r="I1253" s="25" t="str">
        <f t="shared" si="58"/>
        <v/>
      </c>
      <c r="J1253" s="15" t="str">
        <f>IF(B1253="","",IFERROR(INDEX('Registru note'!$D$5:$D$504,MATCH(B1253,'Registru note'!$B$5:$B$504,0)),""))</f>
        <v/>
      </c>
      <c r="K1253" s="17" t="str">
        <f>IF(AND(B1253="",D1253="",E1253=""),"",TRIM(IF(ISNA(MATCH(B1253,'Registru note'!$B$5:$B$504,0)),"Nota nu există în registru. ","")&amp;IF(D1253="","Lipsește contul debitor. ",IF(NOT(OR(ISNUMBER(MATCH(TRIM(IF(ISNUMBER(FIND(".",D1253)),LEFT(D1253,FIND(".",D1253)-1),D1253)),PlanCont,0)),ISNUMBER(MATCH(LEFT(TRIM(IF(ISNUMBER(FIND(".",D1253)),LEFT(D1253,FIND(".",D1253)-1),D1253)),4),PlanCont,0)),ISNUMBER(MATCH(LEFT(TRIM(IF(ISNUMBER(FIND(".",D1253)),LEFT(D1253,FIND(".",D1253)-1),D1253)),3),PlanCont,0)))),"Contul debitor nu există în plan. ",""))&amp;IF(E1253="","Lipsește contul creditor. ",IF(NOT(OR(ISNUMBER(MATCH(TRIM(IF(ISNUMBER(FIND(".",E1253)),LEFT(E1253,FIND(".",E1253)-1),E1253)),PlanCont,0)),ISNUMBER(MATCH(LEFT(TRIM(IF(ISNUMBER(FIND(".",E1253)),LEFT(E1253,FIND(".",E1253)-1),E1253)),4),PlanCont,0)),ISNUMBER(MATCH(LEFT(TRIM(IF(ISNUMBER(FIND(".",E1253)),LEFT(E1253,FIND(".",E1253)-1),E1253)),3),PlanCont,0)))),"Contul creditor nu există în plan. ",""))&amp;IF(AND(D1253&lt;&gt;"",TRIM(D1253&amp;"")=TRIM(E1253&amp;"")),"Același cont pe debit și credit. ","")&amp;IF(N(F1253)=0,"Lipsește suma. ","")&amp;IF(AND(N(F1253)&lt;0,J1253&lt;&gt;"Stornare"),"Sumă negativă într-o notă care nu e de stornare. ","")&amp;IF(C1253="","Lipsește explicația. ","")))</f>
        <v/>
      </c>
      <c r="L1253" s="1" t="str">
        <f>IF(B1253="","",B1253&amp;"|"&amp;COUNTIF($B$5:B1253,B1253))</f>
        <v/>
      </c>
      <c r="M1253" s="1" t="str">
        <f t="shared" si="59"/>
        <v/>
      </c>
    </row>
    <row r="1254" spans="2:13" x14ac:dyDescent="0.2">
      <c r="B1254" s="18"/>
      <c r="C1254" s="13"/>
      <c r="D1254" s="22"/>
      <c r="E1254" s="22"/>
      <c r="F1254" s="23"/>
      <c r="G1254" s="24" t="str">
        <f>IF(B1254="","",IFERROR(INDEX('Registru note'!$C$5:$C$504,MATCH(B1254,'Registru note'!$B$5:$B$504,0)),""))</f>
        <v/>
      </c>
      <c r="H1254" s="25" t="str">
        <f t="shared" si="57"/>
        <v/>
      </c>
      <c r="I1254" s="25" t="str">
        <f t="shared" si="58"/>
        <v/>
      </c>
      <c r="J1254" s="15" t="str">
        <f>IF(B1254="","",IFERROR(INDEX('Registru note'!$D$5:$D$504,MATCH(B1254,'Registru note'!$B$5:$B$504,0)),""))</f>
        <v/>
      </c>
      <c r="K1254" s="17" t="str">
        <f>IF(AND(B1254="",D1254="",E1254=""),"",TRIM(IF(ISNA(MATCH(B1254,'Registru note'!$B$5:$B$504,0)),"Nota nu există în registru. ","")&amp;IF(D1254="","Lipsește contul debitor. ",IF(NOT(OR(ISNUMBER(MATCH(TRIM(IF(ISNUMBER(FIND(".",D1254)),LEFT(D1254,FIND(".",D1254)-1),D1254)),PlanCont,0)),ISNUMBER(MATCH(LEFT(TRIM(IF(ISNUMBER(FIND(".",D1254)),LEFT(D1254,FIND(".",D1254)-1),D1254)),4),PlanCont,0)),ISNUMBER(MATCH(LEFT(TRIM(IF(ISNUMBER(FIND(".",D1254)),LEFT(D1254,FIND(".",D1254)-1),D1254)),3),PlanCont,0)))),"Contul debitor nu există în plan. ",""))&amp;IF(E1254="","Lipsește contul creditor. ",IF(NOT(OR(ISNUMBER(MATCH(TRIM(IF(ISNUMBER(FIND(".",E1254)),LEFT(E1254,FIND(".",E1254)-1),E1254)),PlanCont,0)),ISNUMBER(MATCH(LEFT(TRIM(IF(ISNUMBER(FIND(".",E1254)),LEFT(E1254,FIND(".",E1254)-1),E1254)),4),PlanCont,0)),ISNUMBER(MATCH(LEFT(TRIM(IF(ISNUMBER(FIND(".",E1254)),LEFT(E1254,FIND(".",E1254)-1),E1254)),3),PlanCont,0)))),"Contul creditor nu există în plan. ",""))&amp;IF(AND(D1254&lt;&gt;"",TRIM(D1254&amp;"")=TRIM(E1254&amp;"")),"Același cont pe debit și credit. ","")&amp;IF(N(F1254)=0,"Lipsește suma. ","")&amp;IF(AND(N(F1254)&lt;0,J1254&lt;&gt;"Stornare"),"Sumă negativă într-o notă care nu e de stornare. ","")&amp;IF(C1254="","Lipsește explicația. ","")))</f>
        <v/>
      </c>
      <c r="L1254" s="1" t="str">
        <f>IF(B1254="","",B1254&amp;"|"&amp;COUNTIF($B$5:B1254,B1254))</f>
        <v/>
      </c>
      <c r="M1254" s="1" t="str">
        <f t="shared" si="59"/>
        <v/>
      </c>
    </row>
    <row r="1255" spans="2:13" x14ac:dyDescent="0.2">
      <c r="B1255" s="18"/>
      <c r="C1255" s="13"/>
      <c r="D1255" s="22"/>
      <c r="E1255" s="22"/>
      <c r="F1255" s="23"/>
      <c r="G1255" s="24" t="str">
        <f>IF(B1255="","",IFERROR(INDEX('Registru note'!$C$5:$C$504,MATCH(B1255,'Registru note'!$B$5:$B$504,0)),""))</f>
        <v/>
      </c>
      <c r="H1255" s="25" t="str">
        <f t="shared" si="57"/>
        <v/>
      </c>
      <c r="I1255" s="25" t="str">
        <f t="shared" si="58"/>
        <v/>
      </c>
      <c r="J1255" s="15" t="str">
        <f>IF(B1255="","",IFERROR(INDEX('Registru note'!$D$5:$D$504,MATCH(B1255,'Registru note'!$B$5:$B$504,0)),""))</f>
        <v/>
      </c>
      <c r="K1255" s="17" t="str">
        <f>IF(AND(B1255="",D1255="",E1255=""),"",TRIM(IF(ISNA(MATCH(B1255,'Registru note'!$B$5:$B$504,0)),"Nota nu există în registru. ","")&amp;IF(D1255="","Lipsește contul debitor. ",IF(NOT(OR(ISNUMBER(MATCH(TRIM(IF(ISNUMBER(FIND(".",D1255)),LEFT(D1255,FIND(".",D1255)-1),D1255)),PlanCont,0)),ISNUMBER(MATCH(LEFT(TRIM(IF(ISNUMBER(FIND(".",D1255)),LEFT(D1255,FIND(".",D1255)-1),D1255)),4),PlanCont,0)),ISNUMBER(MATCH(LEFT(TRIM(IF(ISNUMBER(FIND(".",D1255)),LEFT(D1255,FIND(".",D1255)-1),D1255)),3),PlanCont,0)))),"Contul debitor nu există în plan. ",""))&amp;IF(E1255="","Lipsește contul creditor. ",IF(NOT(OR(ISNUMBER(MATCH(TRIM(IF(ISNUMBER(FIND(".",E1255)),LEFT(E1255,FIND(".",E1255)-1),E1255)),PlanCont,0)),ISNUMBER(MATCH(LEFT(TRIM(IF(ISNUMBER(FIND(".",E1255)),LEFT(E1255,FIND(".",E1255)-1),E1255)),4),PlanCont,0)),ISNUMBER(MATCH(LEFT(TRIM(IF(ISNUMBER(FIND(".",E1255)),LEFT(E1255,FIND(".",E1255)-1),E1255)),3),PlanCont,0)))),"Contul creditor nu există în plan. ",""))&amp;IF(AND(D1255&lt;&gt;"",TRIM(D1255&amp;"")=TRIM(E1255&amp;"")),"Același cont pe debit și credit. ","")&amp;IF(N(F1255)=0,"Lipsește suma. ","")&amp;IF(AND(N(F1255)&lt;0,J1255&lt;&gt;"Stornare"),"Sumă negativă într-o notă care nu e de stornare. ","")&amp;IF(C1255="","Lipsește explicația. ","")))</f>
        <v/>
      </c>
      <c r="L1255" s="1" t="str">
        <f>IF(B1255="","",B1255&amp;"|"&amp;COUNTIF($B$5:B1255,B1255))</f>
        <v/>
      </c>
      <c r="M1255" s="1" t="str">
        <f t="shared" si="59"/>
        <v/>
      </c>
    </row>
    <row r="1256" spans="2:13" x14ac:dyDescent="0.2">
      <c r="B1256" s="18"/>
      <c r="C1256" s="13"/>
      <c r="D1256" s="22"/>
      <c r="E1256" s="22"/>
      <c r="F1256" s="23"/>
      <c r="G1256" s="24" t="str">
        <f>IF(B1256="","",IFERROR(INDEX('Registru note'!$C$5:$C$504,MATCH(B1256,'Registru note'!$B$5:$B$504,0)),""))</f>
        <v/>
      </c>
      <c r="H1256" s="25" t="str">
        <f t="shared" si="57"/>
        <v/>
      </c>
      <c r="I1256" s="25" t="str">
        <f t="shared" si="58"/>
        <v/>
      </c>
      <c r="J1256" s="15" t="str">
        <f>IF(B1256="","",IFERROR(INDEX('Registru note'!$D$5:$D$504,MATCH(B1256,'Registru note'!$B$5:$B$504,0)),""))</f>
        <v/>
      </c>
      <c r="K1256" s="17" t="str">
        <f>IF(AND(B1256="",D1256="",E1256=""),"",TRIM(IF(ISNA(MATCH(B1256,'Registru note'!$B$5:$B$504,0)),"Nota nu există în registru. ","")&amp;IF(D1256="","Lipsește contul debitor. ",IF(NOT(OR(ISNUMBER(MATCH(TRIM(IF(ISNUMBER(FIND(".",D1256)),LEFT(D1256,FIND(".",D1256)-1),D1256)),PlanCont,0)),ISNUMBER(MATCH(LEFT(TRIM(IF(ISNUMBER(FIND(".",D1256)),LEFT(D1256,FIND(".",D1256)-1),D1256)),4),PlanCont,0)),ISNUMBER(MATCH(LEFT(TRIM(IF(ISNUMBER(FIND(".",D1256)),LEFT(D1256,FIND(".",D1256)-1),D1256)),3),PlanCont,0)))),"Contul debitor nu există în plan. ",""))&amp;IF(E1256="","Lipsește contul creditor. ",IF(NOT(OR(ISNUMBER(MATCH(TRIM(IF(ISNUMBER(FIND(".",E1256)),LEFT(E1256,FIND(".",E1256)-1),E1256)),PlanCont,0)),ISNUMBER(MATCH(LEFT(TRIM(IF(ISNUMBER(FIND(".",E1256)),LEFT(E1256,FIND(".",E1256)-1),E1256)),4),PlanCont,0)),ISNUMBER(MATCH(LEFT(TRIM(IF(ISNUMBER(FIND(".",E1256)),LEFT(E1256,FIND(".",E1256)-1),E1256)),3),PlanCont,0)))),"Contul creditor nu există în plan. ",""))&amp;IF(AND(D1256&lt;&gt;"",TRIM(D1256&amp;"")=TRIM(E1256&amp;"")),"Același cont pe debit și credit. ","")&amp;IF(N(F1256)=0,"Lipsește suma. ","")&amp;IF(AND(N(F1256)&lt;0,J1256&lt;&gt;"Stornare"),"Sumă negativă într-o notă care nu e de stornare. ","")&amp;IF(C1256="","Lipsește explicația. ","")))</f>
        <v/>
      </c>
      <c r="L1256" s="1" t="str">
        <f>IF(B1256="","",B1256&amp;"|"&amp;COUNTIF($B$5:B1256,B1256))</f>
        <v/>
      </c>
      <c r="M1256" s="1" t="str">
        <f t="shared" si="59"/>
        <v/>
      </c>
    </row>
    <row r="1257" spans="2:13" x14ac:dyDescent="0.2">
      <c r="B1257" s="18"/>
      <c r="C1257" s="13"/>
      <c r="D1257" s="22"/>
      <c r="E1257" s="22"/>
      <c r="F1257" s="23"/>
      <c r="G1257" s="24" t="str">
        <f>IF(B1257="","",IFERROR(INDEX('Registru note'!$C$5:$C$504,MATCH(B1257,'Registru note'!$B$5:$B$504,0)),""))</f>
        <v/>
      </c>
      <c r="H1257" s="25" t="str">
        <f t="shared" si="57"/>
        <v/>
      </c>
      <c r="I1257" s="25" t="str">
        <f t="shared" si="58"/>
        <v/>
      </c>
      <c r="J1257" s="15" t="str">
        <f>IF(B1257="","",IFERROR(INDEX('Registru note'!$D$5:$D$504,MATCH(B1257,'Registru note'!$B$5:$B$504,0)),""))</f>
        <v/>
      </c>
      <c r="K1257" s="17" t="str">
        <f>IF(AND(B1257="",D1257="",E1257=""),"",TRIM(IF(ISNA(MATCH(B1257,'Registru note'!$B$5:$B$504,0)),"Nota nu există în registru. ","")&amp;IF(D1257="","Lipsește contul debitor. ",IF(NOT(OR(ISNUMBER(MATCH(TRIM(IF(ISNUMBER(FIND(".",D1257)),LEFT(D1257,FIND(".",D1257)-1),D1257)),PlanCont,0)),ISNUMBER(MATCH(LEFT(TRIM(IF(ISNUMBER(FIND(".",D1257)),LEFT(D1257,FIND(".",D1257)-1),D1257)),4),PlanCont,0)),ISNUMBER(MATCH(LEFT(TRIM(IF(ISNUMBER(FIND(".",D1257)),LEFT(D1257,FIND(".",D1257)-1),D1257)),3),PlanCont,0)))),"Contul debitor nu există în plan. ",""))&amp;IF(E1257="","Lipsește contul creditor. ",IF(NOT(OR(ISNUMBER(MATCH(TRIM(IF(ISNUMBER(FIND(".",E1257)),LEFT(E1257,FIND(".",E1257)-1),E1257)),PlanCont,0)),ISNUMBER(MATCH(LEFT(TRIM(IF(ISNUMBER(FIND(".",E1257)),LEFT(E1257,FIND(".",E1257)-1),E1257)),4),PlanCont,0)),ISNUMBER(MATCH(LEFT(TRIM(IF(ISNUMBER(FIND(".",E1257)),LEFT(E1257,FIND(".",E1257)-1),E1257)),3),PlanCont,0)))),"Contul creditor nu există în plan. ",""))&amp;IF(AND(D1257&lt;&gt;"",TRIM(D1257&amp;"")=TRIM(E1257&amp;"")),"Același cont pe debit și credit. ","")&amp;IF(N(F1257)=0,"Lipsește suma. ","")&amp;IF(AND(N(F1257)&lt;0,J1257&lt;&gt;"Stornare"),"Sumă negativă într-o notă care nu e de stornare. ","")&amp;IF(C1257="","Lipsește explicația. ","")))</f>
        <v/>
      </c>
      <c r="L1257" s="1" t="str">
        <f>IF(B1257="","",B1257&amp;"|"&amp;COUNTIF($B$5:B1257,B1257))</f>
        <v/>
      </c>
      <c r="M1257" s="1" t="str">
        <f t="shared" si="59"/>
        <v/>
      </c>
    </row>
    <row r="1258" spans="2:13" x14ac:dyDescent="0.2">
      <c r="B1258" s="18"/>
      <c r="C1258" s="13"/>
      <c r="D1258" s="22"/>
      <c r="E1258" s="22"/>
      <c r="F1258" s="23"/>
      <c r="G1258" s="24" t="str">
        <f>IF(B1258="","",IFERROR(INDEX('Registru note'!$C$5:$C$504,MATCH(B1258,'Registru note'!$B$5:$B$504,0)),""))</f>
        <v/>
      </c>
      <c r="H1258" s="25" t="str">
        <f t="shared" si="57"/>
        <v/>
      </c>
      <c r="I1258" s="25" t="str">
        <f t="shared" si="58"/>
        <v/>
      </c>
      <c r="J1258" s="15" t="str">
        <f>IF(B1258="","",IFERROR(INDEX('Registru note'!$D$5:$D$504,MATCH(B1258,'Registru note'!$B$5:$B$504,0)),""))</f>
        <v/>
      </c>
      <c r="K1258" s="17" t="str">
        <f>IF(AND(B1258="",D1258="",E1258=""),"",TRIM(IF(ISNA(MATCH(B1258,'Registru note'!$B$5:$B$504,0)),"Nota nu există în registru. ","")&amp;IF(D1258="","Lipsește contul debitor. ",IF(NOT(OR(ISNUMBER(MATCH(TRIM(IF(ISNUMBER(FIND(".",D1258)),LEFT(D1258,FIND(".",D1258)-1),D1258)),PlanCont,0)),ISNUMBER(MATCH(LEFT(TRIM(IF(ISNUMBER(FIND(".",D1258)),LEFT(D1258,FIND(".",D1258)-1),D1258)),4),PlanCont,0)),ISNUMBER(MATCH(LEFT(TRIM(IF(ISNUMBER(FIND(".",D1258)),LEFT(D1258,FIND(".",D1258)-1),D1258)),3),PlanCont,0)))),"Contul debitor nu există în plan. ",""))&amp;IF(E1258="","Lipsește contul creditor. ",IF(NOT(OR(ISNUMBER(MATCH(TRIM(IF(ISNUMBER(FIND(".",E1258)),LEFT(E1258,FIND(".",E1258)-1),E1258)),PlanCont,0)),ISNUMBER(MATCH(LEFT(TRIM(IF(ISNUMBER(FIND(".",E1258)),LEFT(E1258,FIND(".",E1258)-1),E1258)),4),PlanCont,0)),ISNUMBER(MATCH(LEFT(TRIM(IF(ISNUMBER(FIND(".",E1258)),LEFT(E1258,FIND(".",E1258)-1),E1258)),3),PlanCont,0)))),"Contul creditor nu există în plan. ",""))&amp;IF(AND(D1258&lt;&gt;"",TRIM(D1258&amp;"")=TRIM(E1258&amp;"")),"Același cont pe debit și credit. ","")&amp;IF(N(F1258)=0,"Lipsește suma. ","")&amp;IF(AND(N(F1258)&lt;0,J1258&lt;&gt;"Stornare"),"Sumă negativă într-o notă care nu e de stornare. ","")&amp;IF(C1258="","Lipsește explicația. ","")))</f>
        <v/>
      </c>
      <c r="L1258" s="1" t="str">
        <f>IF(B1258="","",B1258&amp;"|"&amp;COUNTIF($B$5:B1258,B1258))</f>
        <v/>
      </c>
      <c r="M1258" s="1" t="str">
        <f t="shared" si="59"/>
        <v/>
      </c>
    </row>
    <row r="1259" spans="2:13" x14ac:dyDescent="0.2">
      <c r="B1259" s="18"/>
      <c r="C1259" s="13"/>
      <c r="D1259" s="22"/>
      <c r="E1259" s="22"/>
      <c r="F1259" s="23"/>
      <c r="G1259" s="24" t="str">
        <f>IF(B1259="","",IFERROR(INDEX('Registru note'!$C$5:$C$504,MATCH(B1259,'Registru note'!$B$5:$B$504,0)),""))</f>
        <v/>
      </c>
      <c r="H1259" s="25" t="str">
        <f t="shared" si="57"/>
        <v/>
      </c>
      <c r="I1259" s="25" t="str">
        <f t="shared" si="58"/>
        <v/>
      </c>
      <c r="J1259" s="15" t="str">
        <f>IF(B1259="","",IFERROR(INDEX('Registru note'!$D$5:$D$504,MATCH(B1259,'Registru note'!$B$5:$B$504,0)),""))</f>
        <v/>
      </c>
      <c r="K1259" s="17" t="str">
        <f>IF(AND(B1259="",D1259="",E1259=""),"",TRIM(IF(ISNA(MATCH(B1259,'Registru note'!$B$5:$B$504,0)),"Nota nu există în registru. ","")&amp;IF(D1259="","Lipsește contul debitor. ",IF(NOT(OR(ISNUMBER(MATCH(TRIM(IF(ISNUMBER(FIND(".",D1259)),LEFT(D1259,FIND(".",D1259)-1),D1259)),PlanCont,0)),ISNUMBER(MATCH(LEFT(TRIM(IF(ISNUMBER(FIND(".",D1259)),LEFT(D1259,FIND(".",D1259)-1),D1259)),4),PlanCont,0)),ISNUMBER(MATCH(LEFT(TRIM(IF(ISNUMBER(FIND(".",D1259)),LEFT(D1259,FIND(".",D1259)-1),D1259)),3),PlanCont,0)))),"Contul debitor nu există în plan. ",""))&amp;IF(E1259="","Lipsește contul creditor. ",IF(NOT(OR(ISNUMBER(MATCH(TRIM(IF(ISNUMBER(FIND(".",E1259)),LEFT(E1259,FIND(".",E1259)-1),E1259)),PlanCont,0)),ISNUMBER(MATCH(LEFT(TRIM(IF(ISNUMBER(FIND(".",E1259)),LEFT(E1259,FIND(".",E1259)-1),E1259)),4),PlanCont,0)),ISNUMBER(MATCH(LEFT(TRIM(IF(ISNUMBER(FIND(".",E1259)),LEFT(E1259,FIND(".",E1259)-1),E1259)),3),PlanCont,0)))),"Contul creditor nu există în plan. ",""))&amp;IF(AND(D1259&lt;&gt;"",TRIM(D1259&amp;"")=TRIM(E1259&amp;"")),"Același cont pe debit și credit. ","")&amp;IF(N(F1259)=0,"Lipsește suma. ","")&amp;IF(AND(N(F1259)&lt;0,J1259&lt;&gt;"Stornare"),"Sumă negativă într-o notă care nu e de stornare. ","")&amp;IF(C1259="","Lipsește explicația. ","")))</f>
        <v/>
      </c>
      <c r="L1259" s="1" t="str">
        <f>IF(B1259="","",B1259&amp;"|"&amp;COUNTIF($B$5:B1259,B1259))</f>
        <v/>
      </c>
      <c r="M1259" s="1" t="str">
        <f t="shared" si="59"/>
        <v/>
      </c>
    </row>
    <row r="1260" spans="2:13" x14ac:dyDescent="0.2">
      <c r="B1260" s="18"/>
      <c r="C1260" s="13"/>
      <c r="D1260" s="22"/>
      <c r="E1260" s="22"/>
      <c r="F1260" s="23"/>
      <c r="G1260" s="24" t="str">
        <f>IF(B1260="","",IFERROR(INDEX('Registru note'!$C$5:$C$504,MATCH(B1260,'Registru note'!$B$5:$B$504,0)),""))</f>
        <v/>
      </c>
      <c r="H1260" s="25" t="str">
        <f t="shared" si="57"/>
        <v/>
      </c>
      <c r="I1260" s="25" t="str">
        <f t="shared" si="58"/>
        <v/>
      </c>
      <c r="J1260" s="15" t="str">
        <f>IF(B1260="","",IFERROR(INDEX('Registru note'!$D$5:$D$504,MATCH(B1260,'Registru note'!$B$5:$B$504,0)),""))</f>
        <v/>
      </c>
      <c r="K1260" s="17" t="str">
        <f>IF(AND(B1260="",D1260="",E1260=""),"",TRIM(IF(ISNA(MATCH(B1260,'Registru note'!$B$5:$B$504,0)),"Nota nu există în registru. ","")&amp;IF(D1260="","Lipsește contul debitor. ",IF(NOT(OR(ISNUMBER(MATCH(TRIM(IF(ISNUMBER(FIND(".",D1260)),LEFT(D1260,FIND(".",D1260)-1),D1260)),PlanCont,0)),ISNUMBER(MATCH(LEFT(TRIM(IF(ISNUMBER(FIND(".",D1260)),LEFT(D1260,FIND(".",D1260)-1),D1260)),4),PlanCont,0)),ISNUMBER(MATCH(LEFT(TRIM(IF(ISNUMBER(FIND(".",D1260)),LEFT(D1260,FIND(".",D1260)-1),D1260)),3),PlanCont,0)))),"Contul debitor nu există în plan. ",""))&amp;IF(E1260="","Lipsește contul creditor. ",IF(NOT(OR(ISNUMBER(MATCH(TRIM(IF(ISNUMBER(FIND(".",E1260)),LEFT(E1260,FIND(".",E1260)-1),E1260)),PlanCont,0)),ISNUMBER(MATCH(LEFT(TRIM(IF(ISNUMBER(FIND(".",E1260)),LEFT(E1260,FIND(".",E1260)-1),E1260)),4),PlanCont,0)),ISNUMBER(MATCH(LEFT(TRIM(IF(ISNUMBER(FIND(".",E1260)),LEFT(E1260,FIND(".",E1260)-1),E1260)),3),PlanCont,0)))),"Contul creditor nu există în plan. ",""))&amp;IF(AND(D1260&lt;&gt;"",TRIM(D1260&amp;"")=TRIM(E1260&amp;"")),"Același cont pe debit și credit. ","")&amp;IF(N(F1260)=0,"Lipsește suma. ","")&amp;IF(AND(N(F1260)&lt;0,J1260&lt;&gt;"Stornare"),"Sumă negativă într-o notă care nu e de stornare. ","")&amp;IF(C1260="","Lipsește explicația. ","")))</f>
        <v/>
      </c>
      <c r="L1260" s="1" t="str">
        <f>IF(B1260="","",B1260&amp;"|"&amp;COUNTIF($B$5:B1260,B1260))</f>
        <v/>
      </c>
      <c r="M1260" s="1" t="str">
        <f t="shared" si="59"/>
        <v/>
      </c>
    </row>
    <row r="1261" spans="2:13" x14ac:dyDescent="0.2">
      <c r="B1261" s="18"/>
      <c r="C1261" s="13"/>
      <c r="D1261" s="22"/>
      <c r="E1261" s="22"/>
      <c r="F1261" s="23"/>
      <c r="G1261" s="24" t="str">
        <f>IF(B1261="","",IFERROR(INDEX('Registru note'!$C$5:$C$504,MATCH(B1261,'Registru note'!$B$5:$B$504,0)),""))</f>
        <v/>
      </c>
      <c r="H1261" s="25" t="str">
        <f t="shared" si="57"/>
        <v/>
      </c>
      <c r="I1261" s="25" t="str">
        <f t="shared" si="58"/>
        <v/>
      </c>
      <c r="J1261" s="15" t="str">
        <f>IF(B1261="","",IFERROR(INDEX('Registru note'!$D$5:$D$504,MATCH(B1261,'Registru note'!$B$5:$B$504,0)),""))</f>
        <v/>
      </c>
      <c r="K1261" s="17" t="str">
        <f>IF(AND(B1261="",D1261="",E1261=""),"",TRIM(IF(ISNA(MATCH(B1261,'Registru note'!$B$5:$B$504,0)),"Nota nu există în registru. ","")&amp;IF(D1261="","Lipsește contul debitor. ",IF(NOT(OR(ISNUMBER(MATCH(TRIM(IF(ISNUMBER(FIND(".",D1261)),LEFT(D1261,FIND(".",D1261)-1),D1261)),PlanCont,0)),ISNUMBER(MATCH(LEFT(TRIM(IF(ISNUMBER(FIND(".",D1261)),LEFT(D1261,FIND(".",D1261)-1),D1261)),4),PlanCont,0)),ISNUMBER(MATCH(LEFT(TRIM(IF(ISNUMBER(FIND(".",D1261)),LEFT(D1261,FIND(".",D1261)-1),D1261)),3),PlanCont,0)))),"Contul debitor nu există în plan. ",""))&amp;IF(E1261="","Lipsește contul creditor. ",IF(NOT(OR(ISNUMBER(MATCH(TRIM(IF(ISNUMBER(FIND(".",E1261)),LEFT(E1261,FIND(".",E1261)-1),E1261)),PlanCont,0)),ISNUMBER(MATCH(LEFT(TRIM(IF(ISNUMBER(FIND(".",E1261)),LEFT(E1261,FIND(".",E1261)-1),E1261)),4),PlanCont,0)),ISNUMBER(MATCH(LEFT(TRIM(IF(ISNUMBER(FIND(".",E1261)),LEFT(E1261,FIND(".",E1261)-1),E1261)),3),PlanCont,0)))),"Contul creditor nu există în plan. ",""))&amp;IF(AND(D1261&lt;&gt;"",TRIM(D1261&amp;"")=TRIM(E1261&amp;"")),"Același cont pe debit și credit. ","")&amp;IF(N(F1261)=0,"Lipsește suma. ","")&amp;IF(AND(N(F1261)&lt;0,J1261&lt;&gt;"Stornare"),"Sumă negativă într-o notă care nu e de stornare. ","")&amp;IF(C1261="","Lipsește explicația. ","")))</f>
        <v/>
      </c>
      <c r="L1261" s="1" t="str">
        <f>IF(B1261="","",B1261&amp;"|"&amp;COUNTIF($B$5:B1261,B1261))</f>
        <v/>
      </c>
      <c r="M1261" s="1" t="str">
        <f t="shared" si="59"/>
        <v/>
      </c>
    </row>
    <row r="1262" spans="2:13" x14ac:dyDescent="0.2">
      <c r="B1262" s="18"/>
      <c r="C1262" s="13"/>
      <c r="D1262" s="22"/>
      <c r="E1262" s="22"/>
      <c r="F1262" s="23"/>
      <c r="G1262" s="24" t="str">
        <f>IF(B1262="","",IFERROR(INDEX('Registru note'!$C$5:$C$504,MATCH(B1262,'Registru note'!$B$5:$B$504,0)),""))</f>
        <v/>
      </c>
      <c r="H1262" s="25" t="str">
        <f t="shared" si="57"/>
        <v/>
      </c>
      <c r="I1262" s="25" t="str">
        <f t="shared" si="58"/>
        <v/>
      </c>
      <c r="J1262" s="15" t="str">
        <f>IF(B1262="","",IFERROR(INDEX('Registru note'!$D$5:$D$504,MATCH(B1262,'Registru note'!$B$5:$B$504,0)),""))</f>
        <v/>
      </c>
      <c r="K1262" s="17" t="str">
        <f>IF(AND(B1262="",D1262="",E1262=""),"",TRIM(IF(ISNA(MATCH(B1262,'Registru note'!$B$5:$B$504,0)),"Nota nu există în registru. ","")&amp;IF(D1262="","Lipsește contul debitor. ",IF(NOT(OR(ISNUMBER(MATCH(TRIM(IF(ISNUMBER(FIND(".",D1262)),LEFT(D1262,FIND(".",D1262)-1),D1262)),PlanCont,0)),ISNUMBER(MATCH(LEFT(TRIM(IF(ISNUMBER(FIND(".",D1262)),LEFT(D1262,FIND(".",D1262)-1),D1262)),4),PlanCont,0)),ISNUMBER(MATCH(LEFT(TRIM(IF(ISNUMBER(FIND(".",D1262)),LEFT(D1262,FIND(".",D1262)-1),D1262)),3),PlanCont,0)))),"Contul debitor nu există în plan. ",""))&amp;IF(E1262="","Lipsește contul creditor. ",IF(NOT(OR(ISNUMBER(MATCH(TRIM(IF(ISNUMBER(FIND(".",E1262)),LEFT(E1262,FIND(".",E1262)-1),E1262)),PlanCont,0)),ISNUMBER(MATCH(LEFT(TRIM(IF(ISNUMBER(FIND(".",E1262)),LEFT(E1262,FIND(".",E1262)-1),E1262)),4),PlanCont,0)),ISNUMBER(MATCH(LEFT(TRIM(IF(ISNUMBER(FIND(".",E1262)),LEFT(E1262,FIND(".",E1262)-1),E1262)),3),PlanCont,0)))),"Contul creditor nu există în plan. ",""))&amp;IF(AND(D1262&lt;&gt;"",TRIM(D1262&amp;"")=TRIM(E1262&amp;"")),"Același cont pe debit și credit. ","")&amp;IF(N(F1262)=0,"Lipsește suma. ","")&amp;IF(AND(N(F1262)&lt;0,J1262&lt;&gt;"Stornare"),"Sumă negativă într-o notă care nu e de stornare. ","")&amp;IF(C1262="","Lipsește explicația. ","")))</f>
        <v/>
      </c>
      <c r="L1262" s="1" t="str">
        <f>IF(B1262="","",B1262&amp;"|"&amp;COUNTIF($B$5:B1262,B1262))</f>
        <v/>
      </c>
      <c r="M1262" s="1" t="str">
        <f t="shared" si="59"/>
        <v/>
      </c>
    </row>
    <row r="1263" spans="2:13" x14ac:dyDescent="0.2">
      <c r="B1263" s="18"/>
      <c r="C1263" s="13"/>
      <c r="D1263" s="22"/>
      <c r="E1263" s="22"/>
      <c r="F1263" s="23"/>
      <c r="G1263" s="24" t="str">
        <f>IF(B1263="","",IFERROR(INDEX('Registru note'!$C$5:$C$504,MATCH(B1263,'Registru note'!$B$5:$B$504,0)),""))</f>
        <v/>
      </c>
      <c r="H1263" s="25" t="str">
        <f t="shared" si="57"/>
        <v/>
      </c>
      <c r="I1263" s="25" t="str">
        <f t="shared" si="58"/>
        <v/>
      </c>
      <c r="J1263" s="15" t="str">
        <f>IF(B1263="","",IFERROR(INDEX('Registru note'!$D$5:$D$504,MATCH(B1263,'Registru note'!$B$5:$B$504,0)),""))</f>
        <v/>
      </c>
      <c r="K1263" s="17" t="str">
        <f>IF(AND(B1263="",D1263="",E1263=""),"",TRIM(IF(ISNA(MATCH(B1263,'Registru note'!$B$5:$B$504,0)),"Nota nu există în registru. ","")&amp;IF(D1263="","Lipsește contul debitor. ",IF(NOT(OR(ISNUMBER(MATCH(TRIM(IF(ISNUMBER(FIND(".",D1263)),LEFT(D1263,FIND(".",D1263)-1),D1263)),PlanCont,0)),ISNUMBER(MATCH(LEFT(TRIM(IF(ISNUMBER(FIND(".",D1263)),LEFT(D1263,FIND(".",D1263)-1),D1263)),4),PlanCont,0)),ISNUMBER(MATCH(LEFT(TRIM(IF(ISNUMBER(FIND(".",D1263)),LEFT(D1263,FIND(".",D1263)-1),D1263)),3),PlanCont,0)))),"Contul debitor nu există în plan. ",""))&amp;IF(E1263="","Lipsește contul creditor. ",IF(NOT(OR(ISNUMBER(MATCH(TRIM(IF(ISNUMBER(FIND(".",E1263)),LEFT(E1263,FIND(".",E1263)-1),E1263)),PlanCont,0)),ISNUMBER(MATCH(LEFT(TRIM(IF(ISNUMBER(FIND(".",E1263)),LEFT(E1263,FIND(".",E1263)-1),E1263)),4),PlanCont,0)),ISNUMBER(MATCH(LEFT(TRIM(IF(ISNUMBER(FIND(".",E1263)),LEFT(E1263,FIND(".",E1263)-1),E1263)),3),PlanCont,0)))),"Contul creditor nu există în plan. ",""))&amp;IF(AND(D1263&lt;&gt;"",TRIM(D1263&amp;"")=TRIM(E1263&amp;"")),"Același cont pe debit și credit. ","")&amp;IF(N(F1263)=0,"Lipsește suma. ","")&amp;IF(AND(N(F1263)&lt;0,J1263&lt;&gt;"Stornare"),"Sumă negativă într-o notă care nu e de stornare. ","")&amp;IF(C1263="","Lipsește explicația. ","")))</f>
        <v/>
      </c>
      <c r="L1263" s="1" t="str">
        <f>IF(B1263="","",B1263&amp;"|"&amp;COUNTIF($B$5:B1263,B1263))</f>
        <v/>
      </c>
      <c r="M1263" s="1" t="str">
        <f t="shared" si="59"/>
        <v/>
      </c>
    </row>
    <row r="1264" spans="2:13" x14ac:dyDescent="0.2">
      <c r="B1264" s="18"/>
      <c r="C1264" s="13"/>
      <c r="D1264" s="22"/>
      <c r="E1264" s="22"/>
      <c r="F1264" s="23"/>
      <c r="G1264" s="24" t="str">
        <f>IF(B1264="","",IFERROR(INDEX('Registru note'!$C$5:$C$504,MATCH(B1264,'Registru note'!$B$5:$B$504,0)),""))</f>
        <v/>
      </c>
      <c r="H1264" s="25" t="str">
        <f t="shared" si="57"/>
        <v/>
      </c>
      <c r="I1264" s="25" t="str">
        <f t="shared" si="58"/>
        <v/>
      </c>
      <c r="J1264" s="15" t="str">
        <f>IF(B1264="","",IFERROR(INDEX('Registru note'!$D$5:$D$504,MATCH(B1264,'Registru note'!$B$5:$B$504,0)),""))</f>
        <v/>
      </c>
      <c r="K1264" s="17" t="str">
        <f>IF(AND(B1264="",D1264="",E1264=""),"",TRIM(IF(ISNA(MATCH(B1264,'Registru note'!$B$5:$B$504,0)),"Nota nu există în registru. ","")&amp;IF(D1264="","Lipsește contul debitor. ",IF(NOT(OR(ISNUMBER(MATCH(TRIM(IF(ISNUMBER(FIND(".",D1264)),LEFT(D1264,FIND(".",D1264)-1),D1264)),PlanCont,0)),ISNUMBER(MATCH(LEFT(TRIM(IF(ISNUMBER(FIND(".",D1264)),LEFT(D1264,FIND(".",D1264)-1),D1264)),4),PlanCont,0)),ISNUMBER(MATCH(LEFT(TRIM(IF(ISNUMBER(FIND(".",D1264)),LEFT(D1264,FIND(".",D1264)-1),D1264)),3),PlanCont,0)))),"Contul debitor nu există în plan. ",""))&amp;IF(E1264="","Lipsește contul creditor. ",IF(NOT(OR(ISNUMBER(MATCH(TRIM(IF(ISNUMBER(FIND(".",E1264)),LEFT(E1264,FIND(".",E1264)-1),E1264)),PlanCont,0)),ISNUMBER(MATCH(LEFT(TRIM(IF(ISNUMBER(FIND(".",E1264)),LEFT(E1264,FIND(".",E1264)-1),E1264)),4),PlanCont,0)),ISNUMBER(MATCH(LEFT(TRIM(IF(ISNUMBER(FIND(".",E1264)),LEFT(E1264,FIND(".",E1264)-1),E1264)),3),PlanCont,0)))),"Contul creditor nu există în plan. ",""))&amp;IF(AND(D1264&lt;&gt;"",TRIM(D1264&amp;"")=TRIM(E1264&amp;"")),"Același cont pe debit și credit. ","")&amp;IF(N(F1264)=0,"Lipsește suma. ","")&amp;IF(AND(N(F1264)&lt;0,J1264&lt;&gt;"Stornare"),"Sumă negativă într-o notă care nu e de stornare. ","")&amp;IF(C1264="","Lipsește explicația. ","")))</f>
        <v/>
      </c>
      <c r="L1264" s="1" t="str">
        <f>IF(B1264="","",B1264&amp;"|"&amp;COUNTIF($B$5:B1264,B1264))</f>
        <v/>
      </c>
      <c r="M1264" s="1" t="str">
        <f t="shared" si="59"/>
        <v/>
      </c>
    </row>
    <row r="1265" spans="2:13" x14ac:dyDescent="0.2">
      <c r="B1265" s="18"/>
      <c r="C1265" s="13"/>
      <c r="D1265" s="22"/>
      <c r="E1265" s="22"/>
      <c r="F1265" s="23"/>
      <c r="G1265" s="24" t="str">
        <f>IF(B1265="","",IFERROR(INDEX('Registru note'!$C$5:$C$504,MATCH(B1265,'Registru note'!$B$5:$B$504,0)),""))</f>
        <v/>
      </c>
      <c r="H1265" s="25" t="str">
        <f t="shared" si="57"/>
        <v/>
      </c>
      <c r="I1265" s="25" t="str">
        <f t="shared" si="58"/>
        <v/>
      </c>
      <c r="J1265" s="15" t="str">
        <f>IF(B1265="","",IFERROR(INDEX('Registru note'!$D$5:$D$504,MATCH(B1265,'Registru note'!$B$5:$B$504,0)),""))</f>
        <v/>
      </c>
      <c r="K1265" s="17" t="str">
        <f>IF(AND(B1265="",D1265="",E1265=""),"",TRIM(IF(ISNA(MATCH(B1265,'Registru note'!$B$5:$B$504,0)),"Nota nu există în registru. ","")&amp;IF(D1265="","Lipsește contul debitor. ",IF(NOT(OR(ISNUMBER(MATCH(TRIM(IF(ISNUMBER(FIND(".",D1265)),LEFT(D1265,FIND(".",D1265)-1),D1265)),PlanCont,0)),ISNUMBER(MATCH(LEFT(TRIM(IF(ISNUMBER(FIND(".",D1265)),LEFT(D1265,FIND(".",D1265)-1),D1265)),4),PlanCont,0)),ISNUMBER(MATCH(LEFT(TRIM(IF(ISNUMBER(FIND(".",D1265)),LEFT(D1265,FIND(".",D1265)-1),D1265)),3),PlanCont,0)))),"Contul debitor nu există în plan. ",""))&amp;IF(E1265="","Lipsește contul creditor. ",IF(NOT(OR(ISNUMBER(MATCH(TRIM(IF(ISNUMBER(FIND(".",E1265)),LEFT(E1265,FIND(".",E1265)-1),E1265)),PlanCont,0)),ISNUMBER(MATCH(LEFT(TRIM(IF(ISNUMBER(FIND(".",E1265)),LEFT(E1265,FIND(".",E1265)-1),E1265)),4),PlanCont,0)),ISNUMBER(MATCH(LEFT(TRIM(IF(ISNUMBER(FIND(".",E1265)),LEFT(E1265,FIND(".",E1265)-1),E1265)),3),PlanCont,0)))),"Contul creditor nu există în plan. ",""))&amp;IF(AND(D1265&lt;&gt;"",TRIM(D1265&amp;"")=TRIM(E1265&amp;"")),"Același cont pe debit și credit. ","")&amp;IF(N(F1265)=0,"Lipsește suma. ","")&amp;IF(AND(N(F1265)&lt;0,J1265&lt;&gt;"Stornare"),"Sumă negativă într-o notă care nu e de stornare. ","")&amp;IF(C1265="","Lipsește explicația. ","")))</f>
        <v/>
      </c>
      <c r="L1265" s="1" t="str">
        <f>IF(B1265="","",B1265&amp;"|"&amp;COUNTIF($B$5:B1265,B1265))</f>
        <v/>
      </c>
      <c r="M1265" s="1" t="str">
        <f t="shared" si="59"/>
        <v/>
      </c>
    </row>
    <row r="1266" spans="2:13" x14ac:dyDescent="0.2">
      <c r="B1266" s="18"/>
      <c r="C1266" s="13"/>
      <c r="D1266" s="22"/>
      <c r="E1266" s="22"/>
      <c r="F1266" s="23"/>
      <c r="G1266" s="24" t="str">
        <f>IF(B1266="","",IFERROR(INDEX('Registru note'!$C$5:$C$504,MATCH(B1266,'Registru note'!$B$5:$B$504,0)),""))</f>
        <v/>
      </c>
      <c r="H1266" s="25" t="str">
        <f t="shared" si="57"/>
        <v/>
      </c>
      <c r="I1266" s="25" t="str">
        <f t="shared" si="58"/>
        <v/>
      </c>
      <c r="J1266" s="15" t="str">
        <f>IF(B1266="","",IFERROR(INDEX('Registru note'!$D$5:$D$504,MATCH(B1266,'Registru note'!$B$5:$B$504,0)),""))</f>
        <v/>
      </c>
      <c r="K1266" s="17" t="str">
        <f>IF(AND(B1266="",D1266="",E1266=""),"",TRIM(IF(ISNA(MATCH(B1266,'Registru note'!$B$5:$B$504,0)),"Nota nu există în registru. ","")&amp;IF(D1266="","Lipsește contul debitor. ",IF(NOT(OR(ISNUMBER(MATCH(TRIM(IF(ISNUMBER(FIND(".",D1266)),LEFT(D1266,FIND(".",D1266)-1),D1266)),PlanCont,0)),ISNUMBER(MATCH(LEFT(TRIM(IF(ISNUMBER(FIND(".",D1266)),LEFT(D1266,FIND(".",D1266)-1),D1266)),4),PlanCont,0)),ISNUMBER(MATCH(LEFT(TRIM(IF(ISNUMBER(FIND(".",D1266)),LEFT(D1266,FIND(".",D1266)-1),D1266)),3),PlanCont,0)))),"Contul debitor nu există în plan. ",""))&amp;IF(E1266="","Lipsește contul creditor. ",IF(NOT(OR(ISNUMBER(MATCH(TRIM(IF(ISNUMBER(FIND(".",E1266)),LEFT(E1266,FIND(".",E1266)-1),E1266)),PlanCont,0)),ISNUMBER(MATCH(LEFT(TRIM(IF(ISNUMBER(FIND(".",E1266)),LEFT(E1266,FIND(".",E1266)-1),E1266)),4),PlanCont,0)),ISNUMBER(MATCH(LEFT(TRIM(IF(ISNUMBER(FIND(".",E1266)),LEFT(E1266,FIND(".",E1266)-1),E1266)),3),PlanCont,0)))),"Contul creditor nu există în plan. ",""))&amp;IF(AND(D1266&lt;&gt;"",TRIM(D1266&amp;"")=TRIM(E1266&amp;"")),"Același cont pe debit și credit. ","")&amp;IF(N(F1266)=0,"Lipsește suma. ","")&amp;IF(AND(N(F1266)&lt;0,J1266&lt;&gt;"Stornare"),"Sumă negativă într-o notă care nu e de stornare. ","")&amp;IF(C1266="","Lipsește explicația. ","")))</f>
        <v/>
      </c>
      <c r="L1266" s="1" t="str">
        <f>IF(B1266="","",B1266&amp;"|"&amp;COUNTIF($B$5:B1266,B1266))</f>
        <v/>
      </c>
      <c r="M1266" s="1" t="str">
        <f t="shared" si="59"/>
        <v/>
      </c>
    </row>
    <row r="1267" spans="2:13" x14ac:dyDescent="0.2">
      <c r="B1267" s="18"/>
      <c r="C1267" s="13"/>
      <c r="D1267" s="22"/>
      <c r="E1267" s="22"/>
      <c r="F1267" s="23"/>
      <c r="G1267" s="24" t="str">
        <f>IF(B1267="","",IFERROR(INDEX('Registru note'!$C$5:$C$504,MATCH(B1267,'Registru note'!$B$5:$B$504,0)),""))</f>
        <v/>
      </c>
      <c r="H1267" s="25" t="str">
        <f t="shared" si="57"/>
        <v/>
      </c>
      <c r="I1267" s="25" t="str">
        <f t="shared" si="58"/>
        <v/>
      </c>
      <c r="J1267" s="15" t="str">
        <f>IF(B1267="","",IFERROR(INDEX('Registru note'!$D$5:$D$504,MATCH(B1267,'Registru note'!$B$5:$B$504,0)),""))</f>
        <v/>
      </c>
      <c r="K1267" s="17" t="str">
        <f>IF(AND(B1267="",D1267="",E1267=""),"",TRIM(IF(ISNA(MATCH(B1267,'Registru note'!$B$5:$B$504,0)),"Nota nu există în registru. ","")&amp;IF(D1267="","Lipsește contul debitor. ",IF(NOT(OR(ISNUMBER(MATCH(TRIM(IF(ISNUMBER(FIND(".",D1267)),LEFT(D1267,FIND(".",D1267)-1),D1267)),PlanCont,0)),ISNUMBER(MATCH(LEFT(TRIM(IF(ISNUMBER(FIND(".",D1267)),LEFT(D1267,FIND(".",D1267)-1),D1267)),4),PlanCont,0)),ISNUMBER(MATCH(LEFT(TRIM(IF(ISNUMBER(FIND(".",D1267)),LEFT(D1267,FIND(".",D1267)-1),D1267)),3),PlanCont,0)))),"Contul debitor nu există în plan. ",""))&amp;IF(E1267="","Lipsește contul creditor. ",IF(NOT(OR(ISNUMBER(MATCH(TRIM(IF(ISNUMBER(FIND(".",E1267)),LEFT(E1267,FIND(".",E1267)-1),E1267)),PlanCont,0)),ISNUMBER(MATCH(LEFT(TRIM(IF(ISNUMBER(FIND(".",E1267)),LEFT(E1267,FIND(".",E1267)-1),E1267)),4),PlanCont,0)),ISNUMBER(MATCH(LEFT(TRIM(IF(ISNUMBER(FIND(".",E1267)),LEFT(E1267,FIND(".",E1267)-1),E1267)),3),PlanCont,0)))),"Contul creditor nu există în plan. ",""))&amp;IF(AND(D1267&lt;&gt;"",TRIM(D1267&amp;"")=TRIM(E1267&amp;"")),"Același cont pe debit și credit. ","")&amp;IF(N(F1267)=0,"Lipsește suma. ","")&amp;IF(AND(N(F1267)&lt;0,J1267&lt;&gt;"Stornare"),"Sumă negativă într-o notă care nu e de stornare. ","")&amp;IF(C1267="","Lipsește explicația. ","")))</f>
        <v/>
      </c>
      <c r="L1267" s="1" t="str">
        <f>IF(B1267="","",B1267&amp;"|"&amp;COUNTIF($B$5:B1267,B1267))</f>
        <v/>
      </c>
      <c r="M1267" s="1" t="str">
        <f t="shared" si="59"/>
        <v/>
      </c>
    </row>
    <row r="1268" spans="2:13" x14ac:dyDescent="0.2">
      <c r="B1268" s="18"/>
      <c r="C1268" s="13"/>
      <c r="D1268" s="22"/>
      <c r="E1268" s="22"/>
      <c r="F1268" s="23"/>
      <c r="G1268" s="24" t="str">
        <f>IF(B1268="","",IFERROR(INDEX('Registru note'!$C$5:$C$504,MATCH(B1268,'Registru note'!$B$5:$B$504,0)),""))</f>
        <v/>
      </c>
      <c r="H1268" s="25" t="str">
        <f t="shared" si="57"/>
        <v/>
      </c>
      <c r="I1268" s="25" t="str">
        <f t="shared" si="58"/>
        <v/>
      </c>
      <c r="J1268" s="15" t="str">
        <f>IF(B1268="","",IFERROR(INDEX('Registru note'!$D$5:$D$504,MATCH(B1268,'Registru note'!$B$5:$B$504,0)),""))</f>
        <v/>
      </c>
      <c r="K1268" s="17" t="str">
        <f>IF(AND(B1268="",D1268="",E1268=""),"",TRIM(IF(ISNA(MATCH(B1268,'Registru note'!$B$5:$B$504,0)),"Nota nu există în registru. ","")&amp;IF(D1268="","Lipsește contul debitor. ",IF(NOT(OR(ISNUMBER(MATCH(TRIM(IF(ISNUMBER(FIND(".",D1268)),LEFT(D1268,FIND(".",D1268)-1),D1268)),PlanCont,0)),ISNUMBER(MATCH(LEFT(TRIM(IF(ISNUMBER(FIND(".",D1268)),LEFT(D1268,FIND(".",D1268)-1),D1268)),4),PlanCont,0)),ISNUMBER(MATCH(LEFT(TRIM(IF(ISNUMBER(FIND(".",D1268)),LEFT(D1268,FIND(".",D1268)-1),D1268)),3),PlanCont,0)))),"Contul debitor nu există în plan. ",""))&amp;IF(E1268="","Lipsește contul creditor. ",IF(NOT(OR(ISNUMBER(MATCH(TRIM(IF(ISNUMBER(FIND(".",E1268)),LEFT(E1268,FIND(".",E1268)-1),E1268)),PlanCont,0)),ISNUMBER(MATCH(LEFT(TRIM(IF(ISNUMBER(FIND(".",E1268)),LEFT(E1268,FIND(".",E1268)-1),E1268)),4),PlanCont,0)),ISNUMBER(MATCH(LEFT(TRIM(IF(ISNUMBER(FIND(".",E1268)),LEFT(E1268,FIND(".",E1268)-1),E1268)),3),PlanCont,0)))),"Contul creditor nu există în plan. ",""))&amp;IF(AND(D1268&lt;&gt;"",TRIM(D1268&amp;"")=TRIM(E1268&amp;"")),"Același cont pe debit și credit. ","")&amp;IF(N(F1268)=0,"Lipsește suma. ","")&amp;IF(AND(N(F1268)&lt;0,J1268&lt;&gt;"Stornare"),"Sumă negativă într-o notă care nu e de stornare. ","")&amp;IF(C1268="","Lipsește explicația. ","")))</f>
        <v/>
      </c>
      <c r="L1268" s="1" t="str">
        <f>IF(B1268="","",B1268&amp;"|"&amp;COUNTIF($B$5:B1268,B1268))</f>
        <v/>
      </c>
      <c r="M1268" s="1" t="str">
        <f t="shared" si="59"/>
        <v/>
      </c>
    </row>
    <row r="1269" spans="2:13" x14ac:dyDescent="0.2">
      <c r="B1269" s="18"/>
      <c r="C1269" s="13"/>
      <c r="D1269" s="22"/>
      <c r="E1269" s="22"/>
      <c r="F1269" s="23"/>
      <c r="G1269" s="24" t="str">
        <f>IF(B1269="","",IFERROR(INDEX('Registru note'!$C$5:$C$504,MATCH(B1269,'Registru note'!$B$5:$B$504,0)),""))</f>
        <v/>
      </c>
      <c r="H1269" s="25" t="str">
        <f t="shared" si="57"/>
        <v/>
      </c>
      <c r="I1269" s="25" t="str">
        <f t="shared" si="58"/>
        <v/>
      </c>
      <c r="J1269" s="15" t="str">
        <f>IF(B1269="","",IFERROR(INDEX('Registru note'!$D$5:$D$504,MATCH(B1269,'Registru note'!$B$5:$B$504,0)),""))</f>
        <v/>
      </c>
      <c r="K1269" s="17" t="str">
        <f>IF(AND(B1269="",D1269="",E1269=""),"",TRIM(IF(ISNA(MATCH(B1269,'Registru note'!$B$5:$B$504,0)),"Nota nu există în registru. ","")&amp;IF(D1269="","Lipsește contul debitor. ",IF(NOT(OR(ISNUMBER(MATCH(TRIM(IF(ISNUMBER(FIND(".",D1269)),LEFT(D1269,FIND(".",D1269)-1),D1269)),PlanCont,0)),ISNUMBER(MATCH(LEFT(TRIM(IF(ISNUMBER(FIND(".",D1269)),LEFT(D1269,FIND(".",D1269)-1),D1269)),4),PlanCont,0)),ISNUMBER(MATCH(LEFT(TRIM(IF(ISNUMBER(FIND(".",D1269)),LEFT(D1269,FIND(".",D1269)-1),D1269)),3),PlanCont,0)))),"Contul debitor nu există în plan. ",""))&amp;IF(E1269="","Lipsește contul creditor. ",IF(NOT(OR(ISNUMBER(MATCH(TRIM(IF(ISNUMBER(FIND(".",E1269)),LEFT(E1269,FIND(".",E1269)-1),E1269)),PlanCont,0)),ISNUMBER(MATCH(LEFT(TRIM(IF(ISNUMBER(FIND(".",E1269)),LEFT(E1269,FIND(".",E1269)-1),E1269)),4),PlanCont,0)),ISNUMBER(MATCH(LEFT(TRIM(IF(ISNUMBER(FIND(".",E1269)),LEFT(E1269,FIND(".",E1269)-1),E1269)),3),PlanCont,0)))),"Contul creditor nu există în plan. ",""))&amp;IF(AND(D1269&lt;&gt;"",TRIM(D1269&amp;"")=TRIM(E1269&amp;"")),"Același cont pe debit și credit. ","")&amp;IF(N(F1269)=0,"Lipsește suma. ","")&amp;IF(AND(N(F1269)&lt;0,J1269&lt;&gt;"Stornare"),"Sumă negativă într-o notă care nu e de stornare. ","")&amp;IF(C1269="","Lipsește explicația. ","")))</f>
        <v/>
      </c>
      <c r="L1269" s="1" t="str">
        <f>IF(B1269="","",B1269&amp;"|"&amp;COUNTIF($B$5:B1269,B1269))</f>
        <v/>
      </c>
      <c r="M1269" s="1" t="str">
        <f t="shared" si="59"/>
        <v/>
      </c>
    </row>
    <row r="1270" spans="2:13" x14ac:dyDescent="0.2">
      <c r="B1270" s="18"/>
      <c r="C1270" s="13"/>
      <c r="D1270" s="22"/>
      <c r="E1270" s="22"/>
      <c r="F1270" s="23"/>
      <c r="G1270" s="24" t="str">
        <f>IF(B1270="","",IFERROR(INDEX('Registru note'!$C$5:$C$504,MATCH(B1270,'Registru note'!$B$5:$B$504,0)),""))</f>
        <v/>
      </c>
      <c r="H1270" s="25" t="str">
        <f t="shared" si="57"/>
        <v/>
      </c>
      <c r="I1270" s="25" t="str">
        <f t="shared" si="58"/>
        <v/>
      </c>
      <c r="J1270" s="15" t="str">
        <f>IF(B1270="","",IFERROR(INDEX('Registru note'!$D$5:$D$504,MATCH(B1270,'Registru note'!$B$5:$B$504,0)),""))</f>
        <v/>
      </c>
      <c r="K1270" s="17" t="str">
        <f>IF(AND(B1270="",D1270="",E1270=""),"",TRIM(IF(ISNA(MATCH(B1270,'Registru note'!$B$5:$B$504,0)),"Nota nu există în registru. ","")&amp;IF(D1270="","Lipsește contul debitor. ",IF(NOT(OR(ISNUMBER(MATCH(TRIM(IF(ISNUMBER(FIND(".",D1270)),LEFT(D1270,FIND(".",D1270)-1),D1270)),PlanCont,0)),ISNUMBER(MATCH(LEFT(TRIM(IF(ISNUMBER(FIND(".",D1270)),LEFT(D1270,FIND(".",D1270)-1),D1270)),4),PlanCont,0)),ISNUMBER(MATCH(LEFT(TRIM(IF(ISNUMBER(FIND(".",D1270)),LEFT(D1270,FIND(".",D1270)-1),D1270)),3),PlanCont,0)))),"Contul debitor nu există în plan. ",""))&amp;IF(E1270="","Lipsește contul creditor. ",IF(NOT(OR(ISNUMBER(MATCH(TRIM(IF(ISNUMBER(FIND(".",E1270)),LEFT(E1270,FIND(".",E1270)-1),E1270)),PlanCont,0)),ISNUMBER(MATCH(LEFT(TRIM(IF(ISNUMBER(FIND(".",E1270)),LEFT(E1270,FIND(".",E1270)-1),E1270)),4),PlanCont,0)),ISNUMBER(MATCH(LEFT(TRIM(IF(ISNUMBER(FIND(".",E1270)),LEFT(E1270,FIND(".",E1270)-1),E1270)),3),PlanCont,0)))),"Contul creditor nu există în plan. ",""))&amp;IF(AND(D1270&lt;&gt;"",TRIM(D1270&amp;"")=TRIM(E1270&amp;"")),"Același cont pe debit și credit. ","")&amp;IF(N(F1270)=0,"Lipsește suma. ","")&amp;IF(AND(N(F1270)&lt;0,J1270&lt;&gt;"Stornare"),"Sumă negativă într-o notă care nu e de stornare. ","")&amp;IF(C1270="","Lipsește explicația. ","")))</f>
        <v/>
      </c>
      <c r="L1270" s="1" t="str">
        <f>IF(B1270="","",B1270&amp;"|"&amp;COUNTIF($B$5:B1270,B1270))</f>
        <v/>
      </c>
      <c r="M1270" s="1" t="str">
        <f t="shared" si="59"/>
        <v/>
      </c>
    </row>
    <row r="1271" spans="2:13" x14ac:dyDescent="0.2">
      <c r="B1271" s="18"/>
      <c r="C1271" s="13"/>
      <c r="D1271" s="22"/>
      <c r="E1271" s="22"/>
      <c r="F1271" s="23"/>
      <c r="G1271" s="24" t="str">
        <f>IF(B1271="","",IFERROR(INDEX('Registru note'!$C$5:$C$504,MATCH(B1271,'Registru note'!$B$5:$B$504,0)),""))</f>
        <v/>
      </c>
      <c r="H1271" s="25" t="str">
        <f t="shared" si="57"/>
        <v/>
      </c>
      <c r="I1271" s="25" t="str">
        <f t="shared" si="58"/>
        <v/>
      </c>
      <c r="J1271" s="15" t="str">
        <f>IF(B1271="","",IFERROR(INDEX('Registru note'!$D$5:$D$504,MATCH(B1271,'Registru note'!$B$5:$B$504,0)),""))</f>
        <v/>
      </c>
      <c r="K1271" s="17" t="str">
        <f>IF(AND(B1271="",D1271="",E1271=""),"",TRIM(IF(ISNA(MATCH(B1271,'Registru note'!$B$5:$B$504,0)),"Nota nu există în registru. ","")&amp;IF(D1271="","Lipsește contul debitor. ",IF(NOT(OR(ISNUMBER(MATCH(TRIM(IF(ISNUMBER(FIND(".",D1271)),LEFT(D1271,FIND(".",D1271)-1),D1271)),PlanCont,0)),ISNUMBER(MATCH(LEFT(TRIM(IF(ISNUMBER(FIND(".",D1271)),LEFT(D1271,FIND(".",D1271)-1),D1271)),4),PlanCont,0)),ISNUMBER(MATCH(LEFT(TRIM(IF(ISNUMBER(FIND(".",D1271)),LEFT(D1271,FIND(".",D1271)-1),D1271)),3),PlanCont,0)))),"Contul debitor nu există în plan. ",""))&amp;IF(E1271="","Lipsește contul creditor. ",IF(NOT(OR(ISNUMBER(MATCH(TRIM(IF(ISNUMBER(FIND(".",E1271)),LEFT(E1271,FIND(".",E1271)-1),E1271)),PlanCont,0)),ISNUMBER(MATCH(LEFT(TRIM(IF(ISNUMBER(FIND(".",E1271)),LEFT(E1271,FIND(".",E1271)-1),E1271)),4),PlanCont,0)),ISNUMBER(MATCH(LEFT(TRIM(IF(ISNUMBER(FIND(".",E1271)),LEFT(E1271,FIND(".",E1271)-1),E1271)),3),PlanCont,0)))),"Contul creditor nu există în plan. ",""))&amp;IF(AND(D1271&lt;&gt;"",TRIM(D1271&amp;"")=TRIM(E1271&amp;"")),"Același cont pe debit și credit. ","")&amp;IF(N(F1271)=0,"Lipsește suma. ","")&amp;IF(AND(N(F1271)&lt;0,J1271&lt;&gt;"Stornare"),"Sumă negativă într-o notă care nu e de stornare. ","")&amp;IF(C1271="","Lipsește explicația. ","")))</f>
        <v/>
      </c>
      <c r="L1271" s="1" t="str">
        <f>IF(B1271="","",B1271&amp;"|"&amp;COUNTIF($B$5:B1271,B1271))</f>
        <v/>
      </c>
      <c r="M1271" s="1" t="str">
        <f t="shared" si="59"/>
        <v/>
      </c>
    </row>
    <row r="1272" spans="2:13" x14ac:dyDescent="0.2">
      <c r="B1272" s="18"/>
      <c r="C1272" s="13"/>
      <c r="D1272" s="22"/>
      <c r="E1272" s="22"/>
      <c r="F1272" s="23"/>
      <c r="G1272" s="24" t="str">
        <f>IF(B1272="","",IFERROR(INDEX('Registru note'!$C$5:$C$504,MATCH(B1272,'Registru note'!$B$5:$B$504,0)),""))</f>
        <v/>
      </c>
      <c r="H1272" s="25" t="str">
        <f t="shared" si="57"/>
        <v/>
      </c>
      <c r="I1272" s="25" t="str">
        <f t="shared" si="58"/>
        <v/>
      </c>
      <c r="J1272" s="15" t="str">
        <f>IF(B1272="","",IFERROR(INDEX('Registru note'!$D$5:$D$504,MATCH(B1272,'Registru note'!$B$5:$B$504,0)),""))</f>
        <v/>
      </c>
      <c r="K1272" s="17" t="str">
        <f>IF(AND(B1272="",D1272="",E1272=""),"",TRIM(IF(ISNA(MATCH(B1272,'Registru note'!$B$5:$B$504,0)),"Nota nu există în registru. ","")&amp;IF(D1272="","Lipsește contul debitor. ",IF(NOT(OR(ISNUMBER(MATCH(TRIM(IF(ISNUMBER(FIND(".",D1272)),LEFT(D1272,FIND(".",D1272)-1),D1272)),PlanCont,0)),ISNUMBER(MATCH(LEFT(TRIM(IF(ISNUMBER(FIND(".",D1272)),LEFT(D1272,FIND(".",D1272)-1),D1272)),4),PlanCont,0)),ISNUMBER(MATCH(LEFT(TRIM(IF(ISNUMBER(FIND(".",D1272)),LEFT(D1272,FIND(".",D1272)-1),D1272)),3),PlanCont,0)))),"Contul debitor nu există în plan. ",""))&amp;IF(E1272="","Lipsește contul creditor. ",IF(NOT(OR(ISNUMBER(MATCH(TRIM(IF(ISNUMBER(FIND(".",E1272)),LEFT(E1272,FIND(".",E1272)-1),E1272)),PlanCont,0)),ISNUMBER(MATCH(LEFT(TRIM(IF(ISNUMBER(FIND(".",E1272)),LEFT(E1272,FIND(".",E1272)-1),E1272)),4),PlanCont,0)),ISNUMBER(MATCH(LEFT(TRIM(IF(ISNUMBER(FIND(".",E1272)),LEFT(E1272,FIND(".",E1272)-1),E1272)),3),PlanCont,0)))),"Contul creditor nu există în plan. ",""))&amp;IF(AND(D1272&lt;&gt;"",TRIM(D1272&amp;"")=TRIM(E1272&amp;"")),"Același cont pe debit și credit. ","")&amp;IF(N(F1272)=0,"Lipsește suma. ","")&amp;IF(AND(N(F1272)&lt;0,J1272&lt;&gt;"Stornare"),"Sumă negativă într-o notă care nu e de stornare. ","")&amp;IF(C1272="","Lipsește explicația. ","")))</f>
        <v/>
      </c>
      <c r="L1272" s="1" t="str">
        <f>IF(B1272="","",B1272&amp;"|"&amp;COUNTIF($B$5:B1272,B1272))</f>
        <v/>
      </c>
      <c r="M1272" s="1" t="str">
        <f t="shared" si="59"/>
        <v/>
      </c>
    </row>
    <row r="1273" spans="2:13" x14ac:dyDescent="0.2">
      <c r="B1273" s="18"/>
      <c r="C1273" s="13"/>
      <c r="D1273" s="22"/>
      <c r="E1273" s="22"/>
      <c r="F1273" s="23"/>
      <c r="G1273" s="24" t="str">
        <f>IF(B1273="","",IFERROR(INDEX('Registru note'!$C$5:$C$504,MATCH(B1273,'Registru note'!$B$5:$B$504,0)),""))</f>
        <v/>
      </c>
      <c r="H1273" s="25" t="str">
        <f t="shared" si="57"/>
        <v/>
      </c>
      <c r="I1273" s="25" t="str">
        <f t="shared" si="58"/>
        <v/>
      </c>
      <c r="J1273" s="15" t="str">
        <f>IF(B1273="","",IFERROR(INDEX('Registru note'!$D$5:$D$504,MATCH(B1273,'Registru note'!$B$5:$B$504,0)),""))</f>
        <v/>
      </c>
      <c r="K1273" s="17" t="str">
        <f>IF(AND(B1273="",D1273="",E1273=""),"",TRIM(IF(ISNA(MATCH(B1273,'Registru note'!$B$5:$B$504,0)),"Nota nu există în registru. ","")&amp;IF(D1273="","Lipsește contul debitor. ",IF(NOT(OR(ISNUMBER(MATCH(TRIM(IF(ISNUMBER(FIND(".",D1273)),LEFT(D1273,FIND(".",D1273)-1),D1273)),PlanCont,0)),ISNUMBER(MATCH(LEFT(TRIM(IF(ISNUMBER(FIND(".",D1273)),LEFT(D1273,FIND(".",D1273)-1),D1273)),4),PlanCont,0)),ISNUMBER(MATCH(LEFT(TRIM(IF(ISNUMBER(FIND(".",D1273)),LEFT(D1273,FIND(".",D1273)-1),D1273)),3),PlanCont,0)))),"Contul debitor nu există în plan. ",""))&amp;IF(E1273="","Lipsește contul creditor. ",IF(NOT(OR(ISNUMBER(MATCH(TRIM(IF(ISNUMBER(FIND(".",E1273)),LEFT(E1273,FIND(".",E1273)-1),E1273)),PlanCont,0)),ISNUMBER(MATCH(LEFT(TRIM(IF(ISNUMBER(FIND(".",E1273)),LEFT(E1273,FIND(".",E1273)-1),E1273)),4),PlanCont,0)),ISNUMBER(MATCH(LEFT(TRIM(IF(ISNUMBER(FIND(".",E1273)),LEFT(E1273,FIND(".",E1273)-1),E1273)),3),PlanCont,0)))),"Contul creditor nu există în plan. ",""))&amp;IF(AND(D1273&lt;&gt;"",TRIM(D1273&amp;"")=TRIM(E1273&amp;"")),"Același cont pe debit și credit. ","")&amp;IF(N(F1273)=0,"Lipsește suma. ","")&amp;IF(AND(N(F1273)&lt;0,J1273&lt;&gt;"Stornare"),"Sumă negativă într-o notă care nu e de stornare. ","")&amp;IF(C1273="","Lipsește explicația. ","")))</f>
        <v/>
      </c>
      <c r="L1273" s="1" t="str">
        <f>IF(B1273="","",B1273&amp;"|"&amp;COUNTIF($B$5:B1273,B1273))</f>
        <v/>
      </c>
      <c r="M1273" s="1" t="str">
        <f t="shared" si="59"/>
        <v/>
      </c>
    </row>
    <row r="1274" spans="2:13" x14ac:dyDescent="0.2">
      <c r="B1274" s="18"/>
      <c r="C1274" s="13"/>
      <c r="D1274" s="22"/>
      <c r="E1274" s="22"/>
      <c r="F1274" s="23"/>
      <c r="G1274" s="24" t="str">
        <f>IF(B1274="","",IFERROR(INDEX('Registru note'!$C$5:$C$504,MATCH(B1274,'Registru note'!$B$5:$B$504,0)),""))</f>
        <v/>
      </c>
      <c r="H1274" s="25" t="str">
        <f t="shared" si="57"/>
        <v/>
      </c>
      <c r="I1274" s="25" t="str">
        <f t="shared" si="58"/>
        <v/>
      </c>
      <c r="J1274" s="15" t="str">
        <f>IF(B1274="","",IFERROR(INDEX('Registru note'!$D$5:$D$504,MATCH(B1274,'Registru note'!$B$5:$B$504,0)),""))</f>
        <v/>
      </c>
      <c r="K1274" s="17" t="str">
        <f>IF(AND(B1274="",D1274="",E1274=""),"",TRIM(IF(ISNA(MATCH(B1274,'Registru note'!$B$5:$B$504,0)),"Nota nu există în registru. ","")&amp;IF(D1274="","Lipsește contul debitor. ",IF(NOT(OR(ISNUMBER(MATCH(TRIM(IF(ISNUMBER(FIND(".",D1274)),LEFT(D1274,FIND(".",D1274)-1),D1274)),PlanCont,0)),ISNUMBER(MATCH(LEFT(TRIM(IF(ISNUMBER(FIND(".",D1274)),LEFT(D1274,FIND(".",D1274)-1),D1274)),4),PlanCont,0)),ISNUMBER(MATCH(LEFT(TRIM(IF(ISNUMBER(FIND(".",D1274)),LEFT(D1274,FIND(".",D1274)-1),D1274)),3),PlanCont,0)))),"Contul debitor nu există în plan. ",""))&amp;IF(E1274="","Lipsește contul creditor. ",IF(NOT(OR(ISNUMBER(MATCH(TRIM(IF(ISNUMBER(FIND(".",E1274)),LEFT(E1274,FIND(".",E1274)-1),E1274)),PlanCont,0)),ISNUMBER(MATCH(LEFT(TRIM(IF(ISNUMBER(FIND(".",E1274)),LEFT(E1274,FIND(".",E1274)-1),E1274)),4),PlanCont,0)),ISNUMBER(MATCH(LEFT(TRIM(IF(ISNUMBER(FIND(".",E1274)),LEFT(E1274,FIND(".",E1274)-1),E1274)),3),PlanCont,0)))),"Contul creditor nu există în plan. ",""))&amp;IF(AND(D1274&lt;&gt;"",TRIM(D1274&amp;"")=TRIM(E1274&amp;"")),"Același cont pe debit și credit. ","")&amp;IF(N(F1274)=0,"Lipsește suma. ","")&amp;IF(AND(N(F1274)&lt;0,J1274&lt;&gt;"Stornare"),"Sumă negativă într-o notă care nu e de stornare. ","")&amp;IF(C1274="","Lipsește explicația. ","")))</f>
        <v/>
      </c>
      <c r="L1274" s="1" t="str">
        <f>IF(B1274="","",B1274&amp;"|"&amp;COUNTIF($B$5:B1274,B1274))</f>
        <v/>
      </c>
      <c r="M1274" s="1" t="str">
        <f t="shared" si="59"/>
        <v/>
      </c>
    </row>
    <row r="1275" spans="2:13" x14ac:dyDescent="0.2">
      <c r="B1275" s="18"/>
      <c r="C1275" s="13"/>
      <c r="D1275" s="22"/>
      <c r="E1275" s="22"/>
      <c r="F1275" s="23"/>
      <c r="G1275" s="24" t="str">
        <f>IF(B1275="","",IFERROR(INDEX('Registru note'!$C$5:$C$504,MATCH(B1275,'Registru note'!$B$5:$B$504,0)),""))</f>
        <v/>
      </c>
      <c r="H1275" s="25" t="str">
        <f t="shared" si="57"/>
        <v/>
      </c>
      <c r="I1275" s="25" t="str">
        <f t="shared" si="58"/>
        <v/>
      </c>
      <c r="J1275" s="15" t="str">
        <f>IF(B1275="","",IFERROR(INDEX('Registru note'!$D$5:$D$504,MATCH(B1275,'Registru note'!$B$5:$B$504,0)),""))</f>
        <v/>
      </c>
      <c r="K1275" s="17" t="str">
        <f>IF(AND(B1275="",D1275="",E1275=""),"",TRIM(IF(ISNA(MATCH(B1275,'Registru note'!$B$5:$B$504,0)),"Nota nu există în registru. ","")&amp;IF(D1275="","Lipsește contul debitor. ",IF(NOT(OR(ISNUMBER(MATCH(TRIM(IF(ISNUMBER(FIND(".",D1275)),LEFT(D1275,FIND(".",D1275)-1),D1275)),PlanCont,0)),ISNUMBER(MATCH(LEFT(TRIM(IF(ISNUMBER(FIND(".",D1275)),LEFT(D1275,FIND(".",D1275)-1),D1275)),4),PlanCont,0)),ISNUMBER(MATCH(LEFT(TRIM(IF(ISNUMBER(FIND(".",D1275)),LEFT(D1275,FIND(".",D1275)-1),D1275)),3),PlanCont,0)))),"Contul debitor nu există în plan. ",""))&amp;IF(E1275="","Lipsește contul creditor. ",IF(NOT(OR(ISNUMBER(MATCH(TRIM(IF(ISNUMBER(FIND(".",E1275)),LEFT(E1275,FIND(".",E1275)-1),E1275)),PlanCont,0)),ISNUMBER(MATCH(LEFT(TRIM(IF(ISNUMBER(FIND(".",E1275)),LEFT(E1275,FIND(".",E1275)-1),E1275)),4),PlanCont,0)),ISNUMBER(MATCH(LEFT(TRIM(IF(ISNUMBER(FIND(".",E1275)),LEFT(E1275,FIND(".",E1275)-1),E1275)),3),PlanCont,0)))),"Contul creditor nu există în plan. ",""))&amp;IF(AND(D1275&lt;&gt;"",TRIM(D1275&amp;"")=TRIM(E1275&amp;"")),"Același cont pe debit și credit. ","")&amp;IF(N(F1275)=0,"Lipsește suma. ","")&amp;IF(AND(N(F1275)&lt;0,J1275&lt;&gt;"Stornare"),"Sumă negativă într-o notă care nu e de stornare. ","")&amp;IF(C1275="","Lipsește explicația. ","")))</f>
        <v/>
      </c>
      <c r="L1275" s="1" t="str">
        <f>IF(B1275="","",B1275&amp;"|"&amp;COUNTIF($B$5:B1275,B1275))</f>
        <v/>
      </c>
      <c r="M1275" s="1" t="str">
        <f t="shared" si="59"/>
        <v/>
      </c>
    </row>
    <row r="1276" spans="2:13" x14ac:dyDescent="0.2">
      <c r="B1276" s="18"/>
      <c r="C1276" s="13"/>
      <c r="D1276" s="22"/>
      <c r="E1276" s="22"/>
      <c r="F1276" s="23"/>
      <c r="G1276" s="24" t="str">
        <f>IF(B1276="","",IFERROR(INDEX('Registru note'!$C$5:$C$504,MATCH(B1276,'Registru note'!$B$5:$B$504,0)),""))</f>
        <v/>
      </c>
      <c r="H1276" s="25" t="str">
        <f t="shared" si="57"/>
        <v/>
      </c>
      <c r="I1276" s="25" t="str">
        <f t="shared" si="58"/>
        <v/>
      </c>
      <c r="J1276" s="15" t="str">
        <f>IF(B1276="","",IFERROR(INDEX('Registru note'!$D$5:$D$504,MATCH(B1276,'Registru note'!$B$5:$B$504,0)),""))</f>
        <v/>
      </c>
      <c r="K1276" s="17" t="str">
        <f>IF(AND(B1276="",D1276="",E1276=""),"",TRIM(IF(ISNA(MATCH(B1276,'Registru note'!$B$5:$B$504,0)),"Nota nu există în registru. ","")&amp;IF(D1276="","Lipsește contul debitor. ",IF(NOT(OR(ISNUMBER(MATCH(TRIM(IF(ISNUMBER(FIND(".",D1276)),LEFT(D1276,FIND(".",D1276)-1),D1276)),PlanCont,0)),ISNUMBER(MATCH(LEFT(TRIM(IF(ISNUMBER(FIND(".",D1276)),LEFT(D1276,FIND(".",D1276)-1),D1276)),4),PlanCont,0)),ISNUMBER(MATCH(LEFT(TRIM(IF(ISNUMBER(FIND(".",D1276)),LEFT(D1276,FIND(".",D1276)-1),D1276)),3),PlanCont,0)))),"Contul debitor nu există în plan. ",""))&amp;IF(E1276="","Lipsește contul creditor. ",IF(NOT(OR(ISNUMBER(MATCH(TRIM(IF(ISNUMBER(FIND(".",E1276)),LEFT(E1276,FIND(".",E1276)-1),E1276)),PlanCont,0)),ISNUMBER(MATCH(LEFT(TRIM(IF(ISNUMBER(FIND(".",E1276)),LEFT(E1276,FIND(".",E1276)-1),E1276)),4),PlanCont,0)),ISNUMBER(MATCH(LEFT(TRIM(IF(ISNUMBER(FIND(".",E1276)),LEFT(E1276,FIND(".",E1276)-1),E1276)),3),PlanCont,0)))),"Contul creditor nu există în plan. ",""))&amp;IF(AND(D1276&lt;&gt;"",TRIM(D1276&amp;"")=TRIM(E1276&amp;"")),"Același cont pe debit și credit. ","")&amp;IF(N(F1276)=0,"Lipsește suma. ","")&amp;IF(AND(N(F1276)&lt;0,J1276&lt;&gt;"Stornare"),"Sumă negativă într-o notă care nu e de stornare. ","")&amp;IF(C1276="","Lipsește explicația. ","")))</f>
        <v/>
      </c>
      <c r="L1276" s="1" t="str">
        <f>IF(B1276="","",B1276&amp;"|"&amp;COUNTIF($B$5:B1276,B1276))</f>
        <v/>
      </c>
      <c r="M1276" s="1" t="str">
        <f t="shared" si="59"/>
        <v/>
      </c>
    </row>
    <row r="1277" spans="2:13" x14ac:dyDescent="0.2">
      <c r="B1277" s="18"/>
      <c r="C1277" s="13"/>
      <c r="D1277" s="22"/>
      <c r="E1277" s="22"/>
      <c r="F1277" s="23"/>
      <c r="G1277" s="24" t="str">
        <f>IF(B1277="","",IFERROR(INDEX('Registru note'!$C$5:$C$504,MATCH(B1277,'Registru note'!$B$5:$B$504,0)),""))</f>
        <v/>
      </c>
      <c r="H1277" s="25" t="str">
        <f t="shared" si="57"/>
        <v/>
      </c>
      <c r="I1277" s="25" t="str">
        <f t="shared" si="58"/>
        <v/>
      </c>
      <c r="J1277" s="15" t="str">
        <f>IF(B1277="","",IFERROR(INDEX('Registru note'!$D$5:$D$504,MATCH(B1277,'Registru note'!$B$5:$B$504,0)),""))</f>
        <v/>
      </c>
      <c r="K1277" s="17" t="str">
        <f>IF(AND(B1277="",D1277="",E1277=""),"",TRIM(IF(ISNA(MATCH(B1277,'Registru note'!$B$5:$B$504,0)),"Nota nu există în registru. ","")&amp;IF(D1277="","Lipsește contul debitor. ",IF(NOT(OR(ISNUMBER(MATCH(TRIM(IF(ISNUMBER(FIND(".",D1277)),LEFT(D1277,FIND(".",D1277)-1),D1277)),PlanCont,0)),ISNUMBER(MATCH(LEFT(TRIM(IF(ISNUMBER(FIND(".",D1277)),LEFT(D1277,FIND(".",D1277)-1),D1277)),4),PlanCont,0)),ISNUMBER(MATCH(LEFT(TRIM(IF(ISNUMBER(FIND(".",D1277)),LEFT(D1277,FIND(".",D1277)-1),D1277)),3),PlanCont,0)))),"Contul debitor nu există în plan. ",""))&amp;IF(E1277="","Lipsește contul creditor. ",IF(NOT(OR(ISNUMBER(MATCH(TRIM(IF(ISNUMBER(FIND(".",E1277)),LEFT(E1277,FIND(".",E1277)-1),E1277)),PlanCont,0)),ISNUMBER(MATCH(LEFT(TRIM(IF(ISNUMBER(FIND(".",E1277)),LEFT(E1277,FIND(".",E1277)-1),E1277)),4),PlanCont,0)),ISNUMBER(MATCH(LEFT(TRIM(IF(ISNUMBER(FIND(".",E1277)),LEFT(E1277,FIND(".",E1277)-1),E1277)),3),PlanCont,0)))),"Contul creditor nu există în plan. ",""))&amp;IF(AND(D1277&lt;&gt;"",TRIM(D1277&amp;"")=TRIM(E1277&amp;"")),"Același cont pe debit și credit. ","")&amp;IF(N(F1277)=0,"Lipsește suma. ","")&amp;IF(AND(N(F1277)&lt;0,J1277&lt;&gt;"Stornare"),"Sumă negativă într-o notă care nu e de stornare. ","")&amp;IF(C1277="","Lipsește explicația. ","")))</f>
        <v/>
      </c>
      <c r="L1277" s="1" t="str">
        <f>IF(B1277="","",B1277&amp;"|"&amp;COUNTIF($B$5:B1277,B1277))</f>
        <v/>
      </c>
      <c r="M1277" s="1" t="str">
        <f t="shared" si="59"/>
        <v/>
      </c>
    </row>
    <row r="1278" spans="2:13" x14ac:dyDescent="0.2">
      <c r="B1278" s="18"/>
      <c r="C1278" s="13"/>
      <c r="D1278" s="22"/>
      <c r="E1278" s="22"/>
      <c r="F1278" s="23"/>
      <c r="G1278" s="24" t="str">
        <f>IF(B1278="","",IFERROR(INDEX('Registru note'!$C$5:$C$504,MATCH(B1278,'Registru note'!$B$5:$B$504,0)),""))</f>
        <v/>
      </c>
      <c r="H1278" s="25" t="str">
        <f t="shared" si="57"/>
        <v/>
      </c>
      <c r="I1278" s="25" t="str">
        <f t="shared" si="58"/>
        <v/>
      </c>
      <c r="J1278" s="15" t="str">
        <f>IF(B1278="","",IFERROR(INDEX('Registru note'!$D$5:$D$504,MATCH(B1278,'Registru note'!$B$5:$B$504,0)),""))</f>
        <v/>
      </c>
      <c r="K1278" s="17" t="str">
        <f>IF(AND(B1278="",D1278="",E1278=""),"",TRIM(IF(ISNA(MATCH(B1278,'Registru note'!$B$5:$B$504,0)),"Nota nu există în registru. ","")&amp;IF(D1278="","Lipsește contul debitor. ",IF(NOT(OR(ISNUMBER(MATCH(TRIM(IF(ISNUMBER(FIND(".",D1278)),LEFT(D1278,FIND(".",D1278)-1),D1278)),PlanCont,0)),ISNUMBER(MATCH(LEFT(TRIM(IF(ISNUMBER(FIND(".",D1278)),LEFT(D1278,FIND(".",D1278)-1),D1278)),4),PlanCont,0)),ISNUMBER(MATCH(LEFT(TRIM(IF(ISNUMBER(FIND(".",D1278)),LEFT(D1278,FIND(".",D1278)-1),D1278)),3),PlanCont,0)))),"Contul debitor nu există în plan. ",""))&amp;IF(E1278="","Lipsește contul creditor. ",IF(NOT(OR(ISNUMBER(MATCH(TRIM(IF(ISNUMBER(FIND(".",E1278)),LEFT(E1278,FIND(".",E1278)-1),E1278)),PlanCont,0)),ISNUMBER(MATCH(LEFT(TRIM(IF(ISNUMBER(FIND(".",E1278)),LEFT(E1278,FIND(".",E1278)-1),E1278)),4),PlanCont,0)),ISNUMBER(MATCH(LEFT(TRIM(IF(ISNUMBER(FIND(".",E1278)),LEFT(E1278,FIND(".",E1278)-1),E1278)),3),PlanCont,0)))),"Contul creditor nu există în plan. ",""))&amp;IF(AND(D1278&lt;&gt;"",TRIM(D1278&amp;"")=TRIM(E1278&amp;"")),"Același cont pe debit și credit. ","")&amp;IF(N(F1278)=0,"Lipsește suma. ","")&amp;IF(AND(N(F1278)&lt;0,J1278&lt;&gt;"Stornare"),"Sumă negativă într-o notă care nu e de stornare. ","")&amp;IF(C1278="","Lipsește explicația. ","")))</f>
        <v/>
      </c>
      <c r="L1278" s="1" t="str">
        <f>IF(B1278="","",B1278&amp;"|"&amp;COUNTIF($B$5:B1278,B1278))</f>
        <v/>
      </c>
      <c r="M1278" s="1" t="str">
        <f t="shared" si="59"/>
        <v/>
      </c>
    </row>
    <row r="1279" spans="2:13" x14ac:dyDescent="0.2">
      <c r="B1279" s="18"/>
      <c r="C1279" s="13"/>
      <c r="D1279" s="22"/>
      <c r="E1279" s="22"/>
      <c r="F1279" s="23"/>
      <c r="G1279" s="24" t="str">
        <f>IF(B1279="","",IFERROR(INDEX('Registru note'!$C$5:$C$504,MATCH(B1279,'Registru note'!$B$5:$B$504,0)),""))</f>
        <v/>
      </c>
      <c r="H1279" s="25" t="str">
        <f t="shared" si="57"/>
        <v/>
      </c>
      <c r="I1279" s="25" t="str">
        <f t="shared" si="58"/>
        <v/>
      </c>
      <c r="J1279" s="15" t="str">
        <f>IF(B1279="","",IFERROR(INDEX('Registru note'!$D$5:$D$504,MATCH(B1279,'Registru note'!$B$5:$B$504,0)),""))</f>
        <v/>
      </c>
      <c r="K1279" s="17" t="str">
        <f>IF(AND(B1279="",D1279="",E1279=""),"",TRIM(IF(ISNA(MATCH(B1279,'Registru note'!$B$5:$B$504,0)),"Nota nu există în registru. ","")&amp;IF(D1279="","Lipsește contul debitor. ",IF(NOT(OR(ISNUMBER(MATCH(TRIM(IF(ISNUMBER(FIND(".",D1279)),LEFT(D1279,FIND(".",D1279)-1),D1279)),PlanCont,0)),ISNUMBER(MATCH(LEFT(TRIM(IF(ISNUMBER(FIND(".",D1279)),LEFT(D1279,FIND(".",D1279)-1),D1279)),4),PlanCont,0)),ISNUMBER(MATCH(LEFT(TRIM(IF(ISNUMBER(FIND(".",D1279)),LEFT(D1279,FIND(".",D1279)-1),D1279)),3),PlanCont,0)))),"Contul debitor nu există în plan. ",""))&amp;IF(E1279="","Lipsește contul creditor. ",IF(NOT(OR(ISNUMBER(MATCH(TRIM(IF(ISNUMBER(FIND(".",E1279)),LEFT(E1279,FIND(".",E1279)-1),E1279)),PlanCont,0)),ISNUMBER(MATCH(LEFT(TRIM(IF(ISNUMBER(FIND(".",E1279)),LEFT(E1279,FIND(".",E1279)-1),E1279)),4),PlanCont,0)),ISNUMBER(MATCH(LEFT(TRIM(IF(ISNUMBER(FIND(".",E1279)),LEFT(E1279,FIND(".",E1279)-1),E1279)),3),PlanCont,0)))),"Contul creditor nu există în plan. ",""))&amp;IF(AND(D1279&lt;&gt;"",TRIM(D1279&amp;"")=TRIM(E1279&amp;"")),"Același cont pe debit și credit. ","")&amp;IF(N(F1279)=0,"Lipsește suma. ","")&amp;IF(AND(N(F1279)&lt;0,J1279&lt;&gt;"Stornare"),"Sumă negativă într-o notă care nu e de stornare. ","")&amp;IF(C1279="","Lipsește explicația. ","")))</f>
        <v/>
      </c>
      <c r="L1279" s="1" t="str">
        <f>IF(B1279="","",B1279&amp;"|"&amp;COUNTIF($B$5:B1279,B1279))</f>
        <v/>
      </c>
      <c r="M1279" s="1" t="str">
        <f t="shared" si="59"/>
        <v/>
      </c>
    </row>
    <row r="1280" spans="2:13" x14ac:dyDescent="0.2">
      <c r="B1280" s="18"/>
      <c r="C1280" s="13"/>
      <c r="D1280" s="22"/>
      <c r="E1280" s="22"/>
      <c r="F1280" s="23"/>
      <c r="G1280" s="24" t="str">
        <f>IF(B1280="","",IFERROR(INDEX('Registru note'!$C$5:$C$504,MATCH(B1280,'Registru note'!$B$5:$B$504,0)),""))</f>
        <v/>
      </c>
      <c r="H1280" s="25" t="str">
        <f t="shared" si="57"/>
        <v/>
      </c>
      <c r="I1280" s="25" t="str">
        <f t="shared" si="58"/>
        <v/>
      </c>
      <c r="J1280" s="15" t="str">
        <f>IF(B1280="","",IFERROR(INDEX('Registru note'!$D$5:$D$504,MATCH(B1280,'Registru note'!$B$5:$B$504,0)),""))</f>
        <v/>
      </c>
      <c r="K1280" s="17" t="str">
        <f>IF(AND(B1280="",D1280="",E1280=""),"",TRIM(IF(ISNA(MATCH(B1280,'Registru note'!$B$5:$B$504,0)),"Nota nu există în registru. ","")&amp;IF(D1280="","Lipsește contul debitor. ",IF(NOT(OR(ISNUMBER(MATCH(TRIM(IF(ISNUMBER(FIND(".",D1280)),LEFT(D1280,FIND(".",D1280)-1),D1280)),PlanCont,0)),ISNUMBER(MATCH(LEFT(TRIM(IF(ISNUMBER(FIND(".",D1280)),LEFT(D1280,FIND(".",D1280)-1),D1280)),4),PlanCont,0)),ISNUMBER(MATCH(LEFT(TRIM(IF(ISNUMBER(FIND(".",D1280)),LEFT(D1280,FIND(".",D1280)-1),D1280)),3),PlanCont,0)))),"Contul debitor nu există în plan. ",""))&amp;IF(E1280="","Lipsește contul creditor. ",IF(NOT(OR(ISNUMBER(MATCH(TRIM(IF(ISNUMBER(FIND(".",E1280)),LEFT(E1280,FIND(".",E1280)-1),E1280)),PlanCont,0)),ISNUMBER(MATCH(LEFT(TRIM(IF(ISNUMBER(FIND(".",E1280)),LEFT(E1280,FIND(".",E1280)-1),E1280)),4),PlanCont,0)),ISNUMBER(MATCH(LEFT(TRIM(IF(ISNUMBER(FIND(".",E1280)),LEFT(E1280,FIND(".",E1280)-1),E1280)),3),PlanCont,0)))),"Contul creditor nu există în plan. ",""))&amp;IF(AND(D1280&lt;&gt;"",TRIM(D1280&amp;"")=TRIM(E1280&amp;"")),"Același cont pe debit și credit. ","")&amp;IF(N(F1280)=0,"Lipsește suma. ","")&amp;IF(AND(N(F1280)&lt;0,J1280&lt;&gt;"Stornare"),"Sumă negativă într-o notă care nu e de stornare. ","")&amp;IF(C1280="","Lipsește explicația. ","")))</f>
        <v/>
      </c>
      <c r="L1280" s="1" t="str">
        <f>IF(B1280="","",B1280&amp;"|"&amp;COUNTIF($B$5:B1280,B1280))</f>
        <v/>
      </c>
      <c r="M1280" s="1" t="str">
        <f t="shared" si="59"/>
        <v/>
      </c>
    </row>
    <row r="1281" spans="2:13" x14ac:dyDescent="0.2">
      <c r="B1281" s="18"/>
      <c r="C1281" s="13"/>
      <c r="D1281" s="22"/>
      <c r="E1281" s="22"/>
      <c r="F1281" s="23"/>
      <c r="G1281" s="24" t="str">
        <f>IF(B1281="","",IFERROR(INDEX('Registru note'!$C$5:$C$504,MATCH(B1281,'Registru note'!$B$5:$B$504,0)),""))</f>
        <v/>
      </c>
      <c r="H1281" s="25" t="str">
        <f t="shared" si="57"/>
        <v/>
      </c>
      <c r="I1281" s="25" t="str">
        <f t="shared" si="58"/>
        <v/>
      </c>
      <c r="J1281" s="15" t="str">
        <f>IF(B1281="","",IFERROR(INDEX('Registru note'!$D$5:$D$504,MATCH(B1281,'Registru note'!$B$5:$B$504,0)),""))</f>
        <v/>
      </c>
      <c r="K1281" s="17" t="str">
        <f>IF(AND(B1281="",D1281="",E1281=""),"",TRIM(IF(ISNA(MATCH(B1281,'Registru note'!$B$5:$B$504,0)),"Nota nu există în registru. ","")&amp;IF(D1281="","Lipsește contul debitor. ",IF(NOT(OR(ISNUMBER(MATCH(TRIM(IF(ISNUMBER(FIND(".",D1281)),LEFT(D1281,FIND(".",D1281)-1),D1281)),PlanCont,0)),ISNUMBER(MATCH(LEFT(TRIM(IF(ISNUMBER(FIND(".",D1281)),LEFT(D1281,FIND(".",D1281)-1),D1281)),4),PlanCont,0)),ISNUMBER(MATCH(LEFT(TRIM(IF(ISNUMBER(FIND(".",D1281)),LEFT(D1281,FIND(".",D1281)-1),D1281)),3),PlanCont,0)))),"Contul debitor nu există în plan. ",""))&amp;IF(E1281="","Lipsește contul creditor. ",IF(NOT(OR(ISNUMBER(MATCH(TRIM(IF(ISNUMBER(FIND(".",E1281)),LEFT(E1281,FIND(".",E1281)-1),E1281)),PlanCont,0)),ISNUMBER(MATCH(LEFT(TRIM(IF(ISNUMBER(FIND(".",E1281)),LEFT(E1281,FIND(".",E1281)-1),E1281)),4),PlanCont,0)),ISNUMBER(MATCH(LEFT(TRIM(IF(ISNUMBER(FIND(".",E1281)),LEFT(E1281,FIND(".",E1281)-1),E1281)),3),PlanCont,0)))),"Contul creditor nu există în plan. ",""))&amp;IF(AND(D1281&lt;&gt;"",TRIM(D1281&amp;"")=TRIM(E1281&amp;"")),"Același cont pe debit și credit. ","")&amp;IF(N(F1281)=0,"Lipsește suma. ","")&amp;IF(AND(N(F1281)&lt;0,J1281&lt;&gt;"Stornare"),"Sumă negativă într-o notă care nu e de stornare. ","")&amp;IF(C1281="","Lipsește explicația. ","")))</f>
        <v/>
      </c>
      <c r="L1281" s="1" t="str">
        <f>IF(B1281="","",B1281&amp;"|"&amp;COUNTIF($B$5:B1281,B1281))</f>
        <v/>
      </c>
      <c r="M1281" s="1" t="str">
        <f t="shared" si="59"/>
        <v/>
      </c>
    </row>
    <row r="1282" spans="2:13" x14ac:dyDescent="0.2">
      <c r="B1282" s="18"/>
      <c r="C1282" s="13"/>
      <c r="D1282" s="22"/>
      <c r="E1282" s="22"/>
      <c r="F1282" s="23"/>
      <c r="G1282" s="24" t="str">
        <f>IF(B1282="","",IFERROR(INDEX('Registru note'!$C$5:$C$504,MATCH(B1282,'Registru note'!$B$5:$B$504,0)),""))</f>
        <v/>
      </c>
      <c r="H1282" s="25" t="str">
        <f t="shared" si="57"/>
        <v/>
      </c>
      <c r="I1282" s="25" t="str">
        <f t="shared" si="58"/>
        <v/>
      </c>
      <c r="J1282" s="15" t="str">
        <f>IF(B1282="","",IFERROR(INDEX('Registru note'!$D$5:$D$504,MATCH(B1282,'Registru note'!$B$5:$B$504,0)),""))</f>
        <v/>
      </c>
      <c r="K1282" s="17" t="str">
        <f>IF(AND(B1282="",D1282="",E1282=""),"",TRIM(IF(ISNA(MATCH(B1282,'Registru note'!$B$5:$B$504,0)),"Nota nu există în registru. ","")&amp;IF(D1282="","Lipsește contul debitor. ",IF(NOT(OR(ISNUMBER(MATCH(TRIM(IF(ISNUMBER(FIND(".",D1282)),LEFT(D1282,FIND(".",D1282)-1),D1282)),PlanCont,0)),ISNUMBER(MATCH(LEFT(TRIM(IF(ISNUMBER(FIND(".",D1282)),LEFT(D1282,FIND(".",D1282)-1),D1282)),4),PlanCont,0)),ISNUMBER(MATCH(LEFT(TRIM(IF(ISNUMBER(FIND(".",D1282)),LEFT(D1282,FIND(".",D1282)-1),D1282)),3),PlanCont,0)))),"Contul debitor nu există în plan. ",""))&amp;IF(E1282="","Lipsește contul creditor. ",IF(NOT(OR(ISNUMBER(MATCH(TRIM(IF(ISNUMBER(FIND(".",E1282)),LEFT(E1282,FIND(".",E1282)-1),E1282)),PlanCont,0)),ISNUMBER(MATCH(LEFT(TRIM(IF(ISNUMBER(FIND(".",E1282)),LEFT(E1282,FIND(".",E1282)-1),E1282)),4),PlanCont,0)),ISNUMBER(MATCH(LEFT(TRIM(IF(ISNUMBER(FIND(".",E1282)),LEFT(E1282,FIND(".",E1282)-1),E1282)),3),PlanCont,0)))),"Contul creditor nu există în plan. ",""))&amp;IF(AND(D1282&lt;&gt;"",TRIM(D1282&amp;"")=TRIM(E1282&amp;"")),"Același cont pe debit și credit. ","")&amp;IF(N(F1282)=0,"Lipsește suma. ","")&amp;IF(AND(N(F1282)&lt;0,J1282&lt;&gt;"Stornare"),"Sumă negativă într-o notă care nu e de stornare. ","")&amp;IF(C1282="","Lipsește explicația. ","")))</f>
        <v/>
      </c>
      <c r="L1282" s="1" t="str">
        <f>IF(B1282="","",B1282&amp;"|"&amp;COUNTIF($B$5:B1282,B1282))</f>
        <v/>
      </c>
      <c r="M1282" s="1" t="str">
        <f t="shared" si="59"/>
        <v/>
      </c>
    </row>
    <row r="1283" spans="2:13" x14ac:dyDescent="0.2">
      <c r="B1283" s="18"/>
      <c r="C1283" s="13"/>
      <c r="D1283" s="22"/>
      <c r="E1283" s="22"/>
      <c r="F1283" s="23"/>
      <c r="G1283" s="24" t="str">
        <f>IF(B1283="","",IFERROR(INDEX('Registru note'!$C$5:$C$504,MATCH(B1283,'Registru note'!$B$5:$B$504,0)),""))</f>
        <v/>
      </c>
      <c r="H1283" s="25" t="str">
        <f t="shared" si="57"/>
        <v/>
      </c>
      <c r="I1283" s="25" t="str">
        <f t="shared" si="58"/>
        <v/>
      </c>
      <c r="J1283" s="15" t="str">
        <f>IF(B1283="","",IFERROR(INDEX('Registru note'!$D$5:$D$504,MATCH(B1283,'Registru note'!$B$5:$B$504,0)),""))</f>
        <v/>
      </c>
      <c r="K1283" s="17" t="str">
        <f>IF(AND(B1283="",D1283="",E1283=""),"",TRIM(IF(ISNA(MATCH(B1283,'Registru note'!$B$5:$B$504,0)),"Nota nu există în registru. ","")&amp;IF(D1283="","Lipsește contul debitor. ",IF(NOT(OR(ISNUMBER(MATCH(TRIM(IF(ISNUMBER(FIND(".",D1283)),LEFT(D1283,FIND(".",D1283)-1),D1283)),PlanCont,0)),ISNUMBER(MATCH(LEFT(TRIM(IF(ISNUMBER(FIND(".",D1283)),LEFT(D1283,FIND(".",D1283)-1),D1283)),4),PlanCont,0)),ISNUMBER(MATCH(LEFT(TRIM(IF(ISNUMBER(FIND(".",D1283)),LEFT(D1283,FIND(".",D1283)-1),D1283)),3),PlanCont,0)))),"Contul debitor nu există în plan. ",""))&amp;IF(E1283="","Lipsește contul creditor. ",IF(NOT(OR(ISNUMBER(MATCH(TRIM(IF(ISNUMBER(FIND(".",E1283)),LEFT(E1283,FIND(".",E1283)-1),E1283)),PlanCont,0)),ISNUMBER(MATCH(LEFT(TRIM(IF(ISNUMBER(FIND(".",E1283)),LEFT(E1283,FIND(".",E1283)-1),E1283)),4),PlanCont,0)),ISNUMBER(MATCH(LEFT(TRIM(IF(ISNUMBER(FIND(".",E1283)),LEFT(E1283,FIND(".",E1283)-1),E1283)),3),PlanCont,0)))),"Contul creditor nu există în plan. ",""))&amp;IF(AND(D1283&lt;&gt;"",TRIM(D1283&amp;"")=TRIM(E1283&amp;"")),"Același cont pe debit și credit. ","")&amp;IF(N(F1283)=0,"Lipsește suma. ","")&amp;IF(AND(N(F1283)&lt;0,J1283&lt;&gt;"Stornare"),"Sumă negativă într-o notă care nu e de stornare. ","")&amp;IF(C1283="","Lipsește explicația. ","")))</f>
        <v/>
      </c>
      <c r="L1283" s="1" t="str">
        <f>IF(B1283="","",B1283&amp;"|"&amp;COUNTIF($B$5:B1283,B1283))</f>
        <v/>
      </c>
      <c r="M1283" s="1" t="str">
        <f t="shared" si="59"/>
        <v/>
      </c>
    </row>
    <row r="1284" spans="2:13" x14ac:dyDescent="0.2">
      <c r="B1284" s="18"/>
      <c r="C1284" s="13"/>
      <c r="D1284" s="22"/>
      <c r="E1284" s="22"/>
      <c r="F1284" s="23"/>
      <c r="G1284" s="24" t="str">
        <f>IF(B1284="","",IFERROR(INDEX('Registru note'!$C$5:$C$504,MATCH(B1284,'Registru note'!$B$5:$B$504,0)),""))</f>
        <v/>
      </c>
      <c r="H1284" s="25" t="str">
        <f t="shared" si="57"/>
        <v/>
      </c>
      <c r="I1284" s="25" t="str">
        <f t="shared" si="58"/>
        <v/>
      </c>
      <c r="J1284" s="15" t="str">
        <f>IF(B1284="","",IFERROR(INDEX('Registru note'!$D$5:$D$504,MATCH(B1284,'Registru note'!$B$5:$B$504,0)),""))</f>
        <v/>
      </c>
      <c r="K1284" s="17" t="str">
        <f>IF(AND(B1284="",D1284="",E1284=""),"",TRIM(IF(ISNA(MATCH(B1284,'Registru note'!$B$5:$B$504,0)),"Nota nu există în registru. ","")&amp;IF(D1284="","Lipsește contul debitor. ",IF(NOT(OR(ISNUMBER(MATCH(TRIM(IF(ISNUMBER(FIND(".",D1284)),LEFT(D1284,FIND(".",D1284)-1),D1284)),PlanCont,0)),ISNUMBER(MATCH(LEFT(TRIM(IF(ISNUMBER(FIND(".",D1284)),LEFT(D1284,FIND(".",D1284)-1),D1284)),4),PlanCont,0)),ISNUMBER(MATCH(LEFT(TRIM(IF(ISNUMBER(FIND(".",D1284)),LEFT(D1284,FIND(".",D1284)-1),D1284)),3),PlanCont,0)))),"Contul debitor nu există în plan. ",""))&amp;IF(E1284="","Lipsește contul creditor. ",IF(NOT(OR(ISNUMBER(MATCH(TRIM(IF(ISNUMBER(FIND(".",E1284)),LEFT(E1284,FIND(".",E1284)-1),E1284)),PlanCont,0)),ISNUMBER(MATCH(LEFT(TRIM(IF(ISNUMBER(FIND(".",E1284)),LEFT(E1284,FIND(".",E1284)-1),E1284)),4),PlanCont,0)),ISNUMBER(MATCH(LEFT(TRIM(IF(ISNUMBER(FIND(".",E1284)),LEFT(E1284,FIND(".",E1284)-1),E1284)),3),PlanCont,0)))),"Contul creditor nu există în plan. ",""))&amp;IF(AND(D1284&lt;&gt;"",TRIM(D1284&amp;"")=TRIM(E1284&amp;"")),"Același cont pe debit și credit. ","")&amp;IF(N(F1284)=0,"Lipsește suma. ","")&amp;IF(AND(N(F1284)&lt;0,J1284&lt;&gt;"Stornare"),"Sumă negativă într-o notă care nu e de stornare. ","")&amp;IF(C1284="","Lipsește explicația. ","")))</f>
        <v/>
      </c>
      <c r="L1284" s="1" t="str">
        <f>IF(B1284="","",B1284&amp;"|"&amp;COUNTIF($B$5:B1284,B1284))</f>
        <v/>
      </c>
      <c r="M1284" s="1" t="str">
        <f t="shared" si="59"/>
        <v/>
      </c>
    </row>
    <row r="1285" spans="2:13" x14ac:dyDescent="0.2">
      <c r="B1285" s="18"/>
      <c r="C1285" s="13"/>
      <c r="D1285" s="22"/>
      <c r="E1285" s="22"/>
      <c r="F1285" s="23"/>
      <c r="G1285" s="24" t="str">
        <f>IF(B1285="","",IFERROR(INDEX('Registru note'!$C$5:$C$504,MATCH(B1285,'Registru note'!$B$5:$B$504,0)),""))</f>
        <v/>
      </c>
      <c r="H1285" s="25" t="str">
        <f t="shared" ref="H1285:H1348" si="60">IF(D1285="","",IFERROR(INDEX(PlanDen,MATCH(TRIM(IF(ISNUMBER(FIND(".",D1285)),LEFT(D1285,FIND(".",D1285)-1),D1285)),PlanCont,0)),IFERROR(INDEX(PlanDen,MATCH(LEFT(TRIM(IF(ISNUMBER(FIND(".",D1285)),LEFT(D1285,FIND(".",D1285)-1),D1285)),4),PlanCont,0)),IFERROR(INDEX(PlanDen,MATCH(LEFT(TRIM(IF(ISNUMBER(FIND(".",D1285)),LEFT(D1285,FIND(".",D1285)-1),D1285)),3),PlanCont,0)),"Cont inexistent în plan"))))</f>
        <v/>
      </c>
      <c r="I1285" s="25" t="str">
        <f t="shared" ref="I1285:I1348" si="61">IF(E1285="","",IFERROR(INDEX(PlanDen,MATCH(TRIM(IF(ISNUMBER(FIND(".",E1285)),LEFT(E1285,FIND(".",E1285)-1),E1285)),PlanCont,0)),IFERROR(INDEX(PlanDen,MATCH(LEFT(TRIM(IF(ISNUMBER(FIND(".",E1285)),LEFT(E1285,FIND(".",E1285)-1),E1285)),4),PlanCont,0)),IFERROR(INDEX(PlanDen,MATCH(LEFT(TRIM(IF(ISNUMBER(FIND(".",E1285)),LEFT(E1285,FIND(".",E1285)-1),E1285)),3),PlanCont,0)),"Cont inexistent în plan"))))</f>
        <v/>
      </c>
      <c r="J1285" s="15" t="str">
        <f>IF(B1285="","",IFERROR(INDEX('Registru note'!$D$5:$D$504,MATCH(B1285,'Registru note'!$B$5:$B$504,0)),""))</f>
        <v/>
      </c>
      <c r="K1285" s="17" t="str">
        <f>IF(AND(B1285="",D1285="",E1285=""),"",TRIM(IF(ISNA(MATCH(B1285,'Registru note'!$B$5:$B$504,0)),"Nota nu există în registru. ","")&amp;IF(D1285="","Lipsește contul debitor. ",IF(NOT(OR(ISNUMBER(MATCH(TRIM(IF(ISNUMBER(FIND(".",D1285)),LEFT(D1285,FIND(".",D1285)-1),D1285)),PlanCont,0)),ISNUMBER(MATCH(LEFT(TRIM(IF(ISNUMBER(FIND(".",D1285)),LEFT(D1285,FIND(".",D1285)-1),D1285)),4),PlanCont,0)),ISNUMBER(MATCH(LEFT(TRIM(IF(ISNUMBER(FIND(".",D1285)),LEFT(D1285,FIND(".",D1285)-1),D1285)),3),PlanCont,0)))),"Contul debitor nu există în plan. ",""))&amp;IF(E1285="","Lipsește contul creditor. ",IF(NOT(OR(ISNUMBER(MATCH(TRIM(IF(ISNUMBER(FIND(".",E1285)),LEFT(E1285,FIND(".",E1285)-1),E1285)),PlanCont,0)),ISNUMBER(MATCH(LEFT(TRIM(IF(ISNUMBER(FIND(".",E1285)),LEFT(E1285,FIND(".",E1285)-1),E1285)),4),PlanCont,0)),ISNUMBER(MATCH(LEFT(TRIM(IF(ISNUMBER(FIND(".",E1285)),LEFT(E1285,FIND(".",E1285)-1),E1285)),3),PlanCont,0)))),"Contul creditor nu există în plan. ",""))&amp;IF(AND(D1285&lt;&gt;"",TRIM(D1285&amp;"")=TRIM(E1285&amp;"")),"Același cont pe debit și credit. ","")&amp;IF(N(F1285)=0,"Lipsește suma. ","")&amp;IF(AND(N(F1285)&lt;0,J1285&lt;&gt;"Stornare"),"Sumă negativă într-o notă care nu e de stornare. ","")&amp;IF(C1285="","Lipsește explicația. ","")))</f>
        <v/>
      </c>
      <c r="L1285" s="1" t="str">
        <f>IF(B1285="","",B1285&amp;"|"&amp;COUNTIF($B$5:B1285,B1285))</f>
        <v/>
      </c>
      <c r="M1285" s="1" t="str">
        <f t="shared" ref="M1285:M1348" si="62">IF(OR(B1285="",NOT(ISNUMBER(G1285))),"",G1285*100000+ROW())</f>
        <v/>
      </c>
    </row>
    <row r="1286" spans="2:13" x14ac:dyDescent="0.2">
      <c r="B1286" s="18"/>
      <c r="C1286" s="13"/>
      <c r="D1286" s="22"/>
      <c r="E1286" s="22"/>
      <c r="F1286" s="23"/>
      <c r="G1286" s="24" t="str">
        <f>IF(B1286="","",IFERROR(INDEX('Registru note'!$C$5:$C$504,MATCH(B1286,'Registru note'!$B$5:$B$504,0)),""))</f>
        <v/>
      </c>
      <c r="H1286" s="25" t="str">
        <f t="shared" si="60"/>
        <v/>
      </c>
      <c r="I1286" s="25" t="str">
        <f t="shared" si="61"/>
        <v/>
      </c>
      <c r="J1286" s="15" t="str">
        <f>IF(B1286="","",IFERROR(INDEX('Registru note'!$D$5:$D$504,MATCH(B1286,'Registru note'!$B$5:$B$504,0)),""))</f>
        <v/>
      </c>
      <c r="K1286" s="17" t="str">
        <f>IF(AND(B1286="",D1286="",E1286=""),"",TRIM(IF(ISNA(MATCH(B1286,'Registru note'!$B$5:$B$504,0)),"Nota nu există în registru. ","")&amp;IF(D1286="","Lipsește contul debitor. ",IF(NOT(OR(ISNUMBER(MATCH(TRIM(IF(ISNUMBER(FIND(".",D1286)),LEFT(D1286,FIND(".",D1286)-1),D1286)),PlanCont,0)),ISNUMBER(MATCH(LEFT(TRIM(IF(ISNUMBER(FIND(".",D1286)),LEFT(D1286,FIND(".",D1286)-1),D1286)),4),PlanCont,0)),ISNUMBER(MATCH(LEFT(TRIM(IF(ISNUMBER(FIND(".",D1286)),LEFT(D1286,FIND(".",D1286)-1),D1286)),3),PlanCont,0)))),"Contul debitor nu există în plan. ",""))&amp;IF(E1286="","Lipsește contul creditor. ",IF(NOT(OR(ISNUMBER(MATCH(TRIM(IF(ISNUMBER(FIND(".",E1286)),LEFT(E1286,FIND(".",E1286)-1),E1286)),PlanCont,0)),ISNUMBER(MATCH(LEFT(TRIM(IF(ISNUMBER(FIND(".",E1286)),LEFT(E1286,FIND(".",E1286)-1),E1286)),4),PlanCont,0)),ISNUMBER(MATCH(LEFT(TRIM(IF(ISNUMBER(FIND(".",E1286)),LEFT(E1286,FIND(".",E1286)-1),E1286)),3),PlanCont,0)))),"Contul creditor nu există în plan. ",""))&amp;IF(AND(D1286&lt;&gt;"",TRIM(D1286&amp;"")=TRIM(E1286&amp;"")),"Același cont pe debit și credit. ","")&amp;IF(N(F1286)=0,"Lipsește suma. ","")&amp;IF(AND(N(F1286)&lt;0,J1286&lt;&gt;"Stornare"),"Sumă negativă într-o notă care nu e de stornare. ","")&amp;IF(C1286="","Lipsește explicația. ","")))</f>
        <v/>
      </c>
      <c r="L1286" s="1" t="str">
        <f>IF(B1286="","",B1286&amp;"|"&amp;COUNTIF($B$5:B1286,B1286))</f>
        <v/>
      </c>
      <c r="M1286" s="1" t="str">
        <f t="shared" si="62"/>
        <v/>
      </c>
    </row>
    <row r="1287" spans="2:13" x14ac:dyDescent="0.2">
      <c r="B1287" s="18"/>
      <c r="C1287" s="13"/>
      <c r="D1287" s="22"/>
      <c r="E1287" s="22"/>
      <c r="F1287" s="23"/>
      <c r="G1287" s="24" t="str">
        <f>IF(B1287="","",IFERROR(INDEX('Registru note'!$C$5:$C$504,MATCH(B1287,'Registru note'!$B$5:$B$504,0)),""))</f>
        <v/>
      </c>
      <c r="H1287" s="25" t="str">
        <f t="shared" si="60"/>
        <v/>
      </c>
      <c r="I1287" s="25" t="str">
        <f t="shared" si="61"/>
        <v/>
      </c>
      <c r="J1287" s="15" t="str">
        <f>IF(B1287="","",IFERROR(INDEX('Registru note'!$D$5:$D$504,MATCH(B1287,'Registru note'!$B$5:$B$504,0)),""))</f>
        <v/>
      </c>
      <c r="K1287" s="17" t="str">
        <f>IF(AND(B1287="",D1287="",E1287=""),"",TRIM(IF(ISNA(MATCH(B1287,'Registru note'!$B$5:$B$504,0)),"Nota nu există în registru. ","")&amp;IF(D1287="","Lipsește contul debitor. ",IF(NOT(OR(ISNUMBER(MATCH(TRIM(IF(ISNUMBER(FIND(".",D1287)),LEFT(D1287,FIND(".",D1287)-1),D1287)),PlanCont,0)),ISNUMBER(MATCH(LEFT(TRIM(IF(ISNUMBER(FIND(".",D1287)),LEFT(D1287,FIND(".",D1287)-1),D1287)),4),PlanCont,0)),ISNUMBER(MATCH(LEFT(TRIM(IF(ISNUMBER(FIND(".",D1287)),LEFT(D1287,FIND(".",D1287)-1),D1287)),3),PlanCont,0)))),"Contul debitor nu există în plan. ",""))&amp;IF(E1287="","Lipsește contul creditor. ",IF(NOT(OR(ISNUMBER(MATCH(TRIM(IF(ISNUMBER(FIND(".",E1287)),LEFT(E1287,FIND(".",E1287)-1),E1287)),PlanCont,0)),ISNUMBER(MATCH(LEFT(TRIM(IF(ISNUMBER(FIND(".",E1287)),LEFT(E1287,FIND(".",E1287)-1),E1287)),4),PlanCont,0)),ISNUMBER(MATCH(LEFT(TRIM(IF(ISNUMBER(FIND(".",E1287)),LEFT(E1287,FIND(".",E1287)-1),E1287)),3),PlanCont,0)))),"Contul creditor nu există în plan. ",""))&amp;IF(AND(D1287&lt;&gt;"",TRIM(D1287&amp;"")=TRIM(E1287&amp;"")),"Același cont pe debit și credit. ","")&amp;IF(N(F1287)=0,"Lipsește suma. ","")&amp;IF(AND(N(F1287)&lt;0,J1287&lt;&gt;"Stornare"),"Sumă negativă într-o notă care nu e de stornare. ","")&amp;IF(C1287="","Lipsește explicația. ","")))</f>
        <v/>
      </c>
      <c r="L1287" s="1" t="str">
        <f>IF(B1287="","",B1287&amp;"|"&amp;COUNTIF($B$5:B1287,B1287))</f>
        <v/>
      </c>
      <c r="M1287" s="1" t="str">
        <f t="shared" si="62"/>
        <v/>
      </c>
    </row>
    <row r="1288" spans="2:13" x14ac:dyDescent="0.2">
      <c r="B1288" s="18"/>
      <c r="C1288" s="13"/>
      <c r="D1288" s="22"/>
      <c r="E1288" s="22"/>
      <c r="F1288" s="23"/>
      <c r="G1288" s="24" t="str">
        <f>IF(B1288="","",IFERROR(INDEX('Registru note'!$C$5:$C$504,MATCH(B1288,'Registru note'!$B$5:$B$504,0)),""))</f>
        <v/>
      </c>
      <c r="H1288" s="25" t="str">
        <f t="shared" si="60"/>
        <v/>
      </c>
      <c r="I1288" s="25" t="str">
        <f t="shared" si="61"/>
        <v/>
      </c>
      <c r="J1288" s="15" t="str">
        <f>IF(B1288="","",IFERROR(INDEX('Registru note'!$D$5:$D$504,MATCH(B1288,'Registru note'!$B$5:$B$504,0)),""))</f>
        <v/>
      </c>
      <c r="K1288" s="17" t="str">
        <f>IF(AND(B1288="",D1288="",E1288=""),"",TRIM(IF(ISNA(MATCH(B1288,'Registru note'!$B$5:$B$504,0)),"Nota nu există în registru. ","")&amp;IF(D1288="","Lipsește contul debitor. ",IF(NOT(OR(ISNUMBER(MATCH(TRIM(IF(ISNUMBER(FIND(".",D1288)),LEFT(D1288,FIND(".",D1288)-1),D1288)),PlanCont,0)),ISNUMBER(MATCH(LEFT(TRIM(IF(ISNUMBER(FIND(".",D1288)),LEFT(D1288,FIND(".",D1288)-1),D1288)),4),PlanCont,0)),ISNUMBER(MATCH(LEFT(TRIM(IF(ISNUMBER(FIND(".",D1288)),LEFT(D1288,FIND(".",D1288)-1),D1288)),3),PlanCont,0)))),"Contul debitor nu există în plan. ",""))&amp;IF(E1288="","Lipsește contul creditor. ",IF(NOT(OR(ISNUMBER(MATCH(TRIM(IF(ISNUMBER(FIND(".",E1288)),LEFT(E1288,FIND(".",E1288)-1),E1288)),PlanCont,0)),ISNUMBER(MATCH(LEFT(TRIM(IF(ISNUMBER(FIND(".",E1288)),LEFT(E1288,FIND(".",E1288)-1),E1288)),4),PlanCont,0)),ISNUMBER(MATCH(LEFT(TRIM(IF(ISNUMBER(FIND(".",E1288)),LEFT(E1288,FIND(".",E1288)-1),E1288)),3),PlanCont,0)))),"Contul creditor nu există în plan. ",""))&amp;IF(AND(D1288&lt;&gt;"",TRIM(D1288&amp;"")=TRIM(E1288&amp;"")),"Același cont pe debit și credit. ","")&amp;IF(N(F1288)=0,"Lipsește suma. ","")&amp;IF(AND(N(F1288)&lt;0,J1288&lt;&gt;"Stornare"),"Sumă negativă într-o notă care nu e de stornare. ","")&amp;IF(C1288="","Lipsește explicația. ","")))</f>
        <v/>
      </c>
      <c r="L1288" s="1" t="str">
        <f>IF(B1288="","",B1288&amp;"|"&amp;COUNTIF($B$5:B1288,B1288))</f>
        <v/>
      </c>
      <c r="M1288" s="1" t="str">
        <f t="shared" si="62"/>
        <v/>
      </c>
    </row>
    <row r="1289" spans="2:13" x14ac:dyDescent="0.2">
      <c r="B1289" s="18"/>
      <c r="C1289" s="13"/>
      <c r="D1289" s="22"/>
      <c r="E1289" s="22"/>
      <c r="F1289" s="23"/>
      <c r="G1289" s="24" t="str">
        <f>IF(B1289="","",IFERROR(INDEX('Registru note'!$C$5:$C$504,MATCH(B1289,'Registru note'!$B$5:$B$504,0)),""))</f>
        <v/>
      </c>
      <c r="H1289" s="25" t="str">
        <f t="shared" si="60"/>
        <v/>
      </c>
      <c r="I1289" s="25" t="str">
        <f t="shared" si="61"/>
        <v/>
      </c>
      <c r="J1289" s="15" t="str">
        <f>IF(B1289="","",IFERROR(INDEX('Registru note'!$D$5:$D$504,MATCH(B1289,'Registru note'!$B$5:$B$504,0)),""))</f>
        <v/>
      </c>
      <c r="K1289" s="17" t="str">
        <f>IF(AND(B1289="",D1289="",E1289=""),"",TRIM(IF(ISNA(MATCH(B1289,'Registru note'!$B$5:$B$504,0)),"Nota nu există în registru. ","")&amp;IF(D1289="","Lipsește contul debitor. ",IF(NOT(OR(ISNUMBER(MATCH(TRIM(IF(ISNUMBER(FIND(".",D1289)),LEFT(D1289,FIND(".",D1289)-1),D1289)),PlanCont,0)),ISNUMBER(MATCH(LEFT(TRIM(IF(ISNUMBER(FIND(".",D1289)),LEFT(D1289,FIND(".",D1289)-1),D1289)),4),PlanCont,0)),ISNUMBER(MATCH(LEFT(TRIM(IF(ISNUMBER(FIND(".",D1289)),LEFT(D1289,FIND(".",D1289)-1),D1289)),3),PlanCont,0)))),"Contul debitor nu există în plan. ",""))&amp;IF(E1289="","Lipsește contul creditor. ",IF(NOT(OR(ISNUMBER(MATCH(TRIM(IF(ISNUMBER(FIND(".",E1289)),LEFT(E1289,FIND(".",E1289)-1),E1289)),PlanCont,0)),ISNUMBER(MATCH(LEFT(TRIM(IF(ISNUMBER(FIND(".",E1289)),LEFT(E1289,FIND(".",E1289)-1),E1289)),4),PlanCont,0)),ISNUMBER(MATCH(LEFT(TRIM(IF(ISNUMBER(FIND(".",E1289)),LEFT(E1289,FIND(".",E1289)-1),E1289)),3),PlanCont,0)))),"Contul creditor nu există în plan. ",""))&amp;IF(AND(D1289&lt;&gt;"",TRIM(D1289&amp;"")=TRIM(E1289&amp;"")),"Același cont pe debit și credit. ","")&amp;IF(N(F1289)=0,"Lipsește suma. ","")&amp;IF(AND(N(F1289)&lt;0,J1289&lt;&gt;"Stornare"),"Sumă negativă într-o notă care nu e de stornare. ","")&amp;IF(C1289="","Lipsește explicația. ","")))</f>
        <v/>
      </c>
      <c r="L1289" s="1" t="str">
        <f>IF(B1289="","",B1289&amp;"|"&amp;COUNTIF($B$5:B1289,B1289))</f>
        <v/>
      </c>
      <c r="M1289" s="1" t="str">
        <f t="shared" si="62"/>
        <v/>
      </c>
    </row>
    <row r="1290" spans="2:13" x14ac:dyDescent="0.2">
      <c r="B1290" s="18"/>
      <c r="C1290" s="13"/>
      <c r="D1290" s="22"/>
      <c r="E1290" s="22"/>
      <c r="F1290" s="23"/>
      <c r="G1290" s="24" t="str">
        <f>IF(B1290="","",IFERROR(INDEX('Registru note'!$C$5:$C$504,MATCH(B1290,'Registru note'!$B$5:$B$504,0)),""))</f>
        <v/>
      </c>
      <c r="H1290" s="25" t="str">
        <f t="shared" si="60"/>
        <v/>
      </c>
      <c r="I1290" s="25" t="str">
        <f t="shared" si="61"/>
        <v/>
      </c>
      <c r="J1290" s="15" t="str">
        <f>IF(B1290="","",IFERROR(INDEX('Registru note'!$D$5:$D$504,MATCH(B1290,'Registru note'!$B$5:$B$504,0)),""))</f>
        <v/>
      </c>
      <c r="K1290" s="17" t="str">
        <f>IF(AND(B1290="",D1290="",E1290=""),"",TRIM(IF(ISNA(MATCH(B1290,'Registru note'!$B$5:$B$504,0)),"Nota nu există în registru. ","")&amp;IF(D1290="","Lipsește contul debitor. ",IF(NOT(OR(ISNUMBER(MATCH(TRIM(IF(ISNUMBER(FIND(".",D1290)),LEFT(D1290,FIND(".",D1290)-1),D1290)),PlanCont,0)),ISNUMBER(MATCH(LEFT(TRIM(IF(ISNUMBER(FIND(".",D1290)),LEFT(D1290,FIND(".",D1290)-1),D1290)),4),PlanCont,0)),ISNUMBER(MATCH(LEFT(TRIM(IF(ISNUMBER(FIND(".",D1290)),LEFT(D1290,FIND(".",D1290)-1),D1290)),3),PlanCont,0)))),"Contul debitor nu există în plan. ",""))&amp;IF(E1290="","Lipsește contul creditor. ",IF(NOT(OR(ISNUMBER(MATCH(TRIM(IF(ISNUMBER(FIND(".",E1290)),LEFT(E1290,FIND(".",E1290)-1),E1290)),PlanCont,0)),ISNUMBER(MATCH(LEFT(TRIM(IF(ISNUMBER(FIND(".",E1290)),LEFT(E1290,FIND(".",E1290)-1),E1290)),4),PlanCont,0)),ISNUMBER(MATCH(LEFT(TRIM(IF(ISNUMBER(FIND(".",E1290)),LEFT(E1290,FIND(".",E1290)-1),E1290)),3),PlanCont,0)))),"Contul creditor nu există în plan. ",""))&amp;IF(AND(D1290&lt;&gt;"",TRIM(D1290&amp;"")=TRIM(E1290&amp;"")),"Același cont pe debit și credit. ","")&amp;IF(N(F1290)=0,"Lipsește suma. ","")&amp;IF(AND(N(F1290)&lt;0,J1290&lt;&gt;"Stornare"),"Sumă negativă într-o notă care nu e de stornare. ","")&amp;IF(C1290="","Lipsește explicația. ","")))</f>
        <v/>
      </c>
      <c r="L1290" s="1" t="str">
        <f>IF(B1290="","",B1290&amp;"|"&amp;COUNTIF($B$5:B1290,B1290))</f>
        <v/>
      </c>
      <c r="M1290" s="1" t="str">
        <f t="shared" si="62"/>
        <v/>
      </c>
    </row>
    <row r="1291" spans="2:13" x14ac:dyDescent="0.2">
      <c r="B1291" s="18"/>
      <c r="C1291" s="13"/>
      <c r="D1291" s="22"/>
      <c r="E1291" s="22"/>
      <c r="F1291" s="23"/>
      <c r="G1291" s="24" t="str">
        <f>IF(B1291="","",IFERROR(INDEX('Registru note'!$C$5:$C$504,MATCH(B1291,'Registru note'!$B$5:$B$504,0)),""))</f>
        <v/>
      </c>
      <c r="H1291" s="25" t="str">
        <f t="shared" si="60"/>
        <v/>
      </c>
      <c r="I1291" s="25" t="str">
        <f t="shared" si="61"/>
        <v/>
      </c>
      <c r="J1291" s="15" t="str">
        <f>IF(B1291="","",IFERROR(INDEX('Registru note'!$D$5:$D$504,MATCH(B1291,'Registru note'!$B$5:$B$504,0)),""))</f>
        <v/>
      </c>
      <c r="K1291" s="17" t="str">
        <f>IF(AND(B1291="",D1291="",E1291=""),"",TRIM(IF(ISNA(MATCH(B1291,'Registru note'!$B$5:$B$504,0)),"Nota nu există în registru. ","")&amp;IF(D1291="","Lipsește contul debitor. ",IF(NOT(OR(ISNUMBER(MATCH(TRIM(IF(ISNUMBER(FIND(".",D1291)),LEFT(D1291,FIND(".",D1291)-1),D1291)),PlanCont,0)),ISNUMBER(MATCH(LEFT(TRIM(IF(ISNUMBER(FIND(".",D1291)),LEFT(D1291,FIND(".",D1291)-1),D1291)),4),PlanCont,0)),ISNUMBER(MATCH(LEFT(TRIM(IF(ISNUMBER(FIND(".",D1291)),LEFT(D1291,FIND(".",D1291)-1),D1291)),3),PlanCont,0)))),"Contul debitor nu există în plan. ",""))&amp;IF(E1291="","Lipsește contul creditor. ",IF(NOT(OR(ISNUMBER(MATCH(TRIM(IF(ISNUMBER(FIND(".",E1291)),LEFT(E1291,FIND(".",E1291)-1),E1291)),PlanCont,0)),ISNUMBER(MATCH(LEFT(TRIM(IF(ISNUMBER(FIND(".",E1291)),LEFT(E1291,FIND(".",E1291)-1),E1291)),4),PlanCont,0)),ISNUMBER(MATCH(LEFT(TRIM(IF(ISNUMBER(FIND(".",E1291)),LEFT(E1291,FIND(".",E1291)-1),E1291)),3),PlanCont,0)))),"Contul creditor nu există în plan. ",""))&amp;IF(AND(D1291&lt;&gt;"",TRIM(D1291&amp;"")=TRIM(E1291&amp;"")),"Același cont pe debit și credit. ","")&amp;IF(N(F1291)=0,"Lipsește suma. ","")&amp;IF(AND(N(F1291)&lt;0,J1291&lt;&gt;"Stornare"),"Sumă negativă într-o notă care nu e de stornare. ","")&amp;IF(C1291="","Lipsește explicația. ","")))</f>
        <v/>
      </c>
      <c r="L1291" s="1" t="str">
        <f>IF(B1291="","",B1291&amp;"|"&amp;COUNTIF($B$5:B1291,B1291))</f>
        <v/>
      </c>
      <c r="M1291" s="1" t="str">
        <f t="shared" si="62"/>
        <v/>
      </c>
    </row>
    <row r="1292" spans="2:13" x14ac:dyDescent="0.2">
      <c r="B1292" s="18"/>
      <c r="C1292" s="13"/>
      <c r="D1292" s="22"/>
      <c r="E1292" s="22"/>
      <c r="F1292" s="23"/>
      <c r="G1292" s="24" t="str">
        <f>IF(B1292="","",IFERROR(INDEX('Registru note'!$C$5:$C$504,MATCH(B1292,'Registru note'!$B$5:$B$504,0)),""))</f>
        <v/>
      </c>
      <c r="H1292" s="25" t="str">
        <f t="shared" si="60"/>
        <v/>
      </c>
      <c r="I1292" s="25" t="str">
        <f t="shared" si="61"/>
        <v/>
      </c>
      <c r="J1292" s="15" t="str">
        <f>IF(B1292="","",IFERROR(INDEX('Registru note'!$D$5:$D$504,MATCH(B1292,'Registru note'!$B$5:$B$504,0)),""))</f>
        <v/>
      </c>
      <c r="K1292" s="17" t="str">
        <f>IF(AND(B1292="",D1292="",E1292=""),"",TRIM(IF(ISNA(MATCH(B1292,'Registru note'!$B$5:$B$504,0)),"Nota nu există în registru. ","")&amp;IF(D1292="","Lipsește contul debitor. ",IF(NOT(OR(ISNUMBER(MATCH(TRIM(IF(ISNUMBER(FIND(".",D1292)),LEFT(D1292,FIND(".",D1292)-1),D1292)),PlanCont,0)),ISNUMBER(MATCH(LEFT(TRIM(IF(ISNUMBER(FIND(".",D1292)),LEFT(D1292,FIND(".",D1292)-1),D1292)),4),PlanCont,0)),ISNUMBER(MATCH(LEFT(TRIM(IF(ISNUMBER(FIND(".",D1292)),LEFT(D1292,FIND(".",D1292)-1),D1292)),3),PlanCont,0)))),"Contul debitor nu există în plan. ",""))&amp;IF(E1292="","Lipsește contul creditor. ",IF(NOT(OR(ISNUMBER(MATCH(TRIM(IF(ISNUMBER(FIND(".",E1292)),LEFT(E1292,FIND(".",E1292)-1),E1292)),PlanCont,0)),ISNUMBER(MATCH(LEFT(TRIM(IF(ISNUMBER(FIND(".",E1292)),LEFT(E1292,FIND(".",E1292)-1),E1292)),4),PlanCont,0)),ISNUMBER(MATCH(LEFT(TRIM(IF(ISNUMBER(FIND(".",E1292)),LEFT(E1292,FIND(".",E1292)-1),E1292)),3),PlanCont,0)))),"Contul creditor nu există în plan. ",""))&amp;IF(AND(D1292&lt;&gt;"",TRIM(D1292&amp;"")=TRIM(E1292&amp;"")),"Același cont pe debit și credit. ","")&amp;IF(N(F1292)=0,"Lipsește suma. ","")&amp;IF(AND(N(F1292)&lt;0,J1292&lt;&gt;"Stornare"),"Sumă negativă într-o notă care nu e de stornare. ","")&amp;IF(C1292="","Lipsește explicația. ","")))</f>
        <v/>
      </c>
      <c r="L1292" s="1" t="str">
        <f>IF(B1292="","",B1292&amp;"|"&amp;COUNTIF($B$5:B1292,B1292))</f>
        <v/>
      </c>
      <c r="M1292" s="1" t="str">
        <f t="shared" si="62"/>
        <v/>
      </c>
    </row>
    <row r="1293" spans="2:13" x14ac:dyDescent="0.2">
      <c r="B1293" s="18"/>
      <c r="C1293" s="13"/>
      <c r="D1293" s="22"/>
      <c r="E1293" s="22"/>
      <c r="F1293" s="23"/>
      <c r="G1293" s="24" t="str">
        <f>IF(B1293="","",IFERROR(INDEX('Registru note'!$C$5:$C$504,MATCH(B1293,'Registru note'!$B$5:$B$504,0)),""))</f>
        <v/>
      </c>
      <c r="H1293" s="25" t="str">
        <f t="shared" si="60"/>
        <v/>
      </c>
      <c r="I1293" s="25" t="str">
        <f t="shared" si="61"/>
        <v/>
      </c>
      <c r="J1293" s="15" t="str">
        <f>IF(B1293="","",IFERROR(INDEX('Registru note'!$D$5:$D$504,MATCH(B1293,'Registru note'!$B$5:$B$504,0)),""))</f>
        <v/>
      </c>
      <c r="K1293" s="17" t="str">
        <f>IF(AND(B1293="",D1293="",E1293=""),"",TRIM(IF(ISNA(MATCH(B1293,'Registru note'!$B$5:$B$504,0)),"Nota nu există în registru. ","")&amp;IF(D1293="","Lipsește contul debitor. ",IF(NOT(OR(ISNUMBER(MATCH(TRIM(IF(ISNUMBER(FIND(".",D1293)),LEFT(D1293,FIND(".",D1293)-1),D1293)),PlanCont,0)),ISNUMBER(MATCH(LEFT(TRIM(IF(ISNUMBER(FIND(".",D1293)),LEFT(D1293,FIND(".",D1293)-1),D1293)),4),PlanCont,0)),ISNUMBER(MATCH(LEFT(TRIM(IF(ISNUMBER(FIND(".",D1293)),LEFT(D1293,FIND(".",D1293)-1),D1293)),3),PlanCont,0)))),"Contul debitor nu există în plan. ",""))&amp;IF(E1293="","Lipsește contul creditor. ",IF(NOT(OR(ISNUMBER(MATCH(TRIM(IF(ISNUMBER(FIND(".",E1293)),LEFT(E1293,FIND(".",E1293)-1),E1293)),PlanCont,0)),ISNUMBER(MATCH(LEFT(TRIM(IF(ISNUMBER(FIND(".",E1293)),LEFT(E1293,FIND(".",E1293)-1),E1293)),4),PlanCont,0)),ISNUMBER(MATCH(LEFT(TRIM(IF(ISNUMBER(FIND(".",E1293)),LEFT(E1293,FIND(".",E1293)-1),E1293)),3),PlanCont,0)))),"Contul creditor nu există în plan. ",""))&amp;IF(AND(D1293&lt;&gt;"",TRIM(D1293&amp;"")=TRIM(E1293&amp;"")),"Același cont pe debit și credit. ","")&amp;IF(N(F1293)=0,"Lipsește suma. ","")&amp;IF(AND(N(F1293)&lt;0,J1293&lt;&gt;"Stornare"),"Sumă negativă într-o notă care nu e de stornare. ","")&amp;IF(C1293="","Lipsește explicația. ","")))</f>
        <v/>
      </c>
      <c r="L1293" s="1" t="str">
        <f>IF(B1293="","",B1293&amp;"|"&amp;COUNTIF($B$5:B1293,B1293))</f>
        <v/>
      </c>
      <c r="M1293" s="1" t="str">
        <f t="shared" si="62"/>
        <v/>
      </c>
    </row>
    <row r="1294" spans="2:13" x14ac:dyDescent="0.2">
      <c r="B1294" s="18"/>
      <c r="C1294" s="13"/>
      <c r="D1294" s="22"/>
      <c r="E1294" s="22"/>
      <c r="F1294" s="23"/>
      <c r="G1294" s="24" t="str">
        <f>IF(B1294="","",IFERROR(INDEX('Registru note'!$C$5:$C$504,MATCH(B1294,'Registru note'!$B$5:$B$504,0)),""))</f>
        <v/>
      </c>
      <c r="H1294" s="25" t="str">
        <f t="shared" si="60"/>
        <v/>
      </c>
      <c r="I1294" s="25" t="str">
        <f t="shared" si="61"/>
        <v/>
      </c>
      <c r="J1294" s="15" t="str">
        <f>IF(B1294="","",IFERROR(INDEX('Registru note'!$D$5:$D$504,MATCH(B1294,'Registru note'!$B$5:$B$504,0)),""))</f>
        <v/>
      </c>
      <c r="K1294" s="17" t="str">
        <f>IF(AND(B1294="",D1294="",E1294=""),"",TRIM(IF(ISNA(MATCH(B1294,'Registru note'!$B$5:$B$504,0)),"Nota nu există în registru. ","")&amp;IF(D1294="","Lipsește contul debitor. ",IF(NOT(OR(ISNUMBER(MATCH(TRIM(IF(ISNUMBER(FIND(".",D1294)),LEFT(D1294,FIND(".",D1294)-1),D1294)),PlanCont,0)),ISNUMBER(MATCH(LEFT(TRIM(IF(ISNUMBER(FIND(".",D1294)),LEFT(D1294,FIND(".",D1294)-1),D1294)),4),PlanCont,0)),ISNUMBER(MATCH(LEFT(TRIM(IF(ISNUMBER(FIND(".",D1294)),LEFT(D1294,FIND(".",D1294)-1),D1294)),3),PlanCont,0)))),"Contul debitor nu există în plan. ",""))&amp;IF(E1294="","Lipsește contul creditor. ",IF(NOT(OR(ISNUMBER(MATCH(TRIM(IF(ISNUMBER(FIND(".",E1294)),LEFT(E1294,FIND(".",E1294)-1),E1294)),PlanCont,0)),ISNUMBER(MATCH(LEFT(TRIM(IF(ISNUMBER(FIND(".",E1294)),LEFT(E1294,FIND(".",E1294)-1),E1294)),4),PlanCont,0)),ISNUMBER(MATCH(LEFT(TRIM(IF(ISNUMBER(FIND(".",E1294)),LEFT(E1294,FIND(".",E1294)-1),E1294)),3),PlanCont,0)))),"Contul creditor nu există în plan. ",""))&amp;IF(AND(D1294&lt;&gt;"",TRIM(D1294&amp;"")=TRIM(E1294&amp;"")),"Același cont pe debit și credit. ","")&amp;IF(N(F1294)=0,"Lipsește suma. ","")&amp;IF(AND(N(F1294)&lt;0,J1294&lt;&gt;"Stornare"),"Sumă negativă într-o notă care nu e de stornare. ","")&amp;IF(C1294="","Lipsește explicația. ","")))</f>
        <v/>
      </c>
      <c r="L1294" s="1" t="str">
        <f>IF(B1294="","",B1294&amp;"|"&amp;COUNTIF($B$5:B1294,B1294))</f>
        <v/>
      </c>
      <c r="M1294" s="1" t="str">
        <f t="shared" si="62"/>
        <v/>
      </c>
    </row>
    <row r="1295" spans="2:13" x14ac:dyDescent="0.2">
      <c r="B1295" s="18"/>
      <c r="C1295" s="13"/>
      <c r="D1295" s="22"/>
      <c r="E1295" s="22"/>
      <c r="F1295" s="23"/>
      <c r="G1295" s="24" t="str">
        <f>IF(B1295="","",IFERROR(INDEX('Registru note'!$C$5:$C$504,MATCH(B1295,'Registru note'!$B$5:$B$504,0)),""))</f>
        <v/>
      </c>
      <c r="H1295" s="25" t="str">
        <f t="shared" si="60"/>
        <v/>
      </c>
      <c r="I1295" s="25" t="str">
        <f t="shared" si="61"/>
        <v/>
      </c>
      <c r="J1295" s="15" t="str">
        <f>IF(B1295="","",IFERROR(INDEX('Registru note'!$D$5:$D$504,MATCH(B1295,'Registru note'!$B$5:$B$504,0)),""))</f>
        <v/>
      </c>
      <c r="K1295" s="17" t="str">
        <f>IF(AND(B1295="",D1295="",E1295=""),"",TRIM(IF(ISNA(MATCH(B1295,'Registru note'!$B$5:$B$504,0)),"Nota nu există în registru. ","")&amp;IF(D1295="","Lipsește contul debitor. ",IF(NOT(OR(ISNUMBER(MATCH(TRIM(IF(ISNUMBER(FIND(".",D1295)),LEFT(D1295,FIND(".",D1295)-1),D1295)),PlanCont,0)),ISNUMBER(MATCH(LEFT(TRIM(IF(ISNUMBER(FIND(".",D1295)),LEFT(D1295,FIND(".",D1295)-1),D1295)),4),PlanCont,0)),ISNUMBER(MATCH(LEFT(TRIM(IF(ISNUMBER(FIND(".",D1295)),LEFT(D1295,FIND(".",D1295)-1),D1295)),3),PlanCont,0)))),"Contul debitor nu există în plan. ",""))&amp;IF(E1295="","Lipsește contul creditor. ",IF(NOT(OR(ISNUMBER(MATCH(TRIM(IF(ISNUMBER(FIND(".",E1295)),LEFT(E1295,FIND(".",E1295)-1),E1295)),PlanCont,0)),ISNUMBER(MATCH(LEFT(TRIM(IF(ISNUMBER(FIND(".",E1295)),LEFT(E1295,FIND(".",E1295)-1),E1295)),4),PlanCont,0)),ISNUMBER(MATCH(LEFT(TRIM(IF(ISNUMBER(FIND(".",E1295)),LEFT(E1295,FIND(".",E1295)-1),E1295)),3),PlanCont,0)))),"Contul creditor nu există în plan. ",""))&amp;IF(AND(D1295&lt;&gt;"",TRIM(D1295&amp;"")=TRIM(E1295&amp;"")),"Același cont pe debit și credit. ","")&amp;IF(N(F1295)=0,"Lipsește suma. ","")&amp;IF(AND(N(F1295)&lt;0,J1295&lt;&gt;"Stornare"),"Sumă negativă într-o notă care nu e de stornare. ","")&amp;IF(C1295="","Lipsește explicația. ","")))</f>
        <v/>
      </c>
      <c r="L1295" s="1" t="str">
        <f>IF(B1295="","",B1295&amp;"|"&amp;COUNTIF($B$5:B1295,B1295))</f>
        <v/>
      </c>
      <c r="M1295" s="1" t="str">
        <f t="shared" si="62"/>
        <v/>
      </c>
    </row>
    <row r="1296" spans="2:13" x14ac:dyDescent="0.2">
      <c r="B1296" s="18"/>
      <c r="C1296" s="13"/>
      <c r="D1296" s="22"/>
      <c r="E1296" s="22"/>
      <c r="F1296" s="23"/>
      <c r="G1296" s="24" t="str">
        <f>IF(B1296="","",IFERROR(INDEX('Registru note'!$C$5:$C$504,MATCH(B1296,'Registru note'!$B$5:$B$504,0)),""))</f>
        <v/>
      </c>
      <c r="H1296" s="25" t="str">
        <f t="shared" si="60"/>
        <v/>
      </c>
      <c r="I1296" s="25" t="str">
        <f t="shared" si="61"/>
        <v/>
      </c>
      <c r="J1296" s="15" t="str">
        <f>IF(B1296="","",IFERROR(INDEX('Registru note'!$D$5:$D$504,MATCH(B1296,'Registru note'!$B$5:$B$504,0)),""))</f>
        <v/>
      </c>
      <c r="K1296" s="17" t="str">
        <f>IF(AND(B1296="",D1296="",E1296=""),"",TRIM(IF(ISNA(MATCH(B1296,'Registru note'!$B$5:$B$504,0)),"Nota nu există în registru. ","")&amp;IF(D1296="","Lipsește contul debitor. ",IF(NOT(OR(ISNUMBER(MATCH(TRIM(IF(ISNUMBER(FIND(".",D1296)),LEFT(D1296,FIND(".",D1296)-1),D1296)),PlanCont,0)),ISNUMBER(MATCH(LEFT(TRIM(IF(ISNUMBER(FIND(".",D1296)),LEFT(D1296,FIND(".",D1296)-1),D1296)),4),PlanCont,0)),ISNUMBER(MATCH(LEFT(TRIM(IF(ISNUMBER(FIND(".",D1296)),LEFT(D1296,FIND(".",D1296)-1),D1296)),3),PlanCont,0)))),"Contul debitor nu există în plan. ",""))&amp;IF(E1296="","Lipsește contul creditor. ",IF(NOT(OR(ISNUMBER(MATCH(TRIM(IF(ISNUMBER(FIND(".",E1296)),LEFT(E1296,FIND(".",E1296)-1),E1296)),PlanCont,0)),ISNUMBER(MATCH(LEFT(TRIM(IF(ISNUMBER(FIND(".",E1296)),LEFT(E1296,FIND(".",E1296)-1),E1296)),4),PlanCont,0)),ISNUMBER(MATCH(LEFT(TRIM(IF(ISNUMBER(FIND(".",E1296)),LEFT(E1296,FIND(".",E1296)-1),E1296)),3),PlanCont,0)))),"Contul creditor nu există în plan. ",""))&amp;IF(AND(D1296&lt;&gt;"",TRIM(D1296&amp;"")=TRIM(E1296&amp;"")),"Același cont pe debit și credit. ","")&amp;IF(N(F1296)=0,"Lipsește suma. ","")&amp;IF(AND(N(F1296)&lt;0,J1296&lt;&gt;"Stornare"),"Sumă negativă într-o notă care nu e de stornare. ","")&amp;IF(C1296="","Lipsește explicația. ","")))</f>
        <v/>
      </c>
      <c r="L1296" s="1" t="str">
        <f>IF(B1296="","",B1296&amp;"|"&amp;COUNTIF($B$5:B1296,B1296))</f>
        <v/>
      </c>
      <c r="M1296" s="1" t="str">
        <f t="shared" si="62"/>
        <v/>
      </c>
    </row>
    <row r="1297" spans="2:13" x14ac:dyDescent="0.2">
      <c r="B1297" s="18"/>
      <c r="C1297" s="13"/>
      <c r="D1297" s="22"/>
      <c r="E1297" s="22"/>
      <c r="F1297" s="23"/>
      <c r="G1297" s="24" t="str">
        <f>IF(B1297="","",IFERROR(INDEX('Registru note'!$C$5:$C$504,MATCH(B1297,'Registru note'!$B$5:$B$504,0)),""))</f>
        <v/>
      </c>
      <c r="H1297" s="25" t="str">
        <f t="shared" si="60"/>
        <v/>
      </c>
      <c r="I1297" s="25" t="str">
        <f t="shared" si="61"/>
        <v/>
      </c>
      <c r="J1297" s="15" t="str">
        <f>IF(B1297="","",IFERROR(INDEX('Registru note'!$D$5:$D$504,MATCH(B1297,'Registru note'!$B$5:$B$504,0)),""))</f>
        <v/>
      </c>
      <c r="K1297" s="17" t="str">
        <f>IF(AND(B1297="",D1297="",E1297=""),"",TRIM(IF(ISNA(MATCH(B1297,'Registru note'!$B$5:$B$504,0)),"Nota nu există în registru. ","")&amp;IF(D1297="","Lipsește contul debitor. ",IF(NOT(OR(ISNUMBER(MATCH(TRIM(IF(ISNUMBER(FIND(".",D1297)),LEFT(D1297,FIND(".",D1297)-1),D1297)),PlanCont,0)),ISNUMBER(MATCH(LEFT(TRIM(IF(ISNUMBER(FIND(".",D1297)),LEFT(D1297,FIND(".",D1297)-1),D1297)),4),PlanCont,0)),ISNUMBER(MATCH(LEFT(TRIM(IF(ISNUMBER(FIND(".",D1297)),LEFT(D1297,FIND(".",D1297)-1),D1297)),3),PlanCont,0)))),"Contul debitor nu există în plan. ",""))&amp;IF(E1297="","Lipsește contul creditor. ",IF(NOT(OR(ISNUMBER(MATCH(TRIM(IF(ISNUMBER(FIND(".",E1297)),LEFT(E1297,FIND(".",E1297)-1),E1297)),PlanCont,0)),ISNUMBER(MATCH(LEFT(TRIM(IF(ISNUMBER(FIND(".",E1297)),LEFT(E1297,FIND(".",E1297)-1),E1297)),4),PlanCont,0)),ISNUMBER(MATCH(LEFT(TRIM(IF(ISNUMBER(FIND(".",E1297)),LEFT(E1297,FIND(".",E1297)-1),E1297)),3),PlanCont,0)))),"Contul creditor nu există în plan. ",""))&amp;IF(AND(D1297&lt;&gt;"",TRIM(D1297&amp;"")=TRIM(E1297&amp;"")),"Același cont pe debit și credit. ","")&amp;IF(N(F1297)=0,"Lipsește suma. ","")&amp;IF(AND(N(F1297)&lt;0,J1297&lt;&gt;"Stornare"),"Sumă negativă într-o notă care nu e de stornare. ","")&amp;IF(C1297="","Lipsește explicația. ","")))</f>
        <v/>
      </c>
      <c r="L1297" s="1" t="str">
        <f>IF(B1297="","",B1297&amp;"|"&amp;COUNTIF($B$5:B1297,B1297))</f>
        <v/>
      </c>
      <c r="M1297" s="1" t="str">
        <f t="shared" si="62"/>
        <v/>
      </c>
    </row>
    <row r="1298" spans="2:13" x14ac:dyDescent="0.2">
      <c r="B1298" s="18"/>
      <c r="C1298" s="13"/>
      <c r="D1298" s="22"/>
      <c r="E1298" s="22"/>
      <c r="F1298" s="23"/>
      <c r="G1298" s="24" t="str">
        <f>IF(B1298="","",IFERROR(INDEX('Registru note'!$C$5:$C$504,MATCH(B1298,'Registru note'!$B$5:$B$504,0)),""))</f>
        <v/>
      </c>
      <c r="H1298" s="25" t="str">
        <f t="shared" si="60"/>
        <v/>
      </c>
      <c r="I1298" s="25" t="str">
        <f t="shared" si="61"/>
        <v/>
      </c>
      <c r="J1298" s="15" t="str">
        <f>IF(B1298="","",IFERROR(INDEX('Registru note'!$D$5:$D$504,MATCH(B1298,'Registru note'!$B$5:$B$504,0)),""))</f>
        <v/>
      </c>
      <c r="K1298" s="17" t="str">
        <f>IF(AND(B1298="",D1298="",E1298=""),"",TRIM(IF(ISNA(MATCH(B1298,'Registru note'!$B$5:$B$504,0)),"Nota nu există în registru. ","")&amp;IF(D1298="","Lipsește contul debitor. ",IF(NOT(OR(ISNUMBER(MATCH(TRIM(IF(ISNUMBER(FIND(".",D1298)),LEFT(D1298,FIND(".",D1298)-1),D1298)),PlanCont,0)),ISNUMBER(MATCH(LEFT(TRIM(IF(ISNUMBER(FIND(".",D1298)),LEFT(D1298,FIND(".",D1298)-1),D1298)),4),PlanCont,0)),ISNUMBER(MATCH(LEFT(TRIM(IF(ISNUMBER(FIND(".",D1298)),LEFT(D1298,FIND(".",D1298)-1),D1298)),3),PlanCont,0)))),"Contul debitor nu există în plan. ",""))&amp;IF(E1298="","Lipsește contul creditor. ",IF(NOT(OR(ISNUMBER(MATCH(TRIM(IF(ISNUMBER(FIND(".",E1298)),LEFT(E1298,FIND(".",E1298)-1),E1298)),PlanCont,0)),ISNUMBER(MATCH(LEFT(TRIM(IF(ISNUMBER(FIND(".",E1298)),LEFT(E1298,FIND(".",E1298)-1),E1298)),4),PlanCont,0)),ISNUMBER(MATCH(LEFT(TRIM(IF(ISNUMBER(FIND(".",E1298)),LEFT(E1298,FIND(".",E1298)-1),E1298)),3),PlanCont,0)))),"Contul creditor nu există în plan. ",""))&amp;IF(AND(D1298&lt;&gt;"",TRIM(D1298&amp;"")=TRIM(E1298&amp;"")),"Același cont pe debit și credit. ","")&amp;IF(N(F1298)=0,"Lipsește suma. ","")&amp;IF(AND(N(F1298)&lt;0,J1298&lt;&gt;"Stornare"),"Sumă negativă într-o notă care nu e de stornare. ","")&amp;IF(C1298="","Lipsește explicația. ","")))</f>
        <v/>
      </c>
      <c r="L1298" s="1" t="str">
        <f>IF(B1298="","",B1298&amp;"|"&amp;COUNTIF($B$5:B1298,B1298))</f>
        <v/>
      </c>
      <c r="M1298" s="1" t="str">
        <f t="shared" si="62"/>
        <v/>
      </c>
    </row>
    <row r="1299" spans="2:13" x14ac:dyDescent="0.2">
      <c r="B1299" s="18"/>
      <c r="C1299" s="13"/>
      <c r="D1299" s="22"/>
      <c r="E1299" s="22"/>
      <c r="F1299" s="23"/>
      <c r="G1299" s="24" t="str">
        <f>IF(B1299="","",IFERROR(INDEX('Registru note'!$C$5:$C$504,MATCH(B1299,'Registru note'!$B$5:$B$504,0)),""))</f>
        <v/>
      </c>
      <c r="H1299" s="25" t="str">
        <f t="shared" si="60"/>
        <v/>
      </c>
      <c r="I1299" s="25" t="str">
        <f t="shared" si="61"/>
        <v/>
      </c>
      <c r="J1299" s="15" t="str">
        <f>IF(B1299="","",IFERROR(INDEX('Registru note'!$D$5:$D$504,MATCH(B1299,'Registru note'!$B$5:$B$504,0)),""))</f>
        <v/>
      </c>
      <c r="K1299" s="17" t="str">
        <f>IF(AND(B1299="",D1299="",E1299=""),"",TRIM(IF(ISNA(MATCH(B1299,'Registru note'!$B$5:$B$504,0)),"Nota nu există în registru. ","")&amp;IF(D1299="","Lipsește contul debitor. ",IF(NOT(OR(ISNUMBER(MATCH(TRIM(IF(ISNUMBER(FIND(".",D1299)),LEFT(D1299,FIND(".",D1299)-1),D1299)),PlanCont,0)),ISNUMBER(MATCH(LEFT(TRIM(IF(ISNUMBER(FIND(".",D1299)),LEFT(D1299,FIND(".",D1299)-1),D1299)),4),PlanCont,0)),ISNUMBER(MATCH(LEFT(TRIM(IF(ISNUMBER(FIND(".",D1299)),LEFT(D1299,FIND(".",D1299)-1),D1299)),3),PlanCont,0)))),"Contul debitor nu există în plan. ",""))&amp;IF(E1299="","Lipsește contul creditor. ",IF(NOT(OR(ISNUMBER(MATCH(TRIM(IF(ISNUMBER(FIND(".",E1299)),LEFT(E1299,FIND(".",E1299)-1),E1299)),PlanCont,0)),ISNUMBER(MATCH(LEFT(TRIM(IF(ISNUMBER(FIND(".",E1299)),LEFT(E1299,FIND(".",E1299)-1),E1299)),4),PlanCont,0)),ISNUMBER(MATCH(LEFT(TRIM(IF(ISNUMBER(FIND(".",E1299)),LEFT(E1299,FIND(".",E1299)-1),E1299)),3),PlanCont,0)))),"Contul creditor nu există în plan. ",""))&amp;IF(AND(D1299&lt;&gt;"",TRIM(D1299&amp;"")=TRIM(E1299&amp;"")),"Același cont pe debit și credit. ","")&amp;IF(N(F1299)=0,"Lipsește suma. ","")&amp;IF(AND(N(F1299)&lt;0,J1299&lt;&gt;"Stornare"),"Sumă negativă într-o notă care nu e de stornare. ","")&amp;IF(C1299="","Lipsește explicația. ","")))</f>
        <v/>
      </c>
      <c r="L1299" s="1" t="str">
        <f>IF(B1299="","",B1299&amp;"|"&amp;COUNTIF($B$5:B1299,B1299))</f>
        <v/>
      </c>
      <c r="M1299" s="1" t="str">
        <f t="shared" si="62"/>
        <v/>
      </c>
    </row>
    <row r="1300" spans="2:13" x14ac:dyDescent="0.2">
      <c r="B1300" s="18"/>
      <c r="C1300" s="13"/>
      <c r="D1300" s="22"/>
      <c r="E1300" s="22"/>
      <c r="F1300" s="23"/>
      <c r="G1300" s="24" t="str">
        <f>IF(B1300="","",IFERROR(INDEX('Registru note'!$C$5:$C$504,MATCH(B1300,'Registru note'!$B$5:$B$504,0)),""))</f>
        <v/>
      </c>
      <c r="H1300" s="25" t="str">
        <f t="shared" si="60"/>
        <v/>
      </c>
      <c r="I1300" s="25" t="str">
        <f t="shared" si="61"/>
        <v/>
      </c>
      <c r="J1300" s="15" t="str">
        <f>IF(B1300="","",IFERROR(INDEX('Registru note'!$D$5:$D$504,MATCH(B1300,'Registru note'!$B$5:$B$504,0)),""))</f>
        <v/>
      </c>
      <c r="K1300" s="17" t="str">
        <f>IF(AND(B1300="",D1300="",E1300=""),"",TRIM(IF(ISNA(MATCH(B1300,'Registru note'!$B$5:$B$504,0)),"Nota nu există în registru. ","")&amp;IF(D1300="","Lipsește contul debitor. ",IF(NOT(OR(ISNUMBER(MATCH(TRIM(IF(ISNUMBER(FIND(".",D1300)),LEFT(D1300,FIND(".",D1300)-1),D1300)),PlanCont,0)),ISNUMBER(MATCH(LEFT(TRIM(IF(ISNUMBER(FIND(".",D1300)),LEFT(D1300,FIND(".",D1300)-1),D1300)),4),PlanCont,0)),ISNUMBER(MATCH(LEFT(TRIM(IF(ISNUMBER(FIND(".",D1300)),LEFT(D1300,FIND(".",D1300)-1),D1300)),3),PlanCont,0)))),"Contul debitor nu există în plan. ",""))&amp;IF(E1300="","Lipsește contul creditor. ",IF(NOT(OR(ISNUMBER(MATCH(TRIM(IF(ISNUMBER(FIND(".",E1300)),LEFT(E1300,FIND(".",E1300)-1),E1300)),PlanCont,0)),ISNUMBER(MATCH(LEFT(TRIM(IF(ISNUMBER(FIND(".",E1300)),LEFT(E1300,FIND(".",E1300)-1),E1300)),4),PlanCont,0)),ISNUMBER(MATCH(LEFT(TRIM(IF(ISNUMBER(FIND(".",E1300)),LEFT(E1300,FIND(".",E1300)-1),E1300)),3),PlanCont,0)))),"Contul creditor nu există în plan. ",""))&amp;IF(AND(D1300&lt;&gt;"",TRIM(D1300&amp;"")=TRIM(E1300&amp;"")),"Același cont pe debit și credit. ","")&amp;IF(N(F1300)=0,"Lipsește suma. ","")&amp;IF(AND(N(F1300)&lt;0,J1300&lt;&gt;"Stornare"),"Sumă negativă într-o notă care nu e de stornare. ","")&amp;IF(C1300="","Lipsește explicația. ","")))</f>
        <v/>
      </c>
      <c r="L1300" s="1" t="str">
        <f>IF(B1300="","",B1300&amp;"|"&amp;COUNTIF($B$5:B1300,B1300))</f>
        <v/>
      </c>
      <c r="M1300" s="1" t="str">
        <f t="shared" si="62"/>
        <v/>
      </c>
    </row>
    <row r="1301" spans="2:13" x14ac:dyDescent="0.2">
      <c r="B1301" s="18"/>
      <c r="C1301" s="13"/>
      <c r="D1301" s="22"/>
      <c r="E1301" s="22"/>
      <c r="F1301" s="23"/>
      <c r="G1301" s="24" t="str">
        <f>IF(B1301="","",IFERROR(INDEX('Registru note'!$C$5:$C$504,MATCH(B1301,'Registru note'!$B$5:$B$504,0)),""))</f>
        <v/>
      </c>
      <c r="H1301" s="25" t="str">
        <f t="shared" si="60"/>
        <v/>
      </c>
      <c r="I1301" s="25" t="str">
        <f t="shared" si="61"/>
        <v/>
      </c>
      <c r="J1301" s="15" t="str">
        <f>IF(B1301="","",IFERROR(INDEX('Registru note'!$D$5:$D$504,MATCH(B1301,'Registru note'!$B$5:$B$504,0)),""))</f>
        <v/>
      </c>
      <c r="K1301" s="17" t="str">
        <f>IF(AND(B1301="",D1301="",E1301=""),"",TRIM(IF(ISNA(MATCH(B1301,'Registru note'!$B$5:$B$504,0)),"Nota nu există în registru. ","")&amp;IF(D1301="","Lipsește contul debitor. ",IF(NOT(OR(ISNUMBER(MATCH(TRIM(IF(ISNUMBER(FIND(".",D1301)),LEFT(D1301,FIND(".",D1301)-1),D1301)),PlanCont,0)),ISNUMBER(MATCH(LEFT(TRIM(IF(ISNUMBER(FIND(".",D1301)),LEFT(D1301,FIND(".",D1301)-1),D1301)),4),PlanCont,0)),ISNUMBER(MATCH(LEFT(TRIM(IF(ISNUMBER(FIND(".",D1301)),LEFT(D1301,FIND(".",D1301)-1),D1301)),3),PlanCont,0)))),"Contul debitor nu există în plan. ",""))&amp;IF(E1301="","Lipsește contul creditor. ",IF(NOT(OR(ISNUMBER(MATCH(TRIM(IF(ISNUMBER(FIND(".",E1301)),LEFT(E1301,FIND(".",E1301)-1),E1301)),PlanCont,0)),ISNUMBER(MATCH(LEFT(TRIM(IF(ISNUMBER(FIND(".",E1301)),LEFT(E1301,FIND(".",E1301)-1),E1301)),4),PlanCont,0)),ISNUMBER(MATCH(LEFT(TRIM(IF(ISNUMBER(FIND(".",E1301)),LEFT(E1301,FIND(".",E1301)-1),E1301)),3),PlanCont,0)))),"Contul creditor nu există în plan. ",""))&amp;IF(AND(D1301&lt;&gt;"",TRIM(D1301&amp;"")=TRIM(E1301&amp;"")),"Același cont pe debit și credit. ","")&amp;IF(N(F1301)=0,"Lipsește suma. ","")&amp;IF(AND(N(F1301)&lt;0,J1301&lt;&gt;"Stornare"),"Sumă negativă într-o notă care nu e de stornare. ","")&amp;IF(C1301="","Lipsește explicația. ","")))</f>
        <v/>
      </c>
      <c r="L1301" s="1" t="str">
        <f>IF(B1301="","",B1301&amp;"|"&amp;COUNTIF($B$5:B1301,B1301))</f>
        <v/>
      </c>
      <c r="M1301" s="1" t="str">
        <f t="shared" si="62"/>
        <v/>
      </c>
    </row>
    <row r="1302" spans="2:13" x14ac:dyDescent="0.2">
      <c r="B1302" s="18"/>
      <c r="C1302" s="13"/>
      <c r="D1302" s="22"/>
      <c r="E1302" s="22"/>
      <c r="F1302" s="23"/>
      <c r="G1302" s="24" t="str">
        <f>IF(B1302="","",IFERROR(INDEX('Registru note'!$C$5:$C$504,MATCH(B1302,'Registru note'!$B$5:$B$504,0)),""))</f>
        <v/>
      </c>
      <c r="H1302" s="25" t="str">
        <f t="shared" si="60"/>
        <v/>
      </c>
      <c r="I1302" s="25" t="str">
        <f t="shared" si="61"/>
        <v/>
      </c>
      <c r="J1302" s="15" t="str">
        <f>IF(B1302="","",IFERROR(INDEX('Registru note'!$D$5:$D$504,MATCH(B1302,'Registru note'!$B$5:$B$504,0)),""))</f>
        <v/>
      </c>
      <c r="K1302" s="17" t="str">
        <f>IF(AND(B1302="",D1302="",E1302=""),"",TRIM(IF(ISNA(MATCH(B1302,'Registru note'!$B$5:$B$504,0)),"Nota nu există în registru. ","")&amp;IF(D1302="","Lipsește contul debitor. ",IF(NOT(OR(ISNUMBER(MATCH(TRIM(IF(ISNUMBER(FIND(".",D1302)),LEFT(D1302,FIND(".",D1302)-1),D1302)),PlanCont,0)),ISNUMBER(MATCH(LEFT(TRIM(IF(ISNUMBER(FIND(".",D1302)),LEFT(D1302,FIND(".",D1302)-1),D1302)),4),PlanCont,0)),ISNUMBER(MATCH(LEFT(TRIM(IF(ISNUMBER(FIND(".",D1302)),LEFT(D1302,FIND(".",D1302)-1),D1302)),3),PlanCont,0)))),"Contul debitor nu există în plan. ",""))&amp;IF(E1302="","Lipsește contul creditor. ",IF(NOT(OR(ISNUMBER(MATCH(TRIM(IF(ISNUMBER(FIND(".",E1302)),LEFT(E1302,FIND(".",E1302)-1),E1302)),PlanCont,0)),ISNUMBER(MATCH(LEFT(TRIM(IF(ISNUMBER(FIND(".",E1302)),LEFT(E1302,FIND(".",E1302)-1),E1302)),4),PlanCont,0)),ISNUMBER(MATCH(LEFT(TRIM(IF(ISNUMBER(FIND(".",E1302)),LEFT(E1302,FIND(".",E1302)-1),E1302)),3),PlanCont,0)))),"Contul creditor nu există în plan. ",""))&amp;IF(AND(D1302&lt;&gt;"",TRIM(D1302&amp;"")=TRIM(E1302&amp;"")),"Același cont pe debit și credit. ","")&amp;IF(N(F1302)=0,"Lipsește suma. ","")&amp;IF(AND(N(F1302)&lt;0,J1302&lt;&gt;"Stornare"),"Sumă negativă într-o notă care nu e de stornare. ","")&amp;IF(C1302="","Lipsește explicația. ","")))</f>
        <v/>
      </c>
      <c r="L1302" s="1" t="str">
        <f>IF(B1302="","",B1302&amp;"|"&amp;COUNTIF($B$5:B1302,B1302))</f>
        <v/>
      </c>
      <c r="M1302" s="1" t="str">
        <f t="shared" si="62"/>
        <v/>
      </c>
    </row>
    <row r="1303" spans="2:13" x14ac:dyDescent="0.2">
      <c r="B1303" s="18"/>
      <c r="C1303" s="13"/>
      <c r="D1303" s="22"/>
      <c r="E1303" s="22"/>
      <c r="F1303" s="23"/>
      <c r="G1303" s="24" t="str">
        <f>IF(B1303="","",IFERROR(INDEX('Registru note'!$C$5:$C$504,MATCH(B1303,'Registru note'!$B$5:$B$504,0)),""))</f>
        <v/>
      </c>
      <c r="H1303" s="25" t="str">
        <f t="shared" si="60"/>
        <v/>
      </c>
      <c r="I1303" s="25" t="str">
        <f t="shared" si="61"/>
        <v/>
      </c>
      <c r="J1303" s="15" t="str">
        <f>IF(B1303="","",IFERROR(INDEX('Registru note'!$D$5:$D$504,MATCH(B1303,'Registru note'!$B$5:$B$504,0)),""))</f>
        <v/>
      </c>
      <c r="K1303" s="17" t="str">
        <f>IF(AND(B1303="",D1303="",E1303=""),"",TRIM(IF(ISNA(MATCH(B1303,'Registru note'!$B$5:$B$504,0)),"Nota nu există în registru. ","")&amp;IF(D1303="","Lipsește contul debitor. ",IF(NOT(OR(ISNUMBER(MATCH(TRIM(IF(ISNUMBER(FIND(".",D1303)),LEFT(D1303,FIND(".",D1303)-1),D1303)),PlanCont,0)),ISNUMBER(MATCH(LEFT(TRIM(IF(ISNUMBER(FIND(".",D1303)),LEFT(D1303,FIND(".",D1303)-1),D1303)),4),PlanCont,0)),ISNUMBER(MATCH(LEFT(TRIM(IF(ISNUMBER(FIND(".",D1303)),LEFT(D1303,FIND(".",D1303)-1),D1303)),3),PlanCont,0)))),"Contul debitor nu există în plan. ",""))&amp;IF(E1303="","Lipsește contul creditor. ",IF(NOT(OR(ISNUMBER(MATCH(TRIM(IF(ISNUMBER(FIND(".",E1303)),LEFT(E1303,FIND(".",E1303)-1),E1303)),PlanCont,0)),ISNUMBER(MATCH(LEFT(TRIM(IF(ISNUMBER(FIND(".",E1303)),LEFT(E1303,FIND(".",E1303)-1),E1303)),4),PlanCont,0)),ISNUMBER(MATCH(LEFT(TRIM(IF(ISNUMBER(FIND(".",E1303)),LEFT(E1303,FIND(".",E1303)-1),E1303)),3),PlanCont,0)))),"Contul creditor nu există în plan. ",""))&amp;IF(AND(D1303&lt;&gt;"",TRIM(D1303&amp;"")=TRIM(E1303&amp;"")),"Același cont pe debit și credit. ","")&amp;IF(N(F1303)=0,"Lipsește suma. ","")&amp;IF(AND(N(F1303)&lt;0,J1303&lt;&gt;"Stornare"),"Sumă negativă într-o notă care nu e de stornare. ","")&amp;IF(C1303="","Lipsește explicația. ","")))</f>
        <v/>
      </c>
      <c r="L1303" s="1" t="str">
        <f>IF(B1303="","",B1303&amp;"|"&amp;COUNTIF($B$5:B1303,B1303))</f>
        <v/>
      </c>
      <c r="M1303" s="1" t="str">
        <f t="shared" si="62"/>
        <v/>
      </c>
    </row>
    <row r="1304" spans="2:13" x14ac:dyDescent="0.2">
      <c r="B1304" s="18"/>
      <c r="C1304" s="13"/>
      <c r="D1304" s="22"/>
      <c r="E1304" s="22"/>
      <c r="F1304" s="23"/>
      <c r="G1304" s="24" t="str">
        <f>IF(B1304="","",IFERROR(INDEX('Registru note'!$C$5:$C$504,MATCH(B1304,'Registru note'!$B$5:$B$504,0)),""))</f>
        <v/>
      </c>
      <c r="H1304" s="25" t="str">
        <f t="shared" si="60"/>
        <v/>
      </c>
      <c r="I1304" s="25" t="str">
        <f t="shared" si="61"/>
        <v/>
      </c>
      <c r="J1304" s="15" t="str">
        <f>IF(B1304="","",IFERROR(INDEX('Registru note'!$D$5:$D$504,MATCH(B1304,'Registru note'!$B$5:$B$504,0)),""))</f>
        <v/>
      </c>
      <c r="K1304" s="17" t="str">
        <f>IF(AND(B1304="",D1304="",E1304=""),"",TRIM(IF(ISNA(MATCH(B1304,'Registru note'!$B$5:$B$504,0)),"Nota nu există în registru. ","")&amp;IF(D1304="","Lipsește contul debitor. ",IF(NOT(OR(ISNUMBER(MATCH(TRIM(IF(ISNUMBER(FIND(".",D1304)),LEFT(D1304,FIND(".",D1304)-1),D1304)),PlanCont,0)),ISNUMBER(MATCH(LEFT(TRIM(IF(ISNUMBER(FIND(".",D1304)),LEFT(D1304,FIND(".",D1304)-1),D1304)),4),PlanCont,0)),ISNUMBER(MATCH(LEFT(TRIM(IF(ISNUMBER(FIND(".",D1304)),LEFT(D1304,FIND(".",D1304)-1),D1304)),3),PlanCont,0)))),"Contul debitor nu există în plan. ",""))&amp;IF(E1304="","Lipsește contul creditor. ",IF(NOT(OR(ISNUMBER(MATCH(TRIM(IF(ISNUMBER(FIND(".",E1304)),LEFT(E1304,FIND(".",E1304)-1),E1304)),PlanCont,0)),ISNUMBER(MATCH(LEFT(TRIM(IF(ISNUMBER(FIND(".",E1304)),LEFT(E1304,FIND(".",E1304)-1),E1304)),4),PlanCont,0)),ISNUMBER(MATCH(LEFT(TRIM(IF(ISNUMBER(FIND(".",E1304)),LEFT(E1304,FIND(".",E1304)-1),E1304)),3),PlanCont,0)))),"Contul creditor nu există în plan. ",""))&amp;IF(AND(D1304&lt;&gt;"",TRIM(D1304&amp;"")=TRIM(E1304&amp;"")),"Același cont pe debit și credit. ","")&amp;IF(N(F1304)=0,"Lipsește suma. ","")&amp;IF(AND(N(F1304)&lt;0,J1304&lt;&gt;"Stornare"),"Sumă negativă într-o notă care nu e de stornare. ","")&amp;IF(C1304="","Lipsește explicația. ","")))</f>
        <v/>
      </c>
      <c r="L1304" s="1" t="str">
        <f>IF(B1304="","",B1304&amp;"|"&amp;COUNTIF($B$5:B1304,B1304))</f>
        <v/>
      </c>
      <c r="M1304" s="1" t="str">
        <f t="shared" si="62"/>
        <v/>
      </c>
    </row>
    <row r="1305" spans="2:13" x14ac:dyDescent="0.2">
      <c r="B1305" s="18"/>
      <c r="C1305" s="13"/>
      <c r="D1305" s="22"/>
      <c r="E1305" s="22"/>
      <c r="F1305" s="23"/>
      <c r="G1305" s="24" t="str">
        <f>IF(B1305="","",IFERROR(INDEX('Registru note'!$C$5:$C$504,MATCH(B1305,'Registru note'!$B$5:$B$504,0)),""))</f>
        <v/>
      </c>
      <c r="H1305" s="25" t="str">
        <f t="shared" si="60"/>
        <v/>
      </c>
      <c r="I1305" s="25" t="str">
        <f t="shared" si="61"/>
        <v/>
      </c>
      <c r="J1305" s="15" t="str">
        <f>IF(B1305="","",IFERROR(INDEX('Registru note'!$D$5:$D$504,MATCH(B1305,'Registru note'!$B$5:$B$504,0)),""))</f>
        <v/>
      </c>
      <c r="K1305" s="17" t="str">
        <f>IF(AND(B1305="",D1305="",E1305=""),"",TRIM(IF(ISNA(MATCH(B1305,'Registru note'!$B$5:$B$504,0)),"Nota nu există în registru. ","")&amp;IF(D1305="","Lipsește contul debitor. ",IF(NOT(OR(ISNUMBER(MATCH(TRIM(IF(ISNUMBER(FIND(".",D1305)),LEFT(D1305,FIND(".",D1305)-1),D1305)),PlanCont,0)),ISNUMBER(MATCH(LEFT(TRIM(IF(ISNUMBER(FIND(".",D1305)),LEFT(D1305,FIND(".",D1305)-1),D1305)),4),PlanCont,0)),ISNUMBER(MATCH(LEFT(TRIM(IF(ISNUMBER(FIND(".",D1305)),LEFT(D1305,FIND(".",D1305)-1),D1305)),3),PlanCont,0)))),"Contul debitor nu există în plan. ",""))&amp;IF(E1305="","Lipsește contul creditor. ",IF(NOT(OR(ISNUMBER(MATCH(TRIM(IF(ISNUMBER(FIND(".",E1305)),LEFT(E1305,FIND(".",E1305)-1),E1305)),PlanCont,0)),ISNUMBER(MATCH(LEFT(TRIM(IF(ISNUMBER(FIND(".",E1305)),LEFT(E1305,FIND(".",E1305)-1),E1305)),4),PlanCont,0)),ISNUMBER(MATCH(LEFT(TRIM(IF(ISNUMBER(FIND(".",E1305)),LEFT(E1305,FIND(".",E1305)-1),E1305)),3),PlanCont,0)))),"Contul creditor nu există în plan. ",""))&amp;IF(AND(D1305&lt;&gt;"",TRIM(D1305&amp;"")=TRIM(E1305&amp;"")),"Același cont pe debit și credit. ","")&amp;IF(N(F1305)=0,"Lipsește suma. ","")&amp;IF(AND(N(F1305)&lt;0,J1305&lt;&gt;"Stornare"),"Sumă negativă într-o notă care nu e de stornare. ","")&amp;IF(C1305="","Lipsește explicația. ","")))</f>
        <v/>
      </c>
      <c r="L1305" s="1" t="str">
        <f>IF(B1305="","",B1305&amp;"|"&amp;COUNTIF($B$5:B1305,B1305))</f>
        <v/>
      </c>
      <c r="M1305" s="1" t="str">
        <f t="shared" si="62"/>
        <v/>
      </c>
    </row>
    <row r="1306" spans="2:13" x14ac:dyDescent="0.2">
      <c r="B1306" s="18"/>
      <c r="C1306" s="13"/>
      <c r="D1306" s="22"/>
      <c r="E1306" s="22"/>
      <c r="F1306" s="23"/>
      <c r="G1306" s="24" t="str">
        <f>IF(B1306="","",IFERROR(INDEX('Registru note'!$C$5:$C$504,MATCH(B1306,'Registru note'!$B$5:$B$504,0)),""))</f>
        <v/>
      </c>
      <c r="H1306" s="25" t="str">
        <f t="shared" si="60"/>
        <v/>
      </c>
      <c r="I1306" s="25" t="str">
        <f t="shared" si="61"/>
        <v/>
      </c>
      <c r="J1306" s="15" t="str">
        <f>IF(B1306="","",IFERROR(INDEX('Registru note'!$D$5:$D$504,MATCH(B1306,'Registru note'!$B$5:$B$504,0)),""))</f>
        <v/>
      </c>
      <c r="K1306" s="17" t="str">
        <f>IF(AND(B1306="",D1306="",E1306=""),"",TRIM(IF(ISNA(MATCH(B1306,'Registru note'!$B$5:$B$504,0)),"Nota nu există în registru. ","")&amp;IF(D1306="","Lipsește contul debitor. ",IF(NOT(OR(ISNUMBER(MATCH(TRIM(IF(ISNUMBER(FIND(".",D1306)),LEFT(D1306,FIND(".",D1306)-1),D1306)),PlanCont,0)),ISNUMBER(MATCH(LEFT(TRIM(IF(ISNUMBER(FIND(".",D1306)),LEFT(D1306,FIND(".",D1306)-1),D1306)),4),PlanCont,0)),ISNUMBER(MATCH(LEFT(TRIM(IF(ISNUMBER(FIND(".",D1306)),LEFT(D1306,FIND(".",D1306)-1),D1306)),3),PlanCont,0)))),"Contul debitor nu există în plan. ",""))&amp;IF(E1306="","Lipsește contul creditor. ",IF(NOT(OR(ISNUMBER(MATCH(TRIM(IF(ISNUMBER(FIND(".",E1306)),LEFT(E1306,FIND(".",E1306)-1),E1306)),PlanCont,0)),ISNUMBER(MATCH(LEFT(TRIM(IF(ISNUMBER(FIND(".",E1306)),LEFT(E1306,FIND(".",E1306)-1),E1306)),4),PlanCont,0)),ISNUMBER(MATCH(LEFT(TRIM(IF(ISNUMBER(FIND(".",E1306)),LEFT(E1306,FIND(".",E1306)-1),E1306)),3),PlanCont,0)))),"Contul creditor nu există în plan. ",""))&amp;IF(AND(D1306&lt;&gt;"",TRIM(D1306&amp;"")=TRIM(E1306&amp;"")),"Același cont pe debit și credit. ","")&amp;IF(N(F1306)=0,"Lipsește suma. ","")&amp;IF(AND(N(F1306)&lt;0,J1306&lt;&gt;"Stornare"),"Sumă negativă într-o notă care nu e de stornare. ","")&amp;IF(C1306="","Lipsește explicația. ","")))</f>
        <v/>
      </c>
      <c r="L1306" s="1" t="str">
        <f>IF(B1306="","",B1306&amp;"|"&amp;COUNTIF($B$5:B1306,B1306))</f>
        <v/>
      </c>
      <c r="M1306" s="1" t="str">
        <f t="shared" si="62"/>
        <v/>
      </c>
    </row>
    <row r="1307" spans="2:13" x14ac:dyDescent="0.2">
      <c r="B1307" s="18"/>
      <c r="C1307" s="13"/>
      <c r="D1307" s="22"/>
      <c r="E1307" s="22"/>
      <c r="F1307" s="23"/>
      <c r="G1307" s="24" t="str">
        <f>IF(B1307="","",IFERROR(INDEX('Registru note'!$C$5:$C$504,MATCH(B1307,'Registru note'!$B$5:$B$504,0)),""))</f>
        <v/>
      </c>
      <c r="H1307" s="25" t="str">
        <f t="shared" si="60"/>
        <v/>
      </c>
      <c r="I1307" s="25" t="str">
        <f t="shared" si="61"/>
        <v/>
      </c>
      <c r="J1307" s="15" t="str">
        <f>IF(B1307="","",IFERROR(INDEX('Registru note'!$D$5:$D$504,MATCH(B1307,'Registru note'!$B$5:$B$504,0)),""))</f>
        <v/>
      </c>
      <c r="K1307" s="17" t="str">
        <f>IF(AND(B1307="",D1307="",E1307=""),"",TRIM(IF(ISNA(MATCH(B1307,'Registru note'!$B$5:$B$504,0)),"Nota nu există în registru. ","")&amp;IF(D1307="","Lipsește contul debitor. ",IF(NOT(OR(ISNUMBER(MATCH(TRIM(IF(ISNUMBER(FIND(".",D1307)),LEFT(D1307,FIND(".",D1307)-1),D1307)),PlanCont,0)),ISNUMBER(MATCH(LEFT(TRIM(IF(ISNUMBER(FIND(".",D1307)),LEFT(D1307,FIND(".",D1307)-1),D1307)),4),PlanCont,0)),ISNUMBER(MATCH(LEFT(TRIM(IF(ISNUMBER(FIND(".",D1307)),LEFT(D1307,FIND(".",D1307)-1),D1307)),3),PlanCont,0)))),"Contul debitor nu există în plan. ",""))&amp;IF(E1307="","Lipsește contul creditor. ",IF(NOT(OR(ISNUMBER(MATCH(TRIM(IF(ISNUMBER(FIND(".",E1307)),LEFT(E1307,FIND(".",E1307)-1),E1307)),PlanCont,0)),ISNUMBER(MATCH(LEFT(TRIM(IF(ISNUMBER(FIND(".",E1307)),LEFT(E1307,FIND(".",E1307)-1),E1307)),4),PlanCont,0)),ISNUMBER(MATCH(LEFT(TRIM(IF(ISNUMBER(FIND(".",E1307)),LEFT(E1307,FIND(".",E1307)-1),E1307)),3),PlanCont,0)))),"Contul creditor nu există în plan. ",""))&amp;IF(AND(D1307&lt;&gt;"",TRIM(D1307&amp;"")=TRIM(E1307&amp;"")),"Același cont pe debit și credit. ","")&amp;IF(N(F1307)=0,"Lipsește suma. ","")&amp;IF(AND(N(F1307)&lt;0,J1307&lt;&gt;"Stornare"),"Sumă negativă într-o notă care nu e de stornare. ","")&amp;IF(C1307="","Lipsește explicația. ","")))</f>
        <v/>
      </c>
      <c r="L1307" s="1" t="str">
        <f>IF(B1307="","",B1307&amp;"|"&amp;COUNTIF($B$5:B1307,B1307))</f>
        <v/>
      </c>
      <c r="M1307" s="1" t="str">
        <f t="shared" si="62"/>
        <v/>
      </c>
    </row>
    <row r="1308" spans="2:13" x14ac:dyDescent="0.2">
      <c r="B1308" s="18"/>
      <c r="C1308" s="13"/>
      <c r="D1308" s="22"/>
      <c r="E1308" s="22"/>
      <c r="F1308" s="23"/>
      <c r="G1308" s="24" t="str">
        <f>IF(B1308="","",IFERROR(INDEX('Registru note'!$C$5:$C$504,MATCH(B1308,'Registru note'!$B$5:$B$504,0)),""))</f>
        <v/>
      </c>
      <c r="H1308" s="25" t="str">
        <f t="shared" si="60"/>
        <v/>
      </c>
      <c r="I1308" s="25" t="str">
        <f t="shared" si="61"/>
        <v/>
      </c>
      <c r="J1308" s="15" t="str">
        <f>IF(B1308="","",IFERROR(INDEX('Registru note'!$D$5:$D$504,MATCH(B1308,'Registru note'!$B$5:$B$504,0)),""))</f>
        <v/>
      </c>
      <c r="K1308" s="17" t="str">
        <f>IF(AND(B1308="",D1308="",E1308=""),"",TRIM(IF(ISNA(MATCH(B1308,'Registru note'!$B$5:$B$504,0)),"Nota nu există în registru. ","")&amp;IF(D1308="","Lipsește contul debitor. ",IF(NOT(OR(ISNUMBER(MATCH(TRIM(IF(ISNUMBER(FIND(".",D1308)),LEFT(D1308,FIND(".",D1308)-1),D1308)),PlanCont,0)),ISNUMBER(MATCH(LEFT(TRIM(IF(ISNUMBER(FIND(".",D1308)),LEFT(D1308,FIND(".",D1308)-1),D1308)),4),PlanCont,0)),ISNUMBER(MATCH(LEFT(TRIM(IF(ISNUMBER(FIND(".",D1308)),LEFT(D1308,FIND(".",D1308)-1),D1308)),3),PlanCont,0)))),"Contul debitor nu există în plan. ",""))&amp;IF(E1308="","Lipsește contul creditor. ",IF(NOT(OR(ISNUMBER(MATCH(TRIM(IF(ISNUMBER(FIND(".",E1308)),LEFT(E1308,FIND(".",E1308)-1),E1308)),PlanCont,0)),ISNUMBER(MATCH(LEFT(TRIM(IF(ISNUMBER(FIND(".",E1308)),LEFT(E1308,FIND(".",E1308)-1),E1308)),4),PlanCont,0)),ISNUMBER(MATCH(LEFT(TRIM(IF(ISNUMBER(FIND(".",E1308)),LEFT(E1308,FIND(".",E1308)-1),E1308)),3),PlanCont,0)))),"Contul creditor nu există în plan. ",""))&amp;IF(AND(D1308&lt;&gt;"",TRIM(D1308&amp;"")=TRIM(E1308&amp;"")),"Același cont pe debit și credit. ","")&amp;IF(N(F1308)=0,"Lipsește suma. ","")&amp;IF(AND(N(F1308)&lt;0,J1308&lt;&gt;"Stornare"),"Sumă negativă într-o notă care nu e de stornare. ","")&amp;IF(C1308="","Lipsește explicația. ","")))</f>
        <v/>
      </c>
      <c r="L1308" s="1" t="str">
        <f>IF(B1308="","",B1308&amp;"|"&amp;COUNTIF($B$5:B1308,B1308))</f>
        <v/>
      </c>
      <c r="M1308" s="1" t="str">
        <f t="shared" si="62"/>
        <v/>
      </c>
    </row>
    <row r="1309" spans="2:13" x14ac:dyDescent="0.2">
      <c r="B1309" s="18"/>
      <c r="C1309" s="13"/>
      <c r="D1309" s="22"/>
      <c r="E1309" s="22"/>
      <c r="F1309" s="23"/>
      <c r="G1309" s="24" t="str">
        <f>IF(B1309="","",IFERROR(INDEX('Registru note'!$C$5:$C$504,MATCH(B1309,'Registru note'!$B$5:$B$504,0)),""))</f>
        <v/>
      </c>
      <c r="H1309" s="25" t="str">
        <f t="shared" si="60"/>
        <v/>
      </c>
      <c r="I1309" s="25" t="str">
        <f t="shared" si="61"/>
        <v/>
      </c>
      <c r="J1309" s="15" t="str">
        <f>IF(B1309="","",IFERROR(INDEX('Registru note'!$D$5:$D$504,MATCH(B1309,'Registru note'!$B$5:$B$504,0)),""))</f>
        <v/>
      </c>
      <c r="K1309" s="17" t="str">
        <f>IF(AND(B1309="",D1309="",E1309=""),"",TRIM(IF(ISNA(MATCH(B1309,'Registru note'!$B$5:$B$504,0)),"Nota nu există în registru. ","")&amp;IF(D1309="","Lipsește contul debitor. ",IF(NOT(OR(ISNUMBER(MATCH(TRIM(IF(ISNUMBER(FIND(".",D1309)),LEFT(D1309,FIND(".",D1309)-1),D1309)),PlanCont,0)),ISNUMBER(MATCH(LEFT(TRIM(IF(ISNUMBER(FIND(".",D1309)),LEFT(D1309,FIND(".",D1309)-1),D1309)),4),PlanCont,0)),ISNUMBER(MATCH(LEFT(TRIM(IF(ISNUMBER(FIND(".",D1309)),LEFT(D1309,FIND(".",D1309)-1),D1309)),3),PlanCont,0)))),"Contul debitor nu există în plan. ",""))&amp;IF(E1309="","Lipsește contul creditor. ",IF(NOT(OR(ISNUMBER(MATCH(TRIM(IF(ISNUMBER(FIND(".",E1309)),LEFT(E1309,FIND(".",E1309)-1),E1309)),PlanCont,0)),ISNUMBER(MATCH(LEFT(TRIM(IF(ISNUMBER(FIND(".",E1309)),LEFT(E1309,FIND(".",E1309)-1),E1309)),4),PlanCont,0)),ISNUMBER(MATCH(LEFT(TRIM(IF(ISNUMBER(FIND(".",E1309)),LEFT(E1309,FIND(".",E1309)-1),E1309)),3),PlanCont,0)))),"Contul creditor nu există în plan. ",""))&amp;IF(AND(D1309&lt;&gt;"",TRIM(D1309&amp;"")=TRIM(E1309&amp;"")),"Același cont pe debit și credit. ","")&amp;IF(N(F1309)=0,"Lipsește suma. ","")&amp;IF(AND(N(F1309)&lt;0,J1309&lt;&gt;"Stornare"),"Sumă negativă într-o notă care nu e de stornare. ","")&amp;IF(C1309="","Lipsește explicația. ","")))</f>
        <v/>
      </c>
      <c r="L1309" s="1" t="str">
        <f>IF(B1309="","",B1309&amp;"|"&amp;COUNTIF($B$5:B1309,B1309))</f>
        <v/>
      </c>
      <c r="M1309" s="1" t="str">
        <f t="shared" si="62"/>
        <v/>
      </c>
    </row>
    <row r="1310" spans="2:13" x14ac:dyDescent="0.2">
      <c r="B1310" s="18"/>
      <c r="C1310" s="13"/>
      <c r="D1310" s="22"/>
      <c r="E1310" s="22"/>
      <c r="F1310" s="23"/>
      <c r="G1310" s="24" t="str">
        <f>IF(B1310="","",IFERROR(INDEX('Registru note'!$C$5:$C$504,MATCH(B1310,'Registru note'!$B$5:$B$504,0)),""))</f>
        <v/>
      </c>
      <c r="H1310" s="25" t="str">
        <f t="shared" si="60"/>
        <v/>
      </c>
      <c r="I1310" s="25" t="str">
        <f t="shared" si="61"/>
        <v/>
      </c>
      <c r="J1310" s="15" t="str">
        <f>IF(B1310="","",IFERROR(INDEX('Registru note'!$D$5:$D$504,MATCH(B1310,'Registru note'!$B$5:$B$504,0)),""))</f>
        <v/>
      </c>
      <c r="K1310" s="17" t="str">
        <f>IF(AND(B1310="",D1310="",E1310=""),"",TRIM(IF(ISNA(MATCH(B1310,'Registru note'!$B$5:$B$504,0)),"Nota nu există în registru. ","")&amp;IF(D1310="","Lipsește contul debitor. ",IF(NOT(OR(ISNUMBER(MATCH(TRIM(IF(ISNUMBER(FIND(".",D1310)),LEFT(D1310,FIND(".",D1310)-1),D1310)),PlanCont,0)),ISNUMBER(MATCH(LEFT(TRIM(IF(ISNUMBER(FIND(".",D1310)),LEFT(D1310,FIND(".",D1310)-1),D1310)),4),PlanCont,0)),ISNUMBER(MATCH(LEFT(TRIM(IF(ISNUMBER(FIND(".",D1310)),LEFT(D1310,FIND(".",D1310)-1),D1310)),3),PlanCont,0)))),"Contul debitor nu există în plan. ",""))&amp;IF(E1310="","Lipsește contul creditor. ",IF(NOT(OR(ISNUMBER(MATCH(TRIM(IF(ISNUMBER(FIND(".",E1310)),LEFT(E1310,FIND(".",E1310)-1),E1310)),PlanCont,0)),ISNUMBER(MATCH(LEFT(TRIM(IF(ISNUMBER(FIND(".",E1310)),LEFT(E1310,FIND(".",E1310)-1),E1310)),4),PlanCont,0)),ISNUMBER(MATCH(LEFT(TRIM(IF(ISNUMBER(FIND(".",E1310)),LEFT(E1310,FIND(".",E1310)-1),E1310)),3),PlanCont,0)))),"Contul creditor nu există în plan. ",""))&amp;IF(AND(D1310&lt;&gt;"",TRIM(D1310&amp;"")=TRIM(E1310&amp;"")),"Același cont pe debit și credit. ","")&amp;IF(N(F1310)=0,"Lipsește suma. ","")&amp;IF(AND(N(F1310)&lt;0,J1310&lt;&gt;"Stornare"),"Sumă negativă într-o notă care nu e de stornare. ","")&amp;IF(C1310="","Lipsește explicația. ","")))</f>
        <v/>
      </c>
      <c r="L1310" s="1" t="str">
        <f>IF(B1310="","",B1310&amp;"|"&amp;COUNTIF($B$5:B1310,B1310))</f>
        <v/>
      </c>
      <c r="M1310" s="1" t="str">
        <f t="shared" si="62"/>
        <v/>
      </c>
    </row>
    <row r="1311" spans="2:13" x14ac:dyDescent="0.2">
      <c r="B1311" s="18"/>
      <c r="C1311" s="13"/>
      <c r="D1311" s="22"/>
      <c r="E1311" s="22"/>
      <c r="F1311" s="23"/>
      <c r="G1311" s="24" t="str">
        <f>IF(B1311="","",IFERROR(INDEX('Registru note'!$C$5:$C$504,MATCH(B1311,'Registru note'!$B$5:$B$504,0)),""))</f>
        <v/>
      </c>
      <c r="H1311" s="25" t="str">
        <f t="shared" si="60"/>
        <v/>
      </c>
      <c r="I1311" s="25" t="str">
        <f t="shared" si="61"/>
        <v/>
      </c>
      <c r="J1311" s="15" t="str">
        <f>IF(B1311="","",IFERROR(INDEX('Registru note'!$D$5:$D$504,MATCH(B1311,'Registru note'!$B$5:$B$504,0)),""))</f>
        <v/>
      </c>
      <c r="K1311" s="17" t="str">
        <f>IF(AND(B1311="",D1311="",E1311=""),"",TRIM(IF(ISNA(MATCH(B1311,'Registru note'!$B$5:$B$504,0)),"Nota nu există în registru. ","")&amp;IF(D1311="","Lipsește contul debitor. ",IF(NOT(OR(ISNUMBER(MATCH(TRIM(IF(ISNUMBER(FIND(".",D1311)),LEFT(D1311,FIND(".",D1311)-1),D1311)),PlanCont,0)),ISNUMBER(MATCH(LEFT(TRIM(IF(ISNUMBER(FIND(".",D1311)),LEFT(D1311,FIND(".",D1311)-1),D1311)),4),PlanCont,0)),ISNUMBER(MATCH(LEFT(TRIM(IF(ISNUMBER(FIND(".",D1311)),LEFT(D1311,FIND(".",D1311)-1),D1311)),3),PlanCont,0)))),"Contul debitor nu există în plan. ",""))&amp;IF(E1311="","Lipsește contul creditor. ",IF(NOT(OR(ISNUMBER(MATCH(TRIM(IF(ISNUMBER(FIND(".",E1311)),LEFT(E1311,FIND(".",E1311)-1),E1311)),PlanCont,0)),ISNUMBER(MATCH(LEFT(TRIM(IF(ISNUMBER(FIND(".",E1311)),LEFT(E1311,FIND(".",E1311)-1),E1311)),4),PlanCont,0)),ISNUMBER(MATCH(LEFT(TRIM(IF(ISNUMBER(FIND(".",E1311)),LEFT(E1311,FIND(".",E1311)-1),E1311)),3),PlanCont,0)))),"Contul creditor nu există în plan. ",""))&amp;IF(AND(D1311&lt;&gt;"",TRIM(D1311&amp;"")=TRIM(E1311&amp;"")),"Același cont pe debit și credit. ","")&amp;IF(N(F1311)=0,"Lipsește suma. ","")&amp;IF(AND(N(F1311)&lt;0,J1311&lt;&gt;"Stornare"),"Sumă negativă într-o notă care nu e de stornare. ","")&amp;IF(C1311="","Lipsește explicația. ","")))</f>
        <v/>
      </c>
      <c r="L1311" s="1" t="str">
        <f>IF(B1311="","",B1311&amp;"|"&amp;COUNTIF($B$5:B1311,B1311))</f>
        <v/>
      </c>
      <c r="M1311" s="1" t="str">
        <f t="shared" si="62"/>
        <v/>
      </c>
    </row>
    <row r="1312" spans="2:13" x14ac:dyDescent="0.2">
      <c r="B1312" s="18"/>
      <c r="C1312" s="13"/>
      <c r="D1312" s="22"/>
      <c r="E1312" s="22"/>
      <c r="F1312" s="23"/>
      <c r="G1312" s="24" t="str">
        <f>IF(B1312="","",IFERROR(INDEX('Registru note'!$C$5:$C$504,MATCH(B1312,'Registru note'!$B$5:$B$504,0)),""))</f>
        <v/>
      </c>
      <c r="H1312" s="25" t="str">
        <f t="shared" si="60"/>
        <v/>
      </c>
      <c r="I1312" s="25" t="str">
        <f t="shared" si="61"/>
        <v/>
      </c>
      <c r="J1312" s="15" t="str">
        <f>IF(B1312="","",IFERROR(INDEX('Registru note'!$D$5:$D$504,MATCH(B1312,'Registru note'!$B$5:$B$504,0)),""))</f>
        <v/>
      </c>
      <c r="K1312" s="17" t="str">
        <f>IF(AND(B1312="",D1312="",E1312=""),"",TRIM(IF(ISNA(MATCH(B1312,'Registru note'!$B$5:$B$504,0)),"Nota nu există în registru. ","")&amp;IF(D1312="","Lipsește contul debitor. ",IF(NOT(OR(ISNUMBER(MATCH(TRIM(IF(ISNUMBER(FIND(".",D1312)),LEFT(D1312,FIND(".",D1312)-1),D1312)),PlanCont,0)),ISNUMBER(MATCH(LEFT(TRIM(IF(ISNUMBER(FIND(".",D1312)),LEFT(D1312,FIND(".",D1312)-1),D1312)),4),PlanCont,0)),ISNUMBER(MATCH(LEFT(TRIM(IF(ISNUMBER(FIND(".",D1312)),LEFT(D1312,FIND(".",D1312)-1),D1312)),3),PlanCont,0)))),"Contul debitor nu există în plan. ",""))&amp;IF(E1312="","Lipsește contul creditor. ",IF(NOT(OR(ISNUMBER(MATCH(TRIM(IF(ISNUMBER(FIND(".",E1312)),LEFT(E1312,FIND(".",E1312)-1),E1312)),PlanCont,0)),ISNUMBER(MATCH(LEFT(TRIM(IF(ISNUMBER(FIND(".",E1312)),LEFT(E1312,FIND(".",E1312)-1),E1312)),4),PlanCont,0)),ISNUMBER(MATCH(LEFT(TRIM(IF(ISNUMBER(FIND(".",E1312)),LEFT(E1312,FIND(".",E1312)-1),E1312)),3),PlanCont,0)))),"Contul creditor nu există în plan. ",""))&amp;IF(AND(D1312&lt;&gt;"",TRIM(D1312&amp;"")=TRIM(E1312&amp;"")),"Același cont pe debit și credit. ","")&amp;IF(N(F1312)=0,"Lipsește suma. ","")&amp;IF(AND(N(F1312)&lt;0,J1312&lt;&gt;"Stornare"),"Sumă negativă într-o notă care nu e de stornare. ","")&amp;IF(C1312="","Lipsește explicația. ","")))</f>
        <v/>
      </c>
      <c r="L1312" s="1" t="str">
        <f>IF(B1312="","",B1312&amp;"|"&amp;COUNTIF($B$5:B1312,B1312))</f>
        <v/>
      </c>
      <c r="M1312" s="1" t="str">
        <f t="shared" si="62"/>
        <v/>
      </c>
    </row>
    <row r="1313" spans="2:13" x14ac:dyDescent="0.2">
      <c r="B1313" s="18"/>
      <c r="C1313" s="13"/>
      <c r="D1313" s="22"/>
      <c r="E1313" s="22"/>
      <c r="F1313" s="23"/>
      <c r="G1313" s="24" t="str">
        <f>IF(B1313="","",IFERROR(INDEX('Registru note'!$C$5:$C$504,MATCH(B1313,'Registru note'!$B$5:$B$504,0)),""))</f>
        <v/>
      </c>
      <c r="H1313" s="25" t="str">
        <f t="shared" si="60"/>
        <v/>
      </c>
      <c r="I1313" s="25" t="str">
        <f t="shared" si="61"/>
        <v/>
      </c>
      <c r="J1313" s="15" t="str">
        <f>IF(B1313="","",IFERROR(INDEX('Registru note'!$D$5:$D$504,MATCH(B1313,'Registru note'!$B$5:$B$504,0)),""))</f>
        <v/>
      </c>
      <c r="K1313" s="17" t="str">
        <f>IF(AND(B1313="",D1313="",E1313=""),"",TRIM(IF(ISNA(MATCH(B1313,'Registru note'!$B$5:$B$504,0)),"Nota nu există în registru. ","")&amp;IF(D1313="","Lipsește contul debitor. ",IF(NOT(OR(ISNUMBER(MATCH(TRIM(IF(ISNUMBER(FIND(".",D1313)),LEFT(D1313,FIND(".",D1313)-1),D1313)),PlanCont,0)),ISNUMBER(MATCH(LEFT(TRIM(IF(ISNUMBER(FIND(".",D1313)),LEFT(D1313,FIND(".",D1313)-1),D1313)),4),PlanCont,0)),ISNUMBER(MATCH(LEFT(TRIM(IF(ISNUMBER(FIND(".",D1313)),LEFT(D1313,FIND(".",D1313)-1),D1313)),3),PlanCont,0)))),"Contul debitor nu există în plan. ",""))&amp;IF(E1313="","Lipsește contul creditor. ",IF(NOT(OR(ISNUMBER(MATCH(TRIM(IF(ISNUMBER(FIND(".",E1313)),LEFT(E1313,FIND(".",E1313)-1),E1313)),PlanCont,0)),ISNUMBER(MATCH(LEFT(TRIM(IF(ISNUMBER(FIND(".",E1313)),LEFT(E1313,FIND(".",E1313)-1),E1313)),4),PlanCont,0)),ISNUMBER(MATCH(LEFT(TRIM(IF(ISNUMBER(FIND(".",E1313)),LEFT(E1313,FIND(".",E1313)-1),E1313)),3),PlanCont,0)))),"Contul creditor nu există în plan. ",""))&amp;IF(AND(D1313&lt;&gt;"",TRIM(D1313&amp;"")=TRIM(E1313&amp;"")),"Același cont pe debit și credit. ","")&amp;IF(N(F1313)=0,"Lipsește suma. ","")&amp;IF(AND(N(F1313)&lt;0,J1313&lt;&gt;"Stornare"),"Sumă negativă într-o notă care nu e de stornare. ","")&amp;IF(C1313="","Lipsește explicația. ","")))</f>
        <v/>
      </c>
      <c r="L1313" s="1" t="str">
        <f>IF(B1313="","",B1313&amp;"|"&amp;COUNTIF($B$5:B1313,B1313))</f>
        <v/>
      </c>
      <c r="M1313" s="1" t="str">
        <f t="shared" si="62"/>
        <v/>
      </c>
    </row>
    <row r="1314" spans="2:13" x14ac:dyDescent="0.2">
      <c r="B1314" s="18"/>
      <c r="C1314" s="13"/>
      <c r="D1314" s="22"/>
      <c r="E1314" s="22"/>
      <c r="F1314" s="23"/>
      <c r="G1314" s="24" t="str">
        <f>IF(B1314="","",IFERROR(INDEX('Registru note'!$C$5:$C$504,MATCH(B1314,'Registru note'!$B$5:$B$504,0)),""))</f>
        <v/>
      </c>
      <c r="H1314" s="25" t="str">
        <f t="shared" si="60"/>
        <v/>
      </c>
      <c r="I1314" s="25" t="str">
        <f t="shared" si="61"/>
        <v/>
      </c>
      <c r="J1314" s="15" t="str">
        <f>IF(B1314="","",IFERROR(INDEX('Registru note'!$D$5:$D$504,MATCH(B1314,'Registru note'!$B$5:$B$504,0)),""))</f>
        <v/>
      </c>
      <c r="K1314" s="17" t="str">
        <f>IF(AND(B1314="",D1314="",E1314=""),"",TRIM(IF(ISNA(MATCH(B1314,'Registru note'!$B$5:$B$504,0)),"Nota nu există în registru. ","")&amp;IF(D1314="","Lipsește contul debitor. ",IF(NOT(OR(ISNUMBER(MATCH(TRIM(IF(ISNUMBER(FIND(".",D1314)),LEFT(D1314,FIND(".",D1314)-1),D1314)),PlanCont,0)),ISNUMBER(MATCH(LEFT(TRIM(IF(ISNUMBER(FIND(".",D1314)),LEFT(D1314,FIND(".",D1314)-1),D1314)),4),PlanCont,0)),ISNUMBER(MATCH(LEFT(TRIM(IF(ISNUMBER(FIND(".",D1314)),LEFT(D1314,FIND(".",D1314)-1),D1314)),3),PlanCont,0)))),"Contul debitor nu există în plan. ",""))&amp;IF(E1314="","Lipsește contul creditor. ",IF(NOT(OR(ISNUMBER(MATCH(TRIM(IF(ISNUMBER(FIND(".",E1314)),LEFT(E1314,FIND(".",E1314)-1),E1314)),PlanCont,0)),ISNUMBER(MATCH(LEFT(TRIM(IF(ISNUMBER(FIND(".",E1314)),LEFT(E1314,FIND(".",E1314)-1),E1314)),4),PlanCont,0)),ISNUMBER(MATCH(LEFT(TRIM(IF(ISNUMBER(FIND(".",E1314)),LEFT(E1314,FIND(".",E1314)-1),E1314)),3),PlanCont,0)))),"Contul creditor nu există în plan. ",""))&amp;IF(AND(D1314&lt;&gt;"",TRIM(D1314&amp;"")=TRIM(E1314&amp;"")),"Același cont pe debit și credit. ","")&amp;IF(N(F1314)=0,"Lipsește suma. ","")&amp;IF(AND(N(F1314)&lt;0,J1314&lt;&gt;"Stornare"),"Sumă negativă într-o notă care nu e de stornare. ","")&amp;IF(C1314="","Lipsește explicația. ","")))</f>
        <v/>
      </c>
      <c r="L1314" s="1" t="str">
        <f>IF(B1314="","",B1314&amp;"|"&amp;COUNTIF($B$5:B1314,B1314))</f>
        <v/>
      </c>
      <c r="M1314" s="1" t="str">
        <f t="shared" si="62"/>
        <v/>
      </c>
    </row>
    <row r="1315" spans="2:13" x14ac:dyDescent="0.2">
      <c r="B1315" s="18"/>
      <c r="C1315" s="13"/>
      <c r="D1315" s="22"/>
      <c r="E1315" s="22"/>
      <c r="F1315" s="23"/>
      <c r="G1315" s="24" t="str">
        <f>IF(B1315="","",IFERROR(INDEX('Registru note'!$C$5:$C$504,MATCH(B1315,'Registru note'!$B$5:$B$504,0)),""))</f>
        <v/>
      </c>
      <c r="H1315" s="25" t="str">
        <f t="shared" si="60"/>
        <v/>
      </c>
      <c r="I1315" s="25" t="str">
        <f t="shared" si="61"/>
        <v/>
      </c>
      <c r="J1315" s="15" t="str">
        <f>IF(B1315="","",IFERROR(INDEX('Registru note'!$D$5:$D$504,MATCH(B1315,'Registru note'!$B$5:$B$504,0)),""))</f>
        <v/>
      </c>
      <c r="K1315" s="17" t="str">
        <f>IF(AND(B1315="",D1315="",E1315=""),"",TRIM(IF(ISNA(MATCH(B1315,'Registru note'!$B$5:$B$504,0)),"Nota nu există în registru. ","")&amp;IF(D1315="","Lipsește contul debitor. ",IF(NOT(OR(ISNUMBER(MATCH(TRIM(IF(ISNUMBER(FIND(".",D1315)),LEFT(D1315,FIND(".",D1315)-1),D1315)),PlanCont,0)),ISNUMBER(MATCH(LEFT(TRIM(IF(ISNUMBER(FIND(".",D1315)),LEFT(D1315,FIND(".",D1315)-1),D1315)),4),PlanCont,0)),ISNUMBER(MATCH(LEFT(TRIM(IF(ISNUMBER(FIND(".",D1315)),LEFT(D1315,FIND(".",D1315)-1),D1315)),3),PlanCont,0)))),"Contul debitor nu există în plan. ",""))&amp;IF(E1315="","Lipsește contul creditor. ",IF(NOT(OR(ISNUMBER(MATCH(TRIM(IF(ISNUMBER(FIND(".",E1315)),LEFT(E1315,FIND(".",E1315)-1),E1315)),PlanCont,0)),ISNUMBER(MATCH(LEFT(TRIM(IF(ISNUMBER(FIND(".",E1315)),LEFT(E1315,FIND(".",E1315)-1),E1315)),4),PlanCont,0)),ISNUMBER(MATCH(LEFT(TRIM(IF(ISNUMBER(FIND(".",E1315)),LEFT(E1315,FIND(".",E1315)-1),E1315)),3),PlanCont,0)))),"Contul creditor nu există în plan. ",""))&amp;IF(AND(D1315&lt;&gt;"",TRIM(D1315&amp;"")=TRIM(E1315&amp;"")),"Același cont pe debit și credit. ","")&amp;IF(N(F1315)=0,"Lipsește suma. ","")&amp;IF(AND(N(F1315)&lt;0,J1315&lt;&gt;"Stornare"),"Sumă negativă într-o notă care nu e de stornare. ","")&amp;IF(C1315="","Lipsește explicația. ","")))</f>
        <v/>
      </c>
      <c r="L1315" s="1" t="str">
        <f>IF(B1315="","",B1315&amp;"|"&amp;COUNTIF($B$5:B1315,B1315))</f>
        <v/>
      </c>
      <c r="M1315" s="1" t="str">
        <f t="shared" si="62"/>
        <v/>
      </c>
    </row>
    <row r="1316" spans="2:13" x14ac:dyDescent="0.2">
      <c r="B1316" s="18"/>
      <c r="C1316" s="13"/>
      <c r="D1316" s="22"/>
      <c r="E1316" s="22"/>
      <c r="F1316" s="23"/>
      <c r="G1316" s="24" t="str">
        <f>IF(B1316="","",IFERROR(INDEX('Registru note'!$C$5:$C$504,MATCH(B1316,'Registru note'!$B$5:$B$504,0)),""))</f>
        <v/>
      </c>
      <c r="H1316" s="25" t="str">
        <f t="shared" si="60"/>
        <v/>
      </c>
      <c r="I1316" s="25" t="str">
        <f t="shared" si="61"/>
        <v/>
      </c>
      <c r="J1316" s="15" t="str">
        <f>IF(B1316="","",IFERROR(INDEX('Registru note'!$D$5:$D$504,MATCH(B1316,'Registru note'!$B$5:$B$504,0)),""))</f>
        <v/>
      </c>
      <c r="K1316" s="17" t="str">
        <f>IF(AND(B1316="",D1316="",E1316=""),"",TRIM(IF(ISNA(MATCH(B1316,'Registru note'!$B$5:$B$504,0)),"Nota nu există în registru. ","")&amp;IF(D1316="","Lipsește contul debitor. ",IF(NOT(OR(ISNUMBER(MATCH(TRIM(IF(ISNUMBER(FIND(".",D1316)),LEFT(D1316,FIND(".",D1316)-1),D1316)),PlanCont,0)),ISNUMBER(MATCH(LEFT(TRIM(IF(ISNUMBER(FIND(".",D1316)),LEFT(D1316,FIND(".",D1316)-1),D1316)),4),PlanCont,0)),ISNUMBER(MATCH(LEFT(TRIM(IF(ISNUMBER(FIND(".",D1316)),LEFT(D1316,FIND(".",D1316)-1),D1316)),3),PlanCont,0)))),"Contul debitor nu există în plan. ",""))&amp;IF(E1316="","Lipsește contul creditor. ",IF(NOT(OR(ISNUMBER(MATCH(TRIM(IF(ISNUMBER(FIND(".",E1316)),LEFT(E1316,FIND(".",E1316)-1),E1316)),PlanCont,0)),ISNUMBER(MATCH(LEFT(TRIM(IF(ISNUMBER(FIND(".",E1316)),LEFT(E1316,FIND(".",E1316)-1),E1316)),4),PlanCont,0)),ISNUMBER(MATCH(LEFT(TRIM(IF(ISNUMBER(FIND(".",E1316)),LEFT(E1316,FIND(".",E1316)-1),E1316)),3),PlanCont,0)))),"Contul creditor nu există în plan. ",""))&amp;IF(AND(D1316&lt;&gt;"",TRIM(D1316&amp;"")=TRIM(E1316&amp;"")),"Același cont pe debit și credit. ","")&amp;IF(N(F1316)=0,"Lipsește suma. ","")&amp;IF(AND(N(F1316)&lt;0,J1316&lt;&gt;"Stornare"),"Sumă negativă într-o notă care nu e de stornare. ","")&amp;IF(C1316="","Lipsește explicația. ","")))</f>
        <v/>
      </c>
      <c r="L1316" s="1" t="str">
        <f>IF(B1316="","",B1316&amp;"|"&amp;COUNTIF($B$5:B1316,B1316))</f>
        <v/>
      </c>
      <c r="M1316" s="1" t="str">
        <f t="shared" si="62"/>
        <v/>
      </c>
    </row>
    <row r="1317" spans="2:13" x14ac:dyDescent="0.2">
      <c r="B1317" s="18"/>
      <c r="C1317" s="13"/>
      <c r="D1317" s="22"/>
      <c r="E1317" s="22"/>
      <c r="F1317" s="23"/>
      <c r="G1317" s="24" t="str">
        <f>IF(B1317="","",IFERROR(INDEX('Registru note'!$C$5:$C$504,MATCH(B1317,'Registru note'!$B$5:$B$504,0)),""))</f>
        <v/>
      </c>
      <c r="H1317" s="25" t="str">
        <f t="shared" si="60"/>
        <v/>
      </c>
      <c r="I1317" s="25" t="str">
        <f t="shared" si="61"/>
        <v/>
      </c>
      <c r="J1317" s="15" t="str">
        <f>IF(B1317="","",IFERROR(INDEX('Registru note'!$D$5:$D$504,MATCH(B1317,'Registru note'!$B$5:$B$504,0)),""))</f>
        <v/>
      </c>
      <c r="K1317" s="17" t="str">
        <f>IF(AND(B1317="",D1317="",E1317=""),"",TRIM(IF(ISNA(MATCH(B1317,'Registru note'!$B$5:$B$504,0)),"Nota nu există în registru. ","")&amp;IF(D1317="","Lipsește contul debitor. ",IF(NOT(OR(ISNUMBER(MATCH(TRIM(IF(ISNUMBER(FIND(".",D1317)),LEFT(D1317,FIND(".",D1317)-1),D1317)),PlanCont,0)),ISNUMBER(MATCH(LEFT(TRIM(IF(ISNUMBER(FIND(".",D1317)),LEFT(D1317,FIND(".",D1317)-1),D1317)),4),PlanCont,0)),ISNUMBER(MATCH(LEFT(TRIM(IF(ISNUMBER(FIND(".",D1317)),LEFT(D1317,FIND(".",D1317)-1),D1317)),3),PlanCont,0)))),"Contul debitor nu există în plan. ",""))&amp;IF(E1317="","Lipsește contul creditor. ",IF(NOT(OR(ISNUMBER(MATCH(TRIM(IF(ISNUMBER(FIND(".",E1317)),LEFT(E1317,FIND(".",E1317)-1),E1317)),PlanCont,0)),ISNUMBER(MATCH(LEFT(TRIM(IF(ISNUMBER(FIND(".",E1317)),LEFT(E1317,FIND(".",E1317)-1),E1317)),4),PlanCont,0)),ISNUMBER(MATCH(LEFT(TRIM(IF(ISNUMBER(FIND(".",E1317)),LEFT(E1317,FIND(".",E1317)-1),E1317)),3),PlanCont,0)))),"Contul creditor nu există în plan. ",""))&amp;IF(AND(D1317&lt;&gt;"",TRIM(D1317&amp;"")=TRIM(E1317&amp;"")),"Același cont pe debit și credit. ","")&amp;IF(N(F1317)=0,"Lipsește suma. ","")&amp;IF(AND(N(F1317)&lt;0,J1317&lt;&gt;"Stornare"),"Sumă negativă într-o notă care nu e de stornare. ","")&amp;IF(C1317="","Lipsește explicația. ","")))</f>
        <v/>
      </c>
      <c r="L1317" s="1" t="str">
        <f>IF(B1317="","",B1317&amp;"|"&amp;COUNTIF($B$5:B1317,B1317))</f>
        <v/>
      </c>
      <c r="M1317" s="1" t="str">
        <f t="shared" si="62"/>
        <v/>
      </c>
    </row>
    <row r="1318" spans="2:13" x14ac:dyDescent="0.2">
      <c r="B1318" s="18"/>
      <c r="C1318" s="13"/>
      <c r="D1318" s="22"/>
      <c r="E1318" s="22"/>
      <c r="F1318" s="23"/>
      <c r="G1318" s="24" t="str">
        <f>IF(B1318="","",IFERROR(INDEX('Registru note'!$C$5:$C$504,MATCH(B1318,'Registru note'!$B$5:$B$504,0)),""))</f>
        <v/>
      </c>
      <c r="H1318" s="25" t="str">
        <f t="shared" si="60"/>
        <v/>
      </c>
      <c r="I1318" s="25" t="str">
        <f t="shared" si="61"/>
        <v/>
      </c>
      <c r="J1318" s="15" t="str">
        <f>IF(B1318="","",IFERROR(INDEX('Registru note'!$D$5:$D$504,MATCH(B1318,'Registru note'!$B$5:$B$504,0)),""))</f>
        <v/>
      </c>
      <c r="K1318" s="17" t="str">
        <f>IF(AND(B1318="",D1318="",E1318=""),"",TRIM(IF(ISNA(MATCH(B1318,'Registru note'!$B$5:$B$504,0)),"Nota nu există în registru. ","")&amp;IF(D1318="","Lipsește contul debitor. ",IF(NOT(OR(ISNUMBER(MATCH(TRIM(IF(ISNUMBER(FIND(".",D1318)),LEFT(D1318,FIND(".",D1318)-1),D1318)),PlanCont,0)),ISNUMBER(MATCH(LEFT(TRIM(IF(ISNUMBER(FIND(".",D1318)),LEFT(D1318,FIND(".",D1318)-1),D1318)),4),PlanCont,0)),ISNUMBER(MATCH(LEFT(TRIM(IF(ISNUMBER(FIND(".",D1318)),LEFT(D1318,FIND(".",D1318)-1),D1318)),3),PlanCont,0)))),"Contul debitor nu există în plan. ",""))&amp;IF(E1318="","Lipsește contul creditor. ",IF(NOT(OR(ISNUMBER(MATCH(TRIM(IF(ISNUMBER(FIND(".",E1318)),LEFT(E1318,FIND(".",E1318)-1),E1318)),PlanCont,0)),ISNUMBER(MATCH(LEFT(TRIM(IF(ISNUMBER(FIND(".",E1318)),LEFT(E1318,FIND(".",E1318)-1),E1318)),4),PlanCont,0)),ISNUMBER(MATCH(LEFT(TRIM(IF(ISNUMBER(FIND(".",E1318)),LEFT(E1318,FIND(".",E1318)-1),E1318)),3),PlanCont,0)))),"Contul creditor nu există în plan. ",""))&amp;IF(AND(D1318&lt;&gt;"",TRIM(D1318&amp;"")=TRIM(E1318&amp;"")),"Același cont pe debit și credit. ","")&amp;IF(N(F1318)=0,"Lipsește suma. ","")&amp;IF(AND(N(F1318)&lt;0,J1318&lt;&gt;"Stornare"),"Sumă negativă într-o notă care nu e de stornare. ","")&amp;IF(C1318="","Lipsește explicația. ","")))</f>
        <v/>
      </c>
      <c r="L1318" s="1" t="str">
        <f>IF(B1318="","",B1318&amp;"|"&amp;COUNTIF($B$5:B1318,B1318))</f>
        <v/>
      </c>
      <c r="M1318" s="1" t="str">
        <f t="shared" si="62"/>
        <v/>
      </c>
    </row>
    <row r="1319" spans="2:13" x14ac:dyDescent="0.2">
      <c r="B1319" s="18"/>
      <c r="C1319" s="13"/>
      <c r="D1319" s="22"/>
      <c r="E1319" s="22"/>
      <c r="F1319" s="23"/>
      <c r="G1319" s="24" t="str">
        <f>IF(B1319="","",IFERROR(INDEX('Registru note'!$C$5:$C$504,MATCH(B1319,'Registru note'!$B$5:$B$504,0)),""))</f>
        <v/>
      </c>
      <c r="H1319" s="25" t="str">
        <f t="shared" si="60"/>
        <v/>
      </c>
      <c r="I1319" s="25" t="str">
        <f t="shared" si="61"/>
        <v/>
      </c>
      <c r="J1319" s="15" t="str">
        <f>IF(B1319="","",IFERROR(INDEX('Registru note'!$D$5:$D$504,MATCH(B1319,'Registru note'!$B$5:$B$504,0)),""))</f>
        <v/>
      </c>
      <c r="K1319" s="17" t="str">
        <f>IF(AND(B1319="",D1319="",E1319=""),"",TRIM(IF(ISNA(MATCH(B1319,'Registru note'!$B$5:$B$504,0)),"Nota nu există în registru. ","")&amp;IF(D1319="","Lipsește contul debitor. ",IF(NOT(OR(ISNUMBER(MATCH(TRIM(IF(ISNUMBER(FIND(".",D1319)),LEFT(D1319,FIND(".",D1319)-1),D1319)),PlanCont,0)),ISNUMBER(MATCH(LEFT(TRIM(IF(ISNUMBER(FIND(".",D1319)),LEFT(D1319,FIND(".",D1319)-1),D1319)),4),PlanCont,0)),ISNUMBER(MATCH(LEFT(TRIM(IF(ISNUMBER(FIND(".",D1319)),LEFT(D1319,FIND(".",D1319)-1),D1319)),3),PlanCont,0)))),"Contul debitor nu există în plan. ",""))&amp;IF(E1319="","Lipsește contul creditor. ",IF(NOT(OR(ISNUMBER(MATCH(TRIM(IF(ISNUMBER(FIND(".",E1319)),LEFT(E1319,FIND(".",E1319)-1),E1319)),PlanCont,0)),ISNUMBER(MATCH(LEFT(TRIM(IF(ISNUMBER(FIND(".",E1319)),LEFT(E1319,FIND(".",E1319)-1),E1319)),4),PlanCont,0)),ISNUMBER(MATCH(LEFT(TRIM(IF(ISNUMBER(FIND(".",E1319)),LEFT(E1319,FIND(".",E1319)-1),E1319)),3),PlanCont,0)))),"Contul creditor nu există în plan. ",""))&amp;IF(AND(D1319&lt;&gt;"",TRIM(D1319&amp;"")=TRIM(E1319&amp;"")),"Același cont pe debit și credit. ","")&amp;IF(N(F1319)=0,"Lipsește suma. ","")&amp;IF(AND(N(F1319)&lt;0,J1319&lt;&gt;"Stornare"),"Sumă negativă într-o notă care nu e de stornare. ","")&amp;IF(C1319="","Lipsește explicația. ","")))</f>
        <v/>
      </c>
      <c r="L1319" s="1" t="str">
        <f>IF(B1319="","",B1319&amp;"|"&amp;COUNTIF($B$5:B1319,B1319))</f>
        <v/>
      </c>
      <c r="M1319" s="1" t="str">
        <f t="shared" si="62"/>
        <v/>
      </c>
    </row>
    <row r="1320" spans="2:13" x14ac:dyDescent="0.2">
      <c r="B1320" s="18"/>
      <c r="C1320" s="13"/>
      <c r="D1320" s="22"/>
      <c r="E1320" s="22"/>
      <c r="F1320" s="23"/>
      <c r="G1320" s="24" t="str">
        <f>IF(B1320="","",IFERROR(INDEX('Registru note'!$C$5:$C$504,MATCH(B1320,'Registru note'!$B$5:$B$504,0)),""))</f>
        <v/>
      </c>
      <c r="H1320" s="25" t="str">
        <f t="shared" si="60"/>
        <v/>
      </c>
      <c r="I1320" s="25" t="str">
        <f t="shared" si="61"/>
        <v/>
      </c>
      <c r="J1320" s="15" t="str">
        <f>IF(B1320="","",IFERROR(INDEX('Registru note'!$D$5:$D$504,MATCH(B1320,'Registru note'!$B$5:$B$504,0)),""))</f>
        <v/>
      </c>
      <c r="K1320" s="17" t="str">
        <f>IF(AND(B1320="",D1320="",E1320=""),"",TRIM(IF(ISNA(MATCH(B1320,'Registru note'!$B$5:$B$504,0)),"Nota nu există în registru. ","")&amp;IF(D1320="","Lipsește contul debitor. ",IF(NOT(OR(ISNUMBER(MATCH(TRIM(IF(ISNUMBER(FIND(".",D1320)),LEFT(D1320,FIND(".",D1320)-1),D1320)),PlanCont,0)),ISNUMBER(MATCH(LEFT(TRIM(IF(ISNUMBER(FIND(".",D1320)),LEFT(D1320,FIND(".",D1320)-1),D1320)),4),PlanCont,0)),ISNUMBER(MATCH(LEFT(TRIM(IF(ISNUMBER(FIND(".",D1320)),LEFT(D1320,FIND(".",D1320)-1),D1320)),3),PlanCont,0)))),"Contul debitor nu există în plan. ",""))&amp;IF(E1320="","Lipsește contul creditor. ",IF(NOT(OR(ISNUMBER(MATCH(TRIM(IF(ISNUMBER(FIND(".",E1320)),LEFT(E1320,FIND(".",E1320)-1),E1320)),PlanCont,0)),ISNUMBER(MATCH(LEFT(TRIM(IF(ISNUMBER(FIND(".",E1320)),LEFT(E1320,FIND(".",E1320)-1),E1320)),4),PlanCont,0)),ISNUMBER(MATCH(LEFT(TRIM(IF(ISNUMBER(FIND(".",E1320)),LEFT(E1320,FIND(".",E1320)-1),E1320)),3),PlanCont,0)))),"Contul creditor nu există în plan. ",""))&amp;IF(AND(D1320&lt;&gt;"",TRIM(D1320&amp;"")=TRIM(E1320&amp;"")),"Același cont pe debit și credit. ","")&amp;IF(N(F1320)=0,"Lipsește suma. ","")&amp;IF(AND(N(F1320)&lt;0,J1320&lt;&gt;"Stornare"),"Sumă negativă într-o notă care nu e de stornare. ","")&amp;IF(C1320="","Lipsește explicația. ","")))</f>
        <v/>
      </c>
      <c r="L1320" s="1" t="str">
        <f>IF(B1320="","",B1320&amp;"|"&amp;COUNTIF($B$5:B1320,B1320))</f>
        <v/>
      </c>
      <c r="M1320" s="1" t="str">
        <f t="shared" si="62"/>
        <v/>
      </c>
    </row>
    <row r="1321" spans="2:13" x14ac:dyDescent="0.2">
      <c r="B1321" s="18"/>
      <c r="C1321" s="13"/>
      <c r="D1321" s="22"/>
      <c r="E1321" s="22"/>
      <c r="F1321" s="23"/>
      <c r="G1321" s="24" t="str">
        <f>IF(B1321="","",IFERROR(INDEX('Registru note'!$C$5:$C$504,MATCH(B1321,'Registru note'!$B$5:$B$504,0)),""))</f>
        <v/>
      </c>
      <c r="H1321" s="25" t="str">
        <f t="shared" si="60"/>
        <v/>
      </c>
      <c r="I1321" s="25" t="str">
        <f t="shared" si="61"/>
        <v/>
      </c>
      <c r="J1321" s="15" t="str">
        <f>IF(B1321="","",IFERROR(INDEX('Registru note'!$D$5:$D$504,MATCH(B1321,'Registru note'!$B$5:$B$504,0)),""))</f>
        <v/>
      </c>
      <c r="K1321" s="17" t="str">
        <f>IF(AND(B1321="",D1321="",E1321=""),"",TRIM(IF(ISNA(MATCH(B1321,'Registru note'!$B$5:$B$504,0)),"Nota nu există în registru. ","")&amp;IF(D1321="","Lipsește contul debitor. ",IF(NOT(OR(ISNUMBER(MATCH(TRIM(IF(ISNUMBER(FIND(".",D1321)),LEFT(D1321,FIND(".",D1321)-1),D1321)),PlanCont,0)),ISNUMBER(MATCH(LEFT(TRIM(IF(ISNUMBER(FIND(".",D1321)),LEFT(D1321,FIND(".",D1321)-1),D1321)),4),PlanCont,0)),ISNUMBER(MATCH(LEFT(TRIM(IF(ISNUMBER(FIND(".",D1321)),LEFT(D1321,FIND(".",D1321)-1),D1321)),3),PlanCont,0)))),"Contul debitor nu există în plan. ",""))&amp;IF(E1321="","Lipsește contul creditor. ",IF(NOT(OR(ISNUMBER(MATCH(TRIM(IF(ISNUMBER(FIND(".",E1321)),LEFT(E1321,FIND(".",E1321)-1),E1321)),PlanCont,0)),ISNUMBER(MATCH(LEFT(TRIM(IF(ISNUMBER(FIND(".",E1321)),LEFT(E1321,FIND(".",E1321)-1),E1321)),4),PlanCont,0)),ISNUMBER(MATCH(LEFT(TRIM(IF(ISNUMBER(FIND(".",E1321)),LEFT(E1321,FIND(".",E1321)-1),E1321)),3),PlanCont,0)))),"Contul creditor nu există în plan. ",""))&amp;IF(AND(D1321&lt;&gt;"",TRIM(D1321&amp;"")=TRIM(E1321&amp;"")),"Același cont pe debit și credit. ","")&amp;IF(N(F1321)=0,"Lipsește suma. ","")&amp;IF(AND(N(F1321)&lt;0,J1321&lt;&gt;"Stornare"),"Sumă negativă într-o notă care nu e de stornare. ","")&amp;IF(C1321="","Lipsește explicația. ","")))</f>
        <v/>
      </c>
      <c r="L1321" s="1" t="str">
        <f>IF(B1321="","",B1321&amp;"|"&amp;COUNTIF($B$5:B1321,B1321))</f>
        <v/>
      </c>
      <c r="M1321" s="1" t="str">
        <f t="shared" si="62"/>
        <v/>
      </c>
    </row>
    <row r="1322" spans="2:13" x14ac:dyDescent="0.2">
      <c r="B1322" s="18"/>
      <c r="C1322" s="13"/>
      <c r="D1322" s="22"/>
      <c r="E1322" s="22"/>
      <c r="F1322" s="23"/>
      <c r="G1322" s="24" t="str">
        <f>IF(B1322="","",IFERROR(INDEX('Registru note'!$C$5:$C$504,MATCH(B1322,'Registru note'!$B$5:$B$504,0)),""))</f>
        <v/>
      </c>
      <c r="H1322" s="25" t="str">
        <f t="shared" si="60"/>
        <v/>
      </c>
      <c r="I1322" s="25" t="str">
        <f t="shared" si="61"/>
        <v/>
      </c>
      <c r="J1322" s="15" t="str">
        <f>IF(B1322="","",IFERROR(INDEX('Registru note'!$D$5:$D$504,MATCH(B1322,'Registru note'!$B$5:$B$504,0)),""))</f>
        <v/>
      </c>
      <c r="K1322" s="17" t="str">
        <f>IF(AND(B1322="",D1322="",E1322=""),"",TRIM(IF(ISNA(MATCH(B1322,'Registru note'!$B$5:$B$504,0)),"Nota nu există în registru. ","")&amp;IF(D1322="","Lipsește contul debitor. ",IF(NOT(OR(ISNUMBER(MATCH(TRIM(IF(ISNUMBER(FIND(".",D1322)),LEFT(D1322,FIND(".",D1322)-1),D1322)),PlanCont,0)),ISNUMBER(MATCH(LEFT(TRIM(IF(ISNUMBER(FIND(".",D1322)),LEFT(D1322,FIND(".",D1322)-1),D1322)),4),PlanCont,0)),ISNUMBER(MATCH(LEFT(TRIM(IF(ISNUMBER(FIND(".",D1322)),LEFT(D1322,FIND(".",D1322)-1),D1322)),3),PlanCont,0)))),"Contul debitor nu există în plan. ",""))&amp;IF(E1322="","Lipsește contul creditor. ",IF(NOT(OR(ISNUMBER(MATCH(TRIM(IF(ISNUMBER(FIND(".",E1322)),LEFT(E1322,FIND(".",E1322)-1),E1322)),PlanCont,0)),ISNUMBER(MATCH(LEFT(TRIM(IF(ISNUMBER(FIND(".",E1322)),LEFT(E1322,FIND(".",E1322)-1),E1322)),4),PlanCont,0)),ISNUMBER(MATCH(LEFT(TRIM(IF(ISNUMBER(FIND(".",E1322)),LEFT(E1322,FIND(".",E1322)-1),E1322)),3),PlanCont,0)))),"Contul creditor nu există în plan. ",""))&amp;IF(AND(D1322&lt;&gt;"",TRIM(D1322&amp;"")=TRIM(E1322&amp;"")),"Același cont pe debit și credit. ","")&amp;IF(N(F1322)=0,"Lipsește suma. ","")&amp;IF(AND(N(F1322)&lt;0,J1322&lt;&gt;"Stornare"),"Sumă negativă într-o notă care nu e de stornare. ","")&amp;IF(C1322="","Lipsește explicația. ","")))</f>
        <v/>
      </c>
      <c r="L1322" s="1" t="str">
        <f>IF(B1322="","",B1322&amp;"|"&amp;COUNTIF($B$5:B1322,B1322))</f>
        <v/>
      </c>
      <c r="M1322" s="1" t="str">
        <f t="shared" si="62"/>
        <v/>
      </c>
    </row>
    <row r="1323" spans="2:13" x14ac:dyDescent="0.2">
      <c r="B1323" s="18"/>
      <c r="C1323" s="13"/>
      <c r="D1323" s="22"/>
      <c r="E1323" s="22"/>
      <c r="F1323" s="23"/>
      <c r="G1323" s="24" t="str">
        <f>IF(B1323="","",IFERROR(INDEX('Registru note'!$C$5:$C$504,MATCH(B1323,'Registru note'!$B$5:$B$504,0)),""))</f>
        <v/>
      </c>
      <c r="H1323" s="25" t="str">
        <f t="shared" si="60"/>
        <v/>
      </c>
      <c r="I1323" s="25" t="str">
        <f t="shared" si="61"/>
        <v/>
      </c>
      <c r="J1323" s="15" t="str">
        <f>IF(B1323="","",IFERROR(INDEX('Registru note'!$D$5:$D$504,MATCH(B1323,'Registru note'!$B$5:$B$504,0)),""))</f>
        <v/>
      </c>
      <c r="K1323" s="17" t="str">
        <f>IF(AND(B1323="",D1323="",E1323=""),"",TRIM(IF(ISNA(MATCH(B1323,'Registru note'!$B$5:$B$504,0)),"Nota nu există în registru. ","")&amp;IF(D1323="","Lipsește contul debitor. ",IF(NOT(OR(ISNUMBER(MATCH(TRIM(IF(ISNUMBER(FIND(".",D1323)),LEFT(D1323,FIND(".",D1323)-1),D1323)),PlanCont,0)),ISNUMBER(MATCH(LEFT(TRIM(IF(ISNUMBER(FIND(".",D1323)),LEFT(D1323,FIND(".",D1323)-1),D1323)),4),PlanCont,0)),ISNUMBER(MATCH(LEFT(TRIM(IF(ISNUMBER(FIND(".",D1323)),LEFT(D1323,FIND(".",D1323)-1),D1323)),3),PlanCont,0)))),"Contul debitor nu există în plan. ",""))&amp;IF(E1323="","Lipsește contul creditor. ",IF(NOT(OR(ISNUMBER(MATCH(TRIM(IF(ISNUMBER(FIND(".",E1323)),LEFT(E1323,FIND(".",E1323)-1),E1323)),PlanCont,0)),ISNUMBER(MATCH(LEFT(TRIM(IF(ISNUMBER(FIND(".",E1323)),LEFT(E1323,FIND(".",E1323)-1),E1323)),4),PlanCont,0)),ISNUMBER(MATCH(LEFT(TRIM(IF(ISNUMBER(FIND(".",E1323)),LEFT(E1323,FIND(".",E1323)-1),E1323)),3),PlanCont,0)))),"Contul creditor nu există în plan. ",""))&amp;IF(AND(D1323&lt;&gt;"",TRIM(D1323&amp;"")=TRIM(E1323&amp;"")),"Același cont pe debit și credit. ","")&amp;IF(N(F1323)=0,"Lipsește suma. ","")&amp;IF(AND(N(F1323)&lt;0,J1323&lt;&gt;"Stornare"),"Sumă negativă într-o notă care nu e de stornare. ","")&amp;IF(C1323="","Lipsește explicația. ","")))</f>
        <v/>
      </c>
      <c r="L1323" s="1" t="str">
        <f>IF(B1323="","",B1323&amp;"|"&amp;COUNTIF($B$5:B1323,B1323))</f>
        <v/>
      </c>
      <c r="M1323" s="1" t="str">
        <f t="shared" si="62"/>
        <v/>
      </c>
    </row>
    <row r="1324" spans="2:13" x14ac:dyDescent="0.2">
      <c r="B1324" s="18"/>
      <c r="C1324" s="13"/>
      <c r="D1324" s="22"/>
      <c r="E1324" s="22"/>
      <c r="F1324" s="23"/>
      <c r="G1324" s="24" t="str">
        <f>IF(B1324="","",IFERROR(INDEX('Registru note'!$C$5:$C$504,MATCH(B1324,'Registru note'!$B$5:$B$504,0)),""))</f>
        <v/>
      </c>
      <c r="H1324" s="25" t="str">
        <f t="shared" si="60"/>
        <v/>
      </c>
      <c r="I1324" s="25" t="str">
        <f t="shared" si="61"/>
        <v/>
      </c>
      <c r="J1324" s="15" t="str">
        <f>IF(B1324="","",IFERROR(INDEX('Registru note'!$D$5:$D$504,MATCH(B1324,'Registru note'!$B$5:$B$504,0)),""))</f>
        <v/>
      </c>
      <c r="K1324" s="17" t="str">
        <f>IF(AND(B1324="",D1324="",E1324=""),"",TRIM(IF(ISNA(MATCH(B1324,'Registru note'!$B$5:$B$504,0)),"Nota nu există în registru. ","")&amp;IF(D1324="","Lipsește contul debitor. ",IF(NOT(OR(ISNUMBER(MATCH(TRIM(IF(ISNUMBER(FIND(".",D1324)),LEFT(D1324,FIND(".",D1324)-1),D1324)),PlanCont,0)),ISNUMBER(MATCH(LEFT(TRIM(IF(ISNUMBER(FIND(".",D1324)),LEFT(D1324,FIND(".",D1324)-1),D1324)),4),PlanCont,0)),ISNUMBER(MATCH(LEFT(TRIM(IF(ISNUMBER(FIND(".",D1324)),LEFT(D1324,FIND(".",D1324)-1),D1324)),3),PlanCont,0)))),"Contul debitor nu există în plan. ",""))&amp;IF(E1324="","Lipsește contul creditor. ",IF(NOT(OR(ISNUMBER(MATCH(TRIM(IF(ISNUMBER(FIND(".",E1324)),LEFT(E1324,FIND(".",E1324)-1),E1324)),PlanCont,0)),ISNUMBER(MATCH(LEFT(TRIM(IF(ISNUMBER(FIND(".",E1324)),LEFT(E1324,FIND(".",E1324)-1),E1324)),4),PlanCont,0)),ISNUMBER(MATCH(LEFT(TRIM(IF(ISNUMBER(FIND(".",E1324)),LEFT(E1324,FIND(".",E1324)-1),E1324)),3),PlanCont,0)))),"Contul creditor nu există în plan. ",""))&amp;IF(AND(D1324&lt;&gt;"",TRIM(D1324&amp;"")=TRIM(E1324&amp;"")),"Același cont pe debit și credit. ","")&amp;IF(N(F1324)=0,"Lipsește suma. ","")&amp;IF(AND(N(F1324)&lt;0,J1324&lt;&gt;"Stornare"),"Sumă negativă într-o notă care nu e de stornare. ","")&amp;IF(C1324="","Lipsește explicația. ","")))</f>
        <v/>
      </c>
      <c r="L1324" s="1" t="str">
        <f>IF(B1324="","",B1324&amp;"|"&amp;COUNTIF($B$5:B1324,B1324))</f>
        <v/>
      </c>
      <c r="M1324" s="1" t="str">
        <f t="shared" si="62"/>
        <v/>
      </c>
    </row>
    <row r="1325" spans="2:13" x14ac:dyDescent="0.2">
      <c r="B1325" s="18"/>
      <c r="C1325" s="13"/>
      <c r="D1325" s="22"/>
      <c r="E1325" s="22"/>
      <c r="F1325" s="23"/>
      <c r="G1325" s="24" t="str">
        <f>IF(B1325="","",IFERROR(INDEX('Registru note'!$C$5:$C$504,MATCH(B1325,'Registru note'!$B$5:$B$504,0)),""))</f>
        <v/>
      </c>
      <c r="H1325" s="25" t="str">
        <f t="shared" si="60"/>
        <v/>
      </c>
      <c r="I1325" s="25" t="str">
        <f t="shared" si="61"/>
        <v/>
      </c>
      <c r="J1325" s="15" t="str">
        <f>IF(B1325="","",IFERROR(INDEX('Registru note'!$D$5:$D$504,MATCH(B1325,'Registru note'!$B$5:$B$504,0)),""))</f>
        <v/>
      </c>
      <c r="K1325" s="17" t="str">
        <f>IF(AND(B1325="",D1325="",E1325=""),"",TRIM(IF(ISNA(MATCH(B1325,'Registru note'!$B$5:$B$504,0)),"Nota nu există în registru. ","")&amp;IF(D1325="","Lipsește contul debitor. ",IF(NOT(OR(ISNUMBER(MATCH(TRIM(IF(ISNUMBER(FIND(".",D1325)),LEFT(D1325,FIND(".",D1325)-1),D1325)),PlanCont,0)),ISNUMBER(MATCH(LEFT(TRIM(IF(ISNUMBER(FIND(".",D1325)),LEFT(D1325,FIND(".",D1325)-1),D1325)),4),PlanCont,0)),ISNUMBER(MATCH(LEFT(TRIM(IF(ISNUMBER(FIND(".",D1325)),LEFT(D1325,FIND(".",D1325)-1),D1325)),3),PlanCont,0)))),"Contul debitor nu există în plan. ",""))&amp;IF(E1325="","Lipsește contul creditor. ",IF(NOT(OR(ISNUMBER(MATCH(TRIM(IF(ISNUMBER(FIND(".",E1325)),LEFT(E1325,FIND(".",E1325)-1),E1325)),PlanCont,0)),ISNUMBER(MATCH(LEFT(TRIM(IF(ISNUMBER(FIND(".",E1325)),LEFT(E1325,FIND(".",E1325)-1),E1325)),4),PlanCont,0)),ISNUMBER(MATCH(LEFT(TRIM(IF(ISNUMBER(FIND(".",E1325)),LEFT(E1325,FIND(".",E1325)-1),E1325)),3),PlanCont,0)))),"Contul creditor nu există în plan. ",""))&amp;IF(AND(D1325&lt;&gt;"",TRIM(D1325&amp;"")=TRIM(E1325&amp;"")),"Același cont pe debit și credit. ","")&amp;IF(N(F1325)=0,"Lipsește suma. ","")&amp;IF(AND(N(F1325)&lt;0,J1325&lt;&gt;"Stornare"),"Sumă negativă într-o notă care nu e de stornare. ","")&amp;IF(C1325="","Lipsește explicația. ","")))</f>
        <v/>
      </c>
      <c r="L1325" s="1" t="str">
        <f>IF(B1325="","",B1325&amp;"|"&amp;COUNTIF($B$5:B1325,B1325))</f>
        <v/>
      </c>
      <c r="M1325" s="1" t="str">
        <f t="shared" si="62"/>
        <v/>
      </c>
    </row>
    <row r="1326" spans="2:13" x14ac:dyDescent="0.2">
      <c r="B1326" s="18"/>
      <c r="C1326" s="13"/>
      <c r="D1326" s="22"/>
      <c r="E1326" s="22"/>
      <c r="F1326" s="23"/>
      <c r="G1326" s="24" t="str">
        <f>IF(B1326="","",IFERROR(INDEX('Registru note'!$C$5:$C$504,MATCH(B1326,'Registru note'!$B$5:$B$504,0)),""))</f>
        <v/>
      </c>
      <c r="H1326" s="25" t="str">
        <f t="shared" si="60"/>
        <v/>
      </c>
      <c r="I1326" s="25" t="str">
        <f t="shared" si="61"/>
        <v/>
      </c>
      <c r="J1326" s="15" t="str">
        <f>IF(B1326="","",IFERROR(INDEX('Registru note'!$D$5:$D$504,MATCH(B1326,'Registru note'!$B$5:$B$504,0)),""))</f>
        <v/>
      </c>
      <c r="K1326" s="17" t="str">
        <f>IF(AND(B1326="",D1326="",E1326=""),"",TRIM(IF(ISNA(MATCH(B1326,'Registru note'!$B$5:$B$504,0)),"Nota nu există în registru. ","")&amp;IF(D1326="","Lipsește contul debitor. ",IF(NOT(OR(ISNUMBER(MATCH(TRIM(IF(ISNUMBER(FIND(".",D1326)),LEFT(D1326,FIND(".",D1326)-1),D1326)),PlanCont,0)),ISNUMBER(MATCH(LEFT(TRIM(IF(ISNUMBER(FIND(".",D1326)),LEFT(D1326,FIND(".",D1326)-1),D1326)),4),PlanCont,0)),ISNUMBER(MATCH(LEFT(TRIM(IF(ISNUMBER(FIND(".",D1326)),LEFT(D1326,FIND(".",D1326)-1),D1326)),3),PlanCont,0)))),"Contul debitor nu există în plan. ",""))&amp;IF(E1326="","Lipsește contul creditor. ",IF(NOT(OR(ISNUMBER(MATCH(TRIM(IF(ISNUMBER(FIND(".",E1326)),LEFT(E1326,FIND(".",E1326)-1),E1326)),PlanCont,0)),ISNUMBER(MATCH(LEFT(TRIM(IF(ISNUMBER(FIND(".",E1326)),LEFT(E1326,FIND(".",E1326)-1),E1326)),4),PlanCont,0)),ISNUMBER(MATCH(LEFT(TRIM(IF(ISNUMBER(FIND(".",E1326)),LEFT(E1326,FIND(".",E1326)-1),E1326)),3),PlanCont,0)))),"Contul creditor nu există în plan. ",""))&amp;IF(AND(D1326&lt;&gt;"",TRIM(D1326&amp;"")=TRIM(E1326&amp;"")),"Același cont pe debit și credit. ","")&amp;IF(N(F1326)=0,"Lipsește suma. ","")&amp;IF(AND(N(F1326)&lt;0,J1326&lt;&gt;"Stornare"),"Sumă negativă într-o notă care nu e de stornare. ","")&amp;IF(C1326="","Lipsește explicația. ","")))</f>
        <v/>
      </c>
      <c r="L1326" s="1" t="str">
        <f>IF(B1326="","",B1326&amp;"|"&amp;COUNTIF($B$5:B1326,B1326))</f>
        <v/>
      </c>
      <c r="M1326" s="1" t="str">
        <f t="shared" si="62"/>
        <v/>
      </c>
    </row>
    <row r="1327" spans="2:13" x14ac:dyDescent="0.2">
      <c r="B1327" s="18"/>
      <c r="C1327" s="13"/>
      <c r="D1327" s="22"/>
      <c r="E1327" s="22"/>
      <c r="F1327" s="23"/>
      <c r="G1327" s="24" t="str">
        <f>IF(B1327="","",IFERROR(INDEX('Registru note'!$C$5:$C$504,MATCH(B1327,'Registru note'!$B$5:$B$504,0)),""))</f>
        <v/>
      </c>
      <c r="H1327" s="25" t="str">
        <f t="shared" si="60"/>
        <v/>
      </c>
      <c r="I1327" s="25" t="str">
        <f t="shared" si="61"/>
        <v/>
      </c>
      <c r="J1327" s="15" t="str">
        <f>IF(B1327="","",IFERROR(INDEX('Registru note'!$D$5:$D$504,MATCH(B1327,'Registru note'!$B$5:$B$504,0)),""))</f>
        <v/>
      </c>
      <c r="K1327" s="17" t="str">
        <f>IF(AND(B1327="",D1327="",E1327=""),"",TRIM(IF(ISNA(MATCH(B1327,'Registru note'!$B$5:$B$504,0)),"Nota nu există în registru. ","")&amp;IF(D1327="","Lipsește contul debitor. ",IF(NOT(OR(ISNUMBER(MATCH(TRIM(IF(ISNUMBER(FIND(".",D1327)),LEFT(D1327,FIND(".",D1327)-1),D1327)),PlanCont,0)),ISNUMBER(MATCH(LEFT(TRIM(IF(ISNUMBER(FIND(".",D1327)),LEFT(D1327,FIND(".",D1327)-1),D1327)),4),PlanCont,0)),ISNUMBER(MATCH(LEFT(TRIM(IF(ISNUMBER(FIND(".",D1327)),LEFT(D1327,FIND(".",D1327)-1),D1327)),3),PlanCont,0)))),"Contul debitor nu există în plan. ",""))&amp;IF(E1327="","Lipsește contul creditor. ",IF(NOT(OR(ISNUMBER(MATCH(TRIM(IF(ISNUMBER(FIND(".",E1327)),LEFT(E1327,FIND(".",E1327)-1),E1327)),PlanCont,0)),ISNUMBER(MATCH(LEFT(TRIM(IF(ISNUMBER(FIND(".",E1327)),LEFT(E1327,FIND(".",E1327)-1),E1327)),4),PlanCont,0)),ISNUMBER(MATCH(LEFT(TRIM(IF(ISNUMBER(FIND(".",E1327)),LEFT(E1327,FIND(".",E1327)-1),E1327)),3),PlanCont,0)))),"Contul creditor nu există în plan. ",""))&amp;IF(AND(D1327&lt;&gt;"",TRIM(D1327&amp;"")=TRIM(E1327&amp;"")),"Același cont pe debit și credit. ","")&amp;IF(N(F1327)=0,"Lipsește suma. ","")&amp;IF(AND(N(F1327)&lt;0,J1327&lt;&gt;"Stornare"),"Sumă negativă într-o notă care nu e de stornare. ","")&amp;IF(C1327="","Lipsește explicația. ","")))</f>
        <v/>
      </c>
      <c r="L1327" s="1" t="str">
        <f>IF(B1327="","",B1327&amp;"|"&amp;COUNTIF($B$5:B1327,B1327))</f>
        <v/>
      </c>
      <c r="M1327" s="1" t="str">
        <f t="shared" si="62"/>
        <v/>
      </c>
    </row>
    <row r="1328" spans="2:13" x14ac:dyDescent="0.2">
      <c r="B1328" s="18"/>
      <c r="C1328" s="13"/>
      <c r="D1328" s="22"/>
      <c r="E1328" s="22"/>
      <c r="F1328" s="23"/>
      <c r="G1328" s="24" t="str">
        <f>IF(B1328="","",IFERROR(INDEX('Registru note'!$C$5:$C$504,MATCH(B1328,'Registru note'!$B$5:$B$504,0)),""))</f>
        <v/>
      </c>
      <c r="H1328" s="25" t="str">
        <f t="shared" si="60"/>
        <v/>
      </c>
      <c r="I1328" s="25" t="str">
        <f t="shared" si="61"/>
        <v/>
      </c>
      <c r="J1328" s="15" t="str">
        <f>IF(B1328="","",IFERROR(INDEX('Registru note'!$D$5:$D$504,MATCH(B1328,'Registru note'!$B$5:$B$504,0)),""))</f>
        <v/>
      </c>
      <c r="K1328" s="17" t="str">
        <f>IF(AND(B1328="",D1328="",E1328=""),"",TRIM(IF(ISNA(MATCH(B1328,'Registru note'!$B$5:$B$504,0)),"Nota nu există în registru. ","")&amp;IF(D1328="","Lipsește contul debitor. ",IF(NOT(OR(ISNUMBER(MATCH(TRIM(IF(ISNUMBER(FIND(".",D1328)),LEFT(D1328,FIND(".",D1328)-1),D1328)),PlanCont,0)),ISNUMBER(MATCH(LEFT(TRIM(IF(ISNUMBER(FIND(".",D1328)),LEFT(D1328,FIND(".",D1328)-1),D1328)),4),PlanCont,0)),ISNUMBER(MATCH(LEFT(TRIM(IF(ISNUMBER(FIND(".",D1328)),LEFT(D1328,FIND(".",D1328)-1),D1328)),3),PlanCont,0)))),"Contul debitor nu există în plan. ",""))&amp;IF(E1328="","Lipsește contul creditor. ",IF(NOT(OR(ISNUMBER(MATCH(TRIM(IF(ISNUMBER(FIND(".",E1328)),LEFT(E1328,FIND(".",E1328)-1),E1328)),PlanCont,0)),ISNUMBER(MATCH(LEFT(TRIM(IF(ISNUMBER(FIND(".",E1328)),LEFT(E1328,FIND(".",E1328)-1),E1328)),4),PlanCont,0)),ISNUMBER(MATCH(LEFT(TRIM(IF(ISNUMBER(FIND(".",E1328)),LEFT(E1328,FIND(".",E1328)-1),E1328)),3),PlanCont,0)))),"Contul creditor nu există în plan. ",""))&amp;IF(AND(D1328&lt;&gt;"",TRIM(D1328&amp;"")=TRIM(E1328&amp;"")),"Același cont pe debit și credit. ","")&amp;IF(N(F1328)=0,"Lipsește suma. ","")&amp;IF(AND(N(F1328)&lt;0,J1328&lt;&gt;"Stornare"),"Sumă negativă într-o notă care nu e de stornare. ","")&amp;IF(C1328="","Lipsește explicația. ","")))</f>
        <v/>
      </c>
      <c r="L1328" s="1" t="str">
        <f>IF(B1328="","",B1328&amp;"|"&amp;COUNTIF($B$5:B1328,B1328))</f>
        <v/>
      </c>
      <c r="M1328" s="1" t="str">
        <f t="shared" si="62"/>
        <v/>
      </c>
    </row>
    <row r="1329" spans="2:13" x14ac:dyDescent="0.2">
      <c r="B1329" s="18"/>
      <c r="C1329" s="13"/>
      <c r="D1329" s="22"/>
      <c r="E1329" s="22"/>
      <c r="F1329" s="23"/>
      <c r="G1329" s="24" t="str">
        <f>IF(B1329="","",IFERROR(INDEX('Registru note'!$C$5:$C$504,MATCH(B1329,'Registru note'!$B$5:$B$504,0)),""))</f>
        <v/>
      </c>
      <c r="H1329" s="25" t="str">
        <f t="shared" si="60"/>
        <v/>
      </c>
      <c r="I1329" s="25" t="str">
        <f t="shared" si="61"/>
        <v/>
      </c>
      <c r="J1329" s="15" t="str">
        <f>IF(B1329="","",IFERROR(INDEX('Registru note'!$D$5:$D$504,MATCH(B1329,'Registru note'!$B$5:$B$504,0)),""))</f>
        <v/>
      </c>
      <c r="K1329" s="17" t="str">
        <f>IF(AND(B1329="",D1329="",E1329=""),"",TRIM(IF(ISNA(MATCH(B1329,'Registru note'!$B$5:$B$504,0)),"Nota nu există în registru. ","")&amp;IF(D1329="","Lipsește contul debitor. ",IF(NOT(OR(ISNUMBER(MATCH(TRIM(IF(ISNUMBER(FIND(".",D1329)),LEFT(D1329,FIND(".",D1329)-1),D1329)),PlanCont,0)),ISNUMBER(MATCH(LEFT(TRIM(IF(ISNUMBER(FIND(".",D1329)),LEFT(D1329,FIND(".",D1329)-1),D1329)),4),PlanCont,0)),ISNUMBER(MATCH(LEFT(TRIM(IF(ISNUMBER(FIND(".",D1329)),LEFT(D1329,FIND(".",D1329)-1),D1329)),3),PlanCont,0)))),"Contul debitor nu există în plan. ",""))&amp;IF(E1329="","Lipsește contul creditor. ",IF(NOT(OR(ISNUMBER(MATCH(TRIM(IF(ISNUMBER(FIND(".",E1329)),LEFT(E1329,FIND(".",E1329)-1),E1329)),PlanCont,0)),ISNUMBER(MATCH(LEFT(TRIM(IF(ISNUMBER(FIND(".",E1329)),LEFT(E1329,FIND(".",E1329)-1),E1329)),4),PlanCont,0)),ISNUMBER(MATCH(LEFT(TRIM(IF(ISNUMBER(FIND(".",E1329)),LEFT(E1329,FIND(".",E1329)-1),E1329)),3),PlanCont,0)))),"Contul creditor nu există în plan. ",""))&amp;IF(AND(D1329&lt;&gt;"",TRIM(D1329&amp;"")=TRIM(E1329&amp;"")),"Același cont pe debit și credit. ","")&amp;IF(N(F1329)=0,"Lipsește suma. ","")&amp;IF(AND(N(F1329)&lt;0,J1329&lt;&gt;"Stornare"),"Sumă negativă într-o notă care nu e de stornare. ","")&amp;IF(C1329="","Lipsește explicația. ","")))</f>
        <v/>
      </c>
      <c r="L1329" s="1" t="str">
        <f>IF(B1329="","",B1329&amp;"|"&amp;COUNTIF($B$5:B1329,B1329))</f>
        <v/>
      </c>
      <c r="M1329" s="1" t="str">
        <f t="shared" si="62"/>
        <v/>
      </c>
    </row>
    <row r="1330" spans="2:13" x14ac:dyDescent="0.2">
      <c r="B1330" s="18"/>
      <c r="C1330" s="13"/>
      <c r="D1330" s="22"/>
      <c r="E1330" s="22"/>
      <c r="F1330" s="23"/>
      <c r="G1330" s="24" t="str">
        <f>IF(B1330="","",IFERROR(INDEX('Registru note'!$C$5:$C$504,MATCH(B1330,'Registru note'!$B$5:$B$504,0)),""))</f>
        <v/>
      </c>
      <c r="H1330" s="25" t="str">
        <f t="shared" si="60"/>
        <v/>
      </c>
      <c r="I1330" s="25" t="str">
        <f t="shared" si="61"/>
        <v/>
      </c>
      <c r="J1330" s="15" t="str">
        <f>IF(B1330="","",IFERROR(INDEX('Registru note'!$D$5:$D$504,MATCH(B1330,'Registru note'!$B$5:$B$504,0)),""))</f>
        <v/>
      </c>
      <c r="K1330" s="17" t="str">
        <f>IF(AND(B1330="",D1330="",E1330=""),"",TRIM(IF(ISNA(MATCH(B1330,'Registru note'!$B$5:$B$504,0)),"Nota nu există în registru. ","")&amp;IF(D1330="","Lipsește contul debitor. ",IF(NOT(OR(ISNUMBER(MATCH(TRIM(IF(ISNUMBER(FIND(".",D1330)),LEFT(D1330,FIND(".",D1330)-1),D1330)),PlanCont,0)),ISNUMBER(MATCH(LEFT(TRIM(IF(ISNUMBER(FIND(".",D1330)),LEFT(D1330,FIND(".",D1330)-1),D1330)),4),PlanCont,0)),ISNUMBER(MATCH(LEFT(TRIM(IF(ISNUMBER(FIND(".",D1330)),LEFT(D1330,FIND(".",D1330)-1),D1330)),3),PlanCont,0)))),"Contul debitor nu există în plan. ",""))&amp;IF(E1330="","Lipsește contul creditor. ",IF(NOT(OR(ISNUMBER(MATCH(TRIM(IF(ISNUMBER(FIND(".",E1330)),LEFT(E1330,FIND(".",E1330)-1),E1330)),PlanCont,0)),ISNUMBER(MATCH(LEFT(TRIM(IF(ISNUMBER(FIND(".",E1330)),LEFT(E1330,FIND(".",E1330)-1),E1330)),4),PlanCont,0)),ISNUMBER(MATCH(LEFT(TRIM(IF(ISNUMBER(FIND(".",E1330)),LEFT(E1330,FIND(".",E1330)-1),E1330)),3),PlanCont,0)))),"Contul creditor nu există în plan. ",""))&amp;IF(AND(D1330&lt;&gt;"",TRIM(D1330&amp;"")=TRIM(E1330&amp;"")),"Același cont pe debit și credit. ","")&amp;IF(N(F1330)=0,"Lipsește suma. ","")&amp;IF(AND(N(F1330)&lt;0,J1330&lt;&gt;"Stornare"),"Sumă negativă într-o notă care nu e de stornare. ","")&amp;IF(C1330="","Lipsește explicația. ","")))</f>
        <v/>
      </c>
      <c r="L1330" s="1" t="str">
        <f>IF(B1330="","",B1330&amp;"|"&amp;COUNTIF($B$5:B1330,B1330))</f>
        <v/>
      </c>
      <c r="M1330" s="1" t="str">
        <f t="shared" si="62"/>
        <v/>
      </c>
    </row>
    <row r="1331" spans="2:13" x14ac:dyDescent="0.2">
      <c r="B1331" s="18"/>
      <c r="C1331" s="13"/>
      <c r="D1331" s="22"/>
      <c r="E1331" s="22"/>
      <c r="F1331" s="23"/>
      <c r="G1331" s="24" t="str">
        <f>IF(B1331="","",IFERROR(INDEX('Registru note'!$C$5:$C$504,MATCH(B1331,'Registru note'!$B$5:$B$504,0)),""))</f>
        <v/>
      </c>
      <c r="H1331" s="25" t="str">
        <f t="shared" si="60"/>
        <v/>
      </c>
      <c r="I1331" s="25" t="str">
        <f t="shared" si="61"/>
        <v/>
      </c>
      <c r="J1331" s="15" t="str">
        <f>IF(B1331="","",IFERROR(INDEX('Registru note'!$D$5:$D$504,MATCH(B1331,'Registru note'!$B$5:$B$504,0)),""))</f>
        <v/>
      </c>
      <c r="K1331" s="17" t="str">
        <f>IF(AND(B1331="",D1331="",E1331=""),"",TRIM(IF(ISNA(MATCH(B1331,'Registru note'!$B$5:$B$504,0)),"Nota nu există în registru. ","")&amp;IF(D1331="","Lipsește contul debitor. ",IF(NOT(OR(ISNUMBER(MATCH(TRIM(IF(ISNUMBER(FIND(".",D1331)),LEFT(D1331,FIND(".",D1331)-1),D1331)),PlanCont,0)),ISNUMBER(MATCH(LEFT(TRIM(IF(ISNUMBER(FIND(".",D1331)),LEFT(D1331,FIND(".",D1331)-1),D1331)),4),PlanCont,0)),ISNUMBER(MATCH(LEFT(TRIM(IF(ISNUMBER(FIND(".",D1331)),LEFT(D1331,FIND(".",D1331)-1),D1331)),3),PlanCont,0)))),"Contul debitor nu există în plan. ",""))&amp;IF(E1331="","Lipsește contul creditor. ",IF(NOT(OR(ISNUMBER(MATCH(TRIM(IF(ISNUMBER(FIND(".",E1331)),LEFT(E1331,FIND(".",E1331)-1),E1331)),PlanCont,0)),ISNUMBER(MATCH(LEFT(TRIM(IF(ISNUMBER(FIND(".",E1331)),LEFT(E1331,FIND(".",E1331)-1),E1331)),4),PlanCont,0)),ISNUMBER(MATCH(LEFT(TRIM(IF(ISNUMBER(FIND(".",E1331)),LEFT(E1331,FIND(".",E1331)-1),E1331)),3),PlanCont,0)))),"Contul creditor nu există în plan. ",""))&amp;IF(AND(D1331&lt;&gt;"",TRIM(D1331&amp;"")=TRIM(E1331&amp;"")),"Același cont pe debit și credit. ","")&amp;IF(N(F1331)=0,"Lipsește suma. ","")&amp;IF(AND(N(F1331)&lt;0,J1331&lt;&gt;"Stornare"),"Sumă negativă într-o notă care nu e de stornare. ","")&amp;IF(C1331="","Lipsește explicația. ","")))</f>
        <v/>
      </c>
      <c r="L1331" s="1" t="str">
        <f>IF(B1331="","",B1331&amp;"|"&amp;COUNTIF($B$5:B1331,B1331))</f>
        <v/>
      </c>
      <c r="M1331" s="1" t="str">
        <f t="shared" si="62"/>
        <v/>
      </c>
    </row>
    <row r="1332" spans="2:13" x14ac:dyDescent="0.2">
      <c r="B1332" s="18"/>
      <c r="C1332" s="13"/>
      <c r="D1332" s="22"/>
      <c r="E1332" s="22"/>
      <c r="F1332" s="23"/>
      <c r="G1332" s="24" t="str">
        <f>IF(B1332="","",IFERROR(INDEX('Registru note'!$C$5:$C$504,MATCH(B1332,'Registru note'!$B$5:$B$504,0)),""))</f>
        <v/>
      </c>
      <c r="H1332" s="25" t="str">
        <f t="shared" si="60"/>
        <v/>
      </c>
      <c r="I1332" s="25" t="str">
        <f t="shared" si="61"/>
        <v/>
      </c>
      <c r="J1332" s="15" t="str">
        <f>IF(B1332="","",IFERROR(INDEX('Registru note'!$D$5:$D$504,MATCH(B1332,'Registru note'!$B$5:$B$504,0)),""))</f>
        <v/>
      </c>
      <c r="K1332" s="17" t="str">
        <f>IF(AND(B1332="",D1332="",E1332=""),"",TRIM(IF(ISNA(MATCH(B1332,'Registru note'!$B$5:$B$504,0)),"Nota nu există în registru. ","")&amp;IF(D1332="","Lipsește contul debitor. ",IF(NOT(OR(ISNUMBER(MATCH(TRIM(IF(ISNUMBER(FIND(".",D1332)),LEFT(D1332,FIND(".",D1332)-1),D1332)),PlanCont,0)),ISNUMBER(MATCH(LEFT(TRIM(IF(ISNUMBER(FIND(".",D1332)),LEFT(D1332,FIND(".",D1332)-1),D1332)),4),PlanCont,0)),ISNUMBER(MATCH(LEFT(TRIM(IF(ISNUMBER(FIND(".",D1332)),LEFT(D1332,FIND(".",D1332)-1),D1332)),3),PlanCont,0)))),"Contul debitor nu există în plan. ",""))&amp;IF(E1332="","Lipsește contul creditor. ",IF(NOT(OR(ISNUMBER(MATCH(TRIM(IF(ISNUMBER(FIND(".",E1332)),LEFT(E1332,FIND(".",E1332)-1),E1332)),PlanCont,0)),ISNUMBER(MATCH(LEFT(TRIM(IF(ISNUMBER(FIND(".",E1332)),LEFT(E1332,FIND(".",E1332)-1),E1332)),4),PlanCont,0)),ISNUMBER(MATCH(LEFT(TRIM(IF(ISNUMBER(FIND(".",E1332)),LEFT(E1332,FIND(".",E1332)-1),E1332)),3),PlanCont,0)))),"Contul creditor nu există în plan. ",""))&amp;IF(AND(D1332&lt;&gt;"",TRIM(D1332&amp;"")=TRIM(E1332&amp;"")),"Același cont pe debit și credit. ","")&amp;IF(N(F1332)=0,"Lipsește suma. ","")&amp;IF(AND(N(F1332)&lt;0,J1332&lt;&gt;"Stornare"),"Sumă negativă într-o notă care nu e de stornare. ","")&amp;IF(C1332="","Lipsește explicația. ","")))</f>
        <v/>
      </c>
      <c r="L1332" s="1" t="str">
        <f>IF(B1332="","",B1332&amp;"|"&amp;COUNTIF($B$5:B1332,B1332))</f>
        <v/>
      </c>
      <c r="M1332" s="1" t="str">
        <f t="shared" si="62"/>
        <v/>
      </c>
    </row>
    <row r="1333" spans="2:13" x14ac:dyDescent="0.2">
      <c r="B1333" s="18"/>
      <c r="C1333" s="13"/>
      <c r="D1333" s="22"/>
      <c r="E1333" s="22"/>
      <c r="F1333" s="23"/>
      <c r="G1333" s="24" t="str">
        <f>IF(B1333="","",IFERROR(INDEX('Registru note'!$C$5:$C$504,MATCH(B1333,'Registru note'!$B$5:$B$504,0)),""))</f>
        <v/>
      </c>
      <c r="H1333" s="25" t="str">
        <f t="shared" si="60"/>
        <v/>
      </c>
      <c r="I1333" s="25" t="str">
        <f t="shared" si="61"/>
        <v/>
      </c>
      <c r="J1333" s="15" t="str">
        <f>IF(B1333="","",IFERROR(INDEX('Registru note'!$D$5:$D$504,MATCH(B1333,'Registru note'!$B$5:$B$504,0)),""))</f>
        <v/>
      </c>
      <c r="K1333" s="17" t="str">
        <f>IF(AND(B1333="",D1333="",E1333=""),"",TRIM(IF(ISNA(MATCH(B1333,'Registru note'!$B$5:$B$504,0)),"Nota nu există în registru. ","")&amp;IF(D1333="","Lipsește contul debitor. ",IF(NOT(OR(ISNUMBER(MATCH(TRIM(IF(ISNUMBER(FIND(".",D1333)),LEFT(D1333,FIND(".",D1333)-1),D1333)),PlanCont,0)),ISNUMBER(MATCH(LEFT(TRIM(IF(ISNUMBER(FIND(".",D1333)),LEFT(D1333,FIND(".",D1333)-1),D1333)),4),PlanCont,0)),ISNUMBER(MATCH(LEFT(TRIM(IF(ISNUMBER(FIND(".",D1333)),LEFT(D1333,FIND(".",D1333)-1),D1333)),3),PlanCont,0)))),"Contul debitor nu există în plan. ",""))&amp;IF(E1333="","Lipsește contul creditor. ",IF(NOT(OR(ISNUMBER(MATCH(TRIM(IF(ISNUMBER(FIND(".",E1333)),LEFT(E1333,FIND(".",E1333)-1),E1333)),PlanCont,0)),ISNUMBER(MATCH(LEFT(TRIM(IF(ISNUMBER(FIND(".",E1333)),LEFT(E1333,FIND(".",E1333)-1),E1333)),4),PlanCont,0)),ISNUMBER(MATCH(LEFT(TRIM(IF(ISNUMBER(FIND(".",E1333)),LEFT(E1333,FIND(".",E1333)-1),E1333)),3),PlanCont,0)))),"Contul creditor nu există în plan. ",""))&amp;IF(AND(D1333&lt;&gt;"",TRIM(D1333&amp;"")=TRIM(E1333&amp;"")),"Același cont pe debit și credit. ","")&amp;IF(N(F1333)=0,"Lipsește suma. ","")&amp;IF(AND(N(F1333)&lt;0,J1333&lt;&gt;"Stornare"),"Sumă negativă într-o notă care nu e de stornare. ","")&amp;IF(C1333="","Lipsește explicația. ","")))</f>
        <v/>
      </c>
      <c r="L1333" s="1" t="str">
        <f>IF(B1333="","",B1333&amp;"|"&amp;COUNTIF($B$5:B1333,B1333))</f>
        <v/>
      </c>
      <c r="M1333" s="1" t="str">
        <f t="shared" si="62"/>
        <v/>
      </c>
    </row>
    <row r="1334" spans="2:13" x14ac:dyDescent="0.2">
      <c r="B1334" s="18"/>
      <c r="C1334" s="13"/>
      <c r="D1334" s="22"/>
      <c r="E1334" s="22"/>
      <c r="F1334" s="23"/>
      <c r="G1334" s="24" t="str">
        <f>IF(B1334="","",IFERROR(INDEX('Registru note'!$C$5:$C$504,MATCH(B1334,'Registru note'!$B$5:$B$504,0)),""))</f>
        <v/>
      </c>
      <c r="H1334" s="25" t="str">
        <f t="shared" si="60"/>
        <v/>
      </c>
      <c r="I1334" s="25" t="str">
        <f t="shared" si="61"/>
        <v/>
      </c>
      <c r="J1334" s="15" t="str">
        <f>IF(B1334="","",IFERROR(INDEX('Registru note'!$D$5:$D$504,MATCH(B1334,'Registru note'!$B$5:$B$504,0)),""))</f>
        <v/>
      </c>
      <c r="K1334" s="17" t="str">
        <f>IF(AND(B1334="",D1334="",E1334=""),"",TRIM(IF(ISNA(MATCH(B1334,'Registru note'!$B$5:$B$504,0)),"Nota nu există în registru. ","")&amp;IF(D1334="","Lipsește contul debitor. ",IF(NOT(OR(ISNUMBER(MATCH(TRIM(IF(ISNUMBER(FIND(".",D1334)),LEFT(D1334,FIND(".",D1334)-1),D1334)),PlanCont,0)),ISNUMBER(MATCH(LEFT(TRIM(IF(ISNUMBER(FIND(".",D1334)),LEFT(D1334,FIND(".",D1334)-1),D1334)),4),PlanCont,0)),ISNUMBER(MATCH(LEFT(TRIM(IF(ISNUMBER(FIND(".",D1334)),LEFT(D1334,FIND(".",D1334)-1),D1334)),3),PlanCont,0)))),"Contul debitor nu există în plan. ",""))&amp;IF(E1334="","Lipsește contul creditor. ",IF(NOT(OR(ISNUMBER(MATCH(TRIM(IF(ISNUMBER(FIND(".",E1334)),LEFT(E1334,FIND(".",E1334)-1),E1334)),PlanCont,0)),ISNUMBER(MATCH(LEFT(TRIM(IF(ISNUMBER(FIND(".",E1334)),LEFT(E1334,FIND(".",E1334)-1),E1334)),4),PlanCont,0)),ISNUMBER(MATCH(LEFT(TRIM(IF(ISNUMBER(FIND(".",E1334)),LEFT(E1334,FIND(".",E1334)-1),E1334)),3),PlanCont,0)))),"Contul creditor nu există în plan. ",""))&amp;IF(AND(D1334&lt;&gt;"",TRIM(D1334&amp;"")=TRIM(E1334&amp;"")),"Același cont pe debit și credit. ","")&amp;IF(N(F1334)=0,"Lipsește suma. ","")&amp;IF(AND(N(F1334)&lt;0,J1334&lt;&gt;"Stornare"),"Sumă negativă într-o notă care nu e de stornare. ","")&amp;IF(C1334="","Lipsește explicația. ","")))</f>
        <v/>
      </c>
      <c r="L1334" s="1" t="str">
        <f>IF(B1334="","",B1334&amp;"|"&amp;COUNTIF($B$5:B1334,B1334))</f>
        <v/>
      </c>
      <c r="M1334" s="1" t="str">
        <f t="shared" si="62"/>
        <v/>
      </c>
    </row>
    <row r="1335" spans="2:13" x14ac:dyDescent="0.2">
      <c r="B1335" s="18"/>
      <c r="C1335" s="13"/>
      <c r="D1335" s="22"/>
      <c r="E1335" s="22"/>
      <c r="F1335" s="23"/>
      <c r="G1335" s="24" t="str">
        <f>IF(B1335="","",IFERROR(INDEX('Registru note'!$C$5:$C$504,MATCH(B1335,'Registru note'!$B$5:$B$504,0)),""))</f>
        <v/>
      </c>
      <c r="H1335" s="25" t="str">
        <f t="shared" si="60"/>
        <v/>
      </c>
      <c r="I1335" s="25" t="str">
        <f t="shared" si="61"/>
        <v/>
      </c>
      <c r="J1335" s="15" t="str">
        <f>IF(B1335="","",IFERROR(INDEX('Registru note'!$D$5:$D$504,MATCH(B1335,'Registru note'!$B$5:$B$504,0)),""))</f>
        <v/>
      </c>
      <c r="K1335" s="17" t="str">
        <f>IF(AND(B1335="",D1335="",E1335=""),"",TRIM(IF(ISNA(MATCH(B1335,'Registru note'!$B$5:$B$504,0)),"Nota nu există în registru. ","")&amp;IF(D1335="","Lipsește contul debitor. ",IF(NOT(OR(ISNUMBER(MATCH(TRIM(IF(ISNUMBER(FIND(".",D1335)),LEFT(D1335,FIND(".",D1335)-1),D1335)),PlanCont,0)),ISNUMBER(MATCH(LEFT(TRIM(IF(ISNUMBER(FIND(".",D1335)),LEFT(D1335,FIND(".",D1335)-1),D1335)),4),PlanCont,0)),ISNUMBER(MATCH(LEFT(TRIM(IF(ISNUMBER(FIND(".",D1335)),LEFT(D1335,FIND(".",D1335)-1),D1335)),3),PlanCont,0)))),"Contul debitor nu există în plan. ",""))&amp;IF(E1335="","Lipsește contul creditor. ",IF(NOT(OR(ISNUMBER(MATCH(TRIM(IF(ISNUMBER(FIND(".",E1335)),LEFT(E1335,FIND(".",E1335)-1),E1335)),PlanCont,0)),ISNUMBER(MATCH(LEFT(TRIM(IF(ISNUMBER(FIND(".",E1335)),LEFT(E1335,FIND(".",E1335)-1),E1335)),4),PlanCont,0)),ISNUMBER(MATCH(LEFT(TRIM(IF(ISNUMBER(FIND(".",E1335)),LEFT(E1335,FIND(".",E1335)-1),E1335)),3),PlanCont,0)))),"Contul creditor nu există în plan. ",""))&amp;IF(AND(D1335&lt;&gt;"",TRIM(D1335&amp;"")=TRIM(E1335&amp;"")),"Același cont pe debit și credit. ","")&amp;IF(N(F1335)=0,"Lipsește suma. ","")&amp;IF(AND(N(F1335)&lt;0,J1335&lt;&gt;"Stornare"),"Sumă negativă într-o notă care nu e de stornare. ","")&amp;IF(C1335="","Lipsește explicația. ","")))</f>
        <v/>
      </c>
      <c r="L1335" s="1" t="str">
        <f>IF(B1335="","",B1335&amp;"|"&amp;COUNTIF($B$5:B1335,B1335))</f>
        <v/>
      </c>
      <c r="M1335" s="1" t="str">
        <f t="shared" si="62"/>
        <v/>
      </c>
    </row>
    <row r="1336" spans="2:13" x14ac:dyDescent="0.2">
      <c r="B1336" s="18"/>
      <c r="C1336" s="13"/>
      <c r="D1336" s="22"/>
      <c r="E1336" s="22"/>
      <c r="F1336" s="23"/>
      <c r="G1336" s="24" t="str">
        <f>IF(B1336="","",IFERROR(INDEX('Registru note'!$C$5:$C$504,MATCH(B1336,'Registru note'!$B$5:$B$504,0)),""))</f>
        <v/>
      </c>
      <c r="H1336" s="25" t="str">
        <f t="shared" si="60"/>
        <v/>
      </c>
      <c r="I1336" s="25" t="str">
        <f t="shared" si="61"/>
        <v/>
      </c>
      <c r="J1336" s="15" t="str">
        <f>IF(B1336="","",IFERROR(INDEX('Registru note'!$D$5:$D$504,MATCH(B1336,'Registru note'!$B$5:$B$504,0)),""))</f>
        <v/>
      </c>
      <c r="K1336" s="17" t="str">
        <f>IF(AND(B1336="",D1336="",E1336=""),"",TRIM(IF(ISNA(MATCH(B1336,'Registru note'!$B$5:$B$504,0)),"Nota nu există în registru. ","")&amp;IF(D1336="","Lipsește contul debitor. ",IF(NOT(OR(ISNUMBER(MATCH(TRIM(IF(ISNUMBER(FIND(".",D1336)),LEFT(D1336,FIND(".",D1336)-1),D1336)),PlanCont,0)),ISNUMBER(MATCH(LEFT(TRIM(IF(ISNUMBER(FIND(".",D1336)),LEFT(D1336,FIND(".",D1336)-1),D1336)),4),PlanCont,0)),ISNUMBER(MATCH(LEFT(TRIM(IF(ISNUMBER(FIND(".",D1336)),LEFT(D1336,FIND(".",D1336)-1),D1336)),3),PlanCont,0)))),"Contul debitor nu există în plan. ",""))&amp;IF(E1336="","Lipsește contul creditor. ",IF(NOT(OR(ISNUMBER(MATCH(TRIM(IF(ISNUMBER(FIND(".",E1336)),LEFT(E1336,FIND(".",E1336)-1),E1336)),PlanCont,0)),ISNUMBER(MATCH(LEFT(TRIM(IF(ISNUMBER(FIND(".",E1336)),LEFT(E1336,FIND(".",E1336)-1),E1336)),4),PlanCont,0)),ISNUMBER(MATCH(LEFT(TRIM(IF(ISNUMBER(FIND(".",E1336)),LEFT(E1336,FIND(".",E1336)-1),E1336)),3),PlanCont,0)))),"Contul creditor nu există în plan. ",""))&amp;IF(AND(D1336&lt;&gt;"",TRIM(D1336&amp;"")=TRIM(E1336&amp;"")),"Același cont pe debit și credit. ","")&amp;IF(N(F1336)=0,"Lipsește suma. ","")&amp;IF(AND(N(F1336)&lt;0,J1336&lt;&gt;"Stornare"),"Sumă negativă într-o notă care nu e de stornare. ","")&amp;IF(C1336="","Lipsește explicația. ","")))</f>
        <v/>
      </c>
      <c r="L1336" s="1" t="str">
        <f>IF(B1336="","",B1336&amp;"|"&amp;COUNTIF($B$5:B1336,B1336))</f>
        <v/>
      </c>
      <c r="M1336" s="1" t="str">
        <f t="shared" si="62"/>
        <v/>
      </c>
    </row>
    <row r="1337" spans="2:13" x14ac:dyDescent="0.2">
      <c r="B1337" s="18"/>
      <c r="C1337" s="13"/>
      <c r="D1337" s="22"/>
      <c r="E1337" s="22"/>
      <c r="F1337" s="23"/>
      <c r="G1337" s="24" t="str">
        <f>IF(B1337="","",IFERROR(INDEX('Registru note'!$C$5:$C$504,MATCH(B1337,'Registru note'!$B$5:$B$504,0)),""))</f>
        <v/>
      </c>
      <c r="H1337" s="25" t="str">
        <f t="shared" si="60"/>
        <v/>
      </c>
      <c r="I1337" s="25" t="str">
        <f t="shared" si="61"/>
        <v/>
      </c>
      <c r="J1337" s="15" t="str">
        <f>IF(B1337="","",IFERROR(INDEX('Registru note'!$D$5:$D$504,MATCH(B1337,'Registru note'!$B$5:$B$504,0)),""))</f>
        <v/>
      </c>
      <c r="K1337" s="17" t="str">
        <f>IF(AND(B1337="",D1337="",E1337=""),"",TRIM(IF(ISNA(MATCH(B1337,'Registru note'!$B$5:$B$504,0)),"Nota nu există în registru. ","")&amp;IF(D1337="","Lipsește contul debitor. ",IF(NOT(OR(ISNUMBER(MATCH(TRIM(IF(ISNUMBER(FIND(".",D1337)),LEFT(D1337,FIND(".",D1337)-1),D1337)),PlanCont,0)),ISNUMBER(MATCH(LEFT(TRIM(IF(ISNUMBER(FIND(".",D1337)),LEFT(D1337,FIND(".",D1337)-1),D1337)),4),PlanCont,0)),ISNUMBER(MATCH(LEFT(TRIM(IF(ISNUMBER(FIND(".",D1337)),LEFT(D1337,FIND(".",D1337)-1),D1337)),3),PlanCont,0)))),"Contul debitor nu există în plan. ",""))&amp;IF(E1337="","Lipsește contul creditor. ",IF(NOT(OR(ISNUMBER(MATCH(TRIM(IF(ISNUMBER(FIND(".",E1337)),LEFT(E1337,FIND(".",E1337)-1),E1337)),PlanCont,0)),ISNUMBER(MATCH(LEFT(TRIM(IF(ISNUMBER(FIND(".",E1337)),LEFT(E1337,FIND(".",E1337)-1),E1337)),4),PlanCont,0)),ISNUMBER(MATCH(LEFT(TRIM(IF(ISNUMBER(FIND(".",E1337)),LEFT(E1337,FIND(".",E1337)-1),E1337)),3),PlanCont,0)))),"Contul creditor nu există în plan. ",""))&amp;IF(AND(D1337&lt;&gt;"",TRIM(D1337&amp;"")=TRIM(E1337&amp;"")),"Același cont pe debit și credit. ","")&amp;IF(N(F1337)=0,"Lipsește suma. ","")&amp;IF(AND(N(F1337)&lt;0,J1337&lt;&gt;"Stornare"),"Sumă negativă într-o notă care nu e de stornare. ","")&amp;IF(C1337="","Lipsește explicația. ","")))</f>
        <v/>
      </c>
      <c r="L1337" s="1" t="str">
        <f>IF(B1337="","",B1337&amp;"|"&amp;COUNTIF($B$5:B1337,B1337))</f>
        <v/>
      </c>
      <c r="M1337" s="1" t="str">
        <f t="shared" si="62"/>
        <v/>
      </c>
    </row>
    <row r="1338" spans="2:13" x14ac:dyDescent="0.2">
      <c r="B1338" s="18"/>
      <c r="C1338" s="13"/>
      <c r="D1338" s="22"/>
      <c r="E1338" s="22"/>
      <c r="F1338" s="23"/>
      <c r="G1338" s="24" t="str">
        <f>IF(B1338="","",IFERROR(INDEX('Registru note'!$C$5:$C$504,MATCH(B1338,'Registru note'!$B$5:$B$504,0)),""))</f>
        <v/>
      </c>
      <c r="H1338" s="25" t="str">
        <f t="shared" si="60"/>
        <v/>
      </c>
      <c r="I1338" s="25" t="str">
        <f t="shared" si="61"/>
        <v/>
      </c>
      <c r="J1338" s="15" t="str">
        <f>IF(B1338="","",IFERROR(INDEX('Registru note'!$D$5:$D$504,MATCH(B1338,'Registru note'!$B$5:$B$504,0)),""))</f>
        <v/>
      </c>
      <c r="K1338" s="17" t="str">
        <f>IF(AND(B1338="",D1338="",E1338=""),"",TRIM(IF(ISNA(MATCH(B1338,'Registru note'!$B$5:$B$504,0)),"Nota nu există în registru. ","")&amp;IF(D1338="","Lipsește contul debitor. ",IF(NOT(OR(ISNUMBER(MATCH(TRIM(IF(ISNUMBER(FIND(".",D1338)),LEFT(D1338,FIND(".",D1338)-1),D1338)),PlanCont,0)),ISNUMBER(MATCH(LEFT(TRIM(IF(ISNUMBER(FIND(".",D1338)),LEFT(D1338,FIND(".",D1338)-1),D1338)),4),PlanCont,0)),ISNUMBER(MATCH(LEFT(TRIM(IF(ISNUMBER(FIND(".",D1338)),LEFT(D1338,FIND(".",D1338)-1),D1338)),3),PlanCont,0)))),"Contul debitor nu există în plan. ",""))&amp;IF(E1338="","Lipsește contul creditor. ",IF(NOT(OR(ISNUMBER(MATCH(TRIM(IF(ISNUMBER(FIND(".",E1338)),LEFT(E1338,FIND(".",E1338)-1),E1338)),PlanCont,0)),ISNUMBER(MATCH(LEFT(TRIM(IF(ISNUMBER(FIND(".",E1338)),LEFT(E1338,FIND(".",E1338)-1),E1338)),4),PlanCont,0)),ISNUMBER(MATCH(LEFT(TRIM(IF(ISNUMBER(FIND(".",E1338)),LEFT(E1338,FIND(".",E1338)-1),E1338)),3),PlanCont,0)))),"Contul creditor nu există în plan. ",""))&amp;IF(AND(D1338&lt;&gt;"",TRIM(D1338&amp;"")=TRIM(E1338&amp;"")),"Același cont pe debit și credit. ","")&amp;IF(N(F1338)=0,"Lipsește suma. ","")&amp;IF(AND(N(F1338)&lt;0,J1338&lt;&gt;"Stornare"),"Sumă negativă într-o notă care nu e de stornare. ","")&amp;IF(C1338="","Lipsește explicația. ","")))</f>
        <v/>
      </c>
      <c r="L1338" s="1" t="str">
        <f>IF(B1338="","",B1338&amp;"|"&amp;COUNTIF($B$5:B1338,B1338))</f>
        <v/>
      </c>
      <c r="M1338" s="1" t="str">
        <f t="shared" si="62"/>
        <v/>
      </c>
    </row>
    <row r="1339" spans="2:13" x14ac:dyDescent="0.2">
      <c r="B1339" s="18"/>
      <c r="C1339" s="13"/>
      <c r="D1339" s="22"/>
      <c r="E1339" s="22"/>
      <c r="F1339" s="23"/>
      <c r="G1339" s="24" t="str">
        <f>IF(B1339="","",IFERROR(INDEX('Registru note'!$C$5:$C$504,MATCH(B1339,'Registru note'!$B$5:$B$504,0)),""))</f>
        <v/>
      </c>
      <c r="H1339" s="25" t="str">
        <f t="shared" si="60"/>
        <v/>
      </c>
      <c r="I1339" s="25" t="str">
        <f t="shared" si="61"/>
        <v/>
      </c>
      <c r="J1339" s="15" t="str">
        <f>IF(B1339="","",IFERROR(INDEX('Registru note'!$D$5:$D$504,MATCH(B1339,'Registru note'!$B$5:$B$504,0)),""))</f>
        <v/>
      </c>
      <c r="K1339" s="17" t="str">
        <f>IF(AND(B1339="",D1339="",E1339=""),"",TRIM(IF(ISNA(MATCH(B1339,'Registru note'!$B$5:$B$504,0)),"Nota nu există în registru. ","")&amp;IF(D1339="","Lipsește contul debitor. ",IF(NOT(OR(ISNUMBER(MATCH(TRIM(IF(ISNUMBER(FIND(".",D1339)),LEFT(D1339,FIND(".",D1339)-1),D1339)),PlanCont,0)),ISNUMBER(MATCH(LEFT(TRIM(IF(ISNUMBER(FIND(".",D1339)),LEFT(D1339,FIND(".",D1339)-1),D1339)),4),PlanCont,0)),ISNUMBER(MATCH(LEFT(TRIM(IF(ISNUMBER(FIND(".",D1339)),LEFT(D1339,FIND(".",D1339)-1),D1339)),3),PlanCont,0)))),"Contul debitor nu există în plan. ",""))&amp;IF(E1339="","Lipsește contul creditor. ",IF(NOT(OR(ISNUMBER(MATCH(TRIM(IF(ISNUMBER(FIND(".",E1339)),LEFT(E1339,FIND(".",E1339)-1),E1339)),PlanCont,0)),ISNUMBER(MATCH(LEFT(TRIM(IF(ISNUMBER(FIND(".",E1339)),LEFT(E1339,FIND(".",E1339)-1),E1339)),4),PlanCont,0)),ISNUMBER(MATCH(LEFT(TRIM(IF(ISNUMBER(FIND(".",E1339)),LEFT(E1339,FIND(".",E1339)-1),E1339)),3),PlanCont,0)))),"Contul creditor nu există în plan. ",""))&amp;IF(AND(D1339&lt;&gt;"",TRIM(D1339&amp;"")=TRIM(E1339&amp;"")),"Același cont pe debit și credit. ","")&amp;IF(N(F1339)=0,"Lipsește suma. ","")&amp;IF(AND(N(F1339)&lt;0,J1339&lt;&gt;"Stornare"),"Sumă negativă într-o notă care nu e de stornare. ","")&amp;IF(C1339="","Lipsește explicația. ","")))</f>
        <v/>
      </c>
      <c r="L1339" s="1" t="str">
        <f>IF(B1339="","",B1339&amp;"|"&amp;COUNTIF($B$5:B1339,B1339))</f>
        <v/>
      </c>
      <c r="M1339" s="1" t="str">
        <f t="shared" si="62"/>
        <v/>
      </c>
    </row>
    <row r="1340" spans="2:13" x14ac:dyDescent="0.2">
      <c r="B1340" s="18"/>
      <c r="C1340" s="13"/>
      <c r="D1340" s="22"/>
      <c r="E1340" s="22"/>
      <c r="F1340" s="23"/>
      <c r="G1340" s="24" t="str">
        <f>IF(B1340="","",IFERROR(INDEX('Registru note'!$C$5:$C$504,MATCH(B1340,'Registru note'!$B$5:$B$504,0)),""))</f>
        <v/>
      </c>
      <c r="H1340" s="25" t="str">
        <f t="shared" si="60"/>
        <v/>
      </c>
      <c r="I1340" s="25" t="str">
        <f t="shared" si="61"/>
        <v/>
      </c>
      <c r="J1340" s="15" t="str">
        <f>IF(B1340="","",IFERROR(INDEX('Registru note'!$D$5:$D$504,MATCH(B1340,'Registru note'!$B$5:$B$504,0)),""))</f>
        <v/>
      </c>
      <c r="K1340" s="17" t="str">
        <f>IF(AND(B1340="",D1340="",E1340=""),"",TRIM(IF(ISNA(MATCH(B1340,'Registru note'!$B$5:$B$504,0)),"Nota nu există în registru. ","")&amp;IF(D1340="","Lipsește contul debitor. ",IF(NOT(OR(ISNUMBER(MATCH(TRIM(IF(ISNUMBER(FIND(".",D1340)),LEFT(D1340,FIND(".",D1340)-1),D1340)),PlanCont,0)),ISNUMBER(MATCH(LEFT(TRIM(IF(ISNUMBER(FIND(".",D1340)),LEFT(D1340,FIND(".",D1340)-1),D1340)),4),PlanCont,0)),ISNUMBER(MATCH(LEFT(TRIM(IF(ISNUMBER(FIND(".",D1340)),LEFT(D1340,FIND(".",D1340)-1),D1340)),3),PlanCont,0)))),"Contul debitor nu există în plan. ",""))&amp;IF(E1340="","Lipsește contul creditor. ",IF(NOT(OR(ISNUMBER(MATCH(TRIM(IF(ISNUMBER(FIND(".",E1340)),LEFT(E1340,FIND(".",E1340)-1),E1340)),PlanCont,0)),ISNUMBER(MATCH(LEFT(TRIM(IF(ISNUMBER(FIND(".",E1340)),LEFT(E1340,FIND(".",E1340)-1),E1340)),4),PlanCont,0)),ISNUMBER(MATCH(LEFT(TRIM(IF(ISNUMBER(FIND(".",E1340)),LEFT(E1340,FIND(".",E1340)-1),E1340)),3),PlanCont,0)))),"Contul creditor nu există în plan. ",""))&amp;IF(AND(D1340&lt;&gt;"",TRIM(D1340&amp;"")=TRIM(E1340&amp;"")),"Același cont pe debit și credit. ","")&amp;IF(N(F1340)=0,"Lipsește suma. ","")&amp;IF(AND(N(F1340)&lt;0,J1340&lt;&gt;"Stornare"),"Sumă negativă într-o notă care nu e de stornare. ","")&amp;IF(C1340="","Lipsește explicația. ","")))</f>
        <v/>
      </c>
      <c r="L1340" s="1" t="str">
        <f>IF(B1340="","",B1340&amp;"|"&amp;COUNTIF($B$5:B1340,B1340))</f>
        <v/>
      </c>
      <c r="M1340" s="1" t="str">
        <f t="shared" si="62"/>
        <v/>
      </c>
    </row>
    <row r="1341" spans="2:13" x14ac:dyDescent="0.2">
      <c r="B1341" s="18"/>
      <c r="C1341" s="13"/>
      <c r="D1341" s="22"/>
      <c r="E1341" s="22"/>
      <c r="F1341" s="23"/>
      <c r="G1341" s="24" t="str">
        <f>IF(B1341="","",IFERROR(INDEX('Registru note'!$C$5:$C$504,MATCH(B1341,'Registru note'!$B$5:$B$504,0)),""))</f>
        <v/>
      </c>
      <c r="H1341" s="25" t="str">
        <f t="shared" si="60"/>
        <v/>
      </c>
      <c r="I1341" s="25" t="str">
        <f t="shared" si="61"/>
        <v/>
      </c>
      <c r="J1341" s="15" t="str">
        <f>IF(B1341="","",IFERROR(INDEX('Registru note'!$D$5:$D$504,MATCH(B1341,'Registru note'!$B$5:$B$504,0)),""))</f>
        <v/>
      </c>
      <c r="K1341" s="17" t="str">
        <f>IF(AND(B1341="",D1341="",E1341=""),"",TRIM(IF(ISNA(MATCH(B1341,'Registru note'!$B$5:$B$504,0)),"Nota nu există în registru. ","")&amp;IF(D1341="","Lipsește contul debitor. ",IF(NOT(OR(ISNUMBER(MATCH(TRIM(IF(ISNUMBER(FIND(".",D1341)),LEFT(D1341,FIND(".",D1341)-1),D1341)),PlanCont,0)),ISNUMBER(MATCH(LEFT(TRIM(IF(ISNUMBER(FIND(".",D1341)),LEFT(D1341,FIND(".",D1341)-1),D1341)),4),PlanCont,0)),ISNUMBER(MATCH(LEFT(TRIM(IF(ISNUMBER(FIND(".",D1341)),LEFT(D1341,FIND(".",D1341)-1),D1341)),3),PlanCont,0)))),"Contul debitor nu există în plan. ",""))&amp;IF(E1341="","Lipsește contul creditor. ",IF(NOT(OR(ISNUMBER(MATCH(TRIM(IF(ISNUMBER(FIND(".",E1341)),LEFT(E1341,FIND(".",E1341)-1),E1341)),PlanCont,0)),ISNUMBER(MATCH(LEFT(TRIM(IF(ISNUMBER(FIND(".",E1341)),LEFT(E1341,FIND(".",E1341)-1),E1341)),4),PlanCont,0)),ISNUMBER(MATCH(LEFT(TRIM(IF(ISNUMBER(FIND(".",E1341)),LEFT(E1341,FIND(".",E1341)-1),E1341)),3),PlanCont,0)))),"Contul creditor nu există în plan. ",""))&amp;IF(AND(D1341&lt;&gt;"",TRIM(D1341&amp;"")=TRIM(E1341&amp;"")),"Același cont pe debit și credit. ","")&amp;IF(N(F1341)=0,"Lipsește suma. ","")&amp;IF(AND(N(F1341)&lt;0,J1341&lt;&gt;"Stornare"),"Sumă negativă într-o notă care nu e de stornare. ","")&amp;IF(C1341="","Lipsește explicația. ","")))</f>
        <v/>
      </c>
      <c r="L1341" s="1" t="str">
        <f>IF(B1341="","",B1341&amp;"|"&amp;COUNTIF($B$5:B1341,B1341))</f>
        <v/>
      </c>
      <c r="M1341" s="1" t="str">
        <f t="shared" si="62"/>
        <v/>
      </c>
    </row>
    <row r="1342" spans="2:13" x14ac:dyDescent="0.2">
      <c r="B1342" s="18"/>
      <c r="C1342" s="13"/>
      <c r="D1342" s="22"/>
      <c r="E1342" s="22"/>
      <c r="F1342" s="23"/>
      <c r="G1342" s="24" t="str">
        <f>IF(B1342="","",IFERROR(INDEX('Registru note'!$C$5:$C$504,MATCH(B1342,'Registru note'!$B$5:$B$504,0)),""))</f>
        <v/>
      </c>
      <c r="H1342" s="25" t="str">
        <f t="shared" si="60"/>
        <v/>
      </c>
      <c r="I1342" s="25" t="str">
        <f t="shared" si="61"/>
        <v/>
      </c>
      <c r="J1342" s="15" t="str">
        <f>IF(B1342="","",IFERROR(INDEX('Registru note'!$D$5:$D$504,MATCH(B1342,'Registru note'!$B$5:$B$504,0)),""))</f>
        <v/>
      </c>
      <c r="K1342" s="17" t="str">
        <f>IF(AND(B1342="",D1342="",E1342=""),"",TRIM(IF(ISNA(MATCH(B1342,'Registru note'!$B$5:$B$504,0)),"Nota nu există în registru. ","")&amp;IF(D1342="","Lipsește contul debitor. ",IF(NOT(OR(ISNUMBER(MATCH(TRIM(IF(ISNUMBER(FIND(".",D1342)),LEFT(D1342,FIND(".",D1342)-1),D1342)),PlanCont,0)),ISNUMBER(MATCH(LEFT(TRIM(IF(ISNUMBER(FIND(".",D1342)),LEFT(D1342,FIND(".",D1342)-1),D1342)),4),PlanCont,0)),ISNUMBER(MATCH(LEFT(TRIM(IF(ISNUMBER(FIND(".",D1342)),LEFT(D1342,FIND(".",D1342)-1),D1342)),3),PlanCont,0)))),"Contul debitor nu există în plan. ",""))&amp;IF(E1342="","Lipsește contul creditor. ",IF(NOT(OR(ISNUMBER(MATCH(TRIM(IF(ISNUMBER(FIND(".",E1342)),LEFT(E1342,FIND(".",E1342)-1),E1342)),PlanCont,0)),ISNUMBER(MATCH(LEFT(TRIM(IF(ISNUMBER(FIND(".",E1342)),LEFT(E1342,FIND(".",E1342)-1),E1342)),4),PlanCont,0)),ISNUMBER(MATCH(LEFT(TRIM(IF(ISNUMBER(FIND(".",E1342)),LEFT(E1342,FIND(".",E1342)-1),E1342)),3),PlanCont,0)))),"Contul creditor nu există în plan. ",""))&amp;IF(AND(D1342&lt;&gt;"",TRIM(D1342&amp;"")=TRIM(E1342&amp;"")),"Același cont pe debit și credit. ","")&amp;IF(N(F1342)=0,"Lipsește suma. ","")&amp;IF(AND(N(F1342)&lt;0,J1342&lt;&gt;"Stornare"),"Sumă negativă într-o notă care nu e de stornare. ","")&amp;IF(C1342="","Lipsește explicația. ","")))</f>
        <v/>
      </c>
      <c r="L1342" s="1" t="str">
        <f>IF(B1342="","",B1342&amp;"|"&amp;COUNTIF($B$5:B1342,B1342))</f>
        <v/>
      </c>
      <c r="M1342" s="1" t="str">
        <f t="shared" si="62"/>
        <v/>
      </c>
    </row>
    <row r="1343" spans="2:13" x14ac:dyDescent="0.2">
      <c r="B1343" s="18"/>
      <c r="C1343" s="13"/>
      <c r="D1343" s="22"/>
      <c r="E1343" s="22"/>
      <c r="F1343" s="23"/>
      <c r="G1343" s="24" t="str">
        <f>IF(B1343="","",IFERROR(INDEX('Registru note'!$C$5:$C$504,MATCH(B1343,'Registru note'!$B$5:$B$504,0)),""))</f>
        <v/>
      </c>
      <c r="H1343" s="25" t="str">
        <f t="shared" si="60"/>
        <v/>
      </c>
      <c r="I1343" s="25" t="str">
        <f t="shared" si="61"/>
        <v/>
      </c>
      <c r="J1343" s="15" t="str">
        <f>IF(B1343="","",IFERROR(INDEX('Registru note'!$D$5:$D$504,MATCH(B1343,'Registru note'!$B$5:$B$504,0)),""))</f>
        <v/>
      </c>
      <c r="K1343" s="17" t="str">
        <f>IF(AND(B1343="",D1343="",E1343=""),"",TRIM(IF(ISNA(MATCH(B1343,'Registru note'!$B$5:$B$504,0)),"Nota nu există în registru. ","")&amp;IF(D1343="","Lipsește contul debitor. ",IF(NOT(OR(ISNUMBER(MATCH(TRIM(IF(ISNUMBER(FIND(".",D1343)),LEFT(D1343,FIND(".",D1343)-1),D1343)),PlanCont,0)),ISNUMBER(MATCH(LEFT(TRIM(IF(ISNUMBER(FIND(".",D1343)),LEFT(D1343,FIND(".",D1343)-1),D1343)),4),PlanCont,0)),ISNUMBER(MATCH(LEFT(TRIM(IF(ISNUMBER(FIND(".",D1343)),LEFT(D1343,FIND(".",D1343)-1),D1343)),3),PlanCont,0)))),"Contul debitor nu există în plan. ",""))&amp;IF(E1343="","Lipsește contul creditor. ",IF(NOT(OR(ISNUMBER(MATCH(TRIM(IF(ISNUMBER(FIND(".",E1343)),LEFT(E1343,FIND(".",E1343)-1),E1343)),PlanCont,0)),ISNUMBER(MATCH(LEFT(TRIM(IF(ISNUMBER(FIND(".",E1343)),LEFT(E1343,FIND(".",E1343)-1),E1343)),4),PlanCont,0)),ISNUMBER(MATCH(LEFT(TRIM(IF(ISNUMBER(FIND(".",E1343)),LEFT(E1343,FIND(".",E1343)-1),E1343)),3),PlanCont,0)))),"Contul creditor nu există în plan. ",""))&amp;IF(AND(D1343&lt;&gt;"",TRIM(D1343&amp;"")=TRIM(E1343&amp;"")),"Același cont pe debit și credit. ","")&amp;IF(N(F1343)=0,"Lipsește suma. ","")&amp;IF(AND(N(F1343)&lt;0,J1343&lt;&gt;"Stornare"),"Sumă negativă într-o notă care nu e de stornare. ","")&amp;IF(C1343="","Lipsește explicația. ","")))</f>
        <v/>
      </c>
      <c r="L1343" s="1" t="str">
        <f>IF(B1343="","",B1343&amp;"|"&amp;COUNTIF($B$5:B1343,B1343))</f>
        <v/>
      </c>
      <c r="M1343" s="1" t="str">
        <f t="shared" si="62"/>
        <v/>
      </c>
    </row>
    <row r="1344" spans="2:13" x14ac:dyDescent="0.2">
      <c r="B1344" s="18"/>
      <c r="C1344" s="13"/>
      <c r="D1344" s="22"/>
      <c r="E1344" s="22"/>
      <c r="F1344" s="23"/>
      <c r="G1344" s="24" t="str">
        <f>IF(B1344="","",IFERROR(INDEX('Registru note'!$C$5:$C$504,MATCH(B1344,'Registru note'!$B$5:$B$504,0)),""))</f>
        <v/>
      </c>
      <c r="H1344" s="25" t="str">
        <f t="shared" si="60"/>
        <v/>
      </c>
      <c r="I1344" s="25" t="str">
        <f t="shared" si="61"/>
        <v/>
      </c>
      <c r="J1344" s="15" t="str">
        <f>IF(B1344="","",IFERROR(INDEX('Registru note'!$D$5:$D$504,MATCH(B1344,'Registru note'!$B$5:$B$504,0)),""))</f>
        <v/>
      </c>
      <c r="K1344" s="17" t="str">
        <f>IF(AND(B1344="",D1344="",E1344=""),"",TRIM(IF(ISNA(MATCH(B1344,'Registru note'!$B$5:$B$504,0)),"Nota nu există în registru. ","")&amp;IF(D1344="","Lipsește contul debitor. ",IF(NOT(OR(ISNUMBER(MATCH(TRIM(IF(ISNUMBER(FIND(".",D1344)),LEFT(D1344,FIND(".",D1344)-1),D1344)),PlanCont,0)),ISNUMBER(MATCH(LEFT(TRIM(IF(ISNUMBER(FIND(".",D1344)),LEFT(D1344,FIND(".",D1344)-1),D1344)),4),PlanCont,0)),ISNUMBER(MATCH(LEFT(TRIM(IF(ISNUMBER(FIND(".",D1344)),LEFT(D1344,FIND(".",D1344)-1),D1344)),3),PlanCont,0)))),"Contul debitor nu există în plan. ",""))&amp;IF(E1344="","Lipsește contul creditor. ",IF(NOT(OR(ISNUMBER(MATCH(TRIM(IF(ISNUMBER(FIND(".",E1344)),LEFT(E1344,FIND(".",E1344)-1),E1344)),PlanCont,0)),ISNUMBER(MATCH(LEFT(TRIM(IF(ISNUMBER(FIND(".",E1344)),LEFT(E1344,FIND(".",E1344)-1),E1344)),4),PlanCont,0)),ISNUMBER(MATCH(LEFT(TRIM(IF(ISNUMBER(FIND(".",E1344)),LEFT(E1344,FIND(".",E1344)-1),E1344)),3),PlanCont,0)))),"Contul creditor nu există în plan. ",""))&amp;IF(AND(D1344&lt;&gt;"",TRIM(D1344&amp;"")=TRIM(E1344&amp;"")),"Același cont pe debit și credit. ","")&amp;IF(N(F1344)=0,"Lipsește suma. ","")&amp;IF(AND(N(F1344)&lt;0,J1344&lt;&gt;"Stornare"),"Sumă negativă într-o notă care nu e de stornare. ","")&amp;IF(C1344="","Lipsește explicația. ","")))</f>
        <v/>
      </c>
      <c r="L1344" s="1" t="str">
        <f>IF(B1344="","",B1344&amp;"|"&amp;COUNTIF($B$5:B1344,B1344))</f>
        <v/>
      </c>
      <c r="M1344" s="1" t="str">
        <f t="shared" si="62"/>
        <v/>
      </c>
    </row>
    <row r="1345" spans="2:13" x14ac:dyDescent="0.2">
      <c r="B1345" s="18"/>
      <c r="C1345" s="13"/>
      <c r="D1345" s="22"/>
      <c r="E1345" s="22"/>
      <c r="F1345" s="23"/>
      <c r="G1345" s="24" t="str">
        <f>IF(B1345="","",IFERROR(INDEX('Registru note'!$C$5:$C$504,MATCH(B1345,'Registru note'!$B$5:$B$504,0)),""))</f>
        <v/>
      </c>
      <c r="H1345" s="25" t="str">
        <f t="shared" si="60"/>
        <v/>
      </c>
      <c r="I1345" s="25" t="str">
        <f t="shared" si="61"/>
        <v/>
      </c>
      <c r="J1345" s="15" t="str">
        <f>IF(B1345="","",IFERROR(INDEX('Registru note'!$D$5:$D$504,MATCH(B1345,'Registru note'!$B$5:$B$504,0)),""))</f>
        <v/>
      </c>
      <c r="K1345" s="17" t="str">
        <f>IF(AND(B1345="",D1345="",E1345=""),"",TRIM(IF(ISNA(MATCH(B1345,'Registru note'!$B$5:$B$504,0)),"Nota nu există în registru. ","")&amp;IF(D1345="","Lipsește contul debitor. ",IF(NOT(OR(ISNUMBER(MATCH(TRIM(IF(ISNUMBER(FIND(".",D1345)),LEFT(D1345,FIND(".",D1345)-1),D1345)),PlanCont,0)),ISNUMBER(MATCH(LEFT(TRIM(IF(ISNUMBER(FIND(".",D1345)),LEFT(D1345,FIND(".",D1345)-1),D1345)),4),PlanCont,0)),ISNUMBER(MATCH(LEFT(TRIM(IF(ISNUMBER(FIND(".",D1345)),LEFT(D1345,FIND(".",D1345)-1),D1345)),3),PlanCont,0)))),"Contul debitor nu există în plan. ",""))&amp;IF(E1345="","Lipsește contul creditor. ",IF(NOT(OR(ISNUMBER(MATCH(TRIM(IF(ISNUMBER(FIND(".",E1345)),LEFT(E1345,FIND(".",E1345)-1),E1345)),PlanCont,0)),ISNUMBER(MATCH(LEFT(TRIM(IF(ISNUMBER(FIND(".",E1345)),LEFT(E1345,FIND(".",E1345)-1),E1345)),4),PlanCont,0)),ISNUMBER(MATCH(LEFT(TRIM(IF(ISNUMBER(FIND(".",E1345)),LEFT(E1345,FIND(".",E1345)-1),E1345)),3),PlanCont,0)))),"Contul creditor nu există în plan. ",""))&amp;IF(AND(D1345&lt;&gt;"",TRIM(D1345&amp;"")=TRIM(E1345&amp;"")),"Același cont pe debit și credit. ","")&amp;IF(N(F1345)=0,"Lipsește suma. ","")&amp;IF(AND(N(F1345)&lt;0,J1345&lt;&gt;"Stornare"),"Sumă negativă într-o notă care nu e de stornare. ","")&amp;IF(C1345="","Lipsește explicația. ","")))</f>
        <v/>
      </c>
      <c r="L1345" s="1" t="str">
        <f>IF(B1345="","",B1345&amp;"|"&amp;COUNTIF($B$5:B1345,B1345))</f>
        <v/>
      </c>
      <c r="M1345" s="1" t="str">
        <f t="shared" si="62"/>
        <v/>
      </c>
    </row>
    <row r="1346" spans="2:13" x14ac:dyDescent="0.2">
      <c r="B1346" s="18"/>
      <c r="C1346" s="13"/>
      <c r="D1346" s="22"/>
      <c r="E1346" s="22"/>
      <c r="F1346" s="23"/>
      <c r="G1346" s="24" t="str">
        <f>IF(B1346="","",IFERROR(INDEX('Registru note'!$C$5:$C$504,MATCH(B1346,'Registru note'!$B$5:$B$504,0)),""))</f>
        <v/>
      </c>
      <c r="H1346" s="25" t="str">
        <f t="shared" si="60"/>
        <v/>
      </c>
      <c r="I1346" s="25" t="str">
        <f t="shared" si="61"/>
        <v/>
      </c>
      <c r="J1346" s="15" t="str">
        <f>IF(B1346="","",IFERROR(INDEX('Registru note'!$D$5:$D$504,MATCH(B1346,'Registru note'!$B$5:$B$504,0)),""))</f>
        <v/>
      </c>
      <c r="K1346" s="17" t="str">
        <f>IF(AND(B1346="",D1346="",E1346=""),"",TRIM(IF(ISNA(MATCH(B1346,'Registru note'!$B$5:$B$504,0)),"Nota nu există în registru. ","")&amp;IF(D1346="","Lipsește contul debitor. ",IF(NOT(OR(ISNUMBER(MATCH(TRIM(IF(ISNUMBER(FIND(".",D1346)),LEFT(D1346,FIND(".",D1346)-1),D1346)),PlanCont,0)),ISNUMBER(MATCH(LEFT(TRIM(IF(ISNUMBER(FIND(".",D1346)),LEFT(D1346,FIND(".",D1346)-1),D1346)),4),PlanCont,0)),ISNUMBER(MATCH(LEFT(TRIM(IF(ISNUMBER(FIND(".",D1346)),LEFT(D1346,FIND(".",D1346)-1),D1346)),3),PlanCont,0)))),"Contul debitor nu există în plan. ",""))&amp;IF(E1346="","Lipsește contul creditor. ",IF(NOT(OR(ISNUMBER(MATCH(TRIM(IF(ISNUMBER(FIND(".",E1346)),LEFT(E1346,FIND(".",E1346)-1),E1346)),PlanCont,0)),ISNUMBER(MATCH(LEFT(TRIM(IF(ISNUMBER(FIND(".",E1346)),LEFT(E1346,FIND(".",E1346)-1),E1346)),4),PlanCont,0)),ISNUMBER(MATCH(LEFT(TRIM(IF(ISNUMBER(FIND(".",E1346)),LEFT(E1346,FIND(".",E1346)-1),E1346)),3),PlanCont,0)))),"Contul creditor nu există în plan. ",""))&amp;IF(AND(D1346&lt;&gt;"",TRIM(D1346&amp;"")=TRIM(E1346&amp;"")),"Același cont pe debit și credit. ","")&amp;IF(N(F1346)=0,"Lipsește suma. ","")&amp;IF(AND(N(F1346)&lt;0,J1346&lt;&gt;"Stornare"),"Sumă negativă într-o notă care nu e de stornare. ","")&amp;IF(C1346="","Lipsește explicația. ","")))</f>
        <v/>
      </c>
      <c r="L1346" s="1" t="str">
        <f>IF(B1346="","",B1346&amp;"|"&amp;COUNTIF($B$5:B1346,B1346))</f>
        <v/>
      </c>
      <c r="M1346" s="1" t="str">
        <f t="shared" si="62"/>
        <v/>
      </c>
    </row>
    <row r="1347" spans="2:13" x14ac:dyDescent="0.2">
      <c r="B1347" s="18"/>
      <c r="C1347" s="13"/>
      <c r="D1347" s="22"/>
      <c r="E1347" s="22"/>
      <c r="F1347" s="23"/>
      <c r="G1347" s="24" t="str">
        <f>IF(B1347="","",IFERROR(INDEX('Registru note'!$C$5:$C$504,MATCH(B1347,'Registru note'!$B$5:$B$504,0)),""))</f>
        <v/>
      </c>
      <c r="H1347" s="25" t="str">
        <f t="shared" si="60"/>
        <v/>
      </c>
      <c r="I1347" s="25" t="str">
        <f t="shared" si="61"/>
        <v/>
      </c>
      <c r="J1347" s="15" t="str">
        <f>IF(B1347="","",IFERROR(INDEX('Registru note'!$D$5:$D$504,MATCH(B1347,'Registru note'!$B$5:$B$504,0)),""))</f>
        <v/>
      </c>
      <c r="K1347" s="17" t="str">
        <f>IF(AND(B1347="",D1347="",E1347=""),"",TRIM(IF(ISNA(MATCH(B1347,'Registru note'!$B$5:$B$504,0)),"Nota nu există în registru. ","")&amp;IF(D1347="","Lipsește contul debitor. ",IF(NOT(OR(ISNUMBER(MATCH(TRIM(IF(ISNUMBER(FIND(".",D1347)),LEFT(D1347,FIND(".",D1347)-1),D1347)),PlanCont,0)),ISNUMBER(MATCH(LEFT(TRIM(IF(ISNUMBER(FIND(".",D1347)),LEFT(D1347,FIND(".",D1347)-1),D1347)),4),PlanCont,0)),ISNUMBER(MATCH(LEFT(TRIM(IF(ISNUMBER(FIND(".",D1347)),LEFT(D1347,FIND(".",D1347)-1),D1347)),3),PlanCont,0)))),"Contul debitor nu există în plan. ",""))&amp;IF(E1347="","Lipsește contul creditor. ",IF(NOT(OR(ISNUMBER(MATCH(TRIM(IF(ISNUMBER(FIND(".",E1347)),LEFT(E1347,FIND(".",E1347)-1),E1347)),PlanCont,0)),ISNUMBER(MATCH(LEFT(TRIM(IF(ISNUMBER(FIND(".",E1347)),LEFT(E1347,FIND(".",E1347)-1),E1347)),4),PlanCont,0)),ISNUMBER(MATCH(LEFT(TRIM(IF(ISNUMBER(FIND(".",E1347)),LEFT(E1347,FIND(".",E1347)-1),E1347)),3),PlanCont,0)))),"Contul creditor nu există în plan. ",""))&amp;IF(AND(D1347&lt;&gt;"",TRIM(D1347&amp;"")=TRIM(E1347&amp;"")),"Același cont pe debit și credit. ","")&amp;IF(N(F1347)=0,"Lipsește suma. ","")&amp;IF(AND(N(F1347)&lt;0,J1347&lt;&gt;"Stornare"),"Sumă negativă într-o notă care nu e de stornare. ","")&amp;IF(C1347="","Lipsește explicația. ","")))</f>
        <v/>
      </c>
      <c r="L1347" s="1" t="str">
        <f>IF(B1347="","",B1347&amp;"|"&amp;COUNTIF($B$5:B1347,B1347))</f>
        <v/>
      </c>
      <c r="M1347" s="1" t="str">
        <f t="shared" si="62"/>
        <v/>
      </c>
    </row>
    <row r="1348" spans="2:13" x14ac:dyDescent="0.2">
      <c r="B1348" s="18"/>
      <c r="C1348" s="13"/>
      <c r="D1348" s="22"/>
      <c r="E1348" s="22"/>
      <c r="F1348" s="23"/>
      <c r="G1348" s="24" t="str">
        <f>IF(B1348="","",IFERROR(INDEX('Registru note'!$C$5:$C$504,MATCH(B1348,'Registru note'!$B$5:$B$504,0)),""))</f>
        <v/>
      </c>
      <c r="H1348" s="25" t="str">
        <f t="shared" si="60"/>
        <v/>
      </c>
      <c r="I1348" s="25" t="str">
        <f t="shared" si="61"/>
        <v/>
      </c>
      <c r="J1348" s="15" t="str">
        <f>IF(B1348="","",IFERROR(INDEX('Registru note'!$D$5:$D$504,MATCH(B1348,'Registru note'!$B$5:$B$504,0)),""))</f>
        <v/>
      </c>
      <c r="K1348" s="17" t="str">
        <f>IF(AND(B1348="",D1348="",E1348=""),"",TRIM(IF(ISNA(MATCH(B1348,'Registru note'!$B$5:$B$504,0)),"Nota nu există în registru. ","")&amp;IF(D1348="","Lipsește contul debitor. ",IF(NOT(OR(ISNUMBER(MATCH(TRIM(IF(ISNUMBER(FIND(".",D1348)),LEFT(D1348,FIND(".",D1348)-1),D1348)),PlanCont,0)),ISNUMBER(MATCH(LEFT(TRIM(IF(ISNUMBER(FIND(".",D1348)),LEFT(D1348,FIND(".",D1348)-1),D1348)),4),PlanCont,0)),ISNUMBER(MATCH(LEFT(TRIM(IF(ISNUMBER(FIND(".",D1348)),LEFT(D1348,FIND(".",D1348)-1),D1348)),3),PlanCont,0)))),"Contul debitor nu există în plan. ",""))&amp;IF(E1348="","Lipsește contul creditor. ",IF(NOT(OR(ISNUMBER(MATCH(TRIM(IF(ISNUMBER(FIND(".",E1348)),LEFT(E1348,FIND(".",E1348)-1),E1348)),PlanCont,0)),ISNUMBER(MATCH(LEFT(TRIM(IF(ISNUMBER(FIND(".",E1348)),LEFT(E1348,FIND(".",E1348)-1),E1348)),4),PlanCont,0)),ISNUMBER(MATCH(LEFT(TRIM(IF(ISNUMBER(FIND(".",E1348)),LEFT(E1348,FIND(".",E1348)-1),E1348)),3),PlanCont,0)))),"Contul creditor nu există în plan. ",""))&amp;IF(AND(D1348&lt;&gt;"",TRIM(D1348&amp;"")=TRIM(E1348&amp;"")),"Același cont pe debit și credit. ","")&amp;IF(N(F1348)=0,"Lipsește suma. ","")&amp;IF(AND(N(F1348)&lt;0,J1348&lt;&gt;"Stornare"),"Sumă negativă într-o notă care nu e de stornare. ","")&amp;IF(C1348="","Lipsește explicația. ","")))</f>
        <v/>
      </c>
      <c r="L1348" s="1" t="str">
        <f>IF(B1348="","",B1348&amp;"|"&amp;COUNTIF($B$5:B1348,B1348))</f>
        <v/>
      </c>
      <c r="M1348" s="1" t="str">
        <f t="shared" si="62"/>
        <v/>
      </c>
    </row>
    <row r="1349" spans="2:13" x14ac:dyDescent="0.2">
      <c r="B1349" s="18"/>
      <c r="C1349" s="13"/>
      <c r="D1349" s="22"/>
      <c r="E1349" s="22"/>
      <c r="F1349" s="23"/>
      <c r="G1349" s="24" t="str">
        <f>IF(B1349="","",IFERROR(INDEX('Registru note'!$C$5:$C$504,MATCH(B1349,'Registru note'!$B$5:$B$504,0)),""))</f>
        <v/>
      </c>
      <c r="H1349" s="25" t="str">
        <f t="shared" ref="H1349:H1412" si="63">IF(D1349="","",IFERROR(INDEX(PlanDen,MATCH(TRIM(IF(ISNUMBER(FIND(".",D1349)),LEFT(D1349,FIND(".",D1349)-1),D1349)),PlanCont,0)),IFERROR(INDEX(PlanDen,MATCH(LEFT(TRIM(IF(ISNUMBER(FIND(".",D1349)),LEFT(D1349,FIND(".",D1349)-1),D1349)),4),PlanCont,0)),IFERROR(INDEX(PlanDen,MATCH(LEFT(TRIM(IF(ISNUMBER(FIND(".",D1349)),LEFT(D1349,FIND(".",D1349)-1),D1349)),3),PlanCont,0)),"Cont inexistent în plan"))))</f>
        <v/>
      </c>
      <c r="I1349" s="25" t="str">
        <f t="shared" ref="I1349:I1412" si="64">IF(E1349="","",IFERROR(INDEX(PlanDen,MATCH(TRIM(IF(ISNUMBER(FIND(".",E1349)),LEFT(E1349,FIND(".",E1349)-1),E1349)),PlanCont,0)),IFERROR(INDEX(PlanDen,MATCH(LEFT(TRIM(IF(ISNUMBER(FIND(".",E1349)),LEFT(E1349,FIND(".",E1349)-1),E1349)),4),PlanCont,0)),IFERROR(INDEX(PlanDen,MATCH(LEFT(TRIM(IF(ISNUMBER(FIND(".",E1349)),LEFT(E1349,FIND(".",E1349)-1),E1349)),3),PlanCont,0)),"Cont inexistent în plan"))))</f>
        <v/>
      </c>
      <c r="J1349" s="15" t="str">
        <f>IF(B1349="","",IFERROR(INDEX('Registru note'!$D$5:$D$504,MATCH(B1349,'Registru note'!$B$5:$B$504,0)),""))</f>
        <v/>
      </c>
      <c r="K1349" s="17" t="str">
        <f>IF(AND(B1349="",D1349="",E1349=""),"",TRIM(IF(ISNA(MATCH(B1349,'Registru note'!$B$5:$B$504,0)),"Nota nu există în registru. ","")&amp;IF(D1349="","Lipsește contul debitor. ",IF(NOT(OR(ISNUMBER(MATCH(TRIM(IF(ISNUMBER(FIND(".",D1349)),LEFT(D1349,FIND(".",D1349)-1),D1349)),PlanCont,0)),ISNUMBER(MATCH(LEFT(TRIM(IF(ISNUMBER(FIND(".",D1349)),LEFT(D1349,FIND(".",D1349)-1),D1349)),4),PlanCont,0)),ISNUMBER(MATCH(LEFT(TRIM(IF(ISNUMBER(FIND(".",D1349)),LEFT(D1349,FIND(".",D1349)-1),D1349)),3),PlanCont,0)))),"Contul debitor nu există în plan. ",""))&amp;IF(E1349="","Lipsește contul creditor. ",IF(NOT(OR(ISNUMBER(MATCH(TRIM(IF(ISNUMBER(FIND(".",E1349)),LEFT(E1349,FIND(".",E1349)-1),E1349)),PlanCont,0)),ISNUMBER(MATCH(LEFT(TRIM(IF(ISNUMBER(FIND(".",E1349)),LEFT(E1349,FIND(".",E1349)-1),E1349)),4),PlanCont,0)),ISNUMBER(MATCH(LEFT(TRIM(IF(ISNUMBER(FIND(".",E1349)),LEFT(E1349,FIND(".",E1349)-1),E1349)),3),PlanCont,0)))),"Contul creditor nu există în plan. ",""))&amp;IF(AND(D1349&lt;&gt;"",TRIM(D1349&amp;"")=TRIM(E1349&amp;"")),"Același cont pe debit și credit. ","")&amp;IF(N(F1349)=0,"Lipsește suma. ","")&amp;IF(AND(N(F1349)&lt;0,J1349&lt;&gt;"Stornare"),"Sumă negativă într-o notă care nu e de stornare. ","")&amp;IF(C1349="","Lipsește explicația. ","")))</f>
        <v/>
      </c>
      <c r="L1349" s="1" t="str">
        <f>IF(B1349="","",B1349&amp;"|"&amp;COUNTIF($B$5:B1349,B1349))</f>
        <v/>
      </c>
      <c r="M1349" s="1" t="str">
        <f t="shared" ref="M1349:M1412" si="65">IF(OR(B1349="",NOT(ISNUMBER(G1349))),"",G1349*100000+ROW())</f>
        <v/>
      </c>
    </row>
    <row r="1350" spans="2:13" x14ac:dyDescent="0.2">
      <c r="B1350" s="18"/>
      <c r="C1350" s="13"/>
      <c r="D1350" s="22"/>
      <c r="E1350" s="22"/>
      <c r="F1350" s="23"/>
      <c r="G1350" s="24" t="str">
        <f>IF(B1350="","",IFERROR(INDEX('Registru note'!$C$5:$C$504,MATCH(B1350,'Registru note'!$B$5:$B$504,0)),""))</f>
        <v/>
      </c>
      <c r="H1350" s="25" t="str">
        <f t="shared" si="63"/>
        <v/>
      </c>
      <c r="I1350" s="25" t="str">
        <f t="shared" si="64"/>
        <v/>
      </c>
      <c r="J1350" s="15" t="str">
        <f>IF(B1350="","",IFERROR(INDEX('Registru note'!$D$5:$D$504,MATCH(B1350,'Registru note'!$B$5:$B$504,0)),""))</f>
        <v/>
      </c>
      <c r="K1350" s="17" t="str">
        <f>IF(AND(B1350="",D1350="",E1350=""),"",TRIM(IF(ISNA(MATCH(B1350,'Registru note'!$B$5:$B$504,0)),"Nota nu există în registru. ","")&amp;IF(D1350="","Lipsește contul debitor. ",IF(NOT(OR(ISNUMBER(MATCH(TRIM(IF(ISNUMBER(FIND(".",D1350)),LEFT(D1350,FIND(".",D1350)-1),D1350)),PlanCont,0)),ISNUMBER(MATCH(LEFT(TRIM(IF(ISNUMBER(FIND(".",D1350)),LEFT(D1350,FIND(".",D1350)-1),D1350)),4),PlanCont,0)),ISNUMBER(MATCH(LEFT(TRIM(IF(ISNUMBER(FIND(".",D1350)),LEFT(D1350,FIND(".",D1350)-1),D1350)),3),PlanCont,0)))),"Contul debitor nu există în plan. ",""))&amp;IF(E1350="","Lipsește contul creditor. ",IF(NOT(OR(ISNUMBER(MATCH(TRIM(IF(ISNUMBER(FIND(".",E1350)),LEFT(E1350,FIND(".",E1350)-1),E1350)),PlanCont,0)),ISNUMBER(MATCH(LEFT(TRIM(IF(ISNUMBER(FIND(".",E1350)),LEFT(E1350,FIND(".",E1350)-1),E1350)),4),PlanCont,0)),ISNUMBER(MATCH(LEFT(TRIM(IF(ISNUMBER(FIND(".",E1350)),LEFT(E1350,FIND(".",E1350)-1),E1350)),3),PlanCont,0)))),"Contul creditor nu există în plan. ",""))&amp;IF(AND(D1350&lt;&gt;"",TRIM(D1350&amp;"")=TRIM(E1350&amp;"")),"Același cont pe debit și credit. ","")&amp;IF(N(F1350)=0,"Lipsește suma. ","")&amp;IF(AND(N(F1350)&lt;0,J1350&lt;&gt;"Stornare"),"Sumă negativă într-o notă care nu e de stornare. ","")&amp;IF(C1350="","Lipsește explicația. ","")))</f>
        <v/>
      </c>
      <c r="L1350" s="1" t="str">
        <f>IF(B1350="","",B1350&amp;"|"&amp;COUNTIF($B$5:B1350,B1350))</f>
        <v/>
      </c>
      <c r="M1350" s="1" t="str">
        <f t="shared" si="65"/>
        <v/>
      </c>
    </row>
    <row r="1351" spans="2:13" x14ac:dyDescent="0.2">
      <c r="B1351" s="18"/>
      <c r="C1351" s="13"/>
      <c r="D1351" s="22"/>
      <c r="E1351" s="22"/>
      <c r="F1351" s="23"/>
      <c r="G1351" s="24" t="str">
        <f>IF(B1351="","",IFERROR(INDEX('Registru note'!$C$5:$C$504,MATCH(B1351,'Registru note'!$B$5:$B$504,0)),""))</f>
        <v/>
      </c>
      <c r="H1351" s="25" t="str">
        <f t="shared" si="63"/>
        <v/>
      </c>
      <c r="I1351" s="25" t="str">
        <f t="shared" si="64"/>
        <v/>
      </c>
      <c r="J1351" s="15" t="str">
        <f>IF(B1351="","",IFERROR(INDEX('Registru note'!$D$5:$D$504,MATCH(B1351,'Registru note'!$B$5:$B$504,0)),""))</f>
        <v/>
      </c>
      <c r="K1351" s="17" t="str">
        <f>IF(AND(B1351="",D1351="",E1351=""),"",TRIM(IF(ISNA(MATCH(B1351,'Registru note'!$B$5:$B$504,0)),"Nota nu există în registru. ","")&amp;IF(D1351="","Lipsește contul debitor. ",IF(NOT(OR(ISNUMBER(MATCH(TRIM(IF(ISNUMBER(FIND(".",D1351)),LEFT(D1351,FIND(".",D1351)-1),D1351)),PlanCont,0)),ISNUMBER(MATCH(LEFT(TRIM(IF(ISNUMBER(FIND(".",D1351)),LEFT(D1351,FIND(".",D1351)-1),D1351)),4),PlanCont,0)),ISNUMBER(MATCH(LEFT(TRIM(IF(ISNUMBER(FIND(".",D1351)),LEFT(D1351,FIND(".",D1351)-1),D1351)),3),PlanCont,0)))),"Contul debitor nu există în plan. ",""))&amp;IF(E1351="","Lipsește contul creditor. ",IF(NOT(OR(ISNUMBER(MATCH(TRIM(IF(ISNUMBER(FIND(".",E1351)),LEFT(E1351,FIND(".",E1351)-1),E1351)),PlanCont,0)),ISNUMBER(MATCH(LEFT(TRIM(IF(ISNUMBER(FIND(".",E1351)),LEFT(E1351,FIND(".",E1351)-1),E1351)),4),PlanCont,0)),ISNUMBER(MATCH(LEFT(TRIM(IF(ISNUMBER(FIND(".",E1351)),LEFT(E1351,FIND(".",E1351)-1),E1351)),3),PlanCont,0)))),"Contul creditor nu există în plan. ",""))&amp;IF(AND(D1351&lt;&gt;"",TRIM(D1351&amp;"")=TRIM(E1351&amp;"")),"Același cont pe debit și credit. ","")&amp;IF(N(F1351)=0,"Lipsește suma. ","")&amp;IF(AND(N(F1351)&lt;0,J1351&lt;&gt;"Stornare"),"Sumă negativă într-o notă care nu e de stornare. ","")&amp;IF(C1351="","Lipsește explicația. ","")))</f>
        <v/>
      </c>
      <c r="L1351" s="1" t="str">
        <f>IF(B1351="","",B1351&amp;"|"&amp;COUNTIF($B$5:B1351,B1351))</f>
        <v/>
      </c>
      <c r="M1351" s="1" t="str">
        <f t="shared" si="65"/>
        <v/>
      </c>
    </row>
    <row r="1352" spans="2:13" x14ac:dyDescent="0.2">
      <c r="B1352" s="18"/>
      <c r="C1352" s="13"/>
      <c r="D1352" s="22"/>
      <c r="E1352" s="22"/>
      <c r="F1352" s="23"/>
      <c r="G1352" s="24" t="str">
        <f>IF(B1352="","",IFERROR(INDEX('Registru note'!$C$5:$C$504,MATCH(B1352,'Registru note'!$B$5:$B$504,0)),""))</f>
        <v/>
      </c>
      <c r="H1352" s="25" t="str">
        <f t="shared" si="63"/>
        <v/>
      </c>
      <c r="I1352" s="25" t="str">
        <f t="shared" si="64"/>
        <v/>
      </c>
      <c r="J1352" s="15" t="str">
        <f>IF(B1352="","",IFERROR(INDEX('Registru note'!$D$5:$D$504,MATCH(B1352,'Registru note'!$B$5:$B$504,0)),""))</f>
        <v/>
      </c>
      <c r="K1352" s="17" t="str">
        <f>IF(AND(B1352="",D1352="",E1352=""),"",TRIM(IF(ISNA(MATCH(B1352,'Registru note'!$B$5:$B$504,0)),"Nota nu există în registru. ","")&amp;IF(D1352="","Lipsește contul debitor. ",IF(NOT(OR(ISNUMBER(MATCH(TRIM(IF(ISNUMBER(FIND(".",D1352)),LEFT(D1352,FIND(".",D1352)-1),D1352)),PlanCont,0)),ISNUMBER(MATCH(LEFT(TRIM(IF(ISNUMBER(FIND(".",D1352)),LEFT(D1352,FIND(".",D1352)-1),D1352)),4),PlanCont,0)),ISNUMBER(MATCH(LEFT(TRIM(IF(ISNUMBER(FIND(".",D1352)),LEFT(D1352,FIND(".",D1352)-1),D1352)),3),PlanCont,0)))),"Contul debitor nu există în plan. ",""))&amp;IF(E1352="","Lipsește contul creditor. ",IF(NOT(OR(ISNUMBER(MATCH(TRIM(IF(ISNUMBER(FIND(".",E1352)),LEFT(E1352,FIND(".",E1352)-1),E1352)),PlanCont,0)),ISNUMBER(MATCH(LEFT(TRIM(IF(ISNUMBER(FIND(".",E1352)),LEFT(E1352,FIND(".",E1352)-1),E1352)),4),PlanCont,0)),ISNUMBER(MATCH(LEFT(TRIM(IF(ISNUMBER(FIND(".",E1352)),LEFT(E1352,FIND(".",E1352)-1),E1352)),3),PlanCont,0)))),"Contul creditor nu există în plan. ",""))&amp;IF(AND(D1352&lt;&gt;"",TRIM(D1352&amp;"")=TRIM(E1352&amp;"")),"Același cont pe debit și credit. ","")&amp;IF(N(F1352)=0,"Lipsește suma. ","")&amp;IF(AND(N(F1352)&lt;0,J1352&lt;&gt;"Stornare"),"Sumă negativă într-o notă care nu e de stornare. ","")&amp;IF(C1352="","Lipsește explicația. ","")))</f>
        <v/>
      </c>
      <c r="L1352" s="1" t="str">
        <f>IF(B1352="","",B1352&amp;"|"&amp;COUNTIF($B$5:B1352,B1352))</f>
        <v/>
      </c>
      <c r="M1352" s="1" t="str">
        <f t="shared" si="65"/>
        <v/>
      </c>
    </row>
    <row r="1353" spans="2:13" x14ac:dyDescent="0.2">
      <c r="B1353" s="18"/>
      <c r="C1353" s="13"/>
      <c r="D1353" s="22"/>
      <c r="E1353" s="22"/>
      <c r="F1353" s="23"/>
      <c r="G1353" s="24" t="str">
        <f>IF(B1353="","",IFERROR(INDEX('Registru note'!$C$5:$C$504,MATCH(B1353,'Registru note'!$B$5:$B$504,0)),""))</f>
        <v/>
      </c>
      <c r="H1353" s="25" t="str">
        <f t="shared" si="63"/>
        <v/>
      </c>
      <c r="I1353" s="25" t="str">
        <f t="shared" si="64"/>
        <v/>
      </c>
      <c r="J1353" s="15" t="str">
        <f>IF(B1353="","",IFERROR(INDEX('Registru note'!$D$5:$D$504,MATCH(B1353,'Registru note'!$B$5:$B$504,0)),""))</f>
        <v/>
      </c>
      <c r="K1353" s="17" t="str">
        <f>IF(AND(B1353="",D1353="",E1353=""),"",TRIM(IF(ISNA(MATCH(B1353,'Registru note'!$B$5:$B$504,0)),"Nota nu există în registru. ","")&amp;IF(D1353="","Lipsește contul debitor. ",IF(NOT(OR(ISNUMBER(MATCH(TRIM(IF(ISNUMBER(FIND(".",D1353)),LEFT(D1353,FIND(".",D1353)-1),D1353)),PlanCont,0)),ISNUMBER(MATCH(LEFT(TRIM(IF(ISNUMBER(FIND(".",D1353)),LEFT(D1353,FIND(".",D1353)-1),D1353)),4),PlanCont,0)),ISNUMBER(MATCH(LEFT(TRIM(IF(ISNUMBER(FIND(".",D1353)),LEFT(D1353,FIND(".",D1353)-1),D1353)),3),PlanCont,0)))),"Contul debitor nu există în plan. ",""))&amp;IF(E1353="","Lipsește contul creditor. ",IF(NOT(OR(ISNUMBER(MATCH(TRIM(IF(ISNUMBER(FIND(".",E1353)),LEFT(E1353,FIND(".",E1353)-1),E1353)),PlanCont,0)),ISNUMBER(MATCH(LEFT(TRIM(IF(ISNUMBER(FIND(".",E1353)),LEFT(E1353,FIND(".",E1353)-1),E1353)),4),PlanCont,0)),ISNUMBER(MATCH(LEFT(TRIM(IF(ISNUMBER(FIND(".",E1353)),LEFT(E1353,FIND(".",E1353)-1),E1353)),3),PlanCont,0)))),"Contul creditor nu există în plan. ",""))&amp;IF(AND(D1353&lt;&gt;"",TRIM(D1353&amp;"")=TRIM(E1353&amp;"")),"Același cont pe debit și credit. ","")&amp;IF(N(F1353)=0,"Lipsește suma. ","")&amp;IF(AND(N(F1353)&lt;0,J1353&lt;&gt;"Stornare"),"Sumă negativă într-o notă care nu e de stornare. ","")&amp;IF(C1353="","Lipsește explicația. ","")))</f>
        <v/>
      </c>
      <c r="L1353" s="1" t="str">
        <f>IF(B1353="","",B1353&amp;"|"&amp;COUNTIF($B$5:B1353,B1353))</f>
        <v/>
      </c>
      <c r="M1353" s="1" t="str">
        <f t="shared" si="65"/>
        <v/>
      </c>
    </row>
    <row r="1354" spans="2:13" x14ac:dyDescent="0.2">
      <c r="B1354" s="18"/>
      <c r="C1354" s="13"/>
      <c r="D1354" s="22"/>
      <c r="E1354" s="22"/>
      <c r="F1354" s="23"/>
      <c r="G1354" s="24" t="str">
        <f>IF(B1354="","",IFERROR(INDEX('Registru note'!$C$5:$C$504,MATCH(B1354,'Registru note'!$B$5:$B$504,0)),""))</f>
        <v/>
      </c>
      <c r="H1354" s="25" t="str">
        <f t="shared" si="63"/>
        <v/>
      </c>
      <c r="I1354" s="25" t="str">
        <f t="shared" si="64"/>
        <v/>
      </c>
      <c r="J1354" s="15" t="str">
        <f>IF(B1354="","",IFERROR(INDEX('Registru note'!$D$5:$D$504,MATCH(B1354,'Registru note'!$B$5:$B$504,0)),""))</f>
        <v/>
      </c>
      <c r="K1354" s="17" t="str">
        <f>IF(AND(B1354="",D1354="",E1354=""),"",TRIM(IF(ISNA(MATCH(B1354,'Registru note'!$B$5:$B$504,0)),"Nota nu există în registru. ","")&amp;IF(D1354="","Lipsește contul debitor. ",IF(NOT(OR(ISNUMBER(MATCH(TRIM(IF(ISNUMBER(FIND(".",D1354)),LEFT(D1354,FIND(".",D1354)-1),D1354)),PlanCont,0)),ISNUMBER(MATCH(LEFT(TRIM(IF(ISNUMBER(FIND(".",D1354)),LEFT(D1354,FIND(".",D1354)-1),D1354)),4),PlanCont,0)),ISNUMBER(MATCH(LEFT(TRIM(IF(ISNUMBER(FIND(".",D1354)),LEFT(D1354,FIND(".",D1354)-1),D1354)),3),PlanCont,0)))),"Contul debitor nu există în plan. ",""))&amp;IF(E1354="","Lipsește contul creditor. ",IF(NOT(OR(ISNUMBER(MATCH(TRIM(IF(ISNUMBER(FIND(".",E1354)),LEFT(E1354,FIND(".",E1354)-1),E1354)),PlanCont,0)),ISNUMBER(MATCH(LEFT(TRIM(IF(ISNUMBER(FIND(".",E1354)),LEFT(E1354,FIND(".",E1354)-1),E1354)),4),PlanCont,0)),ISNUMBER(MATCH(LEFT(TRIM(IF(ISNUMBER(FIND(".",E1354)),LEFT(E1354,FIND(".",E1354)-1),E1354)),3),PlanCont,0)))),"Contul creditor nu există în plan. ",""))&amp;IF(AND(D1354&lt;&gt;"",TRIM(D1354&amp;"")=TRIM(E1354&amp;"")),"Același cont pe debit și credit. ","")&amp;IF(N(F1354)=0,"Lipsește suma. ","")&amp;IF(AND(N(F1354)&lt;0,J1354&lt;&gt;"Stornare"),"Sumă negativă într-o notă care nu e de stornare. ","")&amp;IF(C1354="","Lipsește explicația. ","")))</f>
        <v/>
      </c>
      <c r="L1354" s="1" t="str">
        <f>IF(B1354="","",B1354&amp;"|"&amp;COUNTIF($B$5:B1354,B1354))</f>
        <v/>
      </c>
      <c r="M1354" s="1" t="str">
        <f t="shared" si="65"/>
        <v/>
      </c>
    </row>
    <row r="1355" spans="2:13" x14ac:dyDescent="0.2">
      <c r="B1355" s="18"/>
      <c r="C1355" s="13"/>
      <c r="D1355" s="22"/>
      <c r="E1355" s="22"/>
      <c r="F1355" s="23"/>
      <c r="G1355" s="24" t="str">
        <f>IF(B1355="","",IFERROR(INDEX('Registru note'!$C$5:$C$504,MATCH(B1355,'Registru note'!$B$5:$B$504,0)),""))</f>
        <v/>
      </c>
      <c r="H1355" s="25" t="str">
        <f t="shared" si="63"/>
        <v/>
      </c>
      <c r="I1355" s="25" t="str">
        <f t="shared" si="64"/>
        <v/>
      </c>
      <c r="J1355" s="15" t="str">
        <f>IF(B1355="","",IFERROR(INDEX('Registru note'!$D$5:$D$504,MATCH(B1355,'Registru note'!$B$5:$B$504,0)),""))</f>
        <v/>
      </c>
      <c r="K1355" s="17" t="str">
        <f>IF(AND(B1355="",D1355="",E1355=""),"",TRIM(IF(ISNA(MATCH(B1355,'Registru note'!$B$5:$B$504,0)),"Nota nu există în registru. ","")&amp;IF(D1355="","Lipsește contul debitor. ",IF(NOT(OR(ISNUMBER(MATCH(TRIM(IF(ISNUMBER(FIND(".",D1355)),LEFT(D1355,FIND(".",D1355)-1),D1355)),PlanCont,0)),ISNUMBER(MATCH(LEFT(TRIM(IF(ISNUMBER(FIND(".",D1355)),LEFT(D1355,FIND(".",D1355)-1),D1355)),4),PlanCont,0)),ISNUMBER(MATCH(LEFT(TRIM(IF(ISNUMBER(FIND(".",D1355)),LEFT(D1355,FIND(".",D1355)-1),D1355)),3),PlanCont,0)))),"Contul debitor nu există în plan. ",""))&amp;IF(E1355="","Lipsește contul creditor. ",IF(NOT(OR(ISNUMBER(MATCH(TRIM(IF(ISNUMBER(FIND(".",E1355)),LEFT(E1355,FIND(".",E1355)-1),E1355)),PlanCont,0)),ISNUMBER(MATCH(LEFT(TRIM(IF(ISNUMBER(FIND(".",E1355)),LEFT(E1355,FIND(".",E1355)-1),E1355)),4),PlanCont,0)),ISNUMBER(MATCH(LEFT(TRIM(IF(ISNUMBER(FIND(".",E1355)),LEFT(E1355,FIND(".",E1355)-1),E1355)),3),PlanCont,0)))),"Contul creditor nu există în plan. ",""))&amp;IF(AND(D1355&lt;&gt;"",TRIM(D1355&amp;"")=TRIM(E1355&amp;"")),"Același cont pe debit și credit. ","")&amp;IF(N(F1355)=0,"Lipsește suma. ","")&amp;IF(AND(N(F1355)&lt;0,J1355&lt;&gt;"Stornare"),"Sumă negativă într-o notă care nu e de stornare. ","")&amp;IF(C1355="","Lipsește explicația. ","")))</f>
        <v/>
      </c>
      <c r="L1355" s="1" t="str">
        <f>IF(B1355="","",B1355&amp;"|"&amp;COUNTIF($B$5:B1355,B1355))</f>
        <v/>
      </c>
      <c r="M1355" s="1" t="str">
        <f t="shared" si="65"/>
        <v/>
      </c>
    </row>
    <row r="1356" spans="2:13" x14ac:dyDescent="0.2">
      <c r="B1356" s="18"/>
      <c r="C1356" s="13"/>
      <c r="D1356" s="22"/>
      <c r="E1356" s="22"/>
      <c r="F1356" s="23"/>
      <c r="G1356" s="24" t="str">
        <f>IF(B1356="","",IFERROR(INDEX('Registru note'!$C$5:$C$504,MATCH(B1356,'Registru note'!$B$5:$B$504,0)),""))</f>
        <v/>
      </c>
      <c r="H1356" s="25" t="str">
        <f t="shared" si="63"/>
        <v/>
      </c>
      <c r="I1356" s="25" t="str">
        <f t="shared" si="64"/>
        <v/>
      </c>
      <c r="J1356" s="15" t="str">
        <f>IF(B1356="","",IFERROR(INDEX('Registru note'!$D$5:$D$504,MATCH(B1356,'Registru note'!$B$5:$B$504,0)),""))</f>
        <v/>
      </c>
      <c r="K1356" s="17" t="str">
        <f>IF(AND(B1356="",D1356="",E1356=""),"",TRIM(IF(ISNA(MATCH(B1356,'Registru note'!$B$5:$B$504,0)),"Nota nu există în registru. ","")&amp;IF(D1356="","Lipsește contul debitor. ",IF(NOT(OR(ISNUMBER(MATCH(TRIM(IF(ISNUMBER(FIND(".",D1356)),LEFT(D1356,FIND(".",D1356)-1),D1356)),PlanCont,0)),ISNUMBER(MATCH(LEFT(TRIM(IF(ISNUMBER(FIND(".",D1356)),LEFT(D1356,FIND(".",D1356)-1),D1356)),4),PlanCont,0)),ISNUMBER(MATCH(LEFT(TRIM(IF(ISNUMBER(FIND(".",D1356)),LEFT(D1356,FIND(".",D1356)-1),D1356)),3),PlanCont,0)))),"Contul debitor nu există în plan. ",""))&amp;IF(E1356="","Lipsește contul creditor. ",IF(NOT(OR(ISNUMBER(MATCH(TRIM(IF(ISNUMBER(FIND(".",E1356)),LEFT(E1356,FIND(".",E1356)-1),E1356)),PlanCont,0)),ISNUMBER(MATCH(LEFT(TRIM(IF(ISNUMBER(FIND(".",E1356)),LEFT(E1356,FIND(".",E1356)-1),E1356)),4),PlanCont,0)),ISNUMBER(MATCH(LEFT(TRIM(IF(ISNUMBER(FIND(".",E1356)),LEFT(E1356,FIND(".",E1356)-1),E1356)),3),PlanCont,0)))),"Contul creditor nu există în plan. ",""))&amp;IF(AND(D1356&lt;&gt;"",TRIM(D1356&amp;"")=TRIM(E1356&amp;"")),"Același cont pe debit și credit. ","")&amp;IF(N(F1356)=0,"Lipsește suma. ","")&amp;IF(AND(N(F1356)&lt;0,J1356&lt;&gt;"Stornare"),"Sumă negativă într-o notă care nu e de stornare. ","")&amp;IF(C1356="","Lipsește explicația. ","")))</f>
        <v/>
      </c>
      <c r="L1356" s="1" t="str">
        <f>IF(B1356="","",B1356&amp;"|"&amp;COUNTIF($B$5:B1356,B1356))</f>
        <v/>
      </c>
      <c r="M1356" s="1" t="str">
        <f t="shared" si="65"/>
        <v/>
      </c>
    </row>
    <row r="1357" spans="2:13" x14ac:dyDescent="0.2">
      <c r="B1357" s="18"/>
      <c r="C1357" s="13"/>
      <c r="D1357" s="22"/>
      <c r="E1357" s="22"/>
      <c r="F1357" s="23"/>
      <c r="G1357" s="24" t="str">
        <f>IF(B1357="","",IFERROR(INDEX('Registru note'!$C$5:$C$504,MATCH(B1357,'Registru note'!$B$5:$B$504,0)),""))</f>
        <v/>
      </c>
      <c r="H1357" s="25" t="str">
        <f t="shared" si="63"/>
        <v/>
      </c>
      <c r="I1357" s="25" t="str">
        <f t="shared" si="64"/>
        <v/>
      </c>
      <c r="J1357" s="15" t="str">
        <f>IF(B1357="","",IFERROR(INDEX('Registru note'!$D$5:$D$504,MATCH(B1357,'Registru note'!$B$5:$B$504,0)),""))</f>
        <v/>
      </c>
      <c r="K1357" s="17" t="str">
        <f>IF(AND(B1357="",D1357="",E1357=""),"",TRIM(IF(ISNA(MATCH(B1357,'Registru note'!$B$5:$B$504,0)),"Nota nu există în registru. ","")&amp;IF(D1357="","Lipsește contul debitor. ",IF(NOT(OR(ISNUMBER(MATCH(TRIM(IF(ISNUMBER(FIND(".",D1357)),LEFT(D1357,FIND(".",D1357)-1),D1357)),PlanCont,0)),ISNUMBER(MATCH(LEFT(TRIM(IF(ISNUMBER(FIND(".",D1357)),LEFT(D1357,FIND(".",D1357)-1),D1357)),4),PlanCont,0)),ISNUMBER(MATCH(LEFT(TRIM(IF(ISNUMBER(FIND(".",D1357)),LEFT(D1357,FIND(".",D1357)-1),D1357)),3),PlanCont,0)))),"Contul debitor nu există în plan. ",""))&amp;IF(E1357="","Lipsește contul creditor. ",IF(NOT(OR(ISNUMBER(MATCH(TRIM(IF(ISNUMBER(FIND(".",E1357)),LEFT(E1357,FIND(".",E1357)-1),E1357)),PlanCont,0)),ISNUMBER(MATCH(LEFT(TRIM(IF(ISNUMBER(FIND(".",E1357)),LEFT(E1357,FIND(".",E1357)-1),E1357)),4),PlanCont,0)),ISNUMBER(MATCH(LEFT(TRIM(IF(ISNUMBER(FIND(".",E1357)),LEFT(E1357,FIND(".",E1357)-1),E1357)),3),PlanCont,0)))),"Contul creditor nu există în plan. ",""))&amp;IF(AND(D1357&lt;&gt;"",TRIM(D1357&amp;"")=TRIM(E1357&amp;"")),"Același cont pe debit și credit. ","")&amp;IF(N(F1357)=0,"Lipsește suma. ","")&amp;IF(AND(N(F1357)&lt;0,J1357&lt;&gt;"Stornare"),"Sumă negativă într-o notă care nu e de stornare. ","")&amp;IF(C1357="","Lipsește explicația. ","")))</f>
        <v/>
      </c>
      <c r="L1357" s="1" t="str">
        <f>IF(B1357="","",B1357&amp;"|"&amp;COUNTIF($B$5:B1357,B1357))</f>
        <v/>
      </c>
      <c r="M1357" s="1" t="str">
        <f t="shared" si="65"/>
        <v/>
      </c>
    </row>
    <row r="1358" spans="2:13" x14ac:dyDescent="0.2">
      <c r="B1358" s="18"/>
      <c r="C1358" s="13"/>
      <c r="D1358" s="22"/>
      <c r="E1358" s="22"/>
      <c r="F1358" s="23"/>
      <c r="G1358" s="24" t="str">
        <f>IF(B1358="","",IFERROR(INDEX('Registru note'!$C$5:$C$504,MATCH(B1358,'Registru note'!$B$5:$B$504,0)),""))</f>
        <v/>
      </c>
      <c r="H1358" s="25" t="str">
        <f t="shared" si="63"/>
        <v/>
      </c>
      <c r="I1358" s="25" t="str">
        <f t="shared" si="64"/>
        <v/>
      </c>
      <c r="J1358" s="15" t="str">
        <f>IF(B1358="","",IFERROR(INDEX('Registru note'!$D$5:$D$504,MATCH(B1358,'Registru note'!$B$5:$B$504,0)),""))</f>
        <v/>
      </c>
      <c r="K1358" s="17" t="str">
        <f>IF(AND(B1358="",D1358="",E1358=""),"",TRIM(IF(ISNA(MATCH(B1358,'Registru note'!$B$5:$B$504,0)),"Nota nu există în registru. ","")&amp;IF(D1358="","Lipsește contul debitor. ",IF(NOT(OR(ISNUMBER(MATCH(TRIM(IF(ISNUMBER(FIND(".",D1358)),LEFT(D1358,FIND(".",D1358)-1),D1358)),PlanCont,0)),ISNUMBER(MATCH(LEFT(TRIM(IF(ISNUMBER(FIND(".",D1358)),LEFT(D1358,FIND(".",D1358)-1),D1358)),4),PlanCont,0)),ISNUMBER(MATCH(LEFT(TRIM(IF(ISNUMBER(FIND(".",D1358)),LEFT(D1358,FIND(".",D1358)-1),D1358)),3),PlanCont,0)))),"Contul debitor nu există în plan. ",""))&amp;IF(E1358="","Lipsește contul creditor. ",IF(NOT(OR(ISNUMBER(MATCH(TRIM(IF(ISNUMBER(FIND(".",E1358)),LEFT(E1358,FIND(".",E1358)-1),E1358)),PlanCont,0)),ISNUMBER(MATCH(LEFT(TRIM(IF(ISNUMBER(FIND(".",E1358)),LEFT(E1358,FIND(".",E1358)-1),E1358)),4),PlanCont,0)),ISNUMBER(MATCH(LEFT(TRIM(IF(ISNUMBER(FIND(".",E1358)),LEFT(E1358,FIND(".",E1358)-1),E1358)),3),PlanCont,0)))),"Contul creditor nu există în plan. ",""))&amp;IF(AND(D1358&lt;&gt;"",TRIM(D1358&amp;"")=TRIM(E1358&amp;"")),"Același cont pe debit și credit. ","")&amp;IF(N(F1358)=0,"Lipsește suma. ","")&amp;IF(AND(N(F1358)&lt;0,J1358&lt;&gt;"Stornare"),"Sumă negativă într-o notă care nu e de stornare. ","")&amp;IF(C1358="","Lipsește explicația. ","")))</f>
        <v/>
      </c>
      <c r="L1358" s="1" t="str">
        <f>IF(B1358="","",B1358&amp;"|"&amp;COUNTIF($B$5:B1358,B1358))</f>
        <v/>
      </c>
      <c r="M1358" s="1" t="str">
        <f t="shared" si="65"/>
        <v/>
      </c>
    </row>
    <row r="1359" spans="2:13" x14ac:dyDescent="0.2">
      <c r="B1359" s="18"/>
      <c r="C1359" s="13"/>
      <c r="D1359" s="22"/>
      <c r="E1359" s="22"/>
      <c r="F1359" s="23"/>
      <c r="G1359" s="24" t="str">
        <f>IF(B1359="","",IFERROR(INDEX('Registru note'!$C$5:$C$504,MATCH(B1359,'Registru note'!$B$5:$B$504,0)),""))</f>
        <v/>
      </c>
      <c r="H1359" s="25" t="str">
        <f t="shared" si="63"/>
        <v/>
      </c>
      <c r="I1359" s="25" t="str">
        <f t="shared" si="64"/>
        <v/>
      </c>
      <c r="J1359" s="15" t="str">
        <f>IF(B1359="","",IFERROR(INDEX('Registru note'!$D$5:$D$504,MATCH(B1359,'Registru note'!$B$5:$B$504,0)),""))</f>
        <v/>
      </c>
      <c r="K1359" s="17" t="str">
        <f>IF(AND(B1359="",D1359="",E1359=""),"",TRIM(IF(ISNA(MATCH(B1359,'Registru note'!$B$5:$B$504,0)),"Nota nu există în registru. ","")&amp;IF(D1359="","Lipsește contul debitor. ",IF(NOT(OR(ISNUMBER(MATCH(TRIM(IF(ISNUMBER(FIND(".",D1359)),LEFT(D1359,FIND(".",D1359)-1),D1359)),PlanCont,0)),ISNUMBER(MATCH(LEFT(TRIM(IF(ISNUMBER(FIND(".",D1359)),LEFT(D1359,FIND(".",D1359)-1),D1359)),4),PlanCont,0)),ISNUMBER(MATCH(LEFT(TRIM(IF(ISNUMBER(FIND(".",D1359)),LEFT(D1359,FIND(".",D1359)-1),D1359)),3),PlanCont,0)))),"Contul debitor nu există în plan. ",""))&amp;IF(E1359="","Lipsește contul creditor. ",IF(NOT(OR(ISNUMBER(MATCH(TRIM(IF(ISNUMBER(FIND(".",E1359)),LEFT(E1359,FIND(".",E1359)-1),E1359)),PlanCont,0)),ISNUMBER(MATCH(LEFT(TRIM(IF(ISNUMBER(FIND(".",E1359)),LEFT(E1359,FIND(".",E1359)-1),E1359)),4),PlanCont,0)),ISNUMBER(MATCH(LEFT(TRIM(IF(ISNUMBER(FIND(".",E1359)),LEFT(E1359,FIND(".",E1359)-1),E1359)),3),PlanCont,0)))),"Contul creditor nu există în plan. ",""))&amp;IF(AND(D1359&lt;&gt;"",TRIM(D1359&amp;"")=TRIM(E1359&amp;"")),"Același cont pe debit și credit. ","")&amp;IF(N(F1359)=0,"Lipsește suma. ","")&amp;IF(AND(N(F1359)&lt;0,J1359&lt;&gt;"Stornare"),"Sumă negativă într-o notă care nu e de stornare. ","")&amp;IF(C1359="","Lipsește explicația. ","")))</f>
        <v/>
      </c>
      <c r="L1359" s="1" t="str">
        <f>IF(B1359="","",B1359&amp;"|"&amp;COUNTIF($B$5:B1359,B1359))</f>
        <v/>
      </c>
      <c r="M1359" s="1" t="str">
        <f t="shared" si="65"/>
        <v/>
      </c>
    </row>
    <row r="1360" spans="2:13" x14ac:dyDescent="0.2">
      <c r="B1360" s="18"/>
      <c r="C1360" s="13"/>
      <c r="D1360" s="22"/>
      <c r="E1360" s="22"/>
      <c r="F1360" s="23"/>
      <c r="G1360" s="24" t="str">
        <f>IF(B1360="","",IFERROR(INDEX('Registru note'!$C$5:$C$504,MATCH(B1360,'Registru note'!$B$5:$B$504,0)),""))</f>
        <v/>
      </c>
      <c r="H1360" s="25" t="str">
        <f t="shared" si="63"/>
        <v/>
      </c>
      <c r="I1360" s="25" t="str">
        <f t="shared" si="64"/>
        <v/>
      </c>
      <c r="J1360" s="15" t="str">
        <f>IF(B1360="","",IFERROR(INDEX('Registru note'!$D$5:$D$504,MATCH(B1360,'Registru note'!$B$5:$B$504,0)),""))</f>
        <v/>
      </c>
      <c r="K1360" s="17" t="str">
        <f>IF(AND(B1360="",D1360="",E1360=""),"",TRIM(IF(ISNA(MATCH(B1360,'Registru note'!$B$5:$B$504,0)),"Nota nu există în registru. ","")&amp;IF(D1360="","Lipsește contul debitor. ",IF(NOT(OR(ISNUMBER(MATCH(TRIM(IF(ISNUMBER(FIND(".",D1360)),LEFT(D1360,FIND(".",D1360)-1),D1360)),PlanCont,0)),ISNUMBER(MATCH(LEFT(TRIM(IF(ISNUMBER(FIND(".",D1360)),LEFT(D1360,FIND(".",D1360)-1),D1360)),4),PlanCont,0)),ISNUMBER(MATCH(LEFT(TRIM(IF(ISNUMBER(FIND(".",D1360)),LEFT(D1360,FIND(".",D1360)-1),D1360)),3),PlanCont,0)))),"Contul debitor nu există în plan. ",""))&amp;IF(E1360="","Lipsește contul creditor. ",IF(NOT(OR(ISNUMBER(MATCH(TRIM(IF(ISNUMBER(FIND(".",E1360)),LEFT(E1360,FIND(".",E1360)-1),E1360)),PlanCont,0)),ISNUMBER(MATCH(LEFT(TRIM(IF(ISNUMBER(FIND(".",E1360)),LEFT(E1360,FIND(".",E1360)-1),E1360)),4),PlanCont,0)),ISNUMBER(MATCH(LEFT(TRIM(IF(ISNUMBER(FIND(".",E1360)),LEFT(E1360,FIND(".",E1360)-1),E1360)),3),PlanCont,0)))),"Contul creditor nu există în plan. ",""))&amp;IF(AND(D1360&lt;&gt;"",TRIM(D1360&amp;"")=TRIM(E1360&amp;"")),"Același cont pe debit și credit. ","")&amp;IF(N(F1360)=0,"Lipsește suma. ","")&amp;IF(AND(N(F1360)&lt;0,J1360&lt;&gt;"Stornare"),"Sumă negativă într-o notă care nu e de stornare. ","")&amp;IF(C1360="","Lipsește explicația. ","")))</f>
        <v/>
      </c>
      <c r="L1360" s="1" t="str">
        <f>IF(B1360="","",B1360&amp;"|"&amp;COUNTIF($B$5:B1360,B1360))</f>
        <v/>
      </c>
      <c r="M1360" s="1" t="str">
        <f t="shared" si="65"/>
        <v/>
      </c>
    </row>
    <row r="1361" spans="2:13" x14ac:dyDescent="0.2">
      <c r="B1361" s="18"/>
      <c r="C1361" s="13"/>
      <c r="D1361" s="22"/>
      <c r="E1361" s="22"/>
      <c r="F1361" s="23"/>
      <c r="G1361" s="24" t="str">
        <f>IF(B1361="","",IFERROR(INDEX('Registru note'!$C$5:$C$504,MATCH(B1361,'Registru note'!$B$5:$B$504,0)),""))</f>
        <v/>
      </c>
      <c r="H1361" s="25" t="str">
        <f t="shared" si="63"/>
        <v/>
      </c>
      <c r="I1361" s="25" t="str">
        <f t="shared" si="64"/>
        <v/>
      </c>
      <c r="J1361" s="15" t="str">
        <f>IF(B1361="","",IFERROR(INDEX('Registru note'!$D$5:$D$504,MATCH(B1361,'Registru note'!$B$5:$B$504,0)),""))</f>
        <v/>
      </c>
      <c r="K1361" s="17" t="str">
        <f>IF(AND(B1361="",D1361="",E1361=""),"",TRIM(IF(ISNA(MATCH(B1361,'Registru note'!$B$5:$B$504,0)),"Nota nu există în registru. ","")&amp;IF(D1361="","Lipsește contul debitor. ",IF(NOT(OR(ISNUMBER(MATCH(TRIM(IF(ISNUMBER(FIND(".",D1361)),LEFT(D1361,FIND(".",D1361)-1),D1361)),PlanCont,0)),ISNUMBER(MATCH(LEFT(TRIM(IF(ISNUMBER(FIND(".",D1361)),LEFT(D1361,FIND(".",D1361)-1),D1361)),4),PlanCont,0)),ISNUMBER(MATCH(LEFT(TRIM(IF(ISNUMBER(FIND(".",D1361)),LEFT(D1361,FIND(".",D1361)-1),D1361)),3),PlanCont,0)))),"Contul debitor nu există în plan. ",""))&amp;IF(E1361="","Lipsește contul creditor. ",IF(NOT(OR(ISNUMBER(MATCH(TRIM(IF(ISNUMBER(FIND(".",E1361)),LEFT(E1361,FIND(".",E1361)-1),E1361)),PlanCont,0)),ISNUMBER(MATCH(LEFT(TRIM(IF(ISNUMBER(FIND(".",E1361)),LEFT(E1361,FIND(".",E1361)-1),E1361)),4),PlanCont,0)),ISNUMBER(MATCH(LEFT(TRIM(IF(ISNUMBER(FIND(".",E1361)),LEFT(E1361,FIND(".",E1361)-1),E1361)),3),PlanCont,0)))),"Contul creditor nu există în plan. ",""))&amp;IF(AND(D1361&lt;&gt;"",TRIM(D1361&amp;"")=TRIM(E1361&amp;"")),"Același cont pe debit și credit. ","")&amp;IF(N(F1361)=0,"Lipsește suma. ","")&amp;IF(AND(N(F1361)&lt;0,J1361&lt;&gt;"Stornare"),"Sumă negativă într-o notă care nu e de stornare. ","")&amp;IF(C1361="","Lipsește explicația. ","")))</f>
        <v/>
      </c>
      <c r="L1361" s="1" t="str">
        <f>IF(B1361="","",B1361&amp;"|"&amp;COUNTIF($B$5:B1361,B1361))</f>
        <v/>
      </c>
      <c r="M1361" s="1" t="str">
        <f t="shared" si="65"/>
        <v/>
      </c>
    </row>
    <row r="1362" spans="2:13" x14ac:dyDescent="0.2">
      <c r="B1362" s="18"/>
      <c r="C1362" s="13"/>
      <c r="D1362" s="22"/>
      <c r="E1362" s="22"/>
      <c r="F1362" s="23"/>
      <c r="G1362" s="24" t="str">
        <f>IF(B1362="","",IFERROR(INDEX('Registru note'!$C$5:$C$504,MATCH(B1362,'Registru note'!$B$5:$B$504,0)),""))</f>
        <v/>
      </c>
      <c r="H1362" s="25" t="str">
        <f t="shared" si="63"/>
        <v/>
      </c>
      <c r="I1362" s="25" t="str">
        <f t="shared" si="64"/>
        <v/>
      </c>
      <c r="J1362" s="15" t="str">
        <f>IF(B1362="","",IFERROR(INDEX('Registru note'!$D$5:$D$504,MATCH(B1362,'Registru note'!$B$5:$B$504,0)),""))</f>
        <v/>
      </c>
      <c r="K1362" s="17" t="str">
        <f>IF(AND(B1362="",D1362="",E1362=""),"",TRIM(IF(ISNA(MATCH(B1362,'Registru note'!$B$5:$B$504,0)),"Nota nu există în registru. ","")&amp;IF(D1362="","Lipsește contul debitor. ",IF(NOT(OR(ISNUMBER(MATCH(TRIM(IF(ISNUMBER(FIND(".",D1362)),LEFT(D1362,FIND(".",D1362)-1),D1362)),PlanCont,0)),ISNUMBER(MATCH(LEFT(TRIM(IF(ISNUMBER(FIND(".",D1362)),LEFT(D1362,FIND(".",D1362)-1),D1362)),4),PlanCont,0)),ISNUMBER(MATCH(LEFT(TRIM(IF(ISNUMBER(FIND(".",D1362)),LEFT(D1362,FIND(".",D1362)-1),D1362)),3),PlanCont,0)))),"Contul debitor nu există în plan. ",""))&amp;IF(E1362="","Lipsește contul creditor. ",IF(NOT(OR(ISNUMBER(MATCH(TRIM(IF(ISNUMBER(FIND(".",E1362)),LEFT(E1362,FIND(".",E1362)-1),E1362)),PlanCont,0)),ISNUMBER(MATCH(LEFT(TRIM(IF(ISNUMBER(FIND(".",E1362)),LEFT(E1362,FIND(".",E1362)-1),E1362)),4),PlanCont,0)),ISNUMBER(MATCH(LEFT(TRIM(IF(ISNUMBER(FIND(".",E1362)),LEFT(E1362,FIND(".",E1362)-1),E1362)),3),PlanCont,0)))),"Contul creditor nu există în plan. ",""))&amp;IF(AND(D1362&lt;&gt;"",TRIM(D1362&amp;"")=TRIM(E1362&amp;"")),"Același cont pe debit și credit. ","")&amp;IF(N(F1362)=0,"Lipsește suma. ","")&amp;IF(AND(N(F1362)&lt;0,J1362&lt;&gt;"Stornare"),"Sumă negativă într-o notă care nu e de stornare. ","")&amp;IF(C1362="","Lipsește explicația. ","")))</f>
        <v/>
      </c>
      <c r="L1362" s="1" t="str">
        <f>IF(B1362="","",B1362&amp;"|"&amp;COUNTIF($B$5:B1362,B1362))</f>
        <v/>
      </c>
      <c r="M1362" s="1" t="str">
        <f t="shared" si="65"/>
        <v/>
      </c>
    </row>
    <row r="1363" spans="2:13" x14ac:dyDescent="0.2">
      <c r="B1363" s="18"/>
      <c r="C1363" s="13"/>
      <c r="D1363" s="22"/>
      <c r="E1363" s="22"/>
      <c r="F1363" s="23"/>
      <c r="G1363" s="24" t="str">
        <f>IF(B1363="","",IFERROR(INDEX('Registru note'!$C$5:$C$504,MATCH(B1363,'Registru note'!$B$5:$B$504,0)),""))</f>
        <v/>
      </c>
      <c r="H1363" s="25" t="str">
        <f t="shared" si="63"/>
        <v/>
      </c>
      <c r="I1363" s="25" t="str">
        <f t="shared" si="64"/>
        <v/>
      </c>
      <c r="J1363" s="15" t="str">
        <f>IF(B1363="","",IFERROR(INDEX('Registru note'!$D$5:$D$504,MATCH(B1363,'Registru note'!$B$5:$B$504,0)),""))</f>
        <v/>
      </c>
      <c r="K1363" s="17" t="str">
        <f>IF(AND(B1363="",D1363="",E1363=""),"",TRIM(IF(ISNA(MATCH(B1363,'Registru note'!$B$5:$B$504,0)),"Nota nu există în registru. ","")&amp;IF(D1363="","Lipsește contul debitor. ",IF(NOT(OR(ISNUMBER(MATCH(TRIM(IF(ISNUMBER(FIND(".",D1363)),LEFT(D1363,FIND(".",D1363)-1),D1363)),PlanCont,0)),ISNUMBER(MATCH(LEFT(TRIM(IF(ISNUMBER(FIND(".",D1363)),LEFT(D1363,FIND(".",D1363)-1),D1363)),4),PlanCont,0)),ISNUMBER(MATCH(LEFT(TRIM(IF(ISNUMBER(FIND(".",D1363)),LEFT(D1363,FIND(".",D1363)-1),D1363)),3),PlanCont,0)))),"Contul debitor nu există în plan. ",""))&amp;IF(E1363="","Lipsește contul creditor. ",IF(NOT(OR(ISNUMBER(MATCH(TRIM(IF(ISNUMBER(FIND(".",E1363)),LEFT(E1363,FIND(".",E1363)-1),E1363)),PlanCont,0)),ISNUMBER(MATCH(LEFT(TRIM(IF(ISNUMBER(FIND(".",E1363)),LEFT(E1363,FIND(".",E1363)-1),E1363)),4),PlanCont,0)),ISNUMBER(MATCH(LEFT(TRIM(IF(ISNUMBER(FIND(".",E1363)),LEFT(E1363,FIND(".",E1363)-1),E1363)),3),PlanCont,0)))),"Contul creditor nu există în plan. ",""))&amp;IF(AND(D1363&lt;&gt;"",TRIM(D1363&amp;"")=TRIM(E1363&amp;"")),"Același cont pe debit și credit. ","")&amp;IF(N(F1363)=0,"Lipsește suma. ","")&amp;IF(AND(N(F1363)&lt;0,J1363&lt;&gt;"Stornare"),"Sumă negativă într-o notă care nu e de stornare. ","")&amp;IF(C1363="","Lipsește explicația. ","")))</f>
        <v/>
      </c>
      <c r="L1363" s="1" t="str">
        <f>IF(B1363="","",B1363&amp;"|"&amp;COUNTIF($B$5:B1363,B1363))</f>
        <v/>
      </c>
      <c r="M1363" s="1" t="str">
        <f t="shared" si="65"/>
        <v/>
      </c>
    </row>
    <row r="1364" spans="2:13" x14ac:dyDescent="0.2">
      <c r="B1364" s="18"/>
      <c r="C1364" s="13"/>
      <c r="D1364" s="22"/>
      <c r="E1364" s="22"/>
      <c r="F1364" s="23"/>
      <c r="G1364" s="24" t="str">
        <f>IF(B1364="","",IFERROR(INDEX('Registru note'!$C$5:$C$504,MATCH(B1364,'Registru note'!$B$5:$B$504,0)),""))</f>
        <v/>
      </c>
      <c r="H1364" s="25" t="str">
        <f t="shared" si="63"/>
        <v/>
      </c>
      <c r="I1364" s="25" t="str">
        <f t="shared" si="64"/>
        <v/>
      </c>
      <c r="J1364" s="15" t="str">
        <f>IF(B1364="","",IFERROR(INDEX('Registru note'!$D$5:$D$504,MATCH(B1364,'Registru note'!$B$5:$B$504,0)),""))</f>
        <v/>
      </c>
      <c r="K1364" s="17" t="str">
        <f>IF(AND(B1364="",D1364="",E1364=""),"",TRIM(IF(ISNA(MATCH(B1364,'Registru note'!$B$5:$B$504,0)),"Nota nu există în registru. ","")&amp;IF(D1364="","Lipsește contul debitor. ",IF(NOT(OR(ISNUMBER(MATCH(TRIM(IF(ISNUMBER(FIND(".",D1364)),LEFT(D1364,FIND(".",D1364)-1),D1364)),PlanCont,0)),ISNUMBER(MATCH(LEFT(TRIM(IF(ISNUMBER(FIND(".",D1364)),LEFT(D1364,FIND(".",D1364)-1),D1364)),4),PlanCont,0)),ISNUMBER(MATCH(LEFT(TRIM(IF(ISNUMBER(FIND(".",D1364)),LEFT(D1364,FIND(".",D1364)-1),D1364)),3),PlanCont,0)))),"Contul debitor nu există în plan. ",""))&amp;IF(E1364="","Lipsește contul creditor. ",IF(NOT(OR(ISNUMBER(MATCH(TRIM(IF(ISNUMBER(FIND(".",E1364)),LEFT(E1364,FIND(".",E1364)-1),E1364)),PlanCont,0)),ISNUMBER(MATCH(LEFT(TRIM(IF(ISNUMBER(FIND(".",E1364)),LEFT(E1364,FIND(".",E1364)-1),E1364)),4),PlanCont,0)),ISNUMBER(MATCH(LEFT(TRIM(IF(ISNUMBER(FIND(".",E1364)),LEFT(E1364,FIND(".",E1364)-1),E1364)),3),PlanCont,0)))),"Contul creditor nu există în plan. ",""))&amp;IF(AND(D1364&lt;&gt;"",TRIM(D1364&amp;"")=TRIM(E1364&amp;"")),"Același cont pe debit și credit. ","")&amp;IF(N(F1364)=0,"Lipsește suma. ","")&amp;IF(AND(N(F1364)&lt;0,J1364&lt;&gt;"Stornare"),"Sumă negativă într-o notă care nu e de stornare. ","")&amp;IF(C1364="","Lipsește explicația. ","")))</f>
        <v/>
      </c>
      <c r="L1364" s="1" t="str">
        <f>IF(B1364="","",B1364&amp;"|"&amp;COUNTIF($B$5:B1364,B1364))</f>
        <v/>
      </c>
      <c r="M1364" s="1" t="str">
        <f t="shared" si="65"/>
        <v/>
      </c>
    </row>
    <row r="1365" spans="2:13" x14ac:dyDescent="0.2">
      <c r="B1365" s="18"/>
      <c r="C1365" s="13"/>
      <c r="D1365" s="22"/>
      <c r="E1365" s="22"/>
      <c r="F1365" s="23"/>
      <c r="G1365" s="24" t="str">
        <f>IF(B1365="","",IFERROR(INDEX('Registru note'!$C$5:$C$504,MATCH(B1365,'Registru note'!$B$5:$B$504,0)),""))</f>
        <v/>
      </c>
      <c r="H1365" s="25" t="str">
        <f t="shared" si="63"/>
        <v/>
      </c>
      <c r="I1365" s="25" t="str">
        <f t="shared" si="64"/>
        <v/>
      </c>
      <c r="J1365" s="15" t="str">
        <f>IF(B1365="","",IFERROR(INDEX('Registru note'!$D$5:$D$504,MATCH(B1365,'Registru note'!$B$5:$B$504,0)),""))</f>
        <v/>
      </c>
      <c r="K1365" s="17" t="str">
        <f>IF(AND(B1365="",D1365="",E1365=""),"",TRIM(IF(ISNA(MATCH(B1365,'Registru note'!$B$5:$B$504,0)),"Nota nu există în registru. ","")&amp;IF(D1365="","Lipsește contul debitor. ",IF(NOT(OR(ISNUMBER(MATCH(TRIM(IF(ISNUMBER(FIND(".",D1365)),LEFT(D1365,FIND(".",D1365)-1),D1365)),PlanCont,0)),ISNUMBER(MATCH(LEFT(TRIM(IF(ISNUMBER(FIND(".",D1365)),LEFT(D1365,FIND(".",D1365)-1),D1365)),4),PlanCont,0)),ISNUMBER(MATCH(LEFT(TRIM(IF(ISNUMBER(FIND(".",D1365)),LEFT(D1365,FIND(".",D1365)-1),D1365)),3),PlanCont,0)))),"Contul debitor nu există în plan. ",""))&amp;IF(E1365="","Lipsește contul creditor. ",IF(NOT(OR(ISNUMBER(MATCH(TRIM(IF(ISNUMBER(FIND(".",E1365)),LEFT(E1365,FIND(".",E1365)-1),E1365)),PlanCont,0)),ISNUMBER(MATCH(LEFT(TRIM(IF(ISNUMBER(FIND(".",E1365)),LEFT(E1365,FIND(".",E1365)-1),E1365)),4),PlanCont,0)),ISNUMBER(MATCH(LEFT(TRIM(IF(ISNUMBER(FIND(".",E1365)),LEFT(E1365,FIND(".",E1365)-1),E1365)),3),PlanCont,0)))),"Contul creditor nu există în plan. ",""))&amp;IF(AND(D1365&lt;&gt;"",TRIM(D1365&amp;"")=TRIM(E1365&amp;"")),"Același cont pe debit și credit. ","")&amp;IF(N(F1365)=0,"Lipsește suma. ","")&amp;IF(AND(N(F1365)&lt;0,J1365&lt;&gt;"Stornare"),"Sumă negativă într-o notă care nu e de stornare. ","")&amp;IF(C1365="","Lipsește explicația. ","")))</f>
        <v/>
      </c>
      <c r="L1365" s="1" t="str">
        <f>IF(B1365="","",B1365&amp;"|"&amp;COUNTIF($B$5:B1365,B1365))</f>
        <v/>
      </c>
      <c r="M1365" s="1" t="str">
        <f t="shared" si="65"/>
        <v/>
      </c>
    </row>
    <row r="1366" spans="2:13" x14ac:dyDescent="0.2">
      <c r="B1366" s="18"/>
      <c r="C1366" s="13"/>
      <c r="D1366" s="22"/>
      <c r="E1366" s="22"/>
      <c r="F1366" s="23"/>
      <c r="G1366" s="24" t="str">
        <f>IF(B1366="","",IFERROR(INDEX('Registru note'!$C$5:$C$504,MATCH(B1366,'Registru note'!$B$5:$B$504,0)),""))</f>
        <v/>
      </c>
      <c r="H1366" s="25" t="str">
        <f t="shared" si="63"/>
        <v/>
      </c>
      <c r="I1366" s="25" t="str">
        <f t="shared" si="64"/>
        <v/>
      </c>
      <c r="J1366" s="15" t="str">
        <f>IF(B1366="","",IFERROR(INDEX('Registru note'!$D$5:$D$504,MATCH(B1366,'Registru note'!$B$5:$B$504,0)),""))</f>
        <v/>
      </c>
      <c r="K1366" s="17" t="str">
        <f>IF(AND(B1366="",D1366="",E1366=""),"",TRIM(IF(ISNA(MATCH(B1366,'Registru note'!$B$5:$B$504,0)),"Nota nu există în registru. ","")&amp;IF(D1366="","Lipsește contul debitor. ",IF(NOT(OR(ISNUMBER(MATCH(TRIM(IF(ISNUMBER(FIND(".",D1366)),LEFT(D1366,FIND(".",D1366)-1),D1366)),PlanCont,0)),ISNUMBER(MATCH(LEFT(TRIM(IF(ISNUMBER(FIND(".",D1366)),LEFT(D1366,FIND(".",D1366)-1),D1366)),4),PlanCont,0)),ISNUMBER(MATCH(LEFT(TRIM(IF(ISNUMBER(FIND(".",D1366)),LEFT(D1366,FIND(".",D1366)-1),D1366)),3),PlanCont,0)))),"Contul debitor nu există în plan. ",""))&amp;IF(E1366="","Lipsește contul creditor. ",IF(NOT(OR(ISNUMBER(MATCH(TRIM(IF(ISNUMBER(FIND(".",E1366)),LEFT(E1366,FIND(".",E1366)-1),E1366)),PlanCont,0)),ISNUMBER(MATCH(LEFT(TRIM(IF(ISNUMBER(FIND(".",E1366)),LEFT(E1366,FIND(".",E1366)-1),E1366)),4),PlanCont,0)),ISNUMBER(MATCH(LEFT(TRIM(IF(ISNUMBER(FIND(".",E1366)),LEFT(E1366,FIND(".",E1366)-1),E1366)),3),PlanCont,0)))),"Contul creditor nu există în plan. ",""))&amp;IF(AND(D1366&lt;&gt;"",TRIM(D1366&amp;"")=TRIM(E1366&amp;"")),"Același cont pe debit și credit. ","")&amp;IF(N(F1366)=0,"Lipsește suma. ","")&amp;IF(AND(N(F1366)&lt;0,J1366&lt;&gt;"Stornare"),"Sumă negativă într-o notă care nu e de stornare. ","")&amp;IF(C1366="","Lipsește explicația. ","")))</f>
        <v/>
      </c>
      <c r="L1366" s="1" t="str">
        <f>IF(B1366="","",B1366&amp;"|"&amp;COUNTIF($B$5:B1366,B1366))</f>
        <v/>
      </c>
      <c r="M1366" s="1" t="str">
        <f t="shared" si="65"/>
        <v/>
      </c>
    </row>
    <row r="1367" spans="2:13" x14ac:dyDescent="0.2">
      <c r="B1367" s="18"/>
      <c r="C1367" s="13"/>
      <c r="D1367" s="22"/>
      <c r="E1367" s="22"/>
      <c r="F1367" s="23"/>
      <c r="G1367" s="24" t="str">
        <f>IF(B1367="","",IFERROR(INDEX('Registru note'!$C$5:$C$504,MATCH(B1367,'Registru note'!$B$5:$B$504,0)),""))</f>
        <v/>
      </c>
      <c r="H1367" s="25" t="str">
        <f t="shared" si="63"/>
        <v/>
      </c>
      <c r="I1367" s="25" t="str">
        <f t="shared" si="64"/>
        <v/>
      </c>
      <c r="J1367" s="15" t="str">
        <f>IF(B1367="","",IFERROR(INDEX('Registru note'!$D$5:$D$504,MATCH(B1367,'Registru note'!$B$5:$B$504,0)),""))</f>
        <v/>
      </c>
      <c r="K1367" s="17" t="str">
        <f>IF(AND(B1367="",D1367="",E1367=""),"",TRIM(IF(ISNA(MATCH(B1367,'Registru note'!$B$5:$B$504,0)),"Nota nu există în registru. ","")&amp;IF(D1367="","Lipsește contul debitor. ",IF(NOT(OR(ISNUMBER(MATCH(TRIM(IF(ISNUMBER(FIND(".",D1367)),LEFT(D1367,FIND(".",D1367)-1),D1367)),PlanCont,0)),ISNUMBER(MATCH(LEFT(TRIM(IF(ISNUMBER(FIND(".",D1367)),LEFT(D1367,FIND(".",D1367)-1),D1367)),4),PlanCont,0)),ISNUMBER(MATCH(LEFT(TRIM(IF(ISNUMBER(FIND(".",D1367)),LEFT(D1367,FIND(".",D1367)-1),D1367)),3),PlanCont,0)))),"Contul debitor nu există în plan. ",""))&amp;IF(E1367="","Lipsește contul creditor. ",IF(NOT(OR(ISNUMBER(MATCH(TRIM(IF(ISNUMBER(FIND(".",E1367)),LEFT(E1367,FIND(".",E1367)-1),E1367)),PlanCont,0)),ISNUMBER(MATCH(LEFT(TRIM(IF(ISNUMBER(FIND(".",E1367)),LEFT(E1367,FIND(".",E1367)-1),E1367)),4),PlanCont,0)),ISNUMBER(MATCH(LEFT(TRIM(IF(ISNUMBER(FIND(".",E1367)),LEFT(E1367,FIND(".",E1367)-1),E1367)),3),PlanCont,0)))),"Contul creditor nu există în plan. ",""))&amp;IF(AND(D1367&lt;&gt;"",TRIM(D1367&amp;"")=TRIM(E1367&amp;"")),"Același cont pe debit și credit. ","")&amp;IF(N(F1367)=0,"Lipsește suma. ","")&amp;IF(AND(N(F1367)&lt;0,J1367&lt;&gt;"Stornare"),"Sumă negativă într-o notă care nu e de stornare. ","")&amp;IF(C1367="","Lipsește explicația. ","")))</f>
        <v/>
      </c>
      <c r="L1367" s="1" t="str">
        <f>IF(B1367="","",B1367&amp;"|"&amp;COUNTIF($B$5:B1367,B1367))</f>
        <v/>
      </c>
      <c r="M1367" s="1" t="str">
        <f t="shared" si="65"/>
        <v/>
      </c>
    </row>
    <row r="1368" spans="2:13" x14ac:dyDescent="0.2">
      <c r="B1368" s="18"/>
      <c r="C1368" s="13"/>
      <c r="D1368" s="22"/>
      <c r="E1368" s="22"/>
      <c r="F1368" s="23"/>
      <c r="G1368" s="24" t="str">
        <f>IF(B1368="","",IFERROR(INDEX('Registru note'!$C$5:$C$504,MATCH(B1368,'Registru note'!$B$5:$B$504,0)),""))</f>
        <v/>
      </c>
      <c r="H1368" s="25" t="str">
        <f t="shared" si="63"/>
        <v/>
      </c>
      <c r="I1368" s="25" t="str">
        <f t="shared" si="64"/>
        <v/>
      </c>
      <c r="J1368" s="15" t="str">
        <f>IF(B1368="","",IFERROR(INDEX('Registru note'!$D$5:$D$504,MATCH(B1368,'Registru note'!$B$5:$B$504,0)),""))</f>
        <v/>
      </c>
      <c r="K1368" s="17" t="str">
        <f>IF(AND(B1368="",D1368="",E1368=""),"",TRIM(IF(ISNA(MATCH(B1368,'Registru note'!$B$5:$B$504,0)),"Nota nu există în registru. ","")&amp;IF(D1368="","Lipsește contul debitor. ",IF(NOT(OR(ISNUMBER(MATCH(TRIM(IF(ISNUMBER(FIND(".",D1368)),LEFT(D1368,FIND(".",D1368)-1),D1368)),PlanCont,0)),ISNUMBER(MATCH(LEFT(TRIM(IF(ISNUMBER(FIND(".",D1368)),LEFT(D1368,FIND(".",D1368)-1),D1368)),4),PlanCont,0)),ISNUMBER(MATCH(LEFT(TRIM(IF(ISNUMBER(FIND(".",D1368)),LEFT(D1368,FIND(".",D1368)-1),D1368)),3),PlanCont,0)))),"Contul debitor nu există în plan. ",""))&amp;IF(E1368="","Lipsește contul creditor. ",IF(NOT(OR(ISNUMBER(MATCH(TRIM(IF(ISNUMBER(FIND(".",E1368)),LEFT(E1368,FIND(".",E1368)-1),E1368)),PlanCont,0)),ISNUMBER(MATCH(LEFT(TRIM(IF(ISNUMBER(FIND(".",E1368)),LEFT(E1368,FIND(".",E1368)-1),E1368)),4),PlanCont,0)),ISNUMBER(MATCH(LEFT(TRIM(IF(ISNUMBER(FIND(".",E1368)),LEFT(E1368,FIND(".",E1368)-1),E1368)),3),PlanCont,0)))),"Contul creditor nu există în plan. ",""))&amp;IF(AND(D1368&lt;&gt;"",TRIM(D1368&amp;"")=TRIM(E1368&amp;"")),"Același cont pe debit și credit. ","")&amp;IF(N(F1368)=0,"Lipsește suma. ","")&amp;IF(AND(N(F1368)&lt;0,J1368&lt;&gt;"Stornare"),"Sumă negativă într-o notă care nu e de stornare. ","")&amp;IF(C1368="","Lipsește explicația. ","")))</f>
        <v/>
      </c>
      <c r="L1368" s="1" t="str">
        <f>IF(B1368="","",B1368&amp;"|"&amp;COUNTIF($B$5:B1368,B1368))</f>
        <v/>
      </c>
      <c r="M1368" s="1" t="str">
        <f t="shared" si="65"/>
        <v/>
      </c>
    </row>
    <row r="1369" spans="2:13" x14ac:dyDescent="0.2">
      <c r="B1369" s="18"/>
      <c r="C1369" s="13"/>
      <c r="D1369" s="22"/>
      <c r="E1369" s="22"/>
      <c r="F1369" s="23"/>
      <c r="G1369" s="24" t="str">
        <f>IF(B1369="","",IFERROR(INDEX('Registru note'!$C$5:$C$504,MATCH(B1369,'Registru note'!$B$5:$B$504,0)),""))</f>
        <v/>
      </c>
      <c r="H1369" s="25" t="str">
        <f t="shared" si="63"/>
        <v/>
      </c>
      <c r="I1369" s="25" t="str">
        <f t="shared" si="64"/>
        <v/>
      </c>
      <c r="J1369" s="15" t="str">
        <f>IF(B1369="","",IFERROR(INDEX('Registru note'!$D$5:$D$504,MATCH(B1369,'Registru note'!$B$5:$B$504,0)),""))</f>
        <v/>
      </c>
      <c r="K1369" s="17" t="str">
        <f>IF(AND(B1369="",D1369="",E1369=""),"",TRIM(IF(ISNA(MATCH(B1369,'Registru note'!$B$5:$B$504,0)),"Nota nu există în registru. ","")&amp;IF(D1369="","Lipsește contul debitor. ",IF(NOT(OR(ISNUMBER(MATCH(TRIM(IF(ISNUMBER(FIND(".",D1369)),LEFT(D1369,FIND(".",D1369)-1),D1369)),PlanCont,0)),ISNUMBER(MATCH(LEFT(TRIM(IF(ISNUMBER(FIND(".",D1369)),LEFT(D1369,FIND(".",D1369)-1),D1369)),4),PlanCont,0)),ISNUMBER(MATCH(LEFT(TRIM(IF(ISNUMBER(FIND(".",D1369)),LEFT(D1369,FIND(".",D1369)-1),D1369)),3),PlanCont,0)))),"Contul debitor nu există în plan. ",""))&amp;IF(E1369="","Lipsește contul creditor. ",IF(NOT(OR(ISNUMBER(MATCH(TRIM(IF(ISNUMBER(FIND(".",E1369)),LEFT(E1369,FIND(".",E1369)-1),E1369)),PlanCont,0)),ISNUMBER(MATCH(LEFT(TRIM(IF(ISNUMBER(FIND(".",E1369)),LEFT(E1369,FIND(".",E1369)-1),E1369)),4),PlanCont,0)),ISNUMBER(MATCH(LEFT(TRIM(IF(ISNUMBER(FIND(".",E1369)),LEFT(E1369,FIND(".",E1369)-1),E1369)),3),PlanCont,0)))),"Contul creditor nu există în plan. ",""))&amp;IF(AND(D1369&lt;&gt;"",TRIM(D1369&amp;"")=TRIM(E1369&amp;"")),"Același cont pe debit și credit. ","")&amp;IF(N(F1369)=0,"Lipsește suma. ","")&amp;IF(AND(N(F1369)&lt;0,J1369&lt;&gt;"Stornare"),"Sumă negativă într-o notă care nu e de stornare. ","")&amp;IF(C1369="","Lipsește explicația. ","")))</f>
        <v/>
      </c>
      <c r="L1369" s="1" t="str">
        <f>IF(B1369="","",B1369&amp;"|"&amp;COUNTIF($B$5:B1369,B1369))</f>
        <v/>
      </c>
      <c r="M1369" s="1" t="str">
        <f t="shared" si="65"/>
        <v/>
      </c>
    </row>
    <row r="1370" spans="2:13" x14ac:dyDescent="0.2">
      <c r="B1370" s="18"/>
      <c r="C1370" s="13"/>
      <c r="D1370" s="22"/>
      <c r="E1370" s="22"/>
      <c r="F1370" s="23"/>
      <c r="G1370" s="24" t="str">
        <f>IF(B1370="","",IFERROR(INDEX('Registru note'!$C$5:$C$504,MATCH(B1370,'Registru note'!$B$5:$B$504,0)),""))</f>
        <v/>
      </c>
      <c r="H1370" s="25" t="str">
        <f t="shared" si="63"/>
        <v/>
      </c>
      <c r="I1370" s="25" t="str">
        <f t="shared" si="64"/>
        <v/>
      </c>
      <c r="J1370" s="15" t="str">
        <f>IF(B1370="","",IFERROR(INDEX('Registru note'!$D$5:$D$504,MATCH(B1370,'Registru note'!$B$5:$B$504,0)),""))</f>
        <v/>
      </c>
      <c r="K1370" s="17" t="str">
        <f>IF(AND(B1370="",D1370="",E1370=""),"",TRIM(IF(ISNA(MATCH(B1370,'Registru note'!$B$5:$B$504,0)),"Nota nu există în registru. ","")&amp;IF(D1370="","Lipsește contul debitor. ",IF(NOT(OR(ISNUMBER(MATCH(TRIM(IF(ISNUMBER(FIND(".",D1370)),LEFT(D1370,FIND(".",D1370)-1),D1370)),PlanCont,0)),ISNUMBER(MATCH(LEFT(TRIM(IF(ISNUMBER(FIND(".",D1370)),LEFT(D1370,FIND(".",D1370)-1),D1370)),4),PlanCont,0)),ISNUMBER(MATCH(LEFT(TRIM(IF(ISNUMBER(FIND(".",D1370)),LEFT(D1370,FIND(".",D1370)-1),D1370)),3),PlanCont,0)))),"Contul debitor nu există în plan. ",""))&amp;IF(E1370="","Lipsește contul creditor. ",IF(NOT(OR(ISNUMBER(MATCH(TRIM(IF(ISNUMBER(FIND(".",E1370)),LEFT(E1370,FIND(".",E1370)-1),E1370)),PlanCont,0)),ISNUMBER(MATCH(LEFT(TRIM(IF(ISNUMBER(FIND(".",E1370)),LEFT(E1370,FIND(".",E1370)-1),E1370)),4),PlanCont,0)),ISNUMBER(MATCH(LEFT(TRIM(IF(ISNUMBER(FIND(".",E1370)),LEFT(E1370,FIND(".",E1370)-1),E1370)),3),PlanCont,0)))),"Contul creditor nu există în plan. ",""))&amp;IF(AND(D1370&lt;&gt;"",TRIM(D1370&amp;"")=TRIM(E1370&amp;"")),"Același cont pe debit și credit. ","")&amp;IF(N(F1370)=0,"Lipsește suma. ","")&amp;IF(AND(N(F1370)&lt;0,J1370&lt;&gt;"Stornare"),"Sumă negativă într-o notă care nu e de stornare. ","")&amp;IF(C1370="","Lipsește explicația. ","")))</f>
        <v/>
      </c>
      <c r="L1370" s="1" t="str">
        <f>IF(B1370="","",B1370&amp;"|"&amp;COUNTIF($B$5:B1370,B1370))</f>
        <v/>
      </c>
      <c r="M1370" s="1" t="str">
        <f t="shared" si="65"/>
        <v/>
      </c>
    </row>
    <row r="1371" spans="2:13" x14ac:dyDescent="0.2">
      <c r="B1371" s="18"/>
      <c r="C1371" s="13"/>
      <c r="D1371" s="22"/>
      <c r="E1371" s="22"/>
      <c r="F1371" s="23"/>
      <c r="G1371" s="24" t="str">
        <f>IF(B1371="","",IFERROR(INDEX('Registru note'!$C$5:$C$504,MATCH(B1371,'Registru note'!$B$5:$B$504,0)),""))</f>
        <v/>
      </c>
      <c r="H1371" s="25" t="str">
        <f t="shared" si="63"/>
        <v/>
      </c>
      <c r="I1371" s="25" t="str">
        <f t="shared" si="64"/>
        <v/>
      </c>
      <c r="J1371" s="15" t="str">
        <f>IF(B1371="","",IFERROR(INDEX('Registru note'!$D$5:$D$504,MATCH(B1371,'Registru note'!$B$5:$B$504,0)),""))</f>
        <v/>
      </c>
      <c r="K1371" s="17" t="str">
        <f>IF(AND(B1371="",D1371="",E1371=""),"",TRIM(IF(ISNA(MATCH(B1371,'Registru note'!$B$5:$B$504,0)),"Nota nu există în registru. ","")&amp;IF(D1371="","Lipsește contul debitor. ",IF(NOT(OR(ISNUMBER(MATCH(TRIM(IF(ISNUMBER(FIND(".",D1371)),LEFT(D1371,FIND(".",D1371)-1),D1371)),PlanCont,0)),ISNUMBER(MATCH(LEFT(TRIM(IF(ISNUMBER(FIND(".",D1371)),LEFT(D1371,FIND(".",D1371)-1),D1371)),4),PlanCont,0)),ISNUMBER(MATCH(LEFT(TRIM(IF(ISNUMBER(FIND(".",D1371)),LEFT(D1371,FIND(".",D1371)-1),D1371)),3),PlanCont,0)))),"Contul debitor nu există în plan. ",""))&amp;IF(E1371="","Lipsește contul creditor. ",IF(NOT(OR(ISNUMBER(MATCH(TRIM(IF(ISNUMBER(FIND(".",E1371)),LEFT(E1371,FIND(".",E1371)-1),E1371)),PlanCont,0)),ISNUMBER(MATCH(LEFT(TRIM(IF(ISNUMBER(FIND(".",E1371)),LEFT(E1371,FIND(".",E1371)-1),E1371)),4),PlanCont,0)),ISNUMBER(MATCH(LEFT(TRIM(IF(ISNUMBER(FIND(".",E1371)),LEFT(E1371,FIND(".",E1371)-1),E1371)),3),PlanCont,0)))),"Contul creditor nu există în plan. ",""))&amp;IF(AND(D1371&lt;&gt;"",TRIM(D1371&amp;"")=TRIM(E1371&amp;"")),"Același cont pe debit și credit. ","")&amp;IF(N(F1371)=0,"Lipsește suma. ","")&amp;IF(AND(N(F1371)&lt;0,J1371&lt;&gt;"Stornare"),"Sumă negativă într-o notă care nu e de stornare. ","")&amp;IF(C1371="","Lipsește explicația. ","")))</f>
        <v/>
      </c>
      <c r="L1371" s="1" t="str">
        <f>IF(B1371="","",B1371&amp;"|"&amp;COUNTIF($B$5:B1371,B1371))</f>
        <v/>
      </c>
      <c r="M1371" s="1" t="str">
        <f t="shared" si="65"/>
        <v/>
      </c>
    </row>
    <row r="1372" spans="2:13" x14ac:dyDescent="0.2">
      <c r="B1372" s="18"/>
      <c r="C1372" s="13"/>
      <c r="D1372" s="22"/>
      <c r="E1372" s="22"/>
      <c r="F1372" s="23"/>
      <c r="G1372" s="24" t="str">
        <f>IF(B1372="","",IFERROR(INDEX('Registru note'!$C$5:$C$504,MATCH(B1372,'Registru note'!$B$5:$B$504,0)),""))</f>
        <v/>
      </c>
      <c r="H1372" s="25" t="str">
        <f t="shared" si="63"/>
        <v/>
      </c>
      <c r="I1372" s="25" t="str">
        <f t="shared" si="64"/>
        <v/>
      </c>
      <c r="J1372" s="15" t="str">
        <f>IF(B1372="","",IFERROR(INDEX('Registru note'!$D$5:$D$504,MATCH(B1372,'Registru note'!$B$5:$B$504,0)),""))</f>
        <v/>
      </c>
      <c r="K1372" s="17" t="str">
        <f>IF(AND(B1372="",D1372="",E1372=""),"",TRIM(IF(ISNA(MATCH(B1372,'Registru note'!$B$5:$B$504,0)),"Nota nu există în registru. ","")&amp;IF(D1372="","Lipsește contul debitor. ",IF(NOT(OR(ISNUMBER(MATCH(TRIM(IF(ISNUMBER(FIND(".",D1372)),LEFT(D1372,FIND(".",D1372)-1),D1372)),PlanCont,0)),ISNUMBER(MATCH(LEFT(TRIM(IF(ISNUMBER(FIND(".",D1372)),LEFT(D1372,FIND(".",D1372)-1),D1372)),4),PlanCont,0)),ISNUMBER(MATCH(LEFT(TRIM(IF(ISNUMBER(FIND(".",D1372)),LEFT(D1372,FIND(".",D1372)-1),D1372)),3),PlanCont,0)))),"Contul debitor nu există în plan. ",""))&amp;IF(E1372="","Lipsește contul creditor. ",IF(NOT(OR(ISNUMBER(MATCH(TRIM(IF(ISNUMBER(FIND(".",E1372)),LEFT(E1372,FIND(".",E1372)-1),E1372)),PlanCont,0)),ISNUMBER(MATCH(LEFT(TRIM(IF(ISNUMBER(FIND(".",E1372)),LEFT(E1372,FIND(".",E1372)-1),E1372)),4),PlanCont,0)),ISNUMBER(MATCH(LEFT(TRIM(IF(ISNUMBER(FIND(".",E1372)),LEFT(E1372,FIND(".",E1372)-1),E1372)),3),PlanCont,0)))),"Contul creditor nu există în plan. ",""))&amp;IF(AND(D1372&lt;&gt;"",TRIM(D1372&amp;"")=TRIM(E1372&amp;"")),"Același cont pe debit și credit. ","")&amp;IF(N(F1372)=0,"Lipsește suma. ","")&amp;IF(AND(N(F1372)&lt;0,J1372&lt;&gt;"Stornare"),"Sumă negativă într-o notă care nu e de stornare. ","")&amp;IF(C1372="","Lipsește explicația. ","")))</f>
        <v/>
      </c>
      <c r="L1372" s="1" t="str">
        <f>IF(B1372="","",B1372&amp;"|"&amp;COUNTIF($B$5:B1372,B1372))</f>
        <v/>
      </c>
      <c r="M1372" s="1" t="str">
        <f t="shared" si="65"/>
        <v/>
      </c>
    </row>
    <row r="1373" spans="2:13" x14ac:dyDescent="0.2">
      <c r="B1373" s="18"/>
      <c r="C1373" s="13"/>
      <c r="D1373" s="22"/>
      <c r="E1373" s="22"/>
      <c r="F1373" s="23"/>
      <c r="G1373" s="24" t="str">
        <f>IF(B1373="","",IFERROR(INDEX('Registru note'!$C$5:$C$504,MATCH(B1373,'Registru note'!$B$5:$B$504,0)),""))</f>
        <v/>
      </c>
      <c r="H1373" s="25" t="str">
        <f t="shared" si="63"/>
        <v/>
      </c>
      <c r="I1373" s="25" t="str">
        <f t="shared" si="64"/>
        <v/>
      </c>
      <c r="J1373" s="15" t="str">
        <f>IF(B1373="","",IFERROR(INDEX('Registru note'!$D$5:$D$504,MATCH(B1373,'Registru note'!$B$5:$B$504,0)),""))</f>
        <v/>
      </c>
      <c r="K1373" s="17" t="str">
        <f>IF(AND(B1373="",D1373="",E1373=""),"",TRIM(IF(ISNA(MATCH(B1373,'Registru note'!$B$5:$B$504,0)),"Nota nu există în registru. ","")&amp;IF(D1373="","Lipsește contul debitor. ",IF(NOT(OR(ISNUMBER(MATCH(TRIM(IF(ISNUMBER(FIND(".",D1373)),LEFT(D1373,FIND(".",D1373)-1),D1373)),PlanCont,0)),ISNUMBER(MATCH(LEFT(TRIM(IF(ISNUMBER(FIND(".",D1373)),LEFT(D1373,FIND(".",D1373)-1),D1373)),4),PlanCont,0)),ISNUMBER(MATCH(LEFT(TRIM(IF(ISNUMBER(FIND(".",D1373)),LEFT(D1373,FIND(".",D1373)-1),D1373)),3),PlanCont,0)))),"Contul debitor nu există în plan. ",""))&amp;IF(E1373="","Lipsește contul creditor. ",IF(NOT(OR(ISNUMBER(MATCH(TRIM(IF(ISNUMBER(FIND(".",E1373)),LEFT(E1373,FIND(".",E1373)-1),E1373)),PlanCont,0)),ISNUMBER(MATCH(LEFT(TRIM(IF(ISNUMBER(FIND(".",E1373)),LEFT(E1373,FIND(".",E1373)-1),E1373)),4),PlanCont,0)),ISNUMBER(MATCH(LEFT(TRIM(IF(ISNUMBER(FIND(".",E1373)),LEFT(E1373,FIND(".",E1373)-1),E1373)),3),PlanCont,0)))),"Contul creditor nu există în plan. ",""))&amp;IF(AND(D1373&lt;&gt;"",TRIM(D1373&amp;"")=TRIM(E1373&amp;"")),"Același cont pe debit și credit. ","")&amp;IF(N(F1373)=0,"Lipsește suma. ","")&amp;IF(AND(N(F1373)&lt;0,J1373&lt;&gt;"Stornare"),"Sumă negativă într-o notă care nu e de stornare. ","")&amp;IF(C1373="","Lipsește explicația. ","")))</f>
        <v/>
      </c>
      <c r="L1373" s="1" t="str">
        <f>IF(B1373="","",B1373&amp;"|"&amp;COUNTIF($B$5:B1373,B1373))</f>
        <v/>
      </c>
      <c r="M1373" s="1" t="str">
        <f t="shared" si="65"/>
        <v/>
      </c>
    </row>
    <row r="1374" spans="2:13" x14ac:dyDescent="0.2">
      <c r="B1374" s="18"/>
      <c r="C1374" s="13"/>
      <c r="D1374" s="22"/>
      <c r="E1374" s="22"/>
      <c r="F1374" s="23"/>
      <c r="G1374" s="24" t="str">
        <f>IF(B1374="","",IFERROR(INDEX('Registru note'!$C$5:$C$504,MATCH(B1374,'Registru note'!$B$5:$B$504,0)),""))</f>
        <v/>
      </c>
      <c r="H1374" s="25" t="str">
        <f t="shared" si="63"/>
        <v/>
      </c>
      <c r="I1374" s="25" t="str">
        <f t="shared" si="64"/>
        <v/>
      </c>
      <c r="J1374" s="15" t="str">
        <f>IF(B1374="","",IFERROR(INDEX('Registru note'!$D$5:$D$504,MATCH(B1374,'Registru note'!$B$5:$B$504,0)),""))</f>
        <v/>
      </c>
      <c r="K1374" s="17" t="str">
        <f>IF(AND(B1374="",D1374="",E1374=""),"",TRIM(IF(ISNA(MATCH(B1374,'Registru note'!$B$5:$B$504,0)),"Nota nu există în registru. ","")&amp;IF(D1374="","Lipsește contul debitor. ",IF(NOT(OR(ISNUMBER(MATCH(TRIM(IF(ISNUMBER(FIND(".",D1374)),LEFT(D1374,FIND(".",D1374)-1),D1374)),PlanCont,0)),ISNUMBER(MATCH(LEFT(TRIM(IF(ISNUMBER(FIND(".",D1374)),LEFT(D1374,FIND(".",D1374)-1),D1374)),4),PlanCont,0)),ISNUMBER(MATCH(LEFT(TRIM(IF(ISNUMBER(FIND(".",D1374)),LEFT(D1374,FIND(".",D1374)-1),D1374)),3),PlanCont,0)))),"Contul debitor nu există în plan. ",""))&amp;IF(E1374="","Lipsește contul creditor. ",IF(NOT(OR(ISNUMBER(MATCH(TRIM(IF(ISNUMBER(FIND(".",E1374)),LEFT(E1374,FIND(".",E1374)-1),E1374)),PlanCont,0)),ISNUMBER(MATCH(LEFT(TRIM(IF(ISNUMBER(FIND(".",E1374)),LEFT(E1374,FIND(".",E1374)-1),E1374)),4),PlanCont,0)),ISNUMBER(MATCH(LEFT(TRIM(IF(ISNUMBER(FIND(".",E1374)),LEFT(E1374,FIND(".",E1374)-1),E1374)),3),PlanCont,0)))),"Contul creditor nu există în plan. ",""))&amp;IF(AND(D1374&lt;&gt;"",TRIM(D1374&amp;"")=TRIM(E1374&amp;"")),"Același cont pe debit și credit. ","")&amp;IF(N(F1374)=0,"Lipsește suma. ","")&amp;IF(AND(N(F1374)&lt;0,J1374&lt;&gt;"Stornare"),"Sumă negativă într-o notă care nu e de stornare. ","")&amp;IF(C1374="","Lipsește explicația. ","")))</f>
        <v/>
      </c>
      <c r="L1374" s="1" t="str">
        <f>IF(B1374="","",B1374&amp;"|"&amp;COUNTIF($B$5:B1374,B1374))</f>
        <v/>
      </c>
      <c r="M1374" s="1" t="str">
        <f t="shared" si="65"/>
        <v/>
      </c>
    </row>
    <row r="1375" spans="2:13" x14ac:dyDescent="0.2">
      <c r="B1375" s="18"/>
      <c r="C1375" s="13"/>
      <c r="D1375" s="22"/>
      <c r="E1375" s="22"/>
      <c r="F1375" s="23"/>
      <c r="G1375" s="24" t="str">
        <f>IF(B1375="","",IFERROR(INDEX('Registru note'!$C$5:$C$504,MATCH(B1375,'Registru note'!$B$5:$B$504,0)),""))</f>
        <v/>
      </c>
      <c r="H1375" s="25" t="str">
        <f t="shared" si="63"/>
        <v/>
      </c>
      <c r="I1375" s="25" t="str">
        <f t="shared" si="64"/>
        <v/>
      </c>
      <c r="J1375" s="15" t="str">
        <f>IF(B1375="","",IFERROR(INDEX('Registru note'!$D$5:$D$504,MATCH(B1375,'Registru note'!$B$5:$B$504,0)),""))</f>
        <v/>
      </c>
      <c r="K1375" s="17" t="str">
        <f>IF(AND(B1375="",D1375="",E1375=""),"",TRIM(IF(ISNA(MATCH(B1375,'Registru note'!$B$5:$B$504,0)),"Nota nu există în registru. ","")&amp;IF(D1375="","Lipsește contul debitor. ",IF(NOT(OR(ISNUMBER(MATCH(TRIM(IF(ISNUMBER(FIND(".",D1375)),LEFT(D1375,FIND(".",D1375)-1),D1375)),PlanCont,0)),ISNUMBER(MATCH(LEFT(TRIM(IF(ISNUMBER(FIND(".",D1375)),LEFT(D1375,FIND(".",D1375)-1),D1375)),4),PlanCont,0)),ISNUMBER(MATCH(LEFT(TRIM(IF(ISNUMBER(FIND(".",D1375)),LEFT(D1375,FIND(".",D1375)-1),D1375)),3),PlanCont,0)))),"Contul debitor nu există în plan. ",""))&amp;IF(E1375="","Lipsește contul creditor. ",IF(NOT(OR(ISNUMBER(MATCH(TRIM(IF(ISNUMBER(FIND(".",E1375)),LEFT(E1375,FIND(".",E1375)-1),E1375)),PlanCont,0)),ISNUMBER(MATCH(LEFT(TRIM(IF(ISNUMBER(FIND(".",E1375)),LEFT(E1375,FIND(".",E1375)-1),E1375)),4),PlanCont,0)),ISNUMBER(MATCH(LEFT(TRIM(IF(ISNUMBER(FIND(".",E1375)),LEFT(E1375,FIND(".",E1375)-1),E1375)),3),PlanCont,0)))),"Contul creditor nu există în plan. ",""))&amp;IF(AND(D1375&lt;&gt;"",TRIM(D1375&amp;"")=TRIM(E1375&amp;"")),"Același cont pe debit și credit. ","")&amp;IF(N(F1375)=0,"Lipsește suma. ","")&amp;IF(AND(N(F1375)&lt;0,J1375&lt;&gt;"Stornare"),"Sumă negativă într-o notă care nu e de stornare. ","")&amp;IF(C1375="","Lipsește explicația. ","")))</f>
        <v/>
      </c>
      <c r="L1375" s="1" t="str">
        <f>IF(B1375="","",B1375&amp;"|"&amp;COUNTIF($B$5:B1375,B1375))</f>
        <v/>
      </c>
      <c r="M1375" s="1" t="str">
        <f t="shared" si="65"/>
        <v/>
      </c>
    </row>
    <row r="1376" spans="2:13" x14ac:dyDescent="0.2">
      <c r="B1376" s="18"/>
      <c r="C1376" s="13"/>
      <c r="D1376" s="22"/>
      <c r="E1376" s="22"/>
      <c r="F1376" s="23"/>
      <c r="G1376" s="24" t="str">
        <f>IF(B1376="","",IFERROR(INDEX('Registru note'!$C$5:$C$504,MATCH(B1376,'Registru note'!$B$5:$B$504,0)),""))</f>
        <v/>
      </c>
      <c r="H1376" s="25" t="str">
        <f t="shared" si="63"/>
        <v/>
      </c>
      <c r="I1376" s="25" t="str">
        <f t="shared" si="64"/>
        <v/>
      </c>
      <c r="J1376" s="15" t="str">
        <f>IF(B1376="","",IFERROR(INDEX('Registru note'!$D$5:$D$504,MATCH(B1376,'Registru note'!$B$5:$B$504,0)),""))</f>
        <v/>
      </c>
      <c r="K1376" s="17" t="str">
        <f>IF(AND(B1376="",D1376="",E1376=""),"",TRIM(IF(ISNA(MATCH(B1376,'Registru note'!$B$5:$B$504,0)),"Nota nu există în registru. ","")&amp;IF(D1376="","Lipsește contul debitor. ",IF(NOT(OR(ISNUMBER(MATCH(TRIM(IF(ISNUMBER(FIND(".",D1376)),LEFT(D1376,FIND(".",D1376)-1),D1376)),PlanCont,0)),ISNUMBER(MATCH(LEFT(TRIM(IF(ISNUMBER(FIND(".",D1376)),LEFT(D1376,FIND(".",D1376)-1),D1376)),4),PlanCont,0)),ISNUMBER(MATCH(LEFT(TRIM(IF(ISNUMBER(FIND(".",D1376)),LEFT(D1376,FIND(".",D1376)-1),D1376)),3),PlanCont,0)))),"Contul debitor nu există în plan. ",""))&amp;IF(E1376="","Lipsește contul creditor. ",IF(NOT(OR(ISNUMBER(MATCH(TRIM(IF(ISNUMBER(FIND(".",E1376)),LEFT(E1376,FIND(".",E1376)-1),E1376)),PlanCont,0)),ISNUMBER(MATCH(LEFT(TRIM(IF(ISNUMBER(FIND(".",E1376)),LEFT(E1376,FIND(".",E1376)-1),E1376)),4),PlanCont,0)),ISNUMBER(MATCH(LEFT(TRIM(IF(ISNUMBER(FIND(".",E1376)),LEFT(E1376,FIND(".",E1376)-1),E1376)),3),PlanCont,0)))),"Contul creditor nu există în plan. ",""))&amp;IF(AND(D1376&lt;&gt;"",TRIM(D1376&amp;"")=TRIM(E1376&amp;"")),"Același cont pe debit și credit. ","")&amp;IF(N(F1376)=0,"Lipsește suma. ","")&amp;IF(AND(N(F1376)&lt;0,J1376&lt;&gt;"Stornare"),"Sumă negativă într-o notă care nu e de stornare. ","")&amp;IF(C1376="","Lipsește explicația. ","")))</f>
        <v/>
      </c>
      <c r="L1376" s="1" t="str">
        <f>IF(B1376="","",B1376&amp;"|"&amp;COUNTIF($B$5:B1376,B1376))</f>
        <v/>
      </c>
      <c r="M1376" s="1" t="str">
        <f t="shared" si="65"/>
        <v/>
      </c>
    </row>
    <row r="1377" spans="2:13" x14ac:dyDescent="0.2">
      <c r="B1377" s="18"/>
      <c r="C1377" s="13"/>
      <c r="D1377" s="22"/>
      <c r="E1377" s="22"/>
      <c r="F1377" s="23"/>
      <c r="G1377" s="24" t="str">
        <f>IF(B1377="","",IFERROR(INDEX('Registru note'!$C$5:$C$504,MATCH(B1377,'Registru note'!$B$5:$B$504,0)),""))</f>
        <v/>
      </c>
      <c r="H1377" s="25" t="str">
        <f t="shared" si="63"/>
        <v/>
      </c>
      <c r="I1377" s="25" t="str">
        <f t="shared" si="64"/>
        <v/>
      </c>
      <c r="J1377" s="15" t="str">
        <f>IF(B1377="","",IFERROR(INDEX('Registru note'!$D$5:$D$504,MATCH(B1377,'Registru note'!$B$5:$B$504,0)),""))</f>
        <v/>
      </c>
      <c r="K1377" s="17" t="str">
        <f>IF(AND(B1377="",D1377="",E1377=""),"",TRIM(IF(ISNA(MATCH(B1377,'Registru note'!$B$5:$B$504,0)),"Nota nu există în registru. ","")&amp;IF(D1377="","Lipsește contul debitor. ",IF(NOT(OR(ISNUMBER(MATCH(TRIM(IF(ISNUMBER(FIND(".",D1377)),LEFT(D1377,FIND(".",D1377)-1),D1377)),PlanCont,0)),ISNUMBER(MATCH(LEFT(TRIM(IF(ISNUMBER(FIND(".",D1377)),LEFT(D1377,FIND(".",D1377)-1),D1377)),4),PlanCont,0)),ISNUMBER(MATCH(LEFT(TRIM(IF(ISNUMBER(FIND(".",D1377)),LEFT(D1377,FIND(".",D1377)-1),D1377)),3),PlanCont,0)))),"Contul debitor nu există în plan. ",""))&amp;IF(E1377="","Lipsește contul creditor. ",IF(NOT(OR(ISNUMBER(MATCH(TRIM(IF(ISNUMBER(FIND(".",E1377)),LEFT(E1377,FIND(".",E1377)-1),E1377)),PlanCont,0)),ISNUMBER(MATCH(LEFT(TRIM(IF(ISNUMBER(FIND(".",E1377)),LEFT(E1377,FIND(".",E1377)-1),E1377)),4),PlanCont,0)),ISNUMBER(MATCH(LEFT(TRIM(IF(ISNUMBER(FIND(".",E1377)),LEFT(E1377,FIND(".",E1377)-1),E1377)),3),PlanCont,0)))),"Contul creditor nu există în plan. ",""))&amp;IF(AND(D1377&lt;&gt;"",TRIM(D1377&amp;"")=TRIM(E1377&amp;"")),"Același cont pe debit și credit. ","")&amp;IF(N(F1377)=0,"Lipsește suma. ","")&amp;IF(AND(N(F1377)&lt;0,J1377&lt;&gt;"Stornare"),"Sumă negativă într-o notă care nu e de stornare. ","")&amp;IF(C1377="","Lipsește explicația. ","")))</f>
        <v/>
      </c>
      <c r="L1377" s="1" t="str">
        <f>IF(B1377="","",B1377&amp;"|"&amp;COUNTIF($B$5:B1377,B1377))</f>
        <v/>
      </c>
      <c r="M1377" s="1" t="str">
        <f t="shared" si="65"/>
        <v/>
      </c>
    </row>
    <row r="1378" spans="2:13" x14ac:dyDescent="0.2">
      <c r="B1378" s="18"/>
      <c r="C1378" s="13"/>
      <c r="D1378" s="22"/>
      <c r="E1378" s="22"/>
      <c r="F1378" s="23"/>
      <c r="G1378" s="24" t="str">
        <f>IF(B1378="","",IFERROR(INDEX('Registru note'!$C$5:$C$504,MATCH(B1378,'Registru note'!$B$5:$B$504,0)),""))</f>
        <v/>
      </c>
      <c r="H1378" s="25" t="str">
        <f t="shared" si="63"/>
        <v/>
      </c>
      <c r="I1378" s="25" t="str">
        <f t="shared" si="64"/>
        <v/>
      </c>
      <c r="J1378" s="15" t="str">
        <f>IF(B1378="","",IFERROR(INDEX('Registru note'!$D$5:$D$504,MATCH(B1378,'Registru note'!$B$5:$B$504,0)),""))</f>
        <v/>
      </c>
      <c r="K1378" s="17" t="str">
        <f>IF(AND(B1378="",D1378="",E1378=""),"",TRIM(IF(ISNA(MATCH(B1378,'Registru note'!$B$5:$B$504,0)),"Nota nu există în registru. ","")&amp;IF(D1378="","Lipsește contul debitor. ",IF(NOT(OR(ISNUMBER(MATCH(TRIM(IF(ISNUMBER(FIND(".",D1378)),LEFT(D1378,FIND(".",D1378)-1),D1378)),PlanCont,0)),ISNUMBER(MATCH(LEFT(TRIM(IF(ISNUMBER(FIND(".",D1378)),LEFT(D1378,FIND(".",D1378)-1),D1378)),4),PlanCont,0)),ISNUMBER(MATCH(LEFT(TRIM(IF(ISNUMBER(FIND(".",D1378)),LEFT(D1378,FIND(".",D1378)-1),D1378)),3),PlanCont,0)))),"Contul debitor nu există în plan. ",""))&amp;IF(E1378="","Lipsește contul creditor. ",IF(NOT(OR(ISNUMBER(MATCH(TRIM(IF(ISNUMBER(FIND(".",E1378)),LEFT(E1378,FIND(".",E1378)-1),E1378)),PlanCont,0)),ISNUMBER(MATCH(LEFT(TRIM(IF(ISNUMBER(FIND(".",E1378)),LEFT(E1378,FIND(".",E1378)-1),E1378)),4),PlanCont,0)),ISNUMBER(MATCH(LEFT(TRIM(IF(ISNUMBER(FIND(".",E1378)),LEFT(E1378,FIND(".",E1378)-1),E1378)),3),PlanCont,0)))),"Contul creditor nu există în plan. ",""))&amp;IF(AND(D1378&lt;&gt;"",TRIM(D1378&amp;"")=TRIM(E1378&amp;"")),"Același cont pe debit și credit. ","")&amp;IF(N(F1378)=0,"Lipsește suma. ","")&amp;IF(AND(N(F1378)&lt;0,J1378&lt;&gt;"Stornare"),"Sumă negativă într-o notă care nu e de stornare. ","")&amp;IF(C1378="","Lipsește explicația. ","")))</f>
        <v/>
      </c>
      <c r="L1378" s="1" t="str">
        <f>IF(B1378="","",B1378&amp;"|"&amp;COUNTIF($B$5:B1378,B1378))</f>
        <v/>
      </c>
      <c r="M1378" s="1" t="str">
        <f t="shared" si="65"/>
        <v/>
      </c>
    </row>
    <row r="1379" spans="2:13" x14ac:dyDescent="0.2">
      <c r="B1379" s="18"/>
      <c r="C1379" s="13"/>
      <c r="D1379" s="22"/>
      <c r="E1379" s="22"/>
      <c r="F1379" s="23"/>
      <c r="G1379" s="24" t="str">
        <f>IF(B1379="","",IFERROR(INDEX('Registru note'!$C$5:$C$504,MATCH(B1379,'Registru note'!$B$5:$B$504,0)),""))</f>
        <v/>
      </c>
      <c r="H1379" s="25" t="str">
        <f t="shared" si="63"/>
        <v/>
      </c>
      <c r="I1379" s="25" t="str">
        <f t="shared" si="64"/>
        <v/>
      </c>
      <c r="J1379" s="15" t="str">
        <f>IF(B1379="","",IFERROR(INDEX('Registru note'!$D$5:$D$504,MATCH(B1379,'Registru note'!$B$5:$B$504,0)),""))</f>
        <v/>
      </c>
      <c r="K1379" s="17" t="str">
        <f>IF(AND(B1379="",D1379="",E1379=""),"",TRIM(IF(ISNA(MATCH(B1379,'Registru note'!$B$5:$B$504,0)),"Nota nu există în registru. ","")&amp;IF(D1379="","Lipsește contul debitor. ",IF(NOT(OR(ISNUMBER(MATCH(TRIM(IF(ISNUMBER(FIND(".",D1379)),LEFT(D1379,FIND(".",D1379)-1),D1379)),PlanCont,0)),ISNUMBER(MATCH(LEFT(TRIM(IF(ISNUMBER(FIND(".",D1379)),LEFT(D1379,FIND(".",D1379)-1),D1379)),4),PlanCont,0)),ISNUMBER(MATCH(LEFT(TRIM(IF(ISNUMBER(FIND(".",D1379)),LEFT(D1379,FIND(".",D1379)-1),D1379)),3),PlanCont,0)))),"Contul debitor nu există în plan. ",""))&amp;IF(E1379="","Lipsește contul creditor. ",IF(NOT(OR(ISNUMBER(MATCH(TRIM(IF(ISNUMBER(FIND(".",E1379)),LEFT(E1379,FIND(".",E1379)-1),E1379)),PlanCont,0)),ISNUMBER(MATCH(LEFT(TRIM(IF(ISNUMBER(FIND(".",E1379)),LEFT(E1379,FIND(".",E1379)-1),E1379)),4),PlanCont,0)),ISNUMBER(MATCH(LEFT(TRIM(IF(ISNUMBER(FIND(".",E1379)),LEFT(E1379,FIND(".",E1379)-1),E1379)),3),PlanCont,0)))),"Contul creditor nu există în plan. ",""))&amp;IF(AND(D1379&lt;&gt;"",TRIM(D1379&amp;"")=TRIM(E1379&amp;"")),"Același cont pe debit și credit. ","")&amp;IF(N(F1379)=0,"Lipsește suma. ","")&amp;IF(AND(N(F1379)&lt;0,J1379&lt;&gt;"Stornare"),"Sumă negativă într-o notă care nu e de stornare. ","")&amp;IF(C1379="","Lipsește explicația. ","")))</f>
        <v/>
      </c>
      <c r="L1379" s="1" t="str">
        <f>IF(B1379="","",B1379&amp;"|"&amp;COUNTIF($B$5:B1379,B1379))</f>
        <v/>
      </c>
      <c r="M1379" s="1" t="str">
        <f t="shared" si="65"/>
        <v/>
      </c>
    </row>
    <row r="1380" spans="2:13" x14ac:dyDescent="0.2">
      <c r="B1380" s="18"/>
      <c r="C1380" s="13"/>
      <c r="D1380" s="22"/>
      <c r="E1380" s="22"/>
      <c r="F1380" s="23"/>
      <c r="G1380" s="24" t="str">
        <f>IF(B1380="","",IFERROR(INDEX('Registru note'!$C$5:$C$504,MATCH(B1380,'Registru note'!$B$5:$B$504,0)),""))</f>
        <v/>
      </c>
      <c r="H1380" s="25" t="str">
        <f t="shared" si="63"/>
        <v/>
      </c>
      <c r="I1380" s="25" t="str">
        <f t="shared" si="64"/>
        <v/>
      </c>
      <c r="J1380" s="15" t="str">
        <f>IF(B1380="","",IFERROR(INDEX('Registru note'!$D$5:$D$504,MATCH(B1380,'Registru note'!$B$5:$B$504,0)),""))</f>
        <v/>
      </c>
      <c r="K1380" s="17" t="str">
        <f>IF(AND(B1380="",D1380="",E1380=""),"",TRIM(IF(ISNA(MATCH(B1380,'Registru note'!$B$5:$B$504,0)),"Nota nu există în registru. ","")&amp;IF(D1380="","Lipsește contul debitor. ",IF(NOT(OR(ISNUMBER(MATCH(TRIM(IF(ISNUMBER(FIND(".",D1380)),LEFT(D1380,FIND(".",D1380)-1),D1380)),PlanCont,0)),ISNUMBER(MATCH(LEFT(TRIM(IF(ISNUMBER(FIND(".",D1380)),LEFT(D1380,FIND(".",D1380)-1),D1380)),4),PlanCont,0)),ISNUMBER(MATCH(LEFT(TRIM(IF(ISNUMBER(FIND(".",D1380)),LEFT(D1380,FIND(".",D1380)-1),D1380)),3),PlanCont,0)))),"Contul debitor nu există în plan. ",""))&amp;IF(E1380="","Lipsește contul creditor. ",IF(NOT(OR(ISNUMBER(MATCH(TRIM(IF(ISNUMBER(FIND(".",E1380)),LEFT(E1380,FIND(".",E1380)-1),E1380)),PlanCont,0)),ISNUMBER(MATCH(LEFT(TRIM(IF(ISNUMBER(FIND(".",E1380)),LEFT(E1380,FIND(".",E1380)-1),E1380)),4),PlanCont,0)),ISNUMBER(MATCH(LEFT(TRIM(IF(ISNUMBER(FIND(".",E1380)),LEFT(E1380,FIND(".",E1380)-1),E1380)),3),PlanCont,0)))),"Contul creditor nu există în plan. ",""))&amp;IF(AND(D1380&lt;&gt;"",TRIM(D1380&amp;"")=TRIM(E1380&amp;"")),"Același cont pe debit și credit. ","")&amp;IF(N(F1380)=0,"Lipsește suma. ","")&amp;IF(AND(N(F1380)&lt;0,J1380&lt;&gt;"Stornare"),"Sumă negativă într-o notă care nu e de stornare. ","")&amp;IF(C1380="","Lipsește explicația. ","")))</f>
        <v/>
      </c>
      <c r="L1380" s="1" t="str">
        <f>IF(B1380="","",B1380&amp;"|"&amp;COUNTIF($B$5:B1380,B1380))</f>
        <v/>
      </c>
      <c r="M1380" s="1" t="str">
        <f t="shared" si="65"/>
        <v/>
      </c>
    </row>
    <row r="1381" spans="2:13" x14ac:dyDescent="0.2">
      <c r="B1381" s="18"/>
      <c r="C1381" s="13"/>
      <c r="D1381" s="22"/>
      <c r="E1381" s="22"/>
      <c r="F1381" s="23"/>
      <c r="G1381" s="24" t="str">
        <f>IF(B1381="","",IFERROR(INDEX('Registru note'!$C$5:$C$504,MATCH(B1381,'Registru note'!$B$5:$B$504,0)),""))</f>
        <v/>
      </c>
      <c r="H1381" s="25" t="str">
        <f t="shared" si="63"/>
        <v/>
      </c>
      <c r="I1381" s="25" t="str">
        <f t="shared" si="64"/>
        <v/>
      </c>
      <c r="J1381" s="15" t="str">
        <f>IF(B1381="","",IFERROR(INDEX('Registru note'!$D$5:$D$504,MATCH(B1381,'Registru note'!$B$5:$B$504,0)),""))</f>
        <v/>
      </c>
      <c r="K1381" s="17" t="str">
        <f>IF(AND(B1381="",D1381="",E1381=""),"",TRIM(IF(ISNA(MATCH(B1381,'Registru note'!$B$5:$B$504,0)),"Nota nu există în registru. ","")&amp;IF(D1381="","Lipsește contul debitor. ",IF(NOT(OR(ISNUMBER(MATCH(TRIM(IF(ISNUMBER(FIND(".",D1381)),LEFT(D1381,FIND(".",D1381)-1),D1381)),PlanCont,0)),ISNUMBER(MATCH(LEFT(TRIM(IF(ISNUMBER(FIND(".",D1381)),LEFT(D1381,FIND(".",D1381)-1),D1381)),4),PlanCont,0)),ISNUMBER(MATCH(LEFT(TRIM(IF(ISNUMBER(FIND(".",D1381)),LEFT(D1381,FIND(".",D1381)-1),D1381)),3),PlanCont,0)))),"Contul debitor nu există în plan. ",""))&amp;IF(E1381="","Lipsește contul creditor. ",IF(NOT(OR(ISNUMBER(MATCH(TRIM(IF(ISNUMBER(FIND(".",E1381)),LEFT(E1381,FIND(".",E1381)-1),E1381)),PlanCont,0)),ISNUMBER(MATCH(LEFT(TRIM(IF(ISNUMBER(FIND(".",E1381)),LEFT(E1381,FIND(".",E1381)-1),E1381)),4),PlanCont,0)),ISNUMBER(MATCH(LEFT(TRIM(IF(ISNUMBER(FIND(".",E1381)),LEFT(E1381,FIND(".",E1381)-1),E1381)),3),PlanCont,0)))),"Contul creditor nu există în plan. ",""))&amp;IF(AND(D1381&lt;&gt;"",TRIM(D1381&amp;"")=TRIM(E1381&amp;"")),"Același cont pe debit și credit. ","")&amp;IF(N(F1381)=0,"Lipsește suma. ","")&amp;IF(AND(N(F1381)&lt;0,J1381&lt;&gt;"Stornare"),"Sumă negativă într-o notă care nu e de stornare. ","")&amp;IF(C1381="","Lipsește explicația. ","")))</f>
        <v/>
      </c>
      <c r="L1381" s="1" t="str">
        <f>IF(B1381="","",B1381&amp;"|"&amp;COUNTIF($B$5:B1381,B1381))</f>
        <v/>
      </c>
      <c r="M1381" s="1" t="str">
        <f t="shared" si="65"/>
        <v/>
      </c>
    </row>
    <row r="1382" spans="2:13" x14ac:dyDescent="0.2">
      <c r="B1382" s="18"/>
      <c r="C1382" s="13"/>
      <c r="D1382" s="22"/>
      <c r="E1382" s="22"/>
      <c r="F1382" s="23"/>
      <c r="G1382" s="24" t="str">
        <f>IF(B1382="","",IFERROR(INDEX('Registru note'!$C$5:$C$504,MATCH(B1382,'Registru note'!$B$5:$B$504,0)),""))</f>
        <v/>
      </c>
      <c r="H1382" s="25" t="str">
        <f t="shared" si="63"/>
        <v/>
      </c>
      <c r="I1382" s="25" t="str">
        <f t="shared" si="64"/>
        <v/>
      </c>
      <c r="J1382" s="15" t="str">
        <f>IF(B1382="","",IFERROR(INDEX('Registru note'!$D$5:$D$504,MATCH(B1382,'Registru note'!$B$5:$B$504,0)),""))</f>
        <v/>
      </c>
      <c r="K1382" s="17" t="str">
        <f>IF(AND(B1382="",D1382="",E1382=""),"",TRIM(IF(ISNA(MATCH(B1382,'Registru note'!$B$5:$B$504,0)),"Nota nu există în registru. ","")&amp;IF(D1382="","Lipsește contul debitor. ",IF(NOT(OR(ISNUMBER(MATCH(TRIM(IF(ISNUMBER(FIND(".",D1382)),LEFT(D1382,FIND(".",D1382)-1),D1382)),PlanCont,0)),ISNUMBER(MATCH(LEFT(TRIM(IF(ISNUMBER(FIND(".",D1382)),LEFT(D1382,FIND(".",D1382)-1),D1382)),4),PlanCont,0)),ISNUMBER(MATCH(LEFT(TRIM(IF(ISNUMBER(FIND(".",D1382)),LEFT(D1382,FIND(".",D1382)-1),D1382)),3),PlanCont,0)))),"Contul debitor nu există în plan. ",""))&amp;IF(E1382="","Lipsește contul creditor. ",IF(NOT(OR(ISNUMBER(MATCH(TRIM(IF(ISNUMBER(FIND(".",E1382)),LEFT(E1382,FIND(".",E1382)-1),E1382)),PlanCont,0)),ISNUMBER(MATCH(LEFT(TRIM(IF(ISNUMBER(FIND(".",E1382)),LEFT(E1382,FIND(".",E1382)-1),E1382)),4),PlanCont,0)),ISNUMBER(MATCH(LEFT(TRIM(IF(ISNUMBER(FIND(".",E1382)),LEFT(E1382,FIND(".",E1382)-1),E1382)),3),PlanCont,0)))),"Contul creditor nu există în plan. ",""))&amp;IF(AND(D1382&lt;&gt;"",TRIM(D1382&amp;"")=TRIM(E1382&amp;"")),"Același cont pe debit și credit. ","")&amp;IF(N(F1382)=0,"Lipsește suma. ","")&amp;IF(AND(N(F1382)&lt;0,J1382&lt;&gt;"Stornare"),"Sumă negativă într-o notă care nu e de stornare. ","")&amp;IF(C1382="","Lipsește explicația. ","")))</f>
        <v/>
      </c>
      <c r="L1382" s="1" t="str">
        <f>IF(B1382="","",B1382&amp;"|"&amp;COUNTIF($B$5:B1382,B1382))</f>
        <v/>
      </c>
      <c r="M1382" s="1" t="str">
        <f t="shared" si="65"/>
        <v/>
      </c>
    </row>
    <row r="1383" spans="2:13" x14ac:dyDescent="0.2">
      <c r="B1383" s="18"/>
      <c r="C1383" s="13"/>
      <c r="D1383" s="22"/>
      <c r="E1383" s="22"/>
      <c r="F1383" s="23"/>
      <c r="G1383" s="24" t="str">
        <f>IF(B1383="","",IFERROR(INDEX('Registru note'!$C$5:$C$504,MATCH(B1383,'Registru note'!$B$5:$B$504,0)),""))</f>
        <v/>
      </c>
      <c r="H1383" s="25" t="str">
        <f t="shared" si="63"/>
        <v/>
      </c>
      <c r="I1383" s="25" t="str">
        <f t="shared" si="64"/>
        <v/>
      </c>
      <c r="J1383" s="15" t="str">
        <f>IF(B1383="","",IFERROR(INDEX('Registru note'!$D$5:$D$504,MATCH(B1383,'Registru note'!$B$5:$B$504,0)),""))</f>
        <v/>
      </c>
      <c r="K1383" s="17" t="str">
        <f>IF(AND(B1383="",D1383="",E1383=""),"",TRIM(IF(ISNA(MATCH(B1383,'Registru note'!$B$5:$B$504,0)),"Nota nu există în registru. ","")&amp;IF(D1383="","Lipsește contul debitor. ",IF(NOT(OR(ISNUMBER(MATCH(TRIM(IF(ISNUMBER(FIND(".",D1383)),LEFT(D1383,FIND(".",D1383)-1),D1383)),PlanCont,0)),ISNUMBER(MATCH(LEFT(TRIM(IF(ISNUMBER(FIND(".",D1383)),LEFT(D1383,FIND(".",D1383)-1),D1383)),4),PlanCont,0)),ISNUMBER(MATCH(LEFT(TRIM(IF(ISNUMBER(FIND(".",D1383)),LEFT(D1383,FIND(".",D1383)-1),D1383)),3),PlanCont,0)))),"Contul debitor nu există în plan. ",""))&amp;IF(E1383="","Lipsește contul creditor. ",IF(NOT(OR(ISNUMBER(MATCH(TRIM(IF(ISNUMBER(FIND(".",E1383)),LEFT(E1383,FIND(".",E1383)-1),E1383)),PlanCont,0)),ISNUMBER(MATCH(LEFT(TRIM(IF(ISNUMBER(FIND(".",E1383)),LEFT(E1383,FIND(".",E1383)-1),E1383)),4),PlanCont,0)),ISNUMBER(MATCH(LEFT(TRIM(IF(ISNUMBER(FIND(".",E1383)),LEFT(E1383,FIND(".",E1383)-1),E1383)),3),PlanCont,0)))),"Contul creditor nu există în plan. ",""))&amp;IF(AND(D1383&lt;&gt;"",TRIM(D1383&amp;"")=TRIM(E1383&amp;"")),"Același cont pe debit și credit. ","")&amp;IF(N(F1383)=0,"Lipsește suma. ","")&amp;IF(AND(N(F1383)&lt;0,J1383&lt;&gt;"Stornare"),"Sumă negativă într-o notă care nu e de stornare. ","")&amp;IF(C1383="","Lipsește explicația. ","")))</f>
        <v/>
      </c>
      <c r="L1383" s="1" t="str">
        <f>IF(B1383="","",B1383&amp;"|"&amp;COUNTIF($B$5:B1383,B1383))</f>
        <v/>
      </c>
      <c r="M1383" s="1" t="str">
        <f t="shared" si="65"/>
        <v/>
      </c>
    </row>
    <row r="1384" spans="2:13" x14ac:dyDescent="0.2">
      <c r="B1384" s="18"/>
      <c r="C1384" s="13"/>
      <c r="D1384" s="22"/>
      <c r="E1384" s="22"/>
      <c r="F1384" s="23"/>
      <c r="G1384" s="24" t="str">
        <f>IF(B1384="","",IFERROR(INDEX('Registru note'!$C$5:$C$504,MATCH(B1384,'Registru note'!$B$5:$B$504,0)),""))</f>
        <v/>
      </c>
      <c r="H1384" s="25" t="str">
        <f t="shared" si="63"/>
        <v/>
      </c>
      <c r="I1384" s="25" t="str">
        <f t="shared" si="64"/>
        <v/>
      </c>
      <c r="J1384" s="15" t="str">
        <f>IF(B1384="","",IFERROR(INDEX('Registru note'!$D$5:$D$504,MATCH(B1384,'Registru note'!$B$5:$B$504,0)),""))</f>
        <v/>
      </c>
      <c r="K1384" s="17" t="str">
        <f>IF(AND(B1384="",D1384="",E1384=""),"",TRIM(IF(ISNA(MATCH(B1384,'Registru note'!$B$5:$B$504,0)),"Nota nu există în registru. ","")&amp;IF(D1384="","Lipsește contul debitor. ",IF(NOT(OR(ISNUMBER(MATCH(TRIM(IF(ISNUMBER(FIND(".",D1384)),LEFT(D1384,FIND(".",D1384)-1),D1384)),PlanCont,0)),ISNUMBER(MATCH(LEFT(TRIM(IF(ISNUMBER(FIND(".",D1384)),LEFT(D1384,FIND(".",D1384)-1),D1384)),4),PlanCont,0)),ISNUMBER(MATCH(LEFT(TRIM(IF(ISNUMBER(FIND(".",D1384)),LEFT(D1384,FIND(".",D1384)-1),D1384)),3),PlanCont,0)))),"Contul debitor nu există în plan. ",""))&amp;IF(E1384="","Lipsește contul creditor. ",IF(NOT(OR(ISNUMBER(MATCH(TRIM(IF(ISNUMBER(FIND(".",E1384)),LEFT(E1384,FIND(".",E1384)-1),E1384)),PlanCont,0)),ISNUMBER(MATCH(LEFT(TRIM(IF(ISNUMBER(FIND(".",E1384)),LEFT(E1384,FIND(".",E1384)-1),E1384)),4),PlanCont,0)),ISNUMBER(MATCH(LEFT(TRIM(IF(ISNUMBER(FIND(".",E1384)),LEFT(E1384,FIND(".",E1384)-1),E1384)),3),PlanCont,0)))),"Contul creditor nu există în plan. ",""))&amp;IF(AND(D1384&lt;&gt;"",TRIM(D1384&amp;"")=TRIM(E1384&amp;"")),"Același cont pe debit și credit. ","")&amp;IF(N(F1384)=0,"Lipsește suma. ","")&amp;IF(AND(N(F1384)&lt;0,J1384&lt;&gt;"Stornare"),"Sumă negativă într-o notă care nu e de stornare. ","")&amp;IF(C1384="","Lipsește explicația. ","")))</f>
        <v/>
      </c>
      <c r="L1384" s="1" t="str">
        <f>IF(B1384="","",B1384&amp;"|"&amp;COUNTIF($B$5:B1384,B1384))</f>
        <v/>
      </c>
      <c r="M1384" s="1" t="str">
        <f t="shared" si="65"/>
        <v/>
      </c>
    </row>
    <row r="1385" spans="2:13" x14ac:dyDescent="0.2">
      <c r="B1385" s="18"/>
      <c r="C1385" s="13"/>
      <c r="D1385" s="22"/>
      <c r="E1385" s="22"/>
      <c r="F1385" s="23"/>
      <c r="G1385" s="24" t="str">
        <f>IF(B1385="","",IFERROR(INDEX('Registru note'!$C$5:$C$504,MATCH(B1385,'Registru note'!$B$5:$B$504,0)),""))</f>
        <v/>
      </c>
      <c r="H1385" s="25" t="str">
        <f t="shared" si="63"/>
        <v/>
      </c>
      <c r="I1385" s="25" t="str">
        <f t="shared" si="64"/>
        <v/>
      </c>
      <c r="J1385" s="15" t="str">
        <f>IF(B1385="","",IFERROR(INDEX('Registru note'!$D$5:$D$504,MATCH(B1385,'Registru note'!$B$5:$B$504,0)),""))</f>
        <v/>
      </c>
      <c r="K1385" s="17" t="str">
        <f>IF(AND(B1385="",D1385="",E1385=""),"",TRIM(IF(ISNA(MATCH(B1385,'Registru note'!$B$5:$B$504,0)),"Nota nu există în registru. ","")&amp;IF(D1385="","Lipsește contul debitor. ",IF(NOT(OR(ISNUMBER(MATCH(TRIM(IF(ISNUMBER(FIND(".",D1385)),LEFT(D1385,FIND(".",D1385)-1),D1385)),PlanCont,0)),ISNUMBER(MATCH(LEFT(TRIM(IF(ISNUMBER(FIND(".",D1385)),LEFT(D1385,FIND(".",D1385)-1),D1385)),4),PlanCont,0)),ISNUMBER(MATCH(LEFT(TRIM(IF(ISNUMBER(FIND(".",D1385)),LEFT(D1385,FIND(".",D1385)-1),D1385)),3),PlanCont,0)))),"Contul debitor nu există în plan. ",""))&amp;IF(E1385="","Lipsește contul creditor. ",IF(NOT(OR(ISNUMBER(MATCH(TRIM(IF(ISNUMBER(FIND(".",E1385)),LEFT(E1385,FIND(".",E1385)-1),E1385)),PlanCont,0)),ISNUMBER(MATCH(LEFT(TRIM(IF(ISNUMBER(FIND(".",E1385)),LEFT(E1385,FIND(".",E1385)-1),E1385)),4),PlanCont,0)),ISNUMBER(MATCH(LEFT(TRIM(IF(ISNUMBER(FIND(".",E1385)),LEFT(E1385,FIND(".",E1385)-1),E1385)),3),PlanCont,0)))),"Contul creditor nu există în plan. ",""))&amp;IF(AND(D1385&lt;&gt;"",TRIM(D1385&amp;"")=TRIM(E1385&amp;"")),"Același cont pe debit și credit. ","")&amp;IF(N(F1385)=0,"Lipsește suma. ","")&amp;IF(AND(N(F1385)&lt;0,J1385&lt;&gt;"Stornare"),"Sumă negativă într-o notă care nu e de stornare. ","")&amp;IF(C1385="","Lipsește explicația. ","")))</f>
        <v/>
      </c>
      <c r="L1385" s="1" t="str">
        <f>IF(B1385="","",B1385&amp;"|"&amp;COUNTIF($B$5:B1385,B1385))</f>
        <v/>
      </c>
      <c r="M1385" s="1" t="str">
        <f t="shared" si="65"/>
        <v/>
      </c>
    </row>
    <row r="1386" spans="2:13" x14ac:dyDescent="0.2">
      <c r="B1386" s="18"/>
      <c r="C1386" s="13"/>
      <c r="D1386" s="22"/>
      <c r="E1386" s="22"/>
      <c r="F1386" s="23"/>
      <c r="G1386" s="24" t="str">
        <f>IF(B1386="","",IFERROR(INDEX('Registru note'!$C$5:$C$504,MATCH(B1386,'Registru note'!$B$5:$B$504,0)),""))</f>
        <v/>
      </c>
      <c r="H1386" s="25" t="str">
        <f t="shared" si="63"/>
        <v/>
      </c>
      <c r="I1386" s="25" t="str">
        <f t="shared" si="64"/>
        <v/>
      </c>
      <c r="J1386" s="15" t="str">
        <f>IF(B1386="","",IFERROR(INDEX('Registru note'!$D$5:$D$504,MATCH(B1386,'Registru note'!$B$5:$B$504,0)),""))</f>
        <v/>
      </c>
      <c r="K1386" s="17" t="str">
        <f>IF(AND(B1386="",D1386="",E1386=""),"",TRIM(IF(ISNA(MATCH(B1386,'Registru note'!$B$5:$B$504,0)),"Nota nu există în registru. ","")&amp;IF(D1386="","Lipsește contul debitor. ",IF(NOT(OR(ISNUMBER(MATCH(TRIM(IF(ISNUMBER(FIND(".",D1386)),LEFT(D1386,FIND(".",D1386)-1),D1386)),PlanCont,0)),ISNUMBER(MATCH(LEFT(TRIM(IF(ISNUMBER(FIND(".",D1386)),LEFT(D1386,FIND(".",D1386)-1),D1386)),4),PlanCont,0)),ISNUMBER(MATCH(LEFT(TRIM(IF(ISNUMBER(FIND(".",D1386)),LEFT(D1386,FIND(".",D1386)-1),D1386)),3),PlanCont,0)))),"Contul debitor nu există în plan. ",""))&amp;IF(E1386="","Lipsește contul creditor. ",IF(NOT(OR(ISNUMBER(MATCH(TRIM(IF(ISNUMBER(FIND(".",E1386)),LEFT(E1386,FIND(".",E1386)-1),E1386)),PlanCont,0)),ISNUMBER(MATCH(LEFT(TRIM(IF(ISNUMBER(FIND(".",E1386)),LEFT(E1386,FIND(".",E1386)-1),E1386)),4),PlanCont,0)),ISNUMBER(MATCH(LEFT(TRIM(IF(ISNUMBER(FIND(".",E1386)),LEFT(E1386,FIND(".",E1386)-1),E1386)),3),PlanCont,0)))),"Contul creditor nu există în plan. ",""))&amp;IF(AND(D1386&lt;&gt;"",TRIM(D1386&amp;"")=TRIM(E1386&amp;"")),"Același cont pe debit și credit. ","")&amp;IF(N(F1386)=0,"Lipsește suma. ","")&amp;IF(AND(N(F1386)&lt;0,J1386&lt;&gt;"Stornare"),"Sumă negativă într-o notă care nu e de stornare. ","")&amp;IF(C1386="","Lipsește explicația. ","")))</f>
        <v/>
      </c>
      <c r="L1386" s="1" t="str">
        <f>IF(B1386="","",B1386&amp;"|"&amp;COUNTIF($B$5:B1386,B1386))</f>
        <v/>
      </c>
      <c r="M1386" s="1" t="str">
        <f t="shared" si="65"/>
        <v/>
      </c>
    </row>
    <row r="1387" spans="2:13" x14ac:dyDescent="0.2">
      <c r="B1387" s="18"/>
      <c r="C1387" s="13"/>
      <c r="D1387" s="22"/>
      <c r="E1387" s="22"/>
      <c r="F1387" s="23"/>
      <c r="G1387" s="24" t="str">
        <f>IF(B1387="","",IFERROR(INDEX('Registru note'!$C$5:$C$504,MATCH(B1387,'Registru note'!$B$5:$B$504,0)),""))</f>
        <v/>
      </c>
      <c r="H1387" s="25" t="str">
        <f t="shared" si="63"/>
        <v/>
      </c>
      <c r="I1387" s="25" t="str">
        <f t="shared" si="64"/>
        <v/>
      </c>
      <c r="J1387" s="15" t="str">
        <f>IF(B1387="","",IFERROR(INDEX('Registru note'!$D$5:$D$504,MATCH(B1387,'Registru note'!$B$5:$B$504,0)),""))</f>
        <v/>
      </c>
      <c r="K1387" s="17" t="str">
        <f>IF(AND(B1387="",D1387="",E1387=""),"",TRIM(IF(ISNA(MATCH(B1387,'Registru note'!$B$5:$B$504,0)),"Nota nu există în registru. ","")&amp;IF(D1387="","Lipsește contul debitor. ",IF(NOT(OR(ISNUMBER(MATCH(TRIM(IF(ISNUMBER(FIND(".",D1387)),LEFT(D1387,FIND(".",D1387)-1),D1387)),PlanCont,0)),ISNUMBER(MATCH(LEFT(TRIM(IF(ISNUMBER(FIND(".",D1387)),LEFT(D1387,FIND(".",D1387)-1),D1387)),4),PlanCont,0)),ISNUMBER(MATCH(LEFT(TRIM(IF(ISNUMBER(FIND(".",D1387)),LEFT(D1387,FIND(".",D1387)-1),D1387)),3),PlanCont,0)))),"Contul debitor nu există în plan. ",""))&amp;IF(E1387="","Lipsește contul creditor. ",IF(NOT(OR(ISNUMBER(MATCH(TRIM(IF(ISNUMBER(FIND(".",E1387)),LEFT(E1387,FIND(".",E1387)-1),E1387)),PlanCont,0)),ISNUMBER(MATCH(LEFT(TRIM(IF(ISNUMBER(FIND(".",E1387)),LEFT(E1387,FIND(".",E1387)-1),E1387)),4),PlanCont,0)),ISNUMBER(MATCH(LEFT(TRIM(IF(ISNUMBER(FIND(".",E1387)),LEFT(E1387,FIND(".",E1387)-1),E1387)),3),PlanCont,0)))),"Contul creditor nu există în plan. ",""))&amp;IF(AND(D1387&lt;&gt;"",TRIM(D1387&amp;"")=TRIM(E1387&amp;"")),"Același cont pe debit și credit. ","")&amp;IF(N(F1387)=0,"Lipsește suma. ","")&amp;IF(AND(N(F1387)&lt;0,J1387&lt;&gt;"Stornare"),"Sumă negativă într-o notă care nu e de stornare. ","")&amp;IF(C1387="","Lipsește explicația. ","")))</f>
        <v/>
      </c>
      <c r="L1387" s="1" t="str">
        <f>IF(B1387="","",B1387&amp;"|"&amp;COUNTIF($B$5:B1387,B1387))</f>
        <v/>
      </c>
      <c r="M1387" s="1" t="str">
        <f t="shared" si="65"/>
        <v/>
      </c>
    </row>
    <row r="1388" spans="2:13" x14ac:dyDescent="0.2">
      <c r="B1388" s="18"/>
      <c r="C1388" s="13"/>
      <c r="D1388" s="22"/>
      <c r="E1388" s="22"/>
      <c r="F1388" s="23"/>
      <c r="G1388" s="24" t="str">
        <f>IF(B1388="","",IFERROR(INDEX('Registru note'!$C$5:$C$504,MATCH(B1388,'Registru note'!$B$5:$B$504,0)),""))</f>
        <v/>
      </c>
      <c r="H1388" s="25" t="str">
        <f t="shared" si="63"/>
        <v/>
      </c>
      <c r="I1388" s="25" t="str">
        <f t="shared" si="64"/>
        <v/>
      </c>
      <c r="J1388" s="15" t="str">
        <f>IF(B1388="","",IFERROR(INDEX('Registru note'!$D$5:$D$504,MATCH(B1388,'Registru note'!$B$5:$B$504,0)),""))</f>
        <v/>
      </c>
      <c r="K1388" s="17" t="str">
        <f>IF(AND(B1388="",D1388="",E1388=""),"",TRIM(IF(ISNA(MATCH(B1388,'Registru note'!$B$5:$B$504,0)),"Nota nu există în registru. ","")&amp;IF(D1388="","Lipsește contul debitor. ",IF(NOT(OR(ISNUMBER(MATCH(TRIM(IF(ISNUMBER(FIND(".",D1388)),LEFT(D1388,FIND(".",D1388)-1),D1388)),PlanCont,0)),ISNUMBER(MATCH(LEFT(TRIM(IF(ISNUMBER(FIND(".",D1388)),LEFT(D1388,FIND(".",D1388)-1),D1388)),4),PlanCont,0)),ISNUMBER(MATCH(LEFT(TRIM(IF(ISNUMBER(FIND(".",D1388)),LEFT(D1388,FIND(".",D1388)-1),D1388)),3),PlanCont,0)))),"Contul debitor nu există în plan. ",""))&amp;IF(E1388="","Lipsește contul creditor. ",IF(NOT(OR(ISNUMBER(MATCH(TRIM(IF(ISNUMBER(FIND(".",E1388)),LEFT(E1388,FIND(".",E1388)-1),E1388)),PlanCont,0)),ISNUMBER(MATCH(LEFT(TRIM(IF(ISNUMBER(FIND(".",E1388)),LEFT(E1388,FIND(".",E1388)-1),E1388)),4),PlanCont,0)),ISNUMBER(MATCH(LEFT(TRIM(IF(ISNUMBER(FIND(".",E1388)),LEFT(E1388,FIND(".",E1388)-1),E1388)),3),PlanCont,0)))),"Contul creditor nu există în plan. ",""))&amp;IF(AND(D1388&lt;&gt;"",TRIM(D1388&amp;"")=TRIM(E1388&amp;"")),"Același cont pe debit și credit. ","")&amp;IF(N(F1388)=0,"Lipsește suma. ","")&amp;IF(AND(N(F1388)&lt;0,J1388&lt;&gt;"Stornare"),"Sumă negativă într-o notă care nu e de stornare. ","")&amp;IF(C1388="","Lipsește explicația. ","")))</f>
        <v/>
      </c>
      <c r="L1388" s="1" t="str">
        <f>IF(B1388="","",B1388&amp;"|"&amp;COUNTIF($B$5:B1388,B1388))</f>
        <v/>
      </c>
      <c r="M1388" s="1" t="str">
        <f t="shared" si="65"/>
        <v/>
      </c>
    </row>
    <row r="1389" spans="2:13" x14ac:dyDescent="0.2">
      <c r="B1389" s="18"/>
      <c r="C1389" s="13"/>
      <c r="D1389" s="22"/>
      <c r="E1389" s="22"/>
      <c r="F1389" s="23"/>
      <c r="G1389" s="24" t="str">
        <f>IF(B1389="","",IFERROR(INDEX('Registru note'!$C$5:$C$504,MATCH(B1389,'Registru note'!$B$5:$B$504,0)),""))</f>
        <v/>
      </c>
      <c r="H1389" s="25" t="str">
        <f t="shared" si="63"/>
        <v/>
      </c>
      <c r="I1389" s="25" t="str">
        <f t="shared" si="64"/>
        <v/>
      </c>
      <c r="J1389" s="15" t="str">
        <f>IF(B1389="","",IFERROR(INDEX('Registru note'!$D$5:$D$504,MATCH(B1389,'Registru note'!$B$5:$B$504,0)),""))</f>
        <v/>
      </c>
      <c r="K1389" s="17" t="str">
        <f>IF(AND(B1389="",D1389="",E1389=""),"",TRIM(IF(ISNA(MATCH(B1389,'Registru note'!$B$5:$B$504,0)),"Nota nu există în registru. ","")&amp;IF(D1389="","Lipsește contul debitor. ",IF(NOT(OR(ISNUMBER(MATCH(TRIM(IF(ISNUMBER(FIND(".",D1389)),LEFT(D1389,FIND(".",D1389)-1),D1389)),PlanCont,0)),ISNUMBER(MATCH(LEFT(TRIM(IF(ISNUMBER(FIND(".",D1389)),LEFT(D1389,FIND(".",D1389)-1),D1389)),4),PlanCont,0)),ISNUMBER(MATCH(LEFT(TRIM(IF(ISNUMBER(FIND(".",D1389)),LEFT(D1389,FIND(".",D1389)-1),D1389)),3),PlanCont,0)))),"Contul debitor nu există în plan. ",""))&amp;IF(E1389="","Lipsește contul creditor. ",IF(NOT(OR(ISNUMBER(MATCH(TRIM(IF(ISNUMBER(FIND(".",E1389)),LEFT(E1389,FIND(".",E1389)-1),E1389)),PlanCont,0)),ISNUMBER(MATCH(LEFT(TRIM(IF(ISNUMBER(FIND(".",E1389)),LEFT(E1389,FIND(".",E1389)-1),E1389)),4),PlanCont,0)),ISNUMBER(MATCH(LEFT(TRIM(IF(ISNUMBER(FIND(".",E1389)),LEFT(E1389,FIND(".",E1389)-1),E1389)),3),PlanCont,0)))),"Contul creditor nu există în plan. ",""))&amp;IF(AND(D1389&lt;&gt;"",TRIM(D1389&amp;"")=TRIM(E1389&amp;"")),"Același cont pe debit și credit. ","")&amp;IF(N(F1389)=0,"Lipsește suma. ","")&amp;IF(AND(N(F1389)&lt;0,J1389&lt;&gt;"Stornare"),"Sumă negativă într-o notă care nu e de stornare. ","")&amp;IF(C1389="","Lipsește explicația. ","")))</f>
        <v/>
      </c>
      <c r="L1389" s="1" t="str">
        <f>IF(B1389="","",B1389&amp;"|"&amp;COUNTIF($B$5:B1389,B1389))</f>
        <v/>
      </c>
      <c r="M1389" s="1" t="str">
        <f t="shared" si="65"/>
        <v/>
      </c>
    </row>
    <row r="1390" spans="2:13" x14ac:dyDescent="0.2">
      <c r="B1390" s="18"/>
      <c r="C1390" s="13"/>
      <c r="D1390" s="22"/>
      <c r="E1390" s="22"/>
      <c r="F1390" s="23"/>
      <c r="G1390" s="24" t="str">
        <f>IF(B1390="","",IFERROR(INDEX('Registru note'!$C$5:$C$504,MATCH(B1390,'Registru note'!$B$5:$B$504,0)),""))</f>
        <v/>
      </c>
      <c r="H1390" s="25" t="str">
        <f t="shared" si="63"/>
        <v/>
      </c>
      <c r="I1390" s="25" t="str">
        <f t="shared" si="64"/>
        <v/>
      </c>
      <c r="J1390" s="15" t="str">
        <f>IF(B1390="","",IFERROR(INDEX('Registru note'!$D$5:$D$504,MATCH(B1390,'Registru note'!$B$5:$B$504,0)),""))</f>
        <v/>
      </c>
      <c r="K1390" s="17" t="str">
        <f>IF(AND(B1390="",D1390="",E1390=""),"",TRIM(IF(ISNA(MATCH(B1390,'Registru note'!$B$5:$B$504,0)),"Nota nu există în registru. ","")&amp;IF(D1390="","Lipsește contul debitor. ",IF(NOT(OR(ISNUMBER(MATCH(TRIM(IF(ISNUMBER(FIND(".",D1390)),LEFT(D1390,FIND(".",D1390)-1),D1390)),PlanCont,0)),ISNUMBER(MATCH(LEFT(TRIM(IF(ISNUMBER(FIND(".",D1390)),LEFT(D1390,FIND(".",D1390)-1),D1390)),4),PlanCont,0)),ISNUMBER(MATCH(LEFT(TRIM(IF(ISNUMBER(FIND(".",D1390)),LEFT(D1390,FIND(".",D1390)-1),D1390)),3),PlanCont,0)))),"Contul debitor nu există în plan. ",""))&amp;IF(E1390="","Lipsește contul creditor. ",IF(NOT(OR(ISNUMBER(MATCH(TRIM(IF(ISNUMBER(FIND(".",E1390)),LEFT(E1390,FIND(".",E1390)-1),E1390)),PlanCont,0)),ISNUMBER(MATCH(LEFT(TRIM(IF(ISNUMBER(FIND(".",E1390)),LEFT(E1390,FIND(".",E1390)-1),E1390)),4),PlanCont,0)),ISNUMBER(MATCH(LEFT(TRIM(IF(ISNUMBER(FIND(".",E1390)),LEFT(E1390,FIND(".",E1390)-1),E1390)),3),PlanCont,0)))),"Contul creditor nu există în plan. ",""))&amp;IF(AND(D1390&lt;&gt;"",TRIM(D1390&amp;"")=TRIM(E1390&amp;"")),"Același cont pe debit și credit. ","")&amp;IF(N(F1390)=0,"Lipsește suma. ","")&amp;IF(AND(N(F1390)&lt;0,J1390&lt;&gt;"Stornare"),"Sumă negativă într-o notă care nu e de stornare. ","")&amp;IF(C1390="","Lipsește explicația. ","")))</f>
        <v/>
      </c>
      <c r="L1390" s="1" t="str">
        <f>IF(B1390="","",B1390&amp;"|"&amp;COUNTIF($B$5:B1390,B1390))</f>
        <v/>
      </c>
      <c r="M1390" s="1" t="str">
        <f t="shared" si="65"/>
        <v/>
      </c>
    </row>
    <row r="1391" spans="2:13" x14ac:dyDescent="0.2">
      <c r="B1391" s="18"/>
      <c r="C1391" s="13"/>
      <c r="D1391" s="22"/>
      <c r="E1391" s="22"/>
      <c r="F1391" s="23"/>
      <c r="G1391" s="24" t="str">
        <f>IF(B1391="","",IFERROR(INDEX('Registru note'!$C$5:$C$504,MATCH(B1391,'Registru note'!$B$5:$B$504,0)),""))</f>
        <v/>
      </c>
      <c r="H1391" s="25" t="str">
        <f t="shared" si="63"/>
        <v/>
      </c>
      <c r="I1391" s="25" t="str">
        <f t="shared" si="64"/>
        <v/>
      </c>
      <c r="J1391" s="15" t="str">
        <f>IF(B1391="","",IFERROR(INDEX('Registru note'!$D$5:$D$504,MATCH(B1391,'Registru note'!$B$5:$B$504,0)),""))</f>
        <v/>
      </c>
      <c r="K1391" s="17" t="str">
        <f>IF(AND(B1391="",D1391="",E1391=""),"",TRIM(IF(ISNA(MATCH(B1391,'Registru note'!$B$5:$B$504,0)),"Nota nu există în registru. ","")&amp;IF(D1391="","Lipsește contul debitor. ",IF(NOT(OR(ISNUMBER(MATCH(TRIM(IF(ISNUMBER(FIND(".",D1391)),LEFT(D1391,FIND(".",D1391)-1),D1391)),PlanCont,0)),ISNUMBER(MATCH(LEFT(TRIM(IF(ISNUMBER(FIND(".",D1391)),LEFT(D1391,FIND(".",D1391)-1),D1391)),4),PlanCont,0)),ISNUMBER(MATCH(LEFT(TRIM(IF(ISNUMBER(FIND(".",D1391)),LEFT(D1391,FIND(".",D1391)-1),D1391)),3),PlanCont,0)))),"Contul debitor nu există în plan. ",""))&amp;IF(E1391="","Lipsește contul creditor. ",IF(NOT(OR(ISNUMBER(MATCH(TRIM(IF(ISNUMBER(FIND(".",E1391)),LEFT(E1391,FIND(".",E1391)-1),E1391)),PlanCont,0)),ISNUMBER(MATCH(LEFT(TRIM(IF(ISNUMBER(FIND(".",E1391)),LEFT(E1391,FIND(".",E1391)-1),E1391)),4),PlanCont,0)),ISNUMBER(MATCH(LEFT(TRIM(IF(ISNUMBER(FIND(".",E1391)),LEFT(E1391,FIND(".",E1391)-1),E1391)),3),PlanCont,0)))),"Contul creditor nu există în plan. ",""))&amp;IF(AND(D1391&lt;&gt;"",TRIM(D1391&amp;"")=TRIM(E1391&amp;"")),"Același cont pe debit și credit. ","")&amp;IF(N(F1391)=0,"Lipsește suma. ","")&amp;IF(AND(N(F1391)&lt;0,J1391&lt;&gt;"Stornare"),"Sumă negativă într-o notă care nu e de stornare. ","")&amp;IF(C1391="","Lipsește explicația. ","")))</f>
        <v/>
      </c>
      <c r="L1391" s="1" t="str">
        <f>IF(B1391="","",B1391&amp;"|"&amp;COUNTIF($B$5:B1391,B1391))</f>
        <v/>
      </c>
      <c r="M1391" s="1" t="str">
        <f t="shared" si="65"/>
        <v/>
      </c>
    </row>
    <row r="1392" spans="2:13" x14ac:dyDescent="0.2">
      <c r="B1392" s="18"/>
      <c r="C1392" s="13"/>
      <c r="D1392" s="22"/>
      <c r="E1392" s="22"/>
      <c r="F1392" s="23"/>
      <c r="G1392" s="24" t="str">
        <f>IF(B1392="","",IFERROR(INDEX('Registru note'!$C$5:$C$504,MATCH(B1392,'Registru note'!$B$5:$B$504,0)),""))</f>
        <v/>
      </c>
      <c r="H1392" s="25" t="str">
        <f t="shared" si="63"/>
        <v/>
      </c>
      <c r="I1392" s="25" t="str">
        <f t="shared" si="64"/>
        <v/>
      </c>
      <c r="J1392" s="15" t="str">
        <f>IF(B1392="","",IFERROR(INDEX('Registru note'!$D$5:$D$504,MATCH(B1392,'Registru note'!$B$5:$B$504,0)),""))</f>
        <v/>
      </c>
      <c r="K1392" s="17" t="str">
        <f>IF(AND(B1392="",D1392="",E1392=""),"",TRIM(IF(ISNA(MATCH(B1392,'Registru note'!$B$5:$B$504,0)),"Nota nu există în registru. ","")&amp;IF(D1392="","Lipsește contul debitor. ",IF(NOT(OR(ISNUMBER(MATCH(TRIM(IF(ISNUMBER(FIND(".",D1392)),LEFT(D1392,FIND(".",D1392)-1),D1392)),PlanCont,0)),ISNUMBER(MATCH(LEFT(TRIM(IF(ISNUMBER(FIND(".",D1392)),LEFT(D1392,FIND(".",D1392)-1),D1392)),4),PlanCont,0)),ISNUMBER(MATCH(LEFT(TRIM(IF(ISNUMBER(FIND(".",D1392)),LEFT(D1392,FIND(".",D1392)-1),D1392)),3),PlanCont,0)))),"Contul debitor nu există în plan. ",""))&amp;IF(E1392="","Lipsește contul creditor. ",IF(NOT(OR(ISNUMBER(MATCH(TRIM(IF(ISNUMBER(FIND(".",E1392)),LEFT(E1392,FIND(".",E1392)-1),E1392)),PlanCont,0)),ISNUMBER(MATCH(LEFT(TRIM(IF(ISNUMBER(FIND(".",E1392)),LEFT(E1392,FIND(".",E1392)-1),E1392)),4),PlanCont,0)),ISNUMBER(MATCH(LEFT(TRIM(IF(ISNUMBER(FIND(".",E1392)),LEFT(E1392,FIND(".",E1392)-1),E1392)),3),PlanCont,0)))),"Contul creditor nu există în plan. ",""))&amp;IF(AND(D1392&lt;&gt;"",TRIM(D1392&amp;"")=TRIM(E1392&amp;"")),"Același cont pe debit și credit. ","")&amp;IF(N(F1392)=0,"Lipsește suma. ","")&amp;IF(AND(N(F1392)&lt;0,J1392&lt;&gt;"Stornare"),"Sumă negativă într-o notă care nu e de stornare. ","")&amp;IF(C1392="","Lipsește explicația. ","")))</f>
        <v/>
      </c>
      <c r="L1392" s="1" t="str">
        <f>IF(B1392="","",B1392&amp;"|"&amp;COUNTIF($B$5:B1392,B1392))</f>
        <v/>
      </c>
      <c r="M1392" s="1" t="str">
        <f t="shared" si="65"/>
        <v/>
      </c>
    </row>
    <row r="1393" spans="2:13" x14ac:dyDescent="0.2">
      <c r="B1393" s="18"/>
      <c r="C1393" s="13"/>
      <c r="D1393" s="22"/>
      <c r="E1393" s="22"/>
      <c r="F1393" s="23"/>
      <c r="G1393" s="24" t="str">
        <f>IF(B1393="","",IFERROR(INDEX('Registru note'!$C$5:$C$504,MATCH(B1393,'Registru note'!$B$5:$B$504,0)),""))</f>
        <v/>
      </c>
      <c r="H1393" s="25" t="str">
        <f t="shared" si="63"/>
        <v/>
      </c>
      <c r="I1393" s="25" t="str">
        <f t="shared" si="64"/>
        <v/>
      </c>
      <c r="J1393" s="15" t="str">
        <f>IF(B1393="","",IFERROR(INDEX('Registru note'!$D$5:$D$504,MATCH(B1393,'Registru note'!$B$5:$B$504,0)),""))</f>
        <v/>
      </c>
      <c r="K1393" s="17" t="str">
        <f>IF(AND(B1393="",D1393="",E1393=""),"",TRIM(IF(ISNA(MATCH(B1393,'Registru note'!$B$5:$B$504,0)),"Nota nu există în registru. ","")&amp;IF(D1393="","Lipsește contul debitor. ",IF(NOT(OR(ISNUMBER(MATCH(TRIM(IF(ISNUMBER(FIND(".",D1393)),LEFT(D1393,FIND(".",D1393)-1),D1393)),PlanCont,0)),ISNUMBER(MATCH(LEFT(TRIM(IF(ISNUMBER(FIND(".",D1393)),LEFT(D1393,FIND(".",D1393)-1),D1393)),4),PlanCont,0)),ISNUMBER(MATCH(LEFT(TRIM(IF(ISNUMBER(FIND(".",D1393)),LEFT(D1393,FIND(".",D1393)-1),D1393)),3),PlanCont,0)))),"Contul debitor nu există în plan. ",""))&amp;IF(E1393="","Lipsește contul creditor. ",IF(NOT(OR(ISNUMBER(MATCH(TRIM(IF(ISNUMBER(FIND(".",E1393)),LEFT(E1393,FIND(".",E1393)-1),E1393)),PlanCont,0)),ISNUMBER(MATCH(LEFT(TRIM(IF(ISNUMBER(FIND(".",E1393)),LEFT(E1393,FIND(".",E1393)-1),E1393)),4),PlanCont,0)),ISNUMBER(MATCH(LEFT(TRIM(IF(ISNUMBER(FIND(".",E1393)),LEFT(E1393,FIND(".",E1393)-1),E1393)),3),PlanCont,0)))),"Contul creditor nu există în plan. ",""))&amp;IF(AND(D1393&lt;&gt;"",TRIM(D1393&amp;"")=TRIM(E1393&amp;"")),"Același cont pe debit și credit. ","")&amp;IF(N(F1393)=0,"Lipsește suma. ","")&amp;IF(AND(N(F1393)&lt;0,J1393&lt;&gt;"Stornare"),"Sumă negativă într-o notă care nu e de stornare. ","")&amp;IF(C1393="","Lipsește explicația. ","")))</f>
        <v/>
      </c>
      <c r="L1393" s="1" t="str">
        <f>IF(B1393="","",B1393&amp;"|"&amp;COUNTIF($B$5:B1393,B1393))</f>
        <v/>
      </c>
      <c r="M1393" s="1" t="str">
        <f t="shared" si="65"/>
        <v/>
      </c>
    </row>
    <row r="1394" spans="2:13" x14ac:dyDescent="0.2">
      <c r="B1394" s="18"/>
      <c r="C1394" s="13"/>
      <c r="D1394" s="22"/>
      <c r="E1394" s="22"/>
      <c r="F1394" s="23"/>
      <c r="G1394" s="24" t="str">
        <f>IF(B1394="","",IFERROR(INDEX('Registru note'!$C$5:$C$504,MATCH(B1394,'Registru note'!$B$5:$B$504,0)),""))</f>
        <v/>
      </c>
      <c r="H1394" s="25" t="str">
        <f t="shared" si="63"/>
        <v/>
      </c>
      <c r="I1394" s="25" t="str">
        <f t="shared" si="64"/>
        <v/>
      </c>
      <c r="J1394" s="15" t="str">
        <f>IF(B1394="","",IFERROR(INDEX('Registru note'!$D$5:$D$504,MATCH(B1394,'Registru note'!$B$5:$B$504,0)),""))</f>
        <v/>
      </c>
      <c r="K1394" s="17" t="str">
        <f>IF(AND(B1394="",D1394="",E1394=""),"",TRIM(IF(ISNA(MATCH(B1394,'Registru note'!$B$5:$B$504,0)),"Nota nu există în registru. ","")&amp;IF(D1394="","Lipsește contul debitor. ",IF(NOT(OR(ISNUMBER(MATCH(TRIM(IF(ISNUMBER(FIND(".",D1394)),LEFT(D1394,FIND(".",D1394)-1),D1394)),PlanCont,0)),ISNUMBER(MATCH(LEFT(TRIM(IF(ISNUMBER(FIND(".",D1394)),LEFT(D1394,FIND(".",D1394)-1),D1394)),4),PlanCont,0)),ISNUMBER(MATCH(LEFT(TRIM(IF(ISNUMBER(FIND(".",D1394)),LEFT(D1394,FIND(".",D1394)-1),D1394)),3),PlanCont,0)))),"Contul debitor nu există în plan. ",""))&amp;IF(E1394="","Lipsește contul creditor. ",IF(NOT(OR(ISNUMBER(MATCH(TRIM(IF(ISNUMBER(FIND(".",E1394)),LEFT(E1394,FIND(".",E1394)-1),E1394)),PlanCont,0)),ISNUMBER(MATCH(LEFT(TRIM(IF(ISNUMBER(FIND(".",E1394)),LEFT(E1394,FIND(".",E1394)-1),E1394)),4),PlanCont,0)),ISNUMBER(MATCH(LEFT(TRIM(IF(ISNUMBER(FIND(".",E1394)),LEFT(E1394,FIND(".",E1394)-1),E1394)),3),PlanCont,0)))),"Contul creditor nu există în plan. ",""))&amp;IF(AND(D1394&lt;&gt;"",TRIM(D1394&amp;"")=TRIM(E1394&amp;"")),"Același cont pe debit și credit. ","")&amp;IF(N(F1394)=0,"Lipsește suma. ","")&amp;IF(AND(N(F1394)&lt;0,J1394&lt;&gt;"Stornare"),"Sumă negativă într-o notă care nu e de stornare. ","")&amp;IF(C1394="","Lipsește explicația. ","")))</f>
        <v/>
      </c>
      <c r="L1394" s="1" t="str">
        <f>IF(B1394="","",B1394&amp;"|"&amp;COUNTIF($B$5:B1394,B1394))</f>
        <v/>
      </c>
      <c r="M1394" s="1" t="str">
        <f t="shared" si="65"/>
        <v/>
      </c>
    </row>
    <row r="1395" spans="2:13" x14ac:dyDescent="0.2">
      <c r="B1395" s="18"/>
      <c r="C1395" s="13"/>
      <c r="D1395" s="22"/>
      <c r="E1395" s="22"/>
      <c r="F1395" s="23"/>
      <c r="G1395" s="24" t="str">
        <f>IF(B1395="","",IFERROR(INDEX('Registru note'!$C$5:$C$504,MATCH(B1395,'Registru note'!$B$5:$B$504,0)),""))</f>
        <v/>
      </c>
      <c r="H1395" s="25" t="str">
        <f t="shared" si="63"/>
        <v/>
      </c>
      <c r="I1395" s="25" t="str">
        <f t="shared" si="64"/>
        <v/>
      </c>
      <c r="J1395" s="15" t="str">
        <f>IF(B1395="","",IFERROR(INDEX('Registru note'!$D$5:$D$504,MATCH(B1395,'Registru note'!$B$5:$B$504,0)),""))</f>
        <v/>
      </c>
      <c r="K1395" s="17" t="str">
        <f>IF(AND(B1395="",D1395="",E1395=""),"",TRIM(IF(ISNA(MATCH(B1395,'Registru note'!$B$5:$B$504,0)),"Nota nu există în registru. ","")&amp;IF(D1395="","Lipsește contul debitor. ",IF(NOT(OR(ISNUMBER(MATCH(TRIM(IF(ISNUMBER(FIND(".",D1395)),LEFT(D1395,FIND(".",D1395)-1),D1395)),PlanCont,0)),ISNUMBER(MATCH(LEFT(TRIM(IF(ISNUMBER(FIND(".",D1395)),LEFT(D1395,FIND(".",D1395)-1),D1395)),4),PlanCont,0)),ISNUMBER(MATCH(LEFT(TRIM(IF(ISNUMBER(FIND(".",D1395)),LEFT(D1395,FIND(".",D1395)-1),D1395)),3),PlanCont,0)))),"Contul debitor nu există în plan. ",""))&amp;IF(E1395="","Lipsește contul creditor. ",IF(NOT(OR(ISNUMBER(MATCH(TRIM(IF(ISNUMBER(FIND(".",E1395)),LEFT(E1395,FIND(".",E1395)-1),E1395)),PlanCont,0)),ISNUMBER(MATCH(LEFT(TRIM(IF(ISNUMBER(FIND(".",E1395)),LEFT(E1395,FIND(".",E1395)-1),E1395)),4),PlanCont,0)),ISNUMBER(MATCH(LEFT(TRIM(IF(ISNUMBER(FIND(".",E1395)),LEFT(E1395,FIND(".",E1395)-1),E1395)),3),PlanCont,0)))),"Contul creditor nu există în plan. ",""))&amp;IF(AND(D1395&lt;&gt;"",TRIM(D1395&amp;"")=TRIM(E1395&amp;"")),"Același cont pe debit și credit. ","")&amp;IF(N(F1395)=0,"Lipsește suma. ","")&amp;IF(AND(N(F1395)&lt;0,J1395&lt;&gt;"Stornare"),"Sumă negativă într-o notă care nu e de stornare. ","")&amp;IF(C1395="","Lipsește explicația. ","")))</f>
        <v/>
      </c>
      <c r="L1395" s="1" t="str">
        <f>IF(B1395="","",B1395&amp;"|"&amp;COUNTIF($B$5:B1395,B1395))</f>
        <v/>
      </c>
      <c r="M1395" s="1" t="str">
        <f t="shared" si="65"/>
        <v/>
      </c>
    </row>
    <row r="1396" spans="2:13" x14ac:dyDescent="0.2">
      <c r="B1396" s="18"/>
      <c r="C1396" s="13"/>
      <c r="D1396" s="22"/>
      <c r="E1396" s="22"/>
      <c r="F1396" s="23"/>
      <c r="G1396" s="24" t="str">
        <f>IF(B1396="","",IFERROR(INDEX('Registru note'!$C$5:$C$504,MATCH(B1396,'Registru note'!$B$5:$B$504,0)),""))</f>
        <v/>
      </c>
      <c r="H1396" s="25" t="str">
        <f t="shared" si="63"/>
        <v/>
      </c>
      <c r="I1396" s="25" t="str">
        <f t="shared" si="64"/>
        <v/>
      </c>
      <c r="J1396" s="15" t="str">
        <f>IF(B1396="","",IFERROR(INDEX('Registru note'!$D$5:$D$504,MATCH(B1396,'Registru note'!$B$5:$B$504,0)),""))</f>
        <v/>
      </c>
      <c r="K1396" s="17" t="str">
        <f>IF(AND(B1396="",D1396="",E1396=""),"",TRIM(IF(ISNA(MATCH(B1396,'Registru note'!$B$5:$B$504,0)),"Nota nu există în registru. ","")&amp;IF(D1396="","Lipsește contul debitor. ",IF(NOT(OR(ISNUMBER(MATCH(TRIM(IF(ISNUMBER(FIND(".",D1396)),LEFT(D1396,FIND(".",D1396)-1),D1396)),PlanCont,0)),ISNUMBER(MATCH(LEFT(TRIM(IF(ISNUMBER(FIND(".",D1396)),LEFT(D1396,FIND(".",D1396)-1),D1396)),4),PlanCont,0)),ISNUMBER(MATCH(LEFT(TRIM(IF(ISNUMBER(FIND(".",D1396)),LEFT(D1396,FIND(".",D1396)-1),D1396)),3),PlanCont,0)))),"Contul debitor nu există în plan. ",""))&amp;IF(E1396="","Lipsește contul creditor. ",IF(NOT(OR(ISNUMBER(MATCH(TRIM(IF(ISNUMBER(FIND(".",E1396)),LEFT(E1396,FIND(".",E1396)-1),E1396)),PlanCont,0)),ISNUMBER(MATCH(LEFT(TRIM(IF(ISNUMBER(FIND(".",E1396)),LEFT(E1396,FIND(".",E1396)-1),E1396)),4),PlanCont,0)),ISNUMBER(MATCH(LEFT(TRIM(IF(ISNUMBER(FIND(".",E1396)),LEFT(E1396,FIND(".",E1396)-1),E1396)),3),PlanCont,0)))),"Contul creditor nu există în plan. ",""))&amp;IF(AND(D1396&lt;&gt;"",TRIM(D1396&amp;"")=TRIM(E1396&amp;"")),"Același cont pe debit și credit. ","")&amp;IF(N(F1396)=0,"Lipsește suma. ","")&amp;IF(AND(N(F1396)&lt;0,J1396&lt;&gt;"Stornare"),"Sumă negativă într-o notă care nu e de stornare. ","")&amp;IF(C1396="","Lipsește explicația. ","")))</f>
        <v/>
      </c>
      <c r="L1396" s="1" t="str">
        <f>IF(B1396="","",B1396&amp;"|"&amp;COUNTIF($B$5:B1396,B1396))</f>
        <v/>
      </c>
      <c r="M1396" s="1" t="str">
        <f t="shared" si="65"/>
        <v/>
      </c>
    </row>
    <row r="1397" spans="2:13" x14ac:dyDescent="0.2">
      <c r="B1397" s="18"/>
      <c r="C1397" s="13"/>
      <c r="D1397" s="22"/>
      <c r="E1397" s="22"/>
      <c r="F1397" s="23"/>
      <c r="G1397" s="24" t="str">
        <f>IF(B1397="","",IFERROR(INDEX('Registru note'!$C$5:$C$504,MATCH(B1397,'Registru note'!$B$5:$B$504,0)),""))</f>
        <v/>
      </c>
      <c r="H1397" s="25" t="str">
        <f t="shared" si="63"/>
        <v/>
      </c>
      <c r="I1397" s="25" t="str">
        <f t="shared" si="64"/>
        <v/>
      </c>
      <c r="J1397" s="15" t="str">
        <f>IF(B1397="","",IFERROR(INDEX('Registru note'!$D$5:$D$504,MATCH(B1397,'Registru note'!$B$5:$B$504,0)),""))</f>
        <v/>
      </c>
      <c r="K1397" s="17" t="str">
        <f>IF(AND(B1397="",D1397="",E1397=""),"",TRIM(IF(ISNA(MATCH(B1397,'Registru note'!$B$5:$B$504,0)),"Nota nu există în registru. ","")&amp;IF(D1397="","Lipsește contul debitor. ",IF(NOT(OR(ISNUMBER(MATCH(TRIM(IF(ISNUMBER(FIND(".",D1397)),LEFT(D1397,FIND(".",D1397)-1),D1397)),PlanCont,0)),ISNUMBER(MATCH(LEFT(TRIM(IF(ISNUMBER(FIND(".",D1397)),LEFT(D1397,FIND(".",D1397)-1),D1397)),4),PlanCont,0)),ISNUMBER(MATCH(LEFT(TRIM(IF(ISNUMBER(FIND(".",D1397)),LEFT(D1397,FIND(".",D1397)-1),D1397)),3),PlanCont,0)))),"Contul debitor nu există în plan. ",""))&amp;IF(E1397="","Lipsește contul creditor. ",IF(NOT(OR(ISNUMBER(MATCH(TRIM(IF(ISNUMBER(FIND(".",E1397)),LEFT(E1397,FIND(".",E1397)-1),E1397)),PlanCont,0)),ISNUMBER(MATCH(LEFT(TRIM(IF(ISNUMBER(FIND(".",E1397)),LEFT(E1397,FIND(".",E1397)-1),E1397)),4),PlanCont,0)),ISNUMBER(MATCH(LEFT(TRIM(IF(ISNUMBER(FIND(".",E1397)),LEFT(E1397,FIND(".",E1397)-1),E1397)),3),PlanCont,0)))),"Contul creditor nu există în plan. ",""))&amp;IF(AND(D1397&lt;&gt;"",TRIM(D1397&amp;"")=TRIM(E1397&amp;"")),"Același cont pe debit și credit. ","")&amp;IF(N(F1397)=0,"Lipsește suma. ","")&amp;IF(AND(N(F1397)&lt;0,J1397&lt;&gt;"Stornare"),"Sumă negativă într-o notă care nu e de stornare. ","")&amp;IF(C1397="","Lipsește explicația. ","")))</f>
        <v/>
      </c>
      <c r="L1397" s="1" t="str">
        <f>IF(B1397="","",B1397&amp;"|"&amp;COUNTIF($B$5:B1397,B1397))</f>
        <v/>
      </c>
      <c r="M1397" s="1" t="str">
        <f t="shared" si="65"/>
        <v/>
      </c>
    </row>
    <row r="1398" spans="2:13" x14ac:dyDescent="0.2">
      <c r="B1398" s="18"/>
      <c r="C1398" s="13"/>
      <c r="D1398" s="22"/>
      <c r="E1398" s="22"/>
      <c r="F1398" s="23"/>
      <c r="G1398" s="24" t="str">
        <f>IF(B1398="","",IFERROR(INDEX('Registru note'!$C$5:$C$504,MATCH(B1398,'Registru note'!$B$5:$B$504,0)),""))</f>
        <v/>
      </c>
      <c r="H1398" s="25" t="str">
        <f t="shared" si="63"/>
        <v/>
      </c>
      <c r="I1398" s="25" t="str">
        <f t="shared" si="64"/>
        <v/>
      </c>
      <c r="J1398" s="15" t="str">
        <f>IF(B1398="","",IFERROR(INDEX('Registru note'!$D$5:$D$504,MATCH(B1398,'Registru note'!$B$5:$B$504,0)),""))</f>
        <v/>
      </c>
      <c r="K1398" s="17" t="str">
        <f>IF(AND(B1398="",D1398="",E1398=""),"",TRIM(IF(ISNA(MATCH(B1398,'Registru note'!$B$5:$B$504,0)),"Nota nu există în registru. ","")&amp;IF(D1398="","Lipsește contul debitor. ",IF(NOT(OR(ISNUMBER(MATCH(TRIM(IF(ISNUMBER(FIND(".",D1398)),LEFT(D1398,FIND(".",D1398)-1),D1398)),PlanCont,0)),ISNUMBER(MATCH(LEFT(TRIM(IF(ISNUMBER(FIND(".",D1398)),LEFT(D1398,FIND(".",D1398)-1),D1398)),4),PlanCont,0)),ISNUMBER(MATCH(LEFT(TRIM(IF(ISNUMBER(FIND(".",D1398)),LEFT(D1398,FIND(".",D1398)-1),D1398)),3),PlanCont,0)))),"Contul debitor nu există în plan. ",""))&amp;IF(E1398="","Lipsește contul creditor. ",IF(NOT(OR(ISNUMBER(MATCH(TRIM(IF(ISNUMBER(FIND(".",E1398)),LEFT(E1398,FIND(".",E1398)-1),E1398)),PlanCont,0)),ISNUMBER(MATCH(LEFT(TRIM(IF(ISNUMBER(FIND(".",E1398)),LEFT(E1398,FIND(".",E1398)-1),E1398)),4),PlanCont,0)),ISNUMBER(MATCH(LEFT(TRIM(IF(ISNUMBER(FIND(".",E1398)),LEFT(E1398,FIND(".",E1398)-1),E1398)),3),PlanCont,0)))),"Contul creditor nu există în plan. ",""))&amp;IF(AND(D1398&lt;&gt;"",TRIM(D1398&amp;"")=TRIM(E1398&amp;"")),"Același cont pe debit și credit. ","")&amp;IF(N(F1398)=0,"Lipsește suma. ","")&amp;IF(AND(N(F1398)&lt;0,J1398&lt;&gt;"Stornare"),"Sumă negativă într-o notă care nu e de stornare. ","")&amp;IF(C1398="","Lipsește explicația. ","")))</f>
        <v/>
      </c>
      <c r="L1398" s="1" t="str">
        <f>IF(B1398="","",B1398&amp;"|"&amp;COUNTIF($B$5:B1398,B1398))</f>
        <v/>
      </c>
      <c r="M1398" s="1" t="str">
        <f t="shared" si="65"/>
        <v/>
      </c>
    </row>
    <row r="1399" spans="2:13" x14ac:dyDescent="0.2">
      <c r="B1399" s="18"/>
      <c r="C1399" s="13"/>
      <c r="D1399" s="22"/>
      <c r="E1399" s="22"/>
      <c r="F1399" s="23"/>
      <c r="G1399" s="24" t="str">
        <f>IF(B1399="","",IFERROR(INDEX('Registru note'!$C$5:$C$504,MATCH(B1399,'Registru note'!$B$5:$B$504,0)),""))</f>
        <v/>
      </c>
      <c r="H1399" s="25" t="str">
        <f t="shared" si="63"/>
        <v/>
      </c>
      <c r="I1399" s="25" t="str">
        <f t="shared" si="64"/>
        <v/>
      </c>
      <c r="J1399" s="15" t="str">
        <f>IF(B1399="","",IFERROR(INDEX('Registru note'!$D$5:$D$504,MATCH(B1399,'Registru note'!$B$5:$B$504,0)),""))</f>
        <v/>
      </c>
      <c r="K1399" s="17" t="str">
        <f>IF(AND(B1399="",D1399="",E1399=""),"",TRIM(IF(ISNA(MATCH(B1399,'Registru note'!$B$5:$B$504,0)),"Nota nu există în registru. ","")&amp;IF(D1399="","Lipsește contul debitor. ",IF(NOT(OR(ISNUMBER(MATCH(TRIM(IF(ISNUMBER(FIND(".",D1399)),LEFT(D1399,FIND(".",D1399)-1),D1399)),PlanCont,0)),ISNUMBER(MATCH(LEFT(TRIM(IF(ISNUMBER(FIND(".",D1399)),LEFT(D1399,FIND(".",D1399)-1),D1399)),4),PlanCont,0)),ISNUMBER(MATCH(LEFT(TRIM(IF(ISNUMBER(FIND(".",D1399)),LEFT(D1399,FIND(".",D1399)-1),D1399)),3),PlanCont,0)))),"Contul debitor nu există în plan. ",""))&amp;IF(E1399="","Lipsește contul creditor. ",IF(NOT(OR(ISNUMBER(MATCH(TRIM(IF(ISNUMBER(FIND(".",E1399)),LEFT(E1399,FIND(".",E1399)-1),E1399)),PlanCont,0)),ISNUMBER(MATCH(LEFT(TRIM(IF(ISNUMBER(FIND(".",E1399)),LEFT(E1399,FIND(".",E1399)-1),E1399)),4),PlanCont,0)),ISNUMBER(MATCH(LEFT(TRIM(IF(ISNUMBER(FIND(".",E1399)),LEFT(E1399,FIND(".",E1399)-1),E1399)),3),PlanCont,0)))),"Contul creditor nu există în plan. ",""))&amp;IF(AND(D1399&lt;&gt;"",TRIM(D1399&amp;"")=TRIM(E1399&amp;"")),"Același cont pe debit și credit. ","")&amp;IF(N(F1399)=0,"Lipsește suma. ","")&amp;IF(AND(N(F1399)&lt;0,J1399&lt;&gt;"Stornare"),"Sumă negativă într-o notă care nu e de stornare. ","")&amp;IF(C1399="","Lipsește explicația. ","")))</f>
        <v/>
      </c>
      <c r="L1399" s="1" t="str">
        <f>IF(B1399="","",B1399&amp;"|"&amp;COUNTIF($B$5:B1399,B1399))</f>
        <v/>
      </c>
      <c r="M1399" s="1" t="str">
        <f t="shared" si="65"/>
        <v/>
      </c>
    </row>
    <row r="1400" spans="2:13" x14ac:dyDescent="0.2">
      <c r="B1400" s="18"/>
      <c r="C1400" s="13"/>
      <c r="D1400" s="22"/>
      <c r="E1400" s="22"/>
      <c r="F1400" s="23"/>
      <c r="G1400" s="24" t="str">
        <f>IF(B1400="","",IFERROR(INDEX('Registru note'!$C$5:$C$504,MATCH(B1400,'Registru note'!$B$5:$B$504,0)),""))</f>
        <v/>
      </c>
      <c r="H1400" s="25" t="str">
        <f t="shared" si="63"/>
        <v/>
      </c>
      <c r="I1400" s="25" t="str">
        <f t="shared" si="64"/>
        <v/>
      </c>
      <c r="J1400" s="15" t="str">
        <f>IF(B1400="","",IFERROR(INDEX('Registru note'!$D$5:$D$504,MATCH(B1400,'Registru note'!$B$5:$B$504,0)),""))</f>
        <v/>
      </c>
      <c r="K1400" s="17" t="str">
        <f>IF(AND(B1400="",D1400="",E1400=""),"",TRIM(IF(ISNA(MATCH(B1400,'Registru note'!$B$5:$B$504,0)),"Nota nu există în registru. ","")&amp;IF(D1400="","Lipsește contul debitor. ",IF(NOT(OR(ISNUMBER(MATCH(TRIM(IF(ISNUMBER(FIND(".",D1400)),LEFT(D1400,FIND(".",D1400)-1),D1400)),PlanCont,0)),ISNUMBER(MATCH(LEFT(TRIM(IF(ISNUMBER(FIND(".",D1400)),LEFT(D1400,FIND(".",D1400)-1),D1400)),4),PlanCont,0)),ISNUMBER(MATCH(LEFT(TRIM(IF(ISNUMBER(FIND(".",D1400)),LEFT(D1400,FIND(".",D1400)-1),D1400)),3),PlanCont,0)))),"Contul debitor nu există în plan. ",""))&amp;IF(E1400="","Lipsește contul creditor. ",IF(NOT(OR(ISNUMBER(MATCH(TRIM(IF(ISNUMBER(FIND(".",E1400)),LEFT(E1400,FIND(".",E1400)-1),E1400)),PlanCont,0)),ISNUMBER(MATCH(LEFT(TRIM(IF(ISNUMBER(FIND(".",E1400)),LEFT(E1400,FIND(".",E1400)-1),E1400)),4),PlanCont,0)),ISNUMBER(MATCH(LEFT(TRIM(IF(ISNUMBER(FIND(".",E1400)),LEFT(E1400,FIND(".",E1400)-1),E1400)),3),PlanCont,0)))),"Contul creditor nu există în plan. ",""))&amp;IF(AND(D1400&lt;&gt;"",TRIM(D1400&amp;"")=TRIM(E1400&amp;"")),"Același cont pe debit și credit. ","")&amp;IF(N(F1400)=0,"Lipsește suma. ","")&amp;IF(AND(N(F1400)&lt;0,J1400&lt;&gt;"Stornare"),"Sumă negativă într-o notă care nu e de stornare. ","")&amp;IF(C1400="","Lipsește explicația. ","")))</f>
        <v/>
      </c>
      <c r="L1400" s="1" t="str">
        <f>IF(B1400="","",B1400&amp;"|"&amp;COUNTIF($B$5:B1400,B1400))</f>
        <v/>
      </c>
      <c r="M1400" s="1" t="str">
        <f t="shared" si="65"/>
        <v/>
      </c>
    </row>
    <row r="1401" spans="2:13" x14ac:dyDescent="0.2">
      <c r="B1401" s="18"/>
      <c r="C1401" s="13"/>
      <c r="D1401" s="22"/>
      <c r="E1401" s="22"/>
      <c r="F1401" s="23"/>
      <c r="G1401" s="24" t="str">
        <f>IF(B1401="","",IFERROR(INDEX('Registru note'!$C$5:$C$504,MATCH(B1401,'Registru note'!$B$5:$B$504,0)),""))</f>
        <v/>
      </c>
      <c r="H1401" s="25" t="str">
        <f t="shared" si="63"/>
        <v/>
      </c>
      <c r="I1401" s="25" t="str">
        <f t="shared" si="64"/>
        <v/>
      </c>
      <c r="J1401" s="15" t="str">
        <f>IF(B1401="","",IFERROR(INDEX('Registru note'!$D$5:$D$504,MATCH(B1401,'Registru note'!$B$5:$B$504,0)),""))</f>
        <v/>
      </c>
      <c r="K1401" s="17" t="str">
        <f>IF(AND(B1401="",D1401="",E1401=""),"",TRIM(IF(ISNA(MATCH(B1401,'Registru note'!$B$5:$B$504,0)),"Nota nu există în registru. ","")&amp;IF(D1401="","Lipsește contul debitor. ",IF(NOT(OR(ISNUMBER(MATCH(TRIM(IF(ISNUMBER(FIND(".",D1401)),LEFT(D1401,FIND(".",D1401)-1),D1401)),PlanCont,0)),ISNUMBER(MATCH(LEFT(TRIM(IF(ISNUMBER(FIND(".",D1401)),LEFT(D1401,FIND(".",D1401)-1),D1401)),4),PlanCont,0)),ISNUMBER(MATCH(LEFT(TRIM(IF(ISNUMBER(FIND(".",D1401)),LEFT(D1401,FIND(".",D1401)-1),D1401)),3),PlanCont,0)))),"Contul debitor nu există în plan. ",""))&amp;IF(E1401="","Lipsește contul creditor. ",IF(NOT(OR(ISNUMBER(MATCH(TRIM(IF(ISNUMBER(FIND(".",E1401)),LEFT(E1401,FIND(".",E1401)-1),E1401)),PlanCont,0)),ISNUMBER(MATCH(LEFT(TRIM(IF(ISNUMBER(FIND(".",E1401)),LEFT(E1401,FIND(".",E1401)-1),E1401)),4),PlanCont,0)),ISNUMBER(MATCH(LEFT(TRIM(IF(ISNUMBER(FIND(".",E1401)),LEFT(E1401,FIND(".",E1401)-1),E1401)),3),PlanCont,0)))),"Contul creditor nu există în plan. ",""))&amp;IF(AND(D1401&lt;&gt;"",TRIM(D1401&amp;"")=TRIM(E1401&amp;"")),"Același cont pe debit și credit. ","")&amp;IF(N(F1401)=0,"Lipsește suma. ","")&amp;IF(AND(N(F1401)&lt;0,J1401&lt;&gt;"Stornare"),"Sumă negativă într-o notă care nu e de stornare. ","")&amp;IF(C1401="","Lipsește explicația. ","")))</f>
        <v/>
      </c>
      <c r="L1401" s="1" t="str">
        <f>IF(B1401="","",B1401&amp;"|"&amp;COUNTIF($B$5:B1401,B1401))</f>
        <v/>
      </c>
      <c r="M1401" s="1" t="str">
        <f t="shared" si="65"/>
        <v/>
      </c>
    </row>
    <row r="1402" spans="2:13" x14ac:dyDescent="0.2">
      <c r="B1402" s="18"/>
      <c r="C1402" s="13"/>
      <c r="D1402" s="22"/>
      <c r="E1402" s="22"/>
      <c r="F1402" s="23"/>
      <c r="G1402" s="24" t="str">
        <f>IF(B1402="","",IFERROR(INDEX('Registru note'!$C$5:$C$504,MATCH(B1402,'Registru note'!$B$5:$B$504,0)),""))</f>
        <v/>
      </c>
      <c r="H1402" s="25" t="str">
        <f t="shared" si="63"/>
        <v/>
      </c>
      <c r="I1402" s="25" t="str">
        <f t="shared" si="64"/>
        <v/>
      </c>
      <c r="J1402" s="15" t="str">
        <f>IF(B1402="","",IFERROR(INDEX('Registru note'!$D$5:$D$504,MATCH(B1402,'Registru note'!$B$5:$B$504,0)),""))</f>
        <v/>
      </c>
      <c r="K1402" s="17" t="str">
        <f>IF(AND(B1402="",D1402="",E1402=""),"",TRIM(IF(ISNA(MATCH(B1402,'Registru note'!$B$5:$B$504,0)),"Nota nu există în registru. ","")&amp;IF(D1402="","Lipsește contul debitor. ",IF(NOT(OR(ISNUMBER(MATCH(TRIM(IF(ISNUMBER(FIND(".",D1402)),LEFT(D1402,FIND(".",D1402)-1),D1402)),PlanCont,0)),ISNUMBER(MATCH(LEFT(TRIM(IF(ISNUMBER(FIND(".",D1402)),LEFT(D1402,FIND(".",D1402)-1),D1402)),4),PlanCont,0)),ISNUMBER(MATCH(LEFT(TRIM(IF(ISNUMBER(FIND(".",D1402)),LEFT(D1402,FIND(".",D1402)-1),D1402)),3),PlanCont,0)))),"Contul debitor nu există în plan. ",""))&amp;IF(E1402="","Lipsește contul creditor. ",IF(NOT(OR(ISNUMBER(MATCH(TRIM(IF(ISNUMBER(FIND(".",E1402)),LEFT(E1402,FIND(".",E1402)-1),E1402)),PlanCont,0)),ISNUMBER(MATCH(LEFT(TRIM(IF(ISNUMBER(FIND(".",E1402)),LEFT(E1402,FIND(".",E1402)-1),E1402)),4),PlanCont,0)),ISNUMBER(MATCH(LEFT(TRIM(IF(ISNUMBER(FIND(".",E1402)),LEFT(E1402,FIND(".",E1402)-1),E1402)),3),PlanCont,0)))),"Contul creditor nu există în plan. ",""))&amp;IF(AND(D1402&lt;&gt;"",TRIM(D1402&amp;"")=TRIM(E1402&amp;"")),"Același cont pe debit și credit. ","")&amp;IF(N(F1402)=0,"Lipsește suma. ","")&amp;IF(AND(N(F1402)&lt;0,J1402&lt;&gt;"Stornare"),"Sumă negativă într-o notă care nu e de stornare. ","")&amp;IF(C1402="","Lipsește explicația. ","")))</f>
        <v/>
      </c>
      <c r="L1402" s="1" t="str">
        <f>IF(B1402="","",B1402&amp;"|"&amp;COUNTIF($B$5:B1402,B1402))</f>
        <v/>
      </c>
      <c r="M1402" s="1" t="str">
        <f t="shared" si="65"/>
        <v/>
      </c>
    </row>
    <row r="1403" spans="2:13" x14ac:dyDescent="0.2">
      <c r="B1403" s="18"/>
      <c r="C1403" s="13"/>
      <c r="D1403" s="22"/>
      <c r="E1403" s="22"/>
      <c r="F1403" s="23"/>
      <c r="G1403" s="24" t="str">
        <f>IF(B1403="","",IFERROR(INDEX('Registru note'!$C$5:$C$504,MATCH(B1403,'Registru note'!$B$5:$B$504,0)),""))</f>
        <v/>
      </c>
      <c r="H1403" s="25" t="str">
        <f t="shared" si="63"/>
        <v/>
      </c>
      <c r="I1403" s="25" t="str">
        <f t="shared" si="64"/>
        <v/>
      </c>
      <c r="J1403" s="15" t="str">
        <f>IF(B1403="","",IFERROR(INDEX('Registru note'!$D$5:$D$504,MATCH(B1403,'Registru note'!$B$5:$B$504,0)),""))</f>
        <v/>
      </c>
      <c r="K1403" s="17" t="str">
        <f>IF(AND(B1403="",D1403="",E1403=""),"",TRIM(IF(ISNA(MATCH(B1403,'Registru note'!$B$5:$B$504,0)),"Nota nu există în registru. ","")&amp;IF(D1403="","Lipsește contul debitor. ",IF(NOT(OR(ISNUMBER(MATCH(TRIM(IF(ISNUMBER(FIND(".",D1403)),LEFT(D1403,FIND(".",D1403)-1),D1403)),PlanCont,0)),ISNUMBER(MATCH(LEFT(TRIM(IF(ISNUMBER(FIND(".",D1403)),LEFT(D1403,FIND(".",D1403)-1),D1403)),4),PlanCont,0)),ISNUMBER(MATCH(LEFT(TRIM(IF(ISNUMBER(FIND(".",D1403)),LEFT(D1403,FIND(".",D1403)-1),D1403)),3),PlanCont,0)))),"Contul debitor nu există în plan. ",""))&amp;IF(E1403="","Lipsește contul creditor. ",IF(NOT(OR(ISNUMBER(MATCH(TRIM(IF(ISNUMBER(FIND(".",E1403)),LEFT(E1403,FIND(".",E1403)-1),E1403)),PlanCont,0)),ISNUMBER(MATCH(LEFT(TRIM(IF(ISNUMBER(FIND(".",E1403)),LEFT(E1403,FIND(".",E1403)-1),E1403)),4),PlanCont,0)),ISNUMBER(MATCH(LEFT(TRIM(IF(ISNUMBER(FIND(".",E1403)),LEFT(E1403,FIND(".",E1403)-1),E1403)),3),PlanCont,0)))),"Contul creditor nu există în plan. ",""))&amp;IF(AND(D1403&lt;&gt;"",TRIM(D1403&amp;"")=TRIM(E1403&amp;"")),"Același cont pe debit și credit. ","")&amp;IF(N(F1403)=0,"Lipsește suma. ","")&amp;IF(AND(N(F1403)&lt;0,J1403&lt;&gt;"Stornare"),"Sumă negativă într-o notă care nu e de stornare. ","")&amp;IF(C1403="","Lipsește explicația. ","")))</f>
        <v/>
      </c>
      <c r="L1403" s="1" t="str">
        <f>IF(B1403="","",B1403&amp;"|"&amp;COUNTIF($B$5:B1403,B1403))</f>
        <v/>
      </c>
      <c r="M1403" s="1" t="str">
        <f t="shared" si="65"/>
        <v/>
      </c>
    </row>
    <row r="1404" spans="2:13" x14ac:dyDescent="0.2">
      <c r="B1404" s="18"/>
      <c r="C1404" s="13"/>
      <c r="D1404" s="22"/>
      <c r="E1404" s="22"/>
      <c r="F1404" s="23"/>
      <c r="G1404" s="24" t="str">
        <f>IF(B1404="","",IFERROR(INDEX('Registru note'!$C$5:$C$504,MATCH(B1404,'Registru note'!$B$5:$B$504,0)),""))</f>
        <v/>
      </c>
      <c r="H1404" s="25" t="str">
        <f t="shared" si="63"/>
        <v/>
      </c>
      <c r="I1404" s="25" t="str">
        <f t="shared" si="64"/>
        <v/>
      </c>
      <c r="J1404" s="15" t="str">
        <f>IF(B1404="","",IFERROR(INDEX('Registru note'!$D$5:$D$504,MATCH(B1404,'Registru note'!$B$5:$B$504,0)),""))</f>
        <v/>
      </c>
      <c r="K1404" s="17" t="str">
        <f>IF(AND(B1404="",D1404="",E1404=""),"",TRIM(IF(ISNA(MATCH(B1404,'Registru note'!$B$5:$B$504,0)),"Nota nu există în registru. ","")&amp;IF(D1404="","Lipsește contul debitor. ",IF(NOT(OR(ISNUMBER(MATCH(TRIM(IF(ISNUMBER(FIND(".",D1404)),LEFT(D1404,FIND(".",D1404)-1),D1404)),PlanCont,0)),ISNUMBER(MATCH(LEFT(TRIM(IF(ISNUMBER(FIND(".",D1404)),LEFT(D1404,FIND(".",D1404)-1),D1404)),4),PlanCont,0)),ISNUMBER(MATCH(LEFT(TRIM(IF(ISNUMBER(FIND(".",D1404)),LEFT(D1404,FIND(".",D1404)-1),D1404)),3),PlanCont,0)))),"Contul debitor nu există în plan. ",""))&amp;IF(E1404="","Lipsește contul creditor. ",IF(NOT(OR(ISNUMBER(MATCH(TRIM(IF(ISNUMBER(FIND(".",E1404)),LEFT(E1404,FIND(".",E1404)-1),E1404)),PlanCont,0)),ISNUMBER(MATCH(LEFT(TRIM(IF(ISNUMBER(FIND(".",E1404)),LEFT(E1404,FIND(".",E1404)-1),E1404)),4),PlanCont,0)),ISNUMBER(MATCH(LEFT(TRIM(IF(ISNUMBER(FIND(".",E1404)),LEFT(E1404,FIND(".",E1404)-1),E1404)),3),PlanCont,0)))),"Contul creditor nu există în plan. ",""))&amp;IF(AND(D1404&lt;&gt;"",TRIM(D1404&amp;"")=TRIM(E1404&amp;"")),"Același cont pe debit și credit. ","")&amp;IF(N(F1404)=0,"Lipsește suma. ","")&amp;IF(AND(N(F1404)&lt;0,J1404&lt;&gt;"Stornare"),"Sumă negativă într-o notă care nu e de stornare. ","")&amp;IF(C1404="","Lipsește explicația. ","")))</f>
        <v/>
      </c>
      <c r="L1404" s="1" t="str">
        <f>IF(B1404="","",B1404&amp;"|"&amp;COUNTIF($B$5:B1404,B1404))</f>
        <v/>
      </c>
      <c r="M1404" s="1" t="str">
        <f t="shared" si="65"/>
        <v/>
      </c>
    </row>
    <row r="1405" spans="2:13" x14ac:dyDescent="0.2">
      <c r="B1405" s="18"/>
      <c r="C1405" s="13"/>
      <c r="D1405" s="22"/>
      <c r="E1405" s="22"/>
      <c r="F1405" s="23"/>
      <c r="G1405" s="24" t="str">
        <f>IF(B1405="","",IFERROR(INDEX('Registru note'!$C$5:$C$504,MATCH(B1405,'Registru note'!$B$5:$B$504,0)),""))</f>
        <v/>
      </c>
      <c r="H1405" s="25" t="str">
        <f t="shared" si="63"/>
        <v/>
      </c>
      <c r="I1405" s="25" t="str">
        <f t="shared" si="64"/>
        <v/>
      </c>
      <c r="J1405" s="15" t="str">
        <f>IF(B1405="","",IFERROR(INDEX('Registru note'!$D$5:$D$504,MATCH(B1405,'Registru note'!$B$5:$B$504,0)),""))</f>
        <v/>
      </c>
      <c r="K1405" s="17" t="str">
        <f>IF(AND(B1405="",D1405="",E1405=""),"",TRIM(IF(ISNA(MATCH(B1405,'Registru note'!$B$5:$B$504,0)),"Nota nu există în registru. ","")&amp;IF(D1405="","Lipsește contul debitor. ",IF(NOT(OR(ISNUMBER(MATCH(TRIM(IF(ISNUMBER(FIND(".",D1405)),LEFT(D1405,FIND(".",D1405)-1),D1405)),PlanCont,0)),ISNUMBER(MATCH(LEFT(TRIM(IF(ISNUMBER(FIND(".",D1405)),LEFT(D1405,FIND(".",D1405)-1),D1405)),4),PlanCont,0)),ISNUMBER(MATCH(LEFT(TRIM(IF(ISNUMBER(FIND(".",D1405)),LEFT(D1405,FIND(".",D1405)-1),D1405)),3),PlanCont,0)))),"Contul debitor nu există în plan. ",""))&amp;IF(E1405="","Lipsește contul creditor. ",IF(NOT(OR(ISNUMBER(MATCH(TRIM(IF(ISNUMBER(FIND(".",E1405)),LEFT(E1405,FIND(".",E1405)-1),E1405)),PlanCont,0)),ISNUMBER(MATCH(LEFT(TRIM(IF(ISNUMBER(FIND(".",E1405)),LEFT(E1405,FIND(".",E1405)-1),E1405)),4),PlanCont,0)),ISNUMBER(MATCH(LEFT(TRIM(IF(ISNUMBER(FIND(".",E1405)),LEFT(E1405,FIND(".",E1405)-1),E1405)),3),PlanCont,0)))),"Contul creditor nu există în plan. ",""))&amp;IF(AND(D1405&lt;&gt;"",TRIM(D1405&amp;"")=TRIM(E1405&amp;"")),"Același cont pe debit și credit. ","")&amp;IF(N(F1405)=0,"Lipsește suma. ","")&amp;IF(AND(N(F1405)&lt;0,J1405&lt;&gt;"Stornare"),"Sumă negativă într-o notă care nu e de stornare. ","")&amp;IF(C1405="","Lipsește explicația. ","")))</f>
        <v/>
      </c>
      <c r="L1405" s="1" t="str">
        <f>IF(B1405="","",B1405&amp;"|"&amp;COUNTIF($B$5:B1405,B1405))</f>
        <v/>
      </c>
      <c r="M1405" s="1" t="str">
        <f t="shared" si="65"/>
        <v/>
      </c>
    </row>
    <row r="1406" spans="2:13" x14ac:dyDescent="0.2">
      <c r="B1406" s="18"/>
      <c r="C1406" s="13"/>
      <c r="D1406" s="22"/>
      <c r="E1406" s="22"/>
      <c r="F1406" s="23"/>
      <c r="G1406" s="24" t="str">
        <f>IF(B1406="","",IFERROR(INDEX('Registru note'!$C$5:$C$504,MATCH(B1406,'Registru note'!$B$5:$B$504,0)),""))</f>
        <v/>
      </c>
      <c r="H1406" s="25" t="str">
        <f t="shared" si="63"/>
        <v/>
      </c>
      <c r="I1406" s="25" t="str">
        <f t="shared" si="64"/>
        <v/>
      </c>
      <c r="J1406" s="15" t="str">
        <f>IF(B1406="","",IFERROR(INDEX('Registru note'!$D$5:$D$504,MATCH(B1406,'Registru note'!$B$5:$B$504,0)),""))</f>
        <v/>
      </c>
      <c r="K1406" s="17" t="str">
        <f>IF(AND(B1406="",D1406="",E1406=""),"",TRIM(IF(ISNA(MATCH(B1406,'Registru note'!$B$5:$B$504,0)),"Nota nu există în registru. ","")&amp;IF(D1406="","Lipsește contul debitor. ",IF(NOT(OR(ISNUMBER(MATCH(TRIM(IF(ISNUMBER(FIND(".",D1406)),LEFT(D1406,FIND(".",D1406)-1),D1406)),PlanCont,0)),ISNUMBER(MATCH(LEFT(TRIM(IF(ISNUMBER(FIND(".",D1406)),LEFT(D1406,FIND(".",D1406)-1),D1406)),4),PlanCont,0)),ISNUMBER(MATCH(LEFT(TRIM(IF(ISNUMBER(FIND(".",D1406)),LEFT(D1406,FIND(".",D1406)-1),D1406)),3),PlanCont,0)))),"Contul debitor nu există în plan. ",""))&amp;IF(E1406="","Lipsește contul creditor. ",IF(NOT(OR(ISNUMBER(MATCH(TRIM(IF(ISNUMBER(FIND(".",E1406)),LEFT(E1406,FIND(".",E1406)-1),E1406)),PlanCont,0)),ISNUMBER(MATCH(LEFT(TRIM(IF(ISNUMBER(FIND(".",E1406)),LEFT(E1406,FIND(".",E1406)-1),E1406)),4),PlanCont,0)),ISNUMBER(MATCH(LEFT(TRIM(IF(ISNUMBER(FIND(".",E1406)),LEFT(E1406,FIND(".",E1406)-1),E1406)),3),PlanCont,0)))),"Contul creditor nu există în plan. ",""))&amp;IF(AND(D1406&lt;&gt;"",TRIM(D1406&amp;"")=TRIM(E1406&amp;"")),"Același cont pe debit și credit. ","")&amp;IF(N(F1406)=0,"Lipsește suma. ","")&amp;IF(AND(N(F1406)&lt;0,J1406&lt;&gt;"Stornare"),"Sumă negativă într-o notă care nu e de stornare. ","")&amp;IF(C1406="","Lipsește explicația. ","")))</f>
        <v/>
      </c>
      <c r="L1406" s="1" t="str">
        <f>IF(B1406="","",B1406&amp;"|"&amp;COUNTIF($B$5:B1406,B1406))</f>
        <v/>
      </c>
      <c r="M1406" s="1" t="str">
        <f t="shared" si="65"/>
        <v/>
      </c>
    </row>
    <row r="1407" spans="2:13" x14ac:dyDescent="0.2">
      <c r="B1407" s="18"/>
      <c r="C1407" s="13"/>
      <c r="D1407" s="22"/>
      <c r="E1407" s="22"/>
      <c r="F1407" s="23"/>
      <c r="G1407" s="24" t="str">
        <f>IF(B1407="","",IFERROR(INDEX('Registru note'!$C$5:$C$504,MATCH(B1407,'Registru note'!$B$5:$B$504,0)),""))</f>
        <v/>
      </c>
      <c r="H1407" s="25" t="str">
        <f t="shared" si="63"/>
        <v/>
      </c>
      <c r="I1407" s="25" t="str">
        <f t="shared" si="64"/>
        <v/>
      </c>
      <c r="J1407" s="15" t="str">
        <f>IF(B1407="","",IFERROR(INDEX('Registru note'!$D$5:$D$504,MATCH(B1407,'Registru note'!$B$5:$B$504,0)),""))</f>
        <v/>
      </c>
      <c r="K1407" s="17" t="str">
        <f>IF(AND(B1407="",D1407="",E1407=""),"",TRIM(IF(ISNA(MATCH(B1407,'Registru note'!$B$5:$B$504,0)),"Nota nu există în registru. ","")&amp;IF(D1407="","Lipsește contul debitor. ",IF(NOT(OR(ISNUMBER(MATCH(TRIM(IF(ISNUMBER(FIND(".",D1407)),LEFT(D1407,FIND(".",D1407)-1),D1407)),PlanCont,0)),ISNUMBER(MATCH(LEFT(TRIM(IF(ISNUMBER(FIND(".",D1407)),LEFT(D1407,FIND(".",D1407)-1),D1407)),4),PlanCont,0)),ISNUMBER(MATCH(LEFT(TRIM(IF(ISNUMBER(FIND(".",D1407)),LEFT(D1407,FIND(".",D1407)-1),D1407)),3),PlanCont,0)))),"Contul debitor nu există în plan. ",""))&amp;IF(E1407="","Lipsește contul creditor. ",IF(NOT(OR(ISNUMBER(MATCH(TRIM(IF(ISNUMBER(FIND(".",E1407)),LEFT(E1407,FIND(".",E1407)-1),E1407)),PlanCont,0)),ISNUMBER(MATCH(LEFT(TRIM(IF(ISNUMBER(FIND(".",E1407)),LEFT(E1407,FIND(".",E1407)-1),E1407)),4),PlanCont,0)),ISNUMBER(MATCH(LEFT(TRIM(IF(ISNUMBER(FIND(".",E1407)),LEFT(E1407,FIND(".",E1407)-1),E1407)),3),PlanCont,0)))),"Contul creditor nu există în plan. ",""))&amp;IF(AND(D1407&lt;&gt;"",TRIM(D1407&amp;"")=TRIM(E1407&amp;"")),"Același cont pe debit și credit. ","")&amp;IF(N(F1407)=0,"Lipsește suma. ","")&amp;IF(AND(N(F1407)&lt;0,J1407&lt;&gt;"Stornare"),"Sumă negativă într-o notă care nu e de stornare. ","")&amp;IF(C1407="","Lipsește explicația. ","")))</f>
        <v/>
      </c>
      <c r="L1407" s="1" t="str">
        <f>IF(B1407="","",B1407&amp;"|"&amp;COUNTIF($B$5:B1407,B1407))</f>
        <v/>
      </c>
      <c r="M1407" s="1" t="str">
        <f t="shared" si="65"/>
        <v/>
      </c>
    </row>
    <row r="1408" spans="2:13" x14ac:dyDescent="0.2">
      <c r="B1408" s="18"/>
      <c r="C1408" s="13"/>
      <c r="D1408" s="22"/>
      <c r="E1408" s="22"/>
      <c r="F1408" s="23"/>
      <c r="G1408" s="24" t="str">
        <f>IF(B1408="","",IFERROR(INDEX('Registru note'!$C$5:$C$504,MATCH(B1408,'Registru note'!$B$5:$B$504,0)),""))</f>
        <v/>
      </c>
      <c r="H1408" s="25" t="str">
        <f t="shared" si="63"/>
        <v/>
      </c>
      <c r="I1408" s="25" t="str">
        <f t="shared" si="64"/>
        <v/>
      </c>
      <c r="J1408" s="15" t="str">
        <f>IF(B1408="","",IFERROR(INDEX('Registru note'!$D$5:$D$504,MATCH(B1408,'Registru note'!$B$5:$B$504,0)),""))</f>
        <v/>
      </c>
      <c r="K1408" s="17" t="str">
        <f>IF(AND(B1408="",D1408="",E1408=""),"",TRIM(IF(ISNA(MATCH(B1408,'Registru note'!$B$5:$B$504,0)),"Nota nu există în registru. ","")&amp;IF(D1408="","Lipsește contul debitor. ",IF(NOT(OR(ISNUMBER(MATCH(TRIM(IF(ISNUMBER(FIND(".",D1408)),LEFT(D1408,FIND(".",D1408)-1),D1408)),PlanCont,0)),ISNUMBER(MATCH(LEFT(TRIM(IF(ISNUMBER(FIND(".",D1408)),LEFT(D1408,FIND(".",D1408)-1),D1408)),4),PlanCont,0)),ISNUMBER(MATCH(LEFT(TRIM(IF(ISNUMBER(FIND(".",D1408)),LEFT(D1408,FIND(".",D1408)-1),D1408)),3),PlanCont,0)))),"Contul debitor nu există în plan. ",""))&amp;IF(E1408="","Lipsește contul creditor. ",IF(NOT(OR(ISNUMBER(MATCH(TRIM(IF(ISNUMBER(FIND(".",E1408)),LEFT(E1408,FIND(".",E1408)-1),E1408)),PlanCont,0)),ISNUMBER(MATCH(LEFT(TRIM(IF(ISNUMBER(FIND(".",E1408)),LEFT(E1408,FIND(".",E1408)-1),E1408)),4),PlanCont,0)),ISNUMBER(MATCH(LEFT(TRIM(IF(ISNUMBER(FIND(".",E1408)),LEFT(E1408,FIND(".",E1408)-1),E1408)),3),PlanCont,0)))),"Contul creditor nu există în plan. ",""))&amp;IF(AND(D1408&lt;&gt;"",TRIM(D1408&amp;"")=TRIM(E1408&amp;"")),"Același cont pe debit și credit. ","")&amp;IF(N(F1408)=0,"Lipsește suma. ","")&amp;IF(AND(N(F1408)&lt;0,J1408&lt;&gt;"Stornare"),"Sumă negativă într-o notă care nu e de stornare. ","")&amp;IF(C1408="","Lipsește explicația. ","")))</f>
        <v/>
      </c>
      <c r="L1408" s="1" t="str">
        <f>IF(B1408="","",B1408&amp;"|"&amp;COUNTIF($B$5:B1408,B1408))</f>
        <v/>
      </c>
      <c r="M1408" s="1" t="str">
        <f t="shared" si="65"/>
        <v/>
      </c>
    </row>
    <row r="1409" spans="2:13" x14ac:dyDescent="0.2">
      <c r="B1409" s="18"/>
      <c r="C1409" s="13"/>
      <c r="D1409" s="22"/>
      <c r="E1409" s="22"/>
      <c r="F1409" s="23"/>
      <c r="G1409" s="24" t="str">
        <f>IF(B1409="","",IFERROR(INDEX('Registru note'!$C$5:$C$504,MATCH(B1409,'Registru note'!$B$5:$B$504,0)),""))</f>
        <v/>
      </c>
      <c r="H1409" s="25" t="str">
        <f t="shared" si="63"/>
        <v/>
      </c>
      <c r="I1409" s="25" t="str">
        <f t="shared" si="64"/>
        <v/>
      </c>
      <c r="J1409" s="15" t="str">
        <f>IF(B1409="","",IFERROR(INDEX('Registru note'!$D$5:$D$504,MATCH(B1409,'Registru note'!$B$5:$B$504,0)),""))</f>
        <v/>
      </c>
      <c r="K1409" s="17" t="str">
        <f>IF(AND(B1409="",D1409="",E1409=""),"",TRIM(IF(ISNA(MATCH(B1409,'Registru note'!$B$5:$B$504,0)),"Nota nu există în registru. ","")&amp;IF(D1409="","Lipsește contul debitor. ",IF(NOT(OR(ISNUMBER(MATCH(TRIM(IF(ISNUMBER(FIND(".",D1409)),LEFT(D1409,FIND(".",D1409)-1),D1409)),PlanCont,0)),ISNUMBER(MATCH(LEFT(TRIM(IF(ISNUMBER(FIND(".",D1409)),LEFT(D1409,FIND(".",D1409)-1),D1409)),4),PlanCont,0)),ISNUMBER(MATCH(LEFT(TRIM(IF(ISNUMBER(FIND(".",D1409)),LEFT(D1409,FIND(".",D1409)-1),D1409)),3),PlanCont,0)))),"Contul debitor nu există în plan. ",""))&amp;IF(E1409="","Lipsește contul creditor. ",IF(NOT(OR(ISNUMBER(MATCH(TRIM(IF(ISNUMBER(FIND(".",E1409)),LEFT(E1409,FIND(".",E1409)-1),E1409)),PlanCont,0)),ISNUMBER(MATCH(LEFT(TRIM(IF(ISNUMBER(FIND(".",E1409)),LEFT(E1409,FIND(".",E1409)-1),E1409)),4),PlanCont,0)),ISNUMBER(MATCH(LEFT(TRIM(IF(ISNUMBER(FIND(".",E1409)),LEFT(E1409,FIND(".",E1409)-1),E1409)),3),PlanCont,0)))),"Contul creditor nu există în plan. ",""))&amp;IF(AND(D1409&lt;&gt;"",TRIM(D1409&amp;"")=TRIM(E1409&amp;"")),"Același cont pe debit și credit. ","")&amp;IF(N(F1409)=0,"Lipsește suma. ","")&amp;IF(AND(N(F1409)&lt;0,J1409&lt;&gt;"Stornare"),"Sumă negativă într-o notă care nu e de stornare. ","")&amp;IF(C1409="","Lipsește explicația. ","")))</f>
        <v/>
      </c>
      <c r="L1409" s="1" t="str">
        <f>IF(B1409="","",B1409&amp;"|"&amp;COUNTIF($B$5:B1409,B1409))</f>
        <v/>
      </c>
      <c r="M1409" s="1" t="str">
        <f t="shared" si="65"/>
        <v/>
      </c>
    </row>
    <row r="1410" spans="2:13" x14ac:dyDescent="0.2">
      <c r="B1410" s="18"/>
      <c r="C1410" s="13"/>
      <c r="D1410" s="22"/>
      <c r="E1410" s="22"/>
      <c r="F1410" s="23"/>
      <c r="G1410" s="24" t="str">
        <f>IF(B1410="","",IFERROR(INDEX('Registru note'!$C$5:$C$504,MATCH(B1410,'Registru note'!$B$5:$B$504,0)),""))</f>
        <v/>
      </c>
      <c r="H1410" s="25" t="str">
        <f t="shared" si="63"/>
        <v/>
      </c>
      <c r="I1410" s="25" t="str">
        <f t="shared" si="64"/>
        <v/>
      </c>
      <c r="J1410" s="15" t="str">
        <f>IF(B1410="","",IFERROR(INDEX('Registru note'!$D$5:$D$504,MATCH(B1410,'Registru note'!$B$5:$B$504,0)),""))</f>
        <v/>
      </c>
      <c r="K1410" s="17" t="str">
        <f>IF(AND(B1410="",D1410="",E1410=""),"",TRIM(IF(ISNA(MATCH(B1410,'Registru note'!$B$5:$B$504,0)),"Nota nu există în registru. ","")&amp;IF(D1410="","Lipsește contul debitor. ",IF(NOT(OR(ISNUMBER(MATCH(TRIM(IF(ISNUMBER(FIND(".",D1410)),LEFT(D1410,FIND(".",D1410)-1),D1410)),PlanCont,0)),ISNUMBER(MATCH(LEFT(TRIM(IF(ISNUMBER(FIND(".",D1410)),LEFT(D1410,FIND(".",D1410)-1),D1410)),4),PlanCont,0)),ISNUMBER(MATCH(LEFT(TRIM(IF(ISNUMBER(FIND(".",D1410)),LEFT(D1410,FIND(".",D1410)-1),D1410)),3),PlanCont,0)))),"Contul debitor nu există în plan. ",""))&amp;IF(E1410="","Lipsește contul creditor. ",IF(NOT(OR(ISNUMBER(MATCH(TRIM(IF(ISNUMBER(FIND(".",E1410)),LEFT(E1410,FIND(".",E1410)-1),E1410)),PlanCont,0)),ISNUMBER(MATCH(LEFT(TRIM(IF(ISNUMBER(FIND(".",E1410)),LEFT(E1410,FIND(".",E1410)-1),E1410)),4),PlanCont,0)),ISNUMBER(MATCH(LEFT(TRIM(IF(ISNUMBER(FIND(".",E1410)),LEFT(E1410,FIND(".",E1410)-1),E1410)),3),PlanCont,0)))),"Contul creditor nu există în plan. ",""))&amp;IF(AND(D1410&lt;&gt;"",TRIM(D1410&amp;"")=TRIM(E1410&amp;"")),"Același cont pe debit și credit. ","")&amp;IF(N(F1410)=0,"Lipsește suma. ","")&amp;IF(AND(N(F1410)&lt;0,J1410&lt;&gt;"Stornare"),"Sumă negativă într-o notă care nu e de stornare. ","")&amp;IF(C1410="","Lipsește explicația. ","")))</f>
        <v/>
      </c>
      <c r="L1410" s="1" t="str">
        <f>IF(B1410="","",B1410&amp;"|"&amp;COUNTIF($B$5:B1410,B1410))</f>
        <v/>
      </c>
      <c r="M1410" s="1" t="str">
        <f t="shared" si="65"/>
        <v/>
      </c>
    </row>
    <row r="1411" spans="2:13" x14ac:dyDescent="0.2">
      <c r="B1411" s="18"/>
      <c r="C1411" s="13"/>
      <c r="D1411" s="22"/>
      <c r="E1411" s="22"/>
      <c r="F1411" s="23"/>
      <c r="G1411" s="24" t="str">
        <f>IF(B1411="","",IFERROR(INDEX('Registru note'!$C$5:$C$504,MATCH(B1411,'Registru note'!$B$5:$B$504,0)),""))</f>
        <v/>
      </c>
      <c r="H1411" s="25" t="str">
        <f t="shared" si="63"/>
        <v/>
      </c>
      <c r="I1411" s="25" t="str">
        <f t="shared" si="64"/>
        <v/>
      </c>
      <c r="J1411" s="15" t="str">
        <f>IF(B1411="","",IFERROR(INDEX('Registru note'!$D$5:$D$504,MATCH(B1411,'Registru note'!$B$5:$B$504,0)),""))</f>
        <v/>
      </c>
      <c r="K1411" s="17" t="str">
        <f>IF(AND(B1411="",D1411="",E1411=""),"",TRIM(IF(ISNA(MATCH(B1411,'Registru note'!$B$5:$B$504,0)),"Nota nu există în registru. ","")&amp;IF(D1411="","Lipsește contul debitor. ",IF(NOT(OR(ISNUMBER(MATCH(TRIM(IF(ISNUMBER(FIND(".",D1411)),LEFT(D1411,FIND(".",D1411)-1),D1411)),PlanCont,0)),ISNUMBER(MATCH(LEFT(TRIM(IF(ISNUMBER(FIND(".",D1411)),LEFT(D1411,FIND(".",D1411)-1),D1411)),4),PlanCont,0)),ISNUMBER(MATCH(LEFT(TRIM(IF(ISNUMBER(FIND(".",D1411)),LEFT(D1411,FIND(".",D1411)-1),D1411)),3),PlanCont,0)))),"Contul debitor nu există în plan. ",""))&amp;IF(E1411="","Lipsește contul creditor. ",IF(NOT(OR(ISNUMBER(MATCH(TRIM(IF(ISNUMBER(FIND(".",E1411)),LEFT(E1411,FIND(".",E1411)-1),E1411)),PlanCont,0)),ISNUMBER(MATCH(LEFT(TRIM(IF(ISNUMBER(FIND(".",E1411)),LEFT(E1411,FIND(".",E1411)-1),E1411)),4),PlanCont,0)),ISNUMBER(MATCH(LEFT(TRIM(IF(ISNUMBER(FIND(".",E1411)),LEFT(E1411,FIND(".",E1411)-1),E1411)),3),PlanCont,0)))),"Contul creditor nu există în plan. ",""))&amp;IF(AND(D1411&lt;&gt;"",TRIM(D1411&amp;"")=TRIM(E1411&amp;"")),"Același cont pe debit și credit. ","")&amp;IF(N(F1411)=0,"Lipsește suma. ","")&amp;IF(AND(N(F1411)&lt;0,J1411&lt;&gt;"Stornare"),"Sumă negativă într-o notă care nu e de stornare. ","")&amp;IF(C1411="","Lipsește explicația. ","")))</f>
        <v/>
      </c>
      <c r="L1411" s="1" t="str">
        <f>IF(B1411="","",B1411&amp;"|"&amp;COUNTIF($B$5:B1411,B1411))</f>
        <v/>
      </c>
      <c r="M1411" s="1" t="str">
        <f t="shared" si="65"/>
        <v/>
      </c>
    </row>
    <row r="1412" spans="2:13" x14ac:dyDescent="0.2">
      <c r="B1412" s="18"/>
      <c r="C1412" s="13"/>
      <c r="D1412" s="22"/>
      <c r="E1412" s="22"/>
      <c r="F1412" s="23"/>
      <c r="G1412" s="24" t="str">
        <f>IF(B1412="","",IFERROR(INDEX('Registru note'!$C$5:$C$504,MATCH(B1412,'Registru note'!$B$5:$B$504,0)),""))</f>
        <v/>
      </c>
      <c r="H1412" s="25" t="str">
        <f t="shared" si="63"/>
        <v/>
      </c>
      <c r="I1412" s="25" t="str">
        <f t="shared" si="64"/>
        <v/>
      </c>
      <c r="J1412" s="15" t="str">
        <f>IF(B1412="","",IFERROR(INDEX('Registru note'!$D$5:$D$504,MATCH(B1412,'Registru note'!$B$5:$B$504,0)),""))</f>
        <v/>
      </c>
      <c r="K1412" s="17" t="str">
        <f>IF(AND(B1412="",D1412="",E1412=""),"",TRIM(IF(ISNA(MATCH(B1412,'Registru note'!$B$5:$B$504,0)),"Nota nu există în registru. ","")&amp;IF(D1412="","Lipsește contul debitor. ",IF(NOT(OR(ISNUMBER(MATCH(TRIM(IF(ISNUMBER(FIND(".",D1412)),LEFT(D1412,FIND(".",D1412)-1),D1412)),PlanCont,0)),ISNUMBER(MATCH(LEFT(TRIM(IF(ISNUMBER(FIND(".",D1412)),LEFT(D1412,FIND(".",D1412)-1),D1412)),4),PlanCont,0)),ISNUMBER(MATCH(LEFT(TRIM(IF(ISNUMBER(FIND(".",D1412)),LEFT(D1412,FIND(".",D1412)-1),D1412)),3),PlanCont,0)))),"Contul debitor nu există în plan. ",""))&amp;IF(E1412="","Lipsește contul creditor. ",IF(NOT(OR(ISNUMBER(MATCH(TRIM(IF(ISNUMBER(FIND(".",E1412)),LEFT(E1412,FIND(".",E1412)-1),E1412)),PlanCont,0)),ISNUMBER(MATCH(LEFT(TRIM(IF(ISNUMBER(FIND(".",E1412)),LEFT(E1412,FIND(".",E1412)-1),E1412)),4),PlanCont,0)),ISNUMBER(MATCH(LEFT(TRIM(IF(ISNUMBER(FIND(".",E1412)),LEFT(E1412,FIND(".",E1412)-1),E1412)),3),PlanCont,0)))),"Contul creditor nu există în plan. ",""))&amp;IF(AND(D1412&lt;&gt;"",TRIM(D1412&amp;"")=TRIM(E1412&amp;"")),"Același cont pe debit și credit. ","")&amp;IF(N(F1412)=0,"Lipsește suma. ","")&amp;IF(AND(N(F1412)&lt;0,J1412&lt;&gt;"Stornare"),"Sumă negativă într-o notă care nu e de stornare. ","")&amp;IF(C1412="","Lipsește explicația. ","")))</f>
        <v/>
      </c>
      <c r="L1412" s="1" t="str">
        <f>IF(B1412="","",B1412&amp;"|"&amp;COUNTIF($B$5:B1412,B1412))</f>
        <v/>
      </c>
      <c r="M1412" s="1" t="str">
        <f t="shared" si="65"/>
        <v/>
      </c>
    </row>
    <row r="1413" spans="2:13" x14ac:dyDescent="0.2">
      <c r="B1413" s="18"/>
      <c r="C1413" s="13"/>
      <c r="D1413" s="22"/>
      <c r="E1413" s="22"/>
      <c r="F1413" s="23"/>
      <c r="G1413" s="24" t="str">
        <f>IF(B1413="","",IFERROR(INDEX('Registru note'!$C$5:$C$504,MATCH(B1413,'Registru note'!$B$5:$B$504,0)),""))</f>
        <v/>
      </c>
      <c r="H1413" s="25" t="str">
        <f t="shared" ref="H1413:H1476" si="66">IF(D1413="","",IFERROR(INDEX(PlanDen,MATCH(TRIM(IF(ISNUMBER(FIND(".",D1413)),LEFT(D1413,FIND(".",D1413)-1),D1413)),PlanCont,0)),IFERROR(INDEX(PlanDen,MATCH(LEFT(TRIM(IF(ISNUMBER(FIND(".",D1413)),LEFT(D1413,FIND(".",D1413)-1),D1413)),4),PlanCont,0)),IFERROR(INDEX(PlanDen,MATCH(LEFT(TRIM(IF(ISNUMBER(FIND(".",D1413)),LEFT(D1413,FIND(".",D1413)-1),D1413)),3),PlanCont,0)),"Cont inexistent în plan"))))</f>
        <v/>
      </c>
      <c r="I1413" s="25" t="str">
        <f t="shared" ref="I1413:I1476" si="67">IF(E1413="","",IFERROR(INDEX(PlanDen,MATCH(TRIM(IF(ISNUMBER(FIND(".",E1413)),LEFT(E1413,FIND(".",E1413)-1),E1413)),PlanCont,0)),IFERROR(INDEX(PlanDen,MATCH(LEFT(TRIM(IF(ISNUMBER(FIND(".",E1413)),LEFT(E1413,FIND(".",E1413)-1),E1413)),4),PlanCont,0)),IFERROR(INDEX(PlanDen,MATCH(LEFT(TRIM(IF(ISNUMBER(FIND(".",E1413)),LEFT(E1413,FIND(".",E1413)-1),E1413)),3),PlanCont,0)),"Cont inexistent în plan"))))</f>
        <v/>
      </c>
      <c r="J1413" s="15" t="str">
        <f>IF(B1413="","",IFERROR(INDEX('Registru note'!$D$5:$D$504,MATCH(B1413,'Registru note'!$B$5:$B$504,0)),""))</f>
        <v/>
      </c>
      <c r="K1413" s="17" t="str">
        <f>IF(AND(B1413="",D1413="",E1413=""),"",TRIM(IF(ISNA(MATCH(B1413,'Registru note'!$B$5:$B$504,0)),"Nota nu există în registru. ","")&amp;IF(D1413="","Lipsește contul debitor. ",IF(NOT(OR(ISNUMBER(MATCH(TRIM(IF(ISNUMBER(FIND(".",D1413)),LEFT(D1413,FIND(".",D1413)-1),D1413)),PlanCont,0)),ISNUMBER(MATCH(LEFT(TRIM(IF(ISNUMBER(FIND(".",D1413)),LEFT(D1413,FIND(".",D1413)-1),D1413)),4),PlanCont,0)),ISNUMBER(MATCH(LEFT(TRIM(IF(ISNUMBER(FIND(".",D1413)),LEFT(D1413,FIND(".",D1413)-1),D1413)),3),PlanCont,0)))),"Contul debitor nu există în plan. ",""))&amp;IF(E1413="","Lipsește contul creditor. ",IF(NOT(OR(ISNUMBER(MATCH(TRIM(IF(ISNUMBER(FIND(".",E1413)),LEFT(E1413,FIND(".",E1413)-1),E1413)),PlanCont,0)),ISNUMBER(MATCH(LEFT(TRIM(IF(ISNUMBER(FIND(".",E1413)),LEFT(E1413,FIND(".",E1413)-1),E1413)),4),PlanCont,0)),ISNUMBER(MATCH(LEFT(TRIM(IF(ISNUMBER(FIND(".",E1413)),LEFT(E1413,FIND(".",E1413)-1),E1413)),3),PlanCont,0)))),"Contul creditor nu există în plan. ",""))&amp;IF(AND(D1413&lt;&gt;"",TRIM(D1413&amp;"")=TRIM(E1413&amp;"")),"Același cont pe debit și credit. ","")&amp;IF(N(F1413)=0,"Lipsește suma. ","")&amp;IF(AND(N(F1413)&lt;0,J1413&lt;&gt;"Stornare"),"Sumă negativă într-o notă care nu e de stornare. ","")&amp;IF(C1413="","Lipsește explicația. ","")))</f>
        <v/>
      </c>
      <c r="L1413" s="1" t="str">
        <f>IF(B1413="","",B1413&amp;"|"&amp;COUNTIF($B$5:B1413,B1413))</f>
        <v/>
      </c>
      <c r="M1413" s="1" t="str">
        <f t="shared" ref="M1413:M1476" si="68">IF(OR(B1413="",NOT(ISNUMBER(G1413))),"",G1413*100000+ROW())</f>
        <v/>
      </c>
    </row>
    <row r="1414" spans="2:13" x14ac:dyDescent="0.2">
      <c r="B1414" s="18"/>
      <c r="C1414" s="13"/>
      <c r="D1414" s="22"/>
      <c r="E1414" s="22"/>
      <c r="F1414" s="23"/>
      <c r="G1414" s="24" t="str">
        <f>IF(B1414="","",IFERROR(INDEX('Registru note'!$C$5:$C$504,MATCH(B1414,'Registru note'!$B$5:$B$504,0)),""))</f>
        <v/>
      </c>
      <c r="H1414" s="25" t="str">
        <f t="shared" si="66"/>
        <v/>
      </c>
      <c r="I1414" s="25" t="str">
        <f t="shared" si="67"/>
        <v/>
      </c>
      <c r="J1414" s="15" t="str">
        <f>IF(B1414="","",IFERROR(INDEX('Registru note'!$D$5:$D$504,MATCH(B1414,'Registru note'!$B$5:$B$504,0)),""))</f>
        <v/>
      </c>
      <c r="K1414" s="17" t="str">
        <f>IF(AND(B1414="",D1414="",E1414=""),"",TRIM(IF(ISNA(MATCH(B1414,'Registru note'!$B$5:$B$504,0)),"Nota nu există în registru. ","")&amp;IF(D1414="","Lipsește contul debitor. ",IF(NOT(OR(ISNUMBER(MATCH(TRIM(IF(ISNUMBER(FIND(".",D1414)),LEFT(D1414,FIND(".",D1414)-1),D1414)),PlanCont,0)),ISNUMBER(MATCH(LEFT(TRIM(IF(ISNUMBER(FIND(".",D1414)),LEFT(D1414,FIND(".",D1414)-1),D1414)),4),PlanCont,0)),ISNUMBER(MATCH(LEFT(TRIM(IF(ISNUMBER(FIND(".",D1414)),LEFT(D1414,FIND(".",D1414)-1),D1414)),3),PlanCont,0)))),"Contul debitor nu există în plan. ",""))&amp;IF(E1414="","Lipsește contul creditor. ",IF(NOT(OR(ISNUMBER(MATCH(TRIM(IF(ISNUMBER(FIND(".",E1414)),LEFT(E1414,FIND(".",E1414)-1),E1414)),PlanCont,0)),ISNUMBER(MATCH(LEFT(TRIM(IF(ISNUMBER(FIND(".",E1414)),LEFT(E1414,FIND(".",E1414)-1),E1414)),4),PlanCont,0)),ISNUMBER(MATCH(LEFT(TRIM(IF(ISNUMBER(FIND(".",E1414)),LEFT(E1414,FIND(".",E1414)-1),E1414)),3),PlanCont,0)))),"Contul creditor nu există în plan. ",""))&amp;IF(AND(D1414&lt;&gt;"",TRIM(D1414&amp;"")=TRIM(E1414&amp;"")),"Același cont pe debit și credit. ","")&amp;IF(N(F1414)=0,"Lipsește suma. ","")&amp;IF(AND(N(F1414)&lt;0,J1414&lt;&gt;"Stornare"),"Sumă negativă într-o notă care nu e de stornare. ","")&amp;IF(C1414="","Lipsește explicația. ","")))</f>
        <v/>
      </c>
      <c r="L1414" s="1" t="str">
        <f>IF(B1414="","",B1414&amp;"|"&amp;COUNTIF($B$5:B1414,B1414))</f>
        <v/>
      </c>
      <c r="M1414" s="1" t="str">
        <f t="shared" si="68"/>
        <v/>
      </c>
    </row>
    <row r="1415" spans="2:13" x14ac:dyDescent="0.2">
      <c r="B1415" s="18"/>
      <c r="C1415" s="13"/>
      <c r="D1415" s="22"/>
      <c r="E1415" s="22"/>
      <c r="F1415" s="23"/>
      <c r="G1415" s="24" t="str">
        <f>IF(B1415="","",IFERROR(INDEX('Registru note'!$C$5:$C$504,MATCH(B1415,'Registru note'!$B$5:$B$504,0)),""))</f>
        <v/>
      </c>
      <c r="H1415" s="25" t="str">
        <f t="shared" si="66"/>
        <v/>
      </c>
      <c r="I1415" s="25" t="str">
        <f t="shared" si="67"/>
        <v/>
      </c>
      <c r="J1415" s="15" t="str">
        <f>IF(B1415="","",IFERROR(INDEX('Registru note'!$D$5:$D$504,MATCH(B1415,'Registru note'!$B$5:$B$504,0)),""))</f>
        <v/>
      </c>
      <c r="K1415" s="17" t="str">
        <f>IF(AND(B1415="",D1415="",E1415=""),"",TRIM(IF(ISNA(MATCH(B1415,'Registru note'!$B$5:$B$504,0)),"Nota nu există în registru. ","")&amp;IF(D1415="","Lipsește contul debitor. ",IF(NOT(OR(ISNUMBER(MATCH(TRIM(IF(ISNUMBER(FIND(".",D1415)),LEFT(D1415,FIND(".",D1415)-1),D1415)),PlanCont,0)),ISNUMBER(MATCH(LEFT(TRIM(IF(ISNUMBER(FIND(".",D1415)),LEFT(D1415,FIND(".",D1415)-1),D1415)),4),PlanCont,0)),ISNUMBER(MATCH(LEFT(TRIM(IF(ISNUMBER(FIND(".",D1415)),LEFT(D1415,FIND(".",D1415)-1),D1415)),3),PlanCont,0)))),"Contul debitor nu există în plan. ",""))&amp;IF(E1415="","Lipsește contul creditor. ",IF(NOT(OR(ISNUMBER(MATCH(TRIM(IF(ISNUMBER(FIND(".",E1415)),LEFT(E1415,FIND(".",E1415)-1),E1415)),PlanCont,0)),ISNUMBER(MATCH(LEFT(TRIM(IF(ISNUMBER(FIND(".",E1415)),LEFT(E1415,FIND(".",E1415)-1),E1415)),4),PlanCont,0)),ISNUMBER(MATCH(LEFT(TRIM(IF(ISNUMBER(FIND(".",E1415)),LEFT(E1415,FIND(".",E1415)-1),E1415)),3),PlanCont,0)))),"Contul creditor nu există în plan. ",""))&amp;IF(AND(D1415&lt;&gt;"",TRIM(D1415&amp;"")=TRIM(E1415&amp;"")),"Același cont pe debit și credit. ","")&amp;IF(N(F1415)=0,"Lipsește suma. ","")&amp;IF(AND(N(F1415)&lt;0,J1415&lt;&gt;"Stornare"),"Sumă negativă într-o notă care nu e de stornare. ","")&amp;IF(C1415="","Lipsește explicația. ","")))</f>
        <v/>
      </c>
      <c r="L1415" s="1" t="str">
        <f>IF(B1415="","",B1415&amp;"|"&amp;COUNTIF($B$5:B1415,B1415))</f>
        <v/>
      </c>
      <c r="M1415" s="1" t="str">
        <f t="shared" si="68"/>
        <v/>
      </c>
    </row>
    <row r="1416" spans="2:13" x14ac:dyDescent="0.2">
      <c r="B1416" s="18"/>
      <c r="C1416" s="13"/>
      <c r="D1416" s="22"/>
      <c r="E1416" s="22"/>
      <c r="F1416" s="23"/>
      <c r="G1416" s="24" t="str">
        <f>IF(B1416="","",IFERROR(INDEX('Registru note'!$C$5:$C$504,MATCH(B1416,'Registru note'!$B$5:$B$504,0)),""))</f>
        <v/>
      </c>
      <c r="H1416" s="25" t="str">
        <f t="shared" si="66"/>
        <v/>
      </c>
      <c r="I1416" s="25" t="str">
        <f t="shared" si="67"/>
        <v/>
      </c>
      <c r="J1416" s="15" t="str">
        <f>IF(B1416="","",IFERROR(INDEX('Registru note'!$D$5:$D$504,MATCH(B1416,'Registru note'!$B$5:$B$504,0)),""))</f>
        <v/>
      </c>
      <c r="K1416" s="17" t="str">
        <f>IF(AND(B1416="",D1416="",E1416=""),"",TRIM(IF(ISNA(MATCH(B1416,'Registru note'!$B$5:$B$504,0)),"Nota nu există în registru. ","")&amp;IF(D1416="","Lipsește contul debitor. ",IF(NOT(OR(ISNUMBER(MATCH(TRIM(IF(ISNUMBER(FIND(".",D1416)),LEFT(D1416,FIND(".",D1416)-1),D1416)),PlanCont,0)),ISNUMBER(MATCH(LEFT(TRIM(IF(ISNUMBER(FIND(".",D1416)),LEFT(D1416,FIND(".",D1416)-1),D1416)),4),PlanCont,0)),ISNUMBER(MATCH(LEFT(TRIM(IF(ISNUMBER(FIND(".",D1416)),LEFT(D1416,FIND(".",D1416)-1),D1416)),3),PlanCont,0)))),"Contul debitor nu există în plan. ",""))&amp;IF(E1416="","Lipsește contul creditor. ",IF(NOT(OR(ISNUMBER(MATCH(TRIM(IF(ISNUMBER(FIND(".",E1416)),LEFT(E1416,FIND(".",E1416)-1),E1416)),PlanCont,0)),ISNUMBER(MATCH(LEFT(TRIM(IF(ISNUMBER(FIND(".",E1416)),LEFT(E1416,FIND(".",E1416)-1),E1416)),4),PlanCont,0)),ISNUMBER(MATCH(LEFT(TRIM(IF(ISNUMBER(FIND(".",E1416)),LEFT(E1416,FIND(".",E1416)-1),E1416)),3),PlanCont,0)))),"Contul creditor nu există în plan. ",""))&amp;IF(AND(D1416&lt;&gt;"",TRIM(D1416&amp;"")=TRIM(E1416&amp;"")),"Același cont pe debit și credit. ","")&amp;IF(N(F1416)=0,"Lipsește suma. ","")&amp;IF(AND(N(F1416)&lt;0,J1416&lt;&gt;"Stornare"),"Sumă negativă într-o notă care nu e de stornare. ","")&amp;IF(C1416="","Lipsește explicația. ","")))</f>
        <v/>
      </c>
      <c r="L1416" s="1" t="str">
        <f>IF(B1416="","",B1416&amp;"|"&amp;COUNTIF($B$5:B1416,B1416))</f>
        <v/>
      </c>
      <c r="M1416" s="1" t="str">
        <f t="shared" si="68"/>
        <v/>
      </c>
    </row>
    <row r="1417" spans="2:13" x14ac:dyDescent="0.2">
      <c r="B1417" s="18"/>
      <c r="C1417" s="13"/>
      <c r="D1417" s="22"/>
      <c r="E1417" s="22"/>
      <c r="F1417" s="23"/>
      <c r="G1417" s="24" t="str">
        <f>IF(B1417="","",IFERROR(INDEX('Registru note'!$C$5:$C$504,MATCH(B1417,'Registru note'!$B$5:$B$504,0)),""))</f>
        <v/>
      </c>
      <c r="H1417" s="25" t="str">
        <f t="shared" si="66"/>
        <v/>
      </c>
      <c r="I1417" s="25" t="str">
        <f t="shared" si="67"/>
        <v/>
      </c>
      <c r="J1417" s="15" t="str">
        <f>IF(B1417="","",IFERROR(INDEX('Registru note'!$D$5:$D$504,MATCH(B1417,'Registru note'!$B$5:$B$504,0)),""))</f>
        <v/>
      </c>
      <c r="K1417" s="17" t="str">
        <f>IF(AND(B1417="",D1417="",E1417=""),"",TRIM(IF(ISNA(MATCH(B1417,'Registru note'!$B$5:$B$504,0)),"Nota nu există în registru. ","")&amp;IF(D1417="","Lipsește contul debitor. ",IF(NOT(OR(ISNUMBER(MATCH(TRIM(IF(ISNUMBER(FIND(".",D1417)),LEFT(D1417,FIND(".",D1417)-1),D1417)),PlanCont,0)),ISNUMBER(MATCH(LEFT(TRIM(IF(ISNUMBER(FIND(".",D1417)),LEFT(D1417,FIND(".",D1417)-1),D1417)),4),PlanCont,0)),ISNUMBER(MATCH(LEFT(TRIM(IF(ISNUMBER(FIND(".",D1417)),LEFT(D1417,FIND(".",D1417)-1),D1417)),3),PlanCont,0)))),"Contul debitor nu există în plan. ",""))&amp;IF(E1417="","Lipsește contul creditor. ",IF(NOT(OR(ISNUMBER(MATCH(TRIM(IF(ISNUMBER(FIND(".",E1417)),LEFT(E1417,FIND(".",E1417)-1),E1417)),PlanCont,0)),ISNUMBER(MATCH(LEFT(TRIM(IF(ISNUMBER(FIND(".",E1417)),LEFT(E1417,FIND(".",E1417)-1),E1417)),4),PlanCont,0)),ISNUMBER(MATCH(LEFT(TRIM(IF(ISNUMBER(FIND(".",E1417)),LEFT(E1417,FIND(".",E1417)-1),E1417)),3),PlanCont,0)))),"Contul creditor nu există în plan. ",""))&amp;IF(AND(D1417&lt;&gt;"",TRIM(D1417&amp;"")=TRIM(E1417&amp;"")),"Același cont pe debit și credit. ","")&amp;IF(N(F1417)=0,"Lipsește suma. ","")&amp;IF(AND(N(F1417)&lt;0,J1417&lt;&gt;"Stornare"),"Sumă negativă într-o notă care nu e de stornare. ","")&amp;IF(C1417="","Lipsește explicația. ","")))</f>
        <v/>
      </c>
      <c r="L1417" s="1" t="str">
        <f>IF(B1417="","",B1417&amp;"|"&amp;COUNTIF($B$5:B1417,B1417))</f>
        <v/>
      </c>
      <c r="M1417" s="1" t="str">
        <f t="shared" si="68"/>
        <v/>
      </c>
    </row>
    <row r="1418" spans="2:13" x14ac:dyDescent="0.2">
      <c r="B1418" s="18"/>
      <c r="C1418" s="13"/>
      <c r="D1418" s="22"/>
      <c r="E1418" s="22"/>
      <c r="F1418" s="23"/>
      <c r="G1418" s="24" t="str">
        <f>IF(B1418="","",IFERROR(INDEX('Registru note'!$C$5:$C$504,MATCH(B1418,'Registru note'!$B$5:$B$504,0)),""))</f>
        <v/>
      </c>
      <c r="H1418" s="25" t="str">
        <f t="shared" si="66"/>
        <v/>
      </c>
      <c r="I1418" s="25" t="str">
        <f t="shared" si="67"/>
        <v/>
      </c>
      <c r="J1418" s="15" t="str">
        <f>IF(B1418="","",IFERROR(INDEX('Registru note'!$D$5:$D$504,MATCH(B1418,'Registru note'!$B$5:$B$504,0)),""))</f>
        <v/>
      </c>
      <c r="K1418" s="17" t="str">
        <f>IF(AND(B1418="",D1418="",E1418=""),"",TRIM(IF(ISNA(MATCH(B1418,'Registru note'!$B$5:$B$504,0)),"Nota nu există în registru. ","")&amp;IF(D1418="","Lipsește contul debitor. ",IF(NOT(OR(ISNUMBER(MATCH(TRIM(IF(ISNUMBER(FIND(".",D1418)),LEFT(D1418,FIND(".",D1418)-1),D1418)),PlanCont,0)),ISNUMBER(MATCH(LEFT(TRIM(IF(ISNUMBER(FIND(".",D1418)),LEFT(D1418,FIND(".",D1418)-1),D1418)),4),PlanCont,0)),ISNUMBER(MATCH(LEFT(TRIM(IF(ISNUMBER(FIND(".",D1418)),LEFT(D1418,FIND(".",D1418)-1),D1418)),3),PlanCont,0)))),"Contul debitor nu există în plan. ",""))&amp;IF(E1418="","Lipsește contul creditor. ",IF(NOT(OR(ISNUMBER(MATCH(TRIM(IF(ISNUMBER(FIND(".",E1418)),LEFT(E1418,FIND(".",E1418)-1),E1418)),PlanCont,0)),ISNUMBER(MATCH(LEFT(TRIM(IF(ISNUMBER(FIND(".",E1418)),LEFT(E1418,FIND(".",E1418)-1),E1418)),4),PlanCont,0)),ISNUMBER(MATCH(LEFT(TRIM(IF(ISNUMBER(FIND(".",E1418)),LEFT(E1418,FIND(".",E1418)-1),E1418)),3),PlanCont,0)))),"Contul creditor nu există în plan. ",""))&amp;IF(AND(D1418&lt;&gt;"",TRIM(D1418&amp;"")=TRIM(E1418&amp;"")),"Același cont pe debit și credit. ","")&amp;IF(N(F1418)=0,"Lipsește suma. ","")&amp;IF(AND(N(F1418)&lt;0,J1418&lt;&gt;"Stornare"),"Sumă negativă într-o notă care nu e de stornare. ","")&amp;IF(C1418="","Lipsește explicația. ","")))</f>
        <v/>
      </c>
      <c r="L1418" s="1" t="str">
        <f>IF(B1418="","",B1418&amp;"|"&amp;COUNTIF($B$5:B1418,B1418))</f>
        <v/>
      </c>
      <c r="M1418" s="1" t="str">
        <f t="shared" si="68"/>
        <v/>
      </c>
    </row>
    <row r="1419" spans="2:13" x14ac:dyDescent="0.2">
      <c r="B1419" s="18"/>
      <c r="C1419" s="13"/>
      <c r="D1419" s="22"/>
      <c r="E1419" s="22"/>
      <c r="F1419" s="23"/>
      <c r="G1419" s="24" t="str">
        <f>IF(B1419="","",IFERROR(INDEX('Registru note'!$C$5:$C$504,MATCH(B1419,'Registru note'!$B$5:$B$504,0)),""))</f>
        <v/>
      </c>
      <c r="H1419" s="25" t="str">
        <f t="shared" si="66"/>
        <v/>
      </c>
      <c r="I1419" s="25" t="str">
        <f t="shared" si="67"/>
        <v/>
      </c>
      <c r="J1419" s="15" t="str">
        <f>IF(B1419="","",IFERROR(INDEX('Registru note'!$D$5:$D$504,MATCH(B1419,'Registru note'!$B$5:$B$504,0)),""))</f>
        <v/>
      </c>
      <c r="K1419" s="17" t="str">
        <f>IF(AND(B1419="",D1419="",E1419=""),"",TRIM(IF(ISNA(MATCH(B1419,'Registru note'!$B$5:$B$504,0)),"Nota nu există în registru. ","")&amp;IF(D1419="","Lipsește contul debitor. ",IF(NOT(OR(ISNUMBER(MATCH(TRIM(IF(ISNUMBER(FIND(".",D1419)),LEFT(D1419,FIND(".",D1419)-1),D1419)),PlanCont,0)),ISNUMBER(MATCH(LEFT(TRIM(IF(ISNUMBER(FIND(".",D1419)),LEFT(D1419,FIND(".",D1419)-1),D1419)),4),PlanCont,0)),ISNUMBER(MATCH(LEFT(TRIM(IF(ISNUMBER(FIND(".",D1419)),LEFT(D1419,FIND(".",D1419)-1),D1419)),3),PlanCont,0)))),"Contul debitor nu există în plan. ",""))&amp;IF(E1419="","Lipsește contul creditor. ",IF(NOT(OR(ISNUMBER(MATCH(TRIM(IF(ISNUMBER(FIND(".",E1419)),LEFT(E1419,FIND(".",E1419)-1),E1419)),PlanCont,0)),ISNUMBER(MATCH(LEFT(TRIM(IF(ISNUMBER(FIND(".",E1419)),LEFT(E1419,FIND(".",E1419)-1),E1419)),4),PlanCont,0)),ISNUMBER(MATCH(LEFT(TRIM(IF(ISNUMBER(FIND(".",E1419)),LEFT(E1419,FIND(".",E1419)-1),E1419)),3),PlanCont,0)))),"Contul creditor nu există în plan. ",""))&amp;IF(AND(D1419&lt;&gt;"",TRIM(D1419&amp;"")=TRIM(E1419&amp;"")),"Același cont pe debit și credit. ","")&amp;IF(N(F1419)=0,"Lipsește suma. ","")&amp;IF(AND(N(F1419)&lt;0,J1419&lt;&gt;"Stornare"),"Sumă negativă într-o notă care nu e de stornare. ","")&amp;IF(C1419="","Lipsește explicația. ","")))</f>
        <v/>
      </c>
      <c r="L1419" s="1" t="str">
        <f>IF(B1419="","",B1419&amp;"|"&amp;COUNTIF($B$5:B1419,B1419))</f>
        <v/>
      </c>
      <c r="M1419" s="1" t="str">
        <f t="shared" si="68"/>
        <v/>
      </c>
    </row>
    <row r="1420" spans="2:13" x14ac:dyDescent="0.2">
      <c r="B1420" s="18"/>
      <c r="C1420" s="13"/>
      <c r="D1420" s="22"/>
      <c r="E1420" s="22"/>
      <c r="F1420" s="23"/>
      <c r="G1420" s="24" t="str">
        <f>IF(B1420="","",IFERROR(INDEX('Registru note'!$C$5:$C$504,MATCH(B1420,'Registru note'!$B$5:$B$504,0)),""))</f>
        <v/>
      </c>
      <c r="H1420" s="25" t="str">
        <f t="shared" si="66"/>
        <v/>
      </c>
      <c r="I1420" s="25" t="str">
        <f t="shared" si="67"/>
        <v/>
      </c>
      <c r="J1420" s="15" t="str">
        <f>IF(B1420="","",IFERROR(INDEX('Registru note'!$D$5:$D$504,MATCH(B1420,'Registru note'!$B$5:$B$504,0)),""))</f>
        <v/>
      </c>
      <c r="K1420" s="17" t="str">
        <f>IF(AND(B1420="",D1420="",E1420=""),"",TRIM(IF(ISNA(MATCH(B1420,'Registru note'!$B$5:$B$504,0)),"Nota nu există în registru. ","")&amp;IF(D1420="","Lipsește contul debitor. ",IF(NOT(OR(ISNUMBER(MATCH(TRIM(IF(ISNUMBER(FIND(".",D1420)),LEFT(D1420,FIND(".",D1420)-1),D1420)),PlanCont,0)),ISNUMBER(MATCH(LEFT(TRIM(IF(ISNUMBER(FIND(".",D1420)),LEFT(D1420,FIND(".",D1420)-1),D1420)),4),PlanCont,0)),ISNUMBER(MATCH(LEFT(TRIM(IF(ISNUMBER(FIND(".",D1420)),LEFT(D1420,FIND(".",D1420)-1),D1420)),3),PlanCont,0)))),"Contul debitor nu există în plan. ",""))&amp;IF(E1420="","Lipsește contul creditor. ",IF(NOT(OR(ISNUMBER(MATCH(TRIM(IF(ISNUMBER(FIND(".",E1420)),LEFT(E1420,FIND(".",E1420)-1),E1420)),PlanCont,0)),ISNUMBER(MATCH(LEFT(TRIM(IF(ISNUMBER(FIND(".",E1420)),LEFT(E1420,FIND(".",E1420)-1),E1420)),4),PlanCont,0)),ISNUMBER(MATCH(LEFT(TRIM(IF(ISNUMBER(FIND(".",E1420)),LEFT(E1420,FIND(".",E1420)-1),E1420)),3),PlanCont,0)))),"Contul creditor nu există în plan. ",""))&amp;IF(AND(D1420&lt;&gt;"",TRIM(D1420&amp;"")=TRIM(E1420&amp;"")),"Același cont pe debit și credit. ","")&amp;IF(N(F1420)=0,"Lipsește suma. ","")&amp;IF(AND(N(F1420)&lt;0,J1420&lt;&gt;"Stornare"),"Sumă negativă într-o notă care nu e de stornare. ","")&amp;IF(C1420="","Lipsește explicația. ","")))</f>
        <v/>
      </c>
      <c r="L1420" s="1" t="str">
        <f>IF(B1420="","",B1420&amp;"|"&amp;COUNTIF($B$5:B1420,B1420))</f>
        <v/>
      </c>
      <c r="M1420" s="1" t="str">
        <f t="shared" si="68"/>
        <v/>
      </c>
    </row>
    <row r="1421" spans="2:13" x14ac:dyDescent="0.2">
      <c r="B1421" s="18"/>
      <c r="C1421" s="13"/>
      <c r="D1421" s="22"/>
      <c r="E1421" s="22"/>
      <c r="F1421" s="23"/>
      <c r="G1421" s="24" t="str">
        <f>IF(B1421="","",IFERROR(INDEX('Registru note'!$C$5:$C$504,MATCH(B1421,'Registru note'!$B$5:$B$504,0)),""))</f>
        <v/>
      </c>
      <c r="H1421" s="25" t="str">
        <f t="shared" si="66"/>
        <v/>
      </c>
      <c r="I1421" s="25" t="str">
        <f t="shared" si="67"/>
        <v/>
      </c>
      <c r="J1421" s="15" t="str">
        <f>IF(B1421="","",IFERROR(INDEX('Registru note'!$D$5:$D$504,MATCH(B1421,'Registru note'!$B$5:$B$504,0)),""))</f>
        <v/>
      </c>
      <c r="K1421" s="17" t="str">
        <f>IF(AND(B1421="",D1421="",E1421=""),"",TRIM(IF(ISNA(MATCH(B1421,'Registru note'!$B$5:$B$504,0)),"Nota nu există în registru. ","")&amp;IF(D1421="","Lipsește contul debitor. ",IF(NOT(OR(ISNUMBER(MATCH(TRIM(IF(ISNUMBER(FIND(".",D1421)),LEFT(D1421,FIND(".",D1421)-1),D1421)),PlanCont,0)),ISNUMBER(MATCH(LEFT(TRIM(IF(ISNUMBER(FIND(".",D1421)),LEFT(D1421,FIND(".",D1421)-1),D1421)),4),PlanCont,0)),ISNUMBER(MATCH(LEFT(TRIM(IF(ISNUMBER(FIND(".",D1421)),LEFT(D1421,FIND(".",D1421)-1),D1421)),3),PlanCont,0)))),"Contul debitor nu există în plan. ",""))&amp;IF(E1421="","Lipsește contul creditor. ",IF(NOT(OR(ISNUMBER(MATCH(TRIM(IF(ISNUMBER(FIND(".",E1421)),LEFT(E1421,FIND(".",E1421)-1),E1421)),PlanCont,0)),ISNUMBER(MATCH(LEFT(TRIM(IF(ISNUMBER(FIND(".",E1421)),LEFT(E1421,FIND(".",E1421)-1),E1421)),4),PlanCont,0)),ISNUMBER(MATCH(LEFT(TRIM(IF(ISNUMBER(FIND(".",E1421)),LEFT(E1421,FIND(".",E1421)-1),E1421)),3),PlanCont,0)))),"Contul creditor nu există în plan. ",""))&amp;IF(AND(D1421&lt;&gt;"",TRIM(D1421&amp;"")=TRIM(E1421&amp;"")),"Același cont pe debit și credit. ","")&amp;IF(N(F1421)=0,"Lipsește suma. ","")&amp;IF(AND(N(F1421)&lt;0,J1421&lt;&gt;"Stornare"),"Sumă negativă într-o notă care nu e de stornare. ","")&amp;IF(C1421="","Lipsește explicația. ","")))</f>
        <v/>
      </c>
      <c r="L1421" s="1" t="str">
        <f>IF(B1421="","",B1421&amp;"|"&amp;COUNTIF($B$5:B1421,B1421))</f>
        <v/>
      </c>
      <c r="M1421" s="1" t="str">
        <f t="shared" si="68"/>
        <v/>
      </c>
    </row>
    <row r="1422" spans="2:13" x14ac:dyDescent="0.2">
      <c r="B1422" s="18"/>
      <c r="C1422" s="13"/>
      <c r="D1422" s="22"/>
      <c r="E1422" s="22"/>
      <c r="F1422" s="23"/>
      <c r="G1422" s="24" t="str">
        <f>IF(B1422="","",IFERROR(INDEX('Registru note'!$C$5:$C$504,MATCH(B1422,'Registru note'!$B$5:$B$504,0)),""))</f>
        <v/>
      </c>
      <c r="H1422" s="25" t="str">
        <f t="shared" si="66"/>
        <v/>
      </c>
      <c r="I1422" s="25" t="str">
        <f t="shared" si="67"/>
        <v/>
      </c>
      <c r="J1422" s="15" t="str">
        <f>IF(B1422="","",IFERROR(INDEX('Registru note'!$D$5:$D$504,MATCH(B1422,'Registru note'!$B$5:$B$504,0)),""))</f>
        <v/>
      </c>
      <c r="K1422" s="17" t="str">
        <f>IF(AND(B1422="",D1422="",E1422=""),"",TRIM(IF(ISNA(MATCH(B1422,'Registru note'!$B$5:$B$504,0)),"Nota nu există în registru. ","")&amp;IF(D1422="","Lipsește contul debitor. ",IF(NOT(OR(ISNUMBER(MATCH(TRIM(IF(ISNUMBER(FIND(".",D1422)),LEFT(D1422,FIND(".",D1422)-1),D1422)),PlanCont,0)),ISNUMBER(MATCH(LEFT(TRIM(IF(ISNUMBER(FIND(".",D1422)),LEFT(D1422,FIND(".",D1422)-1),D1422)),4),PlanCont,0)),ISNUMBER(MATCH(LEFT(TRIM(IF(ISNUMBER(FIND(".",D1422)),LEFT(D1422,FIND(".",D1422)-1),D1422)),3),PlanCont,0)))),"Contul debitor nu există în plan. ",""))&amp;IF(E1422="","Lipsește contul creditor. ",IF(NOT(OR(ISNUMBER(MATCH(TRIM(IF(ISNUMBER(FIND(".",E1422)),LEFT(E1422,FIND(".",E1422)-1),E1422)),PlanCont,0)),ISNUMBER(MATCH(LEFT(TRIM(IF(ISNUMBER(FIND(".",E1422)),LEFT(E1422,FIND(".",E1422)-1),E1422)),4),PlanCont,0)),ISNUMBER(MATCH(LEFT(TRIM(IF(ISNUMBER(FIND(".",E1422)),LEFT(E1422,FIND(".",E1422)-1),E1422)),3),PlanCont,0)))),"Contul creditor nu există în plan. ",""))&amp;IF(AND(D1422&lt;&gt;"",TRIM(D1422&amp;"")=TRIM(E1422&amp;"")),"Același cont pe debit și credit. ","")&amp;IF(N(F1422)=0,"Lipsește suma. ","")&amp;IF(AND(N(F1422)&lt;0,J1422&lt;&gt;"Stornare"),"Sumă negativă într-o notă care nu e de stornare. ","")&amp;IF(C1422="","Lipsește explicația. ","")))</f>
        <v/>
      </c>
      <c r="L1422" s="1" t="str">
        <f>IF(B1422="","",B1422&amp;"|"&amp;COUNTIF($B$5:B1422,B1422))</f>
        <v/>
      </c>
      <c r="M1422" s="1" t="str">
        <f t="shared" si="68"/>
        <v/>
      </c>
    </row>
    <row r="1423" spans="2:13" x14ac:dyDescent="0.2">
      <c r="B1423" s="18"/>
      <c r="C1423" s="13"/>
      <c r="D1423" s="22"/>
      <c r="E1423" s="22"/>
      <c r="F1423" s="23"/>
      <c r="G1423" s="24" t="str">
        <f>IF(B1423="","",IFERROR(INDEX('Registru note'!$C$5:$C$504,MATCH(B1423,'Registru note'!$B$5:$B$504,0)),""))</f>
        <v/>
      </c>
      <c r="H1423" s="25" t="str">
        <f t="shared" si="66"/>
        <v/>
      </c>
      <c r="I1423" s="25" t="str">
        <f t="shared" si="67"/>
        <v/>
      </c>
      <c r="J1423" s="15" t="str">
        <f>IF(B1423="","",IFERROR(INDEX('Registru note'!$D$5:$D$504,MATCH(B1423,'Registru note'!$B$5:$B$504,0)),""))</f>
        <v/>
      </c>
      <c r="K1423" s="17" t="str">
        <f>IF(AND(B1423="",D1423="",E1423=""),"",TRIM(IF(ISNA(MATCH(B1423,'Registru note'!$B$5:$B$504,0)),"Nota nu există în registru. ","")&amp;IF(D1423="","Lipsește contul debitor. ",IF(NOT(OR(ISNUMBER(MATCH(TRIM(IF(ISNUMBER(FIND(".",D1423)),LEFT(D1423,FIND(".",D1423)-1),D1423)),PlanCont,0)),ISNUMBER(MATCH(LEFT(TRIM(IF(ISNUMBER(FIND(".",D1423)),LEFT(D1423,FIND(".",D1423)-1),D1423)),4),PlanCont,0)),ISNUMBER(MATCH(LEFT(TRIM(IF(ISNUMBER(FIND(".",D1423)),LEFT(D1423,FIND(".",D1423)-1),D1423)),3),PlanCont,0)))),"Contul debitor nu există în plan. ",""))&amp;IF(E1423="","Lipsește contul creditor. ",IF(NOT(OR(ISNUMBER(MATCH(TRIM(IF(ISNUMBER(FIND(".",E1423)),LEFT(E1423,FIND(".",E1423)-1),E1423)),PlanCont,0)),ISNUMBER(MATCH(LEFT(TRIM(IF(ISNUMBER(FIND(".",E1423)),LEFT(E1423,FIND(".",E1423)-1),E1423)),4),PlanCont,0)),ISNUMBER(MATCH(LEFT(TRIM(IF(ISNUMBER(FIND(".",E1423)),LEFT(E1423,FIND(".",E1423)-1),E1423)),3),PlanCont,0)))),"Contul creditor nu există în plan. ",""))&amp;IF(AND(D1423&lt;&gt;"",TRIM(D1423&amp;"")=TRIM(E1423&amp;"")),"Același cont pe debit și credit. ","")&amp;IF(N(F1423)=0,"Lipsește suma. ","")&amp;IF(AND(N(F1423)&lt;0,J1423&lt;&gt;"Stornare"),"Sumă negativă într-o notă care nu e de stornare. ","")&amp;IF(C1423="","Lipsește explicația. ","")))</f>
        <v/>
      </c>
      <c r="L1423" s="1" t="str">
        <f>IF(B1423="","",B1423&amp;"|"&amp;COUNTIF($B$5:B1423,B1423))</f>
        <v/>
      </c>
      <c r="M1423" s="1" t="str">
        <f t="shared" si="68"/>
        <v/>
      </c>
    </row>
    <row r="1424" spans="2:13" x14ac:dyDescent="0.2">
      <c r="B1424" s="18"/>
      <c r="C1424" s="13"/>
      <c r="D1424" s="22"/>
      <c r="E1424" s="22"/>
      <c r="F1424" s="23"/>
      <c r="G1424" s="24" t="str">
        <f>IF(B1424="","",IFERROR(INDEX('Registru note'!$C$5:$C$504,MATCH(B1424,'Registru note'!$B$5:$B$504,0)),""))</f>
        <v/>
      </c>
      <c r="H1424" s="25" t="str">
        <f t="shared" si="66"/>
        <v/>
      </c>
      <c r="I1424" s="25" t="str">
        <f t="shared" si="67"/>
        <v/>
      </c>
      <c r="J1424" s="15" t="str">
        <f>IF(B1424="","",IFERROR(INDEX('Registru note'!$D$5:$D$504,MATCH(B1424,'Registru note'!$B$5:$B$504,0)),""))</f>
        <v/>
      </c>
      <c r="K1424" s="17" t="str">
        <f>IF(AND(B1424="",D1424="",E1424=""),"",TRIM(IF(ISNA(MATCH(B1424,'Registru note'!$B$5:$B$504,0)),"Nota nu există în registru. ","")&amp;IF(D1424="","Lipsește contul debitor. ",IF(NOT(OR(ISNUMBER(MATCH(TRIM(IF(ISNUMBER(FIND(".",D1424)),LEFT(D1424,FIND(".",D1424)-1),D1424)),PlanCont,0)),ISNUMBER(MATCH(LEFT(TRIM(IF(ISNUMBER(FIND(".",D1424)),LEFT(D1424,FIND(".",D1424)-1),D1424)),4),PlanCont,0)),ISNUMBER(MATCH(LEFT(TRIM(IF(ISNUMBER(FIND(".",D1424)),LEFT(D1424,FIND(".",D1424)-1),D1424)),3),PlanCont,0)))),"Contul debitor nu există în plan. ",""))&amp;IF(E1424="","Lipsește contul creditor. ",IF(NOT(OR(ISNUMBER(MATCH(TRIM(IF(ISNUMBER(FIND(".",E1424)),LEFT(E1424,FIND(".",E1424)-1),E1424)),PlanCont,0)),ISNUMBER(MATCH(LEFT(TRIM(IF(ISNUMBER(FIND(".",E1424)),LEFT(E1424,FIND(".",E1424)-1),E1424)),4),PlanCont,0)),ISNUMBER(MATCH(LEFT(TRIM(IF(ISNUMBER(FIND(".",E1424)),LEFT(E1424,FIND(".",E1424)-1),E1424)),3),PlanCont,0)))),"Contul creditor nu există în plan. ",""))&amp;IF(AND(D1424&lt;&gt;"",TRIM(D1424&amp;"")=TRIM(E1424&amp;"")),"Același cont pe debit și credit. ","")&amp;IF(N(F1424)=0,"Lipsește suma. ","")&amp;IF(AND(N(F1424)&lt;0,J1424&lt;&gt;"Stornare"),"Sumă negativă într-o notă care nu e de stornare. ","")&amp;IF(C1424="","Lipsește explicația. ","")))</f>
        <v/>
      </c>
      <c r="L1424" s="1" t="str">
        <f>IF(B1424="","",B1424&amp;"|"&amp;COUNTIF($B$5:B1424,B1424))</f>
        <v/>
      </c>
      <c r="M1424" s="1" t="str">
        <f t="shared" si="68"/>
        <v/>
      </c>
    </row>
    <row r="1425" spans="2:13" x14ac:dyDescent="0.2">
      <c r="B1425" s="18"/>
      <c r="C1425" s="13"/>
      <c r="D1425" s="22"/>
      <c r="E1425" s="22"/>
      <c r="F1425" s="23"/>
      <c r="G1425" s="24" t="str">
        <f>IF(B1425="","",IFERROR(INDEX('Registru note'!$C$5:$C$504,MATCH(B1425,'Registru note'!$B$5:$B$504,0)),""))</f>
        <v/>
      </c>
      <c r="H1425" s="25" t="str">
        <f t="shared" si="66"/>
        <v/>
      </c>
      <c r="I1425" s="25" t="str">
        <f t="shared" si="67"/>
        <v/>
      </c>
      <c r="J1425" s="15" t="str">
        <f>IF(B1425="","",IFERROR(INDEX('Registru note'!$D$5:$D$504,MATCH(B1425,'Registru note'!$B$5:$B$504,0)),""))</f>
        <v/>
      </c>
      <c r="K1425" s="17" t="str">
        <f>IF(AND(B1425="",D1425="",E1425=""),"",TRIM(IF(ISNA(MATCH(B1425,'Registru note'!$B$5:$B$504,0)),"Nota nu există în registru. ","")&amp;IF(D1425="","Lipsește contul debitor. ",IF(NOT(OR(ISNUMBER(MATCH(TRIM(IF(ISNUMBER(FIND(".",D1425)),LEFT(D1425,FIND(".",D1425)-1),D1425)),PlanCont,0)),ISNUMBER(MATCH(LEFT(TRIM(IF(ISNUMBER(FIND(".",D1425)),LEFT(D1425,FIND(".",D1425)-1),D1425)),4),PlanCont,0)),ISNUMBER(MATCH(LEFT(TRIM(IF(ISNUMBER(FIND(".",D1425)),LEFT(D1425,FIND(".",D1425)-1),D1425)),3),PlanCont,0)))),"Contul debitor nu există în plan. ",""))&amp;IF(E1425="","Lipsește contul creditor. ",IF(NOT(OR(ISNUMBER(MATCH(TRIM(IF(ISNUMBER(FIND(".",E1425)),LEFT(E1425,FIND(".",E1425)-1),E1425)),PlanCont,0)),ISNUMBER(MATCH(LEFT(TRIM(IF(ISNUMBER(FIND(".",E1425)),LEFT(E1425,FIND(".",E1425)-1),E1425)),4),PlanCont,0)),ISNUMBER(MATCH(LEFT(TRIM(IF(ISNUMBER(FIND(".",E1425)),LEFT(E1425,FIND(".",E1425)-1),E1425)),3),PlanCont,0)))),"Contul creditor nu există în plan. ",""))&amp;IF(AND(D1425&lt;&gt;"",TRIM(D1425&amp;"")=TRIM(E1425&amp;"")),"Același cont pe debit și credit. ","")&amp;IF(N(F1425)=0,"Lipsește suma. ","")&amp;IF(AND(N(F1425)&lt;0,J1425&lt;&gt;"Stornare"),"Sumă negativă într-o notă care nu e de stornare. ","")&amp;IF(C1425="","Lipsește explicația. ","")))</f>
        <v/>
      </c>
      <c r="L1425" s="1" t="str">
        <f>IF(B1425="","",B1425&amp;"|"&amp;COUNTIF($B$5:B1425,B1425))</f>
        <v/>
      </c>
      <c r="M1425" s="1" t="str">
        <f t="shared" si="68"/>
        <v/>
      </c>
    </row>
    <row r="1426" spans="2:13" x14ac:dyDescent="0.2">
      <c r="B1426" s="18"/>
      <c r="C1426" s="13"/>
      <c r="D1426" s="22"/>
      <c r="E1426" s="22"/>
      <c r="F1426" s="23"/>
      <c r="G1426" s="24" t="str">
        <f>IF(B1426="","",IFERROR(INDEX('Registru note'!$C$5:$C$504,MATCH(B1426,'Registru note'!$B$5:$B$504,0)),""))</f>
        <v/>
      </c>
      <c r="H1426" s="25" t="str">
        <f t="shared" si="66"/>
        <v/>
      </c>
      <c r="I1426" s="25" t="str">
        <f t="shared" si="67"/>
        <v/>
      </c>
      <c r="J1426" s="15" t="str">
        <f>IF(B1426="","",IFERROR(INDEX('Registru note'!$D$5:$D$504,MATCH(B1426,'Registru note'!$B$5:$B$504,0)),""))</f>
        <v/>
      </c>
      <c r="K1426" s="17" t="str">
        <f>IF(AND(B1426="",D1426="",E1426=""),"",TRIM(IF(ISNA(MATCH(B1426,'Registru note'!$B$5:$B$504,0)),"Nota nu există în registru. ","")&amp;IF(D1426="","Lipsește contul debitor. ",IF(NOT(OR(ISNUMBER(MATCH(TRIM(IF(ISNUMBER(FIND(".",D1426)),LEFT(D1426,FIND(".",D1426)-1),D1426)),PlanCont,0)),ISNUMBER(MATCH(LEFT(TRIM(IF(ISNUMBER(FIND(".",D1426)),LEFT(D1426,FIND(".",D1426)-1),D1426)),4),PlanCont,0)),ISNUMBER(MATCH(LEFT(TRIM(IF(ISNUMBER(FIND(".",D1426)),LEFT(D1426,FIND(".",D1426)-1),D1426)),3),PlanCont,0)))),"Contul debitor nu există în plan. ",""))&amp;IF(E1426="","Lipsește contul creditor. ",IF(NOT(OR(ISNUMBER(MATCH(TRIM(IF(ISNUMBER(FIND(".",E1426)),LEFT(E1426,FIND(".",E1426)-1),E1426)),PlanCont,0)),ISNUMBER(MATCH(LEFT(TRIM(IF(ISNUMBER(FIND(".",E1426)),LEFT(E1426,FIND(".",E1426)-1),E1426)),4),PlanCont,0)),ISNUMBER(MATCH(LEFT(TRIM(IF(ISNUMBER(FIND(".",E1426)),LEFT(E1426,FIND(".",E1426)-1),E1426)),3),PlanCont,0)))),"Contul creditor nu există în plan. ",""))&amp;IF(AND(D1426&lt;&gt;"",TRIM(D1426&amp;"")=TRIM(E1426&amp;"")),"Același cont pe debit și credit. ","")&amp;IF(N(F1426)=0,"Lipsește suma. ","")&amp;IF(AND(N(F1426)&lt;0,J1426&lt;&gt;"Stornare"),"Sumă negativă într-o notă care nu e de stornare. ","")&amp;IF(C1426="","Lipsește explicația. ","")))</f>
        <v/>
      </c>
      <c r="L1426" s="1" t="str">
        <f>IF(B1426="","",B1426&amp;"|"&amp;COUNTIF($B$5:B1426,B1426))</f>
        <v/>
      </c>
      <c r="M1426" s="1" t="str">
        <f t="shared" si="68"/>
        <v/>
      </c>
    </row>
    <row r="1427" spans="2:13" x14ac:dyDescent="0.2">
      <c r="B1427" s="18"/>
      <c r="C1427" s="13"/>
      <c r="D1427" s="22"/>
      <c r="E1427" s="22"/>
      <c r="F1427" s="23"/>
      <c r="G1427" s="24" t="str">
        <f>IF(B1427="","",IFERROR(INDEX('Registru note'!$C$5:$C$504,MATCH(B1427,'Registru note'!$B$5:$B$504,0)),""))</f>
        <v/>
      </c>
      <c r="H1427" s="25" t="str">
        <f t="shared" si="66"/>
        <v/>
      </c>
      <c r="I1427" s="25" t="str">
        <f t="shared" si="67"/>
        <v/>
      </c>
      <c r="J1427" s="15" t="str">
        <f>IF(B1427="","",IFERROR(INDEX('Registru note'!$D$5:$D$504,MATCH(B1427,'Registru note'!$B$5:$B$504,0)),""))</f>
        <v/>
      </c>
      <c r="K1427" s="17" t="str">
        <f>IF(AND(B1427="",D1427="",E1427=""),"",TRIM(IF(ISNA(MATCH(B1427,'Registru note'!$B$5:$B$504,0)),"Nota nu există în registru. ","")&amp;IF(D1427="","Lipsește contul debitor. ",IF(NOT(OR(ISNUMBER(MATCH(TRIM(IF(ISNUMBER(FIND(".",D1427)),LEFT(D1427,FIND(".",D1427)-1),D1427)),PlanCont,0)),ISNUMBER(MATCH(LEFT(TRIM(IF(ISNUMBER(FIND(".",D1427)),LEFT(D1427,FIND(".",D1427)-1),D1427)),4),PlanCont,0)),ISNUMBER(MATCH(LEFT(TRIM(IF(ISNUMBER(FIND(".",D1427)),LEFT(D1427,FIND(".",D1427)-1),D1427)),3),PlanCont,0)))),"Contul debitor nu există în plan. ",""))&amp;IF(E1427="","Lipsește contul creditor. ",IF(NOT(OR(ISNUMBER(MATCH(TRIM(IF(ISNUMBER(FIND(".",E1427)),LEFT(E1427,FIND(".",E1427)-1),E1427)),PlanCont,0)),ISNUMBER(MATCH(LEFT(TRIM(IF(ISNUMBER(FIND(".",E1427)),LEFT(E1427,FIND(".",E1427)-1),E1427)),4),PlanCont,0)),ISNUMBER(MATCH(LEFT(TRIM(IF(ISNUMBER(FIND(".",E1427)),LEFT(E1427,FIND(".",E1427)-1),E1427)),3),PlanCont,0)))),"Contul creditor nu există în plan. ",""))&amp;IF(AND(D1427&lt;&gt;"",TRIM(D1427&amp;"")=TRIM(E1427&amp;"")),"Același cont pe debit și credit. ","")&amp;IF(N(F1427)=0,"Lipsește suma. ","")&amp;IF(AND(N(F1427)&lt;0,J1427&lt;&gt;"Stornare"),"Sumă negativă într-o notă care nu e de stornare. ","")&amp;IF(C1427="","Lipsește explicația. ","")))</f>
        <v/>
      </c>
      <c r="L1427" s="1" t="str">
        <f>IF(B1427="","",B1427&amp;"|"&amp;COUNTIF($B$5:B1427,B1427))</f>
        <v/>
      </c>
      <c r="M1427" s="1" t="str">
        <f t="shared" si="68"/>
        <v/>
      </c>
    </row>
    <row r="1428" spans="2:13" x14ac:dyDescent="0.2">
      <c r="B1428" s="18"/>
      <c r="C1428" s="13"/>
      <c r="D1428" s="22"/>
      <c r="E1428" s="22"/>
      <c r="F1428" s="23"/>
      <c r="G1428" s="24" t="str">
        <f>IF(B1428="","",IFERROR(INDEX('Registru note'!$C$5:$C$504,MATCH(B1428,'Registru note'!$B$5:$B$504,0)),""))</f>
        <v/>
      </c>
      <c r="H1428" s="25" t="str">
        <f t="shared" si="66"/>
        <v/>
      </c>
      <c r="I1428" s="25" t="str">
        <f t="shared" si="67"/>
        <v/>
      </c>
      <c r="J1428" s="15" t="str">
        <f>IF(B1428="","",IFERROR(INDEX('Registru note'!$D$5:$D$504,MATCH(B1428,'Registru note'!$B$5:$B$504,0)),""))</f>
        <v/>
      </c>
      <c r="K1428" s="17" t="str">
        <f>IF(AND(B1428="",D1428="",E1428=""),"",TRIM(IF(ISNA(MATCH(B1428,'Registru note'!$B$5:$B$504,0)),"Nota nu există în registru. ","")&amp;IF(D1428="","Lipsește contul debitor. ",IF(NOT(OR(ISNUMBER(MATCH(TRIM(IF(ISNUMBER(FIND(".",D1428)),LEFT(D1428,FIND(".",D1428)-1),D1428)),PlanCont,0)),ISNUMBER(MATCH(LEFT(TRIM(IF(ISNUMBER(FIND(".",D1428)),LEFT(D1428,FIND(".",D1428)-1),D1428)),4),PlanCont,0)),ISNUMBER(MATCH(LEFT(TRIM(IF(ISNUMBER(FIND(".",D1428)),LEFT(D1428,FIND(".",D1428)-1),D1428)),3),PlanCont,0)))),"Contul debitor nu există în plan. ",""))&amp;IF(E1428="","Lipsește contul creditor. ",IF(NOT(OR(ISNUMBER(MATCH(TRIM(IF(ISNUMBER(FIND(".",E1428)),LEFT(E1428,FIND(".",E1428)-1),E1428)),PlanCont,0)),ISNUMBER(MATCH(LEFT(TRIM(IF(ISNUMBER(FIND(".",E1428)),LEFT(E1428,FIND(".",E1428)-1),E1428)),4),PlanCont,0)),ISNUMBER(MATCH(LEFT(TRIM(IF(ISNUMBER(FIND(".",E1428)),LEFT(E1428,FIND(".",E1428)-1),E1428)),3),PlanCont,0)))),"Contul creditor nu există în plan. ",""))&amp;IF(AND(D1428&lt;&gt;"",TRIM(D1428&amp;"")=TRIM(E1428&amp;"")),"Același cont pe debit și credit. ","")&amp;IF(N(F1428)=0,"Lipsește suma. ","")&amp;IF(AND(N(F1428)&lt;0,J1428&lt;&gt;"Stornare"),"Sumă negativă într-o notă care nu e de stornare. ","")&amp;IF(C1428="","Lipsește explicația. ","")))</f>
        <v/>
      </c>
      <c r="L1428" s="1" t="str">
        <f>IF(B1428="","",B1428&amp;"|"&amp;COUNTIF($B$5:B1428,B1428))</f>
        <v/>
      </c>
      <c r="M1428" s="1" t="str">
        <f t="shared" si="68"/>
        <v/>
      </c>
    </row>
    <row r="1429" spans="2:13" x14ac:dyDescent="0.2">
      <c r="B1429" s="18"/>
      <c r="C1429" s="13"/>
      <c r="D1429" s="22"/>
      <c r="E1429" s="22"/>
      <c r="F1429" s="23"/>
      <c r="G1429" s="24" t="str">
        <f>IF(B1429="","",IFERROR(INDEX('Registru note'!$C$5:$C$504,MATCH(B1429,'Registru note'!$B$5:$B$504,0)),""))</f>
        <v/>
      </c>
      <c r="H1429" s="25" t="str">
        <f t="shared" si="66"/>
        <v/>
      </c>
      <c r="I1429" s="25" t="str">
        <f t="shared" si="67"/>
        <v/>
      </c>
      <c r="J1429" s="15" t="str">
        <f>IF(B1429="","",IFERROR(INDEX('Registru note'!$D$5:$D$504,MATCH(B1429,'Registru note'!$B$5:$B$504,0)),""))</f>
        <v/>
      </c>
      <c r="K1429" s="17" t="str">
        <f>IF(AND(B1429="",D1429="",E1429=""),"",TRIM(IF(ISNA(MATCH(B1429,'Registru note'!$B$5:$B$504,0)),"Nota nu există în registru. ","")&amp;IF(D1429="","Lipsește contul debitor. ",IF(NOT(OR(ISNUMBER(MATCH(TRIM(IF(ISNUMBER(FIND(".",D1429)),LEFT(D1429,FIND(".",D1429)-1),D1429)),PlanCont,0)),ISNUMBER(MATCH(LEFT(TRIM(IF(ISNUMBER(FIND(".",D1429)),LEFT(D1429,FIND(".",D1429)-1),D1429)),4),PlanCont,0)),ISNUMBER(MATCH(LEFT(TRIM(IF(ISNUMBER(FIND(".",D1429)),LEFT(D1429,FIND(".",D1429)-1),D1429)),3),PlanCont,0)))),"Contul debitor nu există în plan. ",""))&amp;IF(E1429="","Lipsește contul creditor. ",IF(NOT(OR(ISNUMBER(MATCH(TRIM(IF(ISNUMBER(FIND(".",E1429)),LEFT(E1429,FIND(".",E1429)-1),E1429)),PlanCont,0)),ISNUMBER(MATCH(LEFT(TRIM(IF(ISNUMBER(FIND(".",E1429)),LEFT(E1429,FIND(".",E1429)-1),E1429)),4),PlanCont,0)),ISNUMBER(MATCH(LEFT(TRIM(IF(ISNUMBER(FIND(".",E1429)),LEFT(E1429,FIND(".",E1429)-1),E1429)),3),PlanCont,0)))),"Contul creditor nu există în plan. ",""))&amp;IF(AND(D1429&lt;&gt;"",TRIM(D1429&amp;"")=TRIM(E1429&amp;"")),"Același cont pe debit și credit. ","")&amp;IF(N(F1429)=0,"Lipsește suma. ","")&amp;IF(AND(N(F1429)&lt;0,J1429&lt;&gt;"Stornare"),"Sumă negativă într-o notă care nu e de stornare. ","")&amp;IF(C1429="","Lipsește explicația. ","")))</f>
        <v/>
      </c>
      <c r="L1429" s="1" t="str">
        <f>IF(B1429="","",B1429&amp;"|"&amp;COUNTIF($B$5:B1429,B1429))</f>
        <v/>
      </c>
      <c r="M1429" s="1" t="str">
        <f t="shared" si="68"/>
        <v/>
      </c>
    </row>
    <row r="1430" spans="2:13" x14ac:dyDescent="0.2">
      <c r="B1430" s="18"/>
      <c r="C1430" s="13"/>
      <c r="D1430" s="22"/>
      <c r="E1430" s="22"/>
      <c r="F1430" s="23"/>
      <c r="G1430" s="24" t="str">
        <f>IF(B1430="","",IFERROR(INDEX('Registru note'!$C$5:$C$504,MATCH(B1430,'Registru note'!$B$5:$B$504,0)),""))</f>
        <v/>
      </c>
      <c r="H1430" s="25" t="str">
        <f t="shared" si="66"/>
        <v/>
      </c>
      <c r="I1430" s="25" t="str">
        <f t="shared" si="67"/>
        <v/>
      </c>
      <c r="J1430" s="15" t="str">
        <f>IF(B1430="","",IFERROR(INDEX('Registru note'!$D$5:$D$504,MATCH(B1430,'Registru note'!$B$5:$B$504,0)),""))</f>
        <v/>
      </c>
      <c r="K1430" s="17" t="str">
        <f>IF(AND(B1430="",D1430="",E1430=""),"",TRIM(IF(ISNA(MATCH(B1430,'Registru note'!$B$5:$B$504,0)),"Nota nu există în registru. ","")&amp;IF(D1430="","Lipsește contul debitor. ",IF(NOT(OR(ISNUMBER(MATCH(TRIM(IF(ISNUMBER(FIND(".",D1430)),LEFT(D1430,FIND(".",D1430)-1),D1430)),PlanCont,0)),ISNUMBER(MATCH(LEFT(TRIM(IF(ISNUMBER(FIND(".",D1430)),LEFT(D1430,FIND(".",D1430)-1),D1430)),4),PlanCont,0)),ISNUMBER(MATCH(LEFT(TRIM(IF(ISNUMBER(FIND(".",D1430)),LEFT(D1430,FIND(".",D1430)-1),D1430)),3),PlanCont,0)))),"Contul debitor nu există în plan. ",""))&amp;IF(E1430="","Lipsește contul creditor. ",IF(NOT(OR(ISNUMBER(MATCH(TRIM(IF(ISNUMBER(FIND(".",E1430)),LEFT(E1430,FIND(".",E1430)-1),E1430)),PlanCont,0)),ISNUMBER(MATCH(LEFT(TRIM(IF(ISNUMBER(FIND(".",E1430)),LEFT(E1430,FIND(".",E1430)-1),E1430)),4),PlanCont,0)),ISNUMBER(MATCH(LEFT(TRIM(IF(ISNUMBER(FIND(".",E1430)),LEFT(E1430,FIND(".",E1430)-1),E1430)),3),PlanCont,0)))),"Contul creditor nu există în plan. ",""))&amp;IF(AND(D1430&lt;&gt;"",TRIM(D1430&amp;"")=TRIM(E1430&amp;"")),"Același cont pe debit și credit. ","")&amp;IF(N(F1430)=0,"Lipsește suma. ","")&amp;IF(AND(N(F1430)&lt;0,J1430&lt;&gt;"Stornare"),"Sumă negativă într-o notă care nu e de stornare. ","")&amp;IF(C1430="","Lipsește explicația. ","")))</f>
        <v/>
      </c>
      <c r="L1430" s="1" t="str">
        <f>IF(B1430="","",B1430&amp;"|"&amp;COUNTIF($B$5:B1430,B1430))</f>
        <v/>
      </c>
      <c r="M1430" s="1" t="str">
        <f t="shared" si="68"/>
        <v/>
      </c>
    </row>
    <row r="1431" spans="2:13" x14ac:dyDescent="0.2">
      <c r="B1431" s="18"/>
      <c r="C1431" s="13"/>
      <c r="D1431" s="22"/>
      <c r="E1431" s="22"/>
      <c r="F1431" s="23"/>
      <c r="G1431" s="24" t="str">
        <f>IF(B1431="","",IFERROR(INDEX('Registru note'!$C$5:$C$504,MATCH(B1431,'Registru note'!$B$5:$B$504,0)),""))</f>
        <v/>
      </c>
      <c r="H1431" s="25" t="str">
        <f t="shared" si="66"/>
        <v/>
      </c>
      <c r="I1431" s="25" t="str">
        <f t="shared" si="67"/>
        <v/>
      </c>
      <c r="J1431" s="15" t="str">
        <f>IF(B1431="","",IFERROR(INDEX('Registru note'!$D$5:$D$504,MATCH(B1431,'Registru note'!$B$5:$B$504,0)),""))</f>
        <v/>
      </c>
      <c r="K1431" s="17" t="str">
        <f>IF(AND(B1431="",D1431="",E1431=""),"",TRIM(IF(ISNA(MATCH(B1431,'Registru note'!$B$5:$B$504,0)),"Nota nu există în registru. ","")&amp;IF(D1431="","Lipsește contul debitor. ",IF(NOT(OR(ISNUMBER(MATCH(TRIM(IF(ISNUMBER(FIND(".",D1431)),LEFT(D1431,FIND(".",D1431)-1),D1431)),PlanCont,0)),ISNUMBER(MATCH(LEFT(TRIM(IF(ISNUMBER(FIND(".",D1431)),LEFT(D1431,FIND(".",D1431)-1),D1431)),4),PlanCont,0)),ISNUMBER(MATCH(LEFT(TRIM(IF(ISNUMBER(FIND(".",D1431)),LEFT(D1431,FIND(".",D1431)-1),D1431)),3),PlanCont,0)))),"Contul debitor nu există în plan. ",""))&amp;IF(E1431="","Lipsește contul creditor. ",IF(NOT(OR(ISNUMBER(MATCH(TRIM(IF(ISNUMBER(FIND(".",E1431)),LEFT(E1431,FIND(".",E1431)-1),E1431)),PlanCont,0)),ISNUMBER(MATCH(LEFT(TRIM(IF(ISNUMBER(FIND(".",E1431)),LEFT(E1431,FIND(".",E1431)-1),E1431)),4),PlanCont,0)),ISNUMBER(MATCH(LEFT(TRIM(IF(ISNUMBER(FIND(".",E1431)),LEFT(E1431,FIND(".",E1431)-1),E1431)),3),PlanCont,0)))),"Contul creditor nu există în plan. ",""))&amp;IF(AND(D1431&lt;&gt;"",TRIM(D1431&amp;"")=TRIM(E1431&amp;"")),"Același cont pe debit și credit. ","")&amp;IF(N(F1431)=0,"Lipsește suma. ","")&amp;IF(AND(N(F1431)&lt;0,J1431&lt;&gt;"Stornare"),"Sumă negativă într-o notă care nu e de stornare. ","")&amp;IF(C1431="","Lipsește explicația. ","")))</f>
        <v/>
      </c>
      <c r="L1431" s="1" t="str">
        <f>IF(B1431="","",B1431&amp;"|"&amp;COUNTIF($B$5:B1431,B1431))</f>
        <v/>
      </c>
      <c r="M1431" s="1" t="str">
        <f t="shared" si="68"/>
        <v/>
      </c>
    </row>
    <row r="1432" spans="2:13" x14ac:dyDescent="0.2">
      <c r="B1432" s="18"/>
      <c r="C1432" s="13"/>
      <c r="D1432" s="22"/>
      <c r="E1432" s="22"/>
      <c r="F1432" s="23"/>
      <c r="G1432" s="24" t="str">
        <f>IF(B1432="","",IFERROR(INDEX('Registru note'!$C$5:$C$504,MATCH(B1432,'Registru note'!$B$5:$B$504,0)),""))</f>
        <v/>
      </c>
      <c r="H1432" s="25" t="str">
        <f t="shared" si="66"/>
        <v/>
      </c>
      <c r="I1432" s="25" t="str">
        <f t="shared" si="67"/>
        <v/>
      </c>
      <c r="J1432" s="15" t="str">
        <f>IF(B1432="","",IFERROR(INDEX('Registru note'!$D$5:$D$504,MATCH(B1432,'Registru note'!$B$5:$B$504,0)),""))</f>
        <v/>
      </c>
      <c r="K1432" s="17" t="str">
        <f>IF(AND(B1432="",D1432="",E1432=""),"",TRIM(IF(ISNA(MATCH(B1432,'Registru note'!$B$5:$B$504,0)),"Nota nu există în registru. ","")&amp;IF(D1432="","Lipsește contul debitor. ",IF(NOT(OR(ISNUMBER(MATCH(TRIM(IF(ISNUMBER(FIND(".",D1432)),LEFT(D1432,FIND(".",D1432)-1),D1432)),PlanCont,0)),ISNUMBER(MATCH(LEFT(TRIM(IF(ISNUMBER(FIND(".",D1432)),LEFT(D1432,FIND(".",D1432)-1),D1432)),4),PlanCont,0)),ISNUMBER(MATCH(LEFT(TRIM(IF(ISNUMBER(FIND(".",D1432)),LEFT(D1432,FIND(".",D1432)-1),D1432)),3),PlanCont,0)))),"Contul debitor nu există în plan. ",""))&amp;IF(E1432="","Lipsește contul creditor. ",IF(NOT(OR(ISNUMBER(MATCH(TRIM(IF(ISNUMBER(FIND(".",E1432)),LEFT(E1432,FIND(".",E1432)-1),E1432)),PlanCont,0)),ISNUMBER(MATCH(LEFT(TRIM(IF(ISNUMBER(FIND(".",E1432)),LEFT(E1432,FIND(".",E1432)-1),E1432)),4),PlanCont,0)),ISNUMBER(MATCH(LEFT(TRIM(IF(ISNUMBER(FIND(".",E1432)),LEFT(E1432,FIND(".",E1432)-1),E1432)),3),PlanCont,0)))),"Contul creditor nu există în plan. ",""))&amp;IF(AND(D1432&lt;&gt;"",TRIM(D1432&amp;"")=TRIM(E1432&amp;"")),"Același cont pe debit și credit. ","")&amp;IF(N(F1432)=0,"Lipsește suma. ","")&amp;IF(AND(N(F1432)&lt;0,J1432&lt;&gt;"Stornare"),"Sumă negativă într-o notă care nu e de stornare. ","")&amp;IF(C1432="","Lipsește explicația. ","")))</f>
        <v/>
      </c>
      <c r="L1432" s="1" t="str">
        <f>IF(B1432="","",B1432&amp;"|"&amp;COUNTIF($B$5:B1432,B1432))</f>
        <v/>
      </c>
      <c r="M1432" s="1" t="str">
        <f t="shared" si="68"/>
        <v/>
      </c>
    </row>
    <row r="1433" spans="2:13" x14ac:dyDescent="0.2">
      <c r="B1433" s="18"/>
      <c r="C1433" s="13"/>
      <c r="D1433" s="22"/>
      <c r="E1433" s="22"/>
      <c r="F1433" s="23"/>
      <c r="G1433" s="24" t="str">
        <f>IF(B1433="","",IFERROR(INDEX('Registru note'!$C$5:$C$504,MATCH(B1433,'Registru note'!$B$5:$B$504,0)),""))</f>
        <v/>
      </c>
      <c r="H1433" s="25" t="str">
        <f t="shared" si="66"/>
        <v/>
      </c>
      <c r="I1433" s="25" t="str">
        <f t="shared" si="67"/>
        <v/>
      </c>
      <c r="J1433" s="15" t="str">
        <f>IF(B1433="","",IFERROR(INDEX('Registru note'!$D$5:$D$504,MATCH(B1433,'Registru note'!$B$5:$B$504,0)),""))</f>
        <v/>
      </c>
      <c r="K1433" s="17" t="str">
        <f>IF(AND(B1433="",D1433="",E1433=""),"",TRIM(IF(ISNA(MATCH(B1433,'Registru note'!$B$5:$B$504,0)),"Nota nu există în registru. ","")&amp;IF(D1433="","Lipsește contul debitor. ",IF(NOT(OR(ISNUMBER(MATCH(TRIM(IF(ISNUMBER(FIND(".",D1433)),LEFT(D1433,FIND(".",D1433)-1),D1433)),PlanCont,0)),ISNUMBER(MATCH(LEFT(TRIM(IF(ISNUMBER(FIND(".",D1433)),LEFT(D1433,FIND(".",D1433)-1),D1433)),4),PlanCont,0)),ISNUMBER(MATCH(LEFT(TRIM(IF(ISNUMBER(FIND(".",D1433)),LEFT(D1433,FIND(".",D1433)-1),D1433)),3),PlanCont,0)))),"Contul debitor nu există în plan. ",""))&amp;IF(E1433="","Lipsește contul creditor. ",IF(NOT(OR(ISNUMBER(MATCH(TRIM(IF(ISNUMBER(FIND(".",E1433)),LEFT(E1433,FIND(".",E1433)-1),E1433)),PlanCont,0)),ISNUMBER(MATCH(LEFT(TRIM(IF(ISNUMBER(FIND(".",E1433)),LEFT(E1433,FIND(".",E1433)-1),E1433)),4),PlanCont,0)),ISNUMBER(MATCH(LEFT(TRIM(IF(ISNUMBER(FIND(".",E1433)),LEFT(E1433,FIND(".",E1433)-1),E1433)),3),PlanCont,0)))),"Contul creditor nu există în plan. ",""))&amp;IF(AND(D1433&lt;&gt;"",TRIM(D1433&amp;"")=TRIM(E1433&amp;"")),"Același cont pe debit și credit. ","")&amp;IF(N(F1433)=0,"Lipsește suma. ","")&amp;IF(AND(N(F1433)&lt;0,J1433&lt;&gt;"Stornare"),"Sumă negativă într-o notă care nu e de stornare. ","")&amp;IF(C1433="","Lipsește explicația. ","")))</f>
        <v/>
      </c>
      <c r="L1433" s="1" t="str">
        <f>IF(B1433="","",B1433&amp;"|"&amp;COUNTIF($B$5:B1433,B1433))</f>
        <v/>
      </c>
      <c r="M1433" s="1" t="str">
        <f t="shared" si="68"/>
        <v/>
      </c>
    </row>
    <row r="1434" spans="2:13" x14ac:dyDescent="0.2">
      <c r="B1434" s="18"/>
      <c r="C1434" s="13"/>
      <c r="D1434" s="22"/>
      <c r="E1434" s="22"/>
      <c r="F1434" s="23"/>
      <c r="G1434" s="24" t="str">
        <f>IF(B1434="","",IFERROR(INDEX('Registru note'!$C$5:$C$504,MATCH(B1434,'Registru note'!$B$5:$B$504,0)),""))</f>
        <v/>
      </c>
      <c r="H1434" s="25" t="str">
        <f t="shared" si="66"/>
        <v/>
      </c>
      <c r="I1434" s="25" t="str">
        <f t="shared" si="67"/>
        <v/>
      </c>
      <c r="J1434" s="15" t="str">
        <f>IF(B1434="","",IFERROR(INDEX('Registru note'!$D$5:$D$504,MATCH(B1434,'Registru note'!$B$5:$B$504,0)),""))</f>
        <v/>
      </c>
      <c r="K1434" s="17" t="str">
        <f>IF(AND(B1434="",D1434="",E1434=""),"",TRIM(IF(ISNA(MATCH(B1434,'Registru note'!$B$5:$B$504,0)),"Nota nu există în registru. ","")&amp;IF(D1434="","Lipsește contul debitor. ",IF(NOT(OR(ISNUMBER(MATCH(TRIM(IF(ISNUMBER(FIND(".",D1434)),LEFT(D1434,FIND(".",D1434)-1),D1434)),PlanCont,0)),ISNUMBER(MATCH(LEFT(TRIM(IF(ISNUMBER(FIND(".",D1434)),LEFT(D1434,FIND(".",D1434)-1),D1434)),4),PlanCont,0)),ISNUMBER(MATCH(LEFT(TRIM(IF(ISNUMBER(FIND(".",D1434)),LEFT(D1434,FIND(".",D1434)-1),D1434)),3),PlanCont,0)))),"Contul debitor nu există în plan. ",""))&amp;IF(E1434="","Lipsește contul creditor. ",IF(NOT(OR(ISNUMBER(MATCH(TRIM(IF(ISNUMBER(FIND(".",E1434)),LEFT(E1434,FIND(".",E1434)-1),E1434)),PlanCont,0)),ISNUMBER(MATCH(LEFT(TRIM(IF(ISNUMBER(FIND(".",E1434)),LEFT(E1434,FIND(".",E1434)-1),E1434)),4),PlanCont,0)),ISNUMBER(MATCH(LEFT(TRIM(IF(ISNUMBER(FIND(".",E1434)),LEFT(E1434,FIND(".",E1434)-1),E1434)),3),PlanCont,0)))),"Contul creditor nu există în plan. ",""))&amp;IF(AND(D1434&lt;&gt;"",TRIM(D1434&amp;"")=TRIM(E1434&amp;"")),"Același cont pe debit și credit. ","")&amp;IF(N(F1434)=0,"Lipsește suma. ","")&amp;IF(AND(N(F1434)&lt;0,J1434&lt;&gt;"Stornare"),"Sumă negativă într-o notă care nu e de stornare. ","")&amp;IF(C1434="","Lipsește explicația. ","")))</f>
        <v/>
      </c>
      <c r="L1434" s="1" t="str">
        <f>IF(B1434="","",B1434&amp;"|"&amp;COUNTIF($B$5:B1434,B1434))</f>
        <v/>
      </c>
      <c r="M1434" s="1" t="str">
        <f t="shared" si="68"/>
        <v/>
      </c>
    </row>
    <row r="1435" spans="2:13" x14ac:dyDescent="0.2">
      <c r="B1435" s="18"/>
      <c r="C1435" s="13"/>
      <c r="D1435" s="22"/>
      <c r="E1435" s="22"/>
      <c r="F1435" s="23"/>
      <c r="G1435" s="24" t="str">
        <f>IF(B1435="","",IFERROR(INDEX('Registru note'!$C$5:$C$504,MATCH(B1435,'Registru note'!$B$5:$B$504,0)),""))</f>
        <v/>
      </c>
      <c r="H1435" s="25" t="str">
        <f t="shared" si="66"/>
        <v/>
      </c>
      <c r="I1435" s="25" t="str">
        <f t="shared" si="67"/>
        <v/>
      </c>
      <c r="J1435" s="15" t="str">
        <f>IF(B1435="","",IFERROR(INDEX('Registru note'!$D$5:$D$504,MATCH(B1435,'Registru note'!$B$5:$B$504,0)),""))</f>
        <v/>
      </c>
      <c r="K1435" s="17" t="str">
        <f>IF(AND(B1435="",D1435="",E1435=""),"",TRIM(IF(ISNA(MATCH(B1435,'Registru note'!$B$5:$B$504,0)),"Nota nu există în registru. ","")&amp;IF(D1435="","Lipsește contul debitor. ",IF(NOT(OR(ISNUMBER(MATCH(TRIM(IF(ISNUMBER(FIND(".",D1435)),LEFT(D1435,FIND(".",D1435)-1),D1435)),PlanCont,0)),ISNUMBER(MATCH(LEFT(TRIM(IF(ISNUMBER(FIND(".",D1435)),LEFT(D1435,FIND(".",D1435)-1),D1435)),4),PlanCont,0)),ISNUMBER(MATCH(LEFT(TRIM(IF(ISNUMBER(FIND(".",D1435)),LEFT(D1435,FIND(".",D1435)-1),D1435)),3),PlanCont,0)))),"Contul debitor nu există în plan. ",""))&amp;IF(E1435="","Lipsește contul creditor. ",IF(NOT(OR(ISNUMBER(MATCH(TRIM(IF(ISNUMBER(FIND(".",E1435)),LEFT(E1435,FIND(".",E1435)-1),E1435)),PlanCont,0)),ISNUMBER(MATCH(LEFT(TRIM(IF(ISNUMBER(FIND(".",E1435)),LEFT(E1435,FIND(".",E1435)-1),E1435)),4),PlanCont,0)),ISNUMBER(MATCH(LEFT(TRIM(IF(ISNUMBER(FIND(".",E1435)),LEFT(E1435,FIND(".",E1435)-1),E1435)),3),PlanCont,0)))),"Contul creditor nu există în plan. ",""))&amp;IF(AND(D1435&lt;&gt;"",TRIM(D1435&amp;"")=TRIM(E1435&amp;"")),"Același cont pe debit și credit. ","")&amp;IF(N(F1435)=0,"Lipsește suma. ","")&amp;IF(AND(N(F1435)&lt;0,J1435&lt;&gt;"Stornare"),"Sumă negativă într-o notă care nu e de stornare. ","")&amp;IF(C1435="","Lipsește explicația. ","")))</f>
        <v/>
      </c>
      <c r="L1435" s="1" t="str">
        <f>IF(B1435="","",B1435&amp;"|"&amp;COUNTIF($B$5:B1435,B1435))</f>
        <v/>
      </c>
      <c r="M1435" s="1" t="str">
        <f t="shared" si="68"/>
        <v/>
      </c>
    </row>
    <row r="1436" spans="2:13" x14ac:dyDescent="0.2">
      <c r="B1436" s="18"/>
      <c r="C1436" s="13"/>
      <c r="D1436" s="22"/>
      <c r="E1436" s="22"/>
      <c r="F1436" s="23"/>
      <c r="G1436" s="24" t="str">
        <f>IF(B1436="","",IFERROR(INDEX('Registru note'!$C$5:$C$504,MATCH(B1436,'Registru note'!$B$5:$B$504,0)),""))</f>
        <v/>
      </c>
      <c r="H1436" s="25" t="str">
        <f t="shared" si="66"/>
        <v/>
      </c>
      <c r="I1436" s="25" t="str">
        <f t="shared" si="67"/>
        <v/>
      </c>
      <c r="J1436" s="15" t="str">
        <f>IF(B1436="","",IFERROR(INDEX('Registru note'!$D$5:$D$504,MATCH(B1436,'Registru note'!$B$5:$B$504,0)),""))</f>
        <v/>
      </c>
      <c r="K1436" s="17" t="str">
        <f>IF(AND(B1436="",D1436="",E1436=""),"",TRIM(IF(ISNA(MATCH(B1436,'Registru note'!$B$5:$B$504,0)),"Nota nu există în registru. ","")&amp;IF(D1436="","Lipsește contul debitor. ",IF(NOT(OR(ISNUMBER(MATCH(TRIM(IF(ISNUMBER(FIND(".",D1436)),LEFT(D1436,FIND(".",D1436)-1),D1436)),PlanCont,0)),ISNUMBER(MATCH(LEFT(TRIM(IF(ISNUMBER(FIND(".",D1436)),LEFT(D1436,FIND(".",D1436)-1),D1436)),4),PlanCont,0)),ISNUMBER(MATCH(LEFT(TRIM(IF(ISNUMBER(FIND(".",D1436)),LEFT(D1436,FIND(".",D1436)-1),D1436)),3),PlanCont,0)))),"Contul debitor nu există în plan. ",""))&amp;IF(E1436="","Lipsește contul creditor. ",IF(NOT(OR(ISNUMBER(MATCH(TRIM(IF(ISNUMBER(FIND(".",E1436)),LEFT(E1436,FIND(".",E1436)-1),E1436)),PlanCont,0)),ISNUMBER(MATCH(LEFT(TRIM(IF(ISNUMBER(FIND(".",E1436)),LEFT(E1436,FIND(".",E1436)-1),E1436)),4),PlanCont,0)),ISNUMBER(MATCH(LEFT(TRIM(IF(ISNUMBER(FIND(".",E1436)),LEFT(E1436,FIND(".",E1436)-1),E1436)),3),PlanCont,0)))),"Contul creditor nu există în plan. ",""))&amp;IF(AND(D1436&lt;&gt;"",TRIM(D1436&amp;"")=TRIM(E1436&amp;"")),"Același cont pe debit și credit. ","")&amp;IF(N(F1436)=0,"Lipsește suma. ","")&amp;IF(AND(N(F1436)&lt;0,J1436&lt;&gt;"Stornare"),"Sumă negativă într-o notă care nu e de stornare. ","")&amp;IF(C1436="","Lipsește explicația. ","")))</f>
        <v/>
      </c>
      <c r="L1436" s="1" t="str">
        <f>IF(B1436="","",B1436&amp;"|"&amp;COUNTIF($B$5:B1436,B1436))</f>
        <v/>
      </c>
      <c r="M1436" s="1" t="str">
        <f t="shared" si="68"/>
        <v/>
      </c>
    </row>
    <row r="1437" spans="2:13" x14ac:dyDescent="0.2">
      <c r="B1437" s="18"/>
      <c r="C1437" s="13"/>
      <c r="D1437" s="22"/>
      <c r="E1437" s="22"/>
      <c r="F1437" s="23"/>
      <c r="G1437" s="24" t="str">
        <f>IF(B1437="","",IFERROR(INDEX('Registru note'!$C$5:$C$504,MATCH(B1437,'Registru note'!$B$5:$B$504,0)),""))</f>
        <v/>
      </c>
      <c r="H1437" s="25" t="str">
        <f t="shared" si="66"/>
        <v/>
      </c>
      <c r="I1437" s="25" t="str">
        <f t="shared" si="67"/>
        <v/>
      </c>
      <c r="J1437" s="15" t="str">
        <f>IF(B1437="","",IFERROR(INDEX('Registru note'!$D$5:$D$504,MATCH(B1437,'Registru note'!$B$5:$B$504,0)),""))</f>
        <v/>
      </c>
      <c r="K1437" s="17" t="str">
        <f>IF(AND(B1437="",D1437="",E1437=""),"",TRIM(IF(ISNA(MATCH(B1437,'Registru note'!$B$5:$B$504,0)),"Nota nu există în registru. ","")&amp;IF(D1437="","Lipsește contul debitor. ",IF(NOT(OR(ISNUMBER(MATCH(TRIM(IF(ISNUMBER(FIND(".",D1437)),LEFT(D1437,FIND(".",D1437)-1),D1437)),PlanCont,0)),ISNUMBER(MATCH(LEFT(TRIM(IF(ISNUMBER(FIND(".",D1437)),LEFT(D1437,FIND(".",D1437)-1),D1437)),4),PlanCont,0)),ISNUMBER(MATCH(LEFT(TRIM(IF(ISNUMBER(FIND(".",D1437)),LEFT(D1437,FIND(".",D1437)-1),D1437)),3),PlanCont,0)))),"Contul debitor nu există în plan. ",""))&amp;IF(E1437="","Lipsește contul creditor. ",IF(NOT(OR(ISNUMBER(MATCH(TRIM(IF(ISNUMBER(FIND(".",E1437)),LEFT(E1437,FIND(".",E1437)-1),E1437)),PlanCont,0)),ISNUMBER(MATCH(LEFT(TRIM(IF(ISNUMBER(FIND(".",E1437)),LEFT(E1437,FIND(".",E1437)-1),E1437)),4),PlanCont,0)),ISNUMBER(MATCH(LEFT(TRIM(IF(ISNUMBER(FIND(".",E1437)),LEFT(E1437,FIND(".",E1437)-1),E1437)),3),PlanCont,0)))),"Contul creditor nu există în plan. ",""))&amp;IF(AND(D1437&lt;&gt;"",TRIM(D1437&amp;"")=TRIM(E1437&amp;"")),"Același cont pe debit și credit. ","")&amp;IF(N(F1437)=0,"Lipsește suma. ","")&amp;IF(AND(N(F1437)&lt;0,J1437&lt;&gt;"Stornare"),"Sumă negativă într-o notă care nu e de stornare. ","")&amp;IF(C1437="","Lipsește explicația. ","")))</f>
        <v/>
      </c>
      <c r="L1437" s="1" t="str">
        <f>IF(B1437="","",B1437&amp;"|"&amp;COUNTIF($B$5:B1437,B1437))</f>
        <v/>
      </c>
      <c r="M1437" s="1" t="str">
        <f t="shared" si="68"/>
        <v/>
      </c>
    </row>
    <row r="1438" spans="2:13" x14ac:dyDescent="0.2">
      <c r="B1438" s="18"/>
      <c r="C1438" s="13"/>
      <c r="D1438" s="22"/>
      <c r="E1438" s="22"/>
      <c r="F1438" s="23"/>
      <c r="G1438" s="24" t="str">
        <f>IF(B1438="","",IFERROR(INDEX('Registru note'!$C$5:$C$504,MATCH(B1438,'Registru note'!$B$5:$B$504,0)),""))</f>
        <v/>
      </c>
      <c r="H1438" s="25" t="str">
        <f t="shared" si="66"/>
        <v/>
      </c>
      <c r="I1438" s="25" t="str">
        <f t="shared" si="67"/>
        <v/>
      </c>
      <c r="J1438" s="15" t="str">
        <f>IF(B1438="","",IFERROR(INDEX('Registru note'!$D$5:$D$504,MATCH(B1438,'Registru note'!$B$5:$B$504,0)),""))</f>
        <v/>
      </c>
      <c r="K1438" s="17" t="str">
        <f>IF(AND(B1438="",D1438="",E1438=""),"",TRIM(IF(ISNA(MATCH(B1438,'Registru note'!$B$5:$B$504,0)),"Nota nu există în registru. ","")&amp;IF(D1438="","Lipsește contul debitor. ",IF(NOT(OR(ISNUMBER(MATCH(TRIM(IF(ISNUMBER(FIND(".",D1438)),LEFT(D1438,FIND(".",D1438)-1),D1438)),PlanCont,0)),ISNUMBER(MATCH(LEFT(TRIM(IF(ISNUMBER(FIND(".",D1438)),LEFT(D1438,FIND(".",D1438)-1),D1438)),4),PlanCont,0)),ISNUMBER(MATCH(LEFT(TRIM(IF(ISNUMBER(FIND(".",D1438)),LEFT(D1438,FIND(".",D1438)-1),D1438)),3),PlanCont,0)))),"Contul debitor nu există în plan. ",""))&amp;IF(E1438="","Lipsește contul creditor. ",IF(NOT(OR(ISNUMBER(MATCH(TRIM(IF(ISNUMBER(FIND(".",E1438)),LEFT(E1438,FIND(".",E1438)-1),E1438)),PlanCont,0)),ISNUMBER(MATCH(LEFT(TRIM(IF(ISNUMBER(FIND(".",E1438)),LEFT(E1438,FIND(".",E1438)-1),E1438)),4),PlanCont,0)),ISNUMBER(MATCH(LEFT(TRIM(IF(ISNUMBER(FIND(".",E1438)),LEFT(E1438,FIND(".",E1438)-1),E1438)),3),PlanCont,0)))),"Contul creditor nu există în plan. ",""))&amp;IF(AND(D1438&lt;&gt;"",TRIM(D1438&amp;"")=TRIM(E1438&amp;"")),"Același cont pe debit și credit. ","")&amp;IF(N(F1438)=0,"Lipsește suma. ","")&amp;IF(AND(N(F1438)&lt;0,J1438&lt;&gt;"Stornare"),"Sumă negativă într-o notă care nu e de stornare. ","")&amp;IF(C1438="","Lipsește explicația. ","")))</f>
        <v/>
      </c>
      <c r="L1438" s="1" t="str">
        <f>IF(B1438="","",B1438&amp;"|"&amp;COUNTIF($B$5:B1438,B1438))</f>
        <v/>
      </c>
      <c r="M1438" s="1" t="str">
        <f t="shared" si="68"/>
        <v/>
      </c>
    </row>
    <row r="1439" spans="2:13" x14ac:dyDescent="0.2">
      <c r="B1439" s="18"/>
      <c r="C1439" s="13"/>
      <c r="D1439" s="22"/>
      <c r="E1439" s="22"/>
      <c r="F1439" s="23"/>
      <c r="G1439" s="24" t="str">
        <f>IF(B1439="","",IFERROR(INDEX('Registru note'!$C$5:$C$504,MATCH(B1439,'Registru note'!$B$5:$B$504,0)),""))</f>
        <v/>
      </c>
      <c r="H1439" s="25" t="str">
        <f t="shared" si="66"/>
        <v/>
      </c>
      <c r="I1439" s="25" t="str">
        <f t="shared" si="67"/>
        <v/>
      </c>
      <c r="J1439" s="15" t="str">
        <f>IF(B1439="","",IFERROR(INDEX('Registru note'!$D$5:$D$504,MATCH(B1439,'Registru note'!$B$5:$B$504,0)),""))</f>
        <v/>
      </c>
      <c r="K1439" s="17" t="str">
        <f>IF(AND(B1439="",D1439="",E1439=""),"",TRIM(IF(ISNA(MATCH(B1439,'Registru note'!$B$5:$B$504,0)),"Nota nu există în registru. ","")&amp;IF(D1439="","Lipsește contul debitor. ",IF(NOT(OR(ISNUMBER(MATCH(TRIM(IF(ISNUMBER(FIND(".",D1439)),LEFT(D1439,FIND(".",D1439)-1),D1439)),PlanCont,0)),ISNUMBER(MATCH(LEFT(TRIM(IF(ISNUMBER(FIND(".",D1439)),LEFT(D1439,FIND(".",D1439)-1),D1439)),4),PlanCont,0)),ISNUMBER(MATCH(LEFT(TRIM(IF(ISNUMBER(FIND(".",D1439)),LEFT(D1439,FIND(".",D1439)-1),D1439)),3),PlanCont,0)))),"Contul debitor nu există în plan. ",""))&amp;IF(E1439="","Lipsește contul creditor. ",IF(NOT(OR(ISNUMBER(MATCH(TRIM(IF(ISNUMBER(FIND(".",E1439)),LEFT(E1439,FIND(".",E1439)-1),E1439)),PlanCont,0)),ISNUMBER(MATCH(LEFT(TRIM(IF(ISNUMBER(FIND(".",E1439)),LEFT(E1439,FIND(".",E1439)-1),E1439)),4),PlanCont,0)),ISNUMBER(MATCH(LEFT(TRIM(IF(ISNUMBER(FIND(".",E1439)),LEFT(E1439,FIND(".",E1439)-1),E1439)),3),PlanCont,0)))),"Contul creditor nu există în plan. ",""))&amp;IF(AND(D1439&lt;&gt;"",TRIM(D1439&amp;"")=TRIM(E1439&amp;"")),"Același cont pe debit și credit. ","")&amp;IF(N(F1439)=0,"Lipsește suma. ","")&amp;IF(AND(N(F1439)&lt;0,J1439&lt;&gt;"Stornare"),"Sumă negativă într-o notă care nu e de stornare. ","")&amp;IF(C1439="","Lipsește explicația. ","")))</f>
        <v/>
      </c>
      <c r="L1439" s="1" t="str">
        <f>IF(B1439="","",B1439&amp;"|"&amp;COUNTIF($B$5:B1439,B1439))</f>
        <v/>
      </c>
      <c r="M1439" s="1" t="str">
        <f t="shared" si="68"/>
        <v/>
      </c>
    </row>
    <row r="1440" spans="2:13" x14ac:dyDescent="0.2">
      <c r="B1440" s="18"/>
      <c r="C1440" s="13"/>
      <c r="D1440" s="22"/>
      <c r="E1440" s="22"/>
      <c r="F1440" s="23"/>
      <c r="G1440" s="24" t="str">
        <f>IF(B1440="","",IFERROR(INDEX('Registru note'!$C$5:$C$504,MATCH(B1440,'Registru note'!$B$5:$B$504,0)),""))</f>
        <v/>
      </c>
      <c r="H1440" s="25" t="str">
        <f t="shared" si="66"/>
        <v/>
      </c>
      <c r="I1440" s="25" t="str">
        <f t="shared" si="67"/>
        <v/>
      </c>
      <c r="J1440" s="15" t="str">
        <f>IF(B1440="","",IFERROR(INDEX('Registru note'!$D$5:$D$504,MATCH(B1440,'Registru note'!$B$5:$B$504,0)),""))</f>
        <v/>
      </c>
      <c r="K1440" s="17" t="str">
        <f>IF(AND(B1440="",D1440="",E1440=""),"",TRIM(IF(ISNA(MATCH(B1440,'Registru note'!$B$5:$B$504,0)),"Nota nu există în registru. ","")&amp;IF(D1440="","Lipsește contul debitor. ",IF(NOT(OR(ISNUMBER(MATCH(TRIM(IF(ISNUMBER(FIND(".",D1440)),LEFT(D1440,FIND(".",D1440)-1),D1440)),PlanCont,0)),ISNUMBER(MATCH(LEFT(TRIM(IF(ISNUMBER(FIND(".",D1440)),LEFT(D1440,FIND(".",D1440)-1),D1440)),4),PlanCont,0)),ISNUMBER(MATCH(LEFT(TRIM(IF(ISNUMBER(FIND(".",D1440)),LEFT(D1440,FIND(".",D1440)-1),D1440)),3),PlanCont,0)))),"Contul debitor nu există în plan. ",""))&amp;IF(E1440="","Lipsește contul creditor. ",IF(NOT(OR(ISNUMBER(MATCH(TRIM(IF(ISNUMBER(FIND(".",E1440)),LEFT(E1440,FIND(".",E1440)-1),E1440)),PlanCont,0)),ISNUMBER(MATCH(LEFT(TRIM(IF(ISNUMBER(FIND(".",E1440)),LEFT(E1440,FIND(".",E1440)-1),E1440)),4),PlanCont,0)),ISNUMBER(MATCH(LEFT(TRIM(IF(ISNUMBER(FIND(".",E1440)),LEFT(E1440,FIND(".",E1440)-1),E1440)),3),PlanCont,0)))),"Contul creditor nu există în plan. ",""))&amp;IF(AND(D1440&lt;&gt;"",TRIM(D1440&amp;"")=TRIM(E1440&amp;"")),"Același cont pe debit și credit. ","")&amp;IF(N(F1440)=0,"Lipsește suma. ","")&amp;IF(AND(N(F1440)&lt;0,J1440&lt;&gt;"Stornare"),"Sumă negativă într-o notă care nu e de stornare. ","")&amp;IF(C1440="","Lipsește explicația. ","")))</f>
        <v/>
      </c>
      <c r="L1440" s="1" t="str">
        <f>IF(B1440="","",B1440&amp;"|"&amp;COUNTIF($B$5:B1440,B1440))</f>
        <v/>
      </c>
      <c r="M1440" s="1" t="str">
        <f t="shared" si="68"/>
        <v/>
      </c>
    </row>
    <row r="1441" spans="2:13" x14ac:dyDescent="0.2">
      <c r="B1441" s="18"/>
      <c r="C1441" s="13"/>
      <c r="D1441" s="22"/>
      <c r="E1441" s="22"/>
      <c r="F1441" s="23"/>
      <c r="G1441" s="24" t="str">
        <f>IF(B1441="","",IFERROR(INDEX('Registru note'!$C$5:$C$504,MATCH(B1441,'Registru note'!$B$5:$B$504,0)),""))</f>
        <v/>
      </c>
      <c r="H1441" s="25" t="str">
        <f t="shared" si="66"/>
        <v/>
      </c>
      <c r="I1441" s="25" t="str">
        <f t="shared" si="67"/>
        <v/>
      </c>
      <c r="J1441" s="15" t="str">
        <f>IF(B1441="","",IFERROR(INDEX('Registru note'!$D$5:$D$504,MATCH(B1441,'Registru note'!$B$5:$B$504,0)),""))</f>
        <v/>
      </c>
      <c r="K1441" s="17" t="str">
        <f>IF(AND(B1441="",D1441="",E1441=""),"",TRIM(IF(ISNA(MATCH(B1441,'Registru note'!$B$5:$B$504,0)),"Nota nu există în registru. ","")&amp;IF(D1441="","Lipsește contul debitor. ",IF(NOT(OR(ISNUMBER(MATCH(TRIM(IF(ISNUMBER(FIND(".",D1441)),LEFT(D1441,FIND(".",D1441)-1),D1441)),PlanCont,0)),ISNUMBER(MATCH(LEFT(TRIM(IF(ISNUMBER(FIND(".",D1441)),LEFT(D1441,FIND(".",D1441)-1),D1441)),4),PlanCont,0)),ISNUMBER(MATCH(LEFT(TRIM(IF(ISNUMBER(FIND(".",D1441)),LEFT(D1441,FIND(".",D1441)-1),D1441)),3),PlanCont,0)))),"Contul debitor nu există în plan. ",""))&amp;IF(E1441="","Lipsește contul creditor. ",IF(NOT(OR(ISNUMBER(MATCH(TRIM(IF(ISNUMBER(FIND(".",E1441)),LEFT(E1441,FIND(".",E1441)-1),E1441)),PlanCont,0)),ISNUMBER(MATCH(LEFT(TRIM(IF(ISNUMBER(FIND(".",E1441)),LEFT(E1441,FIND(".",E1441)-1),E1441)),4),PlanCont,0)),ISNUMBER(MATCH(LEFT(TRIM(IF(ISNUMBER(FIND(".",E1441)),LEFT(E1441,FIND(".",E1441)-1),E1441)),3),PlanCont,0)))),"Contul creditor nu există în plan. ",""))&amp;IF(AND(D1441&lt;&gt;"",TRIM(D1441&amp;"")=TRIM(E1441&amp;"")),"Același cont pe debit și credit. ","")&amp;IF(N(F1441)=0,"Lipsește suma. ","")&amp;IF(AND(N(F1441)&lt;0,J1441&lt;&gt;"Stornare"),"Sumă negativă într-o notă care nu e de stornare. ","")&amp;IF(C1441="","Lipsește explicația. ","")))</f>
        <v/>
      </c>
      <c r="L1441" s="1" t="str">
        <f>IF(B1441="","",B1441&amp;"|"&amp;COUNTIF($B$5:B1441,B1441))</f>
        <v/>
      </c>
      <c r="M1441" s="1" t="str">
        <f t="shared" si="68"/>
        <v/>
      </c>
    </row>
    <row r="1442" spans="2:13" x14ac:dyDescent="0.2">
      <c r="B1442" s="18"/>
      <c r="C1442" s="13"/>
      <c r="D1442" s="22"/>
      <c r="E1442" s="22"/>
      <c r="F1442" s="23"/>
      <c r="G1442" s="24" t="str">
        <f>IF(B1442="","",IFERROR(INDEX('Registru note'!$C$5:$C$504,MATCH(B1442,'Registru note'!$B$5:$B$504,0)),""))</f>
        <v/>
      </c>
      <c r="H1442" s="25" t="str">
        <f t="shared" si="66"/>
        <v/>
      </c>
      <c r="I1442" s="25" t="str">
        <f t="shared" si="67"/>
        <v/>
      </c>
      <c r="J1442" s="15" t="str">
        <f>IF(B1442="","",IFERROR(INDEX('Registru note'!$D$5:$D$504,MATCH(B1442,'Registru note'!$B$5:$B$504,0)),""))</f>
        <v/>
      </c>
      <c r="K1442" s="17" t="str">
        <f>IF(AND(B1442="",D1442="",E1442=""),"",TRIM(IF(ISNA(MATCH(B1442,'Registru note'!$B$5:$B$504,0)),"Nota nu există în registru. ","")&amp;IF(D1442="","Lipsește contul debitor. ",IF(NOT(OR(ISNUMBER(MATCH(TRIM(IF(ISNUMBER(FIND(".",D1442)),LEFT(D1442,FIND(".",D1442)-1),D1442)),PlanCont,0)),ISNUMBER(MATCH(LEFT(TRIM(IF(ISNUMBER(FIND(".",D1442)),LEFT(D1442,FIND(".",D1442)-1),D1442)),4),PlanCont,0)),ISNUMBER(MATCH(LEFT(TRIM(IF(ISNUMBER(FIND(".",D1442)),LEFT(D1442,FIND(".",D1442)-1),D1442)),3),PlanCont,0)))),"Contul debitor nu există în plan. ",""))&amp;IF(E1442="","Lipsește contul creditor. ",IF(NOT(OR(ISNUMBER(MATCH(TRIM(IF(ISNUMBER(FIND(".",E1442)),LEFT(E1442,FIND(".",E1442)-1),E1442)),PlanCont,0)),ISNUMBER(MATCH(LEFT(TRIM(IF(ISNUMBER(FIND(".",E1442)),LEFT(E1442,FIND(".",E1442)-1),E1442)),4),PlanCont,0)),ISNUMBER(MATCH(LEFT(TRIM(IF(ISNUMBER(FIND(".",E1442)),LEFT(E1442,FIND(".",E1442)-1),E1442)),3),PlanCont,0)))),"Contul creditor nu există în plan. ",""))&amp;IF(AND(D1442&lt;&gt;"",TRIM(D1442&amp;"")=TRIM(E1442&amp;"")),"Același cont pe debit și credit. ","")&amp;IF(N(F1442)=0,"Lipsește suma. ","")&amp;IF(AND(N(F1442)&lt;0,J1442&lt;&gt;"Stornare"),"Sumă negativă într-o notă care nu e de stornare. ","")&amp;IF(C1442="","Lipsește explicația. ","")))</f>
        <v/>
      </c>
      <c r="L1442" s="1" t="str">
        <f>IF(B1442="","",B1442&amp;"|"&amp;COUNTIF($B$5:B1442,B1442))</f>
        <v/>
      </c>
      <c r="M1442" s="1" t="str">
        <f t="shared" si="68"/>
        <v/>
      </c>
    </row>
    <row r="1443" spans="2:13" x14ac:dyDescent="0.2">
      <c r="B1443" s="18"/>
      <c r="C1443" s="13"/>
      <c r="D1443" s="22"/>
      <c r="E1443" s="22"/>
      <c r="F1443" s="23"/>
      <c r="G1443" s="24" t="str">
        <f>IF(B1443="","",IFERROR(INDEX('Registru note'!$C$5:$C$504,MATCH(B1443,'Registru note'!$B$5:$B$504,0)),""))</f>
        <v/>
      </c>
      <c r="H1443" s="25" t="str">
        <f t="shared" si="66"/>
        <v/>
      </c>
      <c r="I1443" s="25" t="str">
        <f t="shared" si="67"/>
        <v/>
      </c>
      <c r="J1443" s="15" t="str">
        <f>IF(B1443="","",IFERROR(INDEX('Registru note'!$D$5:$D$504,MATCH(B1443,'Registru note'!$B$5:$B$504,0)),""))</f>
        <v/>
      </c>
      <c r="K1443" s="17" t="str">
        <f>IF(AND(B1443="",D1443="",E1443=""),"",TRIM(IF(ISNA(MATCH(B1443,'Registru note'!$B$5:$B$504,0)),"Nota nu există în registru. ","")&amp;IF(D1443="","Lipsește contul debitor. ",IF(NOT(OR(ISNUMBER(MATCH(TRIM(IF(ISNUMBER(FIND(".",D1443)),LEFT(D1443,FIND(".",D1443)-1),D1443)),PlanCont,0)),ISNUMBER(MATCH(LEFT(TRIM(IF(ISNUMBER(FIND(".",D1443)),LEFT(D1443,FIND(".",D1443)-1),D1443)),4),PlanCont,0)),ISNUMBER(MATCH(LEFT(TRIM(IF(ISNUMBER(FIND(".",D1443)),LEFT(D1443,FIND(".",D1443)-1),D1443)),3),PlanCont,0)))),"Contul debitor nu există în plan. ",""))&amp;IF(E1443="","Lipsește contul creditor. ",IF(NOT(OR(ISNUMBER(MATCH(TRIM(IF(ISNUMBER(FIND(".",E1443)),LEFT(E1443,FIND(".",E1443)-1),E1443)),PlanCont,0)),ISNUMBER(MATCH(LEFT(TRIM(IF(ISNUMBER(FIND(".",E1443)),LEFT(E1443,FIND(".",E1443)-1),E1443)),4),PlanCont,0)),ISNUMBER(MATCH(LEFT(TRIM(IF(ISNUMBER(FIND(".",E1443)),LEFT(E1443,FIND(".",E1443)-1),E1443)),3),PlanCont,0)))),"Contul creditor nu există în plan. ",""))&amp;IF(AND(D1443&lt;&gt;"",TRIM(D1443&amp;"")=TRIM(E1443&amp;"")),"Același cont pe debit și credit. ","")&amp;IF(N(F1443)=0,"Lipsește suma. ","")&amp;IF(AND(N(F1443)&lt;0,J1443&lt;&gt;"Stornare"),"Sumă negativă într-o notă care nu e de stornare. ","")&amp;IF(C1443="","Lipsește explicația. ","")))</f>
        <v/>
      </c>
      <c r="L1443" s="1" t="str">
        <f>IF(B1443="","",B1443&amp;"|"&amp;COUNTIF($B$5:B1443,B1443))</f>
        <v/>
      </c>
      <c r="M1443" s="1" t="str">
        <f t="shared" si="68"/>
        <v/>
      </c>
    </row>
    <row r="1444" spans="2:13" x14ac:dyDescent="0.2">
      <c r="B1444" s="18"/>
      <c r="C1444" s="13"/>
      <c r="D1444" s="22"/>
      <c r="E1444" s="22"/>
      <c r="F1444" s="23"/>
      <c r="G1444" s="24" t="str">
        <f>IF(B1444="","",IFERROR(INDEX('Registru note'!$C$5:$C$504,MATCH(B1444,'Registru note'!$B$5:$B$504,0)),""))</f>
        <v/>
      </c>
      <c r="H1444" s="25" t="str">
        <f t="shared" si="66"/>
        <v/>
      </c>
      <c r="I1444" s="25" t="str">
        <f t="shared" si="67"/>
        <v/>
      </c>
      <c r="J1444" s="15" t="str">
        <f>IF(B1444="","",IFERROR(INDEX('Registru note'!$D$5:$D$504,MATCH(B1444,'Registru note'!$B$5:$B$504,0)),""))</f>
        <v/>
      </c>
      <c r="K1444" s="17" t="str">
        <f>IF(AND(B1444="",D1444="",E1444=""),"",TRIM(IF(ISNA(MATCH(B1444,'Registru note'!$B$5:$B$504,0)),"Nota nu există în registru. ","")&amp;IF(D1444="","Lipsește contul debitor. ",IF(NOT(OR(ISNUMBER(MATCH(TRIM(IF(ISNUMBER(FIND(".",D1444)),LEFT(D1444,FIND(".",D1444)-1),D1444)),PlanCont,0)),ISNUMBER(MATCH(LEFT(TRIM(IF(ISNUMBER(FIND(".",D1444)),LEFT(D1444,FIND(".",D1444)-1),D1444)),4),PlanCont,0)),ISNUMBER(MATCH(LEFT(TRIM(IF(ISNUMBER(FIND(".",D1444)),LEFT(D1444,FIND(".",D1444)-1),D1444)),3),PlanCont,0)))),"Contul debitor nu există în plan. ",""))&amp;IF(E1444="","Lipsește contul creditor. ",IF(NOT(OR(ISNUMBER(MATCH(TRIM(IF(ISNUMBER(FIND(".",E1444)),LEFT(E1444,FIND(".",E1444)-1),E1444)),PlanCont,0)),ISNUMBER(MATCH(LEFT(TRIM(IF(ISNUMBER(FIND(".",E1444)),LEFT(E1444,FIND(".",E1444)-1),E1444)),4),PlanCont,0)),ISNUMBER(MATCH(LEFT(TRIM(IF(ISNUMBER(FIND(".",E1444)),LEFT(E1444,FIND(".",E1444)-1),E1444)),3),PlanCont,0)))),"Contul creditor nu există în plan. ",""))&amp;IF(AND(D1444&lt;&gt;"",TRIM(D1444&amp;"")=TRIM(E1444&amp;"")),"Același cont pe debit și credit. ","")&amp;IF(N(F1444)=0,"Lipsește suma. ","")&amp;IF(AND(N(F1444)&lt;0,J1444&lt;&gt;"Stornare"),"Sumă negativă într-o notă care nu e de stornare. ","")&amp;IF(C1444="","Lipsește explicația. ","")))</f>
        <v/>
      </c>
      <c r="L1444" s="1" t="str">
        <f>IF(B1444="","",B1444&amp;"|"&amp;COUNTIF($B$5:B1444,B1444))</f>
        <v/>
      </c>
      <c r="M1444" s="1" t="str">
        <f t="shared" si="68"/>
        <v/>
      </c>
    </row>
    <row r="1445" spans="2:13" x14ac:dyDescent="0.2">
      <c r="B1445" s="18"/>
      <c r="C1445" s="13"/>
      <c r="D1445" s="22"/>
      <c r="E1445" s="22"/>
      <c r="F1445" s="23"/>
      <c r="G1445" s="24" t="str">
        <f>IF(B1445="","",IFERROR(INDEX('Registru note'!$C$5:$C$504,MATCH(B1445,'Registru note'!$B$5:$B$504,0)),""))</f>
        <v/>
      </c>
      <c r="H1445" s="25" t="str">
        <f t="shared" si="66"/>
        <v/>
      </c>
      <c r="I1445" s="25" t="str">
        <f t="shared" si="67"/>
        <v/>
      </c>
      <c r="J1445" s="15" t="str">
        <f>IF(B1445="","",IFERROR(INDEX('Registru note'!$D$5:$D$504,MATCH(B1445,'Registru note'!$B$5:$B$504,0)),""))</f>
        <v/>
      </c>
      <c r="K1445" s="17" t="str">
        <f>IF(AND(B1445="",D1445="",E1445=""),"",TRIM(IF(ISNA(MATCH(B1445,'Registru note'!$B$5:$B$504,0)),"Nota nu există în registru. ","")&amp;IF(D1445="","Lipsește contul debitor. ",IF(NOT(OR(ISNUMBER(MATCH(TRIM(IF(ISNUMBER(FIND(".",D1445)),LEFT(D1445,FIND(".",D1445)-1),D1445)),PlanCont,0)),ISNUMBER(MATCH(LEFT(TRIM(IF(ISNUMBER(FIND(".",D1445)),LEFT(D1445,FIND(".",D1445)-1),D1445)),4),PlanCont,0)),ISNUMBER(MATCH(LEFT(TRIM(IF(ISNUMBER(FIND(".",D1445)),LEFT(D1445,FIND(".",D1445)-1),D1445)),3),PlanCont,0)))),"Contul debitor nu există în plan. ",""))&amp;IF(E1445="","Lipsește contul creditor. ",IF(NOT(OR(ISNUMBER(MATCH(TRIM(IF(ISNUMBER(FIND(".",E1445)),LEFT(E1445,FIND(".",E1445)-1),E1445)),PlanCont,0)),ISNUMBER(MATCH(LEFT(TRIM(IF(ISNUMBER(FIND(".",E1445)),LEFT(E1445,FIND(".",E1445)-1),E1445)),4),PlanCont,0)),ISNUMBER(MATCH(LEFT(TRIM(IF(ISNUMBER(FIND(".",E1445)),LEFT(E1445,FIND(".",E1445)-1),E1445)),3),PlanCont,0)))),"Contul creditor nu există în plan. ",""))&amp;IF(AND(D1445&lt;&gt;"",TRIM(D1445&amp;"")=TRIM(E1445&amp;"")),"Același cont pe debit și credit. ","")&amp;IF(N(F1445)=0,"Lipsește suma. ","")&amp;IF(AND(N(F1445)&lt;0,J1445&lt;&gt;"Stornare"),"Sumă negativă într-o notă care nu e de stornare. ","")&amp;IF(C1445="","Lipsește explicația. ","")))</f>
        <v/>
      </c>
      <c r="L1445" s="1" t="str">
        <f>IF(B1445="","",B1445&amp;"|"&amp;COUNTIF($B$5:B1445,B1445))</f>
        <v/>
      </c>
      <c r="M1445" s="1" t="str">
        <f t="shared" si="68"/>
        <v/>
      </c>
    </row>
    <row r="1446" spans="2:13" x14ac:dyDescent="0.2">
      <c r="B1446" s="18"/>
      <c r="C1446" s="13"/>
      <c r="D1446" s="22"/>
      <c r="E1446" s="22"/>
      <c r="F1446" s="23"/>
      <c r="G1446" s="24" t="str">
        <f>IF(B1446="","",IFERROR(INDEX('Registru note'!$C$5:$C$504,MATCH(B1446,'Registru note'!$B$5:$B$504,0)),""))</f>
        <v/>
      </c>
      <c r="H1446" s="25" t="str">
        <f t="shared" si="66"/>
        <v/>
      </c>
      <c r="I1446" s="25" t="str">
        <f t="shared" si="67"/>
        <v/>
      </c>
      <c r="J1446" s="15" t="str">
        <f>IF(B1446="","",IFERROR(INDEX('Registru note'!$D$5:$D$504,MATCH(B1446,'Registru note'!$B$5:$B$504,0)),""))</f>
        <v/>
      </c>
      <c r="K1446" s="17" t="str">
        <f>IF(AND(B1446="",D1446="",E1446=""),"",TRIM(IF(ISNA(MATCH(B1446,'Registru note'!$B$5:$B$504,0)),"Nota nu există în registru. ","")&amp;IF(D1446="","Lipsește contul debitor. ",IF(NOT(OR(ISNUMBER(MATCH(TRIM(IF(ISNUMBER(FIND(".",D1446)),LEFT(D1446,FIND(".",D1446)-1),D1446)),PlanCont,0)),ISNUMBER(MATCH(LEFT(TRIM(IF(ISNUMBER(FIND(".",D1446)),LEFT(D1446,FIND(".",D1446)-1),D1446)),4),PlanCont,0)),ISNUMBER(MATCH(LEFT(TRIM(IF(ISNUMBER(FIND(".",D1446)),LEFT(D1446,FIND(".",D1446)-1),D1446)),3),PlanCont,0)))),"Contul debitor nu există în plan. ",""))&amp;IF(E1446="","Lipsește contul creditor. ",IF(NOT(OR(ISNUMBER(MATCH(TRIM(IF(ISNUMBER(FIND(".",E1446)),LEFT(E1446,FIND(".",E1446)-1),E1446)),PlanCont,0)),ISNUMBER(MATCH(LEFT(TRIM(IF(ISNUMBER(FIND(".",E1446)),LEFT(E1446,FIND(".",E1446)-1),E1446)),4),PlanCont,0)),ISNUMBER(MATCH(LEFT(TRIM(IF(ISNUMBER(FIND(".",E1446)),LEFT(E1446,FIND(".",E1446)-1),E1446)),3),PlanCont,0)))),"Contul creditor nu există în plan. ",""))&amp;IF(AND(D1446&lt;&gt;"",TRIM(D1446&amp;"")=TRIM(E1446&amp;"")),"Același cont pe debit și credit. ","")&amp;IF(N(F1446)=0,"Lipsește suma. ","")&amp;IF(AND(N(F1446)&lt;0,J1446&lt;&gt;"Stornare"),"Sumă negativă într-o notă care nu e de stornare. ","")&amp;IF(C1446="","Lipsește explicația. ","")))</f>
        <v/>
      </c>
      <c r="L1446" s="1" t="str">
        <f>IF(B1446="","",B1446&amp;"|"&amp;COUNTIF($B$5:B1446,B1446))</f>
        <v/>
      </c>
      <c r="M1446" s="1" t="str">
        <f t="shared" si="68"/>
        <v/>
      </c>
    </row>
    <row r="1447" spans="2:13" x14ac:dyDescent="0.2">
      <c r="B1447" s="18"/>
      <c r="C1447" s="13"/>
      <c r="D1447" s="22"/>
      <c r="E1447" s="22"/>
      <c r="F1447" s="23"/>
      <c r="G1447" s="24" t="str">
        <f>IF(B1447="","",IFERROR(INDEX('Registru note'!$C$5:$C$504,MATCH(B1447,'Registru note'!$B$5:$B$504,0)),""))</f>
        <v/>
      </c>
      <c r="H1447" s="25" t="str">
        <f t="shared" si="66"/>
        <v/>
      </c>
      <c r="I1447" s="25" t="str">
        <f t="shared" si="67"/>
        <v/>
      </c>
      <c r="J1447" s="15" t="str">
        <f>IF(B1447="","",IFERROR(INDEX('Registru note'!$D$5:$D$504,MATCH(B1447,'Registru note'!$B$5:$B$504,0)),""))</f>
        <v/>
      </c>
      <c r="K1447" s="17" t="str">
        <f>IF(AND(B1447="",D1447="",E1447=""),"",TRIM(IF(ISNA(MATCH(B1447,'Registru note'!$B$5:$B$504,0)),"Nota nu există în registru. ","")&amp;IF(D1447="","Lipsește contul debitor. ",IF(NOT(OR(ISNUMBER(MATCH(TRIM(IF(ISNUMBER(FIND(".",D1447)),LEFT(D1447,FIND(".",D1447)-1),D1447)),PlanCont,0)),ISNUMBER(MATCH(LEFT(TRIM(IF(ISNUMBER(FIND(".",D1447)),LEFT(D1447,FIND(".",D1447)-1),D1447)),4),PlanCont,0)),ISNUMBER(MATCH(LEFT(TRIM(IF(ISNUMBER(FIND(".",D1447)),LEFT(D1447,FIND(".",D1447)-1),D1447)),3),PlanCont,0)))),"Contul debitor nu există în plan. ",""))&amp;IF(E1447="","Lipsește contul creditor. ",IF(NOT(OR(ISNUMBER(MATCH(TRIM(IF(ISNUMBER(FIND(".",E1447)),LEFT(E1447,FIND(".",E1447)-1),E1447)),PlanCont,0)),ISNUMBER(MATCH(LEFT(TRIM(IF(ISNUMBER(FIND(".",E1447)),LEFT(E1447,FIND(".",E1447)-1),E1447)),4),PlanCont,0)),ISNUMBER(MATCH(LEFT(TRIM(IF(ISNUMBER(FIND(".",E1447)),LEFT(E1447,FIND(".",E1447)-1),E1447)),3),PlanCont,0)))),"Contul creditor nu există în plan. ",""))&amp;IF(AND(D1447&lt;&gt;"",TRIM(D1447&amp;"")=TRIM(E1447&amp;"")),"Același cont pe debit și credit. ","")&amp;IF(N(F1447)=0,"Lipsește suma. ","")&amp;IF(AND(N(F1447)&lt;0,J1447&lt;&gt;"Stornare"),"Sumă negativă într-o notă care nu e de stornare. ","")&amp;IF(C1447="","Lipsește explicația. ","")))</f>
        <v/>
      </c>
      <c r="L1447" s="1" t="str">
        <f>IF(B1447="","",B1447&amp;"|"&amp;COUNTIF($B$5:B1447,B1447))</f>
        <v/>
      </c>
      <c r="M1447" s="1" t="str">
        <f t="shared" si="68"/>
        <v/>
      </c>
    </row>
    <row r="1448" spans="2:13" x14ac:dyDescent="0.2">
      <c r="B1448" s="18"/>
      <c r="C1448" s="13"/>
      <c r="D1448" s="22"/>
      <c r="E1448" s="22"/>
      <c r="F1448" s="23"/>
      <c r="G1448" s="24" t="str">
        <f>IF(B1448="","",IFERROR(INDEX('Registru note'!$C$5:$C$504,MATCH(B1448,'Registru note'!$B$5:$B$504,0)),""))</f>
        <v/>
      </c>
      <c r="H1448" s="25" t="str">
        <f t="shared" si="66"/>
        <v/>
      </c>
      <c r="I1448" s="25" t="str">
        <f t="shared" si="67"/>
        <v/>
      </c>
      <c r="J1448" s="15" t="str">
        <f>IF(B1448="","",IFERROR(INDEX('Registru note'!$D$5:$D$504,MATCH(B1448,'Registru note'!$B$5:$B$504,0)),""))</f>
        <v/>
      </c>
      <c r="K1448" s="17" t="str">
        <f>IF(AND(B1448="",D1448="",E1448=""),"",TRIM(IF(ISNA(MATCH(B1448,'Registru note'!$B$5:$B$504,0)),"Nota nu există în registru. ","")&amp;IF(D1448="","Lipsește contul debitor. ",IF(NOT(OR(ISNUMBER(MATCH(TRIM(IF(ISNUMBER(FIND(".",D1448)),LEFT(D1448,FIND(".",D1448)-1),D1448)),PlanCont,0)),ISNUMBER(MATCH(LEFT(TRIM(IF(ISNUMBER(FIND(".",D1448)),LEFT(D1448,FIND(".",D1448)-1),D1448)),4),PlanCont,0)),ISNUMBER(MATCH(LEFT(TRIM(IF(ISNUMBER(FIND(".",D1448)),LEFT(D1448,FIND(".",D1448)-1),D1448)),3),PlanCont,0)))),"Contul debitor nu există în plan. ",""))&amp;IF(E1448="","Lipsește contul creditor. ",IF(NOT(OR(ISNUMBER(MATCH(TRIM(IF(ISNUMBER(FIND(".",E1448)),LEFT(E1448,FIND(".",E1448)-1),E1448)),PlanCont,0)),ISNUMBER(MATCH(LEFT(TRIM(IF(ISNUMBER(FIND(".",E1448)),LEFT(E1448,FIND(".",E1448)-1),E1448)),4),PlanCont,0)),ISNUMBER(MATCH(LEFT(TRIM(IF(ISNUMBER(FIND(".",E1448)),LEFT(E1448,FIND(".",E1448)-1),E1448)),3),PlanCont,0)))),"Contul creditor nu există în plan. ",""))&amp;IF(AND(D1448&lt;&gt;"",TRIM(D1448&amp;"")=TRIM(E1448&amp;"")),"Același cont pe debit și credit. ","")&amp;IF(N(F1448)=0,"Lipsește suma. ","")&amp;IF(AND(N(F1448)&lt;0,J1448&lt;&gt;"Stornare"),"Sumă negativă într-o notă care nu e de stornare. ","")&amp;IF(C1448="","Lipsește explicația. ","")))</f>
        <v/>
      </c>
      <c r="L1448" s="1" t="str">
        <f>IF(B1448="","",B1448&amp;"|"&amp;COUNTIF($B$5:B1448,B1448))</f>
        <v/>
      </c>
      <c r="M1448" s="1" t="str">
        <f t="shared" si="68"/>
        <v/>
      </c>
    </row>
    <row r="1449" spans="2:13" x14ac:dyDescent="0.2">
      <c r="B1449" s="18"/>
      <c r="C1449" s="13"/>
      <c r="D1449" s="22"/>
      <c r="E1449" s="22"/>
      <c r="F1449" s="23"/>
      <c r="G1449" s="24" t="str">
        <f>IF(B1449="","",IFERROR(INDEX('Registru note'!$C$5:$C$504,MATCH(B1449,'Registru note'!$B$5:$B$504,0)),""))</f>
        <v/>
      </c>
      <c r="H1449" s="25" t="str">
        <f t="shared" si="66"/>
        <v/>
      </c>
      <c r="I1449" s="25" t="str">
        <f t="shared" si="67"/>
        <v/>
      </c>
      <c r="J1449" s="15" t="str">
        <f>IF(B1449="","",IFERROR(INDEX('Registru note'!$D$5:$D$504,MATCH(B1449,'Registru note'!$B$5:$B$504,0)),""))</f>
        <v/>
      </c>
      <c r="K1449" s="17" t="str">
        <f>IF(AND(B1449="",D1449="",E1449=""),"",TRIM(IF(ISNA(MATCH(B1449,'Registru note'!$B$5:$B$504,0)),"Nota nu există în registru. ","")&amp;IF(D1449="","Lipsește contul debitor. ",IF(NOT(OR(ISNUMBER(MATCH(TRIM(IF(ISNUMBER(FIND(".",D1449)),LEFT(D1449,FIND(".",D1449)-1),D1449)),PlanCont,0)),ISNUMBER(MATCH(LEFT(TRIM(IF(ISNUMBER(FIND(".",D1449)),LEFT(D1449,FIND(".",D1449)-1),D1449)),4),PlanCont,0)),ISNUMBER(MATCH(LEFT(TRIM(IF(ISNUMBER(FIND(".",D1449)),LEFT(D1449,FIND(".",D1449)-1),D1449)),3),PlanCont,0)))),"Contul debitor nu există în plan. ",""))&amp;IF(E1449="","Lipsește contul creditor. ",IF(NOT(OR(ISNUMBER(MATCH(TRIM(IF(ISNUMBER(FIND(".",E1449)),LEFT(E1449,FIND(".",E1449)-1),E1449)),PlanCont,0)),ISNUMBER(MATCH(LEFT(TRIM(IF(ISNUMBER(FIND(".",E1449)),LEFT(E1449,FIND(".",E1449)-1),E1449)),4),PlanCont,0)),ISNUMBER(MATCH(LEFT(TRIM(IF(ISNUMBER(FIND(".",E1449)),LEFT(E1449,FIND(".",E1449)-1),E1449)),3),PlanCont,0)))),"Contul creditor nu există în plan. ",""))&amp;IF(AND(D1449&lt;&gt;"",TRIM(D1449&amp;"")=TRIM(E1449&amp;"")),"Același cont pe debit și credit. ","")&amp;IF(N(F1449)=0,"Lipsește suma. ","")&amp;IF(AND(N(F1449)&lt;0,J1449&lt;&gt;"Stornare"),"Sumă negativă într-o notă care nu e de stornare. ","")&amp;IF(C1449="","Lipsește explicația. ","")))</f>
        <v/>
      </c>
      <c r="L1449" s="1" t="str">
        <f>IF(B1449="","",B1449&amp;"|"&amp;COUNTIF($B$5:B1449,B1449))</f>
        <v/>
      </c>
      <c r="M1449" s="1" t="str">
        <f t="shared" si="68"/>
        <v/>
      </c>
    </row>
    <row r="1450" spans="2:13" x14ac:dyDescent="0.2">
      <c r="B1450" s="18"/>
      <c r="C1450" s="13"/>
      <c r="D1450" s="22"/>
      <c r="E1450" s="22"/>
      <c r="F1450" s="23"/>
      <c r="G1450" s="24" t="str">
        <f>IF(B1450="","",IFERROR(INDEX('Registru note'!$C$5:$C$504,MATCH(B1450,'Registru note'!$B$5:$B$504,0)),""))</f>
        <v/>
      </c>
      <c r="H1450" s="25" t="str">
        <f t="shared" si="66"/>
        <v/>
      </c>
      <c r="I1450" s="25" t="str">
        <f t="shared" si="67"/>
        <v/>
      </c>
      <c r="J1450" s="15" t="str">
        <f>IF(B1450="","",IFERROR(INDEX('Registru note'!$D$5:$D$504,MATCH(B1450,'Registru note'!$B$5:$B$504,0)),""))</f>
        <v/>
      </c>
      <c r="K1450" s="17" t="str">
        <f>IF(AND(B1450="",D1450="",E1450=""),"",TRIM(IF(ISNA(MATCH(B1450,'Registru note'!$B$5:$B$504,0)),"Nota nu există în registru. ","")&amp;IF(D1450="","Lipsește contul debitor. ",IF(NOT(OR(ISNUMBER(MATCH(TRIM(IF(ISNUMBER(FIND(".",D1450)),LEFT(D1450,FIND(".",D1450)-1),D1450)),PlanCont,0)),ISNUMBER(MATCH(LEFT(TRIM(IF(ISNUMBER(FIND(".",D1450)),LEFT(D1450,FIND(".",D1450)-1),D1450)),4),PlanCont,0)),ISNUMBER(MATCH(LEFT(TRIM(IF(ISNUMBER(FIND(".",D1450)),LEFT(D1450,FIND(".",D1450)-1),D1450)),3),PlanCont,0)))),"Contul debitor nu există în plan. ",""))&amp;IF(E1450="","Lipsește contul creditor. ",IF(NOT(OR(ISNUMBER(MATCH(TRIM(IF(ISNUMBER(FIND(".",E1450)),LEFT(E1450,FIND(".",E1450)-1),E1450)),PlanCont,0)),ISNUMBER(MATCH(LEFT(TRIM(IF(ISNUMBER(FIND(".",E1450)),LEFT(E1450,FIND(".",E1450)-1),E1450)),4),PlanCont,0)),ISNUMBER(MATCH(LEFT(TRIM(IF(ISNUMBER(FIND(".",E1450)),LEFT(E1450,FIND(".",E1450)-1),E1450)),3),PlanCont,0)))),"Contul creditor nu există în plan. ",""))&amp;IF(AND(D1450&lt;&gt;"",TRIM(D1450&amp;"")=TRIM(E1450&amp;"")),"Același cont pe debit și credit. ","")&amp;IF(N(F1450)=0,"Lipsește suma. ","")&amp;IF(AND(N(F1450)&lt;0,J1450&lt;&gt;"Stornare"),"Sumă negativă într-o notă care nu e de stornare. ","")&amp;IF(C1450="","Lipsește explicația. ","")))</f>
        <v/>
      </c>
      <c r="L1450" s="1" t="str">
        <f>IF(B1450="","",B1450&amp;"|"&amp;COUNTIF($B$5:B1450,B1450))</f>
        <v/>
      </c>
      <c r="M1450" s="1" t="str">
        <f t="shared" si="68"/>
        <v/>
      </c>
    </row>
    <row r="1451" spans="2:13" x14ac:dyDescent="0.2">
      <c r="B1451" s="18"/>
      <c r="C1451" s="13"/>
      <c r="D1451" s="22"/>
      <c r="E1451" s="22"/>
      <c r="F1451" s="23"/>
      <c r="G1451" s="24" t="str">
        <f>IF(B1451="","",IFERROR(INDEX('Registru note'!$C$5:$C$504,MATCH(B1451,'Registru note'!$B$5:$B$504,0)),""))</f>
        <v/>
      </c>
      <c r="H1451" s="25" t="str">
        <f t="shared" si="66"/>
        <v/>
      </c>
      <c r="I1451" s="25" t="str">
        <f t="shared" si="67"/>
        <v/>
      </c>
      <c r="J1451" s="15" t="str">
        <f>IF(B1451="","",IFERROR(INDEX('Registru note'!$D$5:$D$504,MATCH(B1451,'Registru note'!$B$5:$B$504,0)),""))</f>
        <v/>
      </c>
      <c r="K1451" s="17" t="str">
        <f>IF(AND(B1451="",D1451="",E1451=""),"",TRIM(IF(ISNA(MATCH(B1451,'Registru note'!$B$5:$B$504,0)),"Nota nu există în registru. ","")&amp;IF(D1451="","Lipsește contul debitor. ",IF(NOT(OR(ISNUMBER(MATCH(TRIM(IF(ISNUMBER(FIND(".",D1451)),LEFT(D1451,FIND(".",D1451)-1),D1451)),PlanCont,0)),ISNUMBER(MATCH(LEFT(TRIM(IF(ISNUMBER(FIND(".",D1451)),LEFT(D1451,FIND(".",D1451)-1),D1451)),4),PlanCont,0)),ISNUMBER(MATCH(LEFT(TRIM(IF(ISNUMBER(FIND(".",D1451)),LEFT(D1451,FIND(".",D1451)-1),D1451)),3),PlanCont,0)))),"Contul debitor nu există în plan. ",""))&amp;IF(E1451="","Lipsește contul creditor. ",IF(NOT(OR(ISNUMBER(MATCH(TRIM(IF(ISNUMBER(FIND(".",E1451)),LEFT(E1451,FIND(".",E1451)-1),E1451)),PlanCont,0)),ISNUMBER(MATCH(LEFT(TRIM(IF(ISNUMBER(FIND(".",E1451)),LEFT(E1451,FIND(".",E1451)-1),E1451)),4),PlanCont,0)),ISNUMBER(MATCH(LEFT(TRIM(IF(ISNUMBER(FIND(".",E1451)),LEFT(E1451,FIND(".",E1451)-1),E1451)),3),PlanCont,0)))),"Contul creditor nu există în plan. ",""))&amp;IF(AND(D1451&lt;&gt;"",TRIM(D1451&amp;"")=TRIM(E1451&amp;"")),"Același cont pe debit și credit. ","")&amp;IF(N(F1451)=0,"Lipsește suma. ","")&amp;IF(AND(N(F1451)&lt;0,J1451&lt;&gt;"Stornare"),"Sumă negativă într-o notă care nu e de stornare. ","")&amp;IF(C1451="","Lipsește explicația. ","")))</f>
        <v/>
      </c>
      <c r="L1451" s="1" t="str">
        <f>IF(B1451="","",B1451&amp;"|"&amp;COUNTIF($B$5:B1451,B1451))</f>
        <v/>
      </c>
      <c r="M1451" s="1" t="str">
        <f t="shared" si="68"/>
        <v/>
      </c>
    </row>
    <row r="1452" spans="2:13" x14ac:dyDescent="0.2">
      <c r="B1452" s="18"/>
      <c r="C1452" s="13"/>
      <c r="D1452" s="22"/>
      <c r="E1452" s="22"/>
      <c r="F1452" s="23"/>
      <c r="G1452" s="24" t="str">
        <f>IF(B1452="","",IFERROR(INDEX('Registru note'!$C$5:$C$504,MATCH(B1452,'Registru note'!$B$5:$B$504,0)),""))</f>
        <v/>
      </c>
      <c r="H1452" s="25" t="str">
        <f t="shared" si="66"/>
        <v/>
      </c>
      <c r="I1452" s="25" t="str">
        <f t="shared" si="67"/>
        <v/>
      </c>
      <c r="J1452" s="15" t="str">
        <f>IF(B1452="","",IFERROR(INDEX('Registru note'!$D$5:$D$504,MATCH(B1452,'Registru note'!$B$5:$B$504,0)),""))</f>
        <v/>
      </c>
      <c r="K1452" s="17" t="str">
        <f>IF(AND(B1452="",D1452="",E1452=""),"",TRIM(IF(ISNA(MATCH(B1452,'Registru note'!$B$5:$B$504,0)),"Nota nu există în registru. ","")&amp;IF(D1452="","Lipsește contul debitor. ",IF(NOT(OR(ISNUMBER(MATCH(TRIM(IF(ISNUMBER(FIND(".",D1452)),LEFT(D1452,FIND(".",D1452)-1),D1452)),PlanCont,0)),ISNUMBER(MATCH(LEFT(TRIM(IF(ISNUMBER(FIND(".",D1452)),LEFT(D1452,FIND(".",D1452)-1),D1452)),4),PlanCont,0)),ISNUMBER(MATCH(LEFT(TRIM(IF(ISNUMBER(FIND(".",D1452)),LEFT(D1452,FIND(".",D1452)-1),D1452)),3),PlanCont,0)))),"Contul debitor nu există în plan. ",""))&amp;IF(E1452="","Lipsește contul creditor. ",IF(NOT(OR(ISNUMBER(MATCH(TRIM(IF(ISNUMBER(FIND(".",E1452)),LEFT(E1452,FIND(".",E1452)-1),E1452)),PlanCont,0)),ISNUMBER(MATCH(LEFT(TRIM(IF(ISNUMBER(FIND(".",E1452)),LEFT(E1452,FIND(".",E1452)-1),E1452)),4),PlanCont,0)),ISNUMBER(MATCH(LEFT(TRIM(IF(ISNUMBER(FIND(".",E1452)),LEFT(E1452,FIND(".",E1452)-1),E1452)),3),PlanCont,0)))),"Contul creditor nu există în plan. ",""))&amp;IF(AND(D1452&lt;&gt;"",TRIM(D1452&amp;"")=TRIM(E1452&amp;"")),"Același cont pe debit și credit. ","")&amp;IF(N(F1452)=0,"Lipsește suma. ","")&amp;IF(AND(N(F1452)&lt;0,J1452&lt;&gt;"Stornare"),"Sumă negativă într-o notă care nu e de stornare. ","")&amp;IF(C1452="","Lipsește explicația. ","")))</f>
        <v/>
      </c>
      <c r="L1452" s="1" t="str">
        <f>IF(B1452="","",B1452&amp;"|"&amp;COUNTIF($B$5:B1452,B1452))</f>
        <v/>
      </c>
      <c r="M1452" s="1" t="str">
        <f t="shared" si="68"/>
        <v/>
      </c>
    </row>
    <row r="1453" spans="2:13" x14ac:dyDescent="0.2">
      <c r="B1453" s="18"/>
      <c r="C1453" s="13"/>
      <c r="D1453" s="22"/>
      <c r="E1453" s="22"/>
      <c r="F1453" s="23"/>
      <c r="G1453" s="24" t="str">
        <f>IF(B1453="","",IFERROR(INDEX('Registru note'!$C$5:$C$504,MATCH(B1453,'Registru note'!$B$5:$B$504,0)),""))</f>
        <v/>
      </c>
      <c r="H1453" s="25" t="str">
        <f t="shared" si="66"/>
        <v/>
      </c>
      <c r="I1453" s="25" t="str">
        <f t="shared" si="67"/>
        <v/>
      </c>
      <c r="J1453" s="15" t="str">
        <f>IF(B1453="","",IFERROR(INDEX('Registru note'!$D$5:$D$504,MATCH(B1453,'Registru note'!$B$5:$B$504,0)),""))</f>
        <v/>
      </c>
      <c r="K1453" s="17" t="str">
        <f>IF(AND(B1453="",D1453="",E1453=""),"",TRIM(IF(ISNA(MATCH(B1453,'Registru note'!$B$5:$B$504,0)),"Nota nu există în registru. ","")&amp;IF(D1453="","Lipsește contul debitor. ",IF(NOT(OR(ISNUMBER(MATCH(TRIM(IF(ISNUMBER(FIND(".",D1453)),LEFT(D1453,FIND(".",D1453)-1),D1453)),PlanCont,0)),ISNUMBER(MATCH(LEFT(TRIM(IF(ISNUMBER(FIND(".",D1453)),LEFT(D1453,FIND(".",D1453)-1),D1453)),4),PlanCont,0)),ISNUMBER(MATCH(LEFT(TRIM(IF(ISNUMBER(FIND(".",D1453)),LEFT(D1453,FIND(".",D1453)-1),D1453)),3),PlanCont,0)))),"Contul debitor nu există în plan. ",""))&amp;IF(E1453="","Lipsește contul creditor. ",IF(NOT(OR(ISNUMBER(MATCH(TRIM(IF(ISNUMBER(FIND(".",E1453)),LEFT(E1453,FIND(".",E1453)-1),E1453)),PlanCont,0)),ISNUMBER(MATCH(LEFT(TRIM(IF(ISNUMBER(FIND(".",E1453)),LEFT(E1453,FIND(".",E1453)-1),E1453)),4),PlanCont,0)),ISNUMBER(MATCH(LEFT(TRIM(IF(ISNUMBER(FIND(".",E1453)),LEFT(E1453,FIND(".",E1453)-1),E1453)),3),PlanCont,0)))),"Contul creditor nu există în plan. ",""))&amp;IF(AND(D1453&lt;&gt;"",TRIM(D1453&amp;"")=TRIM(E1453&amp;"")),"Același cont pe debit și credit. ","")&amp;IF(N(F1453)=0,"Lipsește suma. ","")&amp;IF(AND(N(F1453)&lt;0,J1453&lt;&gt;"Stornare"),"Sumă negativă într-o notă care nu e de stornare. ","")&amp;IF(C1453="","Lipsește explicația. ","")))</f>
        <v/>
      </c>
      <c r="L1453" s="1" t="str">
        <f>IF(B1453="","",B1453&amp;"|"&amp;COUNTIF($B$5:B1453,B1453))</f>
        <v/>
      </c>
      <c r="M1453" s="1" t="str">
        <f t="shared" si="68"/>
        <v/>
      </c>
    </row>
    <row r="1454" spans="2:13" x14ac:dyDescent="0.2">
      <c r="B1454" s="18"/>
      <c r="C1454" s="13"/>
      <c r="D1454" s="22"/>
      <c r="E1454" s="22"/>
      <c r="F1454" s="23"/>
      <c r="G1454" s="24" t="str">
        <f>IF(B1454="","",IFERROR(INDEX('Registru note'!$C$5:$C$504,MATCH(B1454,'Registru note'!$B$5:$B$504,0)),""))</f>
        <v/>
      </c>
      <c r="H1454" s="25" t="str">
        <f t="shared" si="66"/>
        <v/>
      </c>
      <c r="I1454" s="25" t="str">
        <f t="shared" si="67"/>
        <v/>
      </c>
      <c r="J1454" s="15" t="str">
        <f>IF(B1454="","",IFERROR(INDEX('Registru note'!$D$5:$D$504,MATCH(B1454,'Registru note'!$B$5:$B$504,0)),""))</f>
        <v/>
      </c>
      <c r="K1454" s="17" t="str">
        <f>IF(AND(B1454="",D1454="",E1454=""),"",TRIM(IF(ISNA(MATCH(B1454,'Registru note'!$B$5:$B$504,0)),"Nota nu există în registru. ","")&amp;IF(D1454="","Lipsește contul debitor. ",IF(NOT(OR(ISNUMBER(MATCH(TRIM(IF(ISNUMBER(FIND(".",D1454)),LEFT(D1454,FIND(".",D1454)-1),D1454)),PlanCont,0)),ISNUMBER(MATCH(LEFT(TRIM(IF(ISNUMBER(FIND(".",D1454)),LEFT(D1454,FIND(".",D1454)-1),D1454)),4),PlanCont,0)),ISNUMBER(MATCH(LEFT(TRIM(IF(ISNUMBER(FIND(".",D1454)),LEFT(D1454,FIND(".",D1454)-1),D1454)),3),PlanCont,0)))),"Contul debitor nu există în plan. ",""))&amp;IF(E1454="","Lipsește contul creditor. ",IF(NOT(OR(ISNUMBER(MATCH(TRIM(IF(ISNUMBER(FIND(".",E1454)),LEFT(E1454,FIND(".",E1454)-1),E1454)),PlanCont,0)),ISNUMBER(MATCH(LEFT(TRIM(IF(ISNUMBER(FIND(".",E1454)),LEFT(E1454,FIND(".",E1454)-1),E1454)),4),PlanCont,0)),ISNUMBER(MATCH(LEFT(TRIM(IF(ISNUMBER(FIND(".",E1454)),LEFT(E1454,FIND(".",E1454)-1),E1454)),3),PlanCont,0)))),"Contul creditor nu există în plan. ",""))&amp;IF(AND(D1454&lt;&gt;"",TRIM(D1454&amp;"")=TRIM(E1454&amp;"")),"Același cont pe debit și credit. ","")&amp;IF(N(F1454)=0,"Lipsește suma. ","")&amp;IF(AND(N(F1454)&lt;0,J1454&lt;&gt;"Stornare"),"Sumă negativă într-o notă care nu e de stornare. ","")&amp;IF(C1454="","Lipsește explicația. ","")))</f>
        <v/>
      </c>
      <c r="L1454" s="1" t="str">
        <f>IF(B1454="","",B1454&amp;"|"&amp;COUNTIF($B$5:B1454,B1454))</f>
        <v/>
      </c>
      <c r="M1454" s="1" t="str">
        <f t="shared" si="68"/>
        <v/>
      </c>
    </row>
    <row r="1455" spans="2:13" x14ac:dyDescent="0.2">
      <c r="B1455" s="18"/>
      <c r="C1455" s="13"/>
      <c r="D1455" s="22"/>
      <c r="E1455" s="22"/>
      <c r="F1455" s="23"/>
      <c r="G1455" s="24" t="str">
        <f>IF(B1455="","",IFERROR(INDEX('Registru note'!$C$5:$C$504,MATCH(B1455,'Registru note'!$B$5:$B$504,0)),""))</f>
        <v/>
      </c>
      <c r="H1455" s="25" t="str">
        <f t="shared" si="66"/>
        <v/>
      </c>
      <c r="I1455" s="25" t="str">
        <f t="shared" si="67"/>
        <v/>
      </c>
      <c r="J1455" s="15" t="str">
        <f>IF(B1455="","",IFERROR(INDEX('Registru note'!$D$5:$D$504,MATCH(B1455,'Registru note'!$B$5:$B$504,0)),""))</f>
        <v/>
      </c>
      <c r="K1455" s="17" t="str">
        <f>IF(AND(B1455="",D1455="",E1455=""),"",TRIM(IF(ISNA(MATCH(B1455,'Registru note'!$B$5:$B$504,0)),"Nota nu există în registru. ","")&amp;IF(D1455="","Lipsește contul debitor. ",IF(NOT(OR(ISNUMBER(MATCH(TRIM(IF(ISNUMBER(FIND(".",D1455)),LEFT(D1455,FIND(".",D1455)-1),D1455)),PlanCont,0)),ISNUMBER(MATCH(LEFT(TRIM(IF(ISNUMBER(FIND(".",D1455)),LEFT(D1455,FIND(".",D1455)-1),D1455)),4),PlanCont,0)),ISNUMBER(MATCH(LEFT(TRIM(IF(ISNUMBER(FIND(".",D1455)),LEFT(D1455,FIND(".",D1455)-1),D1455)),3),PlanCont,0)))),"Contul debitor nu există în plan. ",""))&amp;IF(E1455="","Lipsește contul creditor. ",IF(NOT(OR(ISNUMBER(MATCH(TRIM(IF(ISNUMBER(FIND(".",E1455)),LEFT(E1455,FIND(".",E1455)-1),E1455)),PlanCont,0)),ISNUMBER(MATCH(LEFT(TRIM(IF(ISNUMBER(FIND(".",E1455)),LEFT(E1455,FIND(".",E1455)-1),E1455)),4),PlanCont,0)),ISNUMBER(MATCH(LEFT(TRIM(IF(ISNUMBER(FIND(".",E1455)),LEFT(E1455,FIND(".",E1455)-1),E1455)),3),PlanCont,0)))),"Contul creditor nu există în plan. ",""))&amp;IF(AND(D1455&lt;&gt;"",TRIM(D1455&amp;"")=TRIM(E1455&amp;"")),"Același cont pe debit și credit. ","")&amp;IF(N(F1455)=0,"Lipsește suma. ","")&amp;IF(AND(N(F1455)&lt;0,J1455&lt;&gt;"Stornare"),"Sumă negativă într-o notă care nu e de stornare. ","")&amp;IF(C1455="","Lipsește explicația. ","")))</f>
        <v/>
      </c>
      <c r="L1455" s="1" t="str">
        <f>IF(B1455="","",B1455&amp;"|"&amp;COUNTIF($B$5:B1455,B1455))</f>
        <v/>
      </c>
      <c r="M1455" s="1" t="str">
        <f t="shared" si="68"/>
        <v/>
      </c>
    </row>
    <row r="1456" spans="2:13" x14ac:dyDescent="0.2">
      <c r="B1456" s="18"/>
      <c r="C1456" s="13"/>
      <c r="D1456" s="22"/>
      <c r="E1456" s="22"/>
      <c r="F1456" s="23"/>
      <c r="G1456" s="24" t="str">
        <f>IF(B1456="","",IFERROR(INDEX('Registru note'!$C$5:$C$504,MATCH(B1456,'Registru note'!$B$5:$B$504,0)),""))</f>
        <v/>
      </c>
      <c r="H1456" s="25" t="str">
        <f t="shared" si="66"/>
        <v/>
      </c>
      <c r="I1456" s="25" t="str">
        <f t="shared" si="67"/>
        <v/>
      </c>
      <c r="J1456" s="15" t="str">
        <f>IF(B1456="","",IFERROR(INDEX('Registru note'!$D$5:$D$504,MATCH(B1456,'Registru note'!$B$5:$B$504,0)),""))</f>
        <v/>
      </c>
      <c r="K1456" s="17" t="str">
        <f>IF(AND(B1456="",D1456="",E1456=""),"",TRIM(IF(ISNA(MATCH(B1456,'Registru note'!$B$5:$B$504,0)),"Nota nu există în registru. ","")&amp;IF(D1456="","Lipsește contul debitor. ",IF(NOT(OR(ISNUMBER(MATCH(TRIM(IF(ISNUMBER(FIND(".",D1456)),LEFT(D1456,FIND(".",D1456)-1),D1456)),PlanCont,0)),ISNUMBER(MATCH(LEFT(TRIM(IF(ISNUMBER(FIND(".",D1456)),LEFT(D1456,FIND(".",D1456)-1),D1456)),4),PlanCont,0)),ISNUMBER(MATCH(LEFT(TRIM(IF(ISNUMBER(FIND(".",D1456)),LEFT(D1456,FIND(".",D1456)-1),D1456)),3),PlanCont,0)))),"Contul debitor nu există în plan. ",""))&amp;IF(E1456="","Lipsește contul creditor. ",IF(NOT(OR(ISNUMBER(MATCH(TRIM(IF(ISNUMBER(FIND(".",E1456)),LEFT(E1456,FIND(".",E1456)-1),E1456)),PlanCont,0)),ISNUMBER(MATCH(LEFT(TRIM(IF(ISNUMBER(FIND(".",E1456)),LEFT(E1456,FIND(".",E1456)-1),E1456)),4),PlanCont,0)),ISNUMBER(MATCH(LEFT(TRIM(IF(ISNUMBER(FIND(".",E1456)),LEFT(E1456,FIND(".",E1456)-1),E1456)),3),PlanCont,0)))),"Contul creditor nu există în plan. ",""))&amp;IF(AND(D1456&lt;&gt;"",TRIM(D1456&amp;"")=TRIM(E1456&amp;"")),"Același cont pe debit și credit. ","")&amp;IF(N(F1456)=0,"Lipsește suma. ","")&amp;IF(AND(N(F1456)&lt;0,J1456&lt;&gt;"Stornare"),"Sumă negativă într-o notă care nu e de stornare. ","")&amp;IF(C1456="","Lipsește explicația. ","")))</f>
        <v/>
      </c>
      <c r="L1456" s="1" t="str">
        <f>IF(B1456="","",B1456&amp;"|"&amp;COUNTIF($B$5:B1456,B1456))</f>
        <v/>
      </c>
      <c r="M1456" s="1" t="str">
        <f t="shared" si="68"/>
        <v/>
      </c>
    </row>
    <row r="1457" spans="2:13" x14ac:dyDescent="0.2">
      <c r="B1457" s="18"/>
      <c r="C1457" s="13"/>
      <c r="D1457" s="22"/>
      <c r="E1457" s="22"/>
      <c r="F1457" s="23"/>
      <c r="G1457" s="24" t="str">
        <f>IF(B1457="","",IFERROR(INDEX('Registru note'!$C$5:$C$504,MATCH(B1457,'Registru note'!$B$5:$B$504,0)),""))</f>
        <v/>
      </c>
      <c r="H1457" s="25" t="str">
        <f t="shared" si="66"/>
        <v/>
      </c>
      <c r="I1457" s="25" t="str">
        <f t="shared" si="67"/>
        <v/>
      </c>
      <c r="J1457" s="15" t="str">
        <f>IF(B1457="","",IFERROR(INDEX('Registru note'!$D$5:$D$504,MATCH(B1457,'Registru note'!$B$5:$B$504,0)),""))</f>
        <v/>
      </c>
      <c r="K1457" s="17" t="str">
        <f>IF(AND(B1457="",D1457="",E1457=""),"",TRIM(IF(ISNA(MATCH(B1457,'Registru note'!$B$5:$B$504,0)),"Nota nu există în registru. ","")&amp;IF(D1457="","Lipsește contul debitor. ",IF(NOT(OR(ISNUMBER(MATCH(TRIM(IF(ISNUMBER(FIND(".",D1457)),LEFT(D1457,FIND(".",D1457)-1),D1457)),PlanCont,0)),ISNUMBER(MATCH(LEFT(TRIM(IF(ISNUMBER(FIND(".",D1457)),LEFT(D1457,FIND(".",D1457)-1),D1457)),4),PlanCont,0)),ISNUMBER(MATCH(LEFT(TRIM(IF(ISNUMBER(FIND(".",D1457)),LEFT(D1457,FIND(".",D1457)-1),D1457)),3),PlanCont,0)))),"Contul debitor nu există în plan. ",""))&amp;IF(E1457="","Lipsește contul creditor. ",IF(NOT(OR(ISNUMBER(MATCH(TRIM(IF(ISNUMBER(FIND(".",E1457)),LEFT(E1457,FIND(".",E1457)-1),E1457)),PlanCont,0)),ISNUMBER(MATCH(LEFT(TRIM(IF(ISNUMBER(FIND(".",E1457)),LEFT(E1457,FIND(".",E1457)-1),E1457)),4),PlanCont,0)),ISNUMBER(MATCH(LEFT(TRIM(IF(ISNUMBER(FIND(".",E1457)),LEFT(E1457,FIND(".",E1457)-1),E1457)),3),PlanCont,0)))),"Contul creditor nu există în plan. ",""))&amp;IF(AND(D1457&lt;&gt;"",TRIM(D1457&amp;"")=TRIM(E1457&amp;"")),"Același cont pe debit și credit. ","")&amp;IF(N(F1457)=0,"Lipsește suma. ","")&amp;IF(AND(N(F1457)&lt;0,J1457&lt;&gt;"Stornare"),"Sumă negativă într-o notă care nu e de stornare. ","")&amp;IF(C1457="","Lipsește explicația. ","")))</f>
        <v/>
      </c>
      <c r="L1457" s="1" t="str">
        <f>IF(B1457="","",B1457&amp;"|"&amp;COUNTIF($B$5:B1457,B1457))</f>
        <v/>
      </c>
      <c r="M1457" s="1" t="str">
        <f t="shared" si="68"/>
        <v/>
      </c>
    </row>
    <row r="1458" spans="2:13" x14ac:dyDescent="0.2">
      <c r="B1458" s="18"/>
      <c r="C1458" s="13"/>
      <c r="D1458" s="22"/>
      <c r="E1458" s="22"/>
      <c r="F1458" s="23"/>
      <c r="G1458" s="24" t="str">
        <f>IF(B1458="","",IFERROR(INDEX('Registru note'!$C$5:$C$504,MATCH(B1458,'Registru note'!$B$5:$B$504,0)),""))</f>
        <v/>
      </c>
      <c r="H1458" s="25" t="str">
        <f t="shared" si="66"/>
        <v/>
      </c>
      <c r="I1458" s="25" t="str">
        <f t="shared" si="67"/>
        <v/>
      </c>
      <c r="J1458" s="15" t="str">
        <f>IF(B1458="","",IFERROR(INDEX('Registru note'!$D$5:$D$504,MATCH(B1458,'Registru note'!$B$5:$B$504,0)),""))</f>
        <v/>
      </c>
      <c r="K1458" s="17" t="str">
        <f>IF(AND(B1458="",D1458="",E1458=""),"",TRIM(IF(ISNA(MATCH(B1458,'Registru note'!$B$5:$B$504,0)),"Nota nu există în registru. ","")&amp;IF(D1458="","Lipsește contul debitor. ",IF(NOT(OR(ISNUMBER(MATCH(TRIM(IF(ISNUMBER(FIND(".",D1458)),LEFT(D1458,FIND(".",D1458)-1),D1458)),PlanCont,0)),ISNUMBER(MATCH(LEFT(TRIM(IF(ISNUMBER(FIND(".",D1458)),LEFT(D1458,FIND(".",D1458)-1),D1458)),4),PlanCont,0)),ISNUMBER(MATCH(LEFT(TRIM(IF(ISNUMBER(FIND(".",D1458)),LEFT(D1458,FIND(".",D1458)-1),D1458)),3),PlanCont,0)))),"Contul debitor nu există în plan. ",""))&amp;IF(E1458="","Lipsește contul creditor. ",IF(NOT(OR(ISNUMBER(MATCH(TRIM(IF(ISNUMBER(FIND(".",E1458)),LEFT(E1458,FIND(".",E1458)-1),E1458)),PlanCont,0)),ISNUMBER(MATCH(LEFT(TRIM(IF(ISNUMBER(FIND(".",E1458)),LEFT(E1458,FIND(".",E1458)-1),E1458)),4),PlanCont,0)),ISNUMBER(MATCH(LEFT(TRIM(IF(ISNUMBER(FIND(".",E1458)),LEFT(E1458,FIND(".",E1458)-1),E1458)),3),PlanCont,0)))),"Contul creditor nu există în plan. ",""))&amp;IF(AND(D1458&lt;&gt;"",TRIM(D1458&amp;"")=TRIM(E1458&amp;"")),"Același cont pe debit și credit. ","")&amp;IF(N(F1458)=0,"Lipsește suma. ","")&amp;IF(AND(N(F1458)&lt;0,J1458&lt;&gt;"Stornare"),"Sumă negativă într-o notă care nu e de stornare. ","")&amp;IF(C1458="","Lipsește explicația. ","")))</f>
        <v/>
      </c>
      <c r="L1458" s="1" t="str">
        <f>IF(B1458="","",B1458&amp;"|"&amp;COUNTIF($B$5:B1458,B1458))</f>
        <v/>
      </c>
      <c r="M1458" s="1" t="str">
        <f t="shared" si="68"/>
        <v/>
      </c>
    </row>
    <row r="1459" spans="2:13" x14ac:dyDescent="0.2">
      <c r="B1459" s="18"/>
      <c r="C1459" s="13"/>
      <c r="D1459" s="22"/>
      <c r="E1459" s="22"/>
      <c r="F1459" s="23"/>
      <c r="G1459" s="24" t="str">
        <f>IF(B1459="","",IFERROR(INDEX('Registru note'!$C$5:$C$504,MATCH(B1459,'Registru note'!$B$5:$B$504,0)),""))</f>
        <v/>
      </c>
      <c r="H1459" s="25" t="str">
        <f t="shared" si="66"/>
        <v/>
      </c>
      <c r="I1459" s="25" t="str">
        <f t="shared" si="67"/>
        <v/>
      </c>
      <c r="J1459" s="15" t="str">
        <f>IF(B1459="","",IFERROR(INDEX('Registru note'!$D$5:$D$504,MATCH(B1459,'Registru note'!$B$5:$B$504,0)),""))</f>
        <v/>
      </c>
      <c r="K1459" s="17" t="str">
        <f>IF(AND(B1459="",D1459="",E1459=""),"",TRIM(IF(ISNA(MATCH(B1459,'Registru note'!$B$5:$B$504,0)),"Nota nu există în registru. ","")&amp;IF(D1459="","Lipsește contul debitor. ",IF(NOT(OR(ISNUMBER(MATCH(TRIM(IF(ISNUMBER(FIND(".",D1459)),LEFT(D1459,FIND(".",D1459)-1),D1459)),PlanCont,0)),ISNUMBER(MATCH(LEFT(TRIM(IF(ISNUMBER(FIND(".",D1459)),LEFT(D1459,FIND(".",D1459)-1),D1459)),4),PlanCont,0)),ISNUMBER(MATCH(LEFT(TRIM(IF(ISNUMBER(FIND(".",D1459)),LEFT(D1459,FIND(".",D1459)-1),D1459)),3),PlanCont,0)))),"Contul debitor nu există în plan. ",""))&amp;IF(E1459="","Lipsește contul creditor. ",IF(NOT(OR(ISNUMBER(MATCH(TRIM(IF(ISNUMBER(FIND(".",E1459)),LEFT(E1459,FIND(".",E1459)-1),E1459)),PlanCont,0)),ISNUMBER(MATCH(LEFT(TRIM(IF(ISNUMBER(FIND(".",E1459)),LEFT(E1459,FIND(".",E1459)-1),E1459)),4),PlanCont,0)),ISNUMBER(MATCH(LEFT(TRIM(IF(ISNUMBER(FIND(".",E1459)),LEFT(E1459,FIND(".",E1459)-1),E1459)),3),PlanCont,0)))),"Contul creditor nu există în plan. ",""))&amp;IF(AND(D1459&lt;&gt;"",TRIM(D1459&amp;"")=TRIM(E1459&amp;"")),"Același cont pe debit și credit. ","")&amp;IF(N(F1459)=0,"Lipsește suma. ","")&amp;IF(AND(N(F1459)&lt;0,J1459&lt;&gt;"Stornare"),"Sumă negativă într-o notă care nu e de stornare. ","")&amp;IF(C1459="","Lipsește explicația. ","")))</f>
        <v/>
      </c>
      <c r="L1459" s="1" t="str">
        <f>IF(B1459="","",B1459&amp;"|"&amp;COUNTIF($B$5:B1459,B1459))</f>
        <v/>
      </c>
      <c r="M1459" s="1" t="str">
        <f t="shared" si="68"/>
        <v/>
      </c>
    </row>
    <row r="1460" spans="2:13" x14ac:dyDescent="0.2">
      <c r="B1460" s="18"/>
      <c r="C1460" s="13"/>
      <c r="D1460" s="22"/>
      <c r="E1460" s="22"/>
      <c r="F1460" s="23"/>
      <c r="G1460" s="24" t="str">
        <f>IF(B1460="","",IFERROR(INDEX('Registru note'!$C$5:$C$504,MATCH(B1460,'Registru note'!$B$5:$B$504,0)),""))</f>
        <v/>
      </c>
      <c r="H1460" s="25" t="str">
        <f t="shared" si="66"/>
        <v/>
      </c>
      <c r="I1460" s="25" t="str">
        <f t="shared" si="67"/>
        <v/>
      </c>
      <c r="J1460" s="15" t="str">
        <f>IF(B1460="","",IFERROR(INDEX('Registru note'!$D$5:$D$504,MATCH(B1460,'Registru note'!$B$5:$B$504,0)),""))</f>
        <v/>
      </c>
      <c r="K1460" s="17" t="str">
        <f>IF(AND(B1460="",D1460="",E1460=""),"",TRIM(IF(ISNA(MATCH(B1460,'Registru note'!$B$5:$B$504,0)),"Nota nu există în registru. ","")&amp;IF(D1460="","Lipsește contul debitor. ",IF(NOT(OR(ISNUMBER(MATCH(TRIM(IF(ISNUMBER(FIND(".",D1460)),LEFT(D1460,FIND(".",D1460)-1),D1460)),PlanCont,0)),ISNUMBER(MATCH(LEFT(TRIM(IF(ISNUMBER(FIND(".",D1460)),LEFT(D1460,FIND(".",D1460)-1),D1460)),4),PlanCont,0)),ISNUMBER(MATCH(LEFT(TRIM(IF(ISNUMBER(FIND(".",D1460)),LEFT(D1460,FIND(".",D1460)-1),D1460)),3),PlanCont,0)))),"Contul debitor nu există în plan. ",""))&amp;IF(E1460="","Lipsește contul creditor. ",IF(NOT(OR(ISNUMBER(MATCH(TRIM(IF(ISNUMBER(FIND(".",E1460)),LEFT(E1460,FIND(".",E1460)-1),E1460)),PlanCont,0)),ISNUMBER(MATCH(LEFT(TRIM(IF(ISNUMBER(FIND(".",E1460)),LEFT(E1460,FIND(".",E1460)-1),E1460)),4),PlanCont,0)),ISNUMBER(MATCH(LEFT(TRIM(IF(ISNUMBER(FIND(".",E1460)),LEFT(E1460,FIND(".",E1460)-1),E1460)),3),PlanCont,0)))),"Contul creditor nu există în plan. ",""))&amp;IF(AND(D1460&lt;&gt;"",TRIM(D1460&amp;"")=TRIM(E1460&amp;"")),"Același cont pe debit și credit. ","")&amp;IF(N(F1460)=0,"Lipsește suma. ","")&amp;IF(AND(N(F1460)&lt;0,J1460&lt;&gt;"Stornare"),"Sumă negativă într-o notă care nu e de stornare. ","")&amp;IF(C1460="","Lipsește explicația. ","")))</f>
        <v/>
      </c>
      <c r="L1460" s="1" t="str">
        <f>IF(B1460="","",B1460&amp;"|"&amp;COUNTIF($B$5:B1460,B1460))</f>
        <v/>
      </c>
      <c r="M1460" s="1" t="str">
        <f t="shared" si="68"/>
        <v/>
      </c>
    </row>
    <row r="1461" spans="2:13" x14ac:dyDescent="0.2">
      <c r="B1461" s="18"/>
      <c r="C1461" s="13"/>
      <c r="D1461" s="22"/>
      <c r="E1461" s="22"/>
      <c r="F1461" s="23"/>
      <c r="G1461" s="24" t="str">
        <f>IF(B1461="","",IFERROR(INDEX('Registru note'!$C$5:$C$504,MATCH(B1461,'Registru note'!$B$5:$B$504,0)),""))</f>
        <v/>
      </c>
      <c r="H1461" s="25" t="str">
        <f t="shared" si="66"/>
        <v/>
      </c>
      <c r="I1461" s="25" t="str">
        <f t="shared" si="67"/>
        <v/>
      </c>
      <c r="J1461" s="15" t="str">
        <f>IF(B1461="","",IFERROR(INDEX('Registru note'!$D$5:$D$504,MATCH(B1461,'Registru note'!$B$5:$B$504,0)),""))</f>
        <v/>
      </c>
      <c r="K1461" s="17" t="str">
        <f>IF(AND(B1461="",D1461="",E1461=""),"",TRIM(IF(ISNA(MATCH(B1461,'Registru note'!$B$5:$B$504,0)),"Nota nu există în registru. ","")&amp;IF(D1461="","Lipsește contul debitor. ",IF(NOT(OR(ISNUMBER(MATCH(TRIM(IF(ISNUMBER(FIND(".",D1461)),LEFT(D1461,FIND(".",D1461)-1),D1461)),PlanCont,0)),ISNUMBER(MATCH(LEFT(TRIM(IF(ISNUMBER(FIND(".",D1461)),LEFT(D1461,FIND(".",D1461)-1),D1461)),4),PlanCont,0)),ISNUMBER(MATCH(LEFT(TRIM(IF(ISNUMBER(FIND(".",D1461)),LEFT(D1461,FIND(".",D1461)-1),D1461)),3),PlanCont,0)))),"Contul debitor nu există în plan. ",""))&amp;IF(E1461="","Lipsește contul creditor. ",IF(NOT(OR(ISNUMBER(MATCH(TRIM(IF(ISNUMBER(FIND(".",E1461)),LEFT(E1461,FIND(".",E1461)-1),E1461)),PlanCont,0)),ISNUMBER(MATCH(LEFT(TRIM(IF(ISNUMBER(FIND(".",E1461)),LEFT(E1461,FIND(".",E1461)-1),E1461)),4),PlanCont,0)),ISNUMBER(MATCH(LEFT(TRIM(IF(ISNUMBER(FIND(".",E1461)),LEFT(E1461,FIND(".",E1461)-1),E1461)),3),PlanCont,0)))),"Contul creditor nu există în plan. ",""))&amp;IF(AND(D1461&lt;&gt;"",TRIM(D1461&amp;"")=TRIM(E1461&amp;"")),"Același cont pe debit și credit. ","")&amp;IF(N(F1461)=0,"Lipsește suma. ","")&amp;IF(AND(N(F1461)&lt;0,J1461&lt;&gt;"Stornare"),"Sumă negativă într-o notă care nu e de stornare. ","")&amp;IF(C1461="","Lipsește explicația. ","")))</f>
        <v/>
      </c>
      <c r="L1461" s="1" t="str">
        <f>IF(B1461="","",B1461&amp;"|"&amp;COUNTIF($B$5:B1461,B1461))</f>
        <v/>
      </c>
      <c r="M1461" s="1" t="str">
        <f t="shared" si="68"/>
        <v/>
      </c>
    </row>
    <row r="1462" spans="2:13" x14ac:dyDescent="0.2">
      <c r="B1462" s="18"/>
      <c r="C1462" s="13"/>
      <c r="D1462" s="22"/>
      <c r="E1462" s="22"/>
      <c r="F1462" s="23"/>
      <c r="G1462" s="24" t="str">
        <f>IF(B1462="","",IFERROR(INDEX('Registru note'!$C$5:$C$504,MATCH(B1462,'Registru note'!$B$5:$B$504,0)),""))</f>
        <v/>
      </c>
      <c r="H1462" s="25" t="str">
        <f t="shared" si="66"/>
        <v/>
      </c>
      <c r="I1462" s="25" t="str">
        <f t="shared" si="67"/>
        <v/>
      </c>
      <c r="J1462" s="15" t="str">
        <f>IF(B1462="","",IFERROR(INDEX('Registru note'!$D$5:$D$504,MATCH(B1462,'Registru note'!$B$5:$B$504,0)),""))</f>
        <v/>
      </c>
      <c r="K1462" s="17" t="str">
        <f>IF(AND(B1462="",D1462="",E1462=""),"",TRIM(IF(ISNA(MATCH(B1462,'Registru note'!$B$5:$B$504,0)),"Nota nu există în registru. ","")&amp;IF(D1462="","Lipsește contul debitor. ",IF(NOT(OR(ISNUMBER(MATCH(TRIM(IF(ISNUMBER(FIND(".",D1462)),LEFT(D1462,FIND(".",D1462)-1),D1462)),PlanCont,0)),ISNUMBER(MATCH(LEFT(TRIM(IF(ISNUMBER(FIND(".",D1462)),LEFT(D1462,FIND(".",D1462)-1),D1462)),4),PlanCont,0)),ISNUMBER(MATCH(LEFT(TRIM(IF(ISNUMBER(FIND(".",D1462)),LEFT(D1462,FIND(".",D1462)-1),D1462)),3),PlanCont,0)))),"Contul debitor nu există în plan. ",""))&amp;IF(E1462="","Lipsește contul creditor. ",IF(NOT(OR(ISNUMBER(MATCH(TRIM(IF(ISNUMBER(FIND(".",E1462)),LEFT(E1462,FIND(".",E1462)-1),E1462)),PlanCont,0)),ISNUMBER(MATCH(LEFT(TRIM(IF(ISNUMBER(FIND(".",E1462)),LEFT(E1462,FIND(".",E1462)-1),E1462)),4),PlanCont,0)),ISNUMBER(MATCH(LEFT(TRIM(IF(ISNUMBER(FIND(".",E1462)),LEFT(E1462,FIND(".",E1462)-1),E1462)),3),PlanCont,0)))),"Contul creditor nu există în plan. ",""))&amp;IF(AND(D1462&lt;&gt;"",TRIM(D1462&amp;"")=TRIM(E1462&amp;"")),"Același cont pe debit și credit. ","")&amp;IF(N(F1462)=0,"Lipsește suma. ","")&amp;IF(AND(N(F1462)&lt;0,J1462&lt;&gt;"Stornare"),"Sumă negativă într-o notă care nu e de stornare. ","")&amp;IF(C1462="","Lipsește explicația. ","")))</f>
        <v/>
      </c>
      <c r="L1462" s="1" t="str">
        <f>IF(B1462="","",B1462&amp;"|"&amp;COUNTIF($B$5:B1462,B1462))</f>
        <v/>
      </c>
      <c r="M1462" s="1" t="str">
        <f t="shared" si="68"/>
        <v/>
      </c>
    </row>
    <row r="1463" spans="2:13" x14ac:dyDescent="0.2">
      <c r="B1463" s="18"/>
      <c r="C1463" s="13"/>
      <c r="D1463" s="22"/>
      <c r="E1463" s="22"/>
      <c r="F1463" s="23"/>
      <c r="G1463" s="24" t="str">
        <f>IF(B1463="","",IFERROR(INDEX('Registru note'!$C$5:$C$504,MATCH(B1463,'Registru note'!$B$5:$B$504,0)),""))</f>
        <v/>
      </c>
      <c r="H1463" s="25" t="str">
        <f t="shared" si="66"/>
        <v/>
      </c>
      <c r="I1463" s="25" t="str">
        <f t="shared" si="67"/>
        <v/>
      </c>
      <c r="J1463" s="15" t="str">
        <f>IF(B1463="","",IFERROR(INDEX('Registru note'!$D$5:$D$504,MATCH(B1463,'Registru note'!$B$5:$B$504,0)),""))</f>
        <v/>
      </c>
      <c r="K1463" s="17" t="str">
        <f>IF(AND(B1463="",D1463="",E1463=""),"",TRIM(IF(ISNA(MATCH(B1463,'Registru note'!$B$5:$B$504,0)),"Nota nu există în registru. ","")&amp;IF(D1463="","Lipsește contul debitor. ",IF(NOT(OR(ISNUMBER(MATCH(TRIM(IF(ISNUMBER(FIND(".",D1463)),LEFT(D1463,FIND(".",D1463)-1),D1463)),PlanCont,0)),ISNUMBER(MATCH(LEFT(TRIM(IF(ISNUMBER(FIND(".",D1463)),LEFT(D1463,FIND(".",D1463)-1),D1463)),4),PlanCont,0)),ISNUMBER(MATCH(LEFT(TRIM(IF(ISNUMBER(FIND(".",D1463)),LEFT(D1463,FIND(".",D1463)-1),D1463)),3),PlanCont,0)))),"Contul debitor nu există în plan. ",""))&amp;IF(E1463="","Lipsește contul creditor. ",IF(NOT(OR(ISNUMBER(MATCH(TRIM(IF(ISNUMBER(FIND(".",E1463)),LEFT(E1463,FIND(".",E1463)-1),E1463)),PlanCont,0)),ISNUMBER(MATCH(LEFT(TRIM(IF(ISNUMBER(FIND(".",E1463)),LEFT(E1463,FIND(".",E1463)-1),E1463)),4),PlanCont,0)),ISNUMBER(MATCH(LEFT(TRIM(IF(ISNUMBER(FIND(".",E1463)),LEFT(E1463,FIND(".",E1463)-1),E1463)),3),PlanCont,0)))),"Contul creditor nu există în plan. ",""))&amp;IF(AND(D1463&lt;&gt;"",TRIM(D1463&amp;"")=TRIM(E1463&amp;"")),"Același cont pe debit și credit. ","")&amp;IF(N(F1463)=0,"Lipsește suma. ","")&amp;IF(AND(N(F1463)&lt;0,J1463&lt;&gt;"Stornare"),"Sumă negativă într-o notă care nu e de stornare. ","")&amp;IF(C1463="","Lipsește explicația. ","")))</f>
        <v/>
      </c>
      <c r="L1463" s="1" t="str">
        <f>IF(B1463="","",B1463&amp;"|"&amp;COUNTIF($B$5:B1463,B1463))</f>
        <v/>
      </c>
      <c r="M1463" s="1" t="str">
        <f t="shared" si="68"/>
        <v/>
      </c>
    </row>
    <row r="1464" spans="2:13" x14ac:dyDescent="0.2">
      <c r="B1464" s="18"/>
      <c r="C1464" s="13"/>
      <c r="D1464" s="22"/>
      <c r="E1464" s="22"/>
      <c r="F1464" s="23"/>
      <c r="G1464" s="24" t="str">
        <f>IF(B1464="","",IFERROR(INDEX('Registru note'!$C$5:$C$504,MATCH(B1464,'Registru note'!$B$5:$B$504,0)),""))</f>
        <v/>
      </c>
      <c r="H1464" s="25" t="str">
        <f t="shared" si="66"/>
        <v/>
      </c>
      <c r="I1464" s="25" t="str">
        <f t="shared" si="67"/>
        <v/>
      </c>
      <c r="J1464" s="15" t="str">
        <f>IF(B1464="","",IFERROR(INDEX('Registru note'!$D$5:$D$504,MATCH(B1464,'Registru note'!$B$5:$B$504,0)),""))</f>
        <v/>
      </c>
      <c r="K1464" s="17" t="str">
        <f>IF(AND(B1464="",D1464="",E1464=""),"",TRIM(IF(ISNA(MATCH(B1464,'Registru note'!$B$5:$B$504,0)),"Nota nu există în registru. ","")&amp;IF(D1464="","Lipsește contul debitor. ",IF(NOT(OR(ISNUMBER(MATCH(TRIM(IF(ISNUMBER(FIND(".",D1464)),LEFT(D1464,FIND(".",D1464)-1),D1464)),PlanCont,0)),ISNUMBER(MATCH(LEFT(TRIM(IF(ISNUMBER(FIND(".",D1464)),LEFT(D1464,FIND(".",D1464)-1),D1464)),4),PlanCont,0)),ISNUMBER(MATCH(LEFT(TRIM(IF(ISNUMBER(FIND(".",D1464)),LEFT(D1464,FIND(".",D1464)-1),D1464)),3),PlanCont,0)))),"Contul debitor nu există în plan. ",""))&amp;IF(E1464="","Lipsește contul creditor. ",IF(NOT(OR(ISNUMBER(MATCH(TRIM(IF(ISNUMBER(FIND(".",E1464)),LEFT(E1464,FIND(".",E1464)-1),E1464)),PlanCont,0)),ISNUMBER(MATCH(LEFT(TRIM(IF(ISNUMBER(FIND(".",E1464)),LEFT(E1464,FIND(".",E1464)-1),E1464)),4),PlanCont,0)),ISNUMBER(MATCH(LEFT(TRIM(IF(ISNUMBER(FIND(".",E1464)),LEFT(E1464,FIND(".",E1464)-1),E1464)),3),PlanCont,0)))),"Contul creditor nu există în plan. ",""))&amp;IF(AND(D1464&lt;&gt;"",TRIM(D1464&amp;"")=TRIM(E1464&amp;"")),"Același cont pe debit și credit. ","")&amp;IF(N(F1464)=0,"Lipsește suma. ","")&amp;IF(AND(N(F1464)&lt;0,J1464&lt;&gt;"Stornare"),"Sumă negativă într-o notă care nu e de stornare. ","")&amp;IF(C1464="","Lipsește explicația. ","")))</f>
        <v/>
      </c>
      <c r="L1464" s="1" t="str">
        <f>IF(B1464="","",B1464&amp;"|"&amp;COUNTIF($B$5:B1464,B1464))</f>
        <v/>
      </c>
      <c r="M1464" s="1" t="str">
        <f t="shared" si="68"/>
        <v/>
      </c>
    </row>
    <row r="1465" spans="2:13" x14ac:dyDescent="0.2">
      <c r="B1465" s="18"/>
      <c r="C1465" s="13"/>
      <c r="D1465" s="22"/>
      <c r="E1465" s="22"/>
      <c r="F1465" s="23"/>
      <c r="G1465" s="24" t="str">
        <f>IF(B1465="","",IFERROR(INDEX('Registru note'!$C$5:$C$504,MATCH(B1465,'Registru note'!$B$5:$B$504,0)),""))</f>
        <v/>
      </c>
      <c r="H1465" s="25" t="str">
        <f t="shared" si="66"/>
        <v/>
      </c>
      <c r="I1465" s="25" t="str">
        <f t="shared" si="67"/>
        <v/>
      </c>
      <c r="J1465" s="15" t="str">
        <f>IF(B1465="","",IFERROR(INDEX('Registru note'!$D$5:$D$504,MATCH(B1465,'Registru note'!$B$5:$B$504,0)),""))</f>
        <v/>
      </c>
      <c r="K1465" s="17" t="str">
        <f>IF(AND(B1465="",D1465="",E1465=""),"",TRIM(IF(ISNA(MATCH(B1465,'Registru note'!$B$5:$B$504,0)),"Nota nu există în registru. ","")&amp;IF(D1465="","Lipsește contul debitor. ",IF(NOT(OR(ISNUMBER(MATCH(TRIM(IF(ISNUMBER(FIND(".",D1465)),LEFT(D1465,FIND(".",D1465)-1),D1465)),PlanCont,0)),ISNUMBER(MATCH(LEFT(TRIM(IF(ISNUMBER(FIND(".",D1465)),LEFT(D1465,FIND(".",D1465)-1),D1465)),4),PlanCont,0)),ISNUMBER(MATCH(LEFT(TRIM(IF(ISNUMBER(FIND(".",D1465)),LEFT(D1465,FIND(".",D1465)-1),D1465)),3),PlanCont,0)))),"Contul debitor nu există în plan. ",""))&amp;IF(E1465="","Lipsește contul creditor. ",IF(NOT(OR(ISNUMBER(MATCH(TRIM(IF(ISNUMBER(FIND(".",E1465)),LEFT(E1465,FIND(".",E1465)-1),E1465)),PlanCont,0)),ISNUMBER(MATCH(LEFT(TRIM(IF(ISNUMBER(FIND(".",E1465)),LEFT(E1465,FIND(".",E1465)-1),E1465)),4),PlanCont,0)),ISNUMBER(MATCH(LEFT(TRIM(IF(ISNUMBER(FIND(".",E1465)),LEFT(E1465,FIND(".",E1465)-1),E1465)),3),PlanCont,0)))),"Contul creditor nu există în plan. ",""))&amp;IF(AND(D1465&lt;&gt;"",TRIM(D1465&amp;"")=TRIM(E1465&amp;"")),"Același cont pe debit și credit. ","")&amp;IF(N(F1465)=0,"Lipsește suma. ","")&amp;IF(AND(N(F1465)&lt;0,J1465&lt;&gt;"Stornare"),"Sumă negativă într-o notă care nu e de stornare. ","")&amp;IF(C1465="","Lipsește explicația. ","")))</f>
        <v/>
      </c>
      <c r="L1465" s="1" t="str">
        <f>IF(B1465="","",B1465&amp;"|"&amp;COUNTIF($B$5:B1465,B1465))</f>
        <v/>
      </c>
      <c r="M1465" s="1" t="str">
        <f t="shared" si="68"/>
        <v/>
      </c>
    </row>
    <row r="1466" spans="2:13" x14ac:dyDescent="0.2">
      <c r="B1466" s="18"/>
      <c r="C1466" s="13"/>
      <c r="D1466" s="22"/>
      <c r="E1466" s="22"/>
      <c r="F1466" s="23"/>
      <c r="G1466" s="24" t="str">
        <f>IF(B1466="","",IFERROR(INDEX('Registru note'!$C$5:$C$504,MATCH(B1466,'Registru note'!$B$5:$B$504,0)),""))</f>
        <v/>
      </c>
      <c r="H1466" s="25" t="str">
        <f t="shared" si="66"/>
        <v/>
      </c>
      <c r="I1466" s="25" t="str">
        <f t="shared" si="67"/>
        <v/>
      </c>
      <c r="J1466" s="15" t="str">
        <f>IF(B1466="","",IFERROR(INDEX('Registru note'!$D$5:$D$504,MATCH(B1466,'Registru note'!$B$5:$B$504,0)),""))</f>
        <v/>
      </c>
      <c r="K1466" s="17" t="str">
        <f>IF(AND(B1466="",D1466="",E1466=""),"",TRIM(IF(ISNA(MATCH(B1466,'Registru note'!$B$5:$B$504,0)),"Nota nu există în registru. ","")&amp;IF(D1466="","Lipsește contul debitor. ",IF(NOT(OR(ISNUMBER(MATCH(TRIM(IF(ISNUMBER(FIND(".",D1466)),LEFT(D1466,FIND(".",D1466)-1),D1466)),PlanCont,0)),ISNUMBER(MATCH(LEFT(TRIM(IF(ISNUMBER(FIND(".",D1466)),LEFT(D1466,FIND(".",D1466)-1),D1466)),4),PlanCont,0)),ISNUMBER(MATCH(LEFT(TRIM(IF(ISNUMBER(FIND(".",D1466)),LEFT(D1466,FIND(".",D1466)-1),D1466)),3),PlanCont,0)))),"Contul debitor nu există în plan. ",""))&amp;IF(E1466="","Lipsește contul creditor. ",IF(NOT(OR(ISNUMBER(MATCH(TRIM(IF(ISNUMBER(FIND(".",E1466)),LEFT(E1466,FIND(".",E1466)-1),E1466)),PlanCont,0)),ISNUMBER(MATCH(LEFT(TRIM(IF(ISNUMBER(FIND(".",E1466)),LEFT(E1466,FIND(".",E1466)-1),E1466)),4),PlanCont,0)),ISNUMBER(MATCH(LEFT(TRIM(IF(ISNUMBER(FIND(".",E1466)),LEFT(E1466,FIND(".",E1466)-1),E1466)),3),PlanCont,0)))),"Contul creditor nu există în plan. ",""))&amp;IF(AND(D1466&lt;&gt;"",TRIM(D1466&amp;"")=TRIM(E1466&amp;"")),"Același cont pe debit și credit. ","")&amp;IF(N(F1466)=0,"Lipsește suma. ","")&amp;IF(AND(N(F1466)&lt;0,J1466&lt;&gt;"Stornare"),"Sumă negativă într-o notă care nu e de stornare. ","")&amp;IF(C1466="","Lipsește explicația. ","")))</f>
        <v/>
      </c>
      <c r="L1466" s="1" t="str">
        <f>IF(B1466="","",B1466&amp;"|"&amp;COUNTIF($B$5:B1466,B1466))</f>
        <v/>
      </c>
      <c r="M1466" s="1" t="str">
        <f t="shared" si="68"/>
        <v/>
      </c>
    </row>
    <row r="1467" spans="2:13" x14ac:dyDescent="0.2">
      <c r="B1467" s="18"/>
      <c r="C1467" s="13"/>
      <c r="D1467" s="22"/>
      <c r="E1467" s="22"/>
      <c r="F1467" s="23"/>
      <c r="G1467" s="24" t="str">
        <f>IF(B1467="","",IFERROR(INDEX('Registru note'!$C$5:$C$504,MATCH(B1467,'Registru note'!$B$5:$B$504,0)),""))</f>
        <v/>
      </c>
      <c r="H1467" s="25" t="str">
        <f t="shared" si="66"/>
        <v/>
      </c>
      <c r="I1467" s="25" t="str">
        <f t="shared" si="67"/>
        <v/>
      </c>
      <c r="J1467" s="15" t="str">
        <f>IF(B1467="","",IFERROR(INDEX('Registru note'!$D$5:$D$504,MATCH(B1467,'Registru note'!$B$5:$B$504,0)),""))</f>
        <v/>
      </c>
      <c r="K1467" s="17" t="str">
        <f>IF(AND(B1467="",D1467="",E1467=""),"",TRIM(IF(ISNA(MATCH(B1467,'Registru note'!$B$5:$B$504,0)),"Nota nu există în registru. ","")&amp;IF(D1467="","Lipsește contul debitor. ",IF(NOT(OR(ISNUMBER(MATCH(TRIM(IF(ISNUMBER(FIND(".",D1467)),LEFT(D1467,FIND(".",D1467)-1),D1467)),PlanCont,0)),ISNUMBER(MATCH(LEFT(TRIM(IF(ISNUMBER(FIND(".",D1467)),LEFT(D1467,FIND(".",D1467)-1),D1467)),4),PlanCont,0)),ISNUMBER(MATCH(LEFT(TRIM(IF(ISNUMBER(FIND(".",D1467)),LEFT(D1467,FIND(".",D1467)-1),D1467)),3),PlanCont,0)))),"Contul debitor nu există în plan. ",""))&amp;IF(E1467="","Lipsește contul creditor. ",IF(NOT(OR(ISNUMBER(MATCH(TRIM(IF(ISNUMBER(FIND(".",E1467)),LEFT(E1467,FIND(".",E1467)-1),E1467)),PlanCont,0)),ISNUMBER(MATCH(LEFT(TRIM(IF(ISNUMBER(FIND(".",E1467)),LEFT(E1467,FIND(".",E1467)-1),E1467)),4),PlanCont,0)),ISNUMBER(MATCH(LEFT(TRIM(IF(ISNUMBER(FIND(".",E1467)),LEFT(E1467,FIND(".",E1467)-1),E1467)),3),PlanCont,0)))),"Contul creditor nu există în plan. ",""))&amp;IF(AND(D1467&lt;&gt;"",TRIM(D1467&amp;"")=TRIM(E1467&amp;"")),"Același cont pe debit și credit. ","")&amp;IF(N(F1467)=0,"Lipsește suma. ","")&amp;IF(AND(N(F1467)&lt;0,J1467&lt;&gt;"Stornare"),"Sumă negativă într-o notă care nu e de stornare. ","")&amp;IF(C1467="","Lipsește explicația. ","")))</f>
        <v/>
      </c>
      <c r="L1467" s="1" t="str">
        <f>IF(B1467="","",B1467&amp;"|"&amp;COUNTIF($B$5:B1467,B1467))</f>
        <v/>
      </c>
      <c r="M1467" s="1" t="str">
        <f t="shared" si="68"/>
        <v/>
      </c>
    </row>
    <row r="1468" spans="2:13" x14ac:dyDescent="0.2">
      <c r="B1468" s="18"/>
      <c r="C1468" s="13"/>
      <c r="D1468" s="22"/>
      <c r="E1468" s="22"/>
      <c r="F1468" s="23"/>
      <c r="G1468" s="24" t="str">
        <f>IF(B1468="","",IFERROR(INDEX('Registru note'!$C$5:$C$504,MATCH(B1468,'Registru note'!$B$5:$B$504,0)),""))</f>
        <v/>
      </c>
      <c r="H1468" s="25" t="str">
        <f t="shared" si="66"/>
        <v/>
      </c>
      <c r="I1468" s="25" t="str">
        <f t="shared" si="67"/>
        <v/>
      </c>
      <c r="J1468" s="15" t="str">
        <f>IF(B1468="","",IFERROR(INDEX('Registru note'!$D$5:$D$504,MATCH(B1468,'Registru note'!$B$5:$B$504,0)),""))</f>
        <v/>
      </c>
      <c r="K1468" s="17" t="str">
        <f>IF(AND(B1468="",D1468="",E1468=""),"",TRIM(IF(ISNA(MATCH(B1468,'Registru note'!$B$5:$B$504,0)),"Nota nu există în registru. ","")&amp;IF(D1468="","Lipsește contul debitor. ",IF(NOT(OR(ISNUMBER(MATCH(TRIM(IF(ISNUMBER(FIND(".",D1468)),LEFT(D1468,FIND(".",D1468)-1),D1468)),PlanCont,0)),ISNUMBER(MATCH(LEFT(TRIM(IF(ISNUMBER(FIND(".",D1468)),LEFT(D1468,FIND(".",D1468)-1),D1468)),4),PlanCont,0)),ISNUMBER(MATCH(LEFT(TRIM(IF(ISNUMBER(FIND(".",D1468)),LEFT(D1468,FIND(".",D1468)-1),D1468)),3),PlanCont,0)))),"Contul debitor nu există în plan. ",""))&amp;IF(E1468="","Lipsește contul creditor. ",IF(NOT(OR(ISNUMBER(MATCH(TRIM(IF(ISNUMBER(FIND(".",E1468)),LEFT(E1468,FIND(".",E1468)-1),E1468)),PlanCont,0)),ISNUMBER(MATCH(LEFT(TRIM(IF(ISNUMBER(FIND(".",E1468)),LEFT(E1468,FIND(".",E1468)-1),E1468)),4),PlanCont,0)),ISNUMBER(MATCH(LEFT(TRIM(IF(ISNUMBER(FIND(".",E1468)),LEFT(E1468,FIND(".",E1468)-1),E1468)),3),PlanCont,0)))),"Contul creditor nu există în plan. ",""))&amp;IF(AND(D1468&lt;&gt;"",TRIM(D1468&amp;"")=TRIM(E1468&amp;"")),"Același cont pe debit și credit. ","")&amp;IF(N(F1468)=0,"Lipsește suma. ","")&amp;IF(AND(N(F1468)&lt;0,J1468&lt;&gt;"Stornare"),"Sumă negativă într-o notă care nu e de stornare. ","")&amp;IF(C1468="","Lipsește explicația. ","")))</f>
        <v/>
      </c>
      <c r="L1468" s="1" t="str">
        <f>IF(B1468="","",B1468&amp;"|"&amp;COUNTIF($B$5:B1468,B1468))</f>
        <v/>
      </c>
      <c r="M1468" s="1" t="str">
        <f t="shared" si="68"/>
        <v/>
      </c>
    </row>
    <row r="1469" spans="2:13" x14ac:dyDescent="0.2">
      <c r="B1469" s="18"/>
      <c r="C1469" s="13"/>
      <c r="D1469" s="22"/>
      <c r="E1469" s="22"/>
      <c r="F1469" s="23"/>
      <c r="G1469" s="24" t="str">
        <f>IF(B1469="","",IFERROR(INDEX('Registru note'!$C$5:$C$504,MATCH(B1469,'Registru note'!$B$5:$B$504,0)),""))</f>
        <v/>
      </c>
      <c r="H1469" s="25" t="str">
        <f t="shared" si="66"/>
        <v/>
      </c>
      <c r="I1469" s="25" t="str">
        <f t="shared" si="67"/>
        <v/>
      </c>
      <c r="J1469" s="15" t="str">
        <f>IF(B1469="","",IFERROR(INDEX('Registru note'!$D$5:$D$504,MATCH(B1469,'Registru note'!$B$5:$B$504,0)),""))</f>
        <v/>
      </c>
      <c r="K1469" s="17" t="str">
        <f>IF(AND(B1469="",D1469="",E1469=""),"",TRIM(IF(ISNA(MATCH(B1469,'Registru note'!$B$5:$B$504,0)),"Nota nu există în registru. ","")&amp;IF(D1469="","Lipsește contul debitor. ",IF(NOT(OR(ISNUMBER(MATCH(TRIM(IF(ISNUMBER(FIND(".",D1469)),LEFT(D1469,FIND(".",D1469)-1),D1469)),PlanCont,0)),ISNUMBER(MATCH(LEFT(TRIM(IF(ISNUMBER(FIND(".",D1469)),LEFT(D1469,FIND(".",D1469)-1),D1469)),4),PlanCont,0)),ISNUMBER(MATCH(LEFT(TRIM(IF(ISNUMBER(FIND(".",D1469)),LEFT(D1469,FIND(".",D1469)-1),D1469)),3),PlanCont,0)))),"Contul debitor nu există în plan. ",""))&amp;IF(E1469="","Lipsește contul creditor. ",IF(NOT(OR(ISNUMBER(MATCH(TRIM(IF(ISNUMBER(FIND(".",E1469)),LEFT(E1469,FIND(".",E1469)-1),E1469)),PlanCont,0)),ISNUMBER(MATCH(LEFT(TRIM(IF(ISNUMBER(FIND(".",E1469)),LEFT(E1469,FIND(".",E1469)-1),E1469)),4),PlanCont,0)),ISNUMBER(MATCH(LEFT(TRIM(IF(ISNUMBER(FIND(".",E1469)),LEFT(E1469,FIND(".",E1469)-1),E1469)),3),PlanCont,0)))),"Contul creditor nu există în plan. ",""))&amp;IF(AND(D1469&lt;&gt;"",TRIM(D1469&amp;"")=TRIM(E1469&amp;"")),"Același cont pe debit și credit. ","")&amp;IF(N(F1469)=0,"Lipsește suma. ","")&amp;IF(AND(N(F1469)&lt;0,J1469&lt;&gt;"Stornare"),"Sumă negativă într-o notă care nu e de stornare. ","")&amp;IF(C1469="","Lipsește explicația. ","")))</f>
        <v/>
      </c>
      <c r="L1469" s="1" t="str">
        <f>IF(B1469="","",B1469&amp;"|"&amp;COUNTIF($B$5:B1469,B1469))</f>
        <v/>
      </c>
      <c r="M1469" s="1" t="str">
        <f t="shared" si="68"/>
        <v/>
      </c>
    </row>
    <row r="1470" spans="2:13" x14ac:dyDescent="0.2">
      <c r="B1470" s="18"/>
      <c r="C1470" s="13"/>
      <c r="D1470" s="22"/>
      <c r="E1470" s="22"/>
      <c r="F1470" s="23"/>
      <c r="G1470" s="24" t="str">
        <f>IF(B1470="","",IFERROR(INDEX('Registru note'!$C$5:$C$504,MATCH(B1470,'Registru note'!$B$5:$B$504,0)),""))</f>
        <v/>
      </c>
      <c r="H1470" s="25" t="str">
        <f t="shared" si="66"/>
        <v/>
      </c>
      <c r="I1470" s="25" t="str">
        <f t="shared" si="67"/>
        <v/>
      </c>
      <c r="J1470" s="15" t="str">
        <f>IF(B1470="","",IFERROR(INDEX('Registru note'!$D$5:$D$504,MATCH(B1470,'Registru note'!$B$5:$B$504,0)),""))</f>
        <v/>
      </c>
      <c r="K1470" s="17" t="str">
        <f>IF(AND(B1470="",D1470="",E1470=""),"",TRIM(IF(ISNA(MATCH(B1470,'Registru note'!$B$5:$B$504,0)),"Nota nu există în registru. ","")&amp;IF(D1470="","Lipsește contul debitor. ",IF(NOT(OR(ISNUMBER(MATCH(TRIM(IF(ISNUMBER(FIND(".",D1470)),LEFT(D1470,FIND(".",D1470)-1),D1470)),PlanCont,0)),ISNUMBER(MATCH(LEFT(TRIM(IF(ISNUMBER(FIND(".",D1470)),LEFT(D1470,FIND(".",D1470)-1),D1470)),4),PlanCont,0)),ISNUMBER(MATCH(LEFT(TRIM(IF(ISNUMBER(FIND(".",D1470)),LEFT(D1470,FIND(".",D1470)-1),D1470)),3),PlanCont,0)))),"Contul debitor nu există în plan. ",""))&amp;IF(E1470="","Lipsește contul creditor. ",IF(NOT(OR(ISNUMBER(MATCH(TRIM(IF(ISNUMBER(FIND(".",E1470)),LEFT(E1470,FIND(".",E1470)-1),E1470)),PlanCont,0)),ISNUMBER(MATCH(LEFT(TRIM(IF(ISNUMBER(FIND(".",E1470)),LEFT(E1470,FIND(".",E1470)-1),E1470)),4),PlanCont,0)),ISNUMBER(MATCH(LEFT(TRIM(IF(ISNUMBER(FIND(".",E1470)),LEFT(E1470,FIND(".",E1470)-1),E1470)),3),PlanCont,0)))),"Contul creditor nu există în plan. ",""))&amp;IF(AND(D1470&lt;&gt;"",TRIM(D1470&amp;"")=TRIM(E1470&amp;"")),"Același cont pe debit și credit. ","")&amp;IF(N(F1470)=0,"Lipsește suma. ","")&amp;IF(AND(N(F1470)&lt;0,J1470&lt;&gt;"Stornare"),"Sumă negativă într-o notă care nu e de stornare. ","")&amp;IF(C1470="","Lipsește explicația. ","")))</f>
        <v/>
      </c>
      <c r="L1470" s="1" t="str">
        <f>IF(B1470="","",B1470&amp;"|"&amp;COUNTIF($B$5:B1470,B1470))</f>
        <v/>
      </c>
      <c r="M1470" s="1" t="str">
        <f t="shared" si="68"/>
        <v/>
      </c>
    </row>
    <row r="1471" spans="2:13" x14ac:dyDescent="0.2">
      <c r="B1471" s="18"/>
      <c r="C1471" s="13"/>
      <c r="D1471" s="22"/>
      <c r="E1471" s="22"/>
      <c r="F1471" s="23"/>
      <c r="G1471" s="24" t="str">
        <f>IF(B1471="","",IFERROR(INDEX('Registru note'!$C$5:$C$504,MATCH(B1471,'Registru note'!$B$5:$B$504,0)),""))</f>
        <v/>
      </c>
      <c r="H1471" s="25" t="str">
        <f t="shared" si="66"/>
        <v/>
      </c>
      <c r="I1471" s="25" t="str">
        <f t="shared" si="67"/>
        <v/>
      </c>
      <c r="J1471" s="15" t="str">
        <f>IF(B1471="","",IFERROR(INDEX('Registru note'!$D$5:$D$504,MATCH(B1471,'Registru note'!$B$5:$B$504,0)),""))</f>
        <v/>
      </c>
      <c r="K1471" s="17" t="str">
        <f>IF(AND(B1471="",D1471="",E1471=""),"",TRIM(IF(ISNA(MATCH(B1471,'Registru note'!$B$5:$B$504,0)),"Nota nu există în registru. ","")&amp;IF(D1471="","Lipsește contul debitor. ",IF(NOT(OR(ISNUMBER(MATCH(TRIM(IF(ISNUMBER(FIND(".",D1471)),LEFT(D1471,FIND(".",D1471)-1),D1471)),PlanCont,0)),ISNUMBER(MATCH(LEFT(TRIM(IF(ISNUMBER(FIND(".",D1471)),LEFT(D1471,FIND(".",D1471)-1),D1471)),4),PlanCont,0)),ISNUMBER(MATCH(LEFT(TRIM(IF(ISNUMBER(FIND(".",D1471)),LEFT(D1471,FIND(".",D1471)-1),D1471)),3),PlanCont,0)))),"Contul debitor nu există în plan. ",""))&amp;IF(E1471="","Lipsește contul creditor. ",IF(NOT(OR(ISNUMBER(MATCH(TRIM(IF(ISNUMBER(FIND(".",E1471)),LEFT(E1471,FIND(".",E1471)-1),E1471)),PlanCont,0)),ISNUMBER(MATCH(LEFT(TRIM(IF(ISNUMBER(FIND(".",E1471)),LEFT(E1471,FIND(".",E1471)-1),E1471)),4),PlanCont,0)),ISNUMBER(MATCH(LEFT(TRIM(IF(ISNUMBER(FIND(".",E1471)),LEFT(E1471,FIND(".",E1471)-1),E1471)),3),PlanCont,0)))),"Contul creditor nu există în plan. ",""))&amp;IF(AND(D1471&lt;&gt;"",TRIM(D1471&amp;"")=TRIM(E1471&amp;"")),"Același cont pe debit și credit. ","")&amp;IF(N(F1471)=0,"Lipsește suma. ","")&amp;IF(AND(N(F1471)&lt;0,J1471&lt;&gt;"Stornare"),"Sumă negativă într-o notă care nu e de stornare. ","")&amp;IF(C1471="","Lipsește explicația. ","")))</f>
        <v/>
      </c>
      <c r="L1471" s="1" t="str">
        <f>IF(B1471="","",B1471&amp;"|"&amp;COUNTIF($B$5:B1471,B1471))</f>
        <v/>
      </c>
      <c r="M1471" s="1" t="str">
        <f t="shared" si="68"/>
        <v/>
      </c>
    </row>
    <row r="1472" spans="2:13" x14ac:dyDescent="0.2">
      <c r="B1472" s="18"/>
      <c r="C1472" s="13"/>
      <c r="D1472" s="22"/>
      <c r="E1472" s="22"/>
      <c r="F1472" s="23"/>
      <c r="G1472" s="24" t="str">
        <f>IF(B1472="","",IFERROR(INDEX('Registru note'!$C$5:$C$504,MATCH(B1472,'Registru note'!$B$5:$B$504,0)),""))</f>
        <v/>
      </c>
      <c r="H1472" s="25" t="str">
        <f t="shared" si="66"/>
        <v/>
      </c>
      <c r="I1472" s="25" t="str">
        <f t="shared" si="67"/>
        <v/>
      </c>
      <c r="J1472" s="15" t="str">
        <f>IF(B1472="","",IFERROR(INDEX('Registru note'!$D$5:$D$504,MATCH(B1472,'Registru note'!$B$5:$B$504,0)),""))</f>
        <v/>
      </c>
      <c r="K1472" s="17" t="str">
        <f>IF(AND(B1472="",D1472="",E1472=""),"",TRIM(IF(ISNA(MATCH(B1472,'Registru note'!$B$5:$B$504,0)),"Nota nu există în registru. ","")&amp;IF(D1472="","Lipsește contul debitor. ",IF(NOT(OR(ISNUMBER(MATCH(TRIM(IF(ISNUMBER(FIND(".",D1472)),LEFT(D1472,FIND(".",D1472)-1),D1472)),PlanCont,0)),ISNUMBER(MATCH(LEFT(TRIM(IF(ISNUMBER(FIND(".",D1472)),LEFT(D1472,FIND(".",D1472)-1),D1472)),4),PlanCont,0)),ISNUMBER(MATCH(LEFT(TRIM(IF(ISNUMBER(FIND(".",D1472)),LEFT(D1472,FIND(".",D1472)-1),D1472)),3),PlanCont,0)))),"Contul debitor nu există în plan. ",""))&amp;IF(E1472="","Lipsește contul creditor. ",IF(NOT(OR(ISNUMBER(MATCH(TRIM(IF(ISNUMBER(FIND(".",E1472)),LEFT(E1472,FIND(".",E1472)-1),E1472)),PlanCont,0)),ISNUMBER(MATCH(LEFT(TRIM(IF(ISNUMBER(FIND(".",E1472)),LEFT(E1472,FIND(".",E1472)-1),E1472)),4),PlanCont,0)),ISNUMBER(MATCH(LEFT(TRIM(IF(ISNUMBER(FIND(".",E1472)),LEFT(E1472,FIND(".",E1472)-1),E1472)),3),PlanCont,0)))),"Contul creditor nu există în plan. ",""))&amp;IF(AND(D1472&lt;&gt;"",TRIM(D1472&amp;"")=TRIM(E1472&amp;"")),"Același cont pe debit și credit. ","")&amp;IF(N(F1472)=0,"Lipsește suma. ","")&amp;IF(AND(N(F1472)&lt;0,J1472&lt;&gt;"Stornare"),"Sumă negativă într-o notă care nu e de stornare. ","")&amp;IF(C1472="","Lipsește explicația. ","")))</f>
        <v/>
      </c>
      <c r="L1472" s="1" t="str">
        <f>IF(B1472="","",B1472&amp;"|"&amp;COUNTIF($B$5:B1472,B1472))</f>
        <v/>
      </c>
      <c r="M1472" s="1" t="str">
        <f t="shared" si="68"/>
        <v/>
      </c>
    </row>
    <row r="1473" spans="2:13" x14ac:dyDescent="0.2">
      <c r="B1473" s="18"/>
      <c r="C1473" s="13"/>
      <c r="D1473" s="22"/>
      <c r="E1473" s="22"/>
      <c r="F1473" s="23"/>
      <c r="G1473" s="24" t="str">
        <f>IF(B1473="","",IFERROR(INDEX('Registru note'!$C$5:$C$504,MATCH(B1473,'Registru note'!$B$5:$B$504,0)),""))</f>
        <v/>
      </c>
      <c r="H1473" s="25" t="str">
        <f t="shared" si="66"/>
        <v/>
      </c>
      <c r="I1473" s="25" t="str">
        <f t="shared" si="67"/>
        <v/>
      </c>
      <c r="J1473" s="15" t="str">
        <f>IF(B1473="","",IFERROR(INDEX('Registru note'!$D$5:$D$504,MATCH(B1473,'Registru note'!$B$5:$B$504,0)),""))</f>
        <v/>
      </c>
      <c r="K1473" s="17" t="str">
        <f>IF(AND(B1473="",D1473="",E1473=""),"",TRIM(IF(ISNA(MATCH(B1473,'Registru note'!$B$5:$B$504,0)),"Nota nu există în registru. ","")&amp;IF(D1473="","Lipsește contul debitor. ",IF(NOT(OR(ISNUMBER(MATCH(TRIM(IF(ISNUMBER(FIND(".",D1473)),LEFT(D1473,FIND(".",D1473)-1),D1473)),PlanCont,0)),ISNUMBER(MATCH(LEFT(TRIM(IF(ISNUMBER(FIND(".",D1473)),LEFT(D1473,FIND(".",D1473)-1),D1473)),4),PlanCont,0)),ISNUMBER(MATCH(LEFT(TRIM(IF(ISNUMBER(FIND(".",D1473)),LEFT(D1473,FIND(".",D1473)-1),D1473)),3),PlanCont,0)))),"Contul debitor nu există în plan. ",""))&amp;IF(E1473="","Lipsește contul creditor. ",IF(NOT(OR(ISNUMBER(MATCH(TRIM(IF(ISNUMBER(FIND(".",E1473)),LEFT(E1473,FIND(".",E1473)-1),E1473)),PlanCont,0)),ISNUMBER(MATCH(LEFT(TRIM(IF(ISNUMBER(FIND(".",E1473)),LEFT(E1473,FIND(".",E1473)-1),E1473)),4),PlanCont,0)),ISNUMBER(MATCH(LEFT(TRIM(IF(ISNUMBER(FIND(".",E1473)),LEFT(E1473,FIND(".",E1473)-1),E1473)),3),PlanCont,0)))),"Contul creditor nu există în plan. ",""))&amp;IF(AND(D1473&lt;&gt;"",TRIM(D1473&amp;"")=TRIM(E1473&amp;"")),"Același cont pe debit și credit. ","")&amp;IF(N(F1473)=0,"Lipsește suma. ","")&amp;IF(AND(N(F1473)&lt;0,J1473&lt;&gt;"Stornare"),"Sumă negativă într-o notă care nu e de stornare. ","")&amp;IF(C1473="","Lipsește explicația. ","")))</f>
        <v/>
      </c>
      <c r="L1473" s="1" t="str">
        <f>IF(B1473="","",B1473&amp;"|"&amp;COUNTIF($B$5:B1473,B1473))</f>
        <v/>
      </c>
      <c r="M1473" s="1" t="str">
        <f t="shared" si="68"/>
        <v/>
      </c>
    </row>
    <row r="1474" spans="2:13" x14ac:dyDescent="0.2">
      <c r="B1474" s="18"/>
      <c r="C1474" s="13"/>
      <c r="D1474" s="22"/>
      <c r="E1474" s="22"/>
      <c r="F1474" s="23"/>
      <c r="G1474" s="24" t="str">
        <f>IF(B1474="","",IFERROR(INDEX('Registru note'!$C$5:$C$504,MATCH(B1474,'Registru note'!$B$5:$B$504,0)),""))</f>
        <v/>
      </c>
      <c r="H1474" s="25" t="str">
        <f t="shared" si="66"/>
        <v/>
      </c>
      <c r="I1474" s="25" t="str">
        <f t="shared" si="67"/>
        <v/>
      </c>
      <c r="J1474" s="15" t="str">
        <f>IF(B1474="","",IFERROR(INDEX('Registru note'!$D$5:$D$504,MATCH(B1474,'Registru note'!$B$5:$B$504,0)),""))</f>
        <v/>
      </c>
      <c r="K1474" s="17" t="str">
        <f>IF(AND(B1474="",D1474="",E1474=""),"",TRIM(IF(ISNA(MATCH(B1474,'Registru note'!$B$5:$B$504,0)),"Nota nu există în registru. ","")&amp;IF(D1474="","Lipsește contul debitor. ",IF(NOT(OR(ISNUMBER(MATCH(TRIM(IF(ISNUMBER(FIND(".",D1474)),LEFT(D1474,FIND(".",D1474)-1),D1474)),PlanCont,0)),ISNUMBER(MATCH(LEFT(TRIM(IF(ISNUMBER(FIND(".",D1474)),LEFT(D1474,FIND(".",D1474)-1),D1474)),4),PlanCont,0)),ISNUMBER(MATCH(LEFT(TRIM(IF(ISNUMBER(FIND(".",D1474)),LEFT(D1474,FIND(".",D1474)-1),D1474)),3),PlanCont,0)))),"Contul debitor nu există în plan. ",""))&amp;IF(E1474="","Lipsește contul creditor. ",IF(NOT(OR(ISNUMBER(MATCH(TRIM(IF(ISNUMBER(FIND(".",E1474)),LEFT(E1474,FIND(".",E1474)-1),E1474)),PlanCont,0)),ISNUMBER(MATCH(LEFT(TRIM(IF(ISNUMBER(FIND(".",E1474)),LEFT(E1474,FIND(".",E1474)-1),E1474)),4),PlanCont,0)),ISNUMBER(MATCH(LEFT(TRIM(IF(ISNUMBER(FIND(".",E1474)),LEFT(E1474,FIND(".",E1474)-1),E1474)),3),PlanCont,0)))),"Contul creditor nu există în plan. ",""))&amp;IF(AND(D1474&lt;&gt;"",TRIM(D1474&amp;"")=TRIM(E1474&amp;"")),"Același cont pe debit și credit. ","")&amp;IF(N(F1474)=0,"Lipsește suma. ","")&amp;IF(AND(N(F1474)&lt;0,J1474&lt;&gt;"Stornare"),"Sumă negativă într-o notă care nu e de stornare. ","")&amp;IF(C1474="","Lipsește explicația. ","")))</f>
        <v/>
      </c>
      <c r="L1474" s="1" t="str">
        <f>IF(B1474="","",B1474&amp;"|"&amp;COUNTIF($B$5:B1474,B1474))</f>
        <v/>
      </c>
      <c r="M1474" s="1" t="str">
        <f t="shared" si="68"/>
        <v/>
      </c>
    </row>
    <row r="1475" spans="2:13" x14ac:dyDescent="0.2">
      <c r="B1475" s="18"/>
      <c r="C1475" s="13"/>
      <c r="D1475" s="22"/>
      <c r="E1475" s="22"/>
      <c r="F1475" s="23"/>
      <c r="G1475" s="24" t="str">
        <f>IF(B1475="","",IFERROR(INDEX('Registru note'!$C$5:$C$504,MATCH(B1475,'Registru note'!$B$5:$B$504,0)),""))</f>
        <v/>
      </c>
      <c r="H1475" s="25" t="str">
        <f t="shared" si="66"/>
        <v/>
      </c>
      <c r="I1475" s="25" t="str">
        <f t="shared" si="67"/>
        <v/>
      </c>
      <c r="J1475" s="15" t="str">
        <f>IF(B1475="","",IFERROR(INDEX('Registru note'!$D$5:$D$504,MATCH(B1475,'Registru note'!$B$5:$B$504,0)),""))</f>
        <v/>
      </c>
      <c r="K1475" s="17" t="str">
        <f>IF(AND(B1475="",D1475="",E1475=""),"",TRIM(IF(ISNA(MATCH(B1475,'Registru note'!$B$5:$B$504,0)),"Nota nu există în registru. ","")&amp;IF(D1475="","Lipsește contul debitor. ",IF(NOT(OR(ISNUMBER(MATCH(TRIM(IF(ISNUMBER(FIND(".",D1475)),LEFT(D1475,FIND(".",D1475)-1),D1475)),PlanCont,0)),ISNUMBER(MATCH(LEFT(TRIM(IF(ISNUMBER(FIND(".",D1475)),LEFT(D1475,FIND(".",D1475)-1),D1475)),4),PlanCont,0)),ISNUMBER(MATCH(LEFT(TRIM(IF(ISNUMBER(FIND(".",D1475)),LEFT(D1475,FIND(".",D1475)-1),D1475)),3),PlanCont,0)))),"Contul debitor nu există în plan. ",""))&amp;IF(E1475="","Lipsește contul creditor. ",IF(NOT(OR(ISNUMBER(MATCH(TRIM(IF(ISNUMBER(FIND(".",E1475)),LEFT(E1475,FIND(".",E1475)-1),E1475)),PlanCont,0)),ISNUMBER(MATCH(LEFT(TRIM(IF(ISNUMBER(FIND(".",E1475)),LEFT(E1475,FIND(".",E1475)-1),E1475)),4),PlanCont,0)),ISNUMBER(MATCH(LEFT(TRIM(IF(ISNUMBER(FIND(".",E1475)),LEFT(E1475,FIND(".",E1475)-1),E1475)),3),PlanCont,0)))),"Contul creditor nu există în plan. ",""))&amp;IF(AND(D1475&lt;&gt;"",TRIM(D1475&amp;"")=TRIM(E1475&amp;"")),"Același cont pe debit și credit. ","")&amp;IF(N(F1475)=0,"Lipsește suma. ","")&amp;IF(AND(N(F1475)&lt;0,J1475&lt;&gt;"Stornare"),"Sumă negativă într-o notă care nu e de stornare. ","")&amp;IF(C1475="","Lipsește explicația. ","")))</f>
        <v/>
      </c>
      <c r="L1475" s="1" t="str">
        <f>IF(B1475="","",B1475&amp;"|"&amp;COUNTIF($B$5:B1475,B1475))</f>
        <v/>
      </c>
      <c r="M1475" s="1" t="str">
        <f t="shared" si="68"/>
        <v/>
      </c>
    </row>
    <row r="1476" spans="2:13" x14ac:dyDescent="0.2">
      <c r="B1476" s="18"/>
      <c r="C1476" s="13"/>
      <c r="D1476" s="22"/>
      <c r="E1476" s="22"/>
      <c r="F1476" s="23"/>
      <c r="G1476" s="24" t="str">
        <f>IF(B1476="","",IFERROR(INDEX('Registru note'!$C$5:$C$504,MATCH(B1476,'Registru note'!$B$5:$B$504,0)),""))</f>
        <v/>
      </c>
      <c r="H1476" s="25" t="str">
        <f t="shared" si="66"/>
        <v/>
      </c>
      <c r="I1476" s="25" t="str">
        <f t="shared" si="67"/>
        <v/>
      </c>
      <c r="J1476" s="15" t="str">
        <f>IF(B1476="","",IFERROR(INDEX('Registru note'!$D$5:$D$504,MATCH(B1476,'Registru note'!$B$5:$B$504,0)),""))</f>
        <v/>
      </c>
      <c r="K1476" s="17" t="str">
        <f>IF(AND(B1476="",D1476="",E1476=""),"",TRIM(IF(ISNA(MATCH(B1476,'Registru note'!$B$5:$B$504,0)),"Nota nu există în registru. ","")&amp;IF(D1476="","Lipsește contul debitor. ",IF(NOT(OR(ISNUMBER(MATCH(TRIM(IF(ISNUMBER(FIND(".",D1476)),LEFT(D1476,FIND(".",D1476)-1),D1476)),PlanCont,0)),ISNUMBER(MATCH(LEFT(TRIM(IF(ISNUMBER(FIND(".",D1476)),LEFT(D1476,FIND(".",D1476)-1),D1476)),4),PlanCont,0)),ISNUMBER(MATCH(LEFT(TRIM(IF(ISNUMBER(FIND(".",D1476)),LEFT(D1476,FIND(".",D1476)-1),D1476)),3),PlanCont,0)))),"Contul debitor nu există în plan. ",""))&amp;IF(E1476="","Lipsește contul creditor. ",IF(NOT(OR(ISNUMBER(MATCH(TRIM(IF(ISNUMBER(FIND(".",E1476)),LEFT(E1476,FIND(".",E1476)-1),E1476)),PlanCont,0)),ISNUMBER(MATCH(LEFT(TRIM(IF(ISNUMBER(FIND(".",E1476)),LEFT(E1476,FIND(".",E1476)-1),E1476)),4),PlanCont,0)),ISNUMBER(MATCH(LEFT(TRIM(IF(ISNUMBER(FIND(".",E1476)),LEFT(E1476,FIND(".",E1476)-1),E1476)),3),PlanCont,0)))),"Contul creditor nu există în plan. ",""))&amp;IF(AND(D1476&lt;&gt;"",TRIM(D1476&amp;"")=TRIM(E1476&amp;"")),"Același cont pe debit și credit. ","")&amp;IF(N(F1476)=0,"Lipsește suma. ","")&amp;IF(AND(N(F1476)&lt;0,J1476&lt;&gt;"Stornare"),"Sumă negativă într-o notă care nu e de stornare. ","")&amp;IF(C1476="","Lipsește explicația. ","")))</f>
        <v/>
      </c>
      <c r="L1476" s="1" t="str">
        <f>IF(B1476="","",B1476&amp;"|"&amp;COUNTIF($B$5:B1476,B1476))</f>
        <v/>
      </c>
      <c r="M1476" s="1" t="str">
        <f t="shared" si="68"/>
        <v/>
      </c>
    </row>
    <row r="1477" spans="2:13" x14ac:dyDescent="0.2">
      <c r="B1477" s="18"/>
      <c r="C1477" s="13"/>
      <c r="D1477" s="22"/>
      <c r="E1477" s="22"/>
      <c r="F1477" s="23"/>
      <c r="G1477" s="24" t="str">
        <f>IF(B1477="","",IFERROR(INDEX('Registru note'!$C$5:$C$504,MATCH(B1477,'Registru note'!$B$5:$B$504,0)),""))</f>
        <v/>
      </c>
      <c r="H1477" s="25" t="str">
        <f t="shared" ref="H1477:H1540" si="69">IF(D1477="","",IFERROR(INDEX(PlanDen,MATCH(TRIM(IF(ISNUMBER(FIND(".",D1477)),LEFT(D1477,FIND(".",D1477)-1),D1477)),PlanCont,0)),IFERROR(INDEX(PlanDen,MATCH(LEFT(TRIM(IF(ISNUMBER(FIND(".",D1477)),LEFT(D1477,FIND(".",D1477)-1),D1477)),4),PlanCont,0)),IFERROR(INDEX(PlanDen,MATCH(LEFT(TRIM(IF(ISNUMBER(FIND(".",D1477)),LEFT(D1477,FIND(".",D1477)-1),D1477)),3),PlanCont,0)),"Cont inexistent în plan"))))</f>
        <v/>
      </c>
      <c r="I1477" s="25" t="str">
        <f t="shared" ref="I1477:I1540" si="70">IF(E1477="","",IFERROR(INDEX(PlanDen,MATCH(TRIM(IF(ISNUMBER(FIND(".",E1477)),LEFT(E1477,FIND(".",E1477)-1),E1477)),PlanCont,0)),IFERROR(INDEX(PlanDen,MATCH(LEFT(TRIM(IF(ISNUMBER(FIND(".",E1477)),LEFT(E1477,FIND(".",E1477)-1),E1477)),4),PlanCont,0)),IFERROR(INDEX(PlanDen,MATCH(LEFT(TRIM(IF(ISNUMBER(FIND(".",E1477)),LEFT(E1477,FIND(".",E1477)-1),E1477)),3),PlanCont,0)),"Cont inexistent în plan"))))</f>
        <v/>
      </c>
      <c r="J1477" s="15" t="str">
        <f>IF(B1477="","",IFERROR(INDEX('Registru note'!$D$5:$D$504,MATCH(B1477,'Registru note'!$B$5:$B$504,0)),""))</f>
        <v/>
      </c>
      <c r="K1477" s="17" t="str">
        <f>IF(AND(B1477="",D1477="",E1477=""),"",TRIM(IF(ISNA(MATCH(B1477,'Registru note'!$B$5:$B$504,0)),"Nota nu există în registru. ","")&amp;IF(D1477="","Lipsește contul debitor. ",IF(NOT(OR(ISNUMBER(MATCH(TRIM(IF(ISNUMBER(FIND(".",D1477)),LEFT(D1477,FIND(".",D1477)-1),D1477)),PlanCont,0)),ISNUMBER(MATCH(LEFT(TRIM(IF(ISNUMBER(FIND(".",D1477)),LEFT(D1477,FIND(".",D1477)-1),D1477)),4),PlanCont,0)),ISNUMBER(MATCH(LEFT(TRIM(IF(ISNUMBER(FIND(".",D1477)),LEFT(D1477,FIND(".",D1477)-1),D1477)),3),PlanCont,0)))),"Contul debitor nu există în plan. ",""))&amp;IF(E1477="","Lipsește contul creditor. ",IF(NOT(OR(ISNUMBER(MATCH(TRIM(IF(ISNUMBER(FIND(".",E1477)),LEFT(E1477,FIND(".",E1477)-1),E1477)),PlanCont,0)),ISNUMBER(MATCH(LEFT(TRIM(IF(ISNUMBER(FIND(".",E1477)),LEFT(E1477,FIND(".",E1477)-1),E1477)),4),PlanCont,0)),ISNUMBER(MATCH(LEFT(TRIM(IF(ISNUMBER(FIND(".",E1477)),LEFT(E1477,FIND(".",E1477)-1),E1477)),3),PlanCont,0)))),"Contul creditor nu există în plan. ",""))&amp;IF(AND(D1477&lt;&gt;"",TRIM(D1477&amp;"")=TRIM(E1477&amp;"")),"Același cont pe debit și credit. ","")&amp;IF(N(F1477)=0,"Lipsește suma. ","")&amp;IF(AND(N(F1477)&lt;0,J1477&lt;&gt;"Stornare"),"Sumă negativă într-o notă care nu e de stornare. ","")&amp;IF(C1477="","Lipsește explicația. ","")))</f>
        <v/>
      </c>
      <c r="L1477" s="1" t="str">
        <f>IF(B1477="","",B1477&amp;"|"&amp;COUNTIF($B$5:B1477,B1477))</f>
        <v/>
      </c>
      <c r="M1477" s="1" t="str">
        <f t="shared" ref="M1477:M1540" si="71">IF(OR(B1477="",NOT(ISNUMBER(G1477))),"",G1477*100000+ROW())</f>
        <v/>
      </c>
    </row>
    <row r="1478" spans="2:13" x14ac:dyDescent="0.2">
      <c r="B1478" s="18"/>
      <c r="C1478" s="13"/>
      <c r="D1478" s="22"/>
      <c r="E1478" s="22"/>
      <c r="F1478" s="23"/>
      <c r="G1478" s="24" t="str">
        <f>IF(B1478="","",IFERROR(INDEX('Registru note'!$C$5:$C$504,MATCH(B1478,'Registru note'!$B$5:$B$504,0)),""))</f>
        <v/>
      </c>
      <c r="H1478" s="25" t="str">
        <f t="shared" si="69"/>
        <v/>
      </c>
      <c r="I1478" s="25" t="str">
        <f t="shared" si="70"/>
        <v/>
      </c>
      <c r="J1478" s="15" t="str">
        <f>IF(B1478="","",IFERROR(INDEX('Registru note'!$D$5:$D$504,MATCH(B1478,'Registru note'!$B$5:$B$504,0)),""))</f>
        <v/>
      </c>
      <c r="K1478" s="17" t="str">
        <f>IF(AND(B1478="",D1478="",E1478=""),"",TRIM(IF(ISNA(MATCH(B1478,'Registru note'!$B$5:$B$504,0)),"Nota nu există în registru. ","")&amp;IF(D1478="","Lipsește contul debitor. ",IF(NOT(OR(ISNUMBER(MATCH(TRIM(IF(ISNUMBER(FIND(".",D1478)),LEFT(D1478,FIND(".",D1478)-1),D1478)),PlanCont,0)),ISNUMBER(MATCH(LEFT(TRIM(IF(ISNUMBER(FIND(".",D1478)),LEFT(D1478,FIND(".",D1478)-1),D1478)),4),PlanCont,0)),ISNUMBER(MATCH(LEFT(TRIM(IF(ISNUMBER(FIND(".",D1478)),LEFT(D1478,FIND(".",D1478)-1),D1478)),3),PlanCont,0)))),"Contul debitor nu există în plan. ",""))&amp;IF(E1478="","Lipsește contul creditor. ",IF(NOT(OR(ISNUMBER(MATCH(TRIM(IF(ISNUMBER(FIND(".",E1478)),LEFT(E1478,FIND(".",E1478)-1),E1478)),PlanCont,0)),ISNUMBER(MATCH(LEFT(TRIM(IF(ISNUMBER(FIND(".",E1478)),LEFT(E1478,FIND(".",E1478)-1),E1478)),4),PlanCont,0)),ISNUMBER(MATCH(LEFT(TRIM(IF(ISNUMBER(FIND(".",E1478)),LEFT(E1478,FIND(".",E1478)-1),E1478)),3),PlanCont,0)))),"Contul creditor nu există în plan. ",""))&amp;IF(AND(D1478&lt;&gt;"",TRIM(D1478&amp;"")=TRIM(E1478&amp;"")),"Același cont pe debit și credit. ","")&amp;IF(N(F1478)=0,"Lipsește suma. ","")&amp;IF(AND(N(F1478)&lt;0,J1478&lt;&gt;"Stornare"),"Sumă negativă într-o notă care nu e de stornare. ","")&amp;IF(C1478="","Lipsește explicația. ","")))</f>
        <v/>
      </c>
      <c r="L1478" s="1" t="str">
        <f>IF(B1478="","",B1478&amp;"|"&amp;COUNTIF($B$5:B1478,B1478))</f>
        <v/>
      </c>
      <c r="M1478" s="1" t="str">
        <f t="shared" si="71"/>
        <v/>
      </c>
    </row>
    <row r="1479" spans="2:13" x14ac:dyDescent="0.2">
      <c r="B1479" s="18"/>
      <c r="C1479" s="13"/>
      <c r="D1479" s="22"/>
      <c r="E1479" s="22"/>
      <c r="F1479" s="23"/>
      <c r="G1479" s="24" t="str">
        <f>IF(B1479="","",IFERROR(INDEX('Registru note'!$C$5:$C$504,MATCH(B1479,'Registru note'!$B$5:$B$504,0)),""))</f>
        <v/>
      </c>
      <c r="H1479" s="25" t="str">
        <f t="shared" si="69"/>
        <v/>
      </c>
      <c r="I1479" s="25" t="str">
        <f t="shared" si="70"/>
        <v/>
      </c>
      <c r="J1479" s="15" t="str">
        <f>IF(B1479="","",IFERROR(INDEX('Registru note'!$D$5:$D$504,MATCH(B1479,'Registru note'!$B$5:$B$504,0)),""))</f>
        <v/>
      </c>
      <c r="K1479" s="17" t="str">
        <f>IF(AND(B1479="",D1479="",E1479=""),"",TRIM(IF(ISNA(MATCH(B1479,'Registru note'!$B$5:$B$504,0)),"Nota nu există în registru. ","")&amp;IF(D1479="","Lipsește contul debitor. ",IF(NOT(OR(ISNUMBER(MATCH(TRIM(IF(ISNUMBER(FIND(".",D1479)),LEFT(D1479,FIND(".",D1479)-1),D1479)),PlanCont,0)),ISNUMBER(MATCH(LEFT(TRIM(IF(ISNUMBER(FIND(".",D1479)),LEFT(D1479,FIND(".",D1479)-1),D1479)),4),PlanCont,0)),ISNUMBER(MATCH(LEFT(TRIM(IF(ISNUMBER(FIND(".",D1479)),LEFT(D1479,FIND(".",D1479)-1),D1479)),3),PlanCont,0)))),"Contul debitor nu există în plan. ",""))&amp;IF(E1479="","Lipsește contul creditor. ",IF(NOT(OR(ISNUMBER(MATCH(TRIM(IF(ISNUMBER(FIND(".",E1479)),LEFT(E1479,FIND(".",E1479)-1),E1479)),PlanCont,0)),ISNUMBER(MATCH(LEFT(TRIM(IF(ISNUMBER(FIND(".",E1479)),LEFT(E1479,FIND(".",E1479)-1),E1479)),4),PlanCont,0)),ISNUMBER(MATCH(LEFT(TRIM(IF(ISNUMBER(FIND(".",E1479)),LEFT(E1479,FIND(".",E1479)-1),E1479)),3),PlanCont,0)))),"Contul creditor nu există în plan. ",""))&amp;IF(AND(D1479&lt;&gt;"",TRIM(D1479&amp;"")=TRIM(E1479&amp;"")),"Același cont pe debit și credit. ","")&amp;IF(N(F1479)=0,"Lipsește suma. ","")&amp;IF(AND(N(F1479)&lt;0,J1479&lt;&gt;"Stornare"),"Sumă negativă într-o notă care nu e de stornare. ","")&amp;IF(C1479="","Lipsește explicația. ","")))</f>
        <v/>
      </c>
      <c r="L1479" s="1" t="str">
        <f>IF(B1479="","",B1479&amp;"|"&amp;COUNTIF($B$5:B1479,B1479))</f>
        <v/>
      </c>
      <c r="M1479" s="1" t="str">
        <f t="shared" si="71"/>
        <v/>
      </c>
    </row>
    <row r="1480" spans="2:13" x14ac:dyDescent="0.2">
      <c r="B1480" s="18"/>
      <c r="C1480" s="13"/>
      <c r="D1480" s="22"/>
      <c r="E1480" s="22"/>
      <c r="F1480" s="23"/>
      <c r="G1480" s="24" t="str">
        <f>IF(B1480="","",IFERROR(INDEX('Registru note'!$C$5:$C$504,MATCH(B1480,'Registru note'!$B$5:$B$504,0)),""))</f>
        <v/>
      </c>
      <c r="H1480" s="25" t="str">
        <f t="shared" si="69"/>
        <v/>
      </c>
      <c r="I1480" s="25" t="str">
        <f t="shared" si="70"/>
        <v/>
      </c>
      <c r="J1480" s="15" t="str">
        <f>IF(B1480="","",IFERROR(INDEX('Registru note'!$D$5:$D$504,MATCH(B1480,'Registru note'!$B$5:$B$504,0)),""))</f>
        <v/>
      </c>
      <c r="K1480" s="17" t="str">
        <f>IF(AND(B1480="",D1480="",E1480=""),"",TRIM(IF(ISNA(MATCH(B1480,'Registru note'!$B$5:$B$504,0)),"Nota nu există în registru. ","")&amp;IF(D1480="","Lipsește contul debitor. ",IF(NOT(OR(ISNUMBER(MATCH(TRIM(IF(ISNUMBER(FIND(".",D1480)),LEFT(D1480,FIND(".",D1480)-1),D1480)),PlanCont,0)),ISNUMBER(MATCH(LEFT(TRIM(IF(ISNUMBER(FIND(".",D1480)),LEFT(D1480,FIND(".",D1480)-1),D1480)),4),PlanCont,0)),ISNUMBER(MATCH(LEFT(TRIM(IF(ISNUMBER(FIND(".",D1480)),LEFT(D1480,FIND(".",D1480)-1),D1480)),3),PlanCont,0)))),"Contul debitor nu există în plan. ",""))&amp;IF(E1480="","Lipsește contul creditor. ",IF(NOT(OR(ISNUMBER(MATCH(TRIM(IF(ISNUMBER(FIND(".",E1480)),LEFT(E1480,FIND(".",E1480)-1),E1480)),PlanCont,0)),ISNUMBER(MATCH(LEFT(TRIM(IF(ISNUMBER(FIND(".",E1480)),LEFT(E1480,FIND(".",E1480)-1),E1480)),4),PlanCont,0)),ISNUMBER(MATCH(LEFT(TRIM(IF(ISNUMBER(FIND(".",E1480)),LEFT(E1480,FIND(".",E1480)-1),E1480)),3),PlanCont,0)))),"Contul creditor nu există în plan. ",""))&amp;IF(AND(D1480&lt;&gt;"",TRIM(D1480&amp;"")=TRIM(E1480&amp;"")),"Același cont pe debit și credit. ","")&amp;IF(N(F1480)=0,"Lipsește suma. ","")&amp;IF(AND(N(F1480)&lt;0,J1480&lt;&gt;"Stornare"),"Sumă negativă într-o notă care nu e de stornare. ","")&amp;IF(C1480="","Lipsește explicația. ","")))</f>
        <v/>
      </c>
      <c r="L1480" s="1" t="str">
        <f>IF(B1480="","",B1480&amp;"|"&amp;COUNTIF($B$5:B1480,B1480))</f>
        <v/>
      </c>
      <c r="M1480" s="1" t="str">
        <f t="shared" si="71"/>
        <v/>
      </c>
    </row>
    <row r="1481" spans="2:13" x14ac:dyDescent="0.2">
      <c r="B1481" s="18"/>
      <c r="C1481" s="13"/>
      <c r="D1481" s="22"/>
      <c r="E1481" s="22"/>
      <c r="F1481" s="23"/>
      <c r="G1481" s="24" t="str">
        <f>IF(B1481="","",IFERROR(INDEX('Registru note'!$C$5:$C$504,MATCH(B1481,'Registru note'!$B$5:$B$504,0)),""))</f>
        <v/>
      </c>
      <c r="H1481" s="25" t="str">
        <f t="shared" si="69"/>
        <v/>
      </c>
      <c r="I1481" s="25" t="str">
        <f t="shared" si="70"/>
        <v/>
      </c>
      <c r="J1481" s="15" t="str">
        <f>IF(B1481="","",IFERROR(INDEX('Registru note'!$D$5:$D$504,MATCH(B1481,'Registru note'!$B$5:$B$504,0)),""))</f>
        <v/>
      </c>
      <c r="K1481" s="17" t="str">
        <f>IF(AND(B1481="",D1481="",E1481=""),"",TRIM(IF(ISNA(MATCH(B1481,'Registru note'!$B$5:$B$504,0)),"Nota nu există în registru. ","")&amp;IF(D1481="","Lipsește contul debitor. ",IF(NOT(OR(ISNUMBER(MATCH(TRIM(IF(ISNUMBER(FIND(".",D1481)),LEFT(D1481,FIND(".",D1481)-1),D1481)),PlanCont,0)),ISNUMBER(MATCH(LEFT(TRIM(IF(ISNUMBER(FIND(".",D1481)),LEFT(D1481,FIND(".",D1481)-1),D1481)),4),PlanCont,0)),ISNUMBER(MATCH(LEFT(TRIM(IF(ISNUMBER(FIND(".",D1481)),LEFT(D1481,FIND(".",D1481)-1),D1481)),3),PlanCont,0)))),"Contul debitor nu există în plan. ",""))&amp;IF(E1481="","Lipsește contul creditor. ",IF(NOT(OR(ISNUMBER(MATCH(TRIM(IF(ISNUMBER(FIND(".",E1481)),LEFT(E1481,FIND(".",E1481)-1),E1481)),PlanCont,0)),ISNUMBER(MATCH(LEFT(TRIM(IF(ISNUMBER(FIND(".",E1481)),LEFT(E1481,FIND(".",E1481)-1),E1481)),4),PlanCont,0)),ISNUMBER(MATCH(LEFT(TRIM(IF(ISNUMBER(FIND(".",E1481)),LEFT(E1481,FIND(".",E1481)-1),E1481)),3),PlanCont,0)))),"Contul creditor nu există în plan. ",""))&amp;IF(AND(D1481&lt;&gt;"",TRIM(D1481&amp;"")=TRIM(E1481&amp;"")),"Același cont pe debit și credit. ","")&amp;IF(N(F1481)=0,"Lipsește suma. ","")&amp;IF(AND(N(F1481)&lt;0,J1481&lt;&gt;"Stornare"),"Sumă negativă într-o notă care nu e de stornare. ","")&amp;IF(C1481="","Lipsește explicația. ","")))</f>
        <v/>
      </c>
      <c r="L1481" s="1" t="str">
        <f>IF(B1481="","",B1481&amp;"|"&amp;COUNTIF($B$5:B1481,B1481))</f>
        <v/>
      </c>
      <c r="M1481" s="1" t="str">
        <f t="shared" si="71"/>
        <v/>
      </c>
    </row>
    <row r="1482" spans="2:13" x14ac:dyDescent="0.2">
      <c r="B1482" s="18"/>
      <c r="C1482" s="13"/>
      <c r="D1482" s="22"/>
      <c r="E1482" s="22"/>
      <c r="F1482" s="23"/>
      <c r="G1482" s="24" t="str">
        <f>IF(B1482="","",IFERROR(INDEX('Registru note'!$C$5:$C$504,MATCH(B1482,'Registru note'!$B$5:$B$504,0)),""))</f>
        <v/>
      </c>
      <c r="H1482" s="25" t="str">
        <f t="shared" si="69"/>
        <v/>
      </c>
      <c r="I1482" s="25" t="str">
        <f t="shared" si="70"/>
        <v/>
      </c>
      <c r="J1482" s="15" t="str">
        <f>IF(B1482="","",IFERROR(INDEX('Registru note'!$D$5:$D$504,MATCH(B1482,'Registru note'!$B$5:$B$504,0)),""))</f>
        <v/>
      </c>
      <c r="K1482" s="17" t="str">
        <f>IF(AND(B1482="",D1482="",E1482=""),"",TRIM(IF(ISNA(MATCH(B1482,'Registru note'!$B$5:$B$504,0)),"Nota nu există în registru. ","")&amp;IF(D1482="","Lipsește contul debitor. ",IF(NOT(OR(ISNUMBER(MATCH(TRIM(IF(ISNUMBER(FIND(".",D1482)),LEFT(D1482,FIND(".",D1482)-1),D1482)),PlanCont,0)),ISNUMBER(MATCH(LEFT(TRIM(IF(ISNUMBER(FIND(".",D1482)),LEFT(D1482,FIND(".",D1482)-1),D1482)),4),PlanCont,0)),ISNUMBER(MATCH(LEFT(TRIM(IF(ISNUMBER(FIND(".",D1482)),LEFT(D1482,FIND(".",D1482)-1),D1482)),3),PlanCont,0)))),"Contul debitor nu există în plan. ",""))&amp;IF(E1482="","Lipsește contul creditor. ",IF(NOT(OR(ISNUMBER(MATCH(TRIM(IF(ISNUMBER(FIND(".",E1482)),LEFT(E1482,FIND(".",E1482)-1),E1482)),PlanCont,0)),ISNUMBER(MATCH(LEFT(TRIM(IF(ISNUMBER(FIND(".",E1482)),LEFT(E1482,FIND(".",E1482)-1),E1482)),4),PlanCont,0)),ISNUMBER(MATCH(LEFT(TRIM(IF(ISNUMBER(FIND(".",E1482)),LEFT(E1482,FIND(".",E1482)-1),E1482)),3),PlanCont,0)))),"Contul creditor nu există în plan. ",""))&amp;IF(AND(D1482&lt;&gt;"",TRIM(D1482&amp;"")=TRIM(E1482&amp;"")),"Același cont pe debit și credit. ","")&amp;IF(N(F1482)=0,"Lipsește suma. ","")&amp;IF(AND(N(F1482)&lt;0,J1482&lt;&gt;"Stornare"),"Sumă negativă într-o notă care nu e de stornare. ","")&amp;IF(C1482="","Lipsește explicația. ","")))</f>
        <v/>
      </c>
      <c r="L1482" s="1" t="str">
        <f>IF(B1482="","",B1482&amp;"|"&amp;COUNTIF($B$5:B1482,B1482))</f>
        <v/>
      </c>
      <c r="M1482" s="1" t="str">
        <f t="shared" si="71"/>
        <v/>
      </c>
    </row>
    <row r="1483" spans="2:13" x14ac:dyDescent="0.2">
      <c r="B1483" s="18"/>
      <c r="C1483" s="13"/>
      <c r="D1483" s="22"/>
      <c r="E1483" s="22"/>
      <c r="F1483" s="23"/>
      <c r="G1483" s="24" t="str">
        <f>IF(B1483="","",IFERROR(INDEX('Registru note'!$C$5:$C$504,MATCH(B1483,'Registru note'!$B$5:$B$504,0)),""))</f>
        <v/>
      </c>
      <c r="H1483" s="25" t="str">
        <f t="shared" si="69"/>
        <v/>
      </c>
      <c r="I1483" s="25" t="str">
        <f t="shared" si="70"/>
        <v/>
      </c>
      <c r="J1483" s="15" t="str">
        <f>IF(B1483="","",IFERROR(INDEX('Registru note'!$D$5:$D$504,MATCH(B1483,'Registru note'!$B$5:$B$504,0)),""))</f>
        <v/>
      </c>
      <c r="K1483" s="17" t="str">
        <f>IF(AND(B1483="",D1483="",E1483=""),"",TRIM(IF(ISNA(MATCH(B1483,'Registru note'!$B$5:$B$504,0)),"Nota nu există în registru. ","")&amp;IF(D1483="","Lipsește contul debitor. ",IF(NOT(OR(ISNUMBER(MATCH(TRIM(IF(ISNUMBER(FIND(".",D1483)),LEFT(D1483,FIND(".",D1483)-1),D1483)),PlanCont,0)),ISNUMBER(MATCH(LEFT(TRIM(IF(ISNUMBER(FIND(".",D1483)),LEFT(D1483,FIND(".",D1483)-1),D1483)),4),PlanCont,0)),ISNUMBER(MATCH(LEFT(TRIM(IF(ISNUMBER(FIND(".",D1483)),LEFT(D1483,FIND(".",D1483)-1),D1483)),3),PlanCont,0)))),"Contul debitor nu există în plan. ",""))&amp;IF(E1483="","Lipsește contul creditor. ",IF(NOT(OR(ISNUMBER(MATCH(TRIM(IF(ISNUMBER(FIND(".",E1483)),LEFT(E1483,FIND(".",E1483)-1),E1483)),PlanCont,0)),ISNUMBER(MATCH(LEFT(TRIM(IF(ISNUMBER(FIND(".",E1483)),LEFT(E1483,FIND(".",E1483)-1),E1483)),4),PlanCont,0)),ISNUMBER(MATCH(LEFT(TRIM(IF(ISNUMBER(FIND(".",E1483)),LEFT(E1483,FIND(".",E1483)-1),E1483)),3),PlanCont,0)))),"Contul creditor nu există în plan. ",""))&amp;IF(AND(D1483&lt;&gt;"",TRIM(D1483&amp;"")=TRIM(E1483&amp;"")),"Același cont pe debit și credit. ","")&amp;IF(N(F1483)=0,"Lipsește suma. ","")&amp;IF(AND(N(F1483)&lt;0,J1483&lt;&gt;"Stornare"),"Sumă negativă într-o notă care nu e de stornare. ","")&amp;IF(C1483="","Lipsește explicația. ","")))</f>
        <v/>
      </c>
      <c r="L1483" s="1" t="str">
        <f>IF(B1483="","",B1483&amp;"|"&amp;COUNTIF($B$5:B1483,B1483))</f>
        <v/>
      </c>
      <c r="M1483" s="1" t="str">
        <f t="shared" si="71"/>
        <v/>
      </c>
    </row>
    <row r="1484" spans="2:13" x14ac:dyDescent="0.2">
      <c r="B1484" s="18"/>
      <c r="C1484" s="13"/>
      <c r="D1484" s="22"/>
      <c r="E1484" s="22"/>
      <c r="F1484" s="23"/>
      <c r="G1484" s="24" t="str">
        <f>IF(B1484="","",IFERROR(INDEX('Registru note'!$C$5:$C$504,MATCH(B1484,'Registru note'!$B$5:$B$504,0)),""))</f>
        <v/>
      </c>
      <c r="H1484" s="25" t="str">
        <f t="shared" si="69"/>
        <v/>
      </c>
      <c r="I1484" s="25" t="str">
        <f t="shared" si="70"/>
        <v/>
      </c>
      <c r="J1484" s="15" t="str">
        <f>IF(B1484="","",IFERROR(INDEX('Registru note'!$D$5:$D$504,MATCH(B1484,'Registru note'!$B$5:$B$504,0)),""))</f>
        <v/>
      </c>
      <c r="K1484" s="17" t="str">
        <f>IF(AND(B1484="",D1484="",E1484=""),"",TRIM(IF(ISNA(MATCH(B1484,'Registru note'!$B$5:$B$504,0)),"Nota nu există în registru. ","")&amp;IF(D1484="","Lipsește contul debitor. ",IF(NOT(OR(ISNUMBER(MATCH(TRIM(IF(ISNUMBER(FIND(".",D1484)),LEFT(D1484,FIND(".",D1484)-1),D1484)),PlanCont,0)),ISNUMBER(MATCH(LEFT(TRIM(IF(ISNUMBER(FIND(".",D1484)),LEFT(D1484,FIND(".",D1484)-1),D1484)),4),PlanCont,0)),ISNUMBER(MATCH(LEFT(TRIM(IF(ISNUMBER(FIND(".",D1484)),LEFT(D1484,FIND(".",D1484)-1),D1484)),3),PlanCont,0)))),"Contul debitor nu există în plan. ",""))&amp;IF(E1484="","Lipsește contul creditor. ",IF(NOT(OR(ISNUMBER(MATCH(TRIM(IF(ISNUMBER(FIND(".",E1484)),LEFT(E1484,FIND(".",E1484)-1),E1484)),PlanCont,0)),ISNUMBER(MATCH(LEFT(TRIM(IF(ISNUMBER(FIND(".",E1484)),LEFT(E1484,FIND(".",E1484)-1),E1484)),4),PlanCont,0)),ISNUMBER(MATCH(LEFT(TRIM(IF(ISNUMBER(FIND(".",E1484)),LEFT(E1484,FIND(".",E1484)-1),E1484)),3),PlanCont,0)))),"Contul creditor nu există în plan. ",""))&amp;IF(AND(D1484&lt;&gt;"",TRIM(D1484&amp;"")=TRIM(E1484&amp;"")),"Același cont pe debit și credit. ","")&amp;IF(N(F1484)=0,"Lipsește suma. ","")&amp;IF(AND(N(F1484)&lt;0,J1484&lt;&gt;"Stornare"),"Sumă negativă într-o notă care nu e de stornare. ","")&amp;IF(C1484="","Lipsește explicația. ","")))</f>
        <v/>
      </c>
      <c r="L1484" s="1" t="str">
        <f>IF(B1484="","",B1484&amp;"|"&amp;COUNTIF($B$5:B1484,B1484))</f>
        <v/>
      </c>
      <c r="M1484" s="1" t="str">
        <f t="shared" si="71"/>
        <v/>
      </c>
    </row>
    <row r="1485" spans="2:13" x14ac:dyDescent="0.2">
      <c r="B1485" s="18"/>
      <c r="C1485" s="13"/>
      <c r="D1485" s="22"/>
      <c r="E1485" s="22"/>
      <c r="F1485" s="23"/>
      <c r="G1485" s="24" t="str">
        <f>IF(B1485="","",IFERROR(INDEX('Registru note'!$C$5:$C$504,MATCH(B1485,'Registru note'!$B$5:$B$504,0)),""))</f>
        <v/>
      </c>
      <c r="H1485" s="25" t="str">
        <f t="shared" si="69"/>
        <v/>
      </c>
      <c r="I1485" s="25" t="str">
        <f t="shared" si="70"/>
        <v/>
      </c>
      <c r="J1485" s="15" t="str">
        <f>IF(B1485="","",IFERROR(INDEX('Registru note'!$D$5:$D$504,MATCH(B1485,'Registru note'!$B$5:$B$504,0)),""))</f>
        <v/>
      </c>
      <c r="K1485" s="17" t="str">
        <f>IF(AND(B1485="",D1485="",E1485=""),"",TRIM(IF(ISNA(MATCH(B1485,'Registru note'!$B$5:$B$504,0)),"Nota nu există în registru. ","")&amp;IF(D1485="","Lipsește contul debitor. ",IF(NOT(OR(ISNUMBER(MATCH(TRIM(IF(ISNUMBER(FIND(".",D1485)),LEFT(D1485,FIND(".",D1485)-1),D1485)),PlanCont,0)),ISNUMBER(MATCH(LEFT(TRIM(IF(ISNUMBER(FIND(".",D1485)),LEFT(D1485,FIND(".",D1485)-1),D1485)),4),PlanCont,0)),ISNUMBER(MATCH(LEFT(TRIM(IF(ISNUMBER(FIND(".",D1485)),LEFT(D1485,FIND(".",D1485)-1),D1485)),3),PlanCont,0)))),"Contul debitor nu există în plan. ",""))&amp;IF(E1485="","Lipsește contul creditor. ",IF(NOT(OR(ISNUMBER(MATCH(TRIM(IF(ISNUMBER(FIND(".",E1485)),LEFT(E1485,FIND(".",E1485)-1),E1485)),PlanCont,0)),ISNUMBER(MATCH(LEFT(TRIM(IF(ISNUMBER(FIND(".",E1485)),LEFT(E1485,FIND(".",E1485)-1),E1485)),4),PlanCont,0)),ISNUMBER(MATCH(LEFT(TRIM(IF(ISNUMBER(FIND(".",E1485)),LEFT(E1485,FIND(".",E1485)-1),E1485)),3),PlanCont,0)))),"Contul creditor nu există în plan. ",""))&amp;IF(AND(D1485&lt;&gt;"",TRIM(D1485&amp;"")=TRIM(E1485&amp;"")),"Același cont pe debit și credit. ","")&amp;IF(N(F1485)=0,"Lipsește suma. ","")&amp;IF(AND(N(F1485)&lt;0,J1485&lt;&gt;"Stornare"),"Sumă negativă într-o notă care nu e de stornare. ","")&amp;IF(C1485="","Lipsește explicația. ","")))</f>
        <v/>
      </c>
      <c r="L1485" s="1" t="str">
        <f>IF(B1485="","",B1485&amp;"|"&amp;COUNTIF($B$5:B1485,B1485))</f>
        <v/>
      </c>
      <c r="M1485" s="1" t="str">
        <f t="shared" si="71"/>
        <v/>
      </c>
    </row>
    <row r="1486" spans="2:13" x14ac:dyDescent="0.2">
      <c r="B1486" s="18"/>
      <c r="C1486" s="13"/>
      <c r="D1486" s="22"/>
      <c r="E1486" s="22"/>
      <c r="F1486" s="23"/>
      <c r="G1486" s="24" t="str">
        <f>IF(B1486="","",IFERROR(INDEX('Registru note'!$C$5:$C$504,MATCH(B1486,'Registru note'!$B$5:$B$504,0)),""))</f>
        <v/>
      </c>
      <c r="H1486" s="25" t="str">
        <f t="shared" si="69"/>
        <v/>
      </c>
      <c r="I1486" s="25" t="str">
        <f t="shared" si="70"/>
        <v/>
      </c>
      <c r="J1486" s="15" t="str">
        <f>IF(B1486="","",IFERROR(INDEX('Registru note'!$D$5:$D$504,MATCH(B1486,'Registru note'!$B$5:$B$504,0)),""))</f>
        <v/>
      </c>
      <c r="K1486" s="17" t="str">
        <f>IF(AND(B1486="",D1486="",E1486=""),"",TRIM(IF(ISNA(MATCH(B1486,'Registru note'!$B$5:$B$504,0)),"Nota nu există în registru. ","")&amp;IF(D1486="","Lipsește contul debitor. ",IF(NOT(OR(ISNUMBER(MATCH(TRIM(IF(ISNUMBER(FIND(".",D1486)),LEFT(D1486,FIND(".",D1486)-1),D1486)),PlanCont,0)),ISNUMBER(MATCH(LEFT(TRIM(IF(ISNUMBER(FIND(".",D1486)),LEFT(D1486,FIND(".",D1486)-1),D1486)),4),PlanCont,0)),ISNUMBER(MATCH(LEFT(TRIM(IF(ISNUMBER(FIND(".",D1486)),LEFT(D1486,FIND(".",D1486)-1),D1486)),3),PlanCont,0)))),"Contul debitor nu există în plan. ",""))&amp;IF(E1486="","Lipsește contul creditor. ",IF(NOT(OR(ISNUMBER(MATCH(TRIM(IF(ISNUMBER(FIND(".",E1486)),LEFT(E1486,FIND(".",E1486)-1),E1486)),PlanCont,0)),ISNUMBER(MATCH(LEFT(TRIM(IF(ISNUMBER(FIND(".",E1486)),LEFT(E1486,FIND(".",E1486)-1),E1486)),4),PlanCont,0)),ISNUMBER(MATCH(LEFT(TRIM(IF(ISNUMBER(FIND(".",E1486)),LEFT(E1486,FIND(".",E1486)-1),E1486)),3),PlanCont,0)))),"Contul creditor nu există în plan. ",""))&amp;IF(AND(D1486&lt;&gt;"",TRIM(D1486&amp;"")=TRIM(E1486&amp;"")),"Același cont pe debit și credit. ","")&amp;IF(N(F1486)=0,"Lipsește suma. ","")&amp;IF(AND(N(F1486)&lt;0,J1486&lt;&gt;"Stornare"),"Sumă negativă într-o notă care nu e de stornare. ","")&amp;IF(C1486="","Lipsește explicația. ","")))</f>
        <v/>
      </c>
      <c r="L1486" s="1" t="str">
        <f>IF(B1486="","",B1486&amp;"|"&amp;COUNTIF($B$5:B1486,B1486))</f>
        <v/>
      </c>
      <c r="M1486" s="1" t="str">
        <f t="shared" si="71"/>
        <v/>
      </c>
    </row>
    <row r="1487" spans="2:13" x14ac:dyDescent="0.2">
      <c r="B1487" s="18"/>
      <c r="C1487" s="13"/>
      <c r="D1487" s="22"/>
      <c r="E1487" s="22"/>
      <c r="F1487" s="23"/>
      <c r="G1487" s="24" t="str">
        <f>IF(B1487="","",IFERROR(INDEX('Registru note'!$C$5:$C$504,MATCH(B1487,'Registru note'!$B$5:$B$504,0)),""))</f>
        <v/>
      </c>
      <c r="H1487" s="25" t="str">
        <f t="shared" si="69"/>
        <v/>
      </c>
      <c r="I1487" s="25" t="str">
        <f t="shared" si="70"/>
        <v/>
      </c>
      <c r="J1487" s="15" t="str">
        <f>IF(B1487="","",IFERROR(INDEX('Registru note'!$D$5:$D$504,MATCH(B1487,'Registru note'!$B$5:$B$504,0)),""))</f>
        <v/>
      </c>
      <c r="K1487" s="17" t="str">
        <f>IF(AND(B1487="",D1487="",E1487=""),"",TRIM(IF(ISNA(MATCH(B1487,'Registru note'!$B$5:$B$504,0)),"Nota nu există în registru. ","")&amp;IF(D1487="","Lipsește contul debitor. ",IF(NOT(OR(ISNUMBER(MATCH(TRIM(IF(ISNUMBER(FIND(".",D1487)),LEFT(D1487,FIND(".",D1487)-1),D1487)),PlanCont,0)),ISNUMBER(MATCH(LEFT(TRIM(IF(ISNUMBER(FIND(".",D1487)),LEFT(D1487,FIND(".",D1487)-1),D1487)),4),PlanCont,0)),ISNUMBER(MATCH(LEFT(TRIM(IF(ISNUMBER(FIND(".",D1487)),LEFT(D1487,FIND(".",D1487)-1),D1487)),3),PlanCont,0)))),"Contul debitor nu există în plan. ",""))&amp;IF(E1487="","Lipsește contul creditor. ",IF(NOT(OR(ISNUMBER(MATCH(TRIM(IF(ISNUMBER(FIND(".",E1487)),LEFT(E1487,FIND(".",E1487)-1),E1487)),PlanCont,0)),ISNUMBER(MATCH(LEFT(TRIM(IF(ISNUMBER(FIND(".",E1487)),LEFT(E1487,FIND(".",E1487)-1),E1487)),4),PlanCont,0)),ISNUMBER(MATCH(LEFT(TRIM(IF(ISNUMBER(FIND(".",E1487)),LEFT(E1487,FIND(".",E1487)-1),E1487)),3),PlanCont,0)))),"Contul creditor nu există în plan. ",""))&amp;IF(AND(D1487&lt;&gt;"",TRIM(D1487&amp;"")=TRIM(E1487&amp;"")),"Același cont pe debit și credit. ","")&amp;IF(N(F1487)=0,"Lipsește suma. ","")&amp;IF(AND(N(F1487)&lt;0,J1487&lt;&gt;"Stornare"),"Sumă negativă într-o notă care nu e de stornare. ","")&amp;IF(C1487="","Lipsește explicația. ","")))</f>
        <v/>
      </c>
      <c r="L1487" s="1" t="str">
        <f>IF(B1487="","",B1487&amp;"|"&amp;COUNTIF($B$5:B1487,B1487))</f>
        <v/>
      </c>
      <c r="M1487" s="1" t="str">
        <f t="shared" si="71"/>
        <v/>
      </c>
    </row>
    <row r="1488" spans="2:13" x14ac:dyDescent="0.2">
      <c r="B1488" s="18"/>
      <c r="C1488" s="13"/>
      <c r="D1488" s="22"/>
      <c r="E1488" s="22"/>
      <c r="F1488" s="23"/>
      <c r="G1488" s="24" t="str">
        <f>IF(B1488="","",IFERROR(INDEX('Registru note'!$C$5:$C$504,MATCH(B1488,'Registru note'!$B$5:$B$504,0)),""))</f>
        <v/>
      </c>
      <c r="H1488" s="25" t="str">
        <f t="shared" si="69"/>
        <v/>
      </c>
      <c r="I1488" s="25" t="str">
        <f t="shared" si="70"/>
        <v/>
      </c>
      <c r="J1488" s="15" t="str">
        <f>IF(B1488="","",IFERROR(INDEX('Registru note'!$D$5:$D$504,MATCH(B1488,'Registru note'!$B$5:$B$504,0)),""))</f>
        <v/>
      </c>
      <c r="K1488" s="17" t="str">
        <f>IF(AND(B1488="",D1488="",E1488=""),"",TRIM(IF(ISNA(MATCH(B1488,'Registru note'!$B$5:$B$504,0)),"Nota nu există în registru. ","")&amp;IF(D1488="","Lipsește contul debitor. ",IF(NOT(OR(ISNUMBER(MATCH(TRIM(IF(ISNUMBER(FIND(".",D1488)),LEFT(D1488,FIND(".",D1488)-1),D1488)),PlanCont,0)),ISNUMBER(MATCH(LEFT(TRIM(IF(ISNUMBER(FIND(".",D1488)),LEFT(D1488,FIND(".",D1488)-1),D1488)),4),PlanCont,0)),ISNUMBER(MATCH(LEFT(TRIM(IF(ISNUMBER(FIND(".",D1488)),LEFT(D1488,FIND(".",D1488)-1),D1488)),3),PlanCont,0)))),"Contul debitor nu există în plan. ",""))&amp;IF(E1488="","Lipsește contul creditor. ",IF(NOT(OR(ISNUMBER(MATCH(TRIM(IF(ISNUMBER(FIND(".",E1488)),LEFT(E1488,FIND(".",E1488)-1),E1488)),PlanCont,0)),ISNUMBER(MATCH(LEFT(TRIM(IF(ISNUMBER(FIND(".",E1488)),LEFT(E1488,FIND(".",E1488)-1),E1488)),4),PlanCont,0)),ISNUMBER(MATCH(LEFT(TRIM(IF(ISNUMBER(FIND(".",E1488)),LEFT(E1488,FIND(".",E1488)-1),E1488)),3),PlanCont,0)))),"Contul creditor nu există în plan. ",""))&amp;IF(AND(D1488&lt;&gt;"",TRIM(D1488&amp;"")=TRIM(E1488&amp;"")),"Același cont pe debit și credit. ","")&amp;IF(N(F1488)=0,"Lipsește suma. ","")&amp;IF(AND(N(F1488)&lt;0,J1488&lt;&gt;"Stornare"),"Sumă negativă într-o notă care nu e de stornare. ","")&amp;IF(C1488="","Lipsește explicația. ","")))</f>
        <v/>
      </c>
      <c r="L1488" s="1" t="str">
        <f>IF(B1488="","",B1488&amp;"|"&amp;COUNTIF($B$5:B1488,B1488))</f>
        <v/>
      </c>
      <c r="M1488" s="1" t="str">
        <f t="shared" si="71"/>
        <v/>
      </c>
    </row>
    <row r="1489" spans="2:13" x14ac:dyDescent="0.2">
      <c r="B1489" s="18"/>
      <c r="C1489" s="13"/>
      <c r="D1489" s="22"/>
      <c r="E1489" s="22"/>
      <c r="F1489" s="23"/>
      <c r="G1489" s="24" t="str">
        <f>IF(B1489="","",IFERROR(INDEX('Registru note'!$C$5:$C$504,MATCH(B1489,'Registru note'!$B$5:$B$504,0)),""))</f>
        <v/>
      </c>
      <c r="H1489" s="25" t="str">
        <f t="shared" si="69"/>
        <v/>
      </c>
      <c r="I1489" s="25" t="str">
        <f t="shared" si="70"/>
        <v/>
      </c>
      <c r="J1489" s="15" t="str">
        <f>IF(B1489="","",IFERROR(INDEX('Registru note'!$D$5:$D$504,MATCH(B1489,'Registru note'!$B$5:$B$504,0)),""))</f>
        <v/>
      </c>
      <c r="K1489" s="17" t="str">
        <f>IF(AND(B1489="",D1489="",E1489=""),"",TRIM(IF(ISNA(MATCH(B1489,'Registru note'!$B$5:$B$504,0)),"Nota nu există în registru. ","")&amp;IF(D1489="","Lipsește contul debitor. ",IF(NOT(OR(ISNUMBER(MATCH(TRIM(IF(ISNUMBER(FIND(".",D1489)),LEFT(D1489,FIND(".",D1489)-1),D1489)),PlanCont,0)),ISNUMBER(MATCH(LEFT(TRIM(IF(ISNUMBER(FIND(".",D1489)),LEFT(D1489,FIND(".",D1489)-1),D1489)),4),PlanCont,0)),ISNUMBER(MATCH(LEFT(TRIM(IF(ISNUMBER(FIND(".",D1489)),LEFT(D1489,FIND(".",D1489)-1),D1489)),3),PlanCont,0)))),"Contul debitor nu există în plan. ",""))&amp;IF(E1489="","Lipsește contul creditor. ",IF(NOT(OR(ISNUMBER(MATCH(TRIM(IF(ISNUMBER(FIND(".",E1489)),LEFT(E1489,FIND(".",E1489)-1),E1489)),PlanCont,0)),ISNUMBER(MATCH(LEFT(TRIM(IF(ISNUMBER(FIND(".",E1489)),LEFT(E1489,FIND(".",E1489)-1),E1489)),4),PlanCont,0)),ISNUMBER(MATCH(LEFT(TRIM(IF(ISNUMBER(FIND(".",E1489)),LEFT(E1489,FIND(".",E1489)-1),E1489)),3),PlanCont,0)))),"Contul creditor nu există în plan. ",""))&amp;IF(AND(D1489&lt;&gt;"",TRIM(D1489&amp;"")=TRIM(E1489&amp;"")),"Același cont pe debit și credit. ","")&amp;IF(N(F1489)=0,"Lipsește suma. ","")&amp;IF(AND(N(F1489)&lt;0,J1489&lt;&gt;"Stornare"),"Sumă negativă într-o notă care nu e de stornare. ","")&amp;IF(C1489="","Lipsește explicația. ","")))</f>
        <v/>
      </c>
      <c r="L1489" s="1" t="str">
        <f>IF(B1489="","",B1489&amp;"|"&amp;COUNTIF($B$5:B1489,B1489))</f>
        <v/>
      </c>
      <c r="M1489" s="1" t="str">
        <f t="shared" si="71"/>
        <v/>
      </c>
    </row>
    <row r="1490" spans="2:13" x14ac:dyDescent="0.2">
      <c r="B1490" s="18"/>
      <c r="C1490" s="13"/>
      <c r="D1490" s="22"/>
      <c r="E1490" s="22"/>
      <c r="F1490" s="23"/>
      <c r="G1490" s="24" t="str">
        <f>IF(B1490="","",IFERROR(INDEX('Registru note'!$C$5:$C$504,MATCH(B1490,'Registru note'!$B$5:$B$504,0)),""))</f>
        <v/>
      </c>
      <c r="H1490" s="25" t="str">
        <f t="shared" si="69"/>
        <v/>
      </c>
      <c r="I1490" s="25" t="str">
        <f t="shared" si="70"/>
        <v/>
      </c>
      <c r="J1490" s="15" t="str">
        <f>IF(B1490="","",IFERROR(INDEX('Registru note'!$D$5:$D$504,MATCH(B1490,'Registru note'!$B$5:$B$504,0)),""))</f>
        <v/>
      </c>
      <c r="K1490" s="17" t="str">
        <f>IF(AND(B1490="",D1490="",E1490=""),"",TRIM(IF(ISNA(MATCH(B1490,'Registru note'!$B$5:$B$504,0)),"Nota nu există în registru. ","")&amp;IF(D1490="","Lipsește contul debitor. ",IF(NOT(OR(ISNUMBER(MATCH(TRIM(IF(ISNUMBER(FIND(".",D1490)),LEFT(D1490,FIND(".",D1490)-1),D1490)),PlanCont,0)),ISNUMBER(MATCH(LEFT(TRIM(IF(ISNUMBER(FIND(".",D1490)),LEFT(D1490,FIND(".",D1490)-1),D1490)),4),PlanCont,0)),ISNUMBER(MATCH(LEFT(TRIM(IF(ISNUMBER(FIND(".",D1490)),LEFT(D1490,FIND(".",D1490)-1),D1490)),3),PlanCont,0)))),"Contul debitor nu există în plan. ",""))&amp;IF(E1490="","Lipsește contul creditor. ",IF(NOT(OR(ISNUMBER(MATCH(TRIM(IF(ISNUMBER(FIND(".",E1490)),LEFT(E1490,FIND(".",E1490)-1),E1490)),PlanCont,0)),ISNUMBER(MATCH(LEFT(TRIM(IF(ISNUMBER(FIND(".",E1490)),LEFT(E1490,FIND(".",E1490)-1),E1490)),4),PlanCont,0)),ISNUMBER(MATCH(LEFT(TRIM(IF(ISNUMBER(FIND(".",E1490)),LEFT(E1490,FIND(".",E1490)-1),E1490)),3),PlanCont,0)))),"Contul creditor nu există în plan. ",""))&amp;IF(AND(D1490&lt;&gt;"",TRIM(D1490&amp;"")=TRIM(E1490&amp;"")),"Același cont pe debit și credit. ","")&amp;IF(N(F1490)=0,"Lipsește suma. ","")&amp;IF(AND(N(F1490)&lt;0,J1490&lt;&gt;"Stornare"),"Sumă negativă într-o notă care nu e de stornare. ","")&amp;IF(C1490="","Lipsește explicația. ","")))</f>
        <v/>
      </c>
      <c r="L1490" s="1" t="str">
        <f>IF(B1490="","",B1490&amp;"|"&amp;COUNTIF($B$5:B1490,B1490))</f>
        <v/>
      </c>
      <c r="M1490" s="1" t="str">
        <f t="shared" si="71"/>
        <v/>
      </c>
    </row>
    <row r="1491" spans="2:13" x14ac:dyDescent="0.2">
      <c r="B1491" s="18"/>
      <c r="C1491" s="13"/>
      <c r="D1491" s="22"/>
      <c r="E1491" s="22"/>
      <c r="F1491" s="23"/>
      <c r="G1491" s="24" t="str">
        <f>IF(B1491="","",IFERROR(INDEX('Registru note'!$C$5:$C$504,MATCH(B1491,'Registru note'!$B$5:$B$504,0)),""))</f>
        <v/>
      </c>
      <c r="H1491" s="25" t="str">
        <f t="shared" si="69"/>
        <v/>
      </c>
      <c r="I1491" s="25" t="str">
        <f t="shared" si="70"/>
        <v/>
      </c>
      <c r="J1491" s="15" t="str">
        <f>IF(B1491="","",IFERROR(INDEX('Registru note'!$D$5:$D$504,MATCH(B1491,'Registru note'!$B$5:$B$504,0)),""))</f>
        <v/>
      </c>
      <c r="K1491" s="17" t="str">
        <f>IF(AND(B1491="",D1491="",E1491=""),"",TRIM(IF(ISNA(MATCH(B1491,'Registru note'!$B$5:$B$504,0)),"Nota nu există în registru. ","")&amp;IF(D1491="","Lipsește contul debitor. ",IF(NOT(OR(ISNUMBER(MATCH(TRIM(IF(ISNUMBER(FIND(".",D1491)),LEFT(D1491,FIND(".",D1491)-1),D1491)),PlanCont,0)),ISNUMBER(MATCH(LEFT(TRIM(IF(ISNUMBER(FIND(".",D1491)),LEFT(D1491,FIND(".",D1491)-1),D1491)),4),PlanCont,0)),ISNUMBER(MATCH(LEFT(TRIM(IF(ISNUMBER(FIND(".",D1491)),LEFT(D1491,FIND(".",D1491)-1),D1491)),3),PlanCont,0)))),"Contul debitor nu există în plan. ",""))&amp;IF(E1491="","Lipsește contul creditor. ",IF(NOT(OR(ISNUMBER(MATCH(TRIM(IF(ISNUMBER(FIND(".",E1491)),LEFT(E1491,FIND(".",E1491)-1),E1491)),PlanCont,0)),ISNUMBER(MATCH(LEFT(TRIM(IF(ISNUMBER(FIND(".",E1491)),LEFT(E1491,FIND(".",E1491)-1),E1491)),4),PlanCont,0)),ISNUMBER(MATCH(LEFT(TRIM(IF(ISNUMBER(FIND(".",E1491)),LEFT(E1491,FIND(".",E1491)-1),E1491)),3),PlanCont,0)))),"Contul creditor nu există în plan. ",""))&amp;IF(AND(D1491&lt;&gt;"",TRIM(D1491&amp;"")=TRIM(E1491&amp;"")),"Același cont pe debit și credit. ","")&amp;IF(N(F1491)=0,"Lipsește suma. ","")&amp;IF(AND(N(F1491)&lt;0,J1491&lt;&gt;"Stornare"),"Sumă negativă într-o notă care nu e de stornare. ","")&amp;IF(C1491="","Lipsește explicația. ","")))</f>
        <v/>
      </c>
      <c r="L1491" s="1" t="str">
        <f>IF(B1491="","",B1491&amp;"|"&amp;COUNTIF($B$5:B1491,B1491))</f>
        <v/>
      </c>
      <c r="M1491" s="1" t="str">
        <f t="shared" si="71"/>
        <v/>
      </c>
    </row>
    <row r="1492" spans="2:13" x14ac:dyDescent="0.2">
      <c r="B1492" s="18"/>
      <c r="C1492" s="13"/>
      <c r="D1492" s="22"/>
      <c r="E1492" s="22"/>
      <c r="F1492" s="23"/>
      <c r="G1492" s="24" t="str">
        <f>IF(B1492="","",IFERROR(INDEX('Registru note'!$C$5:$C$504,MATCH(B1492,'Registru note'!$B$5:$B$504,0)),""))</f>
        <v/>
      </c>
      <c r="H1492" s="25" t="str">
        <f t="shared" si="69"/>
        <v/>
      </c>
      <c r="I1492" s="25" t="str">
        <f t="shared" si="70"/>
        <v/>
      </c>
      <c r="J1492" s="15" t="str">
        <f>IF(B1492="","",IFERROR(INDEX('Registru note'!$D$5:$D$504,MATCH(B1492,'Registru note'!$B$5:$B$504,0)),""))</f>
        <v/>
      </c>
      <c r="K1492" s="17" t="str">
        <f>IF(AND(B1492="",D1492="",E1492=""),"",TRIM(IF(ISNA(MATCH(B1492,'Registru note'!$B$5:$B$504,0)),"Nota nu există în registru. ","")&amp;IF(D1492="","Lipsește contul debitor. ",IF(NOT(OR(ISNUMBER(MATCH(TRIM(IF(ISNUMBER(FIND(".",D1492)),LEFT(D1492,FIND(".",D1492)-1),D1492)),PlanCont,0)),ISNUMBER(MATCH(LEFT(TRIM(IF(ISNUMBER(FIND(".",D1492)),LEFT(D1492,FIND(".",D1492)-1),D1492)),4),PlanCont,0)),ISNUMBER(MATCH(LEFT(TRIM(IF(ISNUMBER(FIND(".",D1492)),LEFT(D1492,FIND(".",D1492)-1),D1492)),3),PlanCont,0)))),"Contul debitor nu există în plan. ",""))&amp;IF(E1492="","Lipsește contul creditor. ",IF(NOT(OR(ISNUMBER(MATCH(TRIM(IF(ISNUMBER(FIND(".",E1492)),LEFT(E1492,FIND(".",E1492)-1),E1492)),PlanCont,0)),ISNUMBER(MATCH(LEFT(TRIM(IF(ISNUMBER(FIND(".",E1492)),LEFT(E1492,FIND(".",E1492)-1),E1492)),4),PlanCont,0)),ISNUMBER(MATCH(LEFT(TRIM(IF(ISNUMBER(FIND(".",E1492)),LEFT(E1492,FIND(".",E1492)-1),E1492)),3),PlanCont,0)))),"Contul creditor nu există în plan. ",""))&amp;IF(AND(D1492&lt;&gt;"",TRIM(D1492&amp;"")=TRIM(E1492&amp;"")),"Același cont pe debit și credit. ","")&amp;IF(N(F1492)=0,"Lipsește suma. ","")&amp;IF(AND(N(F1492)&lt;0,J1492&lt;&gt;"Stornare"),"Sumă negativă într-o notă care nu e de stornare. ","")&amp;IF(C1492="","Lipsește explicația. ","")))</f>
        <v/>
      </c>
      <c r="L1492" s="1" t="str">
        <f>IF(B1492="","",B1492&amp;"|"&amp;COUNTIF($B$5:B1492,B1492))</f>
        <v/>
      </c>
      <c r="M1492" s="1" t="str">
        <f t="shared" si="71"/>
        <v/>
      </c>
    </row>
    <row r="1493" spans="2:13" x14ac:dyDescent="0.2">
      <c r="B1493" s="18"/>
      <c r="C1493" s="13"/>
      <c r="D1493" s="22"/>
      <c r="E1493" s="22"/>
      <c r="F1493" s="23"/>
      <c r="G1493" s="24" t="str">
        <f>IF(B1493="","",IFERROR(INDEX('Registru note'!$C$5:$C$504,MATCH(B1493,'Registru note'!$B$5:$B$504,0)),""))</f>
        <v/>
      </c>
      <c r="H1493" s="25" t="str">
        <f t="shared" si="69"/>
        <v/>
      </c>
      <c r="I1493" s="25" t="str">
        <f t="shared" si="70"/>
        <v/>
      </c>
      <c r="J1493" s="15" t="str">
        <f>IF(B1493="","",IFERROR(INDEX('Registru note'!$D$5:$D$504,MATCH(B1493,'Registru note'!$B$5:$B$504,0)),""))</f>
        <v/>
      </c>
      <c r="K1493" s="17" t="str">
        <f>IF(AND(B1493="",D1493="",E1493=""),"",TRIM(IF(ISNA(MATCH(B1493,'Registru note'!$B$5:$B$504,0)),"Nota nu există în registru. ","")&amp;IF(D1493="","Lipsește contul debitor. ",IF(NOT(OR(ISNUMBER(MATCH(TRIM(IF(ISNUMBER(FIND(".",D1493)),LEFT(D1493,FIND(".",D1493)-1),D1493)),PlanCont,0)),ISNUMBER(MATCH(LEFT(TRIM(IF(ISNUMBER(FIND(".",D1493)),LEFT(D1493,FIND(".",D1493)-1),D1493)),4),PlanCont,0)),ISNUMBER(MATCH(LEFT(TRIM(IF(ISNUMBER(FIND(".",D1493)),LEFT(D1493,FIND(".",D1493)-1),D1493)),3),PlanCont,0)))),"Contul debitor nu există în plan. ",""))&amp;IF(E1493="","Lipsește contul creditor. ",IF(NOT(OR(ISNUMBER(MATCH(TRIM(IF(ISNUMBER(FIND(".",E1493)),LEFT(E1493,FIND(".",E1493)-1),E1493)),PlanCont,0)),ISNUMBER(MATCH(LEFT(TRIM(IF(ISNUMBER(FIND(".",E1493)),LEFT(E1493,FIND(".",E1493)-1),E1493)),4),PlanCont,0)),ISNUMBER(MATCH(LEFT(TRIM(IF(ISNUMBER(FIND(".",E1493)),LEFT(E1493,FIND(".",E1493)-1),E1493)),3),PlanCont,0)))),"Contul creditor nu există în plan. ",""))&amp;IF(AND(D1493&lt;&gt;"",TRIM(D1493&amp;"")=TRIM(E1493&amp;"")),"Același cont pe debit și credit. ","")&amp;IF(N(F1493)=0,"Lipsește suma. ","")&amp;IF(AND(N(F1493)&lt;0,J1493&lt;&gt;"Stornare"),"Sumă negativă într-o notă care nu e de stornare. ","")&amp;IF(C1493="","Lipsește explicația. ","")))</f>
        <v/>
      </c>
      <c r="L1493" s="1" t="str">
        <f>IF(B1493="","",B1493&amp;"|"&amp;COUNTIF($B$5:B1493,B1493))</f>
        <v/>
      </c>
      <c r="M1493" s="1" t="str">
        <f t="shared" si="71"/>
        <v/>
      </c>
    </row>
    <row r="1494" spans="2:13" x14ac:dyDescent="0.2">
      <c r="B1494" s="18"/>
      <c r="C1494" s="13"/>
      <c r="D1494" s="22"/>
      <c r="E1494" s="22"/>
      <c r="F1494" s="23"/>
      <c r="G1494" s="24" t="str">
        <f>IF(B1494="","",IFERROR(INDEX('Registru note'!$C$5:$C$504,MATCH(B1494,'Registru note'!$B$5:$B$504,0)),""))</f>
        <v/>
      </c>
      <c r="H1494" s="25" t="str">
        <f t="shared" si="69"/>
        <v/>
      </c>
      <c r="I1494" s="25" t="str">
        <f t="shared" si="70"/>
        <v/>
      </c>
      <c r="J1494" s="15" t="str">
        <f>IF(B1494="","",IFERROR(INDEX('Registru note'!$D$5:$D$504,MATCH(B1494,'Registru note'!$B$5:$B$504,0)),""))</f>
        <v/>
      </c>
      <c r="K1494" s="17" t="str">
        <f>IF(AND(B1494="",D1494="",E1494=""),"",TRIM(IF(ISNA(MATCH(B1494,'Registru note'!$B$5:$B$504,0)),"Nota nu există în registru. ","")&amp;IF(D1494="","Lipsește contul debitor. ",IF(NOT(OR(ISNUMBER(MATCH(TRIM(IF(ISNUMBER(FIND(".",D1494)),LEFT(D1494,FIND(".",D1494)-1),D1494)),PlanCont,0)),ISNUMBER(MATCH(LEFT(TRIM(IF(ISNUMBER(FIND(".",D1494)),LEFT(D1494,FIND(".",D1494)-1),D1494)),4),PlanCont,0)),ISNUMBER(MATCH(LEFT(TRIM(IF(ISNUMBER(FIND(".",D1494)),LEFT(D1494,FIND(".",D1494)-1),D1494)),3),PlanCont,0)))),"Contul debitor nu există în plan. ",""))&amp;IF(E1494="","Lipsește contul creditor. ",IF(NOT(OR(ISNUMBER(MATCH(TRIM(IF(ISNUMBER(FIND(".",E1494)),LEFT(E1494,FIND(".",E1494)-1),E1494)),PlanCont,0)),ISNUMBER(MATCH(LEFT(TRIM(IF(ISNUMBER(FIND(".",E1494)),LEFT(E1494,FIND(".",E1494)-1),E1494)),4),PlanCont,0)),ISNUMBER(MATCH(LEFT(TRIM(IF(ISNUMBER(FIND(".",E1494)),LEFT(E1494,FIND(".",E1494)-1),E1494)),3),PlanCont,0)))),"Contul creditor nu există în plan. ",""))&amp;IF(AND(D1494&lt;&gt;"",TRIM(D1494&amp;"")=TRIM(E1494&amp;"")),"Același cont pe debit și credit. ","")&amp;IF(N(F1494)=0,"Lipsește suma. ","")&amp;IF(AND(N(F1494)&lt;0,J1494&lt;&gt;"Stornare"),"Sumă negativă într-o notă care nu e de stornare. ","")&amp;IF(C1494="","Lipsește explicația. ","")))</f>
        <v/>
      </c>
      <c r="L1494" s="1" t="str">
        <f>IF(B1494="","",B1494&amp;"|"&amp;COUNTIF($B$5:B1494,B1494))</f>
        <v/>
      </c>
      <c r="M1494" s="1" t="str">
        <f t="shared" si="71"/>
        <v/>
      </c>
    </row>
    <row r="1495" spans="2:13" x14ac:dyDescent="0.2">
      <c r="B1495" s="18"/>
      <c r="C1495" s="13"/>
      <c r="D1495" s="22"/>
      <c r="E1495" s="22"/>
      <c r="F1495" s="23"/>
      <c r="G1495" s="24" t="str">
        <f>IF(B1495="","",IFERROR(INDEX('Registru note'!$C$5:$C$504,MATCH(B1495,'Registru note'!$B$5:$B$504,0)),""))</f>
        <v/>
      </c>
      <c r="H1495" s="25" t="str">
        <f t="shared" si="69"/>
        <v/>
      </c>
      <c r="I1495" s="25" t="str">
        <f t="shared" si="70"/>
        <v/>
      </c>
      <c r="J1495" s="15" t="str">
        <f>IF(B1495="","",IFERROR(INDEX('Registru note'!$D$5:$D$504,MATCH(B1495,'Registru note'!$B$5:$B$504,0)),""))</f>
        <v/>
      </c>
      <c r="K1495" s="17" t="str">
        <f>IF(AND(B1495="",D1495="",E1495=""),"",TRIM(IF(ISNA(MATCH(B1495,'Registru note'!$B$5:$B$504,0)),"Nota nu există în registru. ","")&amp;IF(D1495="","Lipsește contul debitor. ",IF(NOT(OR(ISNUMBER(MATCH(TRIM(IF(ISNUMBER(FIND(".",D1495)),LEFT(D1495,FIND(".",D1495)-1),D1495)),PlanCont,0)),ISNUMBER(MATCH(LEFT(TRIM(IF(ISNUMBER(FIND(".",D1495)),LEFT(D1495,FIND(".",D1495)-1),D1495)),4),PlanCont,0)),ISNUMBER(MATCH(LEFT(TRIM(IF(ISNUMBER(FIND(".",D1495)),LEFT(D1495,FIND(".",D1495)-1),D1495)),3),PlanCont,0)))),"Contul debitor nu există în plan. ",""))&amp;IF(E1495="","Lipsește contul creditor. ",IF(NOT(OR(ISNUMBER(MATCH(TRIM(IF(ISNUMBER(FIND(".",E1495)),LEFT(E1495,FIND(".",E1495)-1),E1495)),PlanCont,0)),ISNUMBER(MATCH(LEFT(TRIM(IF(ISNUMBER(FIND(".",E1495)),LEFT(E1495,FIND(".",E1495)-1),E1495)),4),PlanCont,0)),ISNUMBER(MATCH(LEFT(TRIM(IF(ISNUMBER(FIND(".",E1495)),LEFT(E1495,FIND(".",E1495)-1),E1495)),3),PlanCont,0)))),"Contul creditor nu există în plan. ",""))&amp;IF(AND(D1495&lt;&gt;"",TRIM(D1495&amp;"")=TRIM(E1495&amp;"")),"Același cont pe debit și credit. ","")&amp;IF(N(F1495)=0,"Lipsește suma. ","")&amp;IF(AND(N(F1495)&lt;0,J1495&lt;&gt;"Stornare"),"Sumă negativă într-o notă care nu e de stornare. ","")&amp;IF(C1495="","Lipsește explicația. ","")))</f>
        <v/>
      </c>
      <c r="L1495" s="1" t="str">
        <f>IF(B1495="","",B1495&amp;"|"&amp;COUNTIF($B$5:B1495,B1495))</f>
        <v/>
      </c>
      <c r="M1495" s="1" t="str">
        <f t="shared" si="71"/>
        <v/>
      </c>
    </row>
    <row r="1496" spans="2:13" x14ac:dyDescent="0.2">
      <c r="B1496" s="18"/>
      <c r="C1496" s="13"/>
      <c r="D1496" s="22"/>
      <c r="E1496" s="22"/>
      <c r="F1496" s="23"/>
      <c r="G1496" s="24" t="str">
        <f>IF(B1496="","",IFERROR(INDEX('Registru note'!$C$5:$C$504,MATCH(B1496,'Registru note'!$B$5:$B$504,0)),""))</f>
        <v/>
      </c>
      <c r="H1496" s="25" t="str">
        <f t="shared" si="69"/>
        <v/>
      </c>
      <c r="I1496" s="25" t="str">
        <f t="shared" si="70"/>
        <v/>
      </c>
      <c r="J1496" s="15" t="str">
        <f>IF(B1496="","",IFERROR(INDEX('Registru note'!$D$5:$D$504,MATCH(B1496,'Registru note'!$B$5:$B$504,0)),""))</f>
        <v/>
      </c>
      <c r="K1496" s="17" t="str">
        <f>IF(AND(B1496="",D1496="",E1496=""),"",TRIM(IF(ISNA(MATCH(B1496,'Registru note'!$B$5:$B$504,0)),"Nota nu există în registru. ","")&amp;IF(D1496="","Lipsește contul debitor. ",IF(NOT(OR(ISNUMBER(MATCH(TRIM(IF(ISNUMBER(FIND(".",D1496)),LEFT(D1496,FIND(".",D1496)-1),D1496)),PlanCont,0)),ISNUMBER(MATCH(LEFT(TRIM(IF(ISNUMBER(FIND(".",D1496)),LEFT(D1496,FIND(".",D1496)-1),D1496)),4),PlanCont,0)),ISNUMBER(MATCH(LEFT(TRIM(IF(ISNUMBER(FIND(".",D1496)),LEFT(D1496,FIND(".",D1496)-1),D1496)),3),PlanCont,0)))),"Contul debitor nu există în plan. ",""))&amp;IF(E1496="","Lipsește contul creditor. ",IF(NOT(OR(ISNUMBER(MATCH(TRIM(IF(ISNUMBER(FIND(".",E1496)),LEFT(E1496,FIND(".",E1496)-1),E1496)),PlanCont,0)),ISNUMBER(MATCH(LEFT(TRIM(IF(ISNUMBER(FIND(".",E1496)),LEFT(E1496,FIND(".",E1496)-1),E1496)),4),PlanCont,0)),ISNUMBER(MATCH(LEFT(TRIM(IF(ISNUMBER(FIND(".",E1496)),LEFT(E1496,FIND(".",E1496)-1),E1496)),3),PlanCont,0)))),"Contul creditor nu există în plan. ",""))&amp;IF(AND(D1496&lt;&gt;"",TRIM(D1496&amp;"")=TRIM(E1496&amp;"")),"Același cont pe debit și credit. ","")&amp;IF(N(F1496)=0,"Lipsește suma. ","")&amp;IF(AND(N(F1496)&lt;0,J1496&lt;&gt;"Stornare"),"Sumă negativă într-o notă care nu e de stornare. ","")&amp;IF(C1496="","Lipsește explicația. ","")))</f>
        <v/>
      </c>
      <c r="L1496" s="1" t="str">
        <f>IF(B1496="","",B1496&amp;"|"&amp;COUNTIF($B$5:B1496,B1496))</f>
        <v/>
      </c>
      <c r="M1496" s="1" t="str">
        <f t="shared" si="71"/>
        <v/>
      </c>
    </row>
    <row r="1497" spans="2:13" x14ac:dyDescent="0.2">
      <c r="B1497" s="18"/>
      <c r="C1497" s="13"/>
      <c r="D1497" s="22"/>
      <c r="E1497" s="22"/>
      <c r="F1497" s="23"/>
      <c r="G1497" s="24" t="str">
        <f>IF(B1497="","",IFERROR(INDEX('Registru note'!$C$5:$C$504,MATCH(B1497,'Registru note'!$B$5:$B$504,0)),""))</f>
        <v/>
      </c>
      <c r="H1497" s="25" t="str">
        <f t="shared" si="69"/>
        <v/>
      </c>
      <c r="I1497" s="25" t="str">
        <f t="shared" si="70"/>
        <v/>
      </c>
      <c r="J1497" s="15" t="str">
        <f>IF(B1497="","",IFERROR(INDEX('Registru note'!$D$5:$D$504,MATCH(B1497,'Registru note'!$B$5:$B$504,0)),""))</f>
        <v/>
      </c>
      <c r="K1497" s="17" t="str">
        <f>IF(AND(B1497="",D1497="",E1497=""),"",TRIM(IF(ISNA(MATCH(B1497,'Registru note'!$B$5:$B$504,0)),"Nota nu există în registru. ","")&amp;IF(D1497="","Lipsește contul debitor. ",IF(NOT(OR(ISNUMBER(MATCH(TRIM(IF(ISNUMBER(FIND(".",D1497)),LEFT(D1497,FIND(".",D1497)-1),D1497)),PlanCont,0)),ISNUMBER(MATCH(LEFT(TRIM(IF(ISNUMBER(FIND(".",D1497)),LEFT(D1497,FIND(".",D1497)-1),D1497)),4),PlanCont,0)),ISNUMBER(MATCH(LEFT(TRIM(IF(ISNUMBER(FIND(".",D1497)),LEFT(D1497,FIND(".",D1497)-1),D1497)),3),PlanCont,0)))),"Contul debitor nu există în plan. ",""))&amp;IF(E1497="","Lipsește contul creditor. ",IF(NOT(OR(ISNUMBER(MATCH(TRIM(IF(ISNUMBER(FIND(".",E1497)),LEFT(E1497,FIND(".",E1497)-1),E1497)),PlanCont,0)),ISNUMBER(MATCH(LEFT(TRIM(IF(ISNUMBER(FIND(".",E1497)),LEFT(E1497,FIND(".",E1497)-1),E1497)),4),PlanCont,0)),ISNUMBER(MATCH(LEFT(TRIM(IF(ISNUMBER(FIND(".",E1497)),LEFT(E1497,FIND(".",E1497)-1),E1497)),3),PlanCont,0)))),"Contul creditor nu există în plan. ",""))&amp;IF(AND(D1497&lt;&gt;"",TRIM(D1497&amp;"")=TRIM(E1497&amp;"")),"Același cont pe debit și credit. ","")&amp;IF(N(F1497)=0,"Lipsește suma. ","")&amp;IF(AND(N(F1497)&lt;0,J1497&lt;&gt;"Stornare"),"Sumă negativă într-o notă care nu e de stornare. ","")&amp;IF(C1497="","Lipsește explicația. ","")))</f>
        <v/>
      </c>
      <c r="L1497" s="1" t="str">
        <f>IF(B1497="","",B1497&amp;"|"&amp;COUNTIF($B$5:B1497,B1497))</f>
        <v/>
      </c>
      <c r="M1497" s="1" t="str">
        <f t="shared" si="71"/>
        <v/>
      </c>
    </row>
    <row r="1498" spans="2:13" x14ac:dyDescent="0.2">
      <c r="B1498" s="18"/>
      <c r="C1498" s="13"/>
      <c r="D1498" s="22"/>
      <c r="E1498" s="22"/>
      <c r="F1498" s="23"/>
      <c r="G1498" s="24" t="str">
        <f>IF(B1498="","",IFERROR(INDEX('Registru note'!$C$5:$C$504,MATCH(B1498,'Registru note'!$B$5:$B$504,0)),""))</f>
        <v/>
      </c>
      <c r="H1498" s="25" t="str">
        <f t="shared" si="69"/>
        <v/>
      </c>
      <c r="I1498" s="25" t="str">
        <f t="shared" si="70"/>
        <v/>
      </c>
      <c r="J1498" s="15" t="str">
        <f>IF(B1498="","",IFERROR(INDEX('Registru note'!$D$5:$D$504,MATCH(B1498,'Registru note'!$B$5:$B$504,0)),""))</f>
        <v/>
      </c>
      <c r="K1498" s="17" t="str">
        <f>IF(AND(B1498="",D1498="",E1498=""),"",TRIM(IF(ISNA(MATCH(B1498,'Registru note'!$B$5:$B$504,0)),"Nota nu există în registru. ","")&amp;IF(D1498="","Lipsește contul debitor. ",IF(NOT(OR(ISNUMBER(MATCH(TRIM(IF(ISNUMBER(FIND(".",D1498)),LEFT(D1498,FIND(".",D1498)-1),D1498)),PlanCont,0)),ISNUMBER(MATCH(LEFT(TRIM(IF(ISNUMBER(FIND(".",D1498)),LEFT(D1498,FIND(".",D1498)-1),D1498)),4),PlanCont,0)),ISNUMBER(MATCH(LEFT(TRIM(IF(ISNUMBER(FIND(".",D1498)),LEFT(D1498,FIND(".",D1498)-1),D1498)),3),PlanCont,0)))),"Contul debitor nu există în plan. ",""))&amp;IF(E1498="","Lipsește contul creditor. ",IF(NOT(OR(ISNUMBER(MATCH(TRIM(IF(ISNUMBER(FIND(".",E1498)),LEFT(E1498,FIND(".",E1498)-1),E1498)),PlanCont,0)),ISNUMBER(MATCH(LEFT(TRIM(IF(ISNUMBER(FIND(".",E1498)),LEFT(E1498,FIND(".",E1498)-1),E1498)),4),PlanCont,0)),ISNUMBER(MATCH(LEFT(TRIM(IF(ISNUMBER(FIND(".",E1498)),LEFT(E1498,FIND(".",E1498)-1),E1498)),3),PlanCont,0)))),"Contul creditor nu există în plan. ",""))&amp;IF(AND(D1498&lt;&gt;"",TRIM(D1498&amp;"")=TRIM(E1498&amp;"")),"Același cont pe debit și credit. ","")&amp;IF(N(F1498)=0,"Lipsește suma. ","")&amp;IF(AND(N(F1498)&lt;0,J1498&lt;&gt;"Stornare"),"Sumă negativă într-o notă care nu e de stornare. ","")&amp;IF(C1498="","Lipsește explicația. ","")))</f>
        <v/>
      </c>
      <c r="L1498" s="1" t="str">
        <f>IF(B1498="","",B1498&amp;"|"&amp;COUNTIF($B$5:B1498,B1498))</f>
        <v/>
      </c>
      <c r="M1498" s="1" t="str">
        <f t="shared" si="71"/>
        <v/>
      </c>
    </row>
    <row r="1499" spans="2:13" x14ac:dyDescent="0.2">
      <c r="B1499" s="18"/>
      <c r="C1499" s="13"/>
      <c r="D1499" s="22"/>
      <c r="E1499" s="22"/>
      <c r="F1499" s="23"/>
      <c r="G1499" s="24" t="str">
        <f>IF(B1499="","",IFERROR(INDEX('Registru note'!$C$5:$C$504,MATCH(B1499,'Registru note'!$B$5:$B$504,0)),""))</f>
        <v/>
      </c>
      <c r="H1499" s="25" t="str">
        <f t="shared" si="69"/>
        <v/>
      </c>
      <c r="I1499" s="25" t="str">
        <f t="shared" si="70"/>
        <v/>
      </c>
      <c r="J1499" s="15" t="str">
        <f>IF(B1499="","",IFERROR(INDEX('Registru note'!$D$5:$D$504,MATCH(B1499,'Registru note'!$B$5:$B$504,0)),""))</f>
        <v/>
      </c>
      <c r="K1499" s="17" t="str">
        <f>IF(AND(B1499="",D1499="",E1499=""),"",TRIM(IF(ISNA(MATCH(B1499,'Registru note'!$B$5:$B$504,0)),"Nota nu există în registru. ","")&amp;IF(D1499="","Lipsește contul debitor. ",IF(NOT(OR(ISNUMBER(MATCH(TRIM(IF(ISNUMBER(FIND(".",D1499)),LEFT(D1499,FIND(".",D1499)-1),D1499)),PlanCont,0)),ISNUMBER(MATCH(LEFT(TRIM(IF(ISNUMBER(FIND(".",D1499)),LEFT(D1499,FIND(".",D1499)-1),D1499)),4),PlanCont,0)),ISNUMBER(MATCH(LEFT(TRIM(IF(ISNUMBER(FIND(".",D1499)),LEFT(D1499,FIND(".",D1499)-1),D1499)),3),PlanCont,0)))),"Contul debitor nu există în plan. ",""))&amp;IF(E1499="","Lipsește contul creditor. ",IF(NOT(OR(ISNUMBER(MATCH(TRIM(IF(ISNUMBER(FIND(".",E1499)),LEFT(E1499,FIND(".",E1499)-1),E1499)),PlanCont,0)),ISNUMBER(MATCH(LEFT(TRIM(IF(ISNUMBER(FIND(".",E1499)),LEFT(E1499,FIND(".",E1499)-1),E1499)),4),PlanCont,0)),ISNUMBER(MATCH(LEFT(TRIM(IF(ISNUMBER(FIND(".",E1499)),LEFT(E1499,FIND(".",E1499)-1),E1499)),3),PlanCont,0)))),"Contul creditor nu există în plan. ",""))&amp;IF(AND(D1499&lt;&gt;"",TRIM(D1499&amp;"")=TRIM(E1499&amp;"")),"Același cont pe debit și credit. ","")&amp;IF(N(F1499)=0,"Lipsește suma. ","")&amp;IF(AND(N(F1499)&lt;0,J1499&lt;&gt;"Stornare"),"Sumă negativă într-o notă care nu e de stornare. ","")&amp;IF(C1499="","Lipsește explicația. ","")))</f>
        <v/>
      </c>
      <c r="L1499" s="1" t="str">
        <f>IF(B1499="","",B1499&amp;"|"&amp;COUNTIF($B$5:B1499,B1499))</f>
        <v/>
      </c>
      <c r="M1499" s="1" t="str">
        <f t="shared" si="71"/>
        <v/>
      </c>
    </row>
    <row r="1500" spans="2:13" x14ac:dyDescent="0.2">
      <c r="B1500" s="18"/>
      <c r="C1500" s="13"/>
      <c r="D1500" s="22"/>
      <c r="E1500" s="22"/>
      <c r="F1500" s="23"/>
      <c r="G1500" s="24" t="str">
        <f>IF(B1500="","",IFERROR(INDEX('Registru note'!$C$5:$C$504,MATCH(B1500,'Registru note'!$B$5:$B$504,0)),""))</f>
        <v/>
      </c>
      <c r="H1500" s="25" t="str">
        <f t="shared" si="69"/>
        <v/>
      </c>
      <c r="I1500" s="25" t="str">
        <f t="shared" si="70"/>
        <v/>
      </c>
      <c r="J1500" s="15" t="str">
        <f>IF(B1500="","",IFERROR(INDEX('Registru note'!$D$5:$D$504,MATCH(B1500,'Registru note'!$B$5:$B$504,0)),""))</f>
        <v/>
      </c>
      <c r="K1500" s="17" t="str">
        <f>IF(AND(B1500="",D1500="",E1500=""),"",TRIM(IF(ISNA(MATCH(B1500,'Registru note'!$B$5:$B$504,0)),"Nota nu există în registru. ","")&amp;IF(D1500="","Lipsește contul debitor. ",IF(NOT(OR(ISNUMBER(MATCH(TRIM(IF(ISNUMBER(FIND(".",D1500)),LEFT(D1500,FIND(".",D1500)-1),D1500)),PlanCont,0)),ISNUMBER(MATCH(LEFT(TRIM(IF(ISNUMBER(FIND(".",D1500)),LEFT(D1500,FIND(".",D1500)-1),D1500)),4),PlanCont,0)),ISNUMBER(MATCH(LEFT(TRIM(IF(ISNUMBER(FIND(".",D1500)),LEFT(D1500,FIND(".",D1500)-1),D1500)),3),PlanCont,0)))),"Contul debitor nu există în plan. ",""))&amp;IF(E1500="","Lipsește contul creditor. ",IF(NOT(OR(ISNUMBER(MATCH(TRIM(IF(ISNUMBER(FIND(".",E1500)),LEFT(E1500,FIND(".",E1500)-1),E1500)),PlanCont,0)),ISNUMBER(MATCH(LEFT(TRIM(IF(ISNUMBER(FIND(".",E1500)),LEFT(E1500,FIND(".",E1500)-1),E1500)),4),PlanCont,0)),ISNUMBER(MATCH(LEFT(TRIM(IF(ISNUMBER(FIND(".",E1500)),LEFT(E1500,FIND(".",E1500)-1),E1500)),3),PlanCont,0)))),"Contul creditor nu există în plan. ",""))&amp;IF(AND(D1500&lt;&gt;"",TRIM(D1500&amp;"")=TRIM(E1500&amp;"")),"Același cont pe debit și credit. ","")&amp;IF(N(F1500)=0,"Lipsește suma. ","")&amp;IF(AND(N(F1500)&lt;0,J1500&lt;&gt;"Stornare"),"Sumă negativă într-o notă care nu e de stornare. ","")&amp;IF(C1500="","Lipsește explicația. ","")))</f>
        <v/>
      </c>
      <c r="L1500" s="1" t="str">
        <f>IF(B1500="","",B1500&amp;"|"&amp;COUNTIF($B$5:B1500,B1500))</f>
        <v/>
      </c>
      <c r="M1500" s="1" t="str">
        <f t="shared" si="71"/>
        <v/>
      </c>
    </row>
    <row r="1501" spans="2:13" x14ac:dyDescent="0.2">
      <c r="B1501" s="18"/>
      <c r="C1501" s="13"/>
      <c r="D1501" s="22"/>
      <c r="E1501" s="22"/>
      <c r="F1501" s="23"/>
      <c r="G1501" s="24" t="str">
        <f>IF(B1501="","",IFERROR(INDEX('Registru note'!$C$5:$C$504,MATCH(B1501,'Registru note'!$B$5:$B$504,0)),""))</f>
        <v/>
      </c>
      <c r="H1501" s="25" t="str">
        <f t="shared" si="69"/>
        <v/>
      </c>
      <c r="I1501" s="25" t="str">
        <f t="shared" si="70"/>
        <v/>
      </c>
      <c r="J1501" s="15" t="str">
        <f>IF(B1501="","",IFERROR(INDEX('Registru note'!$D$5:$D$504,MATCH(B1501,'Registru note'!$B$5:$B$504,0)),""))</f>
        <v/>
      </c>
      <c r="K1501" s="17" t="str">
        <f>IF(AND(B1501="",D1501="",E1501=""),"",TRIM(IF(ISNA(MATCH(B1501,'Registru note'!$B$5:$B$504,0)),"Nota nu există în registru. ","")&amp;IF(D1501="","Lipsește contul debitor. ",IF(NOT(OR(ISNUMBER(MATCH(TRIM(IF(ISNUMBER(FIND(".",D1501)),LEFT(D1501,FIND(".",D1501)-1),D1501)),PlanCont,0)),ISNUMBER(MATCH(LEFT(TRIM(IF(ISNUMBER(FIND(".",D1501)),LEFT(D1501,FIND(".",D1501)-1),D1501)),4),PlanCont,0)),ISNUMBER(MATCH(LEFT(TRIM(IF(ISNUMBER(FIND(".",D1501)),LEFT(D1501,FIND(".",D1501)-1),D1501)),3),PlanCont,0)))),"Contul debitor nu există în plan. ",""))&amp;IF(E1501="","Lipsește contul creditor. ",IF(NOT(OR(ISNUMBER(MATCH(TRIM(IF(ISNUMBER(FIND(".",E1501)),LEFT(E1501,FIND(".",E1501)-1),E1501)),PlanCont,0)),ISNUMBER(MATCH(LEFT(TRIM(IF(ISNUMBER(FIND(".",E1501)),LEFT(E1501,FIND(".",E1501)-1),E1501)),4),PlanCont,0)),ISNUMBER(MATCH(LEFT(TRIM(IF(ISNUMBER(FIND(".",E1501)),LEFT(E1501,FIND(".",E1501)-1),E1501)),3),PlanCont,0)))),"Contul creditor nu există în plan. ",""))&amp;IF(AND(D1501&lt;&gt;"",TRIM(D1501&amp;"")=TRIM(E1501&amp;"")),"Același cont pe debit și credit. ","")&amp;IF(N(F1501)=0,"Lipsește suma. ","")&amp;IF(AND(N(F1501)&lt;0,J1501&lt;&gt;"Stornare"),"Sumă negativă într-o notă care nu e de stornare. ","")&amp;IF(C1501="","Lipsește explicația. ","")))</f>
        <v/>
      </c>
      <c r="L1501" s="1" t="str">
        <f>IF(B1501="","",B1501&amp;"|"&amp;COUNTIF($B$5:B1501,B1501))</f>
        <v/>
      </c>
      <c r="M1501" s="1" t="str">
        <f t="shared" si="71"/>
        <v/>
      </c>
    </row>
    <row r="1502" spans="2:13" x14ac:dyDescent="0.2">
      <c r="B1502" s="18"/>
      <c r="C1502" s="13"/>
      <c r="D1502" s="22"/>
      <c r="E1502" s="22"/>
      <c r="F1502" s="23"/>
      <c r="G1502" s="24" t="str">
        <f>IF(B1502="","",IFERROR(INDEX('Registru note'!$C$5:$C$504,MATCH(B1502,'Registru note'!$B$5:$B$504,0)),""))</f>
        <v/>
      </c>
      <c r="H1502" s="25" t="str">
        <f t="shared" si="69"/>
        <v/>
      </c>
      <c r="I1502" s="25" t="str">
        <f t="shared" si="70"/>
        <v/>
      </c>
      <c r="J1502" s="15" t="str">
        <f>IF(B1502="","",IFERROR(INDEX('Registru note'!$D$5:$D$504,MATCH(B1502,'Registru note'!$B$5:$B$504,0)),""))</f>
        <v/>
      </c>
      <c r="K1502" s="17" t="str">
        <f>IF(AND(B1502="",D1502="",E1502=""),"",TRIM(IF(ISNA(MATCH(B1502,'Registru note'!$B$5:$B$504,0)),"Nota nu există în registru. ","")&amp;IF(D1502="","Lipsește contul debitor. ",IF(NOT(OR(ISNUMBER(MATCH(TRIM(IF(ISNUMBER(FIND(".",D1502)),LEFT(D1502,FIND(".",D1502)-1),D1502)),PlanCont,0)),ISNUMBER(MATCH(LEFT(TRIM(IF(ISNUMBER(FIND(".",D1502)),LEFT(D1502,FIND(".",D1502)-1),D1502)),4),PlanCont,0)),ISNUMBER(MATCH(LEFT(TRIM(IF(ISNUMBER(FIND(".",D1502)),LEFT(D1502,FIND(".",D1502)-1),D1502)),3),PlanCont,0)))),"Contul debitor nu există în plan. ",""))&amp;IF(E1502="","Lipsește contul creditor. ",IF(NOT(OR(ISNUMBER(MATCH(TRIM(IF(ISNUMBER(FIND(".",E1502)),LEFT(E1502,FIND(".",E1502)-1),E1502)),PlanCont,0)),ISNUMBER(MATCH(LEFT(TRIM(IF(ISNUMBER(FIND(".",E1502)),LEFT(E1502,FIND(".",E1502)-1),E1502)),4),PlanCont,0)),ISNUMBER(MATCH(LEFT(TRIM(IF(ISNUMBER(FIND(".",E1502)),LEFT(E1502,FIND(".",E1502)-1),E1502)),3),PlanCont,0)))),"Contul creditor nu există în plan. ",""))&amp;IF(AND(D1502&lt;&gt;"",TRIM(D1502&amp;"")=TRIM(E1502&amp;"")),"Același cont pe debit și credit. ","")&amp;IF(N(F1502)=0,"Lipsește suma. ","")&amp;IF(AND(N(F1502)&lt;0,J1502&lt;&gt;"Stornare"),"Sumă negativă într-o notă care nu e de stornare. ","")&amp;IF(C1502="","Lipsește explicația. ","")))</f>
        <v/>
      </c>
      <c r="L1502" s="1" t="str">
        <f>IF(B1502="","",B1502&amp;"|"&amp;COUNTIF($B$5:B1502,B1502))</f>
        <v/>
      </c>
      <c r="M1502" s="1" t="str">
        <f t="shared" si="71"/>
        <v/>
      </c>
    </row>
    <row r="1503" spans="2:13" x14ac:dyDescent="0.2">
      <c r="B1503" s="18"/>
      <c r="C1503" s="13"/>
      <c r="D1503" s="22"/>
      <c r="E1503" s="22"/>
      <c r="F1503" s="23"/>
      <c r="G1503" s="24" t="str">
        <f>IF(B1503="","",IFERROR(INDEX('Registru note'!$C$5:$C$504,MATCH(B1503,'Registru note'!$B$5:$B$504,0)),""))</f>
        <v/>
      </c>
      <c r="H1503" s="25" t="str">
        <f t="shared" si="69"/>
        <v/>
      </c>
      <c r="I1503" s="25" t="str">
        <f t="shared" si="70"/>
        <v/>
      </c>
      <c r="J1503" s="15" t="str">
        <f>IF(B1503="","",IFERROR(INDEX('Registru note'!$D$5:$D$504,MATCH(B1503,'Registru note'!$B$5:$B$504,0)),""))</f>
        <v/>
      </c>
      <c r="K1503" s="17" t="str">
        <f>IF(AND(B1503="",D1503="",E1503=""),"",TRIM(IF(ISNA(MATCH(B1503,'Registru note'!$B$5:$B$504,0)),"Nota nu există în registru. ","")&amp;IF(D1503="","Lipsește contul debitor. ",IF(NOT(OR(ISNUMBER(MATCH(TRIM(IF(ISNUMBER(FIND(".",D1503)),LEFT(D1503,FIND(".",D1503)-1),D1503)),PlanCont,0)),ISNUMBER(MATCH(LEFT(TRIM(IF(ISNUMBER(FIND(".",D1503)),LEFT(D1503,FIND(".",D1503)-1),D1503)),4),PlanCont,0)),ISNUMBER(MATCH(LEFT(TRIM(IF(ISNUMBER(FIND(".",D1503)),LEFT(D1503,FIND(".",D1503)-1),D1503)),3),PlanCont,0)))),"Contul debitor nu există în plan. ",""))&amp;IF(E1503="","Lipsește contul creditor. ",IF(NOT(OR(ISNUMBER(MATCH(TRIM(IF(ISNUMBER(FIND(".",E1503)),LEFT(E1503,FIND(".",E1503)-1),E1503)),PlanCont,0)),ISNUMBER(MATCH(LEFT(TRIM(IF(ISNUMBER(FIND(".",E1503)),LEFT(E1503,FIND(".",E1503)-1),E1503)),4),PlanCont,0)),ISNUMBER(MATCH(LEFT(TRIM(IF(ISNUMBER(FIND(".",E1503)),LEFT(E1503,FIND(".",E1503)-1),E1503)),3),PlanCont,0)))),"Contul creditor nu există în plan. ",""))&amp;IF(AND(D1503&lt;&gt;"",TRIM(D1503&amp;"")=TRIM(E1503&amp;"")),"Același cont pe debit și credit. ","")&amp;IF(N(F1503)=0,"Lipsește suma. ","")&amp;IF(AND(N(F1503)&lt;0,J1503&lt;&gt;"Stornare"),"Sumă negativă într-o notă care nu e de stornare. ","")&amp;IF(C1503="","Lipsește explicația. ","")))</f>
        <v/>
      </c>
      <c r="L1503" s="1" t="str">
        <f>IF(B1503="","",B1503&amp;"|"&amp;COUNTIF($B$5:B1503,B1503))</f>
        <v/>
      </c>
      <c r="M1503" s="1" t="str">
        <f t="shared" si="71"/>
        <v/>
      </c>
    </row>
    <row r="1504" spans="2:13" x14ac:dyDescent="0.2">
      <c r="B1504" s="18"/>
      <c r="C1504" s="13"/>
      <c r="D1504" s="22"/>
      <c r="E1504" s="22"/>
      <c r="F1504" s="23"/>
      <c r="G1504" s="24" t="str">
        <f>IF(B1504="","",IFERROR(INDEX('Registru note'!$C$5:$C$504,MATCH(B1504,'Registru note'!$B$5:$B$504,0)),""))</f>
        <v/>
      </c>
      <c r="H1504" s="25" t="str">
        <f t="shared" si="69"/>
        <v/>
      </c>
      <c r="I1504" s="25" t="str">
        <f t="shared" si="70"/>
        <v/>
      </c>
      <c r="J1504" s="15" t="str">
        <f>IF(B1504="","",IFERROR(INDEX('Registru note'!$D$5:$D$504,MATCH(B1504,'Registru note'!$B$5:$B$504,0)),""))</f>
        <v/>
      </c>
      <c r="K1504" s="17" t="str">
        <f>IF(AND(B1504="",D1504="",E1504=""),"",TRIM(IF(ISNA(MATCH(B1504,'Registru note'!$B$5:$B$504,0)),"Nota nu există în registru. ","")&amp;IF(D1504="","Lipsește contul debitor. ",IF(NOT(OR(ISNUMBER(MATCH(TRIM(IF(ISNUMBER(FIND(".",D1504)),LEFT(D1504,FIND(".",D1504)-1),D1504)),PlanCont,0)),ISNUMBER(MATCH(LEFT(TRIM(IF(ISNUMBER(FIND(".",D1504)),LEFT(D1504,FIND(".",D1504)-1),D1504)),4),PlanCont,0)),ISNUMBER(MATCH(LEFT(TRIM(IF(ISNUMBER(FIND(".",D1504)),LEFT(D1504,FIND(".",D1504)-1),D1504)),3),PlanCont,0)))),"Contul debitor nu există în plan. ",""))&amp;IF(E1504="","Lipsește contul creditor. ",IF(NOT(OR(ISNUMBER(MATCH(TRIM(IF(ISNUMBER(FIND(".",E1504)),LEFT(E1504,FIND(".",E1504)-1),E1504)),PlanCont,0)),ISNUMBER(MATCH(LEFT(TRIM(IF(ISNUMBER(FIND(".",E1504)),LEFT(E1504,FIND(".",E1504)-1),E1504)),4),PlanCont,0)),ISNUMBER(MATCH(LEFT(TRIM(IF(ISNUMBER(FIND(".",E1504)),LEFT(E1504,FIND(".",E1504)-1),E1504)),3),PlanCont,0)))),"Contul creditor nu există în plan. ",""))&amp;IF(AND(D1504&lt;&gt;"",TRIM(D1504&amp;"")=TRIM(E1504&amp;"")),"Același cont pe debit și credit. ","")&amp;IF(N(F1504)=0,"Lipsește suma. ","")&amp;IF(AND(N(F1504)&lt;0,J1504&lt;&gt;"Stornare"),"Sumă negativă într-o notă care nu e de stornare. ","")&amp;IF(C1504="","Lipsește explicația. ","")))</f>
        <v/>
      </c>
      <c r="L1504" s="1" t="str">
        <f>IF(B1504="","",B1504&amp;"|"&amp;COUNTIF($B$5:B1504,B1504))</f>
        <v/>
      </c>
      <c r="M1504" s="1" t="str">
        <f t="shared" si="71"/>
        <v/>
      </c>
    </row>
    <row r="1505" spans="2:13" x14ac:dyDescent="0.2">
      <c r="B1505" s="18"/>
      <c r="C1505" s="13"/>
      <c r="D1505" s="22"/>
      <c r="E1505" s="22"/>
      <c r="F1505" s="23"/>
      <c r="G1505" s="24" t="str">
        <f>IF(B1505="","",IFERROR(INDEX('Registru note'!$C$5:$C$504,MATCH(B1505,'Registru note'!$B$5:$B$504,0)),""))</f>
        <v/>
      </c>
      <c r="H1505" s="25" t="str">
        <f t="shared" si="69"/>
        <v/>
      </c>
      <c r="I1505" s="25" t="str">
        <f t="shared" si="70"/>
        <v/>
      </c>
      <c r="J1505" s="15" t="str">
        <f>IF(B1505="","",IFERROR(INDEX('Registru note'!$D$5:$D$504,MATCH(B1505,'Registru note'!$B$5:$B$504,0)),""))</f>
        <v/>
      </c>
      <c r="K1505" s="17" t="str">
        <f>IF(AND(B1505="",D1505="",E1505=""),"",TRIM(IF(ISNA(MATCH(B1505,'Registru note'!$B$5:$B$504,0)),"Nota nu există în registru. ","")&amp;IF(D1505="","Lipsește contul debitor. ",IF(NOT(OR(ISNUMBER(MATCH(TRIM(IF(ISNUMBER(FIND(".",D1505)),LEFT(D1505,FIND(".",D1505)-1),D1505)),PlanCont,0)),ISNUMBER(MATCH(LEFT(TRIM(IF(ISNUMBER(FIND(".",D1505)),LEFT(D1505,FIND(".",D1505)-1),D1505)),4),PlanCont,0)),ISNUMBER(MATCH(LEFT(TRIM(IF(ISNUMBER(FIND(".",D1505)),LEFT(D1505,FIND(".",D1505)-1),D1505)),3),PlanCont,0)))),"Contul debitor nu există în plan. ",""))&amp;IF(E1505="","Lipsește contul creditor. ",IF(NOT(OR(ISNUMBER(MATCH(TRIM(IF(ISNUMBER(FIND(".",E1505)),LEFT(E1505,FIND(".",E1505)-1),E1505)),PlanCont,0)),ISNUMBER(MATCH(LEFT(TRIM(IF(ISNUMBER(FIND(".",E1505)),LEFT(E1505,FIND(".",E1505)-1),E1505)),4),PlanCont,0)),ISNUMBER(MATCH(LEFT(TRIM(IF(ISNUMBER(FIND(".",E1505)),LEFT(E1505,FIND(".",E1505)-1),E1505)),3),PlanCont,0)))),"Contul creditor nu există în plan. ",""))&amp;IF(AND(D1505&lt;&gt;"",TRIM(D1505&amp;"")=TRIM(E1505&amp;"")),"Același cont pe debit și credit. ","")&amp;IF(N(F1505)=0,"Lipsește suma. ","")&amp;IF(AND(N(F1505)&lt;0,J1505&lt;&gt;"Stornare"),"Sumă negativă într-o notă care nu e de stornare. ","")&amp;IF(C1505="","Lipsește explicația. ","")))</f>
        <v/>
      </c>
      <c r="L1505" s="1" t="str">
        <f>IF(B1505="","",B1505&amp;"|"&amp;COUNTIF($B$5:B1505,B1505))</f>
        <v/>
      </c>
      <c r="M1505" s="1" t="str">
        <f t="shared" si="71"/>
        <v/>
      </c>
    </row>
    <row r="1506" spans="2:13" x14ac:dyDescent="0.2">
      <c r="B1506" s="18"/>
      <c r="C1506" s="13"/>
      <c r="D1506" s="22"/>
      <c r="E1506" s="22"/>
      <c r="F1506" s="23"/>
      <c r="G1506" s="24" t="str">
        <f>IF(B1506="","",IFERROR(INDEX('Registru note'!$C$5:$C$504,MATCH(B1506,'Registru note'!$B$5:$B$504,0)),""))</f>
        <v/>
      </c>
      <c r="H1506" s="25" t="str">
        <f t="shared" si="69"/>
        <v/>
      </c>
      <c r="I1506" s="25" t="str">
        <f t="shared" si="70"/>
        <v/>
      </c>
      <c r="J1506" s="15" t="str">
        <f>IF(B1506="","",IFERROR(INDEX('Registru note'!$D$5:$D$504,MATCH(B1506,'Registru note'!$B$5:$B$504,0)),""))</f>
        <v/>
      </c>
      <c r="K1506" s="17" t="str">
        <f>IF(AND(B1506="",D1506="",E1506=""),"",TRIM(IF(ISNA(MATCH(B1506,'Registru note'!$B$5:$B$504,0)),"Nota nu există în registru. ","")&amp;IF(D1506="","Lipsește contul debitor. ",IF(NOT(OR(ISNUMBER(MATCH(TRIM(IF(ISNUMBER(FIND(".",D1506)),LEFT(D1506,FIND(".",D1506)-1),D1506)),PlanCont,0)),ISNUMBER(MATCH(LEFT(TRIM(IF(ISNUMBER(FIND(".",D1506)),LEFT(D1506,FIND(".",D1506)-1),D1506)),4),PlanCont,0)),ISNUMBER(MATCH(LEFT(TRIM(IF(ISNUMBER(FIND(".",D1506)),LEFT(D1506,FIND(".",D1506)-1),D1506)),3),PlanCont,0)))),"Contul debitor nu există în plan. ",""))&amp;IF(E1506="","Lipsește contul creditor. ",IF(NOT(OR(ISNUMBER(MATCH(TRIM(IF(ISNUMBER(FIND(".",E1506)),LEFT(E1506,FIND(".",E1506)-1),E1506)),PlanCont,0)),ISNUMBER(MATCH(LEFT(TRIM(IF(ISNUMBER(FIND(".",E1506)),LEFT(E1506,FIND(".",E1506)-1),E1506)),4),PlanCont,0)),ISNUMBER(MATCH(LEFT(TRIM(IF(ISNUMBER(FIND(".",E1506)),LEFT(E1506,FIND(".",E1506)-1),E1506)),3),PlanCont,0)))),"Contul creditor nu există în plan. ",""))&amp;IF(AND(D1506&lt;&gt;"",TRIM(D1506&amp;"")=TRIM(E1506&amp;"")),"Același cont pe debit și credit. ","")&amp;IF(N(F1506)=0,"Lipsește suma. ","")&amp;IF(AND(N(F1506)&lt;0,J1506&lt;&gt;"Stornare"),"Sumă negativă într-o notă care nu e de stornare. ","")&amp;IF(C1506="","Lipsește explicația. ","")))</f>
        <v/>
      </c>
      <c r="L1506" s="1" t="str">
        <f>IF(B1506="","",B1506&amp;"|"&amp;COUNTIF($B$5:B1506,B1506))</f>
        <v/>
      </c>
      <c r="M1506" s="1" t="str">
        <f t="shared" si="71"/>
        <v/>
      </c>
    </row>
    <row r="1507" spans="2:13" x14ac:dyDescent="0.2">
      <c r="B1507" s="18"/>
      <c r="C1507" s="13"/>
      <c r="D1507" s="22"/>
      <c r="E1507" s="22"/>
      <c r="F1507" s="23"/>
      <c r="G1507" s="24" t="str">
        <f>IF(B1507="","",IFERROR(INDEX('Registru note'!$C$5:$C$504,MATCH(B1507,'Registru note'!$B$5:$B$504,0)),""))</f>
        <v/>
      </c>
      <c r="H1507" s="25" t="str">
        <f t="shared" si="69"/>
        <v/>
      </c>
      <c r="I1507" s="25" t="str">
        <f t="shared" si="70"/>
        <v/>
      </c>
      <c r="J1507" s="15" t="str">
        <f>IF(B1507="","",IFERROR(INDEX('Registru note'!$D$5:$D$504,MATCH(B1507,'Registru note'!$B$5:$B$504,0)),""))</f>
        <v/>
      </c>
      <c r="K1507" s="17" t="str">
        <f>IF(AND(B1507="",D1507="",E1507=""),"",TRIM(IF(ISNA(MATCH(B1507,'Registru note'!$B$5:$B$504,0)),"Nota nu există în registru. ","")&amp;IF(D1507="","Lipsește contul debitor. ",IF(NOT(OR(ISNUMBER(MATCH(TRIM(IF(ISNUMBER(FIND(".",D1507)),LEFT(D1507,FIND(".",D1507)-1),D1507)),PlanCont,0)),ISNUMBER(MATCH(LEFT(TRIM(IF(ISNUMBER(FIND(".",D1507)),LEFT(D1507,FIND(".",D1507)-1),D1507)),4),PlanCont,0)),ISNUMBER(MATCH(LEFT(TRIM(IF(ISNUMBER(FIND(".",D1507)),LEFT(D1507,FIND(".",D1507)-1),D1507)),3),PlanCont,0)))),"Contul debitor nu există în plan. ",""))&amp;IF(E1507="","Lipsește contul creditor. ",IF(NOT(OR(ISNUMBER(MATCH(TRIM(IF(ISNUMBER(FIND(".",E1507)),LEFT(E1507,FIND(".",E1507)-1),E1507)),PlanCont,0)),ISNUMBER(MATCH(LEFT(TRIM(IF(ISNUMBER(FIND(".",E1507)),LEFT(E1507,FIND(".",E1507)-1),E1507)),4),PlanCont,0)),ISNUMBER(MATCH(LEFT(TRIM(IF(ISNUMBER(FIND(".",E1507)),LEFT(E1507,FIND(".",E1507)-1),E1507)),3),PlanCont,0)))),"Contul creditor nu există în plan. ",""))&amp;IF(AND(D1507&lt;&gt;"",TRIM(D1507&amp;"")=TRIM(E1507&amp;"")),"Același cont pe debit și credit. ","")&amp;IF(N(F1507)=0,"Lipsește suma. ","")&amp;IF(AND(N(F1507)&lt;0,J1507&lt;&gt;"Stornare"),"Sumă negativă într-o notă care nu e de stornare. ","")&amp;IF(C1507="","Lipsește explicația. ","")))</f>
        <v/>
      </c>
      <c r="L1507" s="1" t="str">
        <f>IF(B1507="","",B1507&amp;"|"&amp;COUNTIF($B$5:B1507,B1507))</f>
        <v/>
      </c>
      <c r="M1507" s="1" t="str">
        <f t="shared" si="71"/>
        <v/>
      </c>
    </row>
    <row r="1508" spans="2:13" x14ac:dyDescent="0.2">
      <c r="B1508" s="18"/>
      <c r="C1508" s="13"/>
      <c r="D1508" s="22"/>
      <c r="E1508" s="22"/>
      <c r="F1508" s="23"/>
      <c r="G1508" s="24" t="str">
        <f>IF(B1508="","",IFERROR(INDEX('Registru note'!$C$5:$C$504,MATCH(B1508,'Registru note'!$B$5:$B$504,0)),""))</f>
        <v/>
      </c>
      <c r="H1508" s="25" t="str">
        <f t="shared" si="69"/>
        <v/>
      </c>
      <c r="I1508" s="25" t="str">
        <f t="shared" si="70"/>
        <v/>
      </c>
      <c r="J1508" s="15" t="str">
        <f>IF(B1508="","",IFERROR(INDEX('Registru note'!$D$5:$D$504,MATCH(B1508,'Registru note'!$B$5:$B$504,0)),""))</f>
        <v/>
      </c>
      <c r="K1508" s="17" t="str">
        <f>IF(AND(B1508="",D1508="",E1508=""),"",TRIM(IF(ISNA(MATCH(B1508,'Registru note'!$B$5:$B$504,0)),"Nota nu există în registru. ","")&amp;IF(D1508="","Lipsește contul debitor. ",IF(NOT(OR(ISNUMBER(MATCH(TRIM(IF(ISNUMBER(FIND(".",D1508)),LEFT(D1508,FIND(".",D1508)-1),D1508)),PlanCont,0)),ISNUMBER(MATCH(LEFT(TRIM(IF(ISNUMBER(FIND(".",D1508)),LEFT(D1508,FIND(".",D1508)-1),D1508)),4),PlanCont,0)),ISNUMBER(MATCH(LEFT(TRIM(IF(ISNUMBER(FIND(".",D1508)),LEFT(D1508,FIND(".",D1508)-1),D1508)),3),PlanCont,0)))),"Contul debitor nu există în plan. ",""))&amp;IF(E1508="","Lipsește contul creditor. ",IF(NOT(OR(ISNUMBER(MATCH(TRIM(IF(ISNUMBER(FIND(".",E1508)),LEFT(E1508,FIND(".",E1508)-1),E1508)),PlanCont,0)),ISNUMBER(MATCH(LEFT(TRIM(IF(ISNUMBER(FIND(".",E1508)),LEFT(E1508,FIND(".",E1508)-1),E1508)),4),PlanCont,0)),ISNUMBER(MATCH(LEFT(TRIM(IF(ISNUMBER(FIND(".",E1508)),LEFT(E1508,FIND(".",E1508)-1),E1508)),3),PlanCont,0)))),"Contul creditor nu există în plan. ",""))&amp;IF(AND(D1508&lt;&gt;"",TRIM(D1508&amp;"")=TRIM(E1508&amp;"")),"Același cont pe debit și credit. ","")&amp;IF(N(F1508)=0,"Lipsește suma. ","")&amp;IF(AND(N(F1508)&lt;0,J1508&lt;&gt;"Stornare"),"Sumă negativă într-o notă care nu e de stornare. ","")&amp;IF(C1508="","Lipsește explicația. ","")))</f>
        <v/>
      </c>
      <c r="L1508" s="1" t="str">
        <f>IF(B1508="","",B1508&amp;"|"&amp;COUNTIF($B$5:B1508,B1508))</f>
        <v/>
      </c>
      <c r="M1508" s="1" t="str">
        <f t="shared" si="71"/>
        <v/>
      </c>
    </row>
    <row r="1509" spans="2:13" x14ac:dyDescent="0.2">
      <c r="B1509" s="18"/>
      <c r="C1509" s="13"/>
      <c r="D1509" s="22"/>
      <c r="E1509" s="22"/>
      <c r="F1509" s="23"/>
      <c r="G1509" s="24" t="str">
        <f>IF(B1509="","",IFERROR(INDEX('Registru note'!$C$5:$C$504,MATCH(B1509,'Registru note'!$B$5:$B$504,0)),""))</f>
        <v/>
      </c>
      <c r="H1509" s="25" t="str">
        <f t="shared" si="69"/>
        <v/>
      </c>
      <c r="I1509" s="25" t="str">
        <f t="shared" si="70"/>
        <v/>
      </c>
      <c r="J1509" s="15" t="str">
        <f>IF(B1509="","",IFERROR(INDEX('Registru note'!$D$5:$D$504,MATCH(B1509,'Registru note'!$B$5:$B$504,0)),""))</f>
        <v/>
      </c>
      <c r="K1509" s="17" t="str">
        <f>IF(AND(B1509="",D1509="",E1509=""),"",TRIM(IF(ISNA(MATCH(B1509,'Registru note'!$B$5:$B$504,0)),"Nota nu există în registru. ","")&amp;IF(D1509="","Lipsește contul debitor. ",IF(NOT(OR(ISNUMBER(MATCH(TRIM(IF(ISNUMBER(FIND(".",D1509)),LEFT(D1509,FIND(".",D1509)-1),D1509)),PlanCont,0)),ISNUMBER(MATCH(LEFT(TRIM(IF(ISNUMBER(FIND(".",D1509)),LEFT(D1509,FIND(".",D1509)-1),D1509)),4),PlanCont,0)),ISNUMBER(MATCH(LEFT(TRIM(IF(ISNUMBER(FIND(".",D1509)),LEFT(D1509,FIND(".",D1509)-1),D1509)),3),PlanCont,0)))),"Contul debitor nu există în plan. ",""))&amp;IF(E1509="","Lipsește contul creditor. ",IF(NOT(OR(ISNUMBER(MATCH(TRIM(IF(ISNUMBER(FIND(".",E1509)),LEFT(E1509,FIND(".",E1509)-1),E1509)),PlanCont,0)),ISNUMBER(MATCH(LEFT(TRIM(IF(ISNUMBER(FIND(".",E1509)),LEFT(E1509,FIND(".",E1509)-1),E1509)),4),PlanCont,0)),ISNUMBER(MATCH(LEFT(TRIM(IF(ISNUMBER(FIND(".",E1509)),LEFT(E1509,FIND(".",E1509)-1),E1509)),3),PlanCont,0)))),"Contul creditor nu există în plan. ",""))&amp;IF(AND(D1509&lt;&gt;"",TRIM(D1509&amp;"")=TRIM(E1509&amp;"")),"Același cont pe debit și credit. ","")&amp;IF(N(F1509)=0,"Lipsește suma. ","")&amp;IF(AND(N(F1509)&lt;0,J1509&lt;&gt;"Stornare"),"Sumă negativă într-o notă care nu e de stornare. ","")&amp;IF(C1509="","Lipsește explicația. ","")))</f>
        <v/>
      </c>
      <c r="L1509" s="1" t="str">
        <f>IF(B1509="","",B1509&amp;"|"&amp;COUNTIF($B$5:B1509,B1509))</f>
        <v/>
      </c>
      <c r="M1509" s="1" t="str">
        <f t="shared" si="71"/>
        <v/>
      </c>
    </row>
    <row r="1510" spans="2:13" x14ac:dyDescent="0.2">
      <c r="B1510" s="18"/>
      <c r="C1510" s="13"/>
      <c r="D1510" s="22"/>
      <c r="E1510" s="22"/>
      <c r="F1510" s="23"/>
      <c r="G1510" s="24" t="str">
        <f>IF(B1510="","",IFERROR(INDEX('Registru note'!$C$5:$C$504,MATCH(B1510,'Registru note'!$B$5:$B$504,0)),""))</f>
        <v/>
      </c>
      <c r="H1510" s="25" t="str">
        <f t="shared" si="69"/>
        <v/>
      </c>
      <c r="I1510" s="25" t="str">
        <f t="shared" si="70"/>
        <v/>
      </c>
      <c r="J1510" s="15" t="str">
        <f>IF(B1510="","",IFERROR(INDEX('Registru note'!$D$5:$D$504,MATCH(B1510,'Registru note'!$B$5:$B$504,0)),""))</f>
        <v/>
      </c>
      <c r="K1510" s="17" t="str">
        <f>IF(AND(B1510="",D1510="",E1510=""),"",TRIM(IF(ISNA(MATCH(B1510,'Registru note'!$B$5:$B$504,0)),"Nota nu există în registru. ","")&amp;IF(D1510="","Lipsește contul debitor. ",IF(NOT(OR(ISNUMBER(MATCH(TRIM(IF(ISNUMBER(FIND(".",D1510)),LEFT(D1510,FIND(".",D1510)-1),D1510)),PlanCont,0)),ISNUMBER(MATCH(LEFT(TRIM(IF(ISNUMBER(FIND(".",D1510)),LEFT(D1510,FIND(".",D1510)-1),D1510)),4),PlanCont,0)),ISNUMBER(MATCH(LEFT(TRIM(IF(ISNUMBER(FIND(".",D1510)),LEFT(D1510,FIND(".",D1510)-1),D1510)),3),PlanCont,0)))),"Contul debitor nu există în plan. ",""))&amp;IF(E1510="","Lipsește contul creditor. ",IF(NOT(OR(ISNUMBER(MATCH(TRIM(IF(ISNUMBER(FIND(".",E1510)),LEFT(E1510,FIND(".",E1510)-1),E1510)),PlanCont,0)),ISNUMBER(MATCH(LEFT(TRIM(IF(ISNUMBER(FIND(".",E1510)),LEFT(E1510,FIND(".",E1510)-1),E1510)),4),PlanCont,0)),ISNUMBER(MATCH(LEFT(TRIM(IF(ISNUMBER(FIND(".",E1510)),LEFT(E1510,FIND(".",E1510)-1),E1510)),3),PlanCont,0)))),"Contul creditor nu există în plan. ",""))&amp;IF(AND(D1510&lt;&gt;"",TRIM(D1510&amp;"")=TRIM(E1510&amp;"")),"Același cont pe debit și credit. ","")&amp;IF(N(F1510)=0,"Lipsește suma. ","")&amp;IF(AND(N(F1510)&lt;0,J1510&lt;&gt;"Stornare"),"Sumă negativă într-o notă care nu e de stornare. ","")&amp;IF(C1510="","Lipsește explicația. ","")))</f>
        <v/>
      </c>
      <c r="L1510" s="1" t="str">
        <f>IF(B1510="","",B1510&amp;"|"&amp;COUNTIF($B$5:B1510,B1510))</f>
        <v/>
      </c>
      <c r="M1510" s="1" t="str">
        <f t="shared" si="71"/>
        <v/>
      </c>
    </row>
    <row r="1511" spans="2:13" x14ac:dyDescent="0.2">
      <c r="B1511" s="18"/>
      <c r="C1511" s="13"/>
      <c r="D1511" s="22"/>
      <c r="E1511" s="22"/>
      <c r="F1511" s="23"/>
      <c r="G1511" s="24" t="str">
        <f>IF(B1511="","",IFERROR(INDEX('Registru note'!$C$5:$C$504,MATCH(B1511,'Registru note'!$B$5:$B$504,0)),""))</f>
        <v/>
      </c>
      <c r="H1511" s="25" t="str">
        <f t="shared" si="69"/>
        <v/>
      </c>
      <c r="I1511" s="25" t="str">
        <f t="shared" si="70"/>
        <v/>
      </c>
      <c r="J1511" s="15" t="str">
        <f>IF(B1511="","",IFERROR(INDEX('Registru note'!$D$5:$D$504,MATCH(B1511,'Registru note'!$B$5:$B$504,0)),""))</f>
        <v/>
      </c>
      <c r="K1511" s="17" t="str">
        <f>IF(AND(B1511="",D1511="",E1511=""),"",TRIM(IF(ISNA(MATCH(B1511,'Registru note'!$B$5:$B$504,0)),"Nota nu există în registru. ","")&amp;IF(D1511="","Lipsește contul debitor. ",IF(NOT(OR(ISNUMBER(MATCH(TRIM(IF(ISNUMBER(FIND(".",D1511)),LEFT(D1511,FIND(".",D1511)-1),D1511)),PlanCont,0)),ISNUMBER(MATCH(LEFT(TRIM(IF(ISNUMBER(FIND(".",D1511)),LEFT(D1511,FIND(".",D1511)-1),D1511)),4),PlanCont,0)),ISNUMBER(MATCH(LEFT(TRIM(IF(ISNUMBER(FIND(".",D1511)),LEFT(D1511,FIND(".",D1511)-1),D1511)),3),PlanCont,0)))),"Contul debitor nu există în plan. ",""))&amp;IF(E1511="","Lipsește contul creditor. ",IF(NOT(OR(ISNUMBER(MATCH(TRIM(IF(ISNUMBER(FIND(".",E1511)),LEFT(E1511,FIND(".",E1511)-1),E1511)),PlanCont,0)),ISNUMBER(MATCH(LEFT(TRIM(IF(ISNUMBER(FIND(".",E1511)),LEFT(E1511,FIND(".",E1511)-1),E1511)),4),PlanCont,0)),ISNUMBER(MATCH(LEFT(TRIM(IF(ISNUMBER(FIND(".",E1511)),LEFT(E1511,FIND(".",E1511)-1),E1511)),3),PlanCont,0)))),"Contul creditor nu există în plan. ",""))&amp;IF(AND(D1511&lt;&gt;"",TRIM(D1511&amp;"")=TRIM(E1511&amp;"")),"Același cont pe debit și credit. ","")&amp;IF(N(F1511)=0,"Lipsește suma. ","")&amp;IF(AND(N(F1511)&lt;0,J1511&lt;&gt;"Stornare"),"Sumă negativă într-o notă care nu e de stornare. ","")&amp;IF(C1511="","Lipsește explicația. ","")))</f>
        <v/>
      </c>
      <c r="L1511" s="1" t="str">
        <f>IF(B1511="","",B1511&amp;"|"&amp;COUNTIF($B$5:B1511,B1511))</f>
        <v/>
      </c>
      <c r="M1511" s="1" t="str">
        <f t="shared" si="71"/>
        <v/>
      </c>
    </row>
    <row r="1512" spans="2:13" x14ac:dyDescent="0.2">
      <c r="B1512" s="18"/>
      <c r="C1512" s="13"/>
      <c r="D1512" s="22"/>
      <c r="E1512" s="22"/>
      <c r="F1512" s="23"/>
      <c r="G1512" s="24" t="str">
        <f>IF(B1512="","",IFERROR(INDEX('Registru note'!$C$5:$C$504,MATCH(B1512,'Registru note'!$B$5:$B$504,0)),""))</f>
        <v/>
      </c>
      <c r="H1512" s="25" t="str">
        <f t="shared" si="69"/>
        <v/>
      </c>
      <c r="I1512" s="25" t="str">
        <f t="shared" si="70"/>
        <v/>
      </c>
      <c r="J1512" s="15" t="str">
        <f>IF(B1512="","",IFERROR(INDEX('Registru note'!$D$5:$D$504,MATCH(B1512,'Registru note'!$B$5:$B$504,0)),""))</f>
        <v/>
      </c>
      <c r="K1512" s="17" t="str">
        <f>IF(AND(B1512="",D1512="",E1512=""),"",TRIM(IF(ISNA(MATCH(B1512,'Registru note'!$B$5:$B$504,0)),"Nota nu există în registru. ","")&amp;IF(D1512="","Lipsește contul debitor. ",IF(NOT(OR(ISNUMBER(MATCH(TRIM(IF(ISNUMBER(FIND(".",D1512)),LEFT(D1512,FIND(".",D1512)-1),D1512)),PlanCont,0)),ISNUMBER(MATCH(LEFT(TRIM(IF(ISNUMBER(FIND(".",D1512)),LEFT(D1512,FIND(".",D1512)-1),D1512)),4),PlanCont,0)),ISNUMBER(MATCH(LEFT(TRIM(IF(ISNUMBER(FIND(".",D1512)),LEFT(D1512,FIND(".",D1512)-1),D1512)),3),PlanCont,0)))),"Contul debitor nu există în plan. ",""))&amp;IF(E1512="","Lipsește contul creditor. ",IF(NOT(OR(ISNUMBER(MATCH(TRIM(IF(ISNUMBER(FIND(".",E1512)),LEFT(E1512,FIND(".",E1512)-1),E1512)),PlanCont,0)),ISNUMBER(MATCH(LEFT(TRIM(IF(ISNUMBER(FIND(".",E1512)),LEFT(E1512,FIND(".",E1512)-1),E1512)),4),PlanCont,0)),ISNUMBER(MATCH(LEFT(TRIM(IF(ISNUMBER(FIND(".",E1512)),LEFT(E1512,FIND(".",E1512)-1),E1512)),3),PlanCont,0)))),"Contul creditor nu există în plan. ",""))&amp;IF(AND(D1512&lt;&gt;"",TRIM(D1512&amp;"")=TRIM(E1512&amp;"")),"Același cont pe debit și credit. ","")&amp;IF(N(F1512)=0,"Lipsește suma. ","")&amp;IF(AND(N(F1512)&lt;0,J1512&lt;&gt;"Stornare"),"Sumă negativă într-o notă care nu e de stornare. ","")&amp;IF(C1512="","Lipsește explicația. ","")))</f>
        <v/>
      </c>
      <c r="L1512" s="1" t="str">
        <f>IF(B1512="","",B1512&amp;"|"&amp;COUNTIF($B$5:B1512,B1512))</f>
        <v/>
      </c>
      <c r="M1512" s="1" t="str">
        <f t="shared" si="71"/>
        <v/>
      </c>
    </row>
    <row r="1513" spans="2:13" x14ac:dyDescent="0.2">
      <c r="B1513" s="18"/>
      <c r="C1513" s="13"/>
      <c r="D1513" s="22"/>
      <c r="E1513" s="22"/>
      <c r="F1513" s="23"/>
      <c r="G1513" s="24" t="str">
        <f>IF(B1513="","",IFERROR(INDEX('Registru note'!$C$5:$C$504,MATCH(B1513,'Registru note'!$B$5:$B$504,0)),""))</f>
        <v/>
      </c>
      <c r="H1513" s="25" t="str">
        <f t="shared" si="69"/>
        <v/>
      </c>
      <c r="I1513" s="25" t="str">
        <f t="shared" si="70"/>
        <v/>
      </c>
      <c r="J1513" s="15" t="str">
        <f>IF(B1513="","",IFERROR(INDEX('Registru note'!$D$5:$D$504,MATCH(B1513,'Registru note'!$B$5:$B$504,0)),""))</f>
        <v/>
      </c>
      <c r="K1513" s="17" t="str">
        <f>IF(AND(B1513="",D1513="",E1513=""),"",TRIM(IF(ISNA(MATCH(B1513,'Registru note'!$B$5:$B$504,0)),"Nota nu există în registru. ","")&amp;IF(D1513="","Lipsește contul debitor. ",IF(NOT(OR(ISNUMBER(MATCH(TRIM(IF(ISNUMBER(FIND(".",D1513)),LEFT(D1513,FIND(".",D1513)-1),D1513)),PlanCont,0)),ISNUMBER(MATCH(LEFT(TRIM(IF(ISNUMBER(FIND(".",D1513)),LEFT(D1513,FIND(".",D1513)-1),D1513)),4),PlanCont,0)),ISNUMBER(MATCH(LEFT(TRIM(IF(ISNUMBER(FIND(".",D1513)),LEFT(D1513,FIND(".",D1513)-1),D1513)),3),PlanCont,0)))),"Contul debitor nu există în plan. ",""))&amp;IF(E1513="","Lipsește contul creditor. ",IF(NOT(OR(ISNUMBER(MATCH(TRIM(IF(ISNUMBER(FIND(".",E1513)),LEFT(E1513,FIND(".",E1513)-1),E1513)),PlanCont,0)),ISNUMBER(MATCH(LEFT(TRIM(IF(ISNUMBER(FIND(".",E1513)),LEFT(E1513,FIND(".",E1513)-1),E1513)),4),PlanCont,0)),ISNUMBER(MATCH(LEFT(TRIM(IF(ISNUMBER(FIND(".",E1513)),LEFT(E1513,FIND(".",E1513)-1),E1513)),3),PlanCont,0)))),"Contul creditor nu există în plan. ",""))&amp;IF(AND(D1513&lt;&gt;"",TRIM(D1513&amp;"")=TRIM(E1513&amp;"")),"Același cont pe debit și credit. ","")&amp;IF(N(F1513)=0,"Lipsește suma. ","")&amp;IF(AND(N(F1513)&lt;0,J1513&lt;&gt;"Stornare"),"Sumă negativă într-o notă care nu e de stornare. ","")&amp;IF(C1513="","Lipsește explicația. ","")))</f>
        <v/>
      </c>
      <c r="L1513" s="1" t="str">
        <f>IF(B1513="","",B1513&amp;"|"&amp;COUNTIF($B$5:B1513,B1513))</f>
        <v/>
      </c>
      <c r="M1513" s="1" t="str">
        <f t="shared" si="71"/>
        <v/>
      </c>
    </row>
    <row r="1514" spans="2:13" x14ac:dyDescent="0.2">
      <c r="B1514" s="18"/>
      <c r="C1514" s="13"/>
      <c r="D1514" s="22"/>
      <c r="E1514" s="22"/>
      <c r="F1514" s="23"/>
      <c r="G1514" s="24" t="str">
        <f>IF(B1514="","",IFERROR(INDEX('Registru note'!$C$5:$C$504,MATCH(B1514,'Registru note'!$B$5:$B$504,0)),""))</f>
        <v/>
      </c>
      <c r="H1514" s="25" t="str">
        <f t="shared" si="69"/>
        <v/>
      </c>
      <c r="I1514" s="25" t="str">
        <f t="shared" si="70"/>
        <v/>
      </c>
      <c r="J1514" s="15" t="str">
        <f>IF(B1514="","",IFERROR(INDEX('Registru note'!$D$5:$D$504,MATCH(B1514,'Registru note'!$B$5:$B$504,0)),""))</f>
        <v/>
      </c>
      <c r="K1514" s="17" t="str">
        <f>IF(AND(B1514="",D1514="",E1514=""),"",TRIM(IF(ISNA(MATCH(B1514,'Registru note'!$B$5:$B$504,0)),"Nota nu există în registru. ","")&amp;IF(D1514="","Lipsește contul debitor. ",IF(NOT(OR(ISNUMBER(MATCH(TRIM(IF(ISNUMBER(FIND(".",D1514)),LEFT(D1514,FIND(".",D1514)-1),D1514)),PlanCont,0)),ISNUMBER(MATCH(LEFT(TRIM(IF(ISNUMBER(FIND(".",D1514)),LEFT(D1514,FIND(".",D1514)-1),D1514)),4),PlanCont,0)),ISNUMBER(MATCH(LEFT(TRIM(IF(ISNUMBER(FIND(".",D1514)),LEFT(D1514,FIND(".",D1514)-1),D1514)),3),PlanCont,0)))),"Contul debitor nu există în plan. ",""))&amp;IF(E1514="","Lipsește contul creditor. ",IF(NOT(OR(ISNUMBER(MATCH(TRIM(IF(ISNUMBER(FIND(".",E1514)),LEFT(E1514,FIND(".",E1514)-1),E1514)),PlanCont,0)),ISNUMBER(MATCH(LEFT(TRIM(IF(ISNUMBER(FIND(".",E1514)),LEFT(E1514,FIND(".",E1514)-1),E1514)),4),PlanCont,0)),ISNUMBER(MATCH(LEFT(TRIM(IF(ISNUMBER(FIND(".",E1514)),LEFT(E1514,FIND(".",E1514)-1),E1514)),3),PlanCont,0)))),"Contul creditor nu există în plan. ",""))&amp;IF(AND(D1514&lt;&gt;"",TRIM(D1514&amp;"")=TRIM(E1514&amp;"")),"Același cont pe debit și credit. ","")&amp;IF(N(F1514)=0,"Lipsește suma. ","")&amp;IF(AND(N(F1514)&lt;0,J1514&lt;&gt;"Stornare"),"Sumă negativă într-o notă care nu e de stornare. ","")&amp;IF(C1514="","Lipsește explicația. ","")))</f>
        <v/>
      </c>
      <c r="L1514" s="1" t="str">
        <f>IF(B1514="","",B1514&amp;"|"&amp;COUNTIF($B$5:B1514,B1514))</f>
        <v/>
      </c>
      <c r="M1514" s="1" t="str">
        <f t="shared" si="71"/>
        <v/>
      </c>
    </row>
    <row r="1515" spans="2:13" x14ac:dyDescent="0.2">
      <c r="B1515" s="18"/>
      <c r="C1515" s="13"/>
      <c r="D1515" s="22"/>
      <c r="E1515" s="22"/>
      <c r="F1515" s="23"/>
      <c r="G1515" s="24" t="str">
        <f>IF(B1515="","",IFERROR(INDEX('Registru note'!$C$5:$C$504,MATCH(B1515,'Registru note'!$B$5:$B$504,0)),""))</f>
        <v/>
      </c>
      <c r="H1515" s="25" t="str">
        <f t="shared" si="69"/>
        <v/>
      </c>
      <c r="I1515" s="25" t="str">
        <f t="shared" si="70"/>
        <v/>
      </c>
      <c r="J1515" s="15" t="str">
        <f>IF(B1515="","",IFERROR(INDEX('Registru note'!$D$5:$D$504,MATCH(B1515,'Registru note'!$B$5:$B$504,0)),""))</f>
        <v/>
      </c>
      <c r="K1515" s="17" t="str">
        <f>IF(AND(B1515="",D1515="",E1515=""),"",TRIM(IF(ISNA(MATCH(B1515,'Registru note'!$B$5:$B$504,0)),"Nota nu există în registru. ","")&amp;IF(D1515="","Lipsește contul debitor. ",IF(NOT(OR(ISNUMBER(MATCH(TRIM(IF(ISNUMBER(FIND(".",D1515)),LEFT(D1515,FIND(".",D1515)-1),D1515)),PlanCont,0)),ISNUMBER(MATCH(LEFT(TRIM(IF(ISNUMBER(FIND(".",D1515)),LEFT(D1515,FIND(".",D1515)-1),D1515)),4),PlanCont,0)),ISNUMBER(MATCH(LEFT(TRIM(IF(ISNUMBER(FIND(".",D1515)),LEFT(D1515,FIND(".",D1515)-1),D1515)),3),PlanCont,0)))),"Contul debitor nu există în plan. ",""))&amp;IF(E1515="","Lipsește contul creditor. ",IF(NOT(OR(ISNUMBER(MATCH(TRIM(IF(ISNUMBER(FIND(".",E1515)),LEFT(E1515,FIND(".",E1515)-1),E1515)),PlanCont,0)),ISNUMBER(MATCH(LEFT(TRIM(IF(ISNUMBER(FIND(".",E1515)),LEFT(E1515,FIND(".",E1515)-1),E1515)),4),PlanCont,0)),ISNUMBER(MATCH(LEFT(TRIM(IF(ISNUMBER(FIND(".",E1515)),LEFT(E1515,FIND(".",E1515)-1),E1515)),3),PlanCont,0)))),"Contul creditor nu există în plan. ",""))&amp;IF(AND(D1515&lt;&gt;"",TRIM(D1515&amp;"")=TRIM(E1515&amp;"")),"Același cont pe debit și credit. ","")&amp;IF(N(F1515)=0,"Lipsește suma. ","")&amp;IF(AND(N(F1515)&lt;0,J1515&lt;&gt;"Stornare"),"Sumă negativă într-o notă care nu e de stornare. ","")&amp;IF(C1515="","Lipsește explicația. ","")))</f>
        <v/>
      </c>
      <c r="L1515" s="1" t="str">
        <f>IF(B1515="","",B1515&amp;"|"&amp;COUNTIF($B$5:B1515,B1515))</f>
        <v/>
      </c>
      <c r="M1515" s="1" t="str">
        <f t="shared" si="71"/>
        <v/>
      </c>
    </row>
    <row r="1516" spans="2:13" x14ac:dyDescent="0.2">
      <c r="B1516" s="18"/>
      <c r="C1516" s="13"/>
      <c r="D1516" s="22"/>
      <c r="E1516" s="22"/>
      <c r="F1516" s="23"/>
      <c r="G1516" s="24" t="str">
        <f>IF(B1516="","",IFERROR(INDEX('Registru note'!$C$5:$C$504,MATCH(B1516,'Registru note'!$B$5:$B$504,0)),""))</f>
        <v/>
      </c>
      <c r="H1516" s="25" t="str">
        <f t="shared" si="69"/>
        <v/>
      </c>
      <c r="I1516" s="25" t="str">
        <f t="shared" si="70"/>
        <v/>
      </c>
      <c r="J1516" s="15" t="str">
        <f>IF(B1516="","",IFERROR(INDEX('Registru note'!$D$5:$D$504,MATCH(B1516,'Registru note'!$B$5:$B$504,0)),""))</f>
        <v/>
      </c>
      <c r="K1516" s="17" t="str">
        <f>IF(AND(B1516="",D1516="",E1516=""),"",TRIM(IF(ISNA(MATCH(B1516,'Registru note'!$B$5:$B$504,0)),"Nota nu există în registru. ","")&amp;IF(D1516="","Lipsește contul debitor. ",IF(NOT(OR(ISNUMBER(MATCH(TRIM(IF(ISNUMBER(FIND(".",D1516)),LEFT(D1516,FIND(".",D1516)-1),D1516)),PlanCont,0)),ISNUMBER(MATCH(LEFT(TRIM(IF(ISNUMBER(FIND(".",D1516)),LEFT(D1516,FIND(".",D1516)-1),D1516)),4),PlanCont,0)),ISNUMBER(MATCH(LEFT(TRIM(IF(ISNUMBER(FIND(".",D1516)),LEFT(D1516,FIND(".",D1516)-1),D1516)),3),PlanCont,0)))),"Contul debitor nu există în plan. ",""))&amp;IF(E1516="","Lipsește contul creditor. ",IF(NOT(OR(ISNUMBER(MATCH(TRIM(IF(ISNUMBER(FIND(".",E1516)),LEFT(E1516,FIND(".",E1516)-1),E1516)),PlanCont,0)),ISNUMBER(MATCH(LEFT(TRIM(IF(ISNUMBER(FIND(".",E1516)),LEFT(E1516,FIND(".",E1516)-1),E1516)),4),PlanCont,0)),ISNUMBER(MATCH(LEFT(TRIM(IF(ISNUMBER(FIND(".",E1516)),LEFT(E1516,FIND(".",E1516)-1),E1516)),3),PlanCont,0)))),"Contul creditor nu există în plan. ",""))&amp;IF(AND(D1516&lt;&gt;"",TRIM(D1516&amp;"")=TRIM(E1516&amp;"")),"Același cont pe debit și credit. ","")&amp;IF(N(F1516)=0,"Lipsește suma. ","")&amp;IF(AND(N(F1516)&lt;0,J1516&lt;&gt;"Stornare"),"Sumă negativă într-o notă care nu e de stornare. ","")&amp;IF(C1516="","Lipsește explicația. ","")))</f>
        <v/>
      </c>
      <c r="L1516" s="1" t="str">
        <f>IF(B1516="","",B1516&amp;"|"&amp;COUNTIF($B$5:B1516,B1516))</f>
        <v/>
      </c>
      <c r="M1516" s="1" t="str">
        <f t="shared" si="71"/>
        <v/>
      </c>
    </row>
    <row r="1517" spans="2:13" x14ac:dyDescent="0.2">
      <c r="B1517" s="18"/>
      <c r="C1517" s="13"/>
      <c r="D1517" s="22"/>
      <c r="E1517" s="22"/>
      <c r="F1517" s="23"/>
      <c r="G1517" s="24" t="str">
        <f>IF(B1517="","",IFERROR(INDEX('Registru note'!$C$5:$C$504,MATCH(B1517,'Registru note'!$B$5:$B$504,0)),""))</f>
        <v/>
      </c>
      <c r="H1517" s="25" t="str">
        <f t="shared" si="69"/>
        <v/>
      </c>
      <c r="I1517" s="25" t="str">
        <f t="shared" si="70"/>
        <v/>
      </c>
      <c r="J1517" s="15" t="str">
        <f>IF(B1517="","",IFERROR(INDEX('Registru note'!$D$5:$D$504,MATCH(B1517,'Registru note'!$B$5:$B$504,0)),""))</f>
        <v/>
      </c>
      <c r="K1517" s="17" t="str">
        <f>IF(AND(B1517="",D1517="",E1517=""),"",TRIM(IF(ISNA(MATCH(B1517,'Registru note'!$B$5:$B$504,0)),"Nota nu există în registru. ","")&amp;IF(D1517="","Lipsește contul debitor. ",IF(NOT(OR(ISNUMBER(MATCH(TRIM(IF(ISNUMBER(FIND(".",D1517)),LEFT(D1517,FIND(".",D1517)-1),D1517)),PlanCont,0)),ISNUMBER(MATCH(LEFT(TRIM(IF(ISNUMBER(FIND(".",D1517)),LEFT(D1517,FIND(".",D1517)-1),D1517)),4),PlanCont,0)),ISNUMBER(MATCH(LEFT(TRIM(IF(ISNUMBER(FIND(".",D1517)),LEFT(D1517,FIND(".",D1517)-1),D1517)),3),PlanCont,0)))),"Contul debitor nu există în plan. ",""))&amp;IF(E1517="","Lipsește contul creditor. ",IF(NOT(OR(ISNUMBER(MATCH(TRIM(IF(ISNUMBER(FIND(".",E1517)),LEFT(E1517,FIND(".",E1517)-1),E1517)),PlanCont,0)),ISNUMBER(MATCH(LEFT(TRIM(IF(ISNUMBER(FIND(".",E1517)),LEFT(E1517,FIND(".",E1517)-1),E1517)),4),PlanCont,0)),ISNUMBER(MATCH(LEFT(TRIM(IF(ISNUMBER(FIND(".",E1517)),LEFT(E1517,FIND(".",E1517)-1),E1517)),3),PlanCont,0)))),"Contul creditor nu există în plan. ",""))&amp;IF(AND(D1517&lt;&gt;"",TRIM(D1517&amp;"")=TRIM(E1517&amp;"")),"Același cont pe debit și credit. ","")&amp;IF(N(F1517)=0,"Lipsește suma. ","")&amp;IF(AND(N(F1517)&lt;0,J1517&lt;&gt;"Stornare"),"Sumă negativă într-o notă care nu e de stornare. ","")&amp;IF(C1517="","Lipsește explicația. ","")))</f>
        <v/>
      </c>
      <c r="L1517" s="1" t="str">
        <f>IF(B1517="","",B1517&amp;"|"&amp;COUNTIF($B$5:B1517,B1517))</f>
        <v/>
      </c>
      <c r="M1517" s="1" t="str">
        <f t="shared" si="71"/>
        <v/>
      </c>
    </row>
    <row r="1518" spans="2:13" x14ac:dyDescent="0.2">
      <c r="B1518" s="18"/>
      <c r="C1518" s="13"/>
      <c r="D1518" s="22"/>
      <c r="E1518" s="22"/>
      <c r="F1518" s="23"/>
      <c r="G1518" s="24" t="str">
        <f>IF(B1518="","",IFERROR(INDEX('Registru note'!$C$5:$C$504,MATCH(B1518,'Registru note'!$B$5:$B$504,0)),""))</f>
        <v/>
      </c>
      <c r="H1518" s="25" t="str">
        <f t="shared" si="69"/>
        <v/>
      </c>
      <c r="I1518" s="25" t="str">
        <f t="shared" si="70"/>
        <v/>
      </c>
      <c r="J1518" s="15" t="str">
        <f>IF(B1518="","",IFERROR(INDEX('Registru note'!$D$5:$D$504,MATCH(B1518,'Registru note'!$B$5:$B$504,0)),""))</f>
        <v/>
      </c>
      <c r="K1518" s="17" t="str">
        <f>IF(AND(B1518="",D1518="",E1518=""),"",TRIM(IF(ISNA(MATCH(B1518,'Registru note'!$B$5:$B$504,0)),"Nota nu există în registru. ","")&amp;IF(D1518="","Lipsește contul debitor. ",IF(NOT(OR(ISNUMBER(MATCH(TRIM(IF(ISNUMBER(FIND(".",D1518)),LEFT(D1518,FIND(".",D1518)-1),D1518)),PlanCont,0)),ISNUMBER(MATCH(LEFT(TRIM(IF(ISNUMBER(FIND(".",D1518)),LEFT(D1518,FIND(".",D1518)-1),D1518)),4),PlanCont,0)),ISNUMBER(MATCH(LEFT(TRIM(IF(ISNUMBER(FIND(".",D1518)),LEFT(D1518,FIND(".",D1518)-1),D1518)),3),PlanCont,0)))),"Contul debitor nu există în plan. ",""))&amp;IF(E1518="","Lipsește contul creditor. ",IF(NOT(OR(ISNUMBER(MATCH(TRIM(IF(ISNUMBER(FIND(".",E1518)),LEFT(E1518,FIND(".",E1518)-1),E1518)),PlanCont,0)),ISNUMBER(MATCH(LEFT(TRIM(IF(ISNUMBER(FIND(".",E1518)),LEFT(E1518,FIND(".",E1518)-1),E1518)),4),PlanCont,0)),ISNUMBER(MATCH(LEFT(TRIM(IF(ISNUMBER(FIND(".",E1518)),LEFT(E1518,FIND(".",E1518)-1),E1518)),3),PlanCont,0)))),"Contul creditor nu există în plan. ",""))&amp;IF(AND(D1518&lt;&gt;"",TRIM(D1518&amp;"")=TRIM(E1518&amp;"")),"Același cont pe debit și credit. ","")&amp;IF(N(F1518)=0,"Lipsește suma. ","")&amp;IF(AND(N(F1518)&lt;0,J1518&lt;&gt;"Stornare"),"Sumă negativă într-o notă care nu e de stornare. ","")&amp;IF(C1518="","Lipsește explicația. ","")))</f>
        <v/>
      </c>
      <c r="L1518" s="1" t="str">
        <f>IF(B1518="","",B1518&amp;"|"&amp;COUNTIF($B$5:B1518,B1518))</f>
        <v/>
      </c>
      <c r="M1518" s="1" t="str">
        <f t="shared" si="71"/>
        <v/>
      </c>
    </row>
    <row r="1519" spans="2:13" x14ac:dyDescent="0.2">
      <c r="B1519" s="18"/>
      <c r="C1519" s="13"/>
      <c r="D1519" s="22"/>
      <c r="E1519" s="22"/>
      <c r="F1519" s="23"/>
      <c r="G1519" s="24" t="str">
        <f>IF(B1519="","",IFERROR(INDEX('Registru note'!$C$5:$C$504,MATCH(B1519,'Registru note'!$B$5:$B$504,0)),""))</f>
        <v/>
      </c>
      <c r="H1519" s="25" t="str">
        <f t="shared" si="69"/>
        <v/>
      </c>
      <c r="I1519" s="25" t="str">
        <f t="shared" si="70"/>
        <v/>
      </c>
      <c r="J1519" s="15" t="str">
        <f>IF(B1519="","",IFERROR(INDEX('Registru note'!$D$5:$D$504,MATCH(B1519,'Registru note'!$B$5:$B$504,0)),""))</f>
        <v/>
      </c>
      <c r="K1519" s="17" t="str">
        <f>IF(AND(B1519="",D1519="",E1519=""),"",TRIM(IF(ISNA(MATCH(B1519,'Registru note'!$B$5:$B$504,0)),"Nota nu există în registru. ","")&amp;IF(D1519="","Lipsește contul debitor. ",IF(NOT(OR(ISNUMBER(MATCH(TRIM(IF(ISNUMBER(FIND(".",D1519)),LEFT(D1519,FIND(".",D1519)-1),D1519)),PlanCont,0)),ISNUMBER(MATCH(LEFT(TRIM(IF(ISNUMBER(FIND(".",D1519)),LEFT(D1519,FIND(".",D1519)-1),D1519)),4),PlanCont,0)),ISNUMBER(MATCH(LEFT(TRIM(IF(ISNUMBER(FIND(".",D1519)),LEFT(D1519,FIND(".",D1519)-1),D1519)),3),PlanCont,0)))),"Contul debitor nu există în plan. ",""))&amp;IF(E1519="","Lipsește contul creditor. ",IF(NOT(OR(ISNUMBER(MATCH(TRIM(IF(ISNUMBER(FIND(".",E1519)),LEFT(E1519,FIND(".",E1519)-1),E1519)),PlanCont,0)),ISNUMBER(MATCH(LEFT(TRIM(IF(ISNUMBER(FIND(".",E1519)),LEFT(E1519,FIND(".",E1519)-1),E1519)),4),PlanCont,0)),ISNUMBER(MATCH(LEFT(TRIM(IF(ISNUMBER(FIND(".",E1519)),LEFT(E1519,FIND(".",E1519)-1),E1519)),3),PlanCont,0)))),"Contul creditor nu există în plan. ",""))&amp;IF(AND(D1519&lt;&gt;"",TRIM(D1519&amp;"")=TRIM(E1519&amp;"")),"Același cont pe debit și credit. ","")&amp;IF(N(F1519)=0,"Lipsește suma. ","")&amp;IF(AND(N(F1519)&lt;0,J1519&lt;&gt;"Stornare"),"Sumă negativă într-o notă care nu e de stornare. ","")&amp;IF(C1519="","Lipsește explicația. ","")))</f>
        <v/>
      </c>
      <c r="L1519" s="1" t="str">
        <f>IF(B1519="","",B1519&amp;"|"&amp;COUNTIF($B$5:B1519,B1519))</f>
        <v/>
      </c>
      <c r="M1519" s="1" t="str">
        <f t="shared" si="71"/>
        <v/>
      </c>
    </row>
    <row r="1520" spans="2:13" x14ac:dyDescent="0.2">
      <c r="B1520" s="18"/>
      <c r="C1520" s="13"/>
      <c r="D1520" s="22"/>
      <c r="E1520" s="22"/>
      <c r="F1520" s="23"/>
      <c r="G1520" s="24" t="str">
        <f>IF(B1520="","",IFERROR(INDEX('Registru note'!$C$5:$C$504,MATCH(B1520,'Registru note'!$B$5:$B$504,0)),""))</f>
        <v/>
      </c>
      <c r="H1520" s="25" t="str">
        <f t="shared" si="69"/>
        <v/>
      </c>
      <c r="I1520" s="25" t="str">
        <f t="shared" si="70"/>
        <v/>
      </c>
      <c r="J1520" s="15" t="str">
        <f>IF(B1520="","",IFERROR(INDEX('Registru note'!$D$5:$D$504,MATCH(B1520,'Registru note'!$B$5:$B$504,0)),""))</f>
        <v/>
      </c>
      <c r="K1520" s="17" t="str">
        <f>IF(AND(B1520="",D1520="",E1520=""),"",TRIM(IF(ISNA(MATCH(B1520,'Registru note'!$B$5:$B$504,0)),"Nota nu există în registru. ","")&amp;IF(D1520="","Lipsește contul debitor. ",IF(NOT(OR(ISNUMBER(MATCH(TRIM(IF(ISNUMBER(FIND(".",D1520)),LEFT(D1520,FIND(".",D1520)-1),D1520)),PlanCont,0)),ISNUMBER(MATCH(LEFT(TRIM(IF(ISNUMBER(FIND(".",D1520)),LEFT(D1520,FIND(".",D1520)-1),D1520)),4),PlanCont,0)),ISNUMBER(MATCH(LEFT(TRIM(IF(ISNUMBER(FIND(".",D1520)),LEFT(D1520,FIND(".",D1520)-1),D1520)),3),PlanCont,0)))),"Contul debitor nu există în plan. ",""))&amp;IF(E1520="","Lipsește contul creditor. ",IF(NOT(OR(ISNUMBER(MATCH(TRIM(IF(ISNUMBER(FIND(".",E1520)),LEFT(E1520,FIND(".",E1520)-1),E1520)),PlanCont,0)),ISNUMBER(MATCH(LEFT(TRIM(IF(ISNUMBER(FIND(".",E1520)),LEFT(E1520,FIND(".",E1520)-1),E1520)),4),PlanCont,0)),ISNUMBER(MATCH(LEFT(TRIM(IF(ISNUMBER(FIND(".",E1520)),LEFT(E1520,FIND(".",E1520)-1),E1520)),3),PlanCont,0)))),"Contul creditor nu există în plan. ",""))&amp;IF(AND(D1520&lt;&gt;"",TRIM(D1520&amp;"")=TRIM(E1520&amp;"")),"Același cont pe debit și credit. ","")&amp;IF(N(F1520)=0,"Lipsește suma. ","")&amp;IF(AND(N(F1520)&lt;0,J1520&lt;&gt;"Stornare"),"Sumă negativă într-o notă care nu e de stornare. ","")&amp;IF(C1520="","Lipsește explicația. ","")))</f>
        <v/>
      </c>
      <c r="L1520" s="1" t="str">
        <f>IF(B1520="","",B1520&amp;"|"&amp;COUNTIF($B$5:B1520,B1520))</f>
        <v/>
      </c>
      <c r="M1520" s="1" t="str">
        <f t="shared" si="71"/>
        <v/>
      </c>
    </row>
    <row r="1521" spans="2:13" x14ac:dyDescent="0.2">
      <c r="B1521" s="18"/>
      <c r="C1521" s="13"/>
      <c r="D1521" s="22"/>
      <c r="E1521" s="22"/>
      <c r="F1521" s="23"/>
      <c r="G1521" s="24" t="str">
        <f>IF(B1521="","",IFERROR(INDEX('Registru note'!$C$5:$C$504,MATCH(B1521,'Registru note'!$B$5:$B$504,0)),""))</f>
        <v/>
      </c>
      <c r="H1521" s="25" t="str">
        <f t="shared" si="69"/>
        <v/>
      </c>
      <c r="I1521" s="25" t="str">
        <f t="shared" si="70"/>
        <v/>
      </c>
      <c r="J1521" s="15" t="str">
        <f>IF(B1521="","",IFERROR(INDEX('Registru note'!$D$5:$D$504,MATCH(B1521,'Registru note'!$B$5:$B$504,0)),""))</f>
        <v/>
      </c>
      <c r="K1521" s="17" t="str">
        <f>IF(AND(B1521="",D1521="",E1521=""),"",TRIM(IF(ISNA(MATCH(B1521,'Registru note'!$B$5:$B$504,0)),"Nota nu există în registru. ","")&amp;IF(D1521="","Lipsește contul debitor. ",IF(NOT(OR(ISNUMBER(MATCH(TRIM(IF(ISNUMBER(FIND(".",D1521)),LEFT(D1521,FIND(".",D1521)-1),D1521)),PlanCont,0)),ISNUMBER(MATCH(LEFT(TRIM(IF(ISNUMBER(FIND(".",D1521)),LEFT(D1521,FIND(".",D1521)-1),D1521)),4),PlanCont,0)),ISNUMBER(MATCH(LEFT(TRIM(IF(ISNUMBER(FIND(".",D1521)),LEFT(D1521,FIND(".",D1521)-1),D1521)),3),PlanCont,0)))),"Contul debitor nu există în plan. ",""))&amp;IF(E1521="","Lipsește contul creditor. ",IF(NOT(OR(ISNUMBER(MATCH(TRIM(IF(ISNUMBER(FIND(".",E1521)),LEFT(E1521,FIND(".",E1521)-1),E1521)),PlanCont,0)),ISNUMBER(MATCH(LEFT(TRIM(IF(ISNUMBER(FIND(".",E1521)),LEFT(E1521,FIND(".",E1521)-1),E1521)),4),PlanCont,0)),ISNUMBER(MATCH(LEFT(TRIM(IF(ISNUMBER(FIND(".",E1521)),LEFT(E1521,FIND(".",E1521)-1),E1521)),3),PlanCont,0)))),"Contul creditor nu există în plan. ",""))&amp;IF(AND(D1521&lt;&gt;"",TRIM(D1521&amp;"")=TRIM(E1521&amp;"")),"Același cont pe debit și credit. ","")&amp;IF(N(F1521)=0,"Lipsește suma. ","")&amp;IF(AND(N(F1521)&lt;0,J1521&lt;&gt;"Stornare"),"Sumă negativă într-o notă care nu e de stornare. ","")&amp;IF(C1521="","Lipsește explicația. ","")))</f>
        <v/>
      </c>
      <c r="L1521" s="1" t="str">
        <f>IF(B1521="","",B1521&amp;"|"&amp;COUNTIF($B$5:B1521,B1521))</f>
        <v/>
      </c>
      <c r="M1521" s="1" t="str">
        <f t="shared" si="71"/>
        <v/>
      </c>
    </row>
    <row r="1522" spans="2:13" x14ac:dyDescent="0.2">
      <c r="B1522" s="18"/>
      <c r="C1522" s="13"/>
      <c r="D1522" s="22"/>
      <c r="E1522" s="22"/>
      <c r="F1522" s="23"/>
      <c r="G1522" s="24" t="str">
        <f>IF(B1522="","",IFERROR(INDEX('Registru note'!$C$5:$C$504,MATCH(B1522,'Registru note'!$B$5:$B$504,0)),""))</f>
        <v/>
      </c>
      <c r="H1522" s="25" t="str">
        <f t="shared" si="69"/>
        <v/>
      </c>
      <c r="I1522" s="25" t="str">
        <f t="shared" si="70"/>
        <v/>
      </c>
      <c r="J1522" s="15" t="str">
        <f>IF(B1522="","",IFERROR(INDEX('Registru note'!$D$5:$D$504,MATCH(B1522,'Registru note'!$B$5:$B$504,0)),""))</f>
        <v/>
      </c>
      <c r="K1522" s="17" t="str">
        <f>IF(AND(B1522="",D1522="",E1522=""),"",TRIM(IF(ISNA(MATCH(B1522,'Registru note'!$B$5:$B$504,0)),"Nota nu există în registru. ","")&amp;IF(D1522="","Lipsește contul debitor. ",IF(NOT(OR(ISNUMBER(MATCH(TRIM(IF(ISNUMBER(FIND(".",D1522)),LEFT(D1522,FIND(".",D1522)-1),D1522)),PlanCont,0)),ISNUMBER(MATCH(LEFT(TRIM(IF(ISNUMBER(FIND(".",D1522)),LEFT(D1522,FIND(".",D1522)-1),D1522)),4),PlanCont,0)),ISNUMBER(MATCH(LEFT(TRIM(IF(ISNUMBER(FIND(".",D1522)),LEFT(D1522,FIND(".",D1522)-1),D1522)),3),PlanCont,0)))),"Contul debitor nu există în plan. ",""))&amp;IF(E1522="","Lipsește contul creditor. ",IF(NOT(OR(ISNUMBER(MATCH(TRIM(IF(ISNUMBER(FIND(".",E1522)),LEFT(E1522,FIND(".",E1522)-1),E1522)),PlanCont,0)),ISNUMBER(MATCH(LEFT(TRIM(IF(ISNUMBER(FIND(".",E1522)),LEFT(E1522,FIND(".",E1522)-1),E1522)),4),PlanCont,0)),ISNUMBER(MATCH(LEFT(TRIM(IF(ISNUMBER(FIND(".",E1522)),LEFT(E1522,FIND(".",E1522)-1),E1522)),3),PlanCont,0)))),"Contul creditor nu există în plan. ",""))&amp;IF(AND(D1522&lt;&gt;"",TRIM(D1522&amp;"")=TRIM(E1522&amp;"")),"Același cont pe debit și credit. ","")&amp;IF(N(F1522)=0,"Lipsește suma. ","")&amp;IF(AND(N(F1522)&lt;0,J1522&lt;&gt;"Stornare"),"Sumă negativă într-o notă care nu e de stornare. ","")&amp;IF(C1522="","Lipsește explicația. ","")))</f>
        <v/>
      </c>
      <c r="L1522" s="1" t="str">
        <f>IF(B1522="","",B1522&amp;"|"&amp;COUNTIF($B$5:B1522,B1522))</f>
        <v/>
      </c>
      <c r="M1522" s="1" t="str">
        <f t="shared" si="71"/>
        <v/>
      </c>
    </row>
    <row r="1523" spans="2:13" x14ac:dyDescent="0.2">
      <c r="B1523" s="18"/>
      <c r="C1523" s="13"/>
      <c r="D1523" s="22"/>
      <c r="E1523" s="22"/>
      <c r="F1523" s="23"/>
      <c r="G1523" s="24" t="str">
        <f>IF(B1523="","",IFERROR(INDEX('Registru note'!$C$5:$C$504,MATCH(B1523,'Registru note'!$B$5:$B$504,0)),""))</f>
        <v/>
      </c>
      <c r="H1523" s="25" t="str">
        <f t="shared" si="69"/>
        <v/>
      </c>
      <c r="I1523" s="25" t="str">
        <f t="shared" si="70"/>
        <v/>
      </c>
      <c r="J1523" s="15" t="str">
        <f>IF(B1523="","",IFERROR(INDEX('Registru note'!$D$5:$D$504,MATCH(B1523,'Registru note'!$B$5:$B$504,0)),""))</f>
        <v/>
      </c>
      <c r="K1523" s="17" t="str">
        <f>IF(AND(B1523="",D1523="",E1523=""),"",TRIM(IF(ISNA(MATCH(B1523,'Registru note'!$B$5:$B$504,0)),"Nota nu există în registru. ","")&amp;IF(D1523="","Lipsește contul debitor. ",IF(NOT(OR(ISNUMBER(MATCH(TRIM(IF(ISNUMBER(FIND(".",D1523)),LEFT(D1523,FIND(".",D1523)-1),D1523)),PlanCont,0)),ISNUMBER(MATCH(LEFT(TRIM(IF(ISNUMBER(FIND(".",D1523)),LEFT(D1523,FIND(".",D1523)-1),D1523)),4),PlanCont,0)),ISNUMBER(MATCH(LEFT(TRIM(IF(ISNUMBER(FIND(".",D1523)),LEFT(D1523,FIND(".",D1523)-1),D1523)),3),PlanCont,0)))),"Contul debitor nu există în plan. ",""))&amp;IF(E1523="","Lipsește contul creditor. ",IF(NOT(OR(ISNUMBER(MATCH(TRIM(IF(ISNUMBER(FIND(".",E1523)),LEFT(E1523,FIND(".",E1523)-1),E1523)),PlanCont,0)),ISNUMBER(MATCH(LEFT(TRIM(IF(ISNUMBER(FIND(".",E1523)),LEFT(E1523,FIND(".",E1523)-1),E1523)),4),PlanCont,0)),ISNUMBER(MATCH(LEFT(TRIM(IF(ISNUMBER(FIND(".",E1523)),LEFT(E1523,FIND(".",E1523)-1),E1523)),3),PlanCont,0)))),"Contul creditor nu există în plan. ",""))&amp;IF(AND(D1523&lt;&gt;"",TRIM(D1523&amp;"")=TRIM(E1523&amp;"")),"Același cont pe debit și credit. ","")&amp;IF(N(F1523)=0,"Lipsește suma. ","")&amp;IF(AND(N(F1523)&lt;0,J1523&lt;&gt;"Stornare"),"Sumă negativă într-o notă care nu e de stornare. ","")&amp;IF(C1523="","Lipsește explicația. ","")))</f>
        <v/>
      </c>
      <c r="L1523" s="1" t="str">
        <f>IF(B1523="","",B1523&amp;"|"&amp;COUNTIF($B$5:B1523,B1523))</f>
        <v/>
      </c>
      <c r="M1523" s="1" t="str">
        <f t="shared" si="71"/>
        <v/>
      </c>
    </row>
    <row r="1524" spans="2:13" x14ac:dyDescent="0.2">
      <c r="B1524" s="18"/>
      <c r="C1524" s="13"/>
      <c r="D1524" s="22"/>
      <c r="E1524" s="22"/>
      <c r="F1524" s="23"/>
      <c r="G1524" s="24" t="str">
        <f>IF(B1524="","",IFERROR(INDEX('Registru note'!$C$5:$C$504,MATCH(B1524,'Registru note'!$B$5:$B$504,0)),""))</f>
        <v/>
      </c>
      <c r="H1524" s="25" t="str">
        <f t="shared" si="69"/>
        <v/>
      </c>
      <c r="I1524" s="25" t="str">
        <f t="shared" si="70"/>
        <v/>
      </c>
      <c r="J1524" s="15" t="str">
        <f>IF(B1524="","",IFERROR(INDEX('Registru note'!$D$5:$D$504,MATCH(B1524,'Registru note'!$B$5:$B$504,0)),""))</f>
        <v/>
      </c>
      <c r="K1524" s="17" t="str">
        <f>IF(AND(B1524="",D1524="",E1524=""),"",TRIM(IF(ISNA(MATCH(B1524,'Registru note'!$B$5:$B$504,0)),"Nota nu există în registru. ","")&amp;IF(D1524="","Lipsește contul debitor. ",IF(NOT(OR(ISNUMBER(MATCH(TRIM(IF(ISNUMBER(FIND(".",D1524)),LEFT(D1524,FIND(".",D1524)-1),D1524)),PlanCont,0)),ISNUMBER(MATCH(LEFT(TRIM(IF(ISNUMBER(FIND(".",D1524)),LEFT(D1524,FIND(".",D1524)-1),D1524)),4),PlanCont,0)),ISNUMBER(MATCH(LEFT(TRIM(IF(ISNUMBER(FIND(".",D1524)),LEFT(D1524,FIND(".",D1524)-1),D1524)),3),PlanCont,0)))),"Contul debitor nu există în plan. ",""))&amp;IF(E1524="","Lipsește contul creditor. ",IF(NOT(OR(ISNUMBER(MATCH(TRIM(IF(ISNUMBER(FIND(".",E1524)),LEFT(E1524,FIND(".",E1524)-1),E1524)),PlanCont,0)),ISNUMBER(MATCH(LEFT(TRIM(IF(ISNUMBER(FIND(".",E1524)),LEFT(E1524,FIND(".",E1524)-1),E1524)),4),PlanCont,0)),ISNUMBER(MATCH(LEFT(TRIM(IF(ISNUMBER(FIND(".",E1524)),LEFT(E1524,FIND(".",E1524)-1),E1524)),3),PlanCont,0)))),"Contul creditor nu există în plan. ",""))&amp;IF(AND(D1524&lt;&gt;"",TRIM(D1524&amp;"")=TRIM(E1524&amp;"")),"Același cont pe debit și credit. ","")&amp;IF(N(F1524)=0,"Lipsește suma. ","")&amp;IF(AND(N(F1524)&lt;0,J1524&lt;&gt;"Stornare"),"Sumă negativă într-o notă care nu e de stornare. ","")&amp;IF(C1524="","Lipsește explicația. ","")))</f>
        <v/>
      </c>
      <c r="L1524" s="1" t="str">
        <f>IF(B1524="","",B1524&amp;"|"&amp;COUNTIF($B$5:B1524,B1524))</f>
        <v/>
      </c>
      <c r="M1524" s="1" t="str">
        <f t="shared" si="71"/>
        <v/>
      </c>
    </row>
    <row r="1525" spans="2:13" x14ac:dyDescent="0.2">
      <c r="B1525" s="18"/>
      <c r="C1525" s="13"/>
      <c r="D1525" s="22"/>
      <c r="E1525" s="22"/>
      <c r="F1525" s="23"/>
      <c r="G1525" s="24" t="str">
        <f>IF(B1525="","",IFERROR(INDEX('Registru note'!$C$5:$C$504,MATCH(B1525,'Registru note'!$B$5:$B$504,0)),""))</f>
        <v/>
      </c>
      <c r="H1525" s="25" t="str">
        <f t="shared" si="69"/>
        <v/>
      </c>
      <c r="I1525" s="25" t="str">
        <f t="shared" si="70"/>
        <v/>
      </c>
      <c r="J1525" s="15" t="str">
        <f>IF(B1525="","",IFERROR(INDEX('Registru note'!$D$5:$D$504,MATCH(B1525,'Registru note'!$B$5:$B$504,0)),""))</f>
        <v/>
      </c>
      <c r="K1525" s="17" t="str">
        <f>IF(AND(B1525="",D1525="",E1525=""),"",TRIM(IF(ISNA(MATCH(B1525,'Registru note'!$B$5:$B$504,0)),"Nota nu există în registru. ","")&amp;IF(D1525="","Lipsește contul debitor. ",IF(NOT(OR(ISNUMBER(MATCH(TRIM(IF(ISNUMBER(FIND(".",D1525)),LEFT(D1525,FIND(".",D1525)-1),D1525)),PlanCont,0)),ISNUMBER(MATCH(LEFT(TRIM(IF(ISNUMBER(FIND(".",D1525)),LEFT(D1525,FIND(".",D1525)-1),D1525)),4),PlanCont,0)),ISNUMBER(MATCH(LEFT(TRIM(IF(ISNUMBER(FIND(".",D1525)),LEFT(D1525,FIND(".",D1525)-1),D1525)),3),PlanCont,0)))),"Contul debitor nu există în plan. ",""))&amp;IF(E1525="","Lipsește contul creditor. ",IF(NOT(OR(ISNUMBER(MATCH(TRIM(IF(ISNUMBER(FIND(".",E1525)),LEFT(E1525,FIND(".",E1525)-1),E1525)),PlanCont,0)),ISNUMBER(MATCH(LEFT(TRIM(IF(ISNUMBER(FIND(".",E1525)),LEFT(E1525,FIND(".",E1525)-1),E1525)),4),PlanCont,0)),ISNUMBER(MATCH(LEFT(TRIM(IF(ISNUMBER(FIND(".",E1525)),LEFT(E1525,FIND(".",E1525)-1),E1525)),3),PlanCont,0)))),"Contul creditor nu există în plan. ",""))&amp;IF(AND(D1525&lt;&gt;"",TRIM(D1525&amp;"")=TRIM(E1525&amp;"")),"Același cont pe debit și credit. ","")&amp;IF(N(F1525)=0,"Lipsește suma. ","")&amp;IF(AND(N(F1525)&lt;0,J1525&lt;&gt;"Stornare"),"Sumă negativă într-o notă care nu e de stornare. ","")&amp;IF(C1525="","Lipsește explicația. ","")))</f>
        <v/>
      </c>
      <c r="L1525" s="1" t="str">
        <f>IF(B1525="","",B1525&amp;"|"&amp;COUNTIF($B$5:B1525,B1525))</f>
        <v/>
      </c>
      <c r="M1525" s="1" t="str">
        <f t="shared" si="71"/>
        <v/>
      </c>
    </row>
    <row r="1526" spans="2:13" x14ac:dyDescent="0.2">
      <c r="B1526" s="18"/>
      <c r="C1526" s="13"/>
      <c r="D1526" s="22"/>
      <c r="E1526" s="22"/>
      <c r="F1526" s="23"/>
      <c r="G1526" s="24" t="str">
        <f>IF(B1526="","",IFERROR(INDEX('Registru note'!$C$5:$C$504,MATCH(B1526,'Registru note'!$B$5:$B$504,0)),""))</f>
        <v/>
      </c>
      <c r="H1526" s="25" t="str">
        <f t="shared" si="69"/>
        <v/>
      </c>
      <c r="I1526" s="25" t="str">
        <f t="shared" si="70"/>
        <v/>
      </c>
      <c r="J1526" s="15" t="str">
        <f>IF(B1526="","",IFERROR(INDEX('Registru note'!$D$5:$D$504,MATCH(B1526,'Registru note'!$B$5:$B$504,0)),""))</f>
        <v/>
      </c>
      <c r="K1526" s="17" t="str">
        <f>IF(AND(B1526="",D1526="",E1526=""),"",TRIM(IF(ISNA(MATCH(B1526,'Registru note'!$B$5:$B$504,0)),"Nota nu există în registru. ","")&amp;IF(D1526="","Lipsește contul debitor. ",IF(NOT(OR(ISNUMBER(MATCH(TRIM(IF(ISNUMBER(FIND(".",D1526)),LEFT(D1526,FIND(".",D1526)-1),D1526)),PlanCont,0)),ISNUMBER(MATCH(LEFT(TRIM(IF(ISNUMBER(FIND(".",D1526)),LEFT(D1526,FIND(".",D1526)-1),D1526)),4),PlanCont,0)),ISNUMBER(MATCH(LEFT(TRIM(IF(ISNUMBER(FIND(".",D1526)),LEFT(D1526,FIND(".",D1526)-1),D1526)),3),PlanCont,0)))),"Contul debitor nu există în plan. ",""))&amp;IF(E1526="","Lipsește contul creditor. ",IF(NOT(OR(ISNUMBER(MATCH(TRIM(IF(ISNUMBER(FIND(".",E1526)),LEFT(E1526,FIND(".",E1526)-1),E1526)),PlanCont,0)),ISNUMBER(MATCH(LEFT(TRIM(IF(ISNUMBER(FIND(".",E1526)),LEFT(E1526,FIND(".",E1526)-1),E1526)),4),PlanCont,0)),ISNUMBER(MATCH(LEFT(TRIM(IF(ISNUMBER(FIND(".",E1526)),LEFT(E1526,FIND(".",E1526)-1),E1526)),3),PlanCont,0)))),"Contul creditor nu există în plan. ",""))&amp;IF(AND(D1526&lt;&gt;"",TRIM(D1526&amp;"")=TRIM(E1526&amp;"")),"Același cont pe debit și credit. ","")&amp;IF(N(F1526)=0,"Lipsește suma. ","")&amp;IF(AND(N(F1526)&lt;0,J1526&lt;&gt;"Stornare"),"Sumă negativă într-o notă care nu e de stornare. ","")&amp;IF(C1526="","Lipsește explicația. ","")))</f>
        <v/>
      </c>
      <c r="L1526" s="1" t="str">
        <f>IF(B1526="","",B1526&amp;"|"&amp;COUNTIF($B$5:B1526,B1526))</f>
        <v/>
      </c>
      <c r="M1526" s="1" t="str">
        <f t="shared" si="71"/>
        <v/>
      </c>
    </row>
    <row r="1527" spans="2:13" x14ac:dyDescent="0.2">
      <c r="B1527" s="18"/>
      <c r="C1527" s="13"/>
      <c r="D1527" s="22"/>
      <c r="E1527" s="22"/>
      <c r="F1527" s="23"/>
      <c r="G1527" s="24" t="str">
        <f>IF(B1527="","",IFERROR(INDEX('Registru note'!$C$5:$C$504,MATCH(B1527,'Registru note'!$B$5:$B$504,0)),""))</f>
        <v/>
      </c>
      <c r="H1527" s="25" t="str">
        <f t="shared" si="69"/>
        <v/>
      </c>
      <c r="I1527" s="25" t="str">
        <f t="shared" si="70"/>
        <v/>
      </c>
      <c r="J1527" s="15" t="str">
        <f>IF(B1527="","",IFERROR(INDEX('Registru note'!$D$5:$D$504,MATCH(B1527,'Registru note'!$B$5:$B$504,0)),""))</f>
        <v/>
      </c>
      <c r="K1527" s="17" t="str">
        <f>IF(AND(B1527="",D1527="",E1527=""),"",TRIM(IF(ISNA(MATCH(B1527,'Registru note'!$B$5:$B$504,0)),"Nota nu există în registru. ","")&amp;IF(D1527="","Lipsește contul debitor. ",IF(NOT(OR(ISNUMBER(MATCH(TRIM(IF(ISNUMBER(FIND(".",D1527)),LEFT(D1527,FIND(".",D1527)-1),D1527)),PlanCont,0)),ISNUMBER(MATCH(LEFT(TRIM(IF(ISNUMBER(FIND(".",D1527)),LEFT(D1527,FIND(".",D1527)-1),D1527)),4),PlanCont,0)),ISNUMBER(MATCH(LEFT(TRIM(IF(ISNUMBER(FIND(".",D1527)),LEFT(D1527,FIND(".",D1527)-1),D1527)),3),PlanCont,0)))),"Contul debitor nu există în plan. ",""))&amp;IF(E1527="","Lipsește contul creditor. ",IF(NOT(OR(ISNUMBER(MATCH(TRIM(IF(ISNUMBER(FIND(".",E1527)),LEFT(E1527,FIND(".",E1527)-1),E1527)),PlanCont,0)),ISNUMBER(MATCH(LEFT(TRIM(IF(ISNUMBER(FIND(".",E1527)),LEFT(E1527,FIND(".",E1527)-1),E1527)),4),PlanCont,0)),ISNUMBER(MATCH(LEFT(TRIM(IF(ISNUMBER(FIND(".",E1527)),LEFT(E1527,FIND(".",E1527)-1),E1527)),3),PlanCont,0)))),"Contul creditor nu există în plan. ",""))&amp;IF(AND(D1527&lt;&gt;"",TRIM(D1527&amp;"")=TRIM(E1527&amp;"")),"Același cont pe debit și credit. ","")&amp;IF(N(F1527)=0,"Lipsește suma. ","")&amp;IF(AND(N(F1527)&lt;0,J1527&lt;&gt;"Stornare"),"Sumă negativă într-o notă care nu e de stornare. ","")&amp;IF(C1527="","Lipsește explicația. ","")))</f>
        <v/>
      </c>
      <c r="L1527" s="1" t="str">
        <f>IF(B1527="","",B1527&amp;"|"&amp;COUNTIF($B$5:B1527,B1527))</f>
        <v/>
      </c>
      <c r="M1527" s="1" t="str">
        <f t="shared" si="71"/>
        <v/>
      </c>
    </row>
    <row r="1528" spans="2:13" x14ac:dyDescent="0.2">
      <c r="B1528" s="18"/>
      <c r="C1528" s="13"/>
      <c r="D1528" s="22"/>
      <c r="E1528" s="22"/>
      <c r="F1528" s="23"/>
      <c r="G1528" s="24" t="str">
        <f>IF(B1528="","",IFERROR(INDEX('Registru note'!$C$5:$C$504,MATCH(B1528,'Registru note'!$B$5:$B$504,0)),""))</f>
        <v/>
      </c>
      <c r="H1528" s="25" t="str">
        <f t="shared" si="69"/>
        <v/>
      </c>
      <c r="I1528" s="25" t="str">
        <f t="shared" si="70"/>
        <v/>
      </c>
      <c r="J1528" s="15" t="str">
        <f>IF(B1528="","",IFERROR(INDEX('Registru note'!$D$5:$D$504,MATCH(B1528,'Registru note'!$B$5:$B$504,0)),""))</f>
        <v/>
      </c>
      <c r="K1528" s="17" t="str">
        <f>IF(AND(B1528="",D1528="",E1528=""),"",TRIM(IF(ISNA(MATCH(B1528,'Registru note'!$B$5:$B$504,0)),"Nota nu există în registru. ","")&amp;IF(D1528="","Lipsește contul debitor. ",IF(NOT(OR(ISNUMBER(MATCH(TRIM(IF(ISNUMBER(FIND(".",D1528)),LEFT(D1528,FIND(".",D1528)-1),D1528)),PlanCont,0)),ISNUMBER(MATCH(LEFT(TRIM(IF(ISNUMBER(FIND(".",D1528)),LEFT(D1528,FIND(".",D1528)-1),D1528)),4),PlanCont,0)),ISNUMBER(MATCH(LEFT(TRIM(IF(ISNUMBER(FIND(".",D1528)),LEFT(D1528,FIND(".",D1528)-1),D1528)),3),PlanCont,0)))),"Contul debitor nu există în plan. ",""))&amp;IF(E1528="","Lipsește contul creditor. ",IF(NOT(OR(ISNUMBER(MATCH(TRIM(IF(ISNUMBER(FIND(".",E1528)),LEFT(E1528,FIND(".",E1528)-1),E1528)),PlanCont,0)),ISNUMBER(MATCH(LEFT(TRIM(IF(ISNUMBER(FIND(".",E1528)),LEFT(E1528,FIND(".",E1528)-1),E1528)),4),PlanCont,0)),ISNUMBER(MATCH(LEFT(TRIM(IF(ISNUMBER(FIND(".",E1528)),LEFT(E1528,FIND(".",E1528)-1),E1528)),3),PlanCont,0)))),"Contul creditor nu există în plan. ",""))&amp;IF(AND(D1528&lt;&gt;"",TRIM(D1528&amp;"")=TRIM(E1528&amp;"")),"Același cont pe debit și credit. ","")&amp;IF(N(F1528)=0,"Lipsește suma. ","")&amp;IF(AND(N(F1528)&lt;0,J1528&lt;&gt;"Stornare"),"Sumă negativă într-o notă care nu e de stornare. ","")&amp;IF(C1528="","Lipsește explicația. ","")))</f>
        <v/>
      </c>
      <c r="L1528" s="1" t="str">
        <f>IF(B1528="","",B1528&amp;"|"&amp;COUNTIF($B$5:B1528,B1528))</f>
        <v/>
      </c>
      <c r="M1528" s="1" t="str">
        <f t="shared" si="71"/>
        <v/>
      </c>
    </row>
    <row r="1529" spans="2:13" x14ac:dyDescent="0.2">
      <c r="B1529" s="18"/>
      <c r="C1529" s="13"/>
      <c r="D1529" s="22"/>
      <c r="E1529" s="22"/>
      <c r="F1529" s="23"/>
      <c r="G1529" s="24" t="str">
        <f>IF(B1529="","",IFERROR(INDEX('Registru note'!$C$5:$C$504,MATCH(B1529,'Registru note'!$B$5:$B$504,0)),""))</f>
        <v/>
      </c>
      <c r="H1529" s="25" t="str">
        <f t="shared" si="69"/>
        <v/>
      </c>
      <c r="I1529" s="25" t="str">
        <f t="shared" si="70"/>
        <v/>
      </c>
      <c r="J1529" s="15" t="str">
        <f>IF(B1529="","",IFERROR(INDEX('Registru note'!$D$5:$D$504,MATCH(B1529,'Registru note'!$B$5:$B$504,0)),""))</f>
        <v/>
      </c>
      <c r="K1529" s="17" t="str">
        <f>IF(AND(B1529="",D1529="",E1529=""),"",TRIM(IF(ISNA(MATCH(B1529,'Registru note'!$B$5:$B$504,0)),"Nota nu există în registru. ","")&amp;IF(D1529="","Lipsește contul debitor. ",IF(NOT(OR(ISNUMBER(MATCH(TRIM(IF(ISNUMBER(FIND(".",D1529)),LEFT(D1529,FIND(".",D1529)-1),D1529)),PlanCont,0)),ISNUMBER(MATCH(LEFT(TRIM(IF(ISNUMBER(FIND(".",D1529)),LEFT(D1529,FIND(".",D1529)-1),D1529)),4),PlanCont,0)),ISNUMBER(MATCH(LEFT(TRIM(IF(ISNUMBER(FIND(".",D1529)),LEFT(D1529,FIND(".",D1529)-1),D1529)),3),PlanCont,0)))),"Contul debitor nu există în plan. ",""))&amp;IF(E1529="","Lipsește contul creditor. ",IF(NOT(OR(ISNUMBER(MATCH(TRIM(IF(ISNUMBER(FIND(".",E1529)),LEFT(E1529,FIND(".",E1529)-1),E1529)),PlanCont,0)),ISNUMBER(MATCH(LEFT(TRIM(IF(ISNUMBER(FIND(".",E1529)),LEFT(E1529,FIND(".",E1529)-1),E1529)),4),PlanCont,0)),ISNUMBER(MATCH(LEFT(TRIM(IF(ISNUMBER(FIND(".",E1529)),LEFT(E1529,FIND(".",E1529)-1),E1529)),3),PlanCont,0)))),"Contul creditor nu există în plan. ",""))&amp;IF(AND(D1529&lt;&gt;"",TRIM(D1529&amp;"")=TRIM(E1529&amp;"")),"Același cont pe debit și credit. ","")&amp;IF(N(F1529)=0,"Lipsește suma. ","")&amp;IF(AND(N(F1529)&lt;0,J1529&lt;&gt;"Stornare"),"Sumă negativă într-o notă care nu e de stornare. ","")&amp;IF(C1529="","Lipsește explicația. ","")))</f>
        <v/>
      </c>
      <c r="L1529" s="1" t="str">
        <f>IF(B1529="","",B1529&amp;"|"&amp;COUNTIF($B$5:B1529,B1529))</f>
        <v/>
      </c>
      <c r="M1529" s="1" t="str">
        <f t="shared" si="71"/>
        <v/>
      </c>
    </row>
    <row r="1530" spans="2:13" x14ac:dyDescent="0.2">
      <c r="B1530" s="18"/>
      <c r="C1530" s="13"/>
      <c r="D1530" s="22"/>
      <c r="E1530" s="22"/>
      <c r="F1530" s="23"/>
      <c r="G1530" s="24" t="str">
        <f>IF(B1530="","",IFERROR(INDEX('Registru note'!$C$5:$C$504,MATCH(B1530,'Registru note'!$B$5:$B$504,0)),""))</f>
        <v/>
      </c>
      <c r="H1530" s="25" t="str">
        <f t="shared" si="69"/>
        <v/>
      </c>
      <c r="I1530" s="25" t="str">
        <f t="shared" si="70"/>
        <v/>
      </c>
      <c r="J1530" s="15" t="str">
        <f>IF(B1530="","",IFERROR(INDEX('Registru note'!$D$5:$D$504,MATCH(B1530,'Registru note'!$B$5:$B$504,0)),""))</f>
        <v/>
      </c>
      <c r="K1530" s="17" t="str">
        <f>IF(AND(B1530="",D1530="",E1530=""),"",TRIM(IF(ISNA(MATCH(B1530,'Registru note'!$B$5:$B$504,0)),"Nota nu există în registru. ","")&amp;IF(D1530="","Lipsește contul debitor. ",IF(NOT(OR(ISNUMBER(MATCH(TRIM(IF(ISNUMBER(FIND(".",D1530)),LEFT(D1530,FIND(".",D1530)-1),D1530)),PlanCont,0)),ISNUMBER(MATCH(LEFT(TRIM(IF(ISNUMBER(FIND(".",D1530)),LEFT(D1530,FIND(".",D1530)-1),D1530)),4),PlanCont,0)),ISNUMBER(MATCH(LEFT(TRIM(IF(ISNUMBER(FIND(".",D1530)),LEFT(D1530,FIND(".",D1530)-1),D1530)),3),PlanCont,0)))),"Contul debitor nu există în plan. ",""))&amp;IF(E1530="","Lipsește contul creditor. ",IF(NOT(OR(ISNUMBER(MATCH(TRIM(IF(ISNUMBER(FIND(".",E1530)),LEFT(E1530,FIND(".",E1530)-1),E1530)),PlanCont,0)),ISNUMBER(MATCH(LEFT(TRIM(IF(ISNUMBER(FIND(".",E1530)),LEFT(E1530,FIND(".",E1530)-1),E1530)),4),PlanCont,0)),ISNUMBER(MATCH(LEFT(TRIM(IF(ISNUMBER(FIND(".",E1530)),LEFT(E1530,FIND(".",E1530)-1),E1530)),3),PlanCont,0)))),"Contul creditor nu există în plan. ",""))&amp;IF(AND(D1530&lt;&gt;"",TRIM(D1530&amp;"")=TRIM(E1530&amp;"")),"Același cont pe debit și credit. ","")&amp;IF(N(F1530)=0,"Lipsește suma. ","")&amp;IF(AND(N(F1530)&lt;0,J1530&lt;&gt;"Stornare"),"Sumă negativă într-o notă care nu e de stornare. ","")&amp;IF(C1530="","Lipsește explicația. ","")))</f>
        <v/>
      </c>
      <c r="L1530" s="1" t="str">
        <f>IF(B1530="","",B1530&amp;"|"&amp;COUNTIF($B$5:B1530,B1530))</f>
        <v/>
      </c>
      <c r="M1530" s="1" t="str">
        <f t="shared" si="71"/>
        <v/>
      </c>
    </row>
    <row r="1531" spans="2:13" x14ac:dyDescent="0.2">
      <c r="B1531" s="18"/>
      <c r="C1531" s="13"/>
      <c r="D1531" s="22"/>
      <c r="E1531" s="22"/>
      <c r="F1531" s="23"/>
      <c r="G1531" s="24" t="str">
        <f>IF(B1531="","",IFERROR(INDEX('Registru note'!$C$5:$C$504,MATCH(B1531,'Registru note'!$B$5:$B$504,0)),""))</f>
        <v/>
      </c>
      <c r="H1531" s="25" t="str">
        <f t="shared" si="69"/>
        <v/>
      </c>
      <c r="I1531" s="25" t="str">
        <f t="shared" si="70"/>
        <v/>
      </c>
      <c r="J1531" s="15" t="str">
        <f>IF(B1531="","",IFERROR(INDEX('Registru note'!$D$5:$D$504,MATCH(B1531,'Registru note'!$B$5:$B$504,0)),""))</f>
        <v/>
      </c>
      <c r="K1531" s="17" t="str">
        <f>IF(AND(B1531="",D1531="",E1531=""),"",TRIM(IF(ISNA(MATCH(B1531,'Registru note'!$B$5:$B$504,0)),"Nota nu există în registru. ","")&amp;IF(D1531="","Lipsește contul debitor. ",IF(NOT(OR(ISNUMBER(MATCH(TRIM(IF(ISNUMBER(FIND(".",D1531)),LEFT(D1531,FIND(".",D1531)-1),D1531)),PlanCont,0)),ISNUMBER(MATCH(LEFT(TRIM(IF(ISNUMBER(FIND(".",D1531)),LEFT(D1531,FIND(".",D1531)-1),D1531)),4),PlanCont,0)),ISNUMBER(MATCH(LEFT(TRIM(IF(ISNUMBER(FIND(".",D1531)),LEFT(D1531,FIND(".",D1531)-1),D1531)),3),PlanCont,0)))),"Contul debitor nu există în plan. ",""))&amp;IF(E1531="","Lipsește contul creditor. ",IF(NOT(OR(ISNUMBER(MATCH(TRIM(IF(ISNUMBER(FIND(".",E1531)),LEFT(E1531,FIND(".",E1531)-1),E1531)),PlanCont,0)),ISNUMBER(MATCH(LEFT(TRIM(IF(ISNUMBER(FIND(".",E1531)),LEFT(E1531,FIND(".",E1531)-1),E1531)),4),PlanCont,0)),ISNUMBER(MATCH(LEFT(TRIM(IF(ISNUMBER(FIND(".",E1531)),LEFT(E1531,FIND(".",E1531)-1),E1531)),3),PlanCont,0)))),"Contul creditor nu există în plan. ",""))&amp;IF(AND(D1531&lt;&gt;"",TRIM(D1531&amp;"")=TRIM(E1531&amp;"")),"Același cont pe debit și credit. ","")&amp;IF(N(F1531)=0,"Lipsește suma. ","")&amp;IF(AND(N(F1531)&lt;0,J1531&lt;&gt;"Stornare"),"Sumă negativă într-o notă care nu e de stornare. ","")&amp;IF(C1531="","Lipsește explicația. ","")))</f>
        <v/>
      </c>
      <c r="L1531" s="1" t="str">
        <f>IF(B1531="","",B1531&amp;"|"&amp;COUNTIF($B$5:B1531,B1531))</f>
        <v/>
      </c>
      <c r="M1531" s="1" t="str">
        <f t="shared" si="71"/>
        <v/>
      </c>
    </row>
    <row r="1532" spans="2:13" x14ac:dyDescent="0.2">
      <c r="B1532" s="18"/>
      <c r="C1532" s="13"/>
      <c r="D1532" s="22"/>
      <c r="E1532" s="22"/>
      <c r="F1532" s="23"/>
      <c r="G1532" s="24" t="str">
        <f>IF(B1532="","",IFERROR(INDEX('Registru note'!$C$5:$C$504,MATCH(B1532,'Registru note'!$B$5:$B$504,0)),""))</f>
        <v/>
      </c>
      <c r="H1532" s="25" t="str">
        <f t="shared" si="69"/>
        <v/>
      </c>
      <c r="I1532" s="25" t="str">
        <f t="shared" si="70"/>
        <v/>
      </c>
      <c r="J1532" s="15" t="str">
        <f>IF(B1532="","",IFERROR(INDEX('Registru note'!$D$5:$D$504,MATCH(B1532,'Registru note'!$B$5:$B$504,0)),""))</f>
        <v/>
      </c>
      <c r="K1532" s="17" t="str">
        <f>IF(AND(B1532="",D1532="",E1532=""),"",TRIM(IF(ISNA(MATCH(B1532,'Registru note'!$B$5:$B$504,0)),"Nota nu există în registru. ","")&amp;IF(D1532="","Lipsește contul debitor. ",IF(NOT(OR(ISNUMBER(MATCH(TRIM(IF(ISNUMBER(FIND(".",D1532)),LEFT(D1532,FIND(".",D1532)-1),D1532)),PlanCont,0)),ISNUMBER(MATCH(LEFT(TRIM(IF(ISNUMBER(FIND(".",D1532)),LEFT(D1532,FIND(".",D1532)-1),D1532)),4),PlanCont,0)),ISNUMBER(MATCH(LEFT(TRIM(IF(ISNUMBER(FIND(".",D1532)),LEFT(D1532,FIND(".",D1532)-1),D1532)),3),PlanCont,0)))),"Contul debitor nu există în plan. ",""))&amp;IF(E1532="","Lipsește contul creditor. ",IF(NOT(OR(ISNUMBER(MATCH(TRIM(IF(ISNUMBER(FIND(".",E1532)),LEFT(E1532,FIND(".",E1532)-1),E1532)),PlanCont,0)),ISNUMBER(MATCH(LEFT(TRIM(IF(ISNUMBER(FIND(".",E1532)),LEFT(E1532,FIND(".",E1532)-1),E1532)),4),PlanCont,0)),ISNUMBER(MATCH(LEFT(TRIM(IF(ISNUMBER(FIND(".",E1532)),LEFT(E1532,FIND(".",E1532)-1),E1532)),3),PlanCont,0)))),"Contul creditor nu există în plan. ",""))&amp;IF(AND(D1532&lt;&gt;"",TRIM(D1532&amp;"")=TRIM(E1532&amp;"")),"Același cont pe debit și credit. ","")&amp;IF(N(F1532)=0,"Lipsește suma. ","")&amp;IF(AND(N(F1532)&lt;0,J1532&lt;&gt;"Stornare"),"Sumă negativă într-o notă care nu e de stornare. ","")&amp;IF(C1532="","Lipsește explicația. ","")))</f>
        <v/>
      </c>
      <c r="L1532" s="1" t="str">
        <f>IF(B1532="","",B1532&amp;"|"&amp;COUNTIF($B$5:B1532,B1532))</f>
        <v/>
      </c>
      <c r="M1532" s="1" t="str">
        <f t="shared" si="71"/>
        <v/>
      </c>
    </row>
    <row r="1533" spans="2:13" x14ac:dyDescent="0.2">
      <c r="B1533" s="18"/>
      <c r="C1533" s="13"/>
      <c r="D1533" s="22"/>
      <c r="E1533" s="22"/>
      <c r="F1533" s="23"/>
      <c r="G1533" s="24" t="str">
        <f>IF(B1533="","",IFERROR(INDEX('Registru note'!$C$5:$C$504,MATCH(B1533,'Registru note'!$B$5:$B$504,0)),""))</f>
        <v/>
      </c>
      <c r="H1533" s="25" t="str">
        <f t="shared" si="69"/>
        <v/>
      </c>
      <c r="I1533" s="25" t="str">
        <f t="shared" si="70"/>
        <v/>
      </c>
      <c r="J1533" s="15" t="str">
        <f>IF(B1533="","",IFERROR(INDEX('Registru note'!$D$5:$D$504,MATCH(B1533,'Registru note'!$B$5:$B$504,0)),""))</f>
        <v/>
      </c>
      <c r="K1533" s="17" t="str">
        <f>IF(AND(B1533="",D1533="",E1533=""),"",TRIM(IF(ISNA(MATCH(B1533,'Registru note'!$B$5:$B$504,0)),"Nota nu există în registru. ","")&amp;IF(D1533="","Lipsește contul debitor. ",IF(NOT(OR(ISNUMBER(MATCH(TRIM(IF(ISNUMBER(FIND(".",D1533)),LEFT(D1533,FIND(".",D1533)-1),D1533)),PlanCont,0)),ISNUMBER(MATCH(LEFT(TRIM(IF(ISNUMBER(FIND(".",D1533)),LEFT(D1533,FIND(".",D1533)-1),D1533)),4),PlanCont,0)),ISNUMBER(MATCH(LEFT(TRIM(IF(ISNUMBER(FIND(".",D1533)),LEFT(D1533,FIND(".",D1533)-1),D1533)),3),PlanCont,0)))),"Contul debitor nu există în plan. ",""))&amp;IF(E1533="","Lipsește contul creditor. ",IF(NOT(OR(ISNUMBER(MATCH(TRIM(IF(ISNUMBER(FIND(".",E1533)),LEFT(E1533,FIND(".",E1533)-1),E1533)),PlanCont,0)),ISNUMBER(MATCH(LEFT(TRIM(IF(ISNUMBER(FIND(".",E1533)),LEFT(E1533,FIND(".",E1533)-1),E1533)),4),PlanCont,0)),ISNUMBER(MATCH(LEFT(TRIM(IF(ISNUMBER(FIND(".",E1533)),LEFT(E1533,FIND(".",E1533)-1),E1533)),3),PlanCont,0)))),"Contul creditor nu există în plan. ",""))&amp;IF(AND(D1533&lt;&gt;"",TRIM(D1533&amp;"")=TRIM(E1533&amp;"")),"Același cont pe debit și credit. ","")&amp;IF(N(F1533)=0,"Lipsește suma. ","")&amp;IF(AND(N(F1533)&lt;0,J1533&lt;&gt;"Stornare"),"Sumă negativă într-o notă care nu e de stornare. ","")&amp;IF(C1533="","Lipsește explicația. ","")))</f>
        <v/>
      </c>
      <c r="L1533" s="1" t="str">
        <f>IF(B1533="","",B1533&amp;"|"&amp;COUNTIF($B$5:B1533,B1533))</f>
        <v/>
      </c>
      <c r="M1533" s="1" t="str">
        <f t="shared" si="71"/>
        <v/>
      </c>
    </row>
    <row r="1534" spans="2:13" x14ac:dyDescent="0.2">
      <c r="B1534" s="18"/>
      <c r="C1534" s="13"/>
      <c r="D1534" s="22"/>
      <c r="E1534" s="22"/>
      <c r="F1534" s="23"/>
      <c r="G1534" s="24" t="str">
        <f>IF(B1534="","",IFERROR(INDEX('Registru note'!$C$5:$C$504,MATCH(B1534,'Registru note'!$B$5:$B$504,0)),""))</f>
        <v/>
      </c>
      <c r="H1534" s="25" t="str">
        <f t="shared" si="69"/>
        <v/>
      </c>
      <c r="I1534" s="25" t="str">
        <f t="shared" si="70"/>
        <v/>
      </c>
      <c r="J1534" s="15" t="str">
        <f>IF(B1534="","",IFERROR(INDEX('Registru note'!$D$5:$D$504,MATCH(B1534,'Registru note'!$B$5:$B$504,0)),""))</f>
        <v/>
      </c>
      <c r="K1534" s="17" t="str">
        <f>IF(AND(B1534="",D1534="",E1534=""),"",TRIM(IF(ISNA(MATCH(B1534,'Registru note'!$B$5:$B$504,0)),"Nota nu există în registru. ","")&amp;IF(D1534="","Lipsește contul debitor. ",IF(NOT(OR(ISNUMBER(MATCH(TRIM(IF(ISNUMBER(FIND(".",D1534)),LEFT(D1534,FIND(".",D1534)-1),D1534)),PlanCont,0)),ISNUMBER(MATCH(LEFT(TRIM(IF(ISNUMBER(FIND(".",D1534)),LEFT(D1534,FIND(".",D1534)-1),D1534)),4),PlanCont,0)),ISNUMBER(MATCH(LEFT(TRIM(IF(ISNUMBER(FIND(".",D1534)),LEFT(D1534,FIND(".",D1534)-1),D1534)),3),PlanCont,0)))),"Contul debitor nu există în plan. ",""))&amp;IF(E1534="","Lipsește contul creditor. ",IF(NOT(OR(ISNUMBER(MATCH(TRIM(IF(ISNUMBER(FIND(".",E1534)),LEFT(E1534,FIND(".",E1534)-1),E1534)),PlanCont,0)),ISNUMBER(MATCH(LEFT(TRIM(IF(ISNUMBER(FIND(".",E1534)),LEFT(E1534,FIND(".",E1534)-1),E1534)),4),PlanCont,0)),ISNUMBER(MATCH(LEFT(TRIM(IF(ISNUMBER(FIND(".",E1534)),LEFT(E1534,FIND(".",E1534)-1),E1534)),3),PlanCont,0)))),"Contul creditor nu există în plan. ",""))&amp;IF(AND(D1534&lt;&gt;"",TRIM(D1534&amp;"")=TRIM(E1534&amp;"")),"Același cont pe debit și credit. ","")&amp;IF(N(F1534)=0,"Lipsește suma. ","")&amp;IF(AND(N(F1534)&lt;0,J1534&lt;&gt;"Stornare"),"Sumă negativă într-o notă care nu e de stornare. ","")&amp;IF(C1534="","Lipsește explicația. ","")))</f>
        <v/>
      </c>
      <c r="L1534" s="1" t="str">
        <f>IF(B1534="","",B1534&amp;"|"&amp;COUNTIF($B$5:B1534,B1534))</f>
        <v/>
      </c>
      <c r="M1534" s="1" t="str">
        <f t="shared" si="71"/>
        <v/>
      </c>
    </row>
    <row r="1535" spans="2:13" x14ac:dyDescent="0.2">
      <c r="B1535" s="18"/>
      <c r="C1535" s="13"/>
      <c r="D1535" s="22"/>
      <c r="E1535" s="22"/>
      <c r="F1535" s="23"/>
      <c r="G1535" s="24" t="str">
        <f>IF(B1535="","",IFERROR(INDEX('Registru note'!$C$5:$C$504,MATCH(B1535,'Registru note'!$B$5:$B$504,0)),""))</f>
        <v/>
      </c>
      <c r="H1535" s="25" t="str">
        <f t="shared" si="69"/>
        <v/>
      </c>
      <c r="I1535" s="25" t="str">
        <f t="shared" si="70"/>
        <v/>
      </c>
      <c r="J1535" s="15" t="str">
        <f>IF(B1535="","",IFERROR(INDEX('Registru note'!$D$5:$D$504,MATCH(B1535,'Registru note'!$B$5:$B$504,0)),""))</f>
        <v/>
      </c>
      <c r="K1535" s="17" t="str">
        <f>IF(AND(B1535="",D1535="",E1535=""),"",TRIM(IF(ISNA(MATCH(B1535,'Registru note'!$B$5:$B$504,0)),"Nota nu există în registru. ","")&amp;IF(D1535="","Lipsește contul debitor. ",IF(NOT(OR(ISNUMBER(MATCH(TRIM(IF(ISNUMBER(FIND(".",D1535)),LEFT(D1535,FIND(".",D1535)-1),D1535)),PlanCont,0)),ISNUMBER(MATCH(LEFT(TRIM(IF(ISNUMBER(FIND(".",D1535)),LEFT(D1535,FIND(".",D1535)-1),D1535)),4),PlanCont,0)),ISNUMBER(MATCH(LEFT(TRIM(IF(ISNUMBER(FIND(".",D1535)),LEFT(D1535,FIND(".",D1535)-1),D1535)),3),PlanCont,0)))),"Contul debitor nu există în plan. ",""))&amp;IF(E1535="","Lipsește contul creditor. ",IF(NOT(OR(ISNUMBER(MATCH(TRIM(IF(ISNUMBER(FIND(".",E1535)),LEFT(E1535,FIND(".",E1535)-1),E1535)),PlanCont,0)),ISNUMBER(MATCH(LEFT(TRIM(IF(ISNUMBER(FIND(".",E1535)),LEFT(E1535,FIND(".",E1535)-1),E1535)),4),PlanCont,0)),ISNUMBER(MATCH(LEFT(TRIM(IF(ISNUMBER(FIND(".",E1535)),LEFT(E1535,FIND(".",E1535)-1),E1535)),3),PlanCont,0)))),"Contul creditor nu există în plan. ",""))&amp;IF(AND(D1535&lt;&gt;"",TRIM(D1535&amp;"")=TRIM(E1535&amp;"")),"Același cont pe debit și credit. ","")&amp;IF(N(F1535)=0,"Lipsește suma. ","")&amp;IF(AND(N(F1535)&lt;0,J1535&lt;&gt;"Stornare"),"Sumă negativă într-o notă care nu e de stornare. ","")&amp;IF(C1535="","Lipsește explicația. ","")))</f>
        <v/>
      </c>
      <c r="L1535" s="1" t="str">
        <f>IF(B1535="","",B1535&amp;"|"&amp;COUNTIF($B$5:B1535,B1535))</f>
        <v/>
      </c>
      <c r="M1535" s="1" t="str">
        <f t="shared" si="71"/>
        <v/>
      </c>
    </row>
    <row r="1536" spans="2:13" x14ac:dyDescent="0.2">
      <c r="B1536" s="18"/>
      <c r="C1536" s="13"/>
      <c r="D1536" s="22"/>
      <c r="E1536" s="22"/>
      <c r="F1536" s="23"/>
      <c r="G1536" s="24" t="str">
        <f>IF(B1536="","",IFERROR(INDEX('Registru note'!$C$5:$C$504,MATCH(B1536,'Registru note'!$B$5:$B$504,0)),""))</f>
        <v/>
      </c>
      <c r="H1536" s="25" t="str">
        <f t="shared" si="69"/>
        <v/>
      </c>
      <c r="I1536" s="25" t="str">
        <f t="shared" si="70"/>
        <v/>
      </c>
      <c r="J1536" s="15" t="str">
        <f>IF(B1536="","",IFERROR(INDEX('Registru note'!$D$5:$D$504,MATCH(B1536,'Registru note'!$B$5:$B$504,0)),""))</f>
        <v/>
      </c>
      <c r="K1536" s="17" t="str">
        <f>IF(AND(B1536="",D1536="",E1536=""),"",TRIM(IF(ISNA(MATCH(B1536,'Registru note'!$B$5:$B$504,0)),"Nota nu există în registru. ","")&amp;IF(D1536="","Lipsește contul debitor. ",IF(NOT(OR(ISNUMBER(MATCH(TRIM(IF(ISNUMBER(FIND(".",D1536)),LEFT(D1536,FIND(".",D1536)-1),D1536)),PlanCont,0)),ISNUMBER(MATCH(LEFT(TRIM(IF(ISNUMBER(FIND(".",D1536)),LEFT(D1536,FIND(".",D1536)-1),D1536)),4),PlanCont,0)),ISNUMBER(MATCH(LEFT(TRIM(IF(ISNUMBER(FIND(".",D1536)),LEFT(D1536,FIND(".",D1536)-1),D1536)),3),PlanCont,0)))),"Contul debitor nu există în plan. ",""))&amp;IF(E1536="","Lipsește contul creditor. ",IF(NOT(OR(ISNUMBER(MATCH(TRIM(IF(ISNUMBER(FIND(".",E1536)),LEFT(E1536,FIND(".",E1536)-1),E1536)),PlanCont,0)),ISNUMBER(MATCH(LEFT(TRIM(IF(ISNUMBER(FIND(".",E1536)),LEFT(E1536,FIND(".",E1536)-1),E1536)),4),PlanCont,0)),ISNUMBER(MATCH(LEFT(TRIM(IF(ISNUMBER(FIND(".",E1536)),LEFT(E1536,FIND(".",E1536)-1),E1536)),3),PlanCont,0)))),"Contul creditor nu există în plan. ",""))&amp;IF(AND(D1536&lt;&gt;"",TRIM(D1536&amp;"")=TRIM(E1536&amp;"")),"Același cont pe debit și credit. ","")&amp;IF(N(F1536)=0,"Lipsește suma. ","")&amp;IF(AND(N(F1536)&lt;0,J1536&lt;&gt;"Stornare"),"Sumă negativă într-o notă care nu e de stornare. ","")&amp;IF(C1536="","Lipsește explicația. ","")))</f>
        <v/>
      </c>
      <c r="L1536" s="1" t="str">
        <f>IF(B1536="","",B1536&amp;"|"&amp;COUNTIF($B$5:B1536,B1536))</f>
        <v/>
      </c>
      <c r="M1536" s="1" t="str">
        <f t="shared" si="71"/>
        <v/>
      </c>
    </row>
    <row r="1537" spans="2:13" x14ac:dyDescent="0.2">
      <c r="B1537" s="18"/>
      <c r="C1537" s="13"/>
      <c r="D1537" s="22"/>
      <c r="E1537" s="22"/>
      <c r="F1537" s="23"/>
      <c r="G1537" s="24" t="str">
        <f>IF(B1537="","",IFERROR(INDEX('Registru note'!$C$5:$C$504,MATCH(B1537,'Registru note'!$B$5:$B$504,0)),""))</f>
        <v/>
      </c>
      <c r="H1537" s="25" t="str">
        <f t="shared" si="69"/>
        <v/>
      </c>
      <c r="I1537" s="25" t="str">
        <f t="shared" si="70"/>
        <v/>
      </c>
      <c r="J1537" s="15" t="str">
        <f>IF(B1537="","",IFERROR(INDEX('Registru note'!$D$5:$D$504,MATCH(B1537,'Registru note'!$B$5:$B$504,0)),""))</f>
        <v/>
      </c>
      <c r="K1537" s="17" t="str">
        <f>IF(AND(B1537="",D1537="",E1537=""),"",TRIM(IF(ISNA(MATCH(B1537,'Registru note'!$B$5:$B$504,0)),"Nota nu există în registru. ","")&amp;IF(D1537="","Lipsește contul debitor. ",IF(NOT(OR(ISNUMBER(MATCH(TRIM(IF(ISNUMBER(FIND(".",D1537)),LEFT(D1537,FIND(".",D1537)-1),D1537)),PlanCont,0)),ISNUMBER(MATCH(LEFT(TRIM(IF(ISNUMBER(FIND(".",D1537)),LEFT(D1537,FIND(".",D1537)-1),D1537)),4),PlanCont,0)),ISNUMBER(MATCH(LEFT(TRIM(IF(ISNUMBER(FIND(".",D1537)),LEFT(D1537,FIND(".",D1537)-1),D1537)),3),PlanCont,0)))),"Contul debitor nu există în plan. ",""))&amp;IF(E1537="","Lipsește contul creditor. ",IF(NOT(OR(ISNUMBER(MATCH(TRIM(IF(ISNUMBER(FIND(".",E1537)),LEFT(E1537,FIND(".",E1537)-1),E1537)),PlanCont,0)),ISNUMBER(MATCH(LEFT(TRIM(IF(ISNUMBER(FIND(".",E1537)),LEFT(E1537,FIND(".",E1537)-1),E1537)),4),PlanCont,0)),ISNUMBER(MATCH(LEFT(TRIM(IF(ISNUMBER(FIND(".",E1537)),LEFT(E1537,FIND(".",E1537)-1),E1537)),3),PlanCont,0)))),"Contul creditor nu există în plan. ",""))&amp;IF(AND(D1537&lt;&gt;"",TRIM(D1537&amp;"")=TRIM(E1537&amp;"")),"Același cont pe debit și credit. ","")&amp;IF(N(F1537)=0,"Lipsește suma. ","")&amp;IF(AND(N(F1537)&lt;0,J1537&lt;&gt;"Stornare"),"Sumă negativă într-o notă care nu e de stornare. ","")&amp;IF(C1537="","Lipsește explicația. ","")))</f>
        <v/>
      </c>
      <c r="L1537" s="1" t="str">
        <f>IF(B1537="","",B1537&amp;"|"&amp;COUNTIF($B$5:B1537,B1537))</f>
        <v/>
      </c>
      <c r="M1537" s="1" t="str">
        <f t="shared" si="71"/>
        <v/>
      </c>
    </row>
    <row r="1538" spans="2:13" x14ac:dyDescent="0.2">
      <c r="B1538" s="18"/>
      <c r="C1538" s="13"/>
      <c r="D1538" s="22"/>
      <c r="E1538" s="22"/>
      <c r="F1538" s="23"/>
      <c r="G1538" s="24" t="str">
        <f>IF(B1538="","",IFERROR(INDEX('Registru note'!$C$5:$C$504,MATCH(B1538,'Registru note'!$B$5:$B$504,0)),""))</f>
        <v/>
      </c>
      <c r="H1538" s="25" t="str">
        <f t="shared" si="69"/>
        <v/>
      </c>
      <c r="I1538" s="25" t="str">
        <f t="shared" si="70"/>
        <v/>
      </c>
      <c r="J1538" s="15" t="str">
        <f>IF(B1538="","",IFERROR(INDEX('Registru note'!$D$5:$D$504,MATCH(B1538,'Registru note'!$B$5:$B$504,0)),""))</f>
        <v/>
      </c>
      <c r="K1538" s="17" t="str">
        <f>IF(AND(B1538="",D1538="",E1538=""),"",TRIM(IF(ISNA(MATCH(B1538,'Registru note'!$B$5:$B$504,0)),"Nota nu există în registru. ","")&amp;IF(D1538="","Lipsește contul debitor. ",IF(NOT(OR(ISNUMBER(MATCH(TRIM(IF(ISNUMBER(FIND(".",D1538)),LEFT(D1538,FIND(".",D1538)-1),D1538)),PlanCont,0)),ISNUMBER(MATCH(LEFT(TRIM(IF(ISNUMBER(FIND(".",D1538)),LEFT(D1538,FIND(".",D1538)-1),D1538)),4),PlanCont,0)),ISNUMBER(MATCH(LEFT(TRIM(IF(ISNUMBER(FIND(".",D1538)),LEFT(D1538,FIND(".",D1538)-1),D1538)),3),PlanCont,0)))),"Contul debitor nu există în plan. ",""))&amp;IF(E1538="","Lipsește contul creditor. ",IF(NOT(OR(ISNUMBER(MATCH(TRIM(IF(ISNUMBER(FIND(".",E1538)),LEFT(E1538,FIND(".",E1538)-1),E1538)),PlanCont,0)),ISNUMBER(MATCH(LEFT(TRIM(IF(ISNUMBER(FIND(".",E1538)),LEFT(E1538,FIND(".",E1538)-1),E1538)),4),PlanCont,0)),ISNUMBER(MATCH(LEFT(TRIM(IF(ISNUMBER(FIND(".",E1538)),LEFT(E1538,FIND(".",E1538)-1),E1538)),3),PlanCont,0)))),"Contul creditor nu există în plan. ",""))&amp;IF(AND(D1538&lt;&gt;"",TRIM(D1538&amp;"")=TRIM(E1538&amp;"")),"Același cont pe debit și credit. ","")&amp;IF(N(F1538)=0,"Lipsește suma. ","")&amp;IF(AND(N(F1538)&lt;0,J1538&lt;&gt;"Stornare"),"Sumă negativă într-o notă care nu e de stornare. ","")&amp;IF(C1538="","Lipsește explicația. ","")))</f>
        <v/>
      </c>
      <c r="L1538" s="1" t="str">
        <f>IF(B1538="","",B1538&amp;"|"&amp;COUNTIF($B$5:B1538,B1538))</f>
        <v/>
      </c>
      <c r="M1538" s="1" t="str">
        <f t="shared" si="71"/>
        <v/>
      </c>
    </row>
    <row r="1539" spans="2:13" x14ac:dyDescent="0.2">
      <c r="B1539" s="18"/>
      <c r="C1539" s="13"/>
      <c r="D1539" s="22"/>
      <c r="E1539" s="22"/>
      <c r="F1539" s="23"/>
      <c r="G1539" s="24" t="str">
        <f>IF(B1539="","",IFERROR(INDEX('Registru note'!$C$5:$C$504,MATCH(B1539,'Registru note'!$B$5:$B$504,0)),""))</f>
        <v/>
      </c>
      <c r="H1539" s="25" t="str">
        <f t="shared" si="69"/>
        <v/>
      </c>
      <c r="I1539" s="25" t="str">
        <f t="shared" si="70"/>
        <v/>
      </c>
      <c r="J1539" s="15" t="str">
        <f>IF(B1539="","",IFERROR(INDEX('Registru note'!$D$5:$D$504,MATCH(B1539,'Registru note'!$B$5:$B$504,0)),""))</f>
        <v/>
      </c>
      <c r="K1539" s="17" t="str">
        <f>IF(AND(B1539="",D1539="",E1539=""),"",TRIM(IF(ISNA(MATCH(B1539,'Registru note'!$B$5:$B$504,0)),"Nota nu există în registru. ","")&amp;IF(D1539="","Lipsește contul debitor. ",IF(NOT(OR(ISNUMBER(MATCH(TRIM(IF(ISNUMBER(FIND(".",D1539)),LEFT(D1539,FIND(".",D1539)-1),D1539)),PlanCont,0)),ISNUMBER(MATCH(LEFT(TRIM(IF(ISNUMBER(FIND(".",D1539)),LEFT(D1539,FIND(".",D1539)-1),D1539)),4),PlanCont,0)),ISNUMBER(MATCH(LEFT(TRIM(IF(ISNUMBER(FIND(".",D1539)),LEFT(D1539,FIND(".",D1539)-1),D1539)),3),PlanCont,0)))),"Contul debitor nu există în plan. ",""))&amp;IF(E1539="","Lipsește contul creditor. ",IF(NOT(OR(ISNUMBER(MATCH(TRIM(IF(ISNUMBER(FIND(".",E1539)),LEFT(E1539,FIND(".",E1539)-1),E1539)),PlanCont,0)),ISNUMBER(MATCH(LEFT(TRIM(IF(ISNUMBER(FIND(".",E1539)),LEFT(E1539,FIND(".",E1539)-1),E1539)),4),PlanCont,0)),ISNUMBER(MATCH(LEFT(TRIM(IF(ISNUMBER(FIND(".",E1539)),LEFT(E1539,FIND(".",E1539)-1),E1539)),3),PlanCont,0)))),"Contul creditor nu există în plan. ",""))&amp;IF(AND(D1539&lt;&gt;"",TRIM(D1539&amp;"")=TRIM(E1539&amp;"")),"Același cont pe debit și credit. ","")&amp;IF(N(F1539)=0,"Lipsește suma. ","")&amp;IF(AND(N(F1539)&lt;0,J1539&lt;&gt;"Stornare"),"Sumă negativă într-o notă care nu e de stornare. ","")&amp;IF(C1539="","Lipsește explicația. ","")))</f>
        <v/>
      </c>
      <c r="L1539" s="1" t="str">
        <f>IF(B1539="","",B1539&amp;"|"&amp;COUNTIF($B$5:B1539,B1539))</f>
        <v/>
      </c>
      <c r="M1539" s="1" t="str">
        <f t="shared" si="71"/>
        <v/>
      </c>
    </row>
    <row r="1540" spans="2:13" x14ac:dyDescent="0.2">
      <c r="B1540" s="18"/>
      <c r="C1540" s="13"/>
      <c r="D1540" s="22"/>
      <c r="E1540" s="22"/>
      <c r="F1540" s="23"/>
      <c r="G1540" s="24" t="str">
        <f>IF(B1540="","",IFERROR(INDEX('Registru note'!$C$5:$C$504,MATCH(B1540,'Registru note'!$B$5:$B$504,0)),""))</f>
        <v/>
      </c>
      <c r="H1540" s="25" t="str">
        <f t="shared" si="69"/>
        <v/>
      </c>
      <c r="I1540" s="25" t="str">
        <f t="shared" si="70"/>
        <v/>
      </c>
      <c r="J1540" s="15" t="str">
        <f>IF(B1540="","",IFERROR(INDEX('Registru note'!$D$5:$D$504,MATCH(B1540,'Registru note'!$B$5:$B$504,0)),""))</f>
        <v/>
      </c>
      <c r="K1540" s="17" t="str">
        <f>IF(AND(B1540="",D1540="",E1540=""),"",TRIM(IF(ISNA(MATCH(B1540,'Registru note'!$B$5:$B$504,0)),"Nota nu există în registru. ","")&amp;IF(D1540="","Lipsește contul debitor. ",IF(NOT(OR(ISNUMBER(MATCH(TRIM(IF(ISNUMBER(FIND(".",D1540)),LEFT(D1540,FIND(".",D1540)-1),D1540)),PlanCont,0)),ISNUMBER(MATCH(LEFT(TRIM(IF(ISNUMBER(FIND(".",D1540)),LEFT(D1540,FIND(".",D1540)-1),D1540)),4),PlanCont,0)),ISNUMBER(MATCH(LEFT(TRIM(IF(ISNUMBER(FIND(".",D1540)),LEFT(D1540,FIND(".",D1540)-1),D1540)),3),PlanCont,0)))),"Contul debitor nu există în plan. ",""))&amp;IF(E1540="","Lipsește contul creditor. ",IF(NOT(OR(ISNUMBER(MATCH(TRIM(IF(ISNUMBER(FIND(".",E1540)),LEFT(E1540,FIND(".",E1540)-1),E1540)),PlanCont,0)),ISNUMBER(MATCH(LEFT(TRIM(IF(ISNUMBER(FIND(".",E1540)),LEFT(E1540,FIND(".",E1540)-1),E1540)),4),PlanCont,0)),ISNUMBER(MATCH(LEFT(TRIM(IF(ISNUMBER(FIND(".",E1540)),LEFT(E1540,FIND(".",E1540)-1),E1540)),3),PlanCont,0)))),"Contul creditor nu există în plan. ",""))&amp;IF(AND(D1540&lt;&gt;"",TRIM(D1540&amp;"")=TRIM(E1540&amp;"")),"Același cont pe debit și credit. ","")&amp;IF(N(F1540)=0,"Lipsește suma. ","")&amp;IF(AND(N(F1540)&lt;0,J1540&lt;&gt;"Stornare"),"Sumă negativă într-o notă care nu e de stornare. ","")&amp;IF(C1540="","Lipsește explicația. ","")))</f>
        <v/>
      </c>
      <c r="L1540" s="1" t="str">
        <f>IF(B1540="","",B1540&amp;"|"&amp;COUNTIF($B$5:B1540,B1540))</f>
        <v/>
      </c>
      <c r="M1540" s="1" t="str">
        <f t="shared" si="71"/>
        <v/>
      </c>
    </row>
    <row r="1541" spans="2:13" x14ac:dyDescent="0.2">
      <c r="B1541" s="18"/>
      <c r="C1541" s="13"/>
      <c r="D1541" s="22"/>
      <c r="E1541" s="22"/>
      <c r="F1541" s="23"/>
      <c r="G1541" s="24" t="str">
        <f>IF(B1541="","",IFERROR(INDEX('Registru note'!$C$5:$C$504,MATCH(B1541,'Registru note'!$B$5:$B$504,0)),""))</f>
        <v/>
      </c>
      <c r="H1541" s="25" t="str">
        <f t="shared" ref="H1541:H1604" si="72">IF(D1541="","",IFERROR(INDEX(PlanDen,MATCH(TRIM(IF(ISNUMBER(FIND(".",D1541)),LEFT(D1541,FIND(".",D1541)-1),D1541)),PlanCont,0)),IFERROR(INDEX(PlanDen,MATCH(LEFT(TRIM(IF(ISNUMBER(FIND(".",D1541)),LEFT(D1541,FIND(".",D1541)-1),D1541)),4),PlanCont,0)),IFERROR(INDEX(PlanDen,MATCH(LEFT(TRIM(IF(ISNUMBER(FIND(".",D1541)),LEFT(D1541,FIND(".",D1541)-1),D1541)),3),PlanCont,0)),"Cont inexistent în plan"))))</f>
        <v/>
      </c>
      <c r="I1541" s="25" t="str">
        <f t="shared" ref="I1541:I1604" si="73">IF(E1541="","",IFERROR(INDEX(PlanDen,MATCH(TRIM(IF(ISNUMBER(FIND(".",E1541)),LEFT(E1541,FIND(".",E1541)-1),E1541)),PlanCont,0)),IFERROR(INDEX(PlanDen,MATCH(LEFT(TRIM(IF(ISNUMBER(FIND(".",E1541)),LEFT(E1541,FIND(".",E1541)-1),E1541)),4),PlanCont,0)),IFERROR(INDEX(PlanDen,MATCH(LEFT(TRIM(IF(ISNUMBER(FIND(".",E1541)),LEFT(E1541,FIND(".",E1541)-1),E1541)),3),PlanCont,0)),"Cont inexistent în plan"))))</f>
        <v/>
      </c>
      <c r="J1541" s="15" t="str">
        <f>IF(B1541="","",IFERROR(INDEX('Registru note'!$D$5:$D$504,MATCH(B1541,'Registru note'!$B$5:$B$504,0)),""))</f>
        <v/>
      </c>
      <c r="K1541" s="17" t="str">
        <f>IF(AND(B1541="",D1541="",E1541=""),"",TRIM(IF(ISNA(MATCH(B1541,'Registru note'!$B$5:$B$504,0)),"Nota nu există în registru. ","")&amp;IF(D1541="","Lipsește contul debitor. ",IF(NOT(OR(ISNUMBER(MATCH(TRIM(IF(ISNUMBER(FIND(".",D1541)),LEFT(D1541,FIND(".",D1541)-1),D1541)),PlanCont,0)),ISNUMBER(MATCH(LEFT(TRIM(IF(ISNUMBER(FIND(".",D1541)),LEFT(D1541,FIND(".",D1541)-1),D1541)),4),PlanCont,0)),ISNUMBER(MATCH(LEFT(TRIM(IF(ISNUMBER(FIND(".",D1541)),LEFT(D1541,FIND(".",D1541)-1),D1541)),3),PlanCont,0)))),"Contul debitor nu există în plan. ",""))&amp;IF(E1541="","Lipsește contul creditor. ",IF(NOT(OR(ISNUMBER(MATCH(TRIM(IF(ISNUMBER(FIND(".",E1541)),LEFT(E1541,FIND(".",E1541)-1),E1541)),PlanCont,0)),ISNUMBER(MATCH(LEFT(TRIM(IF(ISNUMBER(FIND(".",E1541)),LEFT(E1541,FIND(".",E1541)-1),E1541)),4),PlanCont,0)),ISNUMBER(MATCH(LEFT(TRIM(IF(ISNUMBER(FIND(".",E1541)),LEFT(E1541,FIND(".",E1541)-1),E1541)),3),PlanCont,0)))),"Contul creditor nu există în plan. ",""))&amp;IF(AND(D1541&lt;&gt;"",TRIM(D1541&amp;"")=TRIM(E1541&amp;"")),"Același cont pe debit și credit. ","")&amp;IF(N(F1541)=0,"Lipsește suma. ","")&amp;IF(AND(N(F1541)&lt;0,J1541&lt;&gt;"Stornare"),"Sumă negativă într-o notă care nu e de stornare. ","")&amp;IF(C1541="","Lipsește explicația. ","")))</f>
        <v/>
      </c>
      <c r="L1541" s="1" t="str">
        <f>IF(B1541="","",B1541&amp;"|"&amp;COUNTIF($B$5:B1541,B1541))</f>
        <v/>
      </c>
      <c r="M1541" s="1" t="str">
        <f t="shared" ref="M1541:M1604" si="74">IF(OR(B1541="",NOT(ISNUMBER(G1541))),"",G1541*100000+ROW())</f>
        <v/>
      </c>
    </row>
    <row r="1542" spans="2:13" x14ac:dyDescent="0.2">
      <c r="B1542" s="18"/>
      <c r="C1542" s="13"/>
      <c r="D1542" s="22"/>
      <c r="E1542" s="22"/>
      <c r="F1542" s="23"/>
      <c r="G1542" s="24" t="str">
        <f>IF(B1542="","",IFERROR(INDEX('Registru note'!$C$5:$C$504,MATCH(B1542,'Registru note'!$B$5:$B$504,0)),""))</f>
        <v/>
      </c>
      <c r="H1542" s="25" t="str">
        <f t="shared" si="72"/>
        <v/>
      </c>
      <c r="I1542" s="25" t="str">
        <f t="shared" si="73"/>
        <v/>
      </c>
      <c r="J1542" s="15" t="str">
        <f>IF(B1542="","",IFERROR(INDEX('Registru note'!$D$5:$D$504,MATCH(B1542,'Registru note'!$B$5:$B$504,0)),""))</f>
        <v/>
      </c>
      <c r="K1542" s="17" t="str">
        <f>IF(AND(B1542="",D1542="",E1542=""),"",TRIM(IF(ISNA(MATCH(B1542,'Registru note'!$B$5:$B$504,0)),"Nota nu există în registru. ","")&amp;IF(D1542="","Lipsește contul debitor. ",IF(NOT(OR(ISNUMBER(MATCH(TRIM(IF(ISNUMBER(FIND(".",D1542)),LEFT(D1542,FIND(".",D1542)-1),D1542)),PlanCont,0)),ISNUMBER(MATCH(LEFT(TRIM(IF(ISNUMBER(FIND(".",D1542)),LEFT(D1542,FIND(".",D1542)-1),D1542)),4),PlanCont,0)),ISNUMBER(MATCH(LEFT(TRIM(IF(ISNUMBER(FIND(".",D1542)),LEFT(D1542,FIND(".",D1542)-1),D1542)),3),PlanCont,0)))),"Contul debitor nu există în plan. ",""))&amp;IF(E1542="","Lipsește contul creditor. ",IF(NOT(OR(ISNUMBER(MATCH(TRIM(IF(ISNUMBER(FIND(".",E1542)),LEFT(E1542,FIND(".",E1542)-1),E1542)),PlanCont,0)),ISNUMBER(MATCH(LEFT(TRIM(IF(ISNUMBER(FIND(".",E1542)),LEFT(E1542,FIND(".",E1542)-1),E1542)),4),PlanCont,0)),ISNUMBER(MATCH(LEFT(TRIM(IF(ISNUMBER(FIND(".",E1542)),LEFT(E1542,FIND(".",E1542)-1),E1542)),3),PlanCont,0)))),"Contul creditor nu există în plan. ",""))&amp;IF(AND(D1542&lt;&gt;"",TRIM(D1542&amp;"")=TRIM(E1542&amp;"")),"Același cont pe debit și credit. ","")&amp;IF(N(F1542)=0,"Lipsește suma. ","")&amp;IF(AND(N(F1542)&lt;0,J1542&lt;&gt;"Stornare"),"Sumă negativă într-o notă care nu e de stornare. ","")&amp;IF(C1542="","Lipsește explicația. ","")))</f>
        <v/>
      </c>
      <c r="L1542" s="1" t="str">
        <f>IF(B1542="","",B1542&amp;"|"&amp;COUNTIF($B$5:B1542,B1542))</f>
        <v/>
      </c>
      <c r="M1542" s="1" t="str">
        <f t="shared" si="74"/>
        <v/>
      </c>
    </row>
    <row r="1543" spans="2:13" x14ac:dyDescent="0.2">
      <c r="B1543" s="18"/>
      <c r="C1543" s="13"/>
      <c r="D1543" s="22"/>
      <c r="E1543" s="22"/>
      <c r="F1543" s="23"/>
      <c r="G1543" s="24" t="str">
        <f>IF(B1543="","",IFERROR(INDEX('Registru note'!$C$5:$C$504,MATCH(B1543,'Registru note'!$B$5:$B$504,0)),""))</f>
        <v/>
      </c>
      <c r="H1543" s="25" t="str">
        <f t="shared" si="72"/>
        <v/>
      </c>
      <c r="I1543" s="25" t="str">
        <f t="shared" si="73"/>
        <v/>
      </c>
      <c r="J1543" s="15" t="str">
        <f>IF(B1543="","",IFERROR(INDEX('Registru note'!$D$5:$D$504,MATCH(B1543,'Registru note'!$B$5:$B$504,0)),""))</f>
        <v/>
      </c>
      <c r="K1543" s="17" t="str">
        <f>IF(AND(B1543="",D1543="",E1543=""),"",TRIM(IF(ISNA(MATCH(B1543,'Registru note'!$B$5:$B$504,0)),"Nota nu există în registru. ","")&amp;IF(D1543="","Lipsește contul debitor. ",IF(NOT(OR(ISNUMBER(MATCH(TRIM(IF(ISNUMBER(FIND(".",D1543)),LEFT(D1543,FIND(".",D1543)-1),D1543)),PlanCont,0)),ISNUMBER(MATCH(LEFT(TRIM(IF(ISNUMBER(FIND(".",D1543)),LEFT(D1543,FIND(".",D1543)-1),D1543)),4),PlanCont,0)),ISNUMBER(MATCH(LEFT(TRIM(IF(ISNUMBER(FIND(".",D1543)),LEFT(D1543,FIND(".",D1543)-1),D1543)),3),PlanCont,0)))),"Contul debitor nu există în plan. ",""))&amp;IF(E1543="","Lipsește contul creditor. ",IF(NOT(OR(ISNUMBER(MATCH(TRIM(IF(ISNUMBER(FIND(".",E1543)),LEFT(E1543,FIND(".",E1543)-1),E1543)),PlanCont,0)),ISNUMBER(MATCH(LEFT(TRIM(IF(ISNUMBER(FIND(".",E1543)),LEFT(E1543,FIND(".",E1543)-1),E1543)),4),PlanCont,0)),ISNUMBER(MATCH(LEFT(TRIM(IF(ISNUMBER(FIND(".",E1543)),LEFT(E1543,FIND(".",E1543)-1),E1543)),3),PlanCont,0)))),"Contul creditor nu există în plan. ",""))&amp;IF(AND(D1543&lt;&gt;"",TRIM(D1543&amp;"")=TRIM(E1543&amp;"")),"Același cont pe debit și credit. ","")&amp;IF(N(F1543)=0,"Lipsește suma. ","")&amp;IF(AND(N(F1543)&lt;0,J1543&lt;&gt;"Stornare"),"Sumă negativă într-o notă care nu e de stornare. ","")&amp;IF(C1543="","Lipsește explicația. ","")))</f>
        <v/>
      </c>
      <c r="L1543" s="1" t="str">
        <f>IF(B1543="","",B1543&amp;"|"&amp;COUNTIF($B$5:B1543,B1543))</f>
        <v/>
      </c>
      <c r="M1543" s="1" t="str">
        <f t="shared" si="74"/>
        <v/>
      </c>
    </row>
    <row r="1544" spans="2:13" x14ac:dyDescent="0.2">
      <c r="B1544" s="18"/>
      <c r="C1544" s="13"/>
      <c r="D1544" s="22"/>
      <c r="E1544" s="22"/>
      <c r="F1544" s="23"/>
      <c r="G1544" s="24" t="str">
        <f>IF(B1544="","",IFERROR(INDEX('Registru note'!$C$5:$C$504,MATCH(B1544,'Registru note'!$B$5:$B$504,0)),""))</f>
        <v/>
      </c>
      <c r="H1544" s="25" t="str">
        <f t="shared" si="72"/>
        <v/>
      </c>
      <c r="I1544" s="25" t="str">
        <f t="shared" si="73"/>
        <v/>
      </c>
      <c r="J1544" s="15" t="str">
        <f>IF(B1544="","",IFERROR(INDEX('Registru note'!$D$5:$D$504,MATCH(B1544,'Registru note'!$B$5:$B$504,0)),""))</f>
        <v/>
      </c>
      <c r="K1544" s="17" t="str">
        <f>IF(AND(B1544="",D1544="",E1544=""),"",TRIM(IF(ISNA(MATCH(B1544,'Registru note'!$B$5:$B$504,0)),"Nota nu există în registru. ","")&amp;IF(D1544="","Lipsește contul debitor. ",IF(NOT(OR(ISNUMBER(MATCH(TRIM(IF(ISNUMBER(FIND(".",D1544)),LEFT(D1544,FIND(".",D1544)-1),D1544)),PlanCont,0)),ISNUMBER(MATCH(LEFT(TRIM(IF(ISNUMBER(FIND(".",D1544)),LEFT(D1544,FIND(".",D1544)-1),D1544)),4),PlanCont,0)),ISNUMBER(MATCH(LEFT(TRIM(IF(ISNUMBER(FIND(".",D1544)),LEFT(D1544,FIND(".",D1544)-1),D1544)),3),PlanCont,0)))),"Contul debitor nu există în plan. ",""))&amp;IF(E1544="","Lipsește contul creditor. ",IF(NOT(OR(ISNUMBER(MATCH(TRIM(IF(ISNUMBER(FIND(".",E1544)),LEFT(E1544,FIND(".",E1544)-1),E1544)),PlanCont,0)),ISNUMBER(MATCH(LEFT(TRIM(IF(ISNUMBER(FIND(".",E1544)),LEFT(E1544,FIND(".",E1544)-1),E1544)),4),PlanCont,0)),ISNUMBER(MATCH(LEFT(TRIM(IF(ISNUMBER(FIND(".",E1544)),LEFT(E1544,FIND(".",E1544)-1),E1544)),3),PlanCont,0)))),"Contul creditor nu există în plan. ",""))&amp;IF(AND(D1544&lt;&gt;"",TRIM(D1544&amp;"")=TRIM(E1544&amp;"")),"Același cont pe debit și credit. ","")&amp;IF(N(F1544)=0,"Lipsește suma. ","")&amp;IF(AND(N(F1544)&lt;0,J1544&lt;&gt;"Stornare"),"Sumă negativă într-o notă care nu e de stornare. ","")&amp;IF(C1544="","Lipsește explicația. ","")))</f>
        <v/>
      </c>
      <c r="L1544" s="1" t="str">
        <f>IF(B1544="","",B1544&amp;"|"&amp;COUNTIF($B$5:B1544,B1544))</f>
        <v/>
      </c>
      <c r="M1544" s="1" t="str">
        <f t="shared" si="74"/>
        <v/>
      </c>
    </row>
    <row r="1545" spans="2:13" x14ac:dyDescent="0.2">
      <c r="B1545" s="18"/>
      <c r="C1545" s="13"/>
      <c r="D1545" s="22"/>
      <c r="E1545" s="22"/>
      <c r="F1545" s="23"/>
      <c r="G1545" s="24" t="str">
        <f>IF(B1545="","",IFERROR(INDEX('Registru note'!$C$5:$C$504,MATCH(B1545,'Registru note'!$B$5:$B$504,0)),""))</f>
        <v/>
      </c>
      <c r="H1545" s="25" t="str">
        <f t="shared" si="72"/>
        <v/>
      </c>
      <c r="I1545" s="25" t="str">
        <f t="shared" si="73"/>
        <v/>
      </c>
      <c r="J1545" s="15" t="str">
        <f>IF(B1545="","",IFERROR(INDEX('Registru note'!$D$5:$D$504,MATCH(B1545,'Registru note'!$B$5:$B$504,0)),""))</f>
        <v/>
      </c>
      <c r="K1545" s="17" t="str">
        <f>IF(AND(B1545="",D1545="",E1545=""),"",TRIM(IF(ISNA(MATCH(B1545,'Registru note'!$B$5:$B$504,0)),"Nota nu există în registru. ","")&amp;IF(D1545="","Lipsește contul debitor. ",IF(NOT(OR(ISNUMBER(MATCH(TRIM(IF(ISNUMBER(FIND(".",D1545)),LEFT(D1545,FIND(".",D1545)-1),D1545)),PlanCont,0)),ISNUMBER(MATCH(LEFT(TRIM(IF(ISNUMBER(FIND(".",D1545)),LEFT(D1545,FIND(".",D1545)-1),D1545)),4),PlanCont,0)),ISNUMBER(MATCH(LEFT(TRIM(IF(ISNUMBER(FIND(".",D1545)),LEFT(D1545,FIND(".",D1545)-1),D1545)),3),PlanCont,0)))),"Contul debitor nu există în plan. ",""))&amp;IF(E1545="","Lipsește contul creditor. ",IF(NOT(OR(ISNUMBER(MATCH(TRIM(IF(ISNUMBER(FIND(".",E1545)),LEFT(E1545,FIND(".",E1545)-1),E1545)),PlanCont,0)),ISNUMBER(MATCH(LEFT(TRIM(IF(ISNUMBER(FIND(".",E1545)),LEFT(E1545,FIND(".",E1545)-1),E1545)),4),PlanCont,0)),ISNUMBER(MATCH(LEFT(TRIM(IF(ISNUMBER(FIND(".",E1545)),LEFT(E1545,FIND(".",E1545)-1),E1545)),3),PlanCont,0)))),"Contul creditor nu există în plan. ",""))&amp;IF(AND(D1545&lt;&gt;"",TRIM(D1545&amp;"")=TRIM(E1545&amp;"")),"Același cont pe debit și credit. ","")&amp;IF(N(F1545)=0,"Lipsește suma. ","")&amp;IF(AND(N(F1545)&lt;0,J1545&lt;&gt;"Stornare"),"Sumă negativă într-o notă care nu e de stornare. ","")&amp;IF(C1545="","Lipsește explicația. ","")))</f>
        <v/>
      </c>
      <c r="L1545" s="1" t="str">
        <f>IF(B1545="","",B1545&amp;"|"&amp;COUNTIF($B$5:B1545,B1545))</f>
        <v/>
      </c>
      <c r="M1545" s="1" t="str">
        <f t="shared" si="74"/>
        <v/>
      </c>
    </row>
    <row r="1546" spans="2:13" x14ac:dyDescent="0.2">
      <c r="B1546" s="18"/>
      <c r="C1546" s="13"/>
      <c r="D1546" s="22"/>
      <c r="E1546" s="22"/>
      <c r="F1546" s="23"/>
      <c r="G1546" s="24" t="str">
        <f>IF(B1546="","",IFERROR(INDEX('Registru note'!$C$5:$C$504,MATCH(B1546,'Registru note'!$B$5:$B$504,0)),""))</f>
        <v/>
      </c>
      <c r="H1546" s="25" t="str">
        <f t="shared" si="72"/>
        <v/>
      </c>
      <c r="I1546" s="25" t="str">
        <f t="shared" si="73"/>
        <v/>
      </c>
      <c r="J1546" s="15" t="str">
        <f>IF(B1546="","",IFERROR(INDEX('Registru note'!$D$5:$D$504,MATCH(B1546,'Registru note'!$B$5:$B$504,0)),""))</f>
        <v/>
      </c>
      <c r="K1546" s="17" t="str">
        <f>IF(AND(B1546="",D1546="",E1546=""),"",TRIM(IF(ISNA(MATCH(B1546,'Registru note'!$B$5:$B$504,0)),"Nota nu există în registru. ","")&amp;IF(D1546="","Lipsește contul debitor. ",IF(NOT(OR(ISNUMBER(MATCH(TRIM(IF(ISNUMBER(FIND(".",D1546)),LEFT(D1546,FIND(".",D1546)-1),D1546)),PlanCont,0)),ISNUMBER(MATCH(LEFT(TRIM(IF(ISNUMBER(FIND(".",D1546)),LEFT(D1546,FIND(".",D1546)-1),D1546)),4),PlanCont,0)),ISNUMBER(MATCH(LEFT(TRIM(IF(ISNUMBER(FIND(".",D1546)),LEFT(D1546,FIND(".",D1546)-1),D1546)),3),PlanCont,0)))),"Contul debitor nu există în plan. ",""))&amp;IF(E1546="","Lipsește contul creditor. ",IF(NOT(OR(ISNUMBER(MATCH(TRIM(IF(ISNUMBER(FIND(".",E1546)),LEFT(E1546,FIND(".",E1546)-1),E1546)),PlanCont,0)),ISNUMBER(MATCH(LEFT(TRIM(IF(ISNUMBER(FIND(".",E1546)),LEFT(E1546,FIND(".",E1546)-1),E1546)),4),PlanCont,0)),ISNUMBER(MATCH(LEFT(TRIM(IF(ISNUMBER(FIND(".",E1546)),LEFT(E1546,FIND(".",E1546)-1),E1546)),3),PlanCont,0)))),"Contul creditor nu există în plan. ",""))&amp;IF(AND(D1546&lt;&gt;"",TRIM(D1546&amp;"")=TRIM(E1546&amp;"")),"Același cont pe debit și credit. ","")&amp;IF(N(F1546)=0,"Lipsește suma. ","")&amp;IF(AND(N(F1546)&lt;0,J1546&lt;&gt;"Stornare"),"Sumă negativă într-o notă care nu e de stornare. ","")&amp;IF(C1546="","Lipsește explicația. ","")))</f>
        <v/>
      </c>
      <c r="L1546" s="1" t="str">
        <f>IF(B1546="","",B1546&amp;"|"&amp;COUNTIF($B$5:B1546,B1546))</f>
        <v/>
      </c>
      <c r="M1546" s="1" t="str">
        <f t="shared" si="74"/>
        <v/>
      </c>
    </row>
    <row r="1547" spans="2:13" x14ac:dyDescent="0.2">
      <c r="B1547" s="18"/>
      <c r="C1547" s="13"/>
      <c r="D1547" s="22"/>
      <c r="E1547" s="22"/>
      <c r="F1547" s="23"/>
      <c r="G1547" s="24" t="str">
        <f>IF(B1547="","",IFERROR(INDEX('Registru note'!$C$5:$C$504,MATCH(B1547,'Registru note'!$B$5:$B$504,0)),""))</f>
        <v/>
      </c>
      <c r="H1547" s="25" t="str">
        <f t="shared" si="72"/>
        <v/>
      </c>
      <c r="I1547" s="25" t="str">
        <f t="shared" si="73"/>
        <v/>
      </c>
      <c r="J1547" s="15" t="str">
        <f>IF(B1547="","",IFERROR(INDEX('Registru note'!$D$5:$D$504,MATCH(B1547,'Registru note'!$B$5:$B$504,0)),""))</f>
        <v/>
      </c>
      <c r="K1547" s="17" t="str">
        <f>IF(AND(B1547="",D1547="",E1547=""),"",TRIM(IF(ISNA(MATCH(B1547,'Registru note'!$B$5:$B$504,0)),"Nota nu există în registru. ","")&amp;IF(D1547="","Lipsește contul debitor. ",IF(NOT(OR(ISNUMBER(MATCH(TRIM(IF(ISNUMBER(FIND(".",D1547)),LEFT(D1547,FIND(".",D1547)-1),D1547)),PlanCont,0)),ISNUMBER(MATCH(LEFT(TRIM(IF(ISNUMBER(FIND(".",D1547)),LEFT(D1547,FIND(".",D1547)-1),D1547)),4),PlanCont,0)),ISNUMBER(MATCH(LEFT(TRIM(IF(ISNUMBER(FIND(".",D1547)),LEFT(D1547,FIND(".",D1547)-1),D1547)),3),PlanCont,0)))),"Contul debitor nu există în plan. ",""))&amp;IF(E1547="","Lipsește contul creditor. ",IF(NOT(OR(ISNUMBER(MATCH(TRIM(IF(ISNUMBER(FIND(".",E1547)),LEFT(E1547,FIND(".",E1547)-1),E1547)),PlanCont,0)),ISNUMBER(MATCH(LEFT(TRIM(IF(ISNUMBER(FIND(".",E1547)),LEFT(E1547,FIND(".",E1547)-1),E1547)),4),PlanCont,0)),ISNUMBER(MATCH(LEFT(TRIM(IF(ISNUMBER(FIND(".",E1547)),LEFT(E1547,FIND(".",E1547)-1),E1547)),3),PlanCont,0)))),"Contul creditor nu există în plan. ",""))&amp;IF(AND(D1547&lt;&gt;"",TRIM(D1547&amp;"")=TRIM(E1547&amp;"")),"Același cont pe debit și credit. ","")&amp;IF(N(F1547)=0,"Lipsește suma. ","")&amp;IF(AND(N(F1547)&lt;0,J1547&lt;&gt;"Stornare"),"Sumă negativă într-o notă care nu e de stornare. ","")&amp;IF(C1547="","Lipsește explicația. ","")))</f>
        <v/>
      </c>
      <c r="L1547" s="1" t="str">
        <f>IF(B1547="","",B1547&amp;"|"&amp;COUNTIF($B$5:B1547,B1547))</f>
        <v/>
      </c>
      <c r="M1547" s="1" t="str">
        <f t="shared" si="74"/>
        <v/>
      </c>
    </row>
    <row r="1548" spans="2:13" x14ac:dyDescent="0.2">
      <c r="B1548" s="18"/>
      <c r="C1548" s="13"/>
      <c r="D1548" s="22"/>
      <c r="E1548" s="22"/>
      <c r="F1548" s="23"/>
      <c r="G1548" s="24" t="str">
        <f>IF(B1548="","",IFERROR(INDEX('Registru note'!$C$5:$C$504,MATCH(B1548,'Registru note'!$B$5:$B$504,0)),""))</f>
        <v/>
      </c>
      <c r="H1548" s="25" t="str">
        <f t="shared" si="72"/>
        <v/>
      </c>
      <c r="I1548" s="25" t="str">
        <f t="shared" si="73"/>
        <v/>
      </c>
      <c r="J1548" s="15" t="str">
        <f>IF(B1548="","",IFERROR(INDEX('Registru note'!$D$5:$D$504,MATCH(B1548,'Registru note'!$B$5:$B$504,0)),""))</f>
        <v/>
      </c>
      <c r="K1548" s="17" t="str">
        <f>IF(AND(B1548="",D1548="",E1548=""),"",TRIM(IF(ISNA(MATCH(B1548,'Registru note'!$B$5:$B$504,0)),"Nota nu există în registru. ","")&amp;IF(D1548="","Lipsește contul debitor. ",IF(NOT(OR(ISNUMBER(MATCH(TRIM(IF(ISNUMBER(FIND(".",D1548)),LEFT(D1548,FIND(".",D1548)-1),D1548)),PlanCont,0)),ISNUMBER(MATCH(LEFT(TRIM(IF(ISNUMBER(FIND(".",D1548)),LEFT(D1548,FIND(".",D1548)-1),D1548)),4),PlanCont,0)),ISNUMBER(MATCH(LEFT(TRIM(IF(ISNUMBER(FIND(".",D1548)),LEFT(D1548,FIND(".",D1548)-1),D1548)),3),PlanCont,0)))),"Contul debitor nu există în plan. ",""))&amp;IF(E1548="","Lipsește contul creditor. ",IF(NOT(OR(ISNUMBER(MATCH(TRIM(IF(ISNUMBER(FIND(".",E1548)),LEFT(E1548,FIND(".",E1548)-1),E1548)),PlanCont,0)),ISNUMBER(MATCH(LEFT(TRIM(IF(ISNUMBER(FIND(".",E1548)),LEFT(E1548,FIND(".",E1548)-1),E1548)),4),PlanCont,0)),ISNUMBER(MATCH(LEFT(TRIM(IF(ISNUMBER(FIND(".",E1548)),LEFT(E1548,FIND(".",E1548)-1),E1548)),3),PlanCont,0)))),"Contul creditor nu există în plan. ",""))&amp;IF(AND(D1548&lt;&gt;"",TRIM(D1548&amp;"")=TRIM(E1548&amp;"")),"Același cont pe debit și credit. ","")&amp;IF(N(F1548)=0,"Lipsește suma. ","")&amp;IF(AND(N(F1548)&lt;0,J1548&lt;&gt;"Stornare"),"Sumă negativă într-o notă care nu e de stornare. ","")&amp;IF(C1548="","Lipsește explicația. ","")))</f>
        <v/>
      </c>
      <c r="L1548" s="1" t="str">
        <f>IF(B1548="","",B1548&amp;"|"&amp;COUNTIF($B$5:B1548,B1548))</f>
        <v/>
      </c>
      <c r="M1548" s="1" t="str">
        <f t="shared" si="74"/>
        <v/>
      </c>
    </row>
    <row r="1549" spans="2:13" x14ac:dyDescent="0.2">
      <c r="B1549" s="18"/>
      <c r="C1549" s="13"/>
      <c r="D1549" s="22"/>
      <c r="E1549" s="22"/>
      <c r="F1549" s="23"/>
      <c r="G1549" s="24" t="str">
        <f>IF(B1549="","",IFERROR(INDEX('Registru note'!$C$5:$C$504,MATCH(B1549,'Registru note'!$B$5:$B$504,0)),""))</f>
        <v/>
      </c>
      <c r="H1549" s="25" t="str">
        <f t="shared" si="72"/>
        <v/>
      </c>
      <c r="I1549" s="25" t="str">
        <f t="shared" si="73"/>
        <v/>
      </c>
      <c r="J1549" s="15" t="str">
        <f>IF(B1549="","",IFERROR(INDEX('Registru note'!$D$5:$D$504,MATCH(B1549,'Registru note'!$B$5:$B$504,0)),""))</f>
        <v/>
      </c>
      <c r="K1549" s="17" t="str">
        <f>IF(AND(B1549="",D1549="",E1549=""),"",TRIM(IF(ISNA(MATCH(B1549,'Registru note'!$B$5:$B$504,0)),"Nota nu există în registru. ","")&amp;IF(D1549="","Lipsește contul debitor. ",IF(NOT(OR(ISNUMBER(MATCH(TRIM(IF(ISNUMBER(FIND(".",D1549)),LEFT(D1549,FIND(".",D1549)-1),D1549)),PlanCont,0)),ISNUMBER(MATCH(LEFT(TRIM(IF(ISNUMBER(FIND(".",D1549)),LEFT(D1549,FIND(".",D1549)-1),D1549)),4),PlanCont,0)),ISNUMBER(MATCH(LEFT(TRIM(IF(ISNUMBER(FIND(".",D1549)),LEFT(D1549,FIND(".",D1549)-1),D1549)),3),PlanCont,0)))),"Contul debitor nu există în plan. ",""))&amp;IF(E1549="","Lipsește contul creditor. ",IF(NOT(OR(ISNUMBER(MATCH(TRIM(IF(ISNUMBER(FIND(".",E1549)),LEFT(E1549,FIND(".",E1549)-1),E1549)),PlanCont,0)),ISNUMBER(MATCH(LEFT(TRIM(IF(ISNUMBER(FIND(".",E1549)),LEFT(E1549,FIND(".",E1549)-1),E1549)),4),PlanCont,0)),ISNUMBER(MATCH(LEFT(TRIM(IF(ISNUMBER(FIND(".",E1549)),LEFT(E1549,FIND(".",E1549)-1),E1549)),3),PlanCont,0)))),"Contul creditor nu există în plan. ",""))&amp;IF(AND(D1549&lt;&gt;"",TRIM(D1549&amp;"")=TRIM(E1549&amp;"")),"Același cont pe debit și credit. ","")&amp;IF(N(F1549)=0,"Lipsește suma. ","")&amp;IF(AND(N(F1549)&lt;0,J1549&lt;&gt;"Stornare"),"Sumă negativă într-o notă care nu e de stornare. ","")&amp;IF(C1549="","Lipsește explicația. ","")))</f>
        <v/>
      </c>
      <c r="L1549" s="1" t="str">
        <f>IF(B1549="","",B1549&amp;"|"&amp;COUNTIF($B$5:B1549,B1549))</f>
        <v/>
      </c>
      <c r="M1549" s="1" t="str">
        <f t="shared" si="74"/>
        <v/>
      </c>
    </row>
    <row r="1550" spans="2:13" x14ac:dyDescent="0.2">
      <c r="B1550" s="18"/>
      <c r="C1550" s="13"/>
      <c r="D1550" s="22"/>
      <c r="E1550" s="22"/>
      <c r="F1550" s="23"/>
      <c r="G1550" s="24" t="str">
        <f>IF(B1550="","",IFERROR(INDEX('Registru note'!$C$5:$C$504,MATCH(B1550,'Registru note'!$B$5:$B$504,0)),""))</f>
        <v/>
      </c>
      <c r="H1550" s="25" t="str">
        <f t="shared" si="72"/>
        <v/>
      </c>
      <c r="I1550" s="25" t="str">
        <f t="shared" si="73"/>
        <v/>
      </c>
      <c r="J1550" s="15" t="str">
        <f>IF(B1550="","",IFERROR(INDEX('Registru note'!$D$5:$D$504,MATCH(B1550,'Registru note'!$B$5:$B$504,0)),""))</f>
        <v/>
      </c>
      <c r="K1550" s="17" t="str">
        <f>IF(AND(B1550="",D1550="",E1550=""),"",TRIM(IF(ISNA(MATCH(B1550,'Registru note'!$B$5:$B$504,0)),"Nota nu există în registru. ","")&amp;IF(D1550="","Lipsește contul debitor. ",IF(NOT(OR(ISNUMBER(MATCH(TRIM(IF(ISNUMBER(FIND(".",D1550)),LEFT(D1550,FIND(".",D1550)-1),D1550)),PlanCont,0)),ISNUMBER(MATCH(LEFT(TRIM(IF(ISNUMBER(FIND(".",D1550)),LEFT(D1550,FIND(".",D1550)-1),D1550)),4),PlanCont,0)),ISNUMBER(MATCH(LEFT(TRIM(IF(ISNUMBER(FIND(".",D1550)),LEFT(D1550,FIND(".",D1550)-1),D1550)),3),PlanCont,0)))),"Contul debitor nu există în plan. ",""))&amp;IF(E1550="","Lipsește contul creditor. ",IF(NOT(OR(ISNUMBER(MATCH(TRIM(IF(ISNUMBER(FIND(".",E1550)),LEFT(E1550,FIND(".",E1550)-1),E1550)),PlanCont,0)),ISNUMBER(MATCH(LEFT(TRIM(IF(ISNUMBER(FIND(".",E1550)),LEFT(E1550,FIND(".",E1550)-1),E1550)),4),PlanCont,0)),ISNUMBER(MATCH(LEFT(TRIM(IF(ISNUMBER(FIND(".",E1550)),LEFT(E1550,FIND(".",E1550)-1),E1550)),3),PlanCont,0)))),"Contul creditor nu există în plan. ",""))&amp;IF(AND(D1550&lt;&gt;"",TRIM(D1550&amp;"")=TRIM(E1550&amp;"")),"Același cont pe debit și credit. ","")&amp;IF(N(F1550)=0,"Lipsește suma. ","")&amp;IF(AND(N(F1550)&lt;0,J1550&lt;&gt;"Stornare"),"Sumă negativă într-o notă care nu e de stornare. ","")&amp;IF(C1550="","Lipsește explicația. ","")))</f>
        <v/>
      </c>
      <c r="L1550" s="1" t="str">
        <f>IF(B1550="","",B1550&amp;"|"&amp;COUNTIF($B$5:B1550,B1550))</f>
        <v/>
      </c>
      <c r="M1550" s="1" t="str">
        <f t="shared" si="74"/>
        <v/>
      </c>
    </row>
    <row r="1551" spans="2:13" x14ac:dyDescent="0.2">
      <c r="B1551" s="18"/>
      <c r="C1551" s="13"/>
      <c r="D1551" s="22"/>
      <c r="E1551" s="22"/>
      <c r="F1551" s="23"/>
      <c r="G1551" s="24" t="str">
        <f>IF(B1551="","",IFERROR(INDEX('Registru note'!$C$5:$C$504,MATCH(B1551,'Registru note'!$B$5:$B$504,0)),""))</f>
        <v/>
      </c>
      <c r="H1551" s="25" t="str">
        <f t="shared" si="72"/>
        <v/>
      </c>
      <c r="I1551" s="25" t="str">
        <f t="shared" si="73"/>
        <v/>
      </c>
      <c r="J1551" s="15" t="str">
        <f>IF(B1551="","",IFERROR(INDEX('Registru note'!$D$5:$D$504,MATCH(B1551,'Registru note'!$B$5:$B$504,0)),""))</f>
        <v/>
      </c>
      <c r="K1551" s="17" t="str">
        <f>IF(AND(B1551="",D1551="",E1551=""),"",TRIM(IF(ISNA(MATCH(B1551,'Registru note'!$B$5:$B$504,0)),"Nota nu există în registru. ","")&amp;IF(D1551="","Lipsește contul debitor. ",IF(NOT(OR(ISNUMBER(MATCH(TRIM(IF(ISNUMBER(FIND(".",D1551)),LEFT(D1551,FIND(".",D1551)-1),D1551)),PlanCont,0)),ISNUMBER(MATCH(LEFT(TRIM(IF(ISNUMBER(FIND(".",D1551)),LEFT(D1551,FIND(".",D1551)-1),D1551)),4),PlanCont,0)),ISNUMBER(MATCH(LEFT(TRIM(IF(ISNUMBER(FIND(".",D1551)),LEFT(D1551,FIND(".",D1551)-1),D1551)),3),PlanCont,0)))),"Contul debitor nu există în plan. ",""))&amp;IF(E1551="","Lipsește contul creditor. ",IF(NOT(OR(ISNUMBER(MATCH(TRIM(IF(ISNUMBER(FIND(".",E1551)),LEFT(E1551,FIND(".",E1551)-1),E1551)),PlanCont,0)),ISNUMBER(MATCH(LEFT(TRIM(IF(ISNUMBER(FIND(".",E1551)),LEFT(E1551,FIND(".",E1551)-1),E1551)),4),PlanCont,0)),ISNUMBER(MATCH(LEFT(TRIM(IF(ISNUMBER(FIND(".",E1551)),LEFT(E1551,FIND(".",E1551)-1),E1551)),3),PlanCont,0)))),"Contul creditor nu există în plan. ",""))&amp;IF(AND(D1551&lt;&gt;"",TRIM(D1551&amp;"")=TRIM(E1551&amp;"")),"Același cont pe debit și credit. ","")&amp;IF(N(F1551)=0,"Lipsește suma. ","")&amp;IF(AND(N(F1551)&lt;0,J1551&lt;&gt;"Stornare"),"Sumă negativă într-o notă care nu e de stornare. ","")&amp;IF(C1551="","Lipsește explicația. ","")))</f>
        <v/>
      </c>
      <c r="L1551" s="1" t="str">
        <f>IF(B1551="","",B1551&amp;"|"&amp;COUNTIF($B$5:B1551,B1551))</f>
        <v/>
      </c>
      <c r="M1551" s="1" t="str">
        <f t="shared" si="74"/>
        <v/>
      </c>
    </row>
    <row r="1552" spans="2:13" x14ac:dyDescent="0.2">
      <c r="B1552" s="18"/>
      <c r="C1552" s="13"/>
      <c r="D1552" s="22"/>
      <c r="E1552" s="22"/>
      <c r="F1552" s="23"/>
      <c r="G1552" s="24" t="str">
        <f>IF(B1552="","",IFERROR(INDEX('Registru note'!$C$5:$C$504,MATCH(B1552,'Registru note'!$B$5:$B$504,0)),""))</f>
        <v/>
      </c>
      <c r="H1552" s="25" t="str">
        <f t="shared" si="72"/>
        <v/>
      </c>
      <c r="I1552" s="25" t="str">
        <f t="shared" si="73"/>
        <v/>
      </c>
      <c r="J1552" s="15" t="str">
        <f>IF(B1552="","",IFERROR(INDEX('Registru note'!$D$5:$D$504,MATCH(B1552,'Registru note'!$B$5:$B$504,0)),""))</f>
        <v/>
      </c>
      <c r="K1552" s="17" t="str">
        <f>IF(AND(B1552="",D1552="",E1552=""),"",TRIM(IF(ISNA(MATCH(B1552,'Registru note'!$B$5:$B$504,0)),"Nota nu există în registru. ","")&amp;IF(D1552="","Lipsește contul debitor. ",IF(NOT(OR(ISNUMBER(MATCH(TRIM(IF(ISNUMBER(FIND(".",D1552)),LEFT(D1552,FIND(".",D1552)-1),D1552)),PlanCont,0)),ISNUMBER(MATCH(LEFT(TRIM(IF(ISNUMBER(FIND(".",D1552)),LEFT(D1552,FIND(".",D1552)-1),D1552)),4),PlanCont,0)),ISNUMBER(MATCH(LEFT(TRIM(IF(ISNUMBER(FIND(".",D1552)),LEFT(D1552,FIND(".",D1552)-1),D1552)),3),PlanCont,0)))),"Contul debitor nu există în plan. ",""))&amp;IF(E1552="","Lipsește contul creditor. ",IF(NOT(OR(ISNUMBER(MATCH(TRIM(IF(ISNUMBER(FIND(".",E1552)),LEFT(E1552,FIND(".",E1552)-1),E1552)),PlanCont,0)),ISNUMBER(MATCH(LEFT(TRIM(IF(ISNUMBER(FIND(".",E1552)),LEFT(E1552,FIND(".",E1552)-1),E1552)),4),PlanCont,0)),ISNUMBER(MATCH(LEFT(TRIM(IF(ISNUMBER(FIND(".",E1552)),LEFT(E1552,FIND(".",E1552)-1),E1552)),3),PlanCont,0)))),"Contul creditor nu există în plan. ",""))&amp;IF(AND(D1552&lt;&gt;"",TRIM(D1552&amp;"")=TRIM(E1552&amp;"")),"Același cont pe debit și credit. ","")&amp;IF(N(F1552)=0,"Lipsește suma. ","")&amp;IF(AND(N(F1552)&lt;0,J1552&lt;&gt;"Stornare"),"Sumă negativă într-o notă care nu e de stornare. ","")&amp;IF(C1552="","Lipsește explicația. ","")))</f>
        <v/>
      </c>
      <c r="L1552" s="1" t="str">
        <f>IF(B1552="","",B1552&amp;"|"&amp;COUNTIF($B$5:B1552,B1552))</f>
        <v/>
      </c>
      <c r="M1552" s="1" t="str">
        <f t="shared" si="74"/>
        <v/>
      </c>
    </row>
    <row r="1553" spans="2:13" x14ac:dyDescent="0.2">
      <c r="B1553" s="18"/>
      <c r="C1553" s="13"/>
      <c r="D1553" s="22"/>
      <c r="E1553" s="22"/>
      <c r="F1553" s="23"/>
      <c r="G1553" s="24" t="str">
        <f>IF(B1553="","",IFERROR(INDEX('Registru note'!$C$5:$C$504,MATCH(B1553,'Registru note'!$B$5:$B$504,0)),""))</f>
        <v/>
      </c>
      <c r="H1553" s="25" t="str">
        <f t="shared" si="72"/>
        <v/>
      </c>
      <c r="I1553" s="25" t="str">
        <f t="shared" si="73"/>
        <v/>
      </c>
      <c r="J1553" s="15" t="str">
        <f>IF(B1553="","",IFERROR(INDEX('Registru note'!$D$5:$D$504,MATCH(B1553,'Registru note'!$B$5:$B$504,0)),""))</f>
        <v/>
      </c>
      <c r="K1553" s="17" t="str">
        <f>IF(AND(B1553="",D1553="",E1553=""),"",TRIM(IF(ISNA(MATCH(B1553,'Registru note'!$B$5:$B$504,0)),"Nota nu există în registru. ","")&amp;IF(D1553="","Lipsește contul debitor. ",IF(NOT(OR(ISNUMBER(MATCH(TRIM(IF(ISNUMBER(FIND(".",D1553)),LEFT(D1553,FIND(".",D1553)-1),D1553)),PlanCont,0)),ISNUMBER(MATCH(LEFT(TRIM(IF(ISNUMBER(FIND(".",D1553)),LEFT(D1553,FIND(".",D1553)-1),D1553)),4),PlanCont,0)),ISNUMBER(MATCH(LEFT(TRIM(IF(ISNUMBER(FIND(".",D1553)),LEFT(D1553,FIND(".",D1553)-1),D1553)),3),PlanCont,0)))),"Contul debitor nu există în plan. ",""))&amp;IF(E1553="","Lipsește contul creditor. ",IF(NOT(OR(ISNUMBER(MATCH(TRIM(IF(ISNUMBER(FIND(".",E1553)),LEFT(E1553,FIND(".",E1553)-1),E1553)),PlanCont,0)),ISNUMBER(MATCH(LEFT(TRIM(IF(ISNUMBER(FIND(".",E1553)),LEFT(E1553,FIND(".",E1553)-1),E1553)),4),PlanCont,0)),ISNUMBER(MATCH(LEFT(TRIM(IF(ISNUMBER(FIND(".",E1553)),LEFT(E1553,FIND(".",E1553)-1),E1553)),3),PlanCont,0)))),"Contul creditor nu există în plan. ",""))&amp;IF(AND(D1553&lt;&gt;"",TRIM(D1553&amp;"")=TRIM(E1553&amp;"")),"Același cont pe debit și credit. ","")&amp;IF(N(F1553)=0,"Lipsește suma. ","")&amp;IF(AND(N(F1553)&lt;0,J1553&lt;&gt;"Stornare"),"Sumă negativă într-o notă care nu e de stornare. ","")&amp;IF(C1553="","Lipsește explicația. ","")))</f>
        <v/>
      </c>
      <c r="L1553" s="1" t="str">
        <f>IF(B1553="","",B1553&amp;"|"&amp;COUNTIF($B$5:B1553,B1553))</f>
        <v/>
      </c>
      <c r="M1553" s="1" t="str">
        <f t="shared" si="74"/>
        <v/>
      </c>
    </row>
    <row r="1554" spans="2:13" x14ac:dyDescent="0.2">
      <c r="B1554" s="18"/>
      <c r="C1554" s="13"/>
      <c r="D1554" s="22"/>
      <c r="E1554" s="22"/>
      <c r="F1554" s="23"/>
      <c r="G1554" s="24" t="str">
        <f>IF(B1554="","",IFERROR(INDEX('Registru note'!$C$5:$C$504,MATCH(B1554,'Registru note'!$B$5:$B$504,0)),""))</f>
        <v/>
      </c>
      <c r="H1554" s="25" t="str">
        <f t="shared" si="72"/>
        <v/>
      </c>
      <c r="I1554" s="25" t="str">
        <f t="shared" si="73"/>
        <v/>
      </c>
      <c r="J1554" s="15" t="str">
        <f>IF(B1554="","",IFERROR(INDEX('Registru note'!$D$5:$D$504,MATCH(B1554,'Registru note'!$B$5:$B$504,0)),""))</f>
        <v/>
      </c>
      <c r="K1554" s="17" t="str">
        <f>IF(AND(B1554="",D1554="",E1554=""),"",TRIM(IF(ISNA(MATCH(B1554,'Registru note'!$B$5:$B$504,0)),"Nota nu există în registru. ","")&amp;IF(D1554="","Lipsește contul debitor. ",IF(NOT(OR(ISNUMBER(MATCH(TRIM(IF(ISNUMBER(FIND(".",D1554)),LEFT(D1554,FIND(".",D1554)-1),D1554)),PlanCont,0)),ISNUMBER(MATCH(LEFT(TRIM(IF(ISNUMBER(FIND(".",D1554)),LEFT(D1554,FIND(".",D1554)-1),D1554)),4),PlanCont,0)),ISNUMBER(MATCH(LEFT(TRIM(IF(ISNUMBER(FIND(".",D1554)),LEFT(D1554,FIND(".",D1554)-1),D1554)),3),PlanCont,0)))),"Contul debitor nu există în plan. ",""))&amp;IF(E1554="","Lipsește contul creditor. ",IF(NOT(OR(ISNUMBER(MATCH(TRIM(IF(ISNUMBER(FIND(".",E1554)),LEFT(E1554,FIND(".",E1554)-1),E1554)),PlanCont,0)),ISNUMBER(MATCH(LEFT(TRIM(IF(ISNUMBER(FIND(".",E1554)),LEFT(E1554,FIND(".",E1554)-1),E1554)),4),PlanCont,0)),ISNUMBER(MATCH(LEFT(TRIM(IF(ISNUMBER(FIND(".",E1554)),LEFT(E1554,FIND(".",E1554)-1),E1554)),3),PlanCont,0)))),"Contul creditor nu există în plan. ",""))&amp;IF(AND(D1554&lt;&gt;"",TRIM(D1554&amp;"")=TRIM(E1554&amp;"")),"Același cont pe debit și credit. ","")&amp;IF(N(F1554)=0,"Lipsește suma. ","")&amp;IF(AND(N(F1554)&lt;0,J1554&lt;&gt;"Stornare"),"Sumă negativă într-o notă care nu e de stornare. ","")&amp;IF(C1554="","Lipsește explicația. ","")))</f>
        <v/>
      </c>
      <c r="L1554" s="1" t="str">
        <f>IF(B1554="","",B1554&amp;"|"&amp;COUNTIF($B$5:B1554,B1554))</f>
        <v/>
      </c>
      <c r="M1554" s="1" t="str">
        <f t="shared" si="74"/>
        <v/>
      </c>
    </row>
    <row r="1555" spans="2:13" x14ac:dyDescent="0.2">
      <c r="B1555" s="18"/>
      <c r="C1555" s="13"/>
      <c r="D1555" s="22"/>
      <c r="E1555" s="22"/>
      <c r="F1555" s="23"/>
      <c r="G1555" s="24" t="str">
        <f>IF(B1555="","",IFERROR(INDEX('Registru note'!$C$5:$C$504,MATCH(B1555,'Registru note'!$B$5:$B$504,0)),""))</f>
        <v/>
      </c>
      <c r="H1555" s="25" t="str">
        <f t="shared" si="72"/>
        <v/>
      </c>
      <c r="I1555" s="25" t="str">
        <f t="shared" si="73"/>
        <v/>
      </c>
      <c r="J1555" s="15" t="str">
        <f>IF(B1555="","",IFERROR(INDEX('Registru note'!$D$5:$D$504,MATCH(B1555,'Registru note'!$B$5:$B$504,0)),""))</f>
        <v/>
      </c>
      <c r="K1555" s="17" t="str">
        <f>IF(AND(B1555="",D1555="",E1555=""),"",TRIM(IF(ISNA(MATCH(B1555,'Registru note'!$B$5:$B$504,0)),"Nota nu există în registru. ","")&amp;IF(D1555="","Lipsește contul debitor. ",IF(NOT(OR(ISNUMBER(MATCH(TRIM(IF(ISNUMBER(FIND(".",D1555)),LEFT(D1555,FIND(".",D1555)-1),D1555)),PlanCont,0)),ISNUMBER(MATCH(LEFT(TRIM(IF(ISNUMBER(FIND(".",D1555)),LEFT(D1555,FIND(".",D1555)-1),D1555)),4),PlanCont,0)),ISNUMBER(MATCH(LEFT(TRIM(IF(ISNUMBER(FIND(".",D1555)),LEFT(D1555,FIND(".",D1555)-1),D1555)),3),PlanCont,0)))),"Contul debitor nu există în plan. ",""))&amp;IF(E1555="","Lipsește contul creditor. ",IF(NOT(OR(ISNUMBER(MATCH(TRIM(IF(ISNUMBER(FIND(".",E1555)),LEFT(E1555,FIND(".",E1555)-1),E1555)),PlanCont,0)),ISNUMBER(MATCH(LEFT(TRIM(IF(ISNUMBER(FIND(".",E1555)),LEFT(E1555,FIND(".",E1555)-1),E1555)),4),PlanCont,0)),ISNUMBER(MATCH(LEFT(TRIM(IF(ISNUMBER(FIND(".",E1555)),LEFT(E1555,FIND(".",E1555)-1),E1555)),3),PlanCont,0)))),"Contul creditor nu există în plan. ",""))&amp;IF(AND(D1555&lt;&gt;"",TRIM(D1555&amp;"")=TRIM(E1555&amp;"")),"Același cont pe debit și credit. ","")&amp;IF(N(F1555)=0,"Lipsește suma. ","")&amp;IF(AND(N(F1555)&lt;0,J1555&lt;&gt;"Stornare"),"Sumă negativă într-o notă care nu e de stornare. ","")&amp;IF(C1555="","Lipsește explicația. ","")))</f>
        <v/>
      </c>
      <c r="L1555" s="1" t="str">
        <f>IF(B1555="","",B1555&amp;"|"&amp;COUNTIF($B$5:B1555,B1555))</f>
        <v/>
      </c>
      <c r="M1555" s="1" t="str">
        <f t="shared" si="74"/>
        <v/>
      </c>
    </row>
    <row r="1556" spans="2:13" x14ac:dyDescent="0.2">
      <c r="B1556" s="18"/>
      <c r="C1556" s="13"/>
      <c r="D1556" s="22"/>
      <c r="E1556" s="22"/>
      <c r="F1556" s="23"/>
      <c r="G1556" s="24" t="str">
        <f>IF(B1556="","",IFERROR(INDEX('Registru note'!$C$5:$C$504,MATCH(B1556,'Registru note'!$B$5:$B$504,0)),""))</f>
        <v/>
      </c>
      <c r="H1556" s="25" t="str">
        <f t="shared" si="72"/>
        <v/>
      </c>
      <c r="I1556" s="25" t="str">
        <f t="shared" si="73"/>
        <v/>
      </c>
      <c r="J1556" s="15" t="str">
        <f>IF(B1556="","",IFERROR(INDEX('Registru note'!$D$5:$D$504,MATCH(B1556,'Registru note'!$B$5:$B$504,0)),""))</f>
        <v/>
      </c>
      <c r="K1556" s="17" t="str">
        <f>IF(AND(B1556="",D1556="",E1556=""),"",TRIM(IF(ISNA(MATCH(B1556,'Registru note'!$B$5:$B$504,0)),"Nota nu există în registru. ","")&amp;IF(D1556="","Lipsește contul debitor. ",IF(NOT(OR(ISNUMBER(MATCH(TRIM(IF(ISNUMBER(FIND(".",D1556)),LEFT(D1556,FIND(".",D1556)-1),D1556)),PlanCont,0)),ISNUMBER(MATCH(LEFT(TRIM(IF(ISNUMBER(FIND(".",D1556)),LEFT(D1556,FIND(".",D1556)-1),D1556)),4),PlanCont,0)),ISNUMBER(MATCH(LEFT(TRIM(IF(ISNUMBER(FIND(".",D1556)),LEFT(D1556,FIND(".",D1556)-1),D1556)),3),PlanCont,0)))),"Contul debitor nu există în plan. ",""))&amp;IF(E1556="","Lipsește contul creditor. ",IF(NOT(OR(ISNUMBER(MATCH(TRIM(IF(ISNUMBER(FIND(".",E1556)),LEFT(E1556,FIND(".",E1556)-1),E1556)),PlanCont,0)),ISNUMBER(MATCH(LEFT(TRIM(IF(ISNUMBER(FIND(".",E1556)),LEFT(E1556,FIND(".",E1556)-1),E1556)),4),PlanCont,0)),ISNUMBER(MATCH(LEFT(TRIM(IF(ISNUMBER(FIND(".",E1556)),LEFT(E1556,FIND(".",E1556)-1),E1556)),3),PlanCont,0)))),"Contul creditor nu există în plan. ",""))&amp;IF(AND(D1556&lt;&gt;"",TRIM(D1556&amp;"")=TRIM(E1556&amp;"")),"Același cont pe debit și credit. ","")&amp;IF(N(F1556)=0,"Lipsește suma. ","")&amp;IF(AND(N(F1556)&lt;0,J1556&lt;&gt;"Stornare"),"Sumă negativă într-o notă care nu e de stornare. ","")&amp;IF(C1556="","Lipsește explicația. ","")))</f>
        <v/>
      </c>
      <c r="L1556" s="1" t="str">
        <f>IF(B1556="","",B1556&amp;"|"&amp;COUNTIF($B$5:B1556,B1556))</f>
        <v/>
      </c>
      <c r="M1556" s="1" t="str">
        <f t="shared" si="74"/>
        <v/>
      </c>
    </row>
    <row r="1557" spans="2:13" x14ac:dyDescent="0.2">
      <c r="B1557" s="18"/>
      <c r="C1557" s="13"/>
      <c r="D1557" s="22"/>
      <c r="E1557" s="22"/>
      <c r="F1557" s="23"/>
      <c r="G1557" s="24" t="str">
        <f>IF(B1557="","",IFERROR(INDEX('Registru note'!$C$5:$C$504,MATCH(B1557,'Registru note'!$B$5:$B$504,0)),""))</f>
        <v/>
      </c>
      <c r="H1557" s="25" t="str">
        <f t="shared" si="72"/>
        <v/>
      </c>
      <c r="I1557" s="25" t="str">
        <f t="shared" si="73"/>
        <v/>
      </c>
      <c r="J1557" s="15" t="str">
        <f>IF(B1557="","",IFERROR(INDEX('Registru note'!$D$5:$D$504,MATCH(B1557,'Registru note'!$B$5:$B$504,0)),""))</f>
        <v/>
      </c>
      <c r="K1557" s="17" t="str">
        <f>IF(AND(B1557="",D1557="",E1557=""),"",TRIM(IF(ISNA(MATCH(B1557,'Registru note'!$B$5:$B$504,0)),"Nota nu există în registru. ","")&amp;IF(D1557="","Lipsește contul debitor. ",IF(NOT(OR(ISNUMBER(MATCH(TRIM(IF(ISNUMBER(FIND(".",D1557)),LEFT(D1557,FIND(".",D1557)-1),D1557)),PlanCont,0)),ISNUMBER(MATCH(LEFT(TRIM(IF(ISNUMBER(FIND(".",D1557)),LEFT(D1557,FIND(".",D1557)-1),D1557)),4),PlanCont,0)),ISNUMBER(MATCH(LEFT(TRIM(IF(ISNUMBER(FIND(".",D1557)),LEFT(D1557,FIND(".",D1557)-1),D1557)),3),PlanCont,0)))),"Contul debitor nu există în plan. ",""))&amp;IF(E1557="","Lipsește contul creditor. ",IF(NOT(OR(ISNUMBER(MATCH(TRIM(IF(ISNUMBER(FIND(".",E1557)),LEFT(E1557,FIND(".",E1557)-1),E1557)),PlanCont,0)),ISNUMBER(MATCH(LEFT(TRIM(IF(ISNUMBER(FIND(".",E1557)),LEFT(E1557,FIND(".",E1557)-1),E1557)),4),PlanCont,0)),ISNUMBER(MATCH(LEFT(TRIM(IF(ISNUMBER(FIND(".",E1557)),LEFT(E1557,FIND(".",E1557)-1),E1557)),3),PlanCont,0)))),"Contul creditor nu există în plan. ",""))&amp;IF(AND(D1557&lt;&gt;"",TRIM(D1557&amp;"")=TRIM(E1557&amp;"")),"Același cont pe debit și credit. ","")&amp;IF(N(F1557)=0,"Lipsește suma. ","")&amp;IF(AND(N(F1557)&lt;0,J1557&lt;&gt;"Stornare"),"Sumă negativă într-o notă care nu e de stornare. ","")&amp;IF(C1557="","Lipsește explicația. ","")))</f>
        <v/>
      </c>
      <c r="L1557" s="1" t="str">
        <f>IF(B1557="","",B1557&amp;"|"&amp;COUNTIF($B$5:B1557,B1557))</f>
        <v/>
      </c>
      <c r="M1557" s="1" t="str">
        <f t="shared" si="74"/>
        <v/>
      </c>
    </row>
    <row r="1558" spans="2:13" x14ac:dyDescent="0.2">
      <c r="B1558" s="18"/>
      <c r="C1558" s="13"/>
      <c r="D1558" s="22"/>
      <c r="E1558" s="22"/>
      <c r="F1558" s="23"/>
      <c r="G1558" s="24" t="str">
        <f>IF(B1558="","",IFERROR(INDEX('Registru note'!$C$5:$C$504,MATCH(B1558,'Registru note'!$B$5:$B$504,0)),""))</f>
        <v/>
      </c>
      <c r="H1558" s="25" t="str">
        <f t="shared" si="72"/>
        <v/>
      </c>
      <c r="I1558" s="25" t="str">
        <f t="shared" si="73"/>
        <v/>
      </c>
      <c r="J1558" s="15" t="str">
        <f>IF(B1558="","",IFERROR(INDEX('Registru note'!$D$5:$D$504,MATCH(B1558,'Registru note'!$B$5:$B$504,0)),""))</f>
        <v/>
      </c>
      <c r="K1558" s="17" t="str">
        <f>IF(AND(B1558="",D1558="",E1558=""),"",TRIM(IF(ISNA(MATCH(B1558,'Registru note'!$B$5:$B$504,0)),"Nota nu există în registru. ","")&amp;IF(D1558="","Lipsește contul debitor. ",IF(NOT(OR(ISNUMBER(MATCH(TRIM(IF(ISNUMBER(FIND(".",D1558)),LEFT(D1558,FIND(".",D1558)-1),D1558)),PlanCont,0)),ISNUMBER(MATCH(LEFT(TRIM(IF(ISNUMBER(FIND(".",D1558)),LEFT(D1558,FIND(".",D1558)-1),D1558)),4),PlanCont,0)),ISNUMBER(MATCH(LEFT(TRIM(IF(ISNUMBER(FIND(".",D1558)),LEFT(D1558,FIND(".",D1558)-1),D1558)),3),PlanCont,0)))),"Contul debitor nu există în plan. ",""))&amp;IF(E1558="","Lipsește contul creditor. ",IF(NOT(OR(ISNUMBER(MATCH(TRIM(IF(ISNUMBER(FIND(".",E1558)),LEFT(E1558,FIND(".",E1558)-1),E1558)),PlanCont,0)),ISNUMBER(MATCH(LEFT(TRIM(IF(ISNUMBER(FIND(".",E1558)),LEFT(E1558,FIND(".",E1558)-1),E1558)),4),PlanCont,0)),ISNUMBER(MATCH(LEFT(TRIM(IF(ISNUMBER(FIND(".",E1558)),LEFT(E1558,FIND(".",E1558)-1),E1558)),3),PlanCont,0)))),"Contul creditor nu există în plan. ",""))&amp;IF(AND(D1558&lt;&gt;"",TRIM(D1558&amp;"")=TRIM(E1558&amp;"")),"Același cont pe debit și credit. ","")&amp;IF(N(F1558)=0,"Lipsește suma. ","")&amp;IF(AND(N(F1558)&lt;0,J1558&lt;&gt;"Stornare"),"Sumă negativă într-o notă care nu e de stornare. ","")&amp;IF(C1558="","Lipsește explicația. ","")))</f>
        <v/>
      </c>
      <c r="L1558" s="1" t="str">
        <f>IF(B1558="","",B1558&amp;"|"&amp;COUNTIF($B$5:B1558,B1558))</f>
        <v/>
      </c>
      <c r="M1558" s="1" t="str">
        <f t="shared" si="74"/>
        <v/>
      </c>
    </row>
    <row r="1559" spans="2:13" x14ac:dyDescent="0.2">
      <c r="B1559" s="18"/>
      <c r="C1559" s="13"/>
      <c r="D1559" s="22"/>
      <c r="E1559" s="22"/>
      <c r="F1559" s="23"/>
      <c r="G1559" s="24" t="str">
        <f>IF(B1559="","",IFERROR(INDEX('Registru note'!$C$5:$C$504,MATCH(B1559,'Registru note'!$B$5:$B$504,0)),""))</f>
        <v/>
      </c>
      <c r="H1559" s="25" t="str">
        <f t="shared" si="72"/>
        <v/>
      </c>
      <c r="I1559" s="25" t="str">
        <f t="shared" si="73"/>
        <v/>
      </c>
      <c r="J1559" s="15" t="str">
        <f>IF(B1559="","",IFERROR(INDEX('Registru note'!$D$5:$D$504,MATCH(B1559,'Registru note'!$B$5:$B$504,0)),""))</f>
        <v/>
      </c>
      <c r="K1559" s="17" t="str">
        <f>IF(AND(B1559="",D1559="",E1559=""),"",TRIM(IF(ISNA(MATCH(B1559,'Registru note'!$B$5:$B$504,0)),"Nota nu există în registru. ","")&amp;IF(D1559="","Lipsește contul debitor. ",IF(NOT(OR(ISNUMBER(MATCH(TRIM(IF(ISNUMBER(FIND(".",D1559)),LEFT(D1559,FIND(".",D1559)-1),D1559)),PlanCont,0)),ISNUMBER(MATCH(LEFT(TRIM(IF(ISNUMBER(FIND(".",D1559)),LEFT(D1559,FIND(".",D1559)-1),D1559)),4),PlanCont,0)),ISNUMBER(MATCH(LEFT(TRIM(IF(ISNUMBER(FIND(".",D1559)),LEFT(D1559,FIND(".",D1559)-1),D1559)),3),PlanCont,0)))),"Contul debitor nu există în plan. ",""))&amp;IF(E1559="","Lipsește contul creditor. ",IF(NOT(OR(ISNUMBER(MATCH(TRIM(IF(ISNUMBER(FIND(".",E1559)),LEFT(E1559,FIND(".",E1559)-1),E1559)),PlanCont,0)),ISNUMBER(MATCH(LEFT(TRIM(IF(ISNUMBER(FIND(".",E1559)),LEFT(E1559,FIND(".",E1559)-1),E1559)),4),PlanCont,0)),ISNUMBER(MATCH(LEFT(TRIM(IF(ISNUMBER(FIND(".",E1559)),LEFT(E1559,FIND(".",E1559)-1),E1559)),3),PlanCont,0)))),"Contul creditor nu există în plan. ",""))&amp;IF(AND(D1559&lt;&gt;"",TRIM(D1559&amp;"")=TRIM(E1559&amp;"")),"Același cont pe debit și credit. ","")&amp;IF(N(F1559)=0,"Lipsește suma. ","")&amp;IF(AND(N(F1559)&lt;0,J1559&lt;&gt;"Stornare"),"Sumă negativă într-o notă care nu e de stornare. ","")&amp;IF(C1559="","Lipsește explicația. ","")))</f>
        <v/>
      </c>
      <c r="L1559" s="1" t="str">
        <f>IF(B1559="","",B1559&amp;"|"&amp;COUNTIF($B$5:B1559,B1559))</f>
        <v/>
      </c>
      <c r="M1559" s="1" t="str">
        <f t="shared" si="74"/>
        <v/>
      </c>
    </row>
    <row r="1560" spans="2:13" x14ac:dyDescent="0.2">
      <c r="B1560" s="18"/>
      <c r="C1560" s="13"/>
      <c r="D1560" s="22"/>
      <c r="E1560" s="22"/>
      <c r="F1560" s="23"/>
      <c r="G1560" s="24" t="str">
        <f>IF(B1560="","",IFERROR(INDEX('Registru note'!$C$5:$C$504,MATCH(B1560,'Registru note'!$B$5:$B$504,0)),""))</f>
        <v/>
      </c>
      <c r="H1560" s="25" t="str">
        <f t="shared" si="72"/>
        <v/>
      </c>
      <c r="I1560" s="25" t="str">
        <f t="shared" si="73"/>
        <v/>
      </c>
      <c r="J1560" s="15" t="str">
        <f>IF(B1560="","",IFERROR(INDEX('Registru note'!$D$5:$D$504,MATCH(B1560,'Registru note'!$B$5:$B$504,0)),""))</f>
        <v/>
      </c>
      <c r="K1560" s="17" t="str">
        <f>IF(AND(B1560="",D1560="",E1560=""),"",TRIM(IF(ISNA(MATCH(B1560,'Registru note'!$B$5:$B$504,0)),"Nota nu există în registru. ","")&amp;IF(D1560="","Lipsește contul debitor. ",IF(NOT(OR(ISNUMBER(MATCH(TRIM(IF(ISNUMBER(FIND(".",D1560)),LEFT(D1560,FIND(".",D1560)-1),D1560)),PlanCont,0)),ISNUMBER(MATCH(LEFT(TRIM(IF(ISNUMBER(FIND(".",D1560)),LEFT(D1560,FIND(".",D1560)-1),D1560)),4),PlanCont,0)),ISNUMBER(MATCH(LEFT(TRIM(IF(ISNUMBER(FIND(".",D1560)),LEFT(D1560,FIND(".",D1560)-1),D1560)),3),PlanCont,0)))),"Contul debitor nu există în plan. ",""))&amp;IF(E1560="","Lipsește contul creditor. ",IF(NOT(OR(ISNUMBER(MATCH(TRIM(IF(ISNUMBER(FIND(".",E1560)),LEFT(E1560,FIND(".",E1560)-1),E1560)),PlanCont,0)),ISNUMBER(MATCH(LEFT(TRIM(IF(ISNUMBER(FIND(".",E1560)),LEFT(E1560,FIND(".",E1560)-1),E1560)),4),PlanCont,0)),ISNUMBER(MATCH(LEFT(TRIM(IF(ISNUMBER(FIND(".",E1560)),LEFT(E1560,FIND(".",E1560)-1),E1560)),3),PlanCont,0)))),"Contul creditor nu există în plan. ",""))&amp;IF(AND(D1560&lt;&gt;"",TRIM(D1560&amp;"")=TRIM(E1560&amp;"")),"Același cont pe debit și credit. ","")&amp;IF(N(F1560)=0,"Lipsește suma. ","")&amp;IF(AND(N(F1560)&lt;0,J1560&lt;&gt;"Stornare"),"Sumă negativă într-o notă care nu e de stornare. ","")&amp;IF(C1560="","Lipsește explicația. ","")))</f>
        <v/>
      </c>
      <c r="L1560" s="1" t="str">
        <f>IF(B1560="","",B1560&amp;"|"&amp;COUNTIF($B$5:B1560,B1560))</f>
        <v/>
      </c>
      <c r="M1560" s="1" t="str">
        <f t="shared" si="74"/>
        <v/>
      </c>
    </row>
    <row r="1561" spans="2:13" x14ac:dyDescent="0.2">
      <c r="B1561" s="18"/>
      <c r="C1561" s="13"/>
      <c r="D1561" s="22"/>
      <c r="E1561" s="22"/>
      <c r="F1561" s="23"/>
      <c r="G1561" s="24" t="str">
        <f>IF(B1561="","",IFERROR(INDEX('Registru note'!$C$5:$C$504,MATCH(B1561,'Registru note'!$B$5:$B$504,0)),""))</f>
        <v/>
      </c>
      <c r="H1561" s="25" t="str">
        <f t="shared" si="72"/>
        <v/>
      </c>
      <c r="I1561" s="25" t="str">
        <f t="shared" si="73"/>
        <v/>
      </c>
      <c r="J1561" s="15" t="str">
        <f>IF(B1561="","",IFERROR(INDEX('Registru note'!$D$5:$D$504,MATCH(B1561,'Registru note'!$B$5:$B$504,0)),""))</f>
        <v/>
      </c>
      <c r="K1561" s="17" t="str">
        <f>IF(AND(B1561="",D1561="",E1561=""),"",TRIM(IF(ISNA(MATCH(B1561,'Registru note'!$B$5:$B$504,0)),"Nota nu există în registru. ","")&amp;IF(D1561="","Lipsește contul debitor. ",IF(NOT(OR(ISNUMBER(MATCH(TRIM(IF(ISNUMBER(FIND(".",D1561)),LEFT(D1561,FIND(".",D1561)-1),D1561)),PlanCont,0)),ISNUMBER(MATCH(LEFT(TRIM(IF(ISNUMBER(FIND(".",D1561)),LEFT(D1561,FIND(".",D1561)-1),D1561)),4),PlanCont,0)),ISNUMBER(MATCH(LEFT(TRIM(IF(ISNUMBER(FIND(".",D1561)),LEFT(D1561,FIND(".",D1561)-1),D1561)),3),PlanCont,0)))),"Contul debitor nu există în plan. ",""))&amp;IF(E1561="","Lipsește contul creditor. ",IF(NOT(OR(ISNUMBER(MATCH(TRIM(IF(ISNUMBER(FIND(".",E1561)),LEFT(E1561,FIND(".",E1561)-1),E1561)),PlanCont,0)),ISNUMBER(MATCH(LEFT(TRIM(IF(ISNUMBER(FIND(".",E1561)),LEFT(E1561,FIND(".",E1561)-1),E1561)),4),PlanCont,0)),ISNUMBER(MATCH(LEFT(TRIM(IF(ISNUMBER(FIND(".",E1561)),LEFT(E1561,FIND(".",E1561)-1),E1561)),3),PlanCont,0)))),"Contul creditor nu există în plan. ",""))&amp;IF(AND(D1561&lt;&gt;"",TRIM(D1561&amp;"")=TRIM(E1561&amp;"")),"Același cont pe debit și credit. ","")&amp;IF(N(F1561)=0,"Lipsește suma. ","")&amp;IF(AND(N(F1561)&lt;0,J1561&lt;&gt;"Stornare"),"Sumă negativă într-o notă care nu e de stornare. ","")&amp;IF(C1561="","Lipsește explicația. ","")))</f>
        <v/>
      </c>
      <c r="L1561" s="1" t="str">
        <f>IF(B1561="","",B1561&amp;"|"&amp;COUNTIF($B$5:B1561,B1561))</f>
        <v/>
      </c>
      <c r="M1561" s="1" t="str">
        <f t="shared" si="74"/>
        <v/>
      </c>
    </row>
    <row r="1562" spans="2:13" x14ac:dyDescent="0.2">
      <c r="B1562" s="18"/>
      <c r="C1562" s="13"/>
      <c r="D1562" s="22"/>
      <c r="E1562" s="22"/>
      <c r="F1562" s="23"/>
      <c r="G1562" s="24" t="str">
        <f>IF(B1562="","",IFERROR(INDEX('Registru note'!$C$5:$C$504,MATCH(B1562,'Registru note'!$B$5:$B$504,0)),""))</f>
        <v/>
      </c>
      <c r="H1562" s="25" t="str">
        <f t="shared" si="72"/>
        <v/>
      </c>
      <c r="I1562" s="25" t="str">
        <f t="shared" si="73"/>
        <v/>
      </c>
      <c r="J1562" s="15" t="str">
        <f>IF(B1562="","",IFERROR(INDEX('Registru note'!$D$5:$D$504,MATCH(B1562,'Registru note'!$B$5:$B$504,0)),""))</f>
        <v/>
      </c>
      <c r="K1562" s="17" t="str">
        <f>IF(AND(B1562="",D1562="",E1562=""),"",TRIM(IF(ISNA(MATCH(B1562,'Registru note'!$B$5:$B$504,0)),"Nota nu există în registru. ","")&amp;IF(D1562="","Lipsește contul debitor. ",IF(NOT(OR(ISNUMBER(MATCH(TRIM(IF(ISNUMBER(FIND(".",D1562)),LEFT(D1562,FIND(".",D1562)-1),D1562)),PlanCont,0)),ISNUMBER(MATCH(LEFT(TRIM(IF(ISNUMBER(FIND(".",D1562)),LEFT(D1562,FIND(".",D1562)-1),D1562)),4),PlanCont,0)),ISNUMBER(MATCH(LEFT(TRIM(IF(ISNUMBER(FIND(".",D1562)),LEFT(D1562,FIND(".",D1562)-1),D1562)),3),PlanCont,0)))),"Contul debitor nu există în plan. ",""))&amp;IF(E1562="","Lipsește contul creditor. ",IF(NOT(OR(ISNUMBER(MATCH(TRIM(IF(ISNUMBER(FIND(".",E1562)),LEFT(E1562,FIND(".",E1562)-1),E1562)),PlanCont,0)),ISNUMBER(MATCH(LEFT(TRIM(IF(ISNUMBER(FIND(".",E1562)),LEFT(E1562,FIND(".",E1562)-1),E1562)),4),PlanCont,0)),ISNUMBER(MATCH(LEFT(TRIM(IF(ISNUMBER(FIND(".",E1562)),LEFT(E1562,FIND(".",E1562)-1),E1562)),3),PlanCont,0)))),"Contul creditor nu există în plan. ",""))&amp;IF(AND(D1562&lt;&gt;"",TRIM(D1562&amp;"")=TRIM(E1562&amp;"")),"Același cont pe debit și credit. ","")&amp;IF(N(F1562)=0,"Lipsește suma. ","")&amp;IF(AND(N(F1562)&lt;0,J1562&lt;&gt;"Stornare"),"Sumă negativă într-o notă care nu e de stornare. ","")&amp;IF(C1562="","Lipsește explicația. ","")))</f>
        <v/>
      </c>
      <c r="L1562" s="1" t="str">
        <f>IF(B1562="","",B1562&amp;"|"&amp;COUNTIF($B$5:B1562,B1562))</f>
        <v/>
      </c>
      <c r="M1562" s="1" t="str">
        <f t="shared" si="74"/>
        <v/>
      </c>
    </row>
    <row r="1563" spans="2:13" x14ac:dyDescent="0.2">
      <c r="B1563" s="18"/>
      <c r="C1563" s="13"/>
      <c r="D1563" s="22"/>
      <c r="E1563" s="22"/>
      <c r="F1563" s="23"/>
      <c r="G1563" s="24" t="str">
        <f>IF(B1563="","",IFERROR(INDEX('Registru note'!$C$5:$C$504,MATCH(B1563,'Registru note'!$B$5:$B$504,0)),""))</f>
        <v/>
      </c>
      <c r="H1563" s="25" t="str">
        <f t="shared" si="72"/>
        <v/>
      </c>
      <c r="I1563" s="25" t="str">
        <f t="shared" si="73"/>
        <v/>
      </c>
      <c r="J1563" s="15" t="str">
        <f>IF(B1563="","",IFERROR(INDEX('Registru note'!$D$5:$D$504,MATCH(B1563,'Registru note'!$B$5:$B$504,0)),""))</f>
        <v/>
      </c>
      <c r="K1563" s="17" t="str">
        <f>IF(AND(B1563="",D1563="",E1563=""),"",TRIM(IF(ISNA(MATCH(B1563,'Registru note'!$B$5:$B$504,0)),"Nota nu există în registru. ","")&amp;IF(D1563="","Lipsește contul debitor. ",IF(NOT(OR(ISNUMBER(MATCH(TRIM(IF(ISNUMBER(FIND(".",D1563)),LEFT(D1563,FIND(".",D1563)-1),D1563)),PlanCont,0)),ISNUMBER(MATCH(LEFT(TRIM(IF(ISNUMBER(FIND(".",D1563)),LEFT(D1563,FIND(".",D1563)-1),D1563)),4),PlanCont,0)),ISNUMBER(MATCH(LEFT(TRIM(IF(ISNUMBER(FIND(".",D1563)),LEFT(D1563,FIND(".",D1563)-1),D1563)),3),PlanCont,0)))),"Contul debitor nu există în plan. ",""))&amp;IF(E1563="","Lipsește contul creditor. ",IF(NOT(OR(ISNUMBER(MATCH(TRIM(IF(ISNUMBER(FIND(".",E1563)),LEFT(E1563,FIND(".",E1563)-1),E1563)),PlanCont,0)),ISNUMBER(MATCH(LEFT(TRIM(IF(ISNUMBER(FIND(".",E1563)),LEFT(E1563,FIND(".",E1563)-1),E1563)),4),PlanCont,0)),ISNUMBER(MATCH(LEFT(TRIM(IF(ISNUMBER(FIND(".",E1563)),LEFT(E1563,FIND(".",E1563)-1),E1563)),3),PlanCont,0)))),"Contul creditor nu există în plan. ",""))&amp;IF(AND(D1563&lt;&gt;"",TRIM(D1563&amp;"")=TRIM(E1563&amp;"")),"Același cont pe debit și credit. ","")&amp;IF(N(F1563)=0,"Lipsește suma. ","")&amp;IF(AND(N(F1563)&lt;0,J1563&lt;&gt;"Stornare"),"Sumă negativă într-o notă care nu e de stornare. ","")&amp;IF(C1563="","Lipsește explicația. ","")))</f>
        <v/>
      </c>
      <c r="L1563" s="1" t="str">
        <f>IF(B1563="","",B1563&amp;"|"&amp;COUNTIF($B$5:B1563,B1563))</f>
        <v/>
      </c>
      <c r="M1563" s="1" t="str">
        <f t="shared" si="74"/>
        <v/>
      </c>
    </row>
    <row r="1564" spans="2:13" x14ac:dyDescent="0.2">
      <c r="B1564" s="18"/>
      <c r="C1564" s="13"/>
      <c r="D1564" s="22"/>
      <c r="E1564" s="22"/>
      <c r="F1564" s="23"/>
      <c r="G1564" s="24" t="str">
        <f>IF(B1564="","",IFERROR(INDEX('Registru note'!$C$5:$C$504,MATCH(B1564,'Registru note'!$B$5:$B$504,0)),""))</f>
        <v/>
      </c>
      <c r="H1564" s="25" t="str">
        <f t="shared" si="72"/>
        <v/>
      </c>
      <c r="I1564" s="25" t="str">
        <f t="shared" si="73"/>
        <v/>
      </c>
      <c r="J1564" s="15" t="str">
        <f>IF(B1564="","",IFERROR(INDEX('Registru note'!$D$5:$D$504,MATCH(B1564,'Registru note'!$B$5:$B$504,0)),""))</f>
        <v/>
      </c>
      <c r="K1564" s="17" t="str">
        <f>IF(AND(B1564="",D1564="",E1564=""),"",TRIM(IF(ISNA(MATCH(B1564,'Registru note'!$B$5:$B$504,0)),"Nota nu există în registru. ","")&amp;IF(D1564="","Lipsește contul debitor. ",IF(NOT(OR(ISNUMBER(MATCH(TRIM(IF(ISNUMBER(FIND(".",D1564)),LEFT(D1564,FIND(".",D1564)-1),D1564)),PlanCont,0)),ISNUMBER(MATCH(LEFT(TRIM(IF(ISNUMBER(FIND(".",D1564)),LEFT(D1564,FIND(".",D1564)-1),D1564)),4),PlanCont,0)),ISNUMBER(MATCH(LEFT(TRIM(IF(ISNUMBER(FIND(".",D1564)),LEFT(D1564,FIND(".",D1564)-1),D1564)),3),PlanCont,0)))),"Contul debitor nu există în plan. ",""))&amp;IF(E1564="","Lipsește contul creditor. ",IF(NOT(OR(ISNUMBER(MATCH(TRIM(IF(ISNUMBER(FIND(".",E1564)),LEFT(E1564,FIND(".",E1564)-1),E1564)),PlanCont,0)),ISNUMBER(MATCH(LEFT(TRIM(IF(ISNUMBER(FIND(".",E1564)),LEFT(E1564,FIND(".",E1564)-1),E1564)),4),PlanCont,0)),ISNUMBER(MATCH(LEFT(TRIM(IF(ISNUMBER(FIND(".",E1564)),LEFT(E1564,FIND(".",E1564)-1),E1564)),3),PlanCont,0)))),"Contul creditor nu există în plan. ",""))&amp;IF(AND(D1564&lt;&gt;"",TRIM(D1564&amp;"")=TRIM(E1564&amp;"")),"Același cont pe debit și credit. ","")&amp;IF(N(F1564)=0,"Lipsește suma. ","")&amp;IF(AND(N(F1564)&lt;0,J1564&lt;&gt;"Stornare"),"Sumă negativă într-o notă care nu e de stornare. ","")&amp;IF(C1564="","Lipsește explicația. ","")))</f>
        <v/>
      </c>
      <c r="L1564" s="1" t="str">
        <f>IF(B1564="","",B1564&amp;"|"&amp;COUNTIF($B$5:B1564,B1564))</f>
        <v/>
      </c>
      <c r="M1564" s="1" t="str">
        <f t="shared" si="74"/>
        <v/>
      </c>
    </row>
    <row r="1565" spans="2:13" x14ac:dyDescent="0.2">
      <c r="B1565" s="18"/>
      <c r="C1565" s="13"/>
      <c r="D1565" s="22"/>
      <c r="E1565" s="22"/>
      <c r="F1565" s="23"/>
      <c r="G1565" s="24" t="str">
        <f>IF(B1565="","",IFERROR(INDEX('Registru note'!$C$5:$C$504,MATCH(B1565,'Registru note'!$B$5:$B$504,0)),""))</f>
        <v/>
      </c>
      <c r="H1565" s="25" t="str">
        <f t="shared" si="72"/>
        <v/>
      </c>
      <c r="I1565" s="25" t="str">
        <f t="shared" si="73"/>
        <v/>
      </c>
      <c r="J1565" s="15" t="str">
        <f>IF(B1565="","",IFERROR(INDEX('Registru note'!$D$5:$D$504,MATCH(B1565,'Registru note'!$B$5:$B$504,0)),""))</f>
        <v/>
      </c>
      <c r="K1565" s="17" t="str">
        <f>IF(AND(B1565="",D1565="",E1565=""),"",TRIM(IF(ISNA(MATCH(B1565,'Registru note'!$B$5:$B$504,0)),"Nota nu există în registru. ","")&amp;IF(D1565="","Lipsește contul debitor. ",IF(NOT(OR(ISNUMBER(MATCH(TRIM(IF(ISNUMBER(FIND(".",D1565)),LEFT(D1565,FIND(".",D1565)-1),D1565)),PlanCont,0)),ISNUMBER(MATCH(LEFT(TRIM(IF(ISNUMBER(FIND(".",D1565)),LEFT(D1565,FIND(".",D1565)-1),D1565)),4),PlanCont,0)),ISNUMBER(MATCH(LEFT(TRIM(IF(ISNUMBER(FIND(".",D1565)),LEFT(D1565,FIND(".",D1565)-1),D1565)),3),PlanCont,0)))),"Contul debitor nu există în plan. ",""))&amp;IF(E1565="","Lipsește contul creditor. ",IF(NOT(OR(ISNUMBER(MATCH(TRIM(IF(ISNUMBER(FIND(".",E1565)),LEFT(E1565,FIND(".",E1565)-1),E1565)),PlanCont,0)),ISNUMBER(MATCH(LEFT(TRIM(IF(ISNUMBER(FIND(".",E1565)),LEFT(E1565,FIND(".",E1565)-1),E1565)),4),PlanCont,0)),ISNUMBER(MATCH(LEFT(TRIM(IF(ISNUMBER(FIND(".",E1565)),LEFT(E1565,FIND(".",E1565)-1),E1565)),3),PlanCont,0)))),"Contul creditor nu există în plan. ",""))&amp;IF(AND(D1565&lt;&gt;"",TRIM(D1565&amp;"")=TRIM(E1565&amp;"")),"Același cont pe debit și credit. ","")&amp;IF(N(F1565)=0,"Lipsește suma. ","")&amp;IF(AND(N(F1565)&lt;0,J1565&lt;&gt;"Stornare"),"Sumă negativă într-o notă care nu e de stornare. ","")&amp;IF(C1565="","Lipsește explicația. ","")))</f>
        <v/>
      </c>
      <c r="L1565" s="1" t="str">
        <f>IF(B1565="","",B1565&amp;"|"&amp;COUNTIF($B$5:B1565,B1565))</f>
        <v/>
      </c>
      <c r="M1565" s="1" t="str">
        <f t="shared" si="74"/>
        <v/>
      </c>
    </row>
    <row r="1566" spans="2:13" x14ac:dyDescent="0.2">
      <c r="B1566" s="18"/>
      <c r="C1566" s="13"/>
      <c r="D1566" s="22"/>
      <c r="E1566" s="22"/>
      <c r="F1566" s="23"/>
      <c r="G1566" s="24" t="str">
        <f>IF(B1566="","",IFERROR(INDEX('Registru note'!$C$5:$C$504,MATCH(B1566,'Registru note'!$B$5:$B$504,0)),""))</f>
        <v/>
      </c>
      <c r="H1566" s="25" t="str">
        <f t="shared" si="72"/>
        <v/>
      </c>
      <c r="I1566" s="25" t="str">
        <f t="shared" si="73"/>
        <v/>
      </c>
      <c r="J1566" s="15" t="str">
        <f>IF(B1566="","",IFERROR(INDEX('Registru note'!$D$5:$D$504,MATCH(B1566,'Registru note'!$B$5:$B$504,0)),""))</f>
        <v/>
      </c>
      <c r="K1566" s="17" t="str">
        <f>IF(AND(B1566="",D1566="",E1566=""),"",TRIM(IF(ISNA(MATCH(B1566,'Registru note'!$B$5:$B$504,0)),"Nota nu există în registru. ","")&amp;IF(D1566="","Lipsește contul debitor. ",IF(NOT(OR(ISNUMBER(MATCH(TRIM(IF(ISNUMBER(FIND(".",D1566)),LEFT(D1566,FIND(".",D1566)-1),D1566)),PlanCont,0)),ISNUMBER(MATCH(LEFT(TRIM(IF(ISNUMBER(FIND(".",D1566)),LEFT(D1566,FIND(".",D1566)-1),D1566)),4),PlanCont,0)),ISNUMBER(MATCH(LEFT(TRIM(IF(ISNUMBER(FIND(".",D1566)),LEFT(D1566,FIND(".",D1566)-1),D1566)),3),PlanCont,0)))),"Contul debitor nu există în plan. ",""))&amp;IF(E1566="","Lipsește contul creditor. ",IF(NOT(OR(ISNUMBER(MATCH(TRIM(IF(ISNUMBER(FIND(".",E1566)),LEFT(E1566,FIND(".",E1566)-1),E1566)),PlanCont,0)),ISNUMBER(MATCH(LEFT(TRIM(IF(ISNUMBER(FIND(".",E1566)),LEFT(E1566,FIND(".",E1566)-1),E1566)),4),PlanCont,0)),ISNUMBER(MATCH(LEFT(TRIM(IF(ISNUMBER(FIND(".",E1566)),LEFT(E1566,FIND(".",E1566)-1),E1566)),3),PlanCont,0)))),"Contul creditor nu există în plan. ",""))&amp;IF(AND(D1566&lt;&gt;"",TRIM(D1566&amp;"")=TRIM(E1566&amp;"")),"Același cont pe debit și credit. ","")&amp;IF(N(F1566)=0,"Lipsește suma. ","")&amp;IF(AND(N(F1566)&lt;0,J1566&lt;&gt;"Stornare"),"Sumă negativă într-o notă care nu e de stornare. ","")&amp;IF(C1566="","Lipsește explicația. ","")))</f>
        <v/>
      </c>
      <c r="L1566" s="1" t="str">
        <f>IF(B1566="","",B1566&amp;"|"&amp;COUNTIF($B$5:B1566,B1566))</f>
        <v/>
      </c>
      <c r="M1566" s="1" t="str">
        <f t="shared" si="74"/>
        <v/>
      </c>
    </row>
    <row r="1567" spans="2:13" x14ac:dyDescent="0.2">
      <c r="B1567" s="18"/>
      <c r="C1567" s="13"/>
      <c r="D1567" s="22"/>
      <c r="E1567" s="22"/>
      <c r="F1567" s="23"/>
      <c r="G1567" s="24" t="str">
        <f>IF(B1567="","",IFERROR(INDEX('Registru note'!$C$5:$C$504,MATCH(B1567,'Registru note'!$B$5:$B$504,0)),""))</f>
        <v/>
      </c>
      <c r="H1567" s="25" t="str">
        <f t="shared" si="72"/>
        <v/>
      </c>
      <c r="I1567" s="25" t="str">
        <f t="shared" si="73"/>
        <v/>
      </c>
      <c r="J1567" s="15" t="str">
        <f>IF(B1567="","",IFERROR(INDEX('Registru note'!$D$5:$D$504,MATCH(B1567,'Registru note'!$B$5:$B$504,0)),""))</f>
        <v/>
      </c>
      <c r="K1567" s="17" t="str">
        <f>IF(AND(B1567="",D1567="",E1567=""),"",TRIM(IF(ISNA(MATCH(B1567,'Registru note'!$B$5:$B$504,0)),"Nota nu există în registru. ","")&amp;IF(D1567="","Lipsește contul debitor. ",IF(NOT(OR(ISNUMBER(MATCH(TRIM(IF(ISNUMBER(FIND(".",D1567)),LEFT(D1567,FIND(".",D1567)-1),D1567)),PlanCont,0)),ISNUMBER(MATCH(LEFT(TRIM(IF(ISNUMBER(FIND(".",D1567)),LEFT(D1567,FIND(".",D1567)-1),D1567)),4),PlanCont,0)),ISNUMBER(MATCH(LEFT(TRIM(IF(ISNUMBER(FIND(".",D1567)),LEFT(D1567,FIND(".",D1567)-1),D1567)),3),PlanCont,0)))),"Contul debitor nu există în plan. ",""))&amp;IF(E1567="","Lipsește contul creditor. ",IF(NOT(OR(ISNUMBER(MATCH(TRIM(IF(ISNUMBER(FIND(".",E1567)),LEFT(E1567,FIND(".",E1567)-1),E1567)),PlanCont,0)),ISNUMBER(MATCH(LEFT(TRIM(IF(ISNUMBER(FIND(".",E1567)),LEFT(E1567,FIND(".",E1567)-1),E1567)),4),PlanCont,0)),ISNUMBER(MATCH(LEFT(TRIM(IF(ISNUMBER(FIND(".",E1567)),LEFT(E1567,FIND(".",E1567)-1),E1567)),3),PlanCont,0)))),"Contul creditor nu există în plan. ",""))&amp;IF(AND(D1567&lt;&gt;"",TRIM(D1567&amp;"")=TRIM(E1567&amp;"")),"Același cont pe debit și credit. ","")&amp;IF(N(F1567)=0,"Lipsește suma. ","")&amp;IF(AND(N(F1567)&lt;0,J1567&lt;&gt;"Stornare"),"Sumă negativă într-o notă care nu e de stornare. ","")&amp;IF(C1567="","Lipsește explicația. ","")))</f>
        <v/>
      </c>
      <c r="L1567" s="1" t="str">
        <f>IF(B1567="","",B1567&amp;"|"&amp;COUNTIF($B$5:B1567,B1567))</f>
        <v/>
      </c>
      <c r="M1567" s="1" t="str">
        <f t="shared" si="74"/>
        <v/>
      </c>
    </row>
    <row r="1568" spans="2:13" x14ac:dyDescent="0.2">
      <c r="B1568" s="18"/>
      <c r="C1568" s="13"/>
      <c r="D1568" s="22"/>
      <c r="E1568" s="22"/>
      <c r="F1568" s="23"/>
      <c r="G1568" s="24" t="str">
        <f>IF(B1568="","",IFERROR(INDEX('Registru note'!$C$5:$C$504,MATCH(B1568,'Registru note'!$B$5:$B$504,0)),""))</f>
        <v/>
      </c>
      <c r="H1568" s="25" t="str">
        <f t="shared" si="72"/>
        <v/>
      </c>
      <c r="I1568" s="25" t="str">
        <f t="shared" si="73"/>
        <v/>
      </c>
      <c r="J1568" s="15" t="str">
        <f>IF(B1568="","",IFERROR(INDEX('Registru note'!$D$5:$D$504,MATCH(B1568,'Registru note'!$B$5:$B$504,0)),""))</f>
        <v/>
      </c>
      <c r="K1568" s="17" t="str">
        <f>IF(AND(B1568="",D1568="",E1568=""),"",TRIM(IF(ISNA(MATCH(B1568,'Registru note'!$B$5:$B$504,0)),"Nota nu există în registru. ","")&amp;IF(D1568="","Lipsește contul debitor. ",IF(NOT(OR(ISNUMBER(MATCH(TRIM(IF(ISNUMBER(FIND(".",D1568)),LEFT(D1568,FIND(".",D1568)-1),D1568)),PlanCont,0)),ISNUMBER(MATCH(LEFT(TRIM(IF(ISNUMBER(FIND(".",D1568)),LEFT(D1568,FIND(".",D1568)-1),D1568)),4),PlanCont,0)),ISNUMBER(MATCH(LEFT(TRIM(IF(ISNUMBER(FIND(".",D1568)),LEFT(D1568,FIND(".",D1568)-1),D1568)),3),PlanCont,0)))),"Contul debitor nu există în plan. ",""))&amp;IF(E1568="","Lipsește contul creditor. ",IF(NOT(OR(ISNUMBER(MATCH(TRIM(IF(ISNUMBER(FIND(".",E1568)),LEFT(E1568,FIND(".",E1568)-1),E1568)),PlanCont,0)),ISNUMBER(MATCH(LEFT(TRIM(IF(ISNUMBER(FIND(".",E1568)),LEFT(E1568,FIND(".",E1568)-1),E1568)),4),PlanCont,0)),ISNUMBER(MATCH(LEFT(TRIM(IF(ISNUMBER(FIND(".",E1568)),LEFT(E1568,FIND(".",E1568)-1),E1568)),3),PlanCont,0)))),"Contul creditor nu există în plan. ",""))&amp;IF(AND(D1568&lt;&gt;"",TRIM(D1568&amp;"")=TRIM(E1568&amp;"")),"Același cont pe debit și credit. ","")&amp;IF(N(F1568)=0,"Lipsește suma. ","")&amp;IF(AND(N(F1568)&lt;0,J1568&lt;&gt;"Stornare"),"Sumă negativă într-o notă care nu e de stornare. ","")&amp;IF(C1568="","Lipsește explicația. ","")))</f>
        <v/>
      </c>
      <c r="L1568" s="1" t="str">
        <f>IF(B1568="","",B1568&amp;"|"&amp;COUNTIF($B$5:B1568,B1568))</f>
        <v/>
      </c>
      <c r="M1568" s="1" t="str">
        <f t="shared" si="74"/>
        <v/>
      </c>
    </row>
    <row r="1569" spans="2:13" x14ac:dyDescent="0.2">
      <c r="B1569" s="18"/>
      <c r="C1569" s="13"/>
      <c r="D1569" s="22"/>
      <c r="E1569" s="22"/>
      <c r="F1569" s="23"/>
      <c r="G1569" s="24" t="str">
        <f>IF(B1569="","",IFERROR(INDEX('Registru note'!$C$5:$C$504,MATCH(B1569,'Registru note'!$B$5:$B$504,0)),""))</f>
        <v/>
      </c>
      <c r="H1569" s="25" t="str">
        <f t="shared" si="72"/>
        <v/>
      </c>
      <c r="I1569" s="25" t="str">
        <f t="shared" si="73"/>
        <v/>
      </c>
      <c r="J1569" s="15" t="str">
        <f>IF(B1569="","",IFERROR(INDEX('Registru note'!$D$5:$D$504,MATCH(B1569,'Registru note'!$B$5:$B$504,0)),""))</f>
        <v/>
      </c>
      <c r="K1569" s="17" t="str">
        <f>IF(AND(B1569="",D1569="",E1569=""),"",TRIM(IF(ISNA(MATCH(B1569,'Registru note'!$B$5:$B$504,0)),"Nota nu există în registru. ","")&amp;IF(D1569="","Lipsește contul debitor. ",IF(NOT(OR(ISNUMBER(MATCH(TRIM(IF(ISNUMBER(FIND(".",D1569)),LEFT(D1569,FIND(".",D1569)-1),D1569)),PlanCont,0)),ISNUMBER(MATCH(LEFT(TRIM(IF(ISNUMBER(FIND(".",D1569)),LEFT(D1569,FIND(".",D1569)-1),D1569)),4),PlanCont,0)),ISNUMBER(MATCH(LEFT(TRIM(IF(ISNUMBER(FIND(".",D1569)),LEFT(D1569,FIND(".",D1569)-1),D1569)),3),PlanCont,0)))),"Contul debitor nu există în plan. ",""))&amp;IF(E1569="","Lipsește contul creditor. ",IF(NOT(OR(ISNUMBER(MATCH(TRIM(IF(ISNUMBER(FIND(".",E1569)),LEFT(E1569,FIND(".",E1569)-1),E1569)),PlanCont,0)),ISNUMBER(MATCH(LEFT(TRIM(IF(ISNUMBER(FIND(".",E1569)),LEFT(E1569,FIND(".",E1569)-1),E1569)),4),PlanCont,0)),ISNUMBER(MATCH(LEFT(TRIM(IF(ISNUMBER(FIND(".",E1569)),LEFT(E1569,FIND(".",E1569)-1),E1569)),3),PlanCont,0)))),"Contul creditor nu există în plan. ",""))&amp;IF(AND(D1569&lt;&gt;"",TRIM(D1569&amp;"")=TRIM(E1569&amp;"")),"Același cont pe debit și credit. ","")&amp;IF(N(F1569)=0,"Lipsește suma. ","")&amp;IF(AND(N(F1569)&lt;0,J1569&lt;&gt;"Stornare"),"Sumă negativă într-o notă care nu e de stornare. ","")&amp;IF(C1569="","Lipsește explicația. ","")))</f>
        <v/>
      </c>
      <c r="L1569" s="1" t="str">
        <f>IF(B1569="","",B1569&amp;"|"&amp;COUNTIF($B$5:B1569,B1569))</f>
        <v/>
      </c>
      <c r="M1569" s="1" t="str">
        <f t="shared" si="74"/>
        <v/>
      </c>
    </row>
    <row r="1570" spans="2:13" x14ac:dyDescent="0.2">
      <c r="B1570" s="18"/>
      <c r="C1570" s="13"/>
      <c r="D1570" s="22"/>
      <c r="E1570" s="22"/>
      <c r="F1570" s="23"/>
      <c r="G1570" s="24" t="str">
        <f>IF(B1570="","",IFERROR(INDEX('Registru note'!$C$5:$C$504,MATCH(B1570,'Registru note'!$B$5:$B$504,0)),""))</f>
        <v/>
      </c>
      <c r="H1570" s="25" t="str">
        <f t="shared" si="72"/>
        <v/>
      </c>
      <c r="I1570" s="25" t="str">
        <f t="shared" si="73"/>
        <v/>
      </c>
      <c r="J1570" s="15" t="str">
        <f>IF(B1570="","",IFERROR(INDEX('Registru note'!$D$5:$D$504,MATCH(B1570,'Registru note'!$B$5:$B$504,0)),""))</f>
        <v/>
      </c>
      <c r="K1570" s="17" t="str">
        <f>IF(AND(B1570="",D1570="",E1570=""),"",TRIM(IF(ISNA(MATCH(B1570,'Registru note'!$B$5:$B$504,0)),"Nota nu există în registru. ","")&amp;IF(D1570="","Lipsește contul debitor. ",IF(NOT(OR(ISNUMBER(MATCH(TRIM(IF(ISNUMBER(FIND(".",D1570)),LEFT(D1570,FIND(".",D1570)-1),D1570)),PlanCont,0)),ISNUMBER(MATCH(LEFT(TRIM(IF(ISNUMBER(FIND(".",D1570)),LEFT(D1570,FIND(".",D1570)-1),D1570)),4),PlanCont,0)),ISNUMBER(MATCH(LEFT(TRIM(IF(ISNUMBER(FIND(".",D1570)),LEFT(D1570,FIND(".",D1570)-1),D1570)),3),PlanCont,0)))),"Contul debitor nu există în plan. ",""))&amp;IF(E1570="","Lipsește contul creditor. ",IF(NOT(OR(ISNUMBER(MATCH(TRIM(IF(ISNUMBER(FIND(".",E1570)),LEFT(E1570,FIND(".",E1570)-1),E1570)),PlanCont,0)),ISNUMBER(MATCH(LEFT(TRIM(IF(ISNUMBER(FIND(".",E1570)),LEFT(E1570,FIND(".",E1570)-1),E1570)),4),PlanCont,0)),ISNUMBER(MATCH(LEFT(TRIM(IF(ISNUMBER(FIND(".",E1570)),LEFT(E1570,FIND(".",E1570)-1),E1570)),3),PlanCont,0)))),"Contul creditor nu există în plan. ",""))&amp;IF(AND(D1570&lt;&gt;"",TRIM(D1570&amp;"")=TRIM(E1570&amp;"")),"Același cont pe debit și credit. ","")&amp;IF(N(F1570)=0,"Lipsește suma. ","")&amp;IF(AND(N(F1570)&lt;0,J1570&lt;&gt;"Stornare"),"Sumă negativă într-o notă care nu e de stornare. ","")&amp;IF(C1570="","Lipsește explicația. ","")))</f>
        <v/>
      </c>
      <c r="L1570" s="1" t="str">
        <f>IF(B1570="","",B1570&amp;"|"&amp;COUNTIF($B$5:B1570,B1570))</f>
        <v/>
      </c>
      <c r="M1570" s="1" t="str">
        <f t="shared" si="74"/>
        <v/>
      </c>
    </row>
    <row r="1571" spans="2:13" x14ac:dyDescent="0.2">
      <c r="B1571" s="18"/>
      <c r="C1571" s="13"/>
      <c r="D1571" s="22"/>
      <c r="E1571" s="22"/>
      <c r="F1571" s="23"/>
      <c r="G1571" s="24" t="str">
        <f>IF(B1571="","",IFERROR(INDEX('Registru note'!$C$5:$C$504,MATCH(B1571,'Registru note'!$B$5:$B$504,0)),""))</f>
        <v/>
      </c>
      <c r="H1571" s="25" t="str">
        <f t="shared" si="72"/>
        <v/>
      </c>
      <c r="I1571" s="25" t="str">
        <f t="shared" si="73"/>
        <v/>
      </c>
      <c r="J1571" s="15" t="str">
        <f>IF(B1571="","",IFERROR(INDEX('Registru note'!$D$5:$D$504,MATCH(B1571,'Registru note'!$B$5:$B$504,0)),""))</f>
        <v/>
      </c>
      <c r="K1571" s="17" t="str">
        <f>IF(AND(B1571="",D1571="",E1571=""),"",TRIM(IF(ISNA(MATCH(B1571,'Registru note'!$B$5:$B$504,0)),"Nota nu există în registru. ","")&amp;IF(D1571="","Lipsește contul debitor. ",IF(NOT(OR(ISNUMBER(MATCH(TRIM(IF(ISNUMBER(FIND(".",D1571)),LEFT(D1571,FIND(".",D1571)-1),D1571)),PlanCont,0)),ISNUMBER(MATCH(LEFT(TRIM(IF(ISNUMBER(FIND(".",D1571)),LEFT(D1571,FIND(".",D1571)-1),D1571)),4),PlanCont,0)),ISNUMBER(MATCH(LEFT(TRIM(IF(ISNUMBER(FIND(".",D1571)),LEFT(D1571,FIND(".",D1571)-1),D1571)),3),PlanCont,0)))),"Contul debitor nu există în plan. ",""))&amp;IF(E1571="","Lipsește contul creditor. ",IF(NOT(OR(ISNUMBER(MATCH(TRIM(IF(ISNUMBER(FIND(".",E1571)),LEFT(E1571,FIND(".",E1571)-1),E1571)),PlanCont,0)),ISNUMBER(MATCH(LEFT(TRIM(IF(ISNUMBER(FIND(".",E1571)),LEFT(E1571,FIND(".",E1571)-1),E1571)),4),PlanCont,0)),ISNUMBER(MATCH(LEFT(TRIM(IF(ISNUMBER(FIND(".",E1571)),LEFT(E1571,FIND(".",E1571)-1),E1571)),3),PlanCont,0)))),"Contul creditor nu există în plan. ",""))&amp;IF(AND(D1571&lt;&gt;"",TRIM(D1571&amp;"")=TRIM(E1571&amp;"")),"Același cont pe debit și credit. ","")&amp;IF(N(F1571)=0,"Lipsește suma. ","")&amp;IF(AND(N(F1571)&lt;0,J1571&lt;&gt;"Stornare"),"Sumă negativă într-o notă care nu e de stornare. ","")&amp;IF(C1571="","Lipsește explicația. ","")))</f>
        <v/>
      </c>
      <c r="L1571" s="1" t="str">
        <f>IF(B1571="","",B1571&amp;"|"&amp;COUNTIF($B$5:B1571,B1571))</f>
        <v/>
      </c>
      <c r="M1571" s="1" t="str">
        <f t="shared" si="74"/>
        <v/>
      </c>
    </row>
    <row r="1572" spans="2:13" x14ac:dyDescent="0.2">
      <c r="B1572" s="18"/>
      <c r="C1572" s="13"/>
      <c r="D1572" s="22"/>
      <c r="E1572" s="22"/>
      <c r="F1572" s="23"/>
      <c r="G1572" s="24" t="str">
        <f>IF(B1572="","",IFERROR(INDEX('Registru note'!$C$5:$C$504,MATCH(B1572,'Registru note'!$B$5:$B$504,0)),""))</f>
        <v/>
      </c>
      <c r="H1572" s="25" t="str">
        <f t="shared" si="72"/>
        <v/>
      </c>
      <c r="I1572" s="25" t="str">
        <f t="shared" si="73"/>
        <v/>
      </c>
      <c r="J1572" s="15" t="str">
        <f>IF(B1572="","",IFERROR(INDEX('Registru note'!$D$5:$D$504,MATCH(B1572,'Registru note'!$B$5:$B$504,0)),""))</f>
        <v/>
      </c>
      <c r="K1572" s="17" t="str">
        <f>IF(AND(B1572="",D1572="",E1572=""),"",TRIM(IF(ISNA(MATCH(B1572,'Registru note'!$B$5:$B$504,0)),"Nota nu există în registru. ","")&amp;IF(D1572="","Lipsește contul debitor. ",IF(NOT(OR(ISNUMBER(MATCH(TRIM(IF(ISNUMBER(FIND(".",D1572)),LEFT(D1572,FIND(".",D1572)-1),D1572)),PlanCont,0)),ISNUMBER(MATCH(LEFT(TRIM(IF(ISNUMBER(FIND(".",D1572)),LEFT(D1572,FIND(".",D1572)-1),D1572)),4),PlanCont,0)),ISNUMBER(MATCH(LEFT(TRIM(IF(ISNUMBER(FIND(".",D1572)),LEFT(D1572,FIND(".",D1572)-1),D1572)),3),PlanCont,0)))),"Contul debitor nu există în plan. ",""))&amp;IF(E1572="","Lipsește contul creditor. ",IF(NOT(OR(ISNUMBER(MATCH(TRIM(IF(ISNUMBER(FIND(".",E1572)),LEFT(E1572,FIND(".",E1572)-1),E1572)),PlanCont,0)),ISNUMBER(MATCH(LEFT(TRIM(IF(ISNUMBER(FIND(".",E1572)),LEFT(E1572,FIND(".",E1572)-1),E1572)),4),PlanCont,0)),ISNUMBER(MATCH(LEFT(TRIM(IF(ISNUMBER(FIND(".",E1572)),LEFT(E1572,FIND(".",E1572)-1),E1572)),3),PlanCont,0)))),"Contul creditor nu există în plan. ",""))&amp;IF(AND(D1572&lt;&gt;"",TRIM(D1572&amp;"")=TRIM(E1572&amp;"")),"Același cont pe debit și credit. ","")&amp;IF(N(F1572)=0,"Lipsește suma. ","")&amp;IF(AND(N(F1572)&lt;0,J1572&lt;&gt;"Stornare"),"Sumă negativă într-o notă care nu e de stornare. ","")&amp;IF(C1572="","Lipsește explicația. ","")))</f>
        <v/>
      </c>
      <c r="L1572" s="1" t="str">
        <f>IF(B1572="","",B1572&amp;"|"&amp;COUNTIF($B$5:B1572,B1572))</f>
        <v/>
      </c>
      <c r="M1572" s="1" t="str">
        <f t="shared" si="74"/>
        <v/>
      </c>
    </row>
    <row r="1573" spans="2:13" x14ac:dyDescent="0.2">
      <c r="B1573" s="18"/>
      <c r="C1573" s="13"/>
      <c r="D1573" s="22"/>
      <c r="E1573" s="22"/>
      <c r="F1573" s="23"/>
      <c r="G1573" s="24" t="str">
        <f>IF(B1573="","",IFERROR(INDEX('Registru note'!$C$5:$C$504,MATCH(B1573,'Registru note'!$B$5:$B$504,0)),""))</f>
        <v/>
      </c>
      <c r="H1573" s="25" t="str">
        <f t="shared" si="72"/>
        <v/>
      </c>
      <c r="I1573" s="25" t="str">
        <f t="shared" si="73"/>
        <v/>
      </c>
      <c r="J1573" s="15" t="str">
        <f>IF(B1573="","",IFERROR(INDEX('Registru note'!$D$5:$D$504,MATCH(B1573,'Registru note'!$B$5:$B$504,0)),""))</f>
        <v/>
      </c>
      <c r="K1573" s="17" t="str">
        <f>IF(AND(B1573="",D1573="",E1573=""),"",TRIM(IF(ISNA(MATCH(B1573,'Registru note'!$B$5:$B$504,0)),"Nota nu există în registru. ","")&amp;IF(D1573="","Lipsește contul debitor. ",IF(NOT(OR(ISNUMBER(MATCH(TRIM(IF(ISNUMBER(FIND(".",D1573)),LEFT(D1573,FIND(".",D1573)-1),D1573)),PlanCont,0)),ISNUMBER(MATCH(LEFT(TRIM(IF(ISNUMBER(FIND(".",D1573)),LEFT(D1573,FIND(".",D1573)-1),D1573)),4),PlanCont,0)),ISNUMBER(MATCH(LEFT(TRIM(IF(ISNUMBER(FIND(".",D1573)),LEFT(D1573,FIND(".",D1573)-1),D1573)),3),PlanCont,0)))),"Contul debitor nu există în plan. ",""))&amp;IF(E1573="","Lipsește contul creditor. ",IF(NOT(OR(ISNUMBER(MATCH(TRIM(IF(ISNUMBER(FIND(".",E1573)),LEFT(E1573,FIND(".",E1573)-1),E1573)),PlanCont,0)),ISNUMBER(MATCH(LEFT(TRIM(IF(ISNUMBER(FIND(".",E1573)),LEFT(E1573,FIND(".",E1573)-1),E1573)),4),PlanCont,0)),ISNUMBER(MATCH(LEFT(TRIM(IF(ISNUMBER(FIND(".",E1573)),LEFT(E1573,FIND(".",E1573)-1),E1573)),3),PlanCont,0)))),"Contul creditor nu există în plan. ",""))&amp;IF(AND(D1573&lt;&gt;"",TRIM(D1573&amp;"")=TRIM(E1573&amp;"")),"Același cont pe debit și credit. ","")&amp;IF(N(F1573)=0,"Lipsește suma. ","")&amp;IF(AND(N(F1573)&lt;0,J1573&lt;&gt;"Stornare"),"Sumă negativă într-o notă care nu e de stornare. ","")&amp;IF(C1573="","Lipsește explicația. ","")))</f>
        <v/>
      </c>
      <c r="L1573" s="1" t="str">
        <f>IF(B1573="","",B1573&amp;"|"&amp;COUNTIF($B$5:B1573,B1573))</f>
        <v/>
      </c>
      <c r="M1573" s="1" t="str">
        <f t="shared" si="74"/>
        <v/>
      </c>
    </row>
    <row r="1574" spans="2:13" x14ac:dyDescent="0.2">
      <c r="B1574" s="18"/>
      <c r="C1574" s="13"/>
      <c r="D1574" s="22"/>
      <c r="E1574" s="22"/>
      <c r="F1574" s="23"/>
      <c r="G1574" s="24" t="str">
        <f>IF(B1574="","",IFERROR(INDEX('Registru note'!$C$5:$C$504,MATCH(B1574,'Registru note'!$B$5:$B$504,0)),""))</f>
        <v/>
      </c>
      <c r="H1574" s="25" t="str">
        <f t="shared" si="72"/>
        <v/>
      </c>
      <c r="I1574" s="25" t="str">
        <f t="shared" si="73"/>
        <v/>
      </c>
      <c r="J1574" s="15" t="str">
        <f>IF(B1574="","",IFERROR(INDEX('Registru note'!$D$5:$D$504,MATCH(B1574,'Registru note'!$B$5:$B$504,0)),""))</f>
        <v/>
      </c>
      <c r="K1574" s="17" t="str">
        <f>IF(AND(B1574="",D1574="",E1574=""),"",TRIM(IF(ISNA(MATCH(B1574,'Registru note'!$B$5:$B$504,0)),"Nota nu există în registru. ","")&amp;IF(D1574="","Lipsește contul debitor. ",IF(NOT(OR(ISNUMBER(MATCH(TRIM(IF(ISNUMBER(FIND(".",D1574)),LEFT(D1574,FIND(".",D1574)-1),D1574)),PlanCont,0)),ISNUMBER(MATCH(LEFT(TRIM(IF(ISNUMBER(FIND(".",D1574)),LEFT(D1574,FIND(".",D1574)-1),D1574)),4),PlanCont,0)),ISNUMBER(MATCH(LEFT(TRIM(IF(ISNUMBER(FIND(".",D1574)),LEFT(D1574,FIND(".",D1574)-1),D1574)),3),PlanCont,0)))),"Contul debitor nu există în plan. ",""))&amp;IF(E1574="","Lipsește contul creditor. ",IF(NOT(OR(ISNUMBER(MATCH(TRIM(IF(ISNUMBER(FIND(".",E1574)),LEFT(E1574,FIND(".",E1574)-1),E1574)),PlanCont,0)),ISNUMBER(MATCH(LEFT(TRIM(IF(ISNUMBER(FIND(".",E1574)),LEFT(E1574,FIND(".",E1574)-1),E1574)),4),PlanCont,0)),ISNUMBER(MATCH(LEFT(TRIM(IF(ISNUMBER(FIND(".",E1574)),LEFT(E1574,FIND(".",E1574)-1),E1574)),3),PlanCont,0)))),"Contul creditor nu există în plan. ",""))&amp;IF(AND(D1574&lt;&gt;"",TRIM(D1574&amp;"")=TRIM(E1574&amp;"")),"Același cont pe debit și credit. ","")&amp;IF(N(F1574)=0,"Lipsește suma. ","")&amp;IF(AND(N(F1574)&lt;0,J1574&lt;&gt;"Stornare"),"Sumă negativă într-o notă care nu e de stornare. ","")&amp;IF(C1574="","Lipsește explicația. ","")))</f>
        <v/>
      </c>
      <c r="L1574" s="1" t="str">
        <f>IF(B1574="","",B1574&amp;"|"&amp;COUNTIF($B$5:B1574,B1574))</f>
        <v/>
      </c>
      <c r="M1574" s="1" t="str">
        <f t="shared" si="74"/>
        <v/>
      </c>
    </row>
    <row r="1575" spans="2:13" x14ac:dyDescent="0.2">
      <c r="B1575" s="18"/>
      <c r="C1575" s="13"/>
      <c r="D1575" s="22"/>
      <c r="E1575" s="22"/>
      <c r="F1575" s="23"/>
      <c r="G1575" s="24" t="str">
        <f>IF(B1575="","",IFERROR(INDEX('Registru note'!$C$5:$C$504,MATCH(B1575,'Registru note'!$B$5:$B$504,0)),""))</f>
        <v/>
      </c>
      <c r="H1575" s="25" t="str">
        <f t="shared" si="72"/>
        <v/>
      </c>
      <c r="I1575" s="25" t="str">
        <f t="shared" si="73"/>
        <v/>
      </c>
      <c r="J1575" s="15" t="str">
        <f>IF(B1575="","",IFERROR(INDEX('Registru note'!$D$5:$D$504,MATCH(B1575,'Registru note'!$B$5:$B$504,0)),""))</f>
        <v/>
      </c>
      <c r="K1575" s="17" t="str">
        <f>IF(AND(B1575="",D1575="",E1575=""),"",TRIM(IF(ISNA(MATCH(B1575,'Registru note'!$B$5:$B$504,0)),"Nota nu există în registru. ","")&amp;IF(D1575="","Lipsește contul debitor. ",IF(NOT(OR(ISNUMBER(MATCH(TRIM(IF(ISNUMBER(FIND(".",D1575)),LEFT(D1575,FIND(".",D1575)-1),D1575)),PlanCont,0)),ISNUMBER(MATCH(LEFT(TRIM(IF(ISNUMBER(FIND(".",D1575)),LEFT(D1575,FIND(".",D1575)-1),D1575)),4),PlanCont,0)),ISNUMBER(MATCH(LEFT(TRIM(IF(ISNUMBER(FIND(".",D1575)),LEFT(D1575,FIND(".",D1575)-1),D1575)),3),PlanCont,0)))),"Contul debitor nu există în plan. ",""))&amp;IF(E1575="","Lipsește contul creditor. ",IF(NOT(OR(ISNUMBER(MATCH(TRIM(IF(ISNUMBER(FIND(".",E1575)),LEFT(E1575,FIND(".",E1575)-1),E1575)),PlanCont,0)),ISNUMBER(MATCH(LEFT(TRIM(IF(ISNUMBER(FIND(".",E1575)),LEFT(E1575,FIND(".",E1575)-1),E1575)),4),PlanCont,0)),ISNUMBER(MATCH(LEFT(TRIM(IF(ISNUMBER(FIND(".",E1575)),LEFT(E1575,FIND(".",E1575)-1),E1575)),3),PlanCont,0)))),"Contul creditor nu există în plan. ",""))&amp;IF(AND(D1575&lt;&gt;"",TRIM(D1575&amp;"")=TRIM(E1575&amp;"")),"Același cont pe debit și credit. ","")&amp;IF(N(F1575)=0,"Lipsește suma. ","")&amp;IF(AND(N(F1575)&lt;0,J1575&lt;&gt;"Stornare"),"Sumă negativă într-o notă care nu e de stornare. ","")&amp;IF(C1575="","Lipsește explicația. ","")))</f>
        <v/>
      </c>
      <c r="L1575" s="1" t="str">
        <f>IF(B1575="","",B1575&amp;"|"&amp;COUNTIF($B$5:B1575,B1575))</f>
        <v/>
      </c>
      <c r="M1575" s="1" t="str">
        <f t="shared" si="74"/>
        <v/>
      </c>
    </row>
    <row r="1576" spans="2:13" x14ac:dyDescent="0.2">
      <c r="B1576" s="18"/>
      <c r="C1576" s="13"/>
      <c r="D1576" s="22"/>
      <c r="E1576" s="22"/>
      <c r="F1576" s="23"/>
      <c r="G1576" s="24" t="str">
        <f>IF(B1576="","",IFERROR(INDEX('Registru note'!$C$5:$C$504,MATCH(B1576,'Registru note'!$B$5:$B$504,0)),""))</f>
        <v/>
      </c>
      <c r="H1576" s="25" t="str">
        <f t="shared" si="72"/>
        <v/>
      </c>
      <c r="I1576" s="25" t="str">
        <f t="shared" si="73"/>
        <v/>
      </c>
      <c r="J1576" s="15" t="str">
        <f>IF(B1576="","",IFERROR(INDEX('Registru note'!$D$5:$D$504,MATCH(B1576,'Registru note'!$B$5:$B$504,0)),""))</f>
        <v/>
      </c>
      <c r="K1576" s="17" t="str">
        <f>IF(AND(B1576="",D1576="",E1576=""),"",TRIM(IF(ISNA(MATCH(B1576,'Registru note'!$B$5:$B$504,0)),"Nota nu există în registru. ","")&amp;IF(D1576="","Lipsește contul debitor. ",IF(NOT(OR(ISNUMBER(MATCH(TRIM(IF(ISNUMBER(FIND(".",D1576)),LEFT(D1576,FIND(".",D1576)-1),D1576)),PlanCont,0)),ISNUMBER(MATCH(LEFT(TRIM(IF(ISNUMBER(FIND(".",D1576)),LEFT(D1576,FIND(".",D1576)-1),D1576)),4),PlanCont,0)),ISNUMBER(MATCH(LEFT(TRIM(IF(ISNUMBER(FIND(".",D1576)),LEFT(D1576,FIND(".",D1576)-1),D1576)),3),PlanCont,0)))),"Contul debitor nu există în plan. ",""))&amp;IF(E1576="","Lipsește contul creditor. ",IF(NOT(OR(ISNUMBER(MATCH(TRIM(IF(ISNUMBER(FIND(".",E1576)),LEFT(E1576,FIND(".",E1576)-1),E1576)),PlanCont,0)),ISNUMBER(MATCH(LEFT(TRIM(IF(ISNUMBER(FIND(".",E1576)),LEFT(E1576,FIND(".",E1576)-1),E1576)),4),PlanCont,0)),ISNUMBER(MATCH(LEFT(TRIM(IF(ISNUMBER(FIND(".",E1576)),LEFT(E1576,FIND(".",E1576)-1),E1576)),3),PlanCont,0)))),"Contul creditor nu există în plan. ",""))&amp;IF(AND(D1576&lt;&gt;"",TRIM(D1576&amp;"")=TRIM(E1576&amp;"")),"Același cont pe debit și credit. ","")&amp;IF(N(F1576)=0,"Lipsește suma. ","")&amp;IF(AND(N(F1576)&lt;0,J1576&lt;&gt;"Stornare"),"Sumă negativă într-o notă care nu e de stornare. ","")&amp;IF(C1576="","Lipsește explicația. ","")))</f>
        <v/>
      </c>
      <c r="L1576" s="1" t="str">
        <f>IF(B1576="","",B1576&amp;"|"&amp;COUNTIF($B$5:B1576,B1576))</f>
        <v/>
      </c>
      <c r="M1576" s="1" t="str">
        <f t="shared" si="74"/>
        <v/>
      </c>
    </row>
    <row r="1577" spans="2:13" x14ac:dyDescent="0.2">
      <c r="B1577" s="18"/>
      <c r="C1577" s="13"/>
      <c r="D1577" s="22"/>
      <c r="E1577" s="22"/>
      <c r="F1577" s="23"/>
      <c r="G1577" s="24" t="str">
        <f>IF(B1577="","",IFERROR(INDEX('Registru note'!$C$5:$C$504,MATCH(B1577,'Registru note'!$B$5:$B$504,0)),""))</f>
        <v/>
      </c>
      <c r="H1577" s="25" t="str">
        <f t="shared" si="72"/>
        <v/>
      </c>
      <c r="I1577" s="25" t="str">
        <f t="shared" si="73"/>
        <v/>
      </c>
      <c r="J1577" s="15" t="str">
        <f>IF(B1577="","",IFERROR(INDEX('Registru note'!$D$5:$D$504,MATCH(B1577,'Registru note'!$B$5:$B$504,0)),""))</f>
        <v/>
      </c>
      <c r="K1577" s="17" t="str">
        <f>IF(AND(B1577="",D1577="",E1577=""),"",TRIM(IF(ISNA(MATCH(B1577,'Registru note'!$B$5:$B$504,0)),"Nota nu există în registru. ","")&amp;IF(D1577="","Lipsește contul debitor. ",IF(NOT(OR(ISNUMBER(MATCH(TRIM(IF(ISNUMBER(FIND(".",D1577)),LEFT(D1577,FIND(".",D1577)-1),D1577)),PlanCont,0)),ISNUMBER(MATCH(LEFT(TRIM(IF(ISNUMBER(FIND(".",D1577)),LEFT(D1577,FIND(".",D1577)-1),D1577)),4),PlanCont,0)),ISNUMBER(MATCH(LEFT(TRIM(IF(ISNUMBER(FIND(".",D1577)),LEFT(D1577,FIND(".",D1577)-1),D1577)),3),PlanCont,0)))),"Contul debitor nu există în plan. ",""))&amp;IF(E1577="","Lipsește contul creditor. ",IF(NOT(OR(ISNUMBER(MATCH(TRIM(IF(ISNUMBER(FIND(".",E1577)),LEFT(E1577,FIND(".",E1577)-1),E1577)),PlanCont,0)),ISNUMBER(MATCH(LEFT(TRIM(IF(ISNUMBER(FIND(".",E1577)),LEFT(E1577,FIND(".",E1577)-1),E1577)),4),PlanCont,0)),ISNUMBER(MATCH(LEFT(TRIM(IF(ISNUMBER(FIND(".",E1577)),LEFT(E1577,FIND(".",E1577)-1),E1577)),3),PlanCont,0)))),"Contul creditor nu există în plan. ",""))&amp;IF(AND(D1577&lt;&gt;"",TRIM(D1577&amp;"")=TRIM(E1577&amp;"")),"Același cont pe debit și credit. ","")&amp;IF(N(F1577)=0,"Lipsește suma. ","")&amp;IF(AND(N(F1577)&lt;0,J1577&lt;&gt;"Stornare"),"Sumă negativă într-o notă care nu e de stornare. ","")&amp;IF(C1577="","Lipsește explicația. ","")))</f>
        <v/>
      </c>
      <c r="L1577" s="1" t="str">
        <f>IF(B1577="","",B1577&amp;"|"&amp;COUNTIF($B$5:B1577,B1577))</f>
        <v/>
      </c>
      <c r="M1577" s="1" t="str">
        <f t="shared" si="74"/>
        <v/>
      </c>
    </row>
    <row r="1578" spans="2:13" x14ac:dyDescent="0.2">
      <c r="B1578" s="18"/>
      <c r="C1578" s="13"/>
      <c r="D1578" s="22"/>
      <c r="E1578" s="22"/>
      <c r="F1578" s="23"/>
      <c r="G1578" s="24" t="str">
        <f>IF(B1578="","",IFERROR(INDEX('Registru note'!$C$5:$C$504,MATCH(B1578,'Registru note'!$B$5:$B$504,0)),""))</f>
        <v/>
      </c>
      <c r="H1578" s="25" t="str">
        <f t="shared" si="72"/>
        <v/>
      </c>
      <c r="I1578" s="25" t="str">
        <f t="shared" si="73"/>
        <v/>
      </c>
      <c r="J1578" s="15" t="str">
        <f>IF(B1578="","",IFERROR(INDEX('Registru note'!$D$5:$D$504,MATCH(B1578,'Registru note'!$B$5:$B$504,0)),""))</f>
        <v/>
      </c>
      <c r="K1578" s="17" t="str">
        <f>IF(AND(B1578="",D1578="",E1578=""),"",TRIM(IF(ISNA(MATCH(B1578,'Registru note'!$B$5:$B$504,0)),"Nota nu există în registru. ","")&amp;IF(D1578="","Lipsește contul debitor. ",IF(NOT(OR(ISNUMBER(MATCH(TRIM(IF(ISNUMBER(FIND(".",D1578)),LEFT(D1578,FIND(".",D1578)-1),D1578)),PlanCont,0)),ISNUMBER(MATCH(LEFT(TRIM(IF(ISNUMBER(FIND(".",D1578)),LEFT(D1578,FIND(".",D1578)-1),D1578)),4),PlanCont,0)),ISNUMBER(MATCH(LEFT(TRIM(IF(ISNUMBER(FIND(".",D1578)),LEFT(D1578,FIND(".",D1578)-1),D1578)),3),PlanCont,0)))),"Contul debitor nu există în plan. ",""))&amp;IF(E1578="","Lipsește contul creditor. ",IF(NOT(OR(ISNUMBER(MATCH(TRIM(IF(ISNUMBER(FIND(".",E1578)),LEFT(E1578,FIND(".",E1578)-1),E1578)),PlanCont,0)),ISNUMBER(MATCH(LEFT(TRIM(IF(ISNUMBER(FIND(".",E1578)),LEFT(E1578,FIND(".",E1578)-1),E1578)),4),PlanCont,0)),ISNUMBER(MATCH(LEFT(TRIM(IF(ISNUMBER(FIND(".",E1578)),LEFT(E1578,FIND(".",E1578)-1),E1578)),3),PlanCont,0)))),"Contul creditor nu există în plan. ",""))&amp;IF(AND(D1578&lt;&gt;"",TRIM(D1578&amp;"")=TRIM(E1578&amp;"")),"Același cont pe debit și credit. ","")&amp;IF(N(F1578)=0,"Lipsește suma. ","")&amp;IF(AND(N(F1578)&lt;0,J1578&lt;&gt;"Stornare"),"Sumă negativă într-o notă care nu e de stornare. ","")&amp;IF(C1578="","Lipsește explicația. ","")))</f>
        <v/>
      </c>
      <c r="L1578" s="1" t="str">
        <f>IF(B1578="","",B1578&amp;"|"&amp;COUNTIF($B$5:B1578,B1578))</f>
        <v/>
      </c>
      <c r="M1578" s="1" t="str">
        <f t="shared" si="74"/>
        <v/>
      </c>
    </row>
    <row r="1579" spans="2:13" x14ac:dyDescent="0.2">
      <c r="B1579" s="18"/>
      <c r="C1579" s="13"/>
      <c r="D1579" s="22"/>
      <c r="E1579" s="22"/>
      <c r="F1579" s="23"/>
      <c r="G1579" s="24" t="str">
        <f>IF(B1579="","",IFERROR(INDEX('Registru note'!$C$5:$C$504,MATCH(B1579,'Registru note'!$B$5:$B$504,0)),""))</f>
        <v/>
      </c>
      <c r="H1579" s="25" t="str">
        <f t="shared" si="72"/>
        <v/>
      </c>
      <c r="I1579" s="25" t="str">
        <f t="shared" si="73"/>
        <v/>
      </c>
      <c r="J1579" s="15" t="str">
        <f>IF(B1579="","",IFERROR(INDEX('Registru note'!$D$5:$D$504,MATCH(B1579,'Registru note'!$B$5:$B$504,0)),""))</f>
        <v/>
      </c>
      <c r="K1579" s="17" t="str">
        <f>IF(AND(B1579="",D1579="",E1579=""),"",TRIM(IF(ISNA(MATCH(B1579,'Registru note'!$B$5:$B$504,0)),"Nota nu există în registru. ","")&amp;IF(D1579="","Lipsește contul debitor. ",IF(NOT(OR(ISNUMBER(MATCH(TRIM(IF(ISNUMBER(FIND(".",D1579)),LEFT(D1579,FIND(".",D1579)-1),D1579)),PlanCont,0)),ISNUMBER(MATCH(LEFT(TRIM(IF(ISNUMBER(FIND(".",D1579)),LEFT(D1579,FIND(".",D1579)-1),D1579)),4),PlanCont,0)),ISNUMBER(MATCH(LEFT(TRIM(IF(ISNUMBER(FIND(".",D1579)),LEFT(D1579,FIND(".",D1579)-1),D1579)),3),PlanCont,0)))),"Contul debitor nu există în plan. ",""))&amp;IF(E1579="","Lipsește contul creditor. ",IF(NOT(OR(ISNUMBER(MATCH(TRIM(IF(ISNUMBER(FIND(".",E1579)),LEFT(E1579,FIND(".",E1579)-1),E1579)),PlanCont,0)),ISNUMBER(MATCH(LEFT(TRIM(IF(ISNUMBER(FIND(".",E1579)),LEFT(E1579,FIND(".",E1579)-1),E1579)),4),PlanCont,0)),ISNUMBER(MATCH(LEFT(TRIM(IF(ISNUMBER(FIND(".",E1579)),LEFT(E1579,FIND(".",E1579)-1),E1579)),3),PlanCont,0)))),"Contul creditor nu există în plan. ",""))&amp;IF(AND(D1579&lt;&gt;"",TRIM(D1579&amp;"")=TRIM(E1579&amp;"")),"Același cont pe debit și credit. ","")&amp;IF(N(F1579)=0,"Lipsește suma. ","")&amp;IF(AND(N(F1579)&lt;0,J1579&lt;&gt;"Stornare"),"Sumă negativă într-o notă care nu e de stornare. ","")&amp;IF(C1579="","Lipsește explicația. ","")))</f>
        <v/>
      </c>
      <c r="L1579" s="1" t="str">
        <f>IF(B1579="","",B1579&amp;"|"&amp;COUNTIF($B$5:B1579,B1579))</f>
        <v/>
      </c>
      <c r="M1579" s="1" t="str">
        <f t="shared" si="74"/>
        <v/>
      </c>
    </row>
    <row r="1580" spans="2:13" x14ac:dyDescent="0.2">
      <c r="B1580" s="18"/>
      <c r="C1580" s="13"/>
      <c r="D1580" s="22"/>
      <c r="E1580" s="22"/>
      <c r="F1580" s="23"/>
      <c r="G1580" s="24" t="str">
        <f>IF(B1580="","",IFERROR(INDEX('Registru note'!$C$5:$C$504,MATCH(B1580,'Registru note'!$B$5:$B$504,0)),""))</f>
        <v/>
      </c>
      <c r="H1580" s="25" t="str">
        <f t="shared" si="72"/>
        <v/>
      </c>
      <c r="I1580" s="25" t="str">
        <f t="shared" si="73"/>
        <v/>
      </c>
      <c r="J1580" s="15" t="str">
        <f>IF(B1580="","",IFERROR(INDEX('Registru note'!$D$5:$D$504,MATCH(B1580,'Registru note'!$B$5:$B$504,0)),""))</f>
        <v/>
      </c>
      <c r="K1580" s="17" t="str">
        <f>IF(AND(B1580="",D1580="",E1580=""),"",TRIM(IF(ISNA(MATCH(B1580,'Registru note'!$B$5:$B$504,0)),"Nota nu există în registru. ","")&amp;IF(D1580="","Lipsește contul debitor. ",IF(NOT(OR(ISNUMBER(MATCH(TRIM(IF(ISNUMBER(FIND(".",D1580)),LEFT(D1580,FIND(".",D1580)-1),D1580)),PlanCont,0)),ISNUMBER(MATCH(LEFT(TRIM(IF(ISNUMBER(FIND(".",D1580)),LEFT(D1580,FIND(".",D1580)-1),D1580)),4),PlanCont,0)),ISNUMBER(MATCH(LEFT(TRIM(IF(ISNUMBER(FIND(".",D1580)),LEFT(D1580,FIND(".",D1580)-1),D1580)),3),PlanCont,0)))),"Contul debitor nu există în plan. ",""))&amp;IF(E1580="","Lipsește contul creditor. ",IF(NOT(OR(ISNUMBER(MATCH(TRIM(IF(ISNUMBER(FIND(".",E1580)),LEFT(E1580,FIND(".",E1580)-1),E1580)),PlanCont,0)),ISNUMBER(MATCH(LEFT(TRIM(IF(ISNUMBER(FIND(".",E1580)),LEFT(E1580,FIND(".",E1580)-1),E1580)),4),PlanCont,0)),ISNUMBER(MATCH(LEFT(TRIM(IF(ISNUMBER(FIND(".",E1580)),LEFT(E1580,FIND(".",E1580)-1),E1580)),3),PlanCont,0)))),"Contul creditor nu există în plan. ",""))&amp;IF(AND(D1580&lt;&gt;"",TRIM(D1580&amp;"")=TRIM(E1580&amp;"")),"Același cont pe debit și credit. ","")&amp;IF(N(F1580)=0,"Lipsește suma. ","")&amp;IF(AND(N(F1580)&lt;0,J1580&lt;&gt;"Stornare"),"Sumă negativă într-o notă care nu e de stornare. ","")&amp;IF(C1580="","Lipsește explicația. ","")))</f>
        <v/>
      </c>
      <c r="L1580" s="1" t="str">
        <f>IF(B1580="","",B1580&amp;"|"&amp;COUNTIF($B$5:B1580,B1580))</f>
        <v/>
      </c>
      <c r="M1580" s="1" t="str">
        <f t="shared" si="74"/>
        <v/>
      </c>
    </row>
    <row r="1581" spans="2:13" x14ac:dyDescent="0.2">
      <c r="B1581" s="18"/>
      <c r="C1581" s="13"/>
      <c r="D1581" s="22"/>
      <c r="E1581" s="22"/>
      <c r="F1581" s="23"/>
      <c r="G1581" s="24" t="str">
        <f>IF(B1581="","",IFERROR(INDEX('Registru note'!$C$5:$C$504,MATCH(B1581,'Registru note'!$B$5:$B$504,0)),""))</f>
        <v/>
      </c>
      <c r="H1581" s="25" t="str">
        <f t="shared" si="72"/>
        <v/>
      </c>
      <c r="I1581" s="25" t="str">
        <f t="shared" si="73"/>
        <v/>
      </c>
      <c r="J1581" s="15" t="str">
        <f>IF(B1581="","",IFERROR(INDEX('Registru note'!$D$5:$D$504,MATCH(B1581,'Registru note'!$B$5:$B$504,0)),""))</f>
        <v/>
      </c>
      <c r="K1581" s="17" t="str">
        <f>IF(AND(B1581="",D1581="",E1581=""),"",TRIM(IF(ISNA(MATCH(B1581,'Registru note'!$B$5:$B$504,0)),"Nota nu există în registru. ","")&amp;IF(D1581="","Lipsește contul debitor. ",IF(NOT(OR(ISNUMBER(MATCH(TRIM(IF(ISNUMBER(FIND(".",D1581)),LEFT(D1581,FIND(".",D1581)-1),D1581)),PlanCont,0)),ISNUMBER(MATCH(LEFT(TRIM(IF(ISNUMBER(FIND(".",D1581)),LEFT(D1581,FIND(".",D1581)-1),D1581)),4),PlanCont,0)),ISNUMBER(MATCH(LEFT(TRIM(IF(ISNUMBER(FIND(".",D1581)),LEFT(D1581,FIND(".",D1581)-1),D1581)),3),PlanCont,0)))),"Contul debitor nu există în plan. ",""))&amp;IF(E1581="","Lipsește contul creditor. ",IF(NOT(OR(ISNUMBER(MATCH(TRIM(IF(ISNUMBER(FIND(".",E1581)),LEFT(E1581,FIND(".",E1581)-1),E1581)),PlanCont,0)),ISNUMBER(MATCH(LEFT(TRIM(IF(ISNUMBER(FIND(".",E1581)),LEFT(E1581,FIND(".",E1581)-1),E1581)),4),PlanCont,0)),ISNUMBER(MATCH(LEFT(TRIM(IF(ISNUMBER(FIND(".",E1581)),LEFT(E1581,FIND(".",E1581)-1),E1581)),3),PlanCont,0)))),"Contul creditor nu există în plan. ",""))&amp;IF(AND(D1581&lt;&gt;"",TRIM(D1581&amp;"")=TRIM(E1581&amp;"")),"Același cont pe debit și credit. ","")&amp;IF(N(F1581)=0,"Lipsește suma. ","")&amp;IF(AND(N(F1581)&lt;0,J1581&lt;&gt;"Stornare"),"Sumă negativă într-o notă care nu e de stornare. ","")&amp;IF(C1581="","Lipsește explicația. ","")))</f>
        <v/>
      </c>
      <c r="L1581" s="1" t="str">
        <f>IF(B1581="","",B1581&amp;"|"&amp;COUNTIF($B$5:B1581,B1581))</f>
        <v/>
      </c>
      <c r="M1581" s="1" t="str">
        <f t="shared" si="74"/>
        <v/>
      </c>
    </row>
    <row r="1582" spans="2:13" x14ac:dyDescent="0.2">
      <c r="B1582" s="18"/>
      <c r="C1582" s="13"/>
      <c r="D1582" s="22"/>
      <c r="E1582" s="22"/>
      <c r="F1582" s="23"/>
      <c r="G1582" s="24" t="str">
        <f>IF(B1582="","",IFERROR(INDEX('Registru note'!$C$5:$C$504,MATCH(B1582,'Registru note'!$B$5:$B$504,0)),""))</f>
        <v/>
      </c>
      <c r="H1582" s="25" t="str">
        <f t="shared" si="72"/>
        <v/>
      </c>
      <c r="I1582" s="25" t="str">
        <f t="shared" si="73"/>
        <v/>
      </c>
      <c r="J1582" s="15" t="str">
        <f>IF(B1582="","",IFERROR(INDEX('Registru note'!$D$5:$D$504,MATCH(B1582,'Registru note'!$B$5:$B$504,0)),""))</f>
        <v/>
      </c>
      <c r="K1582" s="17" t="str">
        <f>IF(AND(B1582="",D1582="",E1582=""),"",TRIM(IF(ISNA(MATCH(B1582,'Registru note'!$B$5:$B$504,0)),"Nota nu există în registru. ","")&amp;IF(D1582="","Lipsește contul debitor. ",IF(NOT(OR(ISNUMBER(MATCH(TRIM(IF(ISNUMBER(FIND(".",D1582)),LEFT(D1582,FIND(".",D1582)-1),D1582)),PlanCont,0)),ISNUMBER(MATCH(LEFT(TRIM(IF(ISNUMBER(FIND(".",D1582)),LEFT(D1582,FIND(".",D1582)-1),D1582)),4),PlanCont,0)),ISNUMBER(MATCH(LEFT(TRIM(IF(ISNUMBER(FIND(".",D1582)),LEFT(D1582,FIND(".",D1582)-1),D1582)),3),PlanCont,0)))),"Contul debitor nu există în plan. ",""))&amp;IF(E1582="","Lipsește contul creditor. ",IF(NOT(OR(ISNUMBER(MATCH(TRIM(IF(ISNUMBER(FIND(".",E1582)),LEFT(E1582,FIND(".",E1582)-1),E1582)),PlanCont,0)),ISNUMBER(MATCH(LEFT(TRIM(IF(ISNUMBER(FIND(".",E1582)),LEFT(E1582,FIND(".",E1582)-1),E1582)),4),PlanCont,0)),ISNUMBER(MATCH(LEFT(TRIM(IF(ISNUMBER(FIND(".",E1582)),LEFT(E1582,FIND(".",E1582)-1),E1582)),3),PlanCont,0)))),"Contul creditor nu există în plan. ",""))&amp;IF(AND(D1582&lt;&gt;"",TRIM(D1582&amp;"")=TRIM(E1582&amp;"")),"Același cont pe debit și credit. ","")&amp;IF(N(F1582)=0,"Lipsește suma. ","")&amp;IF(AND(N(F1582)&lt;0,J1582&lt;&gt;"Stornare"),"Sumă negativă într-o notă care nu e de stornare. ","")&amp;IF(C1582="","Lipsește explicația. ","")))</f>
        <v/>
      </c>
      <c r="L1582" s="1" t="str">
        <f>IF(B1582="","",B1582&amp;"|"&amp;COUNTIF($B$5:B1582,B1582))</f>
        <v/>
      </c>
      <c r="M1582" s="1" t="str">
        <f t="shared" si="74"/>
        <v/>
      </c>
    </row>
    <row r="1583" spans="2:13" x14ac:dyDescent="0.2">
      <c r="B1583" s="18"/>
      <c r="C1583" s="13"/>
      <c r="D1583" s="22"/>
      <c r="E1583" s="22"/>
      <c r="F1583" s="23"/>
      <c r="G1583" s="24" t="str">
        <f>IF(B1583="","",IFERROR(INDEX('Registru note'!$C$5:$C$504,MATCH(B1583,'Registru note'!$B$5:$B$504,0)),""))</f>
        <v/>
      </c>
      <c r="H1583" s="25" t="str">
        <f t="shared" si="72"/>
        <v/>
      </c>
      <c r="I1583" s="25" t="str">
        <f t="shared" si="73"/>
        <v/>
      </c>
      <c r="J1583" s="15" t="str">
        <f>IF(B1583="","",IFERROR(INDEX('Registru note'!$D$5:$D$504,MATCH(B1583,'Registru note'!$B$5:$B$504,0)),""))</f>
        <v/>
      </c>
      <c r="K1583" s="17" t="str">
        <f>IF(AND(B1583="",D1583="",E1583=""),"",TRIM(IF(ISNA(MATCH(B1583,'Registru note'!$B$5:$B$504,0)),"Nota nu există în registru. ","")&amp;IF(D1583="","Lipsește contul debitor. ",IF(NOT(OR(ISNUMBER(MATCH(TRIM(IF(ISNUMBER(FIND(".",D1583)),LEFT(D1583,FIND(".",D1583)-1),D1583)),PlanCont,0)),ISNUMBER(MATCH(LEFT(TRIM(IF(ISNUMBER(FIND(".",D1583)),LEFT(D1583,FIND(".",D1583)-1),D1583)),4),PlanCont,0)),ISNUMBER(MATCH(LEFT(TRIM(IF(ISNUMBER(FIND(".",D1583)),LEFT(D1583,FIND(".",D1583)-1),D1583)),3),PlanCont,0)))),"Contul debitor nu există în plan. ",""))&amp;IF(E1583="","Lipsește contul creditor. ",IF(NOT(OR(ISNUMBER(MATCH(TRIM(IF(ISNUMBER(FIND(".",E1583)),LEFT(E1583,FIND(".",E1583)-1),E1583)),PlanCont,0)),ISNUMBER(MATCH(LEFT(TRIM(IF(ISNUMBER(FIND(".",E1583)),LEFT(E1583,FIND(".",E1583)-1),E1583)),4),PlanCont,0)),ISNUMBER(MATCH(LEFT(TRIM(IF(ISNUMBER(FIND(".",E1583)),LEFT(E1583,FIND(".",E1583)-1),E1583)),3),PlanCont,0)))),"Contul creditor nu există în plan. ",""))&amp;IF(AND(D1583&lt;&gt;"",TRIM(D1583&amp;"")=TRIM(E1583&amp;"")),"Același cont pe debit și credit. ","")&amp;IF(N(F1583)=0,"Lipsește suma. ","")&amp;IF(AND(N(F1583)&lt;0,J1583&lt;&gt;"Stornare"),"Sumă negativă într-o notă care nu e de stornare. ","")&amp;IF(C1583="","Lipsește explicația. ","")))</f>
        <v/>
      </c>
      <c r="L1583" s="1" t="str">
        <f>IF(B1583="","",B1583&amp;"|"&amp;COUNTIF($B$5:B1583,B1583))</f>
        <v/>
      </c>
      <c r="M1583" s="1" t="str">
        <f t="shared" si="74"/>
        <v/>
      </c>
    </row>
    <row r="1584" spans="2:13" x14ac:dyDescent="0.2">
      <c r="B1584" s="18"/>
      <c r="C1584" s="13"/>
      <c r="D1584" s="22"/>
      <c r="E1584" s="22"/>
      <c r="F1584" s="23"/>
      <c r="G1584" s="24" t="str">
        <f>IF(B1584="","",IFERROR(INDEX('Registru note'!$C$5:$C$504,MATCH(B1584,'Registru note'!$B$5:$B$504,0)),""))</f>
        <v/>
      </c>
      <c r="H1584" s="25" t="str">
        <f t="shared" si="72"/>
        <v/>
      </c>
      <c r="I1584" s="25" t="str">
        <f t="shared" si="73"/>
        <v/>
      </c>
      <c r="J1584" s="15" t="str">
        <f>IF(B1584="","",IFERROR(INDEX('Registru note'!$D$5:$D$504,MATCH(B1584,'Registru note'!$B$5:$B$504,0)),""))</f>
        <v/>
      </c>
      <c r="K1584" s="17" t="str">
        <f>IF(AND(B1584="",D1584="",E1584=""),"",TRIM(IF(ISNA(MATCH(B1584,'Registru note'!$B$5:$B$504,0)),"Nota nu există în registru. ","")&amp;IF(D1584="","Lipsește contul debitor. ",IF(NOT(OR(ISNUMBER(MATCH(TRIM(IF(ISNUMBER(FIND(".",D1584)),LEFT(D1584,FIND(".",D1584)-1),D1584)),PlanCont,0)),ISNUMBER(MATCH(LEFT(TRIM(IF(ISNUMBER(FIND(".",D1584)),LEFT(D1584,FIND(".",D1584)-1),D1584)),4),PlanCont,0)),ISNUMBER(MATCH(LEFT(TRIM(IF(ISNUMBER(FIND(".",D1584)),LEFT(D1584,FIND(".",D1584)-1),D1584)),3),PlanCont,0)))),"Contul debitor nu există în plan. ",""))&amp;IF(E1584="","Lipsește contul creditor. ",IF(NOT(OR(ISNUMBER(MATCH(TRIM(IF(ISNUMBER(FIND(".",E1584)),LEFT(E1584,FIND(".",E1584)-1),E1584)),PlanCont,0)),ISNUMBER(MATCH(LEFT(TRIM(IF(ISNUMBER(FIND(".",E1584)),LEFT(E1584,FIND(".",E1584)-1),E1584)),4),PlanCont,0)),ISNUMBER(MATCH(LEFT(TRIM(IF(ISNUMBER(FIND(".",E1584)),LEFT(E1584,FIND(".",E1584)-1),E1584)),3),PlanCont,0)))),"Contul creditor nu există în plan. ",""))&amp;IF(AND(D1584&lt;&gt;"",TRIM(D1584&amp;"")=TRIM(E1584&amp;"")),"Același cont pe debit și credit. ","")&amp;IF(N(F1584)=0,"Lipsește suma. ","")&amp;IF(AND(N(F1584)&lt;0,J1584&lt;&gt;"Stornare"),"Sumă negativă într-o notă care nu e de stornare. ","")&amp;IF(C1584="","Lipsește explicația. ","")))</f>
        <v/>
      </c>
      <c r="L1584" s="1" t="str">
        <f>IF(B1584="","",B1584&amp;"|"&amp;COUNTIF($B$5:B1584,B1584))</f>
        <v/>
      </c>
      <c r="M1584" s="1" t="str">
        <f t="shared" si="74"/>
        <v/>
      </c>
    </row>
    <row r="1585" spans="2:13" x14ac:dyDescent="0.2">
      <c r="B1585" s="18"/>
      <c r="C1585" s="13"/>
      <c r="D1585" s="22"/>
      <c r="E1585" s="22"/>
      <c r="F1585" s="23"/>
      <c r="G1585" s="24" t="str">
        <f>IF(B1585="","",IFERROR(INDEX('Registru note'!$C$5:$C$504,MATCH(B1585,'Registru note'!$B$5:$B$504,0)),""))</f>
        <v/>
      </c>
      <c r="H1585" s="25" t="str">
        <f t="shared" si="72"/>
        <v/>
      </c>
      <c r="I1585" s="25" t="str">
        <f t="shared" si="73"/>
        <v/>
      </c>
      <c r="J1585" s="15" t="str">
        <f>IF(B1585="","",IFERROR(INDEX('Registru note'!$D$5:$D$504,MATCH(B1585,'Registru note'!$B$5:$B$504,0)),""))</f>
        <v/>
      </c>
      <c r="K1585" s="17" t="str">
        <f>IF(AND(B1585="",D1585="",E1585=""),"",TRIM(IF(ISNA(MATCH(B1585,'Registru note'!$B$5:$B$504,0)),"Nota nu există în registru. ","")&amp;IF(D1585="","Lipsește contul debitor. ",IF(NOT(OR(ISNUMBER(MATCH(TRIM(IF(ISNUMBER(FIND(".",D1585)),LEFT(D1585,FIND(".",D1585)-1),D1585)),PlanCont,0)),ISNUMBER(MATCH(LEFT(TRIM(IF(ISNUMBER(FIND(".",D1585)),LEFT(D1585,FIND(".",D1585)-1),D1585)),4),PlanCont,0)),ISNUMBER(MATCH(LEFT(TRIM(IF(ISNUMBER(FIND(".",D1585)),LEFT(D1585,FIND(".",D1585)-1),D1585)),3),PlanCont,0)))),"Contul debitor nu există în plan. ",""))&amp;IF(E1585="","Lipsește contul creditor. ",IF(NOT(OR(ISNUMBER(MATCH(TRIM(IF(ISNUMBER(FIND(".",E1585)),LEFT(E1585,FIND(".",E1585)-1),E1585)),PlanCont,0)),ISNUMBER(MATCH(LEFT(TRIM(IF(ISNUMBER(FIND(".",E1585)),LEFT(E1585,FIND(".",E1585)-1),E1585)),4),PlanCont,0)),ISNUMBER(MATCH(LEFT(TRIM(IF(ISNUMBER(FIND(".",E1585)),LEFT(E1585,FIND(".",E1585)-1),E1585)),3),PlanCont,0)))),"Contul creditor nu există în plan. ",""))&amp;IF(AND(D1585&lt;&gt;"",TRIM(D1585&amp;"")=TRIM(E1585&amp;"")),"Același cont pe debit și credit. ","")&amp;IF(N(F1585)=0,"Lipsește suma. ","")&amp;IF(AND(N(F1585)&lt;0,J1585&lt;&gt;"Stornare"),"Sumă negativă într-o notă care nu e de stornare. ","")&amp;IF(C1585="","Lipsește explicația. ","")))</f>
        <v/>
      </c>
      <c r="L1585" s="1" t="str">
        <f>IF(B1585="","",B1585&amp;"|"&amp;COUNTIF($B$5:B1585,B1585))</f>
        <v/>
      </c>
      <c r="M1585" s="1" t="str">
        <f t="shared" si="74"/>
        <v/>
      </c>
    </row>
    <row r="1586" spans="2:13" x14ac:dyDescent="0.2">
      <c r="B1586" s="18"/>
      <c r="C1586" s="13"/>
      <c r="D1586" s="22"/>
      <c r="E1586" s="22"/>
      <c r="F1586" s="23"/>
      <c r="G1586" s="24" t="str">
        <f>IF(B1586="","",IFERROR(INDEX('Registru note'!$C$5:$C$504,MATCH(B1586,'Registru note'!$B$5:$B$504,0)),""))</f>
        <v/>
      </c>
      <c r="H1586" s="25" t="str">
        <f t="shared" si="72"/>
        <v/>
      </c>
      <c r="I1586" s="25" t="str">
        <f t="shared" si="73"/>
        <v/>
      </c>
      <c r="J1586" s="15" t="str">
        <f>IF(B1586="","",IFERROR(INDEX('Registru note'!$D$5:$D$504,MATCH(B1586,'Registru note'!$B$5:$B$504,0)),""))</f>
        <v/>
      </c>
      <c r="K1586" s="17" t="str">
        <f>IF(AND(B1586="",D1586="",E1586=""),"",TRIM(IF(ISNA(MATCH(B1586,'Registru note'!$B$5:$B$504,0)),"Nota nu există în registru. ","")&amp;IF(D1586="","Lipsește contul debitor. ",IF(NOT(OR(ISNUMBER(MATCH(TRIM(IF(ISNUMBER(FIND(".",D1586)),LEFT(D1586,FIND(".",D1586)-1),D1586)),PlanCont,0)),ISNUMBER(MATCH(LEFT(TRIM(IF(ISNUMBER(FIND(".",D1586)),LEFT(D1586,FIND(".",D1586)-1),D1586)),4),PlanCont,0)),ISNUMBER(MATCH(LEFT(TRIM(IF(ISNUMBER(FIND(".",D1586)),LEFT(D1586,FIND(".",D1586)-1),D1586)),3),PlanCont,0)))),"Contul debitor nu există în plan. ",""))&amp;IF(E1586="","Lipsește contul creditor. ",IF(NOT(OR(ISNUMBER(MATCH(TRIM(IF(ISNUMBER(FIND(".",E1586)),LEFT(E1586,FIND(".",E1586)-1),E1586)),PlanCont,0)),ISNUMBER(MATCH(LEFT(TRIM(IF(ISNUMBER(FIND(".",E1586)),LEFT(E1586,FIND(".",E1586)-1),E1586)),4),PlanCont,0)),ISNUMBER(MATCH(LEFT(TRIM(IF(ISNUMBER(FIND(".",E1586)),LEFT(E1586,FIND(".",E1586)-1),E1586)),3),PlanCont,0)))),"Contul creditor nu există în plan. ",""))&amp;IF(AND(D1586&lt;&gt;"",TRIM(D1586&amp;"")=TRIM(E1586&amp;"")),"Același cont pe debit și credit. ","")&amp;IF(N(F1586)=0,"Lipsește suma. ","")&amp;IF(AND(N(F1586)&lt;0,J1586&lt;&gt;"Stornare"),"Sumă negativă într-o notă care nu e de stornare. ","")&amp;IF(C1586="","Lipsește explicația. ","")))</f>
        <v/>
      </c>
      <c r="L1586" s="1" t="str">
        <f>IF(B1586="","",B1586&amp;"|"&amp;COUNTIF($B$5:B1586,B1586))</f>
        <v/>
      </c>
      <c r="M1586" s="1" t="str">
        <f t="shared" si="74"/>
        <v/>
      </c>
    </row>
    <row r="1587" spans="2:13" x14ac:dyDescent="0.2">
      <c r="B1587" s="18"/>
      <c r="C1587" s="13"/>
      <c r="D1587" s="22"/>
      <c r="E1587" s="22"/>
      <c r="F1587" s="23"/>
      <c r="G1587" s="24" t="str">
        <f>IF(B1587="","",IFERROR(INDEX('Registru note'!$C$5:$C$504,MATCH(B1587,'Registru note'!$B$5:$B$504,0)),""))</f>
        <v/>
      </c>
      <c r="H1587" s="25" t="str">
        <f t="shared" si="72"/>
        <v/>
      </c>
      <c r="I1587" s="25" t="str">
        <f t="shared" si="73"/>
        <v/>
      </c>
      <c r="J1587" s="15" t="str">
        <f>IF(B1587="","",IFERROR(INDEX('Registru note'!$D$5:$D$504,MATCH(B1587,'Registru note'!$B$5:$B$504,0)),""))</f>
        <v/>
      </c>
      <c r="K1587" s="17" t="str">
        <f>IF(AND(B1587="",D1587="",E1587=""),"",TRIM(IF(ISNA(MATCH(B1587,'Registru note'!$B$5:$B$504,0)),"Nota nu există în registru. ","")&amp;IF(D1587="","Lipsește contul debitor. ",IF(NOT(OR(ISNUMBER(MATCH(TRIM(IF(ISNUMBER(FIND(".",D1587)),LEFT(D1587,FIND(".",D1587)-1),D1587)),PlanCont,0)),ISNUMBER(MATCH(LEFT(TRIM(IF(ISNUMBER(FIND(".",D1587)),LEFT(D1587,FIND(".",D1587)-1),D1587)),4),PlanCont,0)),ISNUMBER(MATCH(LEFT(TRIM(IF(ISNUMBER(FIND(".",D1587)),LEFT(D1587,FIND(".",D1587)-1),D1587)),3),PlanCont,0)))),"Contul debitor nu există în plan. ",""))&amp;IF(E1587="","Lipsește contul creditor. ",IF(NOT(OR(ISNUMBER(MATCH(TRIM(IF(ISNUMBER(FIND(".",E1587)),LEFT(E1587,FIND(".",E1587)-1),E1587)),PlanCont,0)),ISNUMBER(MATCH(LEFT(TRIM(IF(ISNUMBER(FIND(".",E1587)),LEFT(E1587,FIND(".",E1587)-1),E1587)),4),PlanCont,0)),ISNUMBER(MATCH(LEFT(TRIM(IF(ISNUMBER(FIND(".",E1587)),LEFT(E1587,FIND(".",E1587)-1),E1587)),3),PlanCont,0)))),"Contul creditor nu există în plan. ",""))&amp;IF(AND(D1587&lt;&gt;"",TRIM(D1587&amp;"")=TRIM(E1587&amp;"")),"Același cont pe debit și credit. ","")&amp;IF(N(F1587)=0,"Lipsește suma. ","")&amp;IF(AND(N(F1587)&lt;0,J1587&lt;&gt;"Stornare"),"Sumă negativă într-o notă care nu e de stornare. ","")&amp;IF(C1587="","Lipsește explicația. ","")))</f>
        <v/>
      </c>
      <c r="L1587" s="1" t="str">
        <f>IF(B1587="","",B1587&amp;"|"&amp;COUNTIF($B$5:B1587,B1587))</f>
        <v/>
      </c>
      <c r="M1587" s="1" t="str">
        <f t="shared" si="74"/>
        <v/>
      </c>
    </row>
    <row r="1588" spans="2:13" x14ac:dyDescent="0.2">
      <c r="B1588" s="18"/>
      <c r="C1588" s="13"/>
      <c r="D1588" s="22"/>
      <c r="E1588" s="22"/>
      <c r="F1588" s="23"/>
      <c r="G1588" s="24" t="str">
        <f>IF(B1588="","",IFERROR(INDEX('Registru note'!$C$5:$C$504,MATCH(B1588,'Registru note'!$B$5:$B$504,0)),""))</f>
        <v/>
      </c>
      <c r="H1588" s="25" t="str">
        <f t="shared" si="72"/>
        <v/>
      </c>
      <c r="I1588" s="25" t="str">
        <f t="shared" si="73"/>
        <v/>
      </c>
      <c r="J1588" s="15" t="str">
        <f>IF(B1588="","",IFERROR(INDEX('Registru note'!$D$5:$D$504,MATCH(B1588,'Registru note'!$B$5:$B$504,0)),""))</f>
        <v/>
      </c>
      <c r="K1588" s="17" t="str">
        <f>IF(AND(B1588="",D1588="",E1588=""),"",TRIM(IF(ISNA(MATCH(B1588,'Registru note'!$B$5:$B$504,0)),"Nota nu există în registru. ","")&amp;IF(D1588="","Lipsește contul debitor. ",IF(NOT(OR(ISNUMBER(MATCH(TRIM(IF(ISNUMBER(FIND(".",D1588)),LEFT(D1588,FIND(".",D1588)-1),D1588)),PlanCont,0)),ISNUMBER(MATCH(LEFT(TRIM(IF(ISNUMBER(FIND(".",D1588)),LEFT(D1588,FIND(".",D1588)-1),D1588)),4),PlanCont,0)),ISNUMBER(MATCH(LEFT(TRIM(IF(ISNUMBER(FIND(".",D1588)),LEFT(D1588,FIND(".",D1588)-1),D1588)),3),PlanCont,0)))),"Contul debitor nu există în plan. ",""))&amp;IF(E1588="","Lipsește contul creditor. ",IF(NOT(OR(ISNUMBER(MATCH(TRIM(IF(ISNUMBER(FIND(".",E1588)),LEFT(E1588,FIND(".",E1588)-1),E1588)),PlanCont,0)),ISNUMBER(MATCH(LEFT(TRIM(IF(ISNUMBER(FIND(".",E1588)),LEFT(E1588,FIND(".",E1588)-1),E1588)),4),PlanCont,0)),ISNUMBER(MATCH(LEFT(TRIM(IF(ISNUMBER(FIND(".",E1588)),LEFT(E1588,FIND(".",E1588)-1),E1588)),3),PlanCont,0)))),"Contul creditor nu există în plan. ",""))&amp;IF(AND(D1588&lt;&gt;"",TRIM(D1588&amp;"")=TRIM(E1588&amp;"")),"Același cont pe debit și credit. ","")&amp;IF(N(F1588)=0,"Lipsește suma. ","")&amp;IF(AND(N(F1588)&lt;0,J1588&lt;&gt;"Stornare"),"Sumă negativă într-o notă care nu e de stornare. ","")&amp;IF(C1588="","Lipsește explicația. ","")))</f>
        <v/>
      </c>
      <c r="L1588" s="1" t="str">
        <f>IF(B1588="","",B1588&amp;"|"&amp;COUNTIF($B$5:B1588,B1588))</f>
        <v/>
      </c>
      <c r="M1588" s="1" t="str">
        <f t="shared" si="74"/>
        <v/>
      </c>
    </row>
    <row r="1589" spans="2:13" x14ac:dyDescent="0.2">
      <c r="B1589" s="18"/>
      <c r="C1589" s="13"/>
      <c r="D1589" s="22"/>
      <c r="E1589" s="22"/>
      <c r="F1589" s="23"/>
      <c r="G1589" s="24" t="str">
        <f>IF(B1589="","",IFERROR(INDEX('Registru note'!$C$5:$C$504,MATCH(B1589,'Registru note'!$B$5:$B$504,0)),""))</f>
        <v/>
      </c>
      <c r="H1589" s="25" t="str">
        <f t="shared" si="72"/>
        <v/>
      </c>
      <c r="I1589" s="25" t="str">
        <f t="shared" si="73"/>
        <v/>
      </c>
      <c r="J1589" s="15" t="str">
        <f>IF(B1589="","",IFERROR(INDEX('Registru note'!$D$5:$D$504,MATCH(B1589,'Registru note'!$B$5:$B$504,0)),""))</f>
        <v/>
      </c>
      <c r="K1589" s="17" t="str">
        <f>IF(AND(B1589="",D1589="",E1589=""),"",TRIM(IF(ISNA(MATCH(B1589,'Registru note'!$B$5:$B$504,0)),"Nota nu există în registru. ","")&amp;IF(D1589="","Lipsește contul debitor. ",IF(NOT(OR(ISNUMBER(MATCH(TRIM(IF(ISNUMBER(FIND(".",D1589)),LEFT(D1589,FIND(".",D1589)-1),D1589)),PlanCont,0)),ISNUMBER(MATCH(LEFT(TRIM(IF(ISNUMBER(FIND(".",D1589)),LEFT(D1589,FIND(".",D1589)-1),D1589)),4),PlanCont,0)),ISNUMBER(MATCH(LEFT(TRIM(IF(ISNUMBER(FIND(".",D1589)),LEFT(D1589,FIND(".",D1589)-1),D1589)),3),PlanCont,0)))),"Contul debitor nu există în plan. ",""))&amp;IF(E1589="","Lipsește contul creditor. ",IF(NOT(OR(ISNUMBER(MATCH(TRIM(IF(ISNUMBER(FIND(".",E1589)),LEFT(E1589,FIND(".",E1589)-1),E1589)),PlanCont,0)),ISNUMBER(MATCH(LEFT(TRIM(IF(ISNUMBER(FIND(".",E1589)),LEFT(E1589,FIND(".",E1589)-1),E1589)),4),PlanCont,0)),ISNUMBER(MATCH(LEFT(TRIM(IF(ISNUMBER(FIND(".",E1589)),LEFT(E1589,FIND(".",E1589)-1),E1589)),3),PlanCont,0)))),"Contul creditor nu există în plan. ",""))&amp;IF(AND(D1589&lt;&gt;"",TRIM(D1589&amp;"")=TRIM(E1589&amp;"")),"Același cont pe debit și credit. ","")&amp;IF(N(F1589)=0,"Lipsește suma. ","")&amp;IF(AND(N(F1589)&lt;0,J1589&lt;&gt;"Stornare"),"Sumă negativă într-o notă care nu e de stornare. ","")&amp;IF(C1589="","Lipsește explicația. ","")))</f>
        <v/>
      </c>
      <c r="L1589" s="1" t="str">
        <f>IF(B1589="","",B1589&amp;"|"&amp;COUNTIF($B$5:B1589,B1589))</f>
        <v/>
      </c>
      <c r="M1589" s="1" t="str">
        <f t="shared" si="74"/>
        <v/>
      </c>
    </row>
    <row r="1590" spans="2:13" x14ac:dyDescent="0.2">
      <c r="B1590" s="18"/>
      <c r="C1590" s="13"/>
      <c r="D1590" s="22"/>
      <c r="E1590" s="22"/>
      <c r="F1590" s="23"/>
      <c r="G1590" s="24" t="str">
        <f>IF(B1590="","",IFERROR(INDEX('Registru note'!$C$5:$C$504,MATCH(B1590,'Registru note'!$B$5:$B$504,0)),""))</f>
        <v/>
      </c>
      <c r="H1590" s="25" t="str">
        <f t="shared" si="72"/>
        <v/>
      </c>
      <c r="I1590" s="25" t="str">
        <f t="shared" si="73"/>
        <v/>
      </c>
      <c r="J1590" s="15" t="str">
        <f>IF(B1590="","",IFERROR(INDEX('Registru note'!$D$5:$D$504,MATCH(B1590,'Registru note'!$B$5:$B$504,0)),""))</f>
        <v/>
      </c>
      <c r="K1590" s="17" t="str">
        <f>IF(AND(B1590="",D1590="",E1590=""),"",TRIM(IF(ISNA(MATCH(B1590,'Registru note'!$B$5:$B$504,0)),"Nota nu există în registru. ","")&amp;IF(D1590="","Lipsește contul debitor. ",IF(NOT(OR(ISNUMBER(MATCH(TRIM(IF(ISNUMBER(FIND(".",D1590)),LEFT(D1590,FIND(".",D1590)-1),D1590)),PlanCont,0)),ISNUMBER(MATCH(LEFT(TRIM(IF(ISNUMBER(FIND(".",D1590)),LEFT(D1590,FIND(".",D1590)-1),D1590)),4),PlanCont,0)),ISNUMBER(MATCH(LEFT(TRIM(IF(ISNUMBER(FIND(".",D1590)),LEFT(D1590,FIND(".",D1590)-1),D1590)),3),PlanCont,0)))),"Contul debitor nu există în plan. ",""))&amp;IF(E1590="","Lipsește contul creditor. ",IF(NOT(OR(ISNUMBER(MATCH(TRIM(IF(ISNUMBER(FIND(".",E1590)),LEFT(E1590,FIND(".",E1590)-1),E1590)),PlanCont,0)),ISNUMBER(MATCH(LEFT(TRIM(IF(ISNUMBER(FIND(".",E1590)),LEFT(E1590,FIND(".",E1590)-1),E1590)),4),PlanCont,0)),ISNUMBER(MATCH(LEFT(TRIM(IF(ISNUMBER(FIND(".",E1590)),LEFT(E1590,FIND(".",E1590)-1),E1590)),3),PlanCont,0)))),"Contul creditor nu există în plan. ",""))&amp;IF(AND(D1590&lt;&gt;"",TRIM(D1590&amp;"")=TRIM(E1590&amp;"")),"Același cont pe debit și credit. ","")&amp;IF(N(F1590)=0,"Lipsește suma. ","")&amp;IF(AND(N(F1590)&lt;0,J1590&lt;&gt;"Stornare"),"Sumă negativă într-o notă care nu e de stornare. ","")&amp;IF(C1590="","Lipsește explicația. ","")))</f>
        <v/>
      </c>
      <c r="L1590" s="1" t="str">
        <f>IF(B1590="","",B1590&amp;"|"&amp;COUNTIF($B$5:B1590,B1590))</f>
        <v/>
      </c>
      <c r="M1590" s="1" t="str">
        <f t="shared" si="74"/>
        <v/>
      </c>
    </row>
    <row r="1591" spans="2:13" x14ac:dyDescent="0.2">
      <c r="B1591" s="18"/>
      <c r="C1591" s="13"/>
      <c r="D1591" s="22"/>
      <c r="E1591" s="22"/>
      <c r="F1591" s="23"/>
      <c r="G1591" s="24" t="str">
        <f>IF(B1591="","",IFERROR(INDEX('Registru note'!$C$5:$C$504,MATCH(B1591,'Registru note'!$B$5:$B$504,0)),""))</f>
        <v/>
      </c>
      <c r="H1591" s="25" t="str">
        <f t="shared" si="72"/>
        <v/>
      </c>
      <c r="I1591" s="25" t="str">
        <f t="shared" si="73"/>
        <v/>
      </c>
      <c r="J1591" s="15" t="str">
        <f>IF(B1591="","",IFERROR(INDEX('Registru note'!$D$5:$D$504,MATCH(B1591,'Registru note'!$B$5:$B$504,0)),""))</f>
        <v/>
      </c>
      <c r="K1591" s="17" t="str">
        <f>IF(AND(B1591="",D1591="",E1591=""),"",TRIM(IF(ISNA(MATCH(B1591,'Registru note'!$B$5:$B$504,0)),"Nota nu există în registru. ","")&amp;IF(D1591="","Lipsește contul debitor. ",IF(NOT(OR(ISNUMBER(MATCH(TRIM(IF(ISNUMBER(FIND(".",D1591)),LEFT(D1591,FIND(".",D1591)-1),D1591)),PlanCont,0)),ISNUMBER(MATCH(LEFT(TRIM(IF(ISNUMBER(FIND(".",D1591)),LEFT(D1591,FIND(".",D1591)-1),D1591)),4),PlanCont,0)),ISNUMBER(MATCH(LEFT(TRIM(IF(ISNUMBER(FIND(".",D1591)),LEFT(D1591,FIND(".",D1591)-1),D1591)),3),PlanCont,0)))),"Contul debitor nu există în plan. ",""))&amp;IF(E1591="","Lipsește contul creditor. ",IF(NOT(OR(ISNUMBER(MATCH(TRIM(IF(ISNUMBER(FIND(".",E1591)),LEFT(E1591,FIND(".",E1591)-1),E1591)),PlanCont,0)),ISNUMBER(MATCH(LEFT(TRIM(IF(ISNUMBER(FIND(".",E1591)),LEFT(E1591,FIND(".",E1591)-1),E1591)),4),PlanCont,0)),ISNUMBER(MATCH(LEFT(TRIM(IF(ISNUMBER(FIND(".",E1591)),LEFT(E1591,FIND(".",E1591)-1),E1591)),3),PlanCont,0)))),"Contul creditor nu există în plan. ",""))&amp;IF(AND(D1591&lt;&gt;"",TRIM(D1591&amp;"")=TRIM(E1591&amp;"")),"Același cont pe debit și credit. ","")&amp;IF(N(F1591)=0,"Lipsește suma. ","")&amp;IF(AND(N(F1591)&lt;0,J1591&lt;&gt;"Stornare"),"Sumă negativă într-o notă care nu e de stornare. ","")&amp;IF(C1591="","Lipsește explicația. ","")))</f>
        <v/>
      </c>
      <c r="L1591" s="1" t="str">
        <f>IF(B1591="","",B1591&amp;"|"&amp;COUNTIF($B$5:B1591,B1591))</f>
        <v/>
      </c>
      <c r="M1591" s="1" t="str">
        <f t="shared" si="74"/>
        <v/>
      </c>
    </row>
    <row r="1592" spans="2:13" x14ac:dyDescent="0.2">
      <c r="B1592" s="18"/>
      <c r="C1592" s="13"/>
      <c r="D1592" s="22"/>
      <c r="E1592" s="22"/>
      <c r="F1592" s="23"/>
      <c r="G1592" s="24" t="str">
        <f>IF(B1592="","",IFERROR(INDEX('Registru note'!$C$5:$C$504,MATCH(B1592,'Registru note'!$B$5:$B$504,0)),""))</f>
        <v/>
      </c>
      <c r="H1592" s="25" t="str">
        <f t="shared" si="72"/>
        <v/>
      </c>
      <c r="I1592" s="25" t="str">
        <f t="shared" si="73"/>
        <v/>
      </c>
      <c r="J1592" s="15" t="str">
        <f>IF(B1592="","",IFERROR(INDEX('Registru note'!$D$5:$D$504,MATCH(B1592,'Registru note'!$B$5:$B$504,0)),""))</f>
        <v/>
      </c>
      <c r="K1592" s="17" t="str">
        <f>IF(AND(B1592="",D1592="",E1592=""),"",TRIM(IF(ISNA(MATCH(B1592,'Registru note'!$B$5:$B$504,0)),"Nota nu există în registru. ","")&amp;IF(D1592="","Lipsește contul debitor. ",IF(NOT(OR(ISNUMBER(MATCH(TRIM(IF(ISNUMBER(FIND(".",D1592)),LEFT(D1592,FIND(".",D1592)-1),D1592)),PlanCont,0)),ISNUMBER(MATCH(LEFT(TRIM(IF(ISNUMBER(FIND(".",D1592)),LEFT(D1592,FIND(".",D1592)-1),D1592)),4),PlanCont,0)),ISNUMBER(MATCH(LEFT(TRIM(IF(ISNUMBER(FIND(".",D1592)),LEFT(D1592,FIND(".",D1592)-1),D1592)),3),PlanCont,0)))),"Contul debitor nu există în plan. ",""))&amp;IF(E1592="","Lipsește contul creditor. ",IF(NOT(OR(ISNUMBER(MATCH(TRIM(IF(ISNUMBER(FIND(".",E1592)),LEFT(E1592,FIND(".",E1592)-1),E1592)),PlanCont,0)),ISNUMBER(MATCH(LEFT(TRIM(IF(ISNUMBER(FIND(".",E1592)),LEFT(E1592,FIND(".",E1592)-1),E1592)),4),PlanCont,0)),ISNUMBER(MATCH(LEFT(TRIM(IF(ISNUMBER(FIND(".",E1592)),LEFT(E1592,FIND(".",E1592)-1),E1592)),3),PlanCont,0)))),"Contul creditor nu există în plan. ",""))&amp;IF(AND(D1592&lt;&gt;"",TRIM(D1592&amp;"")=TRIM(E1592&amp;"")),"Același cont pe debit și credit. ","")&amp;IF(N(F1592)=0,"Lipsește suma. ","")&amp;IF(AND(N(F1592)&lt;0,J1592&lt;&gt;"Stornare"),"Sumă negativă într-o notă care nu e de stornare. ","")&amp;IF(C1592="","Lipsește explicația. ","")))</f>
        <v/>
      </c>
      <c r="L1592" s="1" t="str">
        <f>IF(B1592="","",B1592&amp;"|"&amp;COUNTIF($B$5:B1592,B1592))</f>
        <v/>
      </c>
      <c r="M1592" s="1" t="str">
        <f t="shared" si="74"/>
        <v/>
      </c>
    </row>
    <row r="1593" spans="2:13" x14ac:dyDescent="0.2">
      <c r="B1593" s="18"/>
      <c r="C1593" s="13"/>
      <c r="D1593" s="22"/>
      <c r="E1593" s="22"/>
      <c r="F1593" s="23"/>
      <c r="G1593" s="24" t="str">
        <f>IF(B1593="","",IFERROR(INDEX('Registru note'!$C$5:$C$504,MATCH(B1593,'Registru note'!$B$5:$B$504,0)),""))</f>
        <v/>
      </c>
      <c r="H1593" s="25" t="str">
        <f t="shared" si="72"/>
        <v/>
      </c>
      <c r="I1593" s="25" t="str">
        <f t="shared" si="73"/>
        <v/>
      </c>
      <c r="J1593" s="15" t="str">
        <f>IF(B1593="","",IFERROR(INDEX('Registru note'!$D$5:$D$504,MATCH(B1593,'Registru note'!$B$5:$B$504,0)),""))</f>
        <v/>
      </c>
      <c r="K1593" s="17" t="str">
        <f>IF(AND(B1593="",D1593="",E1593=""),"",TRIM(IF(ISNA(MATCH(B1593,'Registru note'!$B$5:$B$504,0)),"Nota nu există în registru. ","")&amp;IF(D1593="","Lipsește contul debitor. ",IF(NOT(OR(ISNUMBER(MATCH(TRIM(IF(ISNUMBER(FIND(".",D1593)),LEFT(D1593,FIND(".",D1593)-1),D1593)),PlanCont,0)),ISNUMBER(MATCH(LEFT(TRIM(IF(ISNUMBER(FIND(".",D1593)),LEFT(D1593,FIND(".",D1593)-1),D1593)),4),PlanCont,0)),ISNUMBER(MATCH(LEFT(TRIM(IF(ISNUMBER(FIND(".",D1593)),LEFT(D1593,FIND(".",D1593)-1),D1593)),3),PlanCont,0)))),"Contul debitor nu există în plan. ",""))&amp;IF(E1593="","Lipsește contul creditor. ",IF(NOT(OR(ISNUMBER(MATCH(TRIM(IF(ISNUMBER(FIND(".",E1593)),LEFT(E1593,FIND(".",E1593)-1),E1593)),PlanCont,0)),ISNUMBER(MATCH(LEFT(TRIM(IF(ISNUMBER(FIND(".",E1593)),LEFT(E1593,FIND(".",E1593)-1),E1593)),4),PlanCont,0)),ISNUMBER(MATCH(LEFT(TRIM(IF(ISNUMBER(FIND(".",E1593)),LEFT(E1593,FIND(".",E1593)-1),E1593)),3),PlanCont,0)))),"Contul creditor nu există în plan. ",""))&amp;IF(AND(D1593&lt;&gt;"",TRIM(D1593&amp;"")=TRIM(E1593&amp;"")),"Același cont pe debit și credit. ","")&amp;IF(N(F1593)=0,"Lipsește suma. ","")&amp;IF(AND(N(F1593)&lt;0,J1593&lt;&gt;"Stornare"),"Sumă negativă într-o notă care nu e de stornare. ","")&amp;IF(C1593="","Lipsește explicația. ","")))</f>
        <v/>
      </c>
      <c r="L1593" s="1" t="str">
        <f>IF(B1593="","",B1593&amp;"|"&amp;COUNTIF($B$5:B1593,B1593))</f>
        <v/>
      </c>
      <c r="M1593" s="1" t="str">
        <f t="shared" si="74"/>
        <v/>
      </c>
    </row>
    <row r="1594" spans="2:13" x14ac:dyDescent="0.2">
      <c r="B1594" s="18"/>
      <c r="C1594" s="13"/>
      <c r="D1594" s="22"/>
      <c r="E1594" s="22"/>
      <c r="F1594" s="23"/>
      <c r="G1594" s="24" t="str">
        <f>IF(B1594="","",IFERROR(INDEX('Registru note'!$C$5:$C$504,MATCH(B1594,'Registru note'!$B$5:$B$504,0)),""))</f>
        <v/>
      </c>
      <c r="H1594" s="25" t="str">
        <f t="shared" si="72"/>
        <v/>
      </c>
      <c r="I1594" s="25" t="str">
        <f t="shared" si="73"/>
        <v/>
      </c>
      <c r="J1594" s="15" t="str">
        <f>IF(B1594="","",IFERROR(INDEX('Registru note'!$D$5:$D$504,MATCH(B1594,'Registru note'!$B$5:$B$504,0)),""))</f>
        <v/>
      </c>
      <c r="K1594" s="17" t="str">
        <f>IF(AND(B1594="",D1594="",E1594=""),"",TRIM(IF(ISNA(MATCH(B1594,'Registru note'!$B$5:$B$504,0)),"Nota nu există în registru. ","")&amp;IF(D1594="","Lipsește contul debitor. ",IF(NOT(OR(ISNUMBER(MATCH(TRIM(IF(ISNUMBER(FIND(".",D1594)),LEFT(D1594,FIND(".",D1594)-1),D1594)),PlanCont,0)),ISNUMBER(MATCH(LEFT(TRIM(IF(ISNUMBER(FIND(".",D1594)),LEFT(D1594,FIND(".",D1594)-1),D1594)),4),PlanCont,0)),ISNUMBER(MATCH(LEFT(TRIM(IF(ISNUMBER(FIND(".",D1594)),LEFT(D1594,FIND(".",D1594)-1),D1594)),3),PlanCont,0)))),"Contul debitor nu există în plan. ",""))&amp;IF(E1594="","Lipsește contul creditor. ",IF(NOT(OR(ISNUMBER(MATCH(TRIM(IF(ISNUMBER(FIND(".",E1594)),LEFT(E1594,FIND(".",E1594)-1),E1594)),PlanCont,0)),ISNUMBER(MATCH(LEFT(TRIM(IF(ISNUMBER(FIND(".",E1594)),LEFT(E1594,FIND(".",E1594)-1),E1594)),4),PlanCont,0)),ISNUMBER(MATCH(LEFT(TRIM(IF(ISNUMBER(FIND(".",E1594)),LEFT(E1594,FIND(".",E1594)-1),E1594)),3),PlanCont,0)))),"Contul creditor nu există în plan. ",""))&amp;IF(AND(D1594&lt;&gt;"",TRIM(D1594&amp;"")=TRIM(E1594&amp;"")),"Același cont pe debit și credit. ","")&amp;IF(N(F1594)=0,"Lipsește suma. ","")&amp;IF(AND(N(F1594)&lt;0,J1594&lt;&gt;"Stornare"),"Sumă negativă într-o notă care nu e de stornare. ","")&amp;IF(C1594="","Lipsește explicația. ","")))</f>
        <v/>
      </c>
      <c r="L1594" s="1" t="str">
        <f>IF(B1594="","",B1594&amp;"|"&amp;COUNTIF($B$5:B1594,B1594))</f>
        <v/>
      </c>
      <c r="M1594" s="1" t="str">
        <f t="shared" si="74"/>
        <v/>
      </c>
    </row>
    <row r="1595" spans="2:13" x14ac:dyDescent="0.2">
      <c r="B1595" s="18"/>
      <c r="C1595" s="13"/>
      <c r="D1595" s="22"/>
      <c r="E1595" s="22"/>
      <c r="F1595" s="23"/>
      <c r="G1595" s="24" t="str">
        <f>IF(B1595="","",IFERROR(INDEX('Registru note'!$C$5:$C$504,MATCH(B1595,'Registru note'!$B$5:$B$504,0)),""))</f>
        <v/>
      </c>
      <c r="H1595" s="25" t="str">
        <f t="shared" si="72"/>
        <v/>
      </c>
      <c r="I1595" s="25" t="str">
        <f t="shared" si="73"/>
        <v/>
      </c>
      <c r="J1595" s="15" t="str">
        <f>IF(B1595="","",IFERROR(INDEX('Registru note'!$D$5:$D$504,MATCH(B1595,'Registru note'!$B$5:$B$504,0)),""))</f>
        <v/>
      </c>
      <c r="K1595" s="17" t="str">
        <f>IF(AND(B1595="",D1595="",E1595=""),"",TRIM(IF(ISNA(MATCH(B1595,'Registru note'!$B$5:$B$504,0)),"Nota nu există în registru. ","")&amp;IF(D1595="","Lipsește contul debitor. ",IF(NOT(OR(ISNUMBER(MATCH(TRIM(IF(ISNUMBER(FIND(".",D1595)),LEFT(D1595,FIND(".",D1595)-1),D1595)),PlanCont,0)),ISNUMBER(MATCH(LEFT(TRIM(IF(ISNUMBER(FIND(".",D1595)),LEFT(D1595,FIND(".",D1595)-1),D1595)),4),PlanCont,0)),ISNUMBER(MATCH(LEFT(TRIM(IF(ISNUMBER(FIND(".",D1595)),LEFT(D1595,FIND(".",D1595)-1),D1595)),3),PlanCont,0)))),"Contul debitor nu există în plan. ",""))&amp;IF(E1595="","Lipsește contul creditor. ",IF(NOT(OR(ISNUMBER(MATCH(TRIM(IF(ISNUMBER(FIND(".",E1595)),LEFT(E1595,FIND(".",E1595)-1),E1595)),PlanCont,0)),ISNUMBER(MATCH(LEFT(TRIM(IF(ISNUMBER(FIND(".",E1595)),LEFT(E1595,FIND(".",E1595)-1),E1595)),4),PlanCont,0)),ISNUMBER(MATCH(LEFT(TRIM(IF(ISNUMBER(FIND(".",E1595)),LEFT(E1595,FIND(".",E1595)-1),E1595)),3),PlanCont,0)))),"Contul creditor nu există în plan. ",""))&amp;IF(AND(D1595&lt;&gt;"",TRIM(D1595&amp;"")=TRIM(E1595&amp;"")),"Același cont pe debit și credit. ","")&amp;IF(N(F1595)=0,"Lipsește suma. ","")&amp;IF(AND(N(F1595)&lt;0,J1595&lt;&gt;"Stornare"),"Sumă negativă într-o notă care nu e de stornare. ","")&amp;IF(C1595="","Lipsește explicația. ","")))</f>
        <v/>
      </c>
      <c r="L1595" s="1" t="str">
        <f>IF(B1595="","",B1595&amp;"|"&amp;COUNTIF($B$5:B1595,B1595))</f>
        <v/>
      </c>
      <c r="M1595" s="1" t="str">
        <f t="shared" si="74"/>
        <v/>
      </c>
    </row>
    <row r="1596" spans="2:13" x14ac:dyDescent="0.2">
      <c r="B1596" s="18"/>
      <c r="C1596" s="13"/>
      <c r="D1596" s="22"/>
      <c r="E1596" s="22"/>
      <c r="F1596" s="23"/>
      <c r="G1596" s="24" t="str">
        <f>IF(B1596="","",IFERROR(INDEX('Registru note'!$C$5:$C$504,MATCH(B1596,'Registru note'!$B$5:$B$504,0)),""))</f>
        <v/>
      </c>
      <c r="H1596" s="25" t="str">
        <f t="shared" si="72"/>
        <v/>
      </c>
      <c r="I1596" s="25" t="str">
        <f t="shared" si="73"/>
        <v/>
      </c>
      <c r="J1596" s="15" t="str">
        <f>IF(B1596="","",IFERROR(INDEX('Registru note'!$D$5:$D$504,MATCH(B1596,'Registru note'!$B$5:$B$504,0)),""))</f>
        <v/>
      </c>
      <c r="K1596" s="17" t="str">
        <f>IF(AND(B1596="",D1596="",E1596=""),"",TRIM(IF(ISNA(MATCH(B1596,'Registru note'!$B$5:$B$504,0)),"Nota nu există în registru. ","")&amp;IF(D1596="","Lipsește contul debitor. ",IF(NOT(OR(ISNUMBER(MATCH(TRIM(IF(ISNUMBER(FIND(".",D1596)),LEFT(D1596,FIND(".",D1596)-1),D1596)),PlanCont,0)),ISNUMBER(MATCH(LEFT(TRIM(IF(ISNUMBER(FIND(".",D1596)),LEFT(D1596,FIND(".",D1596)-1),D1596)),4),PlanCont,0)),ISNUMBER(MATCH(LEFT(TRIM(IF(ISNUMBER(FIND(".",D1596)),LEFT(D1596,FIND(".",D1596)-1),D1596)),3),PlanCont,0)))),"Contul debitor nu există în plan. ",""))&amp;IF(E1596="","Lipsește contul creditor. ",IF(NOT(OR(ISNUMBER(MATCH(TRIM(IF(ISNUMBER(FIND(".",E1596)),LEFT(E1596,FIND(".",E1596)-1),E1596)),PlanCont,0)),ISNUMBER(MATCH(LEFT(TRIM(IF(ISNUMBER(FIND(".",E1596)),LEFT(E1596,FIND(".",E1596)-1),E1596)),4),PlanCont,0)),ISNUMBER(MATCH(LEFT(TRIM(IF(ISNUMBER(FIND(".",E1596)),LEFT(E1596,FIND(".",E1596)-1),E1596)),3),PlanCont,0)))),"Contul creditor nu există în plan. ",""))&amp;IF(AND(D1596&lt;&gt;"",TRIM(D1596&amp;"")=TRIM(E1596&amp;"")),"Același cont pe debit și credit. ","")&amp;IF(N(F1596)=0,"Lipsește suma. ","")&amp;IF(AND(N(F1596)&lt;0,J1596&lt;&gt;"Stornare"),"Sumă negativă într-o notă care nu e de stornare. ","")&amp;IF(C1596="","Lipsește explicația. ","")))</f>
        <v/>
      </c>
      <c r="L1596" s="1" t="str">
        <f>IF(B1596="","",B1596&amp;"|"&amp;COUNTIF($B$5:B1596,B1596))</f>
        <v/>
      </c>
      <c r="M1596" s="1" t="str">
        <f t="shared" si="74"/>
        <v/>
      </c>
    </row>
    <row r="1597" spans="2:13" x14ac:dyDescent="0.2">
      <c r="B1597" s="18"/>
      <c r="C1597" s="13"/>
      <c r="D1597" s="22"/>
      <c r="E1597" s="22"/>
      <c r="F1597" s="23"/>
      <c r="G1597" s="24" t="str">
        <f>IF(B1597="","",IFERROR(INDEX('Registru note'!$C$5:$C$504,MATCH(B1597,'Registru note'!$B$5:$B$504,0)),""))</f>
        <v/>
      </c>
      <c r="H1597" s="25" t="str">
        <f t="shared" si="72"/>
        <v/>
      </c>
      <c r="I1597" s="25" t="str">
        <f t="shared" si="73"/>
        <v/>
      </c>
      <c r="J1597" s="15" t="str">
        <f>IF(B1597="","",IFERROR(INDEX('Registru note'!$D$5:$D$504,MATCH(B1597,'Registru note'!$B$5:$B$504,0)),""))</f>
        <v/>
      </c>
      <c r="K1597" s="17" t="str">
        <f>IF(AND(B1597="",D1597="",E1597=""),"",TRIM(IF(ISNA(MATCH(B1597,'Registru note'!$B$5:$B$504,0)),"Nota nu există în registru. ","")&amp;IF(D1597="","Lipsește contul debitor. ",IF(NOT(OR(ISNUMBER(MATCH(TRIM(IF(ISNUMBER(FIND(".",D1597)),LEFT(D1597,FIND(".",D1597)-1),D1597)),PlanCont,0)),ISNUMBER(MATCH(LEFT(TRIM(IF(ISNUMBER(FIND(".",D1597)),LEFT(D1597,FIND(".",D1597)-1),D1597)),4),PlanCont,0)),ISNUMBER(MATCH(LEFT(TRIM(IF(ISNUMBER(FIND(".",D1597)),LEFT(D1597,FIND(".",D1597)-1),D1597)),3),PlanCont,0)))),"Contul debitor nu există în plan. ",""))&amp;IF(E1597="","Lipsește contul creditor. ",IF(NOT(OR(ISNUMBER(MATCH(TRIM(IF(ISNUMBER(FIND(".",E1597)),LEFT(E1597,FIND(".",E1597)-1),E1597)),PlanCont,0)),ISNUMBER(MATCH(LEFT(TRIM(IF(ISNUMBER(FIND(".",E1597)),LEFT(E1597,FIND(".",E1597)-1),E1597)),4),PlanCont,0)),ISNUMBER(MATCH(LEFT(TRIM(IF(ISNUMBER(FIND(".",E1597)),LEFT(E1597,FIND(".",E1597)-1),E1597)),3),PlanCont,0)))),"Contul creditor nu există în plan. ",""))&amp;IF(AND(D1597&lt;&gt;"",TRIM(D1597&amp;"")=TRIM(E1597&amp;"")),"Același cont pe debit și credit. ","")&amp;IF(N(F1597)=0,"Lipsește suma. ","")&amp;IF(AND(N(F1597)&lt;0,J1597&lt;&gt;"Stornare"),"Sumă negativă într-o notă care nu e de stornare. ","")&amp;IF(C1597="","Lipsește explicația. ","")))</f>
        <v/>
      </c>
      <c r="L1597" s="1" t="str">
        <f>IF(B1597="","",B1597&amp;"|"&amp;COUNTIF($B$5:B1597,B1597))</f>
        <v/>
      </c>
      <c r="M1597" s="1" t="str">
        <f t="shared" si="74"/>
        <v/>
      </c>
    </row>
    <row r="1598" spans="2:13" x14ac:dyDescent="0.2">
      <c r="B1598" s="18"/>
      <c r="C1598" s="13"/>
      <c r="D1598" s="22"/>
      <c r="E1598" s="22"/>
      <c r="F1598" s="23"/>
      <c r="G1598" s="24" t="str">
        <f>IF(B1598="","",IFERROR(INDEX('Registru note'!$C$5:$C$504,MATCH(B1598,'Registru note'!$B$5:$B$504,0)),""))</f>
        <v/>
      </c>
      <c r="H1598" s="25" t="str">
        <f t="shared" si="72"/>
        <v/>
      </c>
      <c r="I1598" s="25" t="str">
        <f t="shared" si="73"/>
        <v/>
      </c>
      <c r="J1598" s="15" t="str">
        <f>IF(B1598="","",IFERROR(INDEX('Registru note'!$D$5:$D$504,MATCH(B1598,'Registru note'!$B$5:$B$504,0)),""))</f>
        <v/>
      </c>
      <c r="K1598" s="17" t="str">
        <f>IF(AND(B1598="",D1598="",E1598=""),"",TRIM(IF(ISNA(MATCH(B1598,'Registru note'!$B$5:$B$504,0)),"Nota nu există în registru. ","")&amp;IF(D1598="","Lipsește contul debitor. ",IF(NOT(OR(ISNUMBER(MATCH(TRIM(IF(ISNUMBER(FIND(".",D1598)),LEFT(D1598,FIND(".",D1598)-1),D1598)),PlanCont,0)),ISNUMBER(MATCH(LEFT(TRIM(IF(ISNUMBER(FIND(".",D1598)),LEFT(D1598,FIND(".",D1598)-1),D1598)),4),PlanCont,0)),ISNUMBER(MATCH(LEFT(TRIM(IF(ISNUMBER(FIND(".",D1598)),LEFT(D1598,FIND(".",D1598)-1),D1598)),3),PlanCont,0)))),"Contul debitor nu există în plan. ",""))&amp;IF(E1598="","Lipsește contul creditor. ",IF(NOT(OR(ISNUMBER(MATCH(TRIM(IF(ISNUMBER(FIND(".",E1598)),LEFT(E1598,FIND(".",E1598)-1),E1598)),PlanCont,0)),ISNUMBER(MATCH(LEFT(TRIM(IF(ISNUMBER(FIND(".",E1598)),LEFT(E1598,FIND(".",E1598)-1),E1598)),4),PlanCont,0)),ISNUMBER(MATCH(LEFT(TRIM(IF(ISNUMBER(FIND(".",E1598)),LEFT(E1598,FIND(".",E1598)-1),E1598)),3),PlanCont,0)))),"Contul creditor nu există în plan. ",""))&amp;IF(AND(D1598&lt;&gt;"",TRIM(D1598&amp;"")=TRIM(E1598&amp;"")),"Același cont pe debit și credit. ","")&amp;IF(N(F1598)=0,"Lipsește suma. ","")&amp;IF(AND(N(F1598)&lt;0,J1598&lt;&gt;"Stornare"),"Sumă negativă într-o notă care nu e de stornare. ","")&amp;IF(C1598="","Lipsește explicația. ","")))</f>
        <v/>
      </c>
      <c r="L1598" s="1" t="str">
        <f>IF(B1598="","",B1598&amp;"|"&amp;COUNTIF($B$5:B1598,B1598))</f>
        <v/>
      </c>
      <c r="M1598" s="1" t="str">
        <f t="shared" si="74"/>
        <v/>
      </c>
    </row>
    <row r="1599" spans="2:13" x14ac:dyDescent="0.2">
      <c r="B1599" s="18"/>
      <c r="C1599" s="13"/>
      <c r="D1599" s="22"/>
      <c r="E1599" s="22"/>
      <c r="F1599" s="23"/>
      <c r="G1599" s="24" t="str">
        <f>IF(B1599="","",IFERROR(INDEX('Registru note'!$C$5:$C$504,MATCH(B1599,'Registru note'!$B$5:$B$504,0)),""))</f>
        <v/>
      </c>
      <c r="H1599" s="25" t="str">
        <f t="shared" si="72"/>
        <v/>
      </c>
      <c r="I1599" s="25" t="str">
        <f t="shared" si="73"/>
        <v/>
      </c>
      <c r="J1599" s="15" t="str">
        <f>IF(B1599="","",IFERROR(INDEX('Registru note'!$D$5:$D$504,MATCH(B1599,'Registru note'!$B$5:$B$504,0)),""))</f>
        <v/>
      </c>
      <c r="K1599" s="17" t="str">
        <f>IF(AND(B1599="",D1599="",E1599=""),"",TRIM(IF(ISNA(MATCH(B1599,'Registru note'!$B$5:$B$504,0)),"Nota nu există în registru. ","")&amp;IF(D1599="","Lipsește contul debitor. ",IF(NOT(OR(ISNUMBER(MATCH(TRIM(IF(ISNUMBER(FIND(".",D1599)),LEFT(D1599,FIND(".",D1599)-1),D1599)),PlanCont,0)),ISNUMBER(MATCH(LEFT(TRIM(IF(ISNUMBER(FIND(".",D1599)),LEFT(D1599,FIND(".",D1599)-1),D1599)),4),PlanCont,0)),ISNUMBER(MATCH(LEFT(TRIM(IF(ISNUMBER(FIND(".",D1599)),LEFT(D1599,FIND(".",D1599)-1),D1599)),3),PlanCont,0)))),"Contul debitor nu există în plan. ",""))&amp;IF(E1599="","Lipsește contul creditor. ",IF(NOT(OR(ISNUMBER(MATCH(TRIM(IF(ISNUMBER(FIND(".",E1599)),LEFT(E1599,FIND(".",E1599)-1),E1599)),PlanCont,0)),ISNUMBER(MATCH(LEFT(TRIM(IF(ISNUMBER(FIND(".",E1599)),LEFT(E1599,FIND(".",E1599)-1),E1599)),4),PlanCont,0)),ISNUMBER(MATCH(LEFT(TRIM(IF(ISNUMBER(FIND(".",E1599)),LEFT(E1599,FIND(".",E1599)-1),E1599)),3),PlanCont,0)))),"Contul creditor nu există în plan. ",""))&amp;IF(AND(D1599&lt;&gt;"",TRIM(D1599&amp;"")=TRIM(E1599&amp;"")),"Același cont pe debit și credit. ","")&amp;IF(N(F1599)=0,"Lipsește suma. ","")&amp;IF(AND(N(F1599)&lt;0,J1599&lt;&gt;"Stornare"),"Sumă negativă într-o notă care nu e de stornare. ","")&amp;IF(C1599="","Lipsește explicația. ","")))</f>
        <v/>
      </c>
      <c r="L1599" s="1" t="str">
        <f>IF(B1599="","",B1599&amp;"|"&amp;COUNTIF($B$5:B1599,B1599))</f>
        <v/>
      </c>
      <c r="M1599" s="1" t="str">
        <f t="shared" si="74"/>
        <v/>
      </c>
    </row>
    <row r="1600" spans="2:13" x14ac:dyDescent="0.2">
      <c r="B1600" s="18"/>
      <c r="C1600" s="13"/>
      <c r="D1600" s="22"/>
      <c r="E1600" s="22"/>
      <c r="F1600" s="23"/>
      <c r="G1600" s="24" t="str">
        <f>IF(B1600="","",IFERROR(INDEX('Registru note'!$C$5:$C$504,MATCH(B1600,'Registru note'!$B$5:$B$504,0)),""))</f>
        <v/>
      </c>
      <c r="H1600" s="25" t="str">
        <f t="shared" si="72"/>
        <v/>
      </c>
      <c r="I1600" s="25" t="str">
        <f t="shared" si="73"/>
        <v/>
      </c>
      <c r="J1600" s="15" t="str">
        <f>IF(B1600="","",IFERROR(INDEX('Registru note'!$D$5:$D$504,MATCH(B1600,'Registru note'!$B$5:$B$504,0)),""))</f>
        <v/>
      </c>
      <c r="K1600" s="17" t="str">
        <f>IF(AND(B1600="",D1600="",E1600=""),"",TRIM(IF(ISNA(MATCH(B1600,'Registru note'!$B$5:$B$504,0)),"Nota nu există în registru. ","")&amp;IF(D1600="","Lipsește contul debitor. ",IF(NOT(OR(ISNUMBER(MATCH(TRIM(IF(ISNUMBER(FIND(".",D1600)),LEFT(D1600,FIND(".",D1600)-1),D1600)),PlanCont,0)),ISNUMBER(MATCH(LEFT(TRIM(IF(ISNUMBER(FIND(".",D1600)),LEFT(D1600,FIND(".",D1600)-1),D1600)),4),PlanCont,0)),ISNUMBER(MATCH(LEFT(TRIM(IF(ISNUMBER(FIND(".",D1600)),LEFT(D1600,FIND(".",D1600)-1),D1600)),3),PlanCont,0)))),"Contul debitor nu există în plan. ",""))&amp;IF(E1600="","Lipsește contul creditor. ",IF(NOT(OR(ISNUMBER(MATCH(TRIM(IF(ISNUMBER(FIND(".",E1600)),LEFT(E1600,FIND(".",E1600)-1),E1600)),PlanCont,0)),ISNUMBER(MATCH(LEFT(TRIM(IF(ISNUMBER(FIND(".",E1600)),LEFT(E1600,FIND(".",E1600)-1),E1600)),4),PlanCont,0)),ISNUMBER(MATCH(LEFT(TRIM(IF(ISNUMBER(FIND(".",E1600)),LEFT(E1600,FIND(".",E1600)-1),E1600)),3),PlanCont,0)))),"Contul creditor nu există în plan. ",""))&amp;IF(AND(D1600&lt;&gt;"",TRIM(D1600&amp;"")=TRIM(E1600&amp;"")),"Același cont pe debit și credit. ","")&amp;IF(N(F1600)=0,"Lipsește suma. ","")&amp;IF(AND(N(F1600)&lt;0,J1600&lt;&gt;"Stornare"),"Sumă negativă într-o notă care nu e de stornare. ","")&amp;IF(C1600="","Lipsește explicația. ","")))</f>
        <v/>
      </c>
      <c r="L1600" s="1" t="str">
        <f>IF(B1600="","",B1600&amp;"|"&amp;COUNTIF($B$5:B1600,B1600))</f>
        <v/>
      </c>
      <c r="M1600" s="1" t="str">
        <f t="shared" si="74"/>
        <v/>
      </c>
    </row>
    <row r="1601" spans="2:13" x14ac:dyDescent="0.2">
      <c r="B1601" s="18"/>
      <c r="C1601" s="13"/>
      <c r="D1601" s="22"/>
      <c r="E1601" s="22"/>
      <c r="F1601" s="23"/>
      <c r="G1601" s="24" t="str">
        <f>IF(B1601="","",IFERROR(INDEX('Registru note'!$C$5:$C$504,MATCH(B1601,'Registru note'!$B$5:$B$504,0)),""))</f>
        <v/>
      </c>
      <c r="H1601" s="25" t="str">
        <f t="shared" si="72"/>
        <v/>
      </c>
      <c r="I1601" s="25" t="str">
        <f t="shared" si="73"/>
        <v/>
      </c>
      <c r="J1601" s="15" t="str">
        <f>IF(B1601="","",IFERROR(INDEX('Registru note'!$D$5:$D$504,MATCH(B1601,'Registru note'!$B$5:$B$504,0)),""))</f>
        <v/>
      </c>
      <c r="K1601" s="17" t="str">
        <f>IF(AND(B1601="",D1601="",E1601=""),"",TRIM(IF(ISNA(MATCH(B1601,'Registru note'!$B$5:$B$504,0)),"Nota nu există în registru. ","")&amp;IF(D1601="","Lipsește contul debitor. ",IF(NOT(OR(ISNUMBER(MATCH(TRIM(IF(ISNUMBER(FIND(".",D1601)),LEFT(D1601,FIND(".",D1601)-1),D1601)),PlanCont,0)),ISNUMBER(MATCH(LEFT(TRIM(IF(ISNUMBER(FIND(".",D1601)),LEFT(D1601,FIND(".",D1601)-1),D1601)),4),PlanCont,0)),ISNUMBER(MATCH(LEFT(TRIM(IF(ISNUMBER(FIND(".",D1601)),LEFT(D1601,FIND(".",D1601)-1),D1601)),3),PlanCont,0)))),"Contul debitor nu există în plan. ",""))&amp;IF(E1601="","Lipsește contul creditor. ",IF(NOT(OR(ISNUMBER(MATCH(TRIM(IF(ISNUMBER(FIND(".",E1601)),LEFT(E1601,FIND(".",E1601)-1),E1601)),PlanCont,0)),ISNUMBER(MATCH(LEFT(TRIM(IF(ISNUMBER(FIND(".",E1601)),LEFT(E1601,FIND(".",E1601)-1),E1601)),4),PlanCont,0)),ISNUMBER(MATCH(LEFT(TRIM(IF(ISNUMBER(FIND(".",E1601)),LEFT(E1601,FIND(".",E1601)-1),E1601)),3),PlanCont,0)))),"Contul creditor nu există în plan. ",""))&amp;IF(AND(D1601&lt;&gt;"",TRIM(D1601&amp;"")=TRIM(E1601&amp;"")),"Același cont pe debit și credit. ","")&amp;IF(N(F1601)=0,"Lipsește suma. ","")&amp;IF(AND(N(F1601)&lt;0,J1601&lt;&gt;"Stornare"),"Sumă negativă într-o notă care nu e de stornare. ","")&amp;IF(C1601="","Lipsește explicația. ","")))</f>
        <v/>
      </c>
      <c r="L1601" s="1" t="str">
        <f>IF(B1601="","",B1601&amp;"|"&amp;COUNTIF($B$5:B1601,B1601))</f>
        <v/>
      </c>
      <c r="M1601" s="1" t="str">
        <f t="shared" si="74"/>
        <v/>
      </c>
    </row>
    <row r="1602" spans="2:13" x14ac:dyDescent="0.2">
      <c r="B1602" s="18"/>
      <c r="C1602" s="13"/>
      <c r="D1602" s="22"/>
      <c r="E1602" s="22"/>
      <c r="F1602" s="23"/>
      <c r="G1602" s="24" t="str">
        <f>IF(B1602="","",IFERROR(INDEX('Registru note'!$C$5:$C$504,MATCH(B1602,'Registru note'!$B$5:$B$504,0)),""))</f>
        <v/>
      </c>
      <c r="H1602" s="25" t="str">
        <f t="shared" si="72"/>
        <v/>
      </c>
      <c r="I1602" s="25" t="str">
        <f t="shared" si="73"/>
        <v/>
      </c>
      <c r="J1602" s="15" t="str">
        <f>IF(B1602="","",IFERROR(INDEX('Registru note'!$D$5:$D$504,MATCH(B1602,'Registru note'!$B$5:$B$504,0)),""))</f>
        <v/>
      </c>
      <c r="K1602" s="17" t="str">
        <f>IF(AND(B1602="",D1602="",E1602=""),"",TRIM(IF(ISNA(MATCH(B1602,'Registru note'!$B$5:$B$504,0)),"Nota nu există în registru. ","")&amp;IF(D1602="","Lipsește contul debitor. ",IF(NOT(OR(ISNUMBER(MATCH(TRIM(IF(ISNUMBER(FIND(".",D1602)),LEFT(D1602,FIND(".",D1602)-1),D1602)),PlanCont,0)),ISNUMBER(MATCH(LEFT(TRIM(IF(ISNUMBER(FIND(".",D1602)),LEFT(D1602,FIND(".",D1602)-1),D1602)),4),PlanCont,0)),ISNUMBER(MATCH(LEFT(TRIM(IF(ISNUMBER(FIND(".",D1602)),LEFT(D1602,FIND(".",D1602)-1),D1602)),3),PlanCont,0)))),"Contul debitor nu există în plan. ",""))&amp;IF(E1602="","Lipsește contul creditor. ",IF(NOT(OR(ISNUMBER(MATCH(TRIM(IF(ISNUMBER(FIND(".",E1602)),LEFT(E1602,FIND(".",E1602)-1),E1602)),PlanCont,0)),ISNUMBER(MATCH(LEFT(TRIM(IF(ISNUMBER(FIND(".",E1602)),LEFT(E1602,FIND(".",E1602)-1),E1602)),4),PlanCont,0)),ISNUMBER(MATCH(LEFT(TRIM(IF(ISNUMBER(FIND(".",E1602)),LEFT(E1602,FIND(".",E1602)-1),E1602)),3),PlanCont,0)))),"Contul creditor nu există în plan. ",""))&amp;IF(AND(D1602&lt;&gt;"",TRIM(D1602&amp;"")=TRIM(E1602&amp;"")),"Același cont pe debit și credit. ","")&amp;IF(N(F1602)=0,"Lipsește suma. ","")&amp;IF(AND(N(F1602)&lt;0,J1602&lt;&gt;"Stornare"),"Sumă negativă într-o notă care nu e de stornare. ","")&amp;IF(C1602="","Lipsește explicația. ","")))</f>
        <v/>
      </c>
      <c r="L1602" s="1" t="str">
        <f>IF(B1602="","",B1602&amp;"|"&amp;COUNTIF($B$5:B1602,B1602))</f>
        <v/>
      </c>
      <c r="M1602" s="1" t="str">
        <f t="shared" si="74"/>
        <v/>
      </c>
    </row>
    <row r="1603" spans="2:13" x14ac:dyDescent="0.2">
      <c r="B1603" s="18"/>
      <c r="C1603" s="13"/>
      <c r="D1603" s="22"/>
      <c r="E1603" s="22"/>
      <c r="F1603" s="23"/>
      <c r="G1603" s="24" t="str">
        <f>IF(B1603="","",IFERROR(INDEX('Registru note'!$C$5:$C$504,MATCH(B1603,'Registru note'!$B$5:$B$504,0)),""))</f>
        <v/>
      </c>
      <c r="H1603" s="25" t="str">
        <f t="shared" si="72"/>
        <v/>
      </c>
      <c r="I1603" s="25" t="str">
        <f t="shared" si="73"/>
        <v/>
      </c>
      <c r="J1603" s="15" t="str">
        <f>IF(B1603="","",IFERROR(INDEX('Registru note'!$D$5:$D$504,MATCH(B1603,'Registru note'!$B$5:$B$504,0)),""))</f>
        <v/>
      </c>
      <c r="K1603" s="17" t="str">
        <f>IF(AND(B1603="",D1603="",E1603=""),"",TRIM(IF(ISNA(MATCH(B1603,'Registru note'!$B$5:$B$504,0)),"Nota nu există în registru. ","")&amp;IF(D1603="","Lipsește contul debitor. ",IF(NOT(OR(ISNUMBER(MATCH(TRIM(IF(ISNUMBER(FIND(".",D1603)),LEFT(D1603,FIND(".",D1603)-1),D1603)),PlanCont,0)),ISNUMBER(MATCH(LEFT(TRIM(IF(ISNUMBER(FIND(".",D1603)),LEFT(D1603,FIND(".",D1603)-1),D1603)),4),PlanCont,0)),ISNUMBER(MATCH(LEFT(TRIM(IF(ISNUMBER(FIND(".",D1603)),LEFT(D1603,FIND(".",D1603)-1),D1603)),3),PlanCont,0)))),"Contul debitor nu există în plan. ",""))&amp;IF(E1603="","Lipsește contul creditor. ",IF(NOT(OR(ISNUMBER(MATCH(TRIM(IF(ISNUMBER(FIND(".",E1603)),LEFT(E1603,FIND(".",E1603)-1),E1603)),PlanCont,0)),ISNUMBER(MATCH(LEFT(TRIM(IF(ISNUMBER(FIND(".",E1603)),LEFT(E1603,FIND(".",E1603)-1),E1603)),4),PlanCont,0)),ISNUMBER(MATCH(LEFT(TRIM(IF(ISNUMBER(FIND(".",E1603)),LEFT(E1603,FIND(".",E1603)-1),E1603)),3),PlanCont,0)))),"Contul creditor nu există în plan. ",""))&amp;IF(AND(D1603&lt;&gt;"",TRIM(D1603&amp;"")=TRIM(E1603&amp;"")),"Același cont pe debit și credit. ","")&amp;IF(N(F1603)=0,"Lipsește suma. ","")&amp;IF(AND(N(F1603)&lt;0,J1603&lt;&gt;"Stornare"),"Sumă negativă într-o notă care nu e de stornare. ","")&amp;IF(C1603="","Lipsește explicația. ","")))</f>
        <v/>
      </c>
      <c r="L1603" s="1" t="str">
        <f>IF(B1603="","",B1603&amp;"|"&amp;COUNTIF($B$5:B1603,B1603))</f>
        <v/>
      </c>
      <c r="M1603" s="1" t="str">
        <f t="shared" si="74"/>
        <v/>
      </c>
    </row>
    <row r="1604" spans="2:13" x14ac:dyDescent="0.2">
      <c r="B1604" s="18"/>
      <c r="C1604" s="13"/>
      <c r="D1604" s="22"/>
      <c r="E1604" s="22"/>
      <c r="F1604" s="23"/>
      <c r="G1604" s="24" t="str">
        <f>IF(B1604="","",IFERROR(INDEX('Registru note'!$C$5:$C$504,MATCH(B1604,'Registru note'!$B$5:$B$504,0)),""))</f>
        <v/>
      </c>
      <c r="H1604" s="25" t="str">
        <f t="shared" si="72"/>
        <v/>
      </c>
      <c r="I1604" s="25" t="str">
        <f t="shared" si="73"/>
        <v/>
      </c>
      <c r="J1604" s="15" t="str">
        <f>IF(B1604="","",IFERROR(INDEX('Registru note'!$D$5:$D$504,MATCH(B1604,'Registru note'!$B$5:$B$504,0)),""))</f>
        <v/>
      </c>
      <c r="K1604" s="17" t="str">
        <f>IF(AND(B1604="",D1604="",E1604=""),"",TRIM(IF(ISNA(MATCH(B1604,'Registru note'!$B$5:$B$504,0)),"Nota nu există în registru. ","")&amp;IF(D1604="","Lipsește contul debitor. ",IF(NOT(OR(ISNUMBER(MATCH(TRIM(IF(ISNUMBER(FIND(".",D1604)),LEFT(D1604,FIND(".",D1604)-1),D1604)),PlanCont,0)),ISNUMBER(MATCH(LEFT(TRIM(IF(ISNUMBER(FIND(".",D1604)),LEFT(D1604,FIND(".",D1604)-1),D1604)),4),PlanCont,0)),ISNUMBER(MATCH(LEFT(TRIM(IF(ISNUMBER(FIND(".",D1604)),LEFT(D1604,FIND(".",D1604)-1),D1604)),3),PlanCont,0)))),"Contul debitor nu există în plan. ",""))&amp;IF(E1604="","Lipsește contul creditor. ",IF(NOT(OR(ISNUMBER(MATCH(TRIM(IF(ISNUMBER(FIND(".",E1604)),LEFT(E1604,FIND(".",E1604)-1),E1604)),PlanCont,0)),ISNUMBER(MATCH(LEFT(TRIM(IF(ISNUMBER(FIND(".",E1604)),LEFT(E1604,FIND(".",E1604)-1),E1604)),4),PlanCont,0)),ISNUMBER(MATCH(LEFT(TRIM(IF(ISNUMBER(FIND(".",E1604)),LEFT(E1604,FIND(".",E1604)-1),E1604)),3),PlanCont,0)))),"Contul creditor nu există în plan. ",""))&amp;IF(AND(D1604&lt;&gt;"",TRIM(D1604&amp;"")=TRIM(E1604&amp;"")),"Același cont pe debit și credit. ","")&amp;IF(N(F1604)=0,"Lipsește suma. ","")&amp;IF(AND(N(F1604)&lt;0,J1604&lt;&gt;"Stornare"),"Sumă negativă într-o notă care nu e de stornare. ","")&amp;IF(C1604="","Lipsește explicația. ","")))</f>
        <v/>
      </c>
      <c r="L1604" s="1" t="str">
        <f>IF(B1604="","",B1604&amp;"|"&amp;COUNTIF($B$5:B1604,B1604))</f>
        <v/>
      </c>
      <c r="M1604" s="1" t="str">
        <f t="shared" si="74"/>
        <v/>
      </c>
    </row>
    <row r="1605" spans="2:13" x14ac:dyDescent="0.2">
      <c r="B1605" s="18"/>
      <c r="C1605" s="13"/>
      <c r="D1605" s="22"/>
      <c r="E1605" s="22"/>
      <c r="F1605" s="23"/>
      <c r="G1605" s="24" t="str">
        <f>IF(B1605="","",IFERROR(INDEX('Registru note'!$C$5:$C$504,MATCH(B1605,'Registru note'!$B$5:$B$504,0)),""))</f>
        <v/>
      </c>
      <c r="H1605" s="25" t="str">
        <f t="shared" ref="H1605:H1668" si="75">IF(D1605="","",IFERROR(INDEX(PlanDen,MATCH(TRIM(IF(ISNUMBER(FIND(".",D1605)),LEFT(D1605,FIND(".",D1605)-1),D1605)),PlanCont,0)),IFERROR(INDEX(PlanDen,MATCH(LEFT(TRIM(IF(ISNUMBER(FIND(".",D1605)),LEFT(D1605,FIND(".",D1605)-1),D1605)),4),PlanCont,0)),IFERROR(INDEX(PlanDen,MATCH(LEFT(TRIM(IF(ISNUMBER(FIND(".",D1605)),LEFT(D1605,FIND(".",D1605)-1),D1605)),3),PlanCont,0)),"Cont inexistent în plan"))))</f>
        <v/>
      </c>
      <c r="I1605" s="25" t="str">
        <f t="shared" ref="I1605:I1668" si="76">IF(E1605="","",IFERROR(INDEX(PlanDen,MATCH(TRIM(IF(ISNUMBER(FIND(".",E1605)),LEFT(E1605,FIND(".",E1605)-1),E1605)),PlanCont,0)),IFERROR(INDEX(PlanDen,MATCH(LEFT(TRIM(IF(ISNUMBER(FIND(".",E1605)),LEFT(E1605,FIND(".",E1605)-1),E1605)),4),PlanCont,0)),IFERROR(INDEX(PlanDen,MATCH(LEFT(TRIM(IF(ISNUMBER(FIND(".",E1605)),LEFT(E1605,FIND(".",E1605)-1),E1605)),3),PlanCont,0)),"Cont inexistent în plan"))))</f>
        <v/>
      </c>
      <c r="J1605" s="15" t="str">
        <f>IF(B1605="","",IFERROR(INDEX('Registru note'!$D$5:$D$504,MATCH(B1605,'Registru note'!$B$5:$B$504,0)),""))</f>
        <v/>
      </c>
      <c r="K1605" s="17" t="str">
        <f>IF(AND(B1605="",D1605="",E1605=""),"",TRIM(IF(ISNA(MATCH(B1605,'Registru note'!$B$5:$B$504,0)),"Nota nu există în registru. ","")&amp;IF(D1605="","Lipsește contul debitor. ",IF(NOT(OR(ISNUMBER(MATCH(TRIM(IF(ISNUMBER(FIND(".",D1605)),LEFT(D1605,FIND(".",D1605)-1),D1605)),PlanCont,0)),ISNUMBER(MATCH(LEFT(TRIM(IF(ISNUMBER(FIND(".",D1605)),LEFT(D1605,FIND(".",D1605)-1),D1605)),4),PlanCont,0)),ISNUMBER(MATCH(LEFT(TRIM(IF(ISNUMBER(FIND(".",D1605)),LEFT(D1605,FIND(".",D1605)-1),D1605)),3),PlanCont,0)))),"Contul debitor nu există în plan. ",""))&amp;IF(E1605="","Lipsește contul creditor. ",IF(NOT(OR(ISNUMBER(MATCH(TRIM(IF(ISNUMBER(FIND(".",E1605)),LEFT(E1605,FIND(".",E1605)-1),E1605)),PlanCont,0)),ISNUMBER(MATCH(LEFT(TRIM(IF(ISNUMBER(FIND(".",E1605)),LEFT(E1605,FIND(".",E1605)-1),E1605)),4),PlanCont,0)),ISNUMBER(MATCH(LEFT(TRIM(IF(ISNUMBER(FIND(".",E1605)),LEFT(E1605,FIND(".",E1605)-1),E1605)),3),PlanCont,0)))),"Contul creditor nu există în plan. ",""))&amp;IF(AND(D1605&lt;&gt;"",TRIM(D1605&amp;"")=TRIM(E1605&amp;"")),"Același cont pe debit și credit. ","")&amp;IF(N(F1605)=0,"Lipsește suma. ","")&amp;IF(AND(N(F1605)&lt;0,J1605&lt;&gt;"Stornare"),"Sumă negativă într-o notă care nu e de stornare. ","")&amp;IF(C1605="","Lipsește explicația. ","")))</f>
        <v/>
      </c>
      <c r="L1605" s="1" t="str">
        <f>IF(B1605="","",B1605&amp;"|"&amp;COUNTIF($B$5:B1605,B1605))</f>
        <v/>
      </c>
      <c r="M1605" s="1" t="str">
        <f t="shared" ref="M1605:M1668" si="77">IF(OR(B1605="",NOT(ISNUMBER(G1605))),"",G1605*100000+ROW())</f>
        <v/>
      </c>
    </row>
    <row r="1606" spans="2:13" x14ac:dyDescent="0.2">
      <c r="B1606" s="18"/>
      <c r="C1606" s="13"/>
      <c r="D1606" s="22"/>
      <c r="E1606" s="22"/>
      <c r="F1606" s="23"/>
      <c r="G1606" s="24" t="str">
        <f>IF(B1606="","",IFERROR(INDEX('Registru note'!$C$5:$C$504,MATCH(B1606,'Registru note'!$B$5:$B$504,0)),""))</f>
        <v/>
      </c>
      <c r="H1606" s="25" t="str">
        <f t="shared" si="75"/>
        <v/>
      </c>
      <c r="I1606" s="25" t="str">
        <f t="shared" si="76"/>
        <v/>
      </c>
      <c r="J1606" s="15" t="str">
        <f>IF(B1606="","",IFERROR(INDEX('Registru note'!$D$5:$D$504,MATCH(B1606,'Registru note'!$B$5:$B$504,0)),""))</f>
        <v/>
      </c>
      <c r="K1606" s="17" t="str">
        <f>IF(AND(B1606="",D1606="",E1606=""),"",TRIM(IF(ISNA(MATCH(B1606,'Registru note'!$B$5:$B$504,0)),"Nota nu există în registru. ","")&amp;IF(D1606="","Lipsește contul debitor. ",IF(NOT(OR(ISNUMBER(MATCH(TRIM(IF(ISNUMBER(FIND(".",D1606)),LEFT(D1606,FIND(".",D1606)-1),D1606)),PlanCont,0)),ISNUMBER(MATCH(LEFT(TRIM(IF(ISNUMBER(FIND(".",D1606)),LEFT(D1606,FIND(".",D1606)-1),D1606)),4),PlanCont,0)),ISNUMBER(MATCH(LEFT(TRIM(IF(ISNUMBER(FIND(".",D1606)),LEFT(D1606,FIND(".",D1606)-1),D1606)),3),PlanCont,0)))),"Contul debitor nu există în plan. ",""))&amp;IF(E1606="","Lipsește contul creditor. ",IF(NOT(OR(ISNUMBER(MATCH(TRIM(IF(ISNUMBER(FIND(".",E1606)),LEFT(E1606,FIND(".",E1606)-1),E1606)),PlanCont,0)),ISNUMBER(MATCH(LEFT(TRIM(IF(ISNUMBER(FIND(".",E1606)),LEFT(E1606,FIND(".",E1606)-1),E1606)),4),PlanCont,0)),ISNUMBER(MATCH(LEFT(TRIM(IF(ISNUMBER(FIND(".",E1606)),LEFT(E1606,FIND(".",E1606)-1),E1606)),3),PlanCont,0)))),"Contul creditor nu există în plan. ",""))&amp;IF(AND(D1606&lt;&gt;"",TRIM(D1606&amp;"")=TRIM(E1606&amp;"")),"Același cont pe debit și credit. ","")&amp;IF(N(F1606)=0,"Lipsește suma. ","")&amp;IF(AND(N(F1606)&lt;0,J1606&lt;&gt;"Stornare"),"Sumă negativă într-o notă care nu e de stornare. ","")&amp;IF(C1606="","Lipsește explicația. ","")))</f>
        <v/>
      </c>
      <c r="L1606" s="1" t="str">
        <f>IF(B1606="","",B1606&amp;"|"&amp;COUNTIF($B$5:B1606,B1606))</f>
        <v/>
      </c>
      <c r="M1606" s="1" t="str">
        <f t="shared" si="77"/>
        <v/>
      </c>
    </row>
    <row r="1607" spans="2:13" x14ac:dyDescent="0.2">
      <c r="B1607" s="18"/>
      <c r="C1607" s="13"/>
      <c r="D1607" s="22"/>
      <c r="E1607" s="22"/>
      <c r="F1607" s="23"/>
      <c r="G1607" s="24" t="str">
        <f>IF(B1607="","",IFERROR(INDEX('Registru note'!$C$5:$C$504,MATCH(B1607,'Registru note'!$B$5:$B$504,0)),""))</f>
        <v/>
      </c>
      <c r="H1607" s="25" t="str">
        <f t="shared" si="75"/>
        <v/>
      </c>
      <c r="I1607" s="25" t="str">
        <f t="shared" si="76"/>
        <v/>
      </c>
      <c r="J1607" s="15" t="str">
        <f>IF(B1607="","",IFERROR(INDEX('Registru note'!$D$5:$D$504,MATCH(B1607,'Registru note'!$B$5:$B$504,0)),""))</f>
        <v/>
      </c>
      <c r="K1607" s="17" t="str">
        <f>IF(AND(B1607="",D1607="",E1607=""),"",TRIM(IF(ISNA(MATCH(B1607,'Registru note'!$B$5:$B$504,0)),"Nota nu există în registru. ","")&amp;IF(D1607="","Lipsește contul debitor. ",IF(NOT(OR(ISNUMBER(MATCH(TRIM(IF(ISNUMBER(FIND(".",D1607)),LEFT(D1607,FIND(".",D1607)-1),D1607)),PlanCont,0)),ISNUMBER(MATCH(LEFT(TRIM(IF(ISNUMBER(FIND(".",D1607)),LEFT(D1607,FIND(".",D1607)-1),D1607)),4),PlanCont,0)),ISNUMBER(MATCH(LEFT(TRIM(IF(ISNUMBER(FIND(".",D1607)),LEFT(D1607,FIND(".",D1607)-1),D1607)),3),PlanCont,0)))),"Contul debitor nu există în plan. ",""))&amp;IF(E1607="","Lipsește contul creditor. ",IF(NOT(OR(ISNUMBER(MATCH(TRIM(IF(ISNUMBER(FIND(".",E1607)),LEFT(E1607,FIND(".",E1607)-1),E1607)),PlanCont,0)),ISNUMBER(MATCH(LEFT(TRIM(IF(ISNUMBER(FIND(".",E1607)),LEFT(E1607,FIND(".",E1607)-1),E1607)),4),PlanCont,0)),ISNUMBER(MATCH(LEFT(TRIM(IF(ISNUMBER(FIND(".",E1607)),LEFT(E1607,FIND(".",E1607)-1),E1607)),3),PlanCont,0)))),"Contul creditor nu există în plan. ",""))&amp;IF(AND(D1607&lt;&gt;"",TRIM(D1607&amp;"")=TRIM(E1607&amp;"")),"Același cont pe debit și credit. ","")&amp;IF(N(F1607)=0,"Lipsește suma. ","")&amp;IF(AND(N(F1607)&lt;0,J1607&lt;&gt;"Stornare"),"Sumă negativă într-o notă care nu e de stornare. ","")&amp;IF(C1607="","Lipsește explicația. ","")))</f>
        <v/>
      </c>
      <c r="L1607" s="1" t="str">
        <f>IF(B1607="","",B1607&amp;"|"&amp;COUNTIF($B$5:B1607,B1607))</f>
        <v/>
      </c>
      <c r="M1607" s="1" t="str">
        <f t="shared" si="77"/>
        <v/>
      </c>
    </row>
    <row r="1608" spans="2:13" x14ac:dyDescent="0.2">
      <c r="B1608" s="18"/>
      <c r="C1608" s="13"/>
      <c r="D1608" s="22"/>
      <c r="E1608" s="22"/>
      <c r="F1608" s="23"/>
      <c r="G1608" s="24" t="str">
        <f>IF(B1608="","",IFERROR(INDEX('Registru note'!$C$5:$C$504,MATCH(B1608,'Registru note'!$B$5:$B$504,0)),""))</f>
        <v/>
      </c>
      <c r="H1608" s="25" t="str">
        <f t="shared" si="75"/>
        <v/>
      </c>
      <c r="I1608" s="25" t="str">
        <f t="shared" si="76"/>
        <v/>
      </c>
      <c r="J1608" s="15" t="str">
        <f>IF(B1608="","",IFERROR(INDEX('Registru note'!$D$5:$D$504,MATCH(B1608,'Registru note'!$B$5:$B$504,0)),""))</f>
        <v/>
      </c>
      <c r="K1608" s="17" t="str">
        <f>IF(AND(B1608="",D1608="",E1608=""),"",TRIM(IF(ISNA(MATCH(B1608,'Registru note'!$B$5:$B$504,0)),"Nota nu există în registru. ","")&amp;IF(D1608="","Lipsește contul debitor. ",IF(NOT(OR(ISNUMBER(MATCH(TRIM(IF(ISNUMBER(FIND(".",D1608)),LEFT(D1608,FIND(".",D1608)-1),D1608)),PlanCont,0)),ISNUMBER(MATCH(LEFT(TRIM(IF(ISNUMBER(FIND(".",D1608)),LEFT(D1608,FIND(".",D1608)-1),D1608)),4),PlanCont,0)),ISNUMBER(MATCH(LEFT(TRIM(IF(ISNUMBER(FIND(".",D1608)),LEFT(D1608,FIND(".",D1608)-1),D1608)),3),PlanCont,0)))),"Contul debitor nu există în plan. ",""))&amp;IF(E1608="","Lipsește contul creditor. ",IF(NOT(OR(ISNUMBER(MATCH(TRIM(IF(ISNUMBER(FIND(".",E1608)),LEFT(E1608,FIND(".",E1608)-1),E1608)),PlanCont,0)),ISNUMBER(MATCH(LEFT(TRIM(IF(ISNUMBER(FIND(".",E1608)),LEFT(E1608,FIND(".",E1608)-1),E1608)),4),PlanCont,0)),ISNUMBER(MATCH(LEFT(TRIM(IF(ISNUMBER(FIND(".",E1608)),LEFT(E1608,FIND(".",E1608)-1),E1608)),3),PlanCont,0)))),"Contul creditor nu există în plan. ",""))&amp;IF(AND(D1608&lt;&gt;"",TRIM(D1608&amp;"")=TRIM(E1608&amp;"")),"Același cont pe debit și credit. ","")&amp;IF(N(F1608)=0,"Lipsește suma. ","")&amp;IF(AND(N(F1608)&lt;0,J1608&lt;&gt;"Stornare"),"Sumă negativă într-o notă care nu e de stornare. ","")&amp;IF(C1608="","Lipsește explicația. ","")))</f>
        <v/>
      </c>
      <c r="L1608" s="1" t="str">
        <f>IF(B1608="","",B1608&amp;"|"&amp;COUNTIF($B$5:B1608,B1608))</f>
        <v/>
      </c>
      <c r="M1608" s="1" t="str">
        <f t="shared" si="77"/>
        <v/>
      </c>
    </row>
    <row r="1609" spans="2:13" x14ac:dyDescent="0.2">
      <c r="B1609" s="18"/>
      <c r="C1609" s="13"/>
      <c r="D1609" s="22"/>
      <c r="E1609" s="22"/>
      <c r="F1609" s="23"/>
      <c r="G1609" s="24" t="str">
        <f>IF(B1609="","",IFERROR(INDEX('Registru note'!$C$5:$C$504,MATCH(B1609,'Registru note'!$B$5:$B$504,0)),""))</f>
        <v/>
      </c>
      <c r="H1609" s="25" t="str">
        <f t="shared" si="75"/>
        <v/>
      </c>
      <c r="I1609" s="25" t="str">
        <f t="shared" si="76"/>
        <v/>
      </c>
      <c r="J1609" s="15" t="str">
        <f>IF(B1609="","",IFERROR(INDEX('Registru note'!$D$5:$D$504,MATCH(B1609,'Registru note'!$B$5:$B$504,0)),""))</f>
        <v/>
      </c>
      <c r="K1609" s="17" t="str">
        <f>IF(AND(B1609="",D1609="",E1609=""),"",TRIM(IF(ISNA(MATCH(B1609,'Registru note'!$B$5:$B$504,0)),"Nota nu există în registru. ","")&amp;IF(D1609="","Lipsește contul debitor. ",IF(NOT(OR(ISNUMBER(MATCH(TRIM(IF(ISNUMBER(FIND(".",D1609)),LEFT(D1609,FIND(".",D1609)-1),D1609)),PlanCont,0)),ISNUMBER(MATCH(LEFT(TRIM(IF(ISNUMBER(FIND(".",D1609)),LEFT(D1609,FIND(".",D1609)-1),D1609)),4),PlanCont,0)),ISNUMBER(MATCH(LEFT(TRIM(IF(ISNUMBER(FIND(".",D1609)),LEFT(D1609,FIND(".",D1609)-1),D1609)),3),PlanCont,0)))),"Contul debitor nu există în plan. ",""))&amp;IF(E1609="","Lipsește contul creditor. ",IF(NOT(OR(ISNUMBER(MATCH(TRIM(IF(ISNUMBER(FIND(".",E1609)),LEFT(E1609,FIND(".",E1609)-1),E1609)),PlanCont,0)),ISNUMBER(MATCH(LEFT(TRIM(IF(ISNUMBER(FIND(".",E1609)),LEFT(E1609,FIND(".",E1609)-1),E1609)),4),PlanCont,0)),ISNUMBER(MATCH(LEFT(TRIM(IF(ISNUMBER(FIND(".",E1609)),LEFT(E1609,FIND(".",E1609)-1),E1609)),3),PlanCont,0)))),"Contul creditor nu există în plan. ",""))&amp;IF(AND(D1609&lt;&gt;"",TRIM(D1609&amp;"")=TRIM(E1609&amp;"")),"Același cont pe debit și credit. ","")&amp;IF(N(F1609)=0,"Lipsește suma. ","")&amp;IF(AND(N(F1609)&lt;0,J1609&lt;&gt;"Stornare"),"Sumă negativă într-o notă care nu e de stornare. ","")&amp;IF(C1609="","Lipsește explicația. ","")))</f>
        <v/>
      </c>
      <c r="L1609" s="1" t="str">
        <f>IF(B1609="","",B1609&amp;"|"&amp;COUNTIF($B$5:B1609,B1609))</f>
        <v/>
      </c>
      <c r="M1609" s="1" t="str">
        <f t="shared" si="77"/>
        <v/>
      </c>
    </row>
    <row r="1610" spans="2:13" x14ac:dyDescent="0.2">
      <c r="B1610" s="18"/>
      <c r="C1610" s="13"/>
      <c r="D1610" s="22"/>
      <c r="E1610" s="22"/>
      <c r="F1610" s="23"/>
      <c r="G1610" s="24" t="str">
        <f>IF(B1610="","",IFERROR(INDEX('Registru note'!$C$5:$C$504,MATCH(B1610,'Registru note'!$B$5:$B$504,0)),""))</f>
        <v/>
      </c>
      <c r="H1610" s="25" t="str">
        <f t="shared" si="75"/>
        <v/>
      </c>
      <c r="I1610" s="25" t="str">
        <f t="shared" si="76"/>
        <v/>
      </c>
      <c r="J1610" s="15" t="str">
        <f>IF(B1610="","",IFERROR(INDEX('Registru note'!$D$5:$D$504,MATCH(B1610,'Registru note'!$B$5:$B$504,0)),""))</f>
        <v/>
      </c>
      <c r="K1610" s="17" t="str">
        <f>IF(AND(B1610="",D1610="",E1610=""),"",TRIM(IF(ISNA(MATCH(B1610,'Registru note'!$B$5:$B$504,0)),"Nota nu există în registru. ","")&amp;IF(D1610="","Lipsește contul debitor. ",IF(NOT(OR(ISNUMBER(MATCH(TRIM(IF(ISNUMBER(FIND(".",D1610)),LEFT(D1610,FIND(".",D1610)-1),D1610)),PlanCont,0)),ISNUMBER(MATCH(LEFT(TRIM(IF(ISNUMBER(FIND(".",D1610)),LEFT(D1610,FIND(".",D1610)-1),D1610)),4),PlanCont,0)),ISNUMBER(MATCH(LEFT(TRIM(IF(ISNUMBER(FIND(".",D1610)),LEFT(D1610,FIND(".",D1610)-1),D1610)),3),PlanCont,0)))),"Contul debitor nu există în plan. ",""))&amp;IF(E1610="","Lipsește contul creditor. ",IF(NOT(OR(ISNUMBER(MATCH(TRIM(IF(ISNUMBER(FIND(".",E1610)),LEFT(E1610,FIND(".",E1610)-1),E1610)),PlanCont,0)),ISNUMBER(MATCH(LEFT(TRIM(IF(ISNUMBER(FIND(".",E1610)),LEFT(E1610,FIND(".",E1610)-1),E1610)),4),PlanCont,0)),ISNUMBER(MATCH(LEFT(TRIM(IF(ISNUMBER(FIND(".",E1610)),LEFT(E1610,FIND(".",E1610)-1),E1610)),3),PlanCont,0)))),"Contul creditor nu există în plan. ",""))&amp;IF(AND(D1610&lt;&gt;"",TRIM(D1610&amp;"")=TRIM(E1610&amp;"")),"Același cont pe debit și credit. ","")&amp;IF(N(F1610)=0,"Lipsește suma. ","")&amp;IF(AND(N(F1610)&lt;0,J1610&lt;&gt;"Stornare"),"Sumă negativă într-o notă care nu e de stornare. ","")&amp;IF(C1610="","Lipsește explicația. ","")))</f>
        <v/>
      </c>
      <c r="L1610" s="1" t="str">
        <f>IF(B1610="","",B1610&amp;"|"&amp;COUNTIF($B$5:B1610,B1610))</f>
        <v/>
      </c>
      <c r="M1610" s="1" t="str">
        <f t="shared" si="77"/>
        <v/>
      </c>
    </row>
    <row r="1611" spans="2:13" x14ac:dyDescent="0.2">
      <c r="B1611" s="18"/>
      <c r="C1611" s="13"/>
      <c r="D1611" s="22"/>
      <c r="E1611" s="22"/>
      <c r="F1611" s="23"/>
      <c r="G1611" s="24" t="str">
        <f>IF(B1611="","",IFERROR(INDEX('Registru note'!$C$5:$C$504,MATCH(B1611,'Registru note'!$B$5:$B$504,0)),""))</f>
        <v/>
      </c>
      <c r="H1611" s="25" t="str">
        <f t="shared" si="75"/>
        <v/>
      </c>
      <c r="I1611" s="25" t="str">
        <f t="shared" si="76"/>
        <v/>
      </c>
      <c r="J1611" s="15" t="str">
        <f>IF(B1611="","",IFERROR(INDEX('Registru note'!$D$5:$D$504,MATCH(B1611,'Registru note'!$B$5:$B$504,0)),""))</f>
        <v/>
      </c>
      <c r="K1611" s="17" t="str">
        <f>IF(AND(B1611="",D1611="",E1611=""),"",TRIM(IF(ISNA(MATCH(B1611,'Registru note'!$B$5:$B$504,0)),"Nota nu există în registru. ","")&amp;IF(D1611="","Lipsește contul debitor. ",IF(NOT(OR(ISNUMBER(MATCH(TRIM(IF(ISNUMBER(FIND(".",D1611)),LEFT(D1611,FIND(".",D1611)-1),D1611)),PlanCont,0)),ISNUMBER(MATCH(LEFT(TRIM(IF(ISNUMBER(FIND(".",D1611)),LEFT(D1611,FIND(".",D1611)-1),D1611)),4),PlanCont,0)),ISNUMBER(MATCH(LEFT(TRIM(IF(ISNUMBER(FIND(".",D1611)),LEFT(D1611,FIND(".",D1611)-1),D1611)),3),PlanCont,0)))),"Contul debitor nu există în plan. ",""))&amp;IF(E1611="","Lipsește contul creditor. ",IF(NOT(OR(ISNUMBER(MATCH(TRIM(IF(ISNUMBER(FIND(".",E1611)),LEFT(E1611,FIND(".",E1611)-1),E1611)),PlanCont,0)),ISNUMBER(MATCH(LEFT(TRIM(IF(ISNUMBER(FIND(".",E1611)),LEFT(E1611,FIND(".",E1611)-1),E1611)),4),PlanCont,0)),ISNUMBER(MATCH(LEFT(TRIM(IF(ISNUMBER(FIND(".",E1611)),LEFT(E1611,FIND(".",E1611)-1),E1611)),3),PlanCont,0)))),"Contul creditor nu există în plan. ",""))&amp;IF(AND(D1611&lt;&gt;"",TRIM(D1611&amp;"")=TRIM(E1611&amp;"")),"Același cont pe debit și credit. ","")&amp;IF(N(F1611)=0,"Lipsește suma. ","")&amp;IF(AND(N(F1611)&lt;0,J1611&lt;&gt;"Stornare"),"Sumă negativă într-o notă care nu e de stornare. ","")&amp;IF(C1611="","Lipsește explicația. ","")))</f>
        <v/>
      </c>
      <c r="L1611" s="1" t="str">
        <f>IF(B1611="","",B1611&amp;"|"&amp;COUNTIF($B$5:B1611,B1611))</f>
        <v/>
      </c>
      <c r="M1611" s="1" t="str">
        <f t="shared" si="77"/>
        <v/>
      </c>
    </row>
    <row r="1612" spans="2:13" x14ac:dyDescent="0.2">
      <c r="B1612" s="18"/>
      <c r="C1612" s="13"/>
      <c r="D1612" s="22"/>
      <c r="E1612" s="22"/>
      <c r="F1612" s="23"/>
      <c r="G1612" s="24" t="str">
        <f>IF(B1612="","",IFERROR(INDEX('Registru note'!$C$5:$C$504,MATCH(B1612,'Registru note'!$B$5:$B$504,0)),""))</f>
        <v/>
      </c>
      <c r="H1612" s="25" t="str">
        <f t="shared" si="75"/>
        <v/>
      </c>
      <c r="I1612" s="25" t="str">
        <f t="shared" si="76"/>
        <v/>
      </c>
      <c r="J1612" s="15" t="str">
        <f>IF(B1612="","",IFERROR(INDEX('Registru note'!$D$5:$D$504,MATCH(B1612,'Registru note'!$B$5:$B$504,0)),""))</f>
        <v/>
      </c>
      <c r="K1612" s="17" t="str">
        <f>IF(AND(B1612="",D1612="",E1612=""),"",TRIM(IF(ISNA(MATCH(B1612,'Registru note'!$B$5:$B$504,0)),"Nota nu există în registru. ","")&amp;IF(D1612="","Lipsește contul debitor. ",IF(NOT(OR(ISNUMBER(MATCH(TRIM(IF(ISNUMBER(FIND(".",D1612)),LEFT(D1612,FIND(".",D1612)-1),D1612)),PlanCont,0)),ISNUMBER(MATCH(LEFT(TRIM(IF(ISNUMBER(FIND(".",D1612)),LEFT(D1612,FIND(".",D1612)-1),D1612)),4),PlanCont,0)),ISNUMBER(MATCH(LEFT(TRIM(IF(ISNUMBER(FIND(".",D1612)),LEFT(D1612,FIND(".",D1612)-1),D1612)),3),PlanCont,0)))),"Contul debitor nu există în plan. ",""))&amp;IF(E1612="","Lipsește contul creditor. ",IF(NOT(OR(ISNUMBER(MATCH(TRIM(IF(ISNUMBER(FIND(".",E1612)),LEFT(E1612,FIND(".",E1612)-1),E1612)),PlanCont,0)),ISNUMBER(MATCH(LEFT(TRIM(IF(ISNUMBER(FIND(".",E1612)),LEFT(E1612,FIND(".",E1612)-1),E1612)),4),PlanCont,0)),ISNUMBER(MATCH(LEFT(TRIM(IF(ISNUMBER(FIND(".",E1612)),LEFT(E1612,FIND(".",E1612)-1),E1612)),3),PlanCont,0)))),"Contul creditor nu există în plan. ",""))&amp;IF(AND(D1612&lt;&gt;"",TRIM(D1612&amp;"")=TRIM(E1612&amp;"")),"Același cont pe debit și credit. ","")&amp;IF(N(F1612)=0,"Lipsește suma. ","")&amp;IF(AND(N(F1612)&lt;0,J1612&lt;&gt;"Stornare"),"Sumă negativă într-o notă care nu e de stornare. ","")&amp;IF(C1612="","Lipsește explicația. ","")))</f>
        <v/>
      </c>
      <c r="L1612" s="1" t="str">
        <f>IF(B1612="","",B1612&amp;"|"&amp;COUNTIF($B$5:B1612,B1612))</f>
        <v/>
      </c>
      <c r="M1612" s="1" t="str">
        <f t="shared" si="77"/>
        <v/>
      </c>
    </row>
    <row r="1613" spans="2:13" x14ac:dyDescent="0.2">
      <c r="B1613" s="18"/>
      <c r="C1613" s="13"/>
      <c r="D1613" s="22"/>
      <c r="E1613" s="22"/>
      <c r="F1613" s="23"/>
      <c r="G1613" s="24" t="str">
        <f>IF(B1613="","",IFERROR(INDEX('Registru note'!$C$5:$C$504,MATCH(B1613,'Registru note'!$B$5:$B$504,0)),""))</f>
        <v/>
      </c>
      <c r="H1613" s="25" t="str">
        <f t="shared" si="75"/>
        <v/>
      </c>
      <c r="I1613" s="25" t="str">
        <f t="shared" si="76"/>
        <v/>
      </c>
      <c r="J1613" s="15" t="str">
        <f>IF(B1613="","",IFERROR(INDEX('Registru note'!$D$5:$D$504,MATCH(B1613,'Registru note'!$B$5:$B$504,0)),""))</f>
        <v/>
      </c>
      <c r="K1613" s="17" t="str">
        <f>IF(AND(B1613="",D1613="",E1613=""),"",TRIM(IF(ISNA(MATCH(B1613,'Registru note'!$B$5:$B$504,0)),"Nota nu există în registru. ","")&amp;IF(D1613="","Lipsește contul debitor. ",IF(NOT(OR(ISNUMBER(MATCH(TRIM(IF(ISNUMBER(FIND(".",D1613)),LEFT(D1613,FIND(".",D1613)-1),D1613)),PlanCont,0)),ISNUMBER(MATCH(LEFT(TRIM(IF(ISNUMBER(FIND(".",D1613)),LEFT(D1613,FIND(".",D1613)-1),D1613)),4),PlanCont,0)),ISNUMBER(MATCH(LEFT(TRIM(IF(ISNUMBER(FIND(".",D1613)),LEFT(D1613,FIND(".",D1613)-1),D1613)),3),PlanCont,0)))),"Contul debitor nu există în plan. ",""))&amp;IF(E1613="","Lipsește contul creditor. ",IF(NOT(OR(ISNUMBER(MATCH(TRIM(IF(ISNUMBER(FIND(".",E1613)),LEFT(E1613,FIND(".",E1613)-1),E1613)),PlanCont,0)),ISNUMBER(MATCH(LEFT(TRIM(IF(ISNUMBER(FIND(".",E1613)),LEFT(E1613,FIND(".",E1613)-1),E1613)),4),PlanCont,0)),ISNUMBER(MATCH(LEFT(TRIM(IF(ISNUMBER(FIND(".",E1613)),LEFT(E1613,FIND(".",E1613)-1),E1613)),3),PlanCont,0)))),"Contul creditor nu există în plan. ",""))&amp;IF(AND(D1613&lt;&gt;"",TRIM(D1613&amp;"")=TRIM(E1613&amp;"")),"Același cont pe debit și credit. ","")&amp;IF(N(F1613)=0,"Lipsește suma. ","")&amp;IF(AND(N(F1613)&lt;0,J1613&lt;&gt;"Stornare"),"Sumă negativă într-o notă care nu e de stornare. ","")&amp;IF(C1613="","Lipsește explicația. ","")))</f>
        <v/>
      </c>
      <c r="L1613" s="1" t="str">
        <f>IF(B1613="","",B1613&amp;"|"&amp;COUNTIF($B$5:B1613,B1613))</f>
        <v/>
      </c>
      <c r="M1613" s="1" t="str">
        <f t="shared" si="77"/>
        <v/>
      </c>
    </row>
    <row r="1614" spans="2:13" x14ac:dyDescent="0.2">
      <c r="B1614" s="18"/>
      <c r="C1614" s="13"/>
      <c r="D1614" s="22"/>
      <c r="E1614" s="22"/>
      <c r="F1614" s="23"/>
      <c r="G1614" s="24" t="str">
        <f>IF(B1614="","",IFERROR(INDEX('Registru note'!$C$5:$C$504,MATCH(B1614,'Registru note'!$B$5:$B$504,0)),""))</f>
        <v/>
      </c>
      <c r="H1614" s="25" t="str">
        <f t="shared" si="75"/>
        <v/>
      </c>
      <c r="I1614" s="25" t="str">
        <f t="shared" si="76"/>
        <v/>
      </c>
      <c r="J1614" s="15" t="str">
        <f>IF(B1614="","",IFERROR(INDEX('Registru note'!$D$5:$D$504,MATCH(B1614,'Registru note'!$B$5:$B$504,0)),""))</f>
        <v/>
      </c>
      <c r="K1614" s="17" t="str">
        <f>IF(AND(B1614="",D1614="",E1614=""),"",TRIM(IF(ISNA(MATCH(B1614,'Registru note'!$B$5:$B$504,0)),"Nota nu există în registru. ","")&amp;IF(D1614="","Lipsește contul debitor. ",IF(NOT(OR(ISNUMBER(MATCH(TRIM(IF(ISNUMBER(FIND(".",D1614)),LEFT(D1614,FIND(".",D1614)-1),D1614)),PlanCont,0)),ISNUMBER(MATCH(LEFT(TRIM(IF(ISNUMBER(FIND(".",D1614)),LEFT(D1614,FIND(".",D1614)-1),D1614)),4),PlanCont,0)),ISNUMBER(MATCH(LEFT(TRIM(IF(ISNUMBER(FIND(".",D1614)),LEFT(D1614,FIND(".",D1614)-1),D1614)),3),PlanCont,0)))),"Contul debitor nu există în plan. ",""))&amp;IF(E1614="","Lipsește contul creditor. ",IF(NOT(OR(ISNUMBER(MATCH(TRIM(IF(ISNUMBER(FIND(".",E1614)),LEFT(E1614,FIND(".",E1614)-1),E1614)),PlanCont,0)),ISNUMBER(MATCH(LEFT(TRIM(IF(ISNUMBER(FIND(".",E1614)),LEFT(E1614,FIND(".",E1614)-1),E1614)),4),PlanCont,0)),ISNUMBER(MATCH(LEFT(TRIM(IF(ISNUMBER(FIND(".",E1614)),LEFT(E1614,FIND(".",E1614)-1),E1614)),3),PlanCont,0)))),"Contul creditor nu există în plan. ",""))&amp;IF(AND(D1614&lt;&gt;"",TRIM(D1614&amp;"")=TRIM(E1614&amp;"")),"Același cont pe debit și credit. ","")&amp;IF(N(F1614)=0,"Lipsește suma. ","")&amp;IF(AND(N(F1614)&lt;0,J1614&lt;&gt;"Stornare"),"Sumă negativă într-o notă care nu e de stornare. ","")&amp;IF(C1614="","Lipsește explicația. ","")))</f>
        <v/>
      </c>
      <c r="L1614" s="1" t="str">
        <f>IF(B1614="","",B1614&amp;"|"&amp;COUNTIF($B$5:B1614,B1614))</f>
        <v/>
      </c>
      <c r="M1614" s="1" t="str">
        <f t="shared" si="77"/>
        <v/>
      </c>
    </row>
    <row r="1615" spans="2:13" x14ac:dyDescent="0.2">
      <c r="B1615" s="18"/>
      <c r="C1615" s="13"/>
      <c r="D1615" s="22"/>
      <c r="E1615" s="22"/>
      <c r="F1615" s="23"/>
      <c r="G1615" s="24" t="str">
        <f>IF(B1615="","",IFERROR(INDEX('Registru note'!$C$5:$C$504,MATCH(B1615,'Registru note'!$B$5:$B$504,0)),""))</f>
        <v/>
      </c>
      <c r="H1615" s="25" t="str">
        <f t="shared" si="75"/>
        <v/>
      </c>
      <c r="I1615" s="25" t="str">
        <f t="shared" si="76"/>
        <v/>
      </c>
      <c r="J1615" s="15" t="str">
        <f>IF(B1615="","",IFERROR(INDEX('Registru note'!$D$5:$D$504,MATCH(B1615,'Registru note'!$B$5:$B$504,0)),""))</f>
        <v/>
      </c>
      <c r="K1615" s="17" t="str">
        <f>IF(AND(B1615="",D1615="",E1615=""),"",TRIM(IF(ISNA(MATCH(B1615,'Registru note'!$B$5:$B$504,0)),"Nota nu există în registru. ","")&amp;IF(D1615="","Lipsește contul debitor. ",IF(NOT(OR(ISNUMBER(MATCH(TRIM(IF(ISNUMBER(FIND(".",D1615)),LEFT(D1615,FIND(".",D1615)-1),D1615)),PlanCont,0)),ISNUMBER(MATCH(LEFT(TRIM(IF(ISNUMBER(FIND(".",D1615)),LEFT(D1615,FIND(".",D1615)-1),D1615)),4),PlanCont,0)),ISNUMBER(MATCH(LEFT(TRIM(IF(ISNUMBER(FIND(".",D1615)),LEFT(D1615,FIND(".",D1615)-1),D1615)),3),PlanCont,0)))),"Contul debitor nu există în plan. ",""))&amp;IF(E1615="","Lipsește contul creditor. ",IF(NOT(OR(ISNUMBER(MATCH(TRIM(IF(ISNUMBER(FIND(".",E1615)),LEFT(E1615,FIND(".",E1615)-1),E1615)),PlanCont,0)),ISNUMBER(MATCH(LEFT(TRIM(IF(ISNUMBER(FIND(".",E1615)),LEFT(E1615,FIND(".",E1615)-1),E1615)),4),PlanCont,0)),ISNUMBER(MATCH(LEFT(TRIM(IF(ISNUMBER(FIND(".",E1615)),LEFT(E1615,FIND(".",E1615)-1),E1615)),3),PlanCont,0)))),"Contul creditor nu există în plan. ",""))&amp;IF(AND(D1615&lt;&gt;"",TRIM(D1615&amp;"")=TRIM(E1615&amp;"")),"Același cont pe debit și credit. ","")&amp;IF(N(F1615)=0,"Lipsește suma. ","")&amp;IF(AND(N(F1615)&lt;0,J1615&lt;&gt;"Stornare"),"Sumă negativă într-o notă care nu e de stornare. ","")&amp;IF(C1615="","Lipsește explicația. ","")))</f>
        <v/>
      </c>
      <c r="L1615" s="1" t="str">
        <f>IF(B1615="","",B1615&amp;"|"&amp;COUNTIF($B$5:B1615,B1615))</f>
        <v/>
      </c>
      <c r="M1615" s="1" t="str">
        <f t="shared" si="77"/>
        <v/>
      </c>
    </row>
    <row r="1616" spans="2:13" x14ac:dyDescent="0.2">
      <c r="B1616" s="18"/>
      <c r="C1616" s="13"/>
      <c r="D1616" s="22"/>
      <c r="E1616" s="22"/>
      <c r="F1616" s="23"/>
      <c r="G1616" s="24" t="str">
        <f>IF(B1616="","",IFERROR(INDEX('Registru note'!$C$5:$C$504,MATCH(B1616,'Registru note'!$B$5:$B$504,0)),""))</f>
        <v/>
      </c>
      <c r="H1616" s="25" t="str">
        <f t="shared" si="75"/>
        <v/>
      </c>
      <c r="I1616" s="25" t="str">
        <f t="shared" si="76"/>
        <v/>
      </c>
      <c r="J1616" s="15" t="str">
        <f>IF(B1616="","",IFERROR(INDEX('Registru note'!$D$5:$D$504,MATCH(B1616,'Registru note'!$B$5:$B$504,0)),""))</f>
        <v/>
      </c>
      <c r="K1616" s="17" t="str">
        <f>IF(AND(B1616="",D1616="",E1616=""),"",TRIM(IF(ISNA(MATCH(B1616,'Registru note'!$B$5:$B$504,0)),"Nota nu există în registru. ","")&amp;IF(D1616="","Lipsește contul debitor. ",IF(NOT(OR(ISNUMBER(MATCH(TRIM(IF(ISNUMBER(FIND(".",D1616)),LEFT(D1616,FIND(".",D1616)-1),D1616)),PlanCont,0)),ISNUMBER(MATCH(LEFT(TRIM(IF(ISNUMBER(FIND(".",D1616)),LEFT(D1616,FIND(".",D1616)-1),D1616)),4),PlanCont,0)),ISNUMBER(MATCH(LEFT(TRIM(IF(ISNUMBER(FIND(".",D1616)),LEFT(D1616,FIND(".",D1616)-1),D1616)),3),PlanCont,0)))),"Contul debitor nu există în plan. ",""))&amp;IF(E1616="","Lipsește contul creditor. ",IF(NOT(OR(ISNUMBER(MATCH(TRIM(IF(ISNUMBER(FIND(".",E1616)),LEFT(E1616,FIND(".",E1616)-1),E1616)),PlanCont,0)),ISNUMBER(MATCH(LEFT(TRIM(IF(ISNUMBER(FIND(".",E1616)),LEFT(E1616,FIND(".",E1616)-1),E1616)),4),PlanCont,0)),ISNUMBER(MATCH(LEFT(TRIM(IF(ISNUMBER(FIND(".",E1616)),LEFT(E1616,FIND(".",E1616)-1),E1616)),3),PlanCont,0)))),"Contul creditor nu există în plan. ",""))&amp;IF(AND(D1616&lt;&gt;"",TRIM(D1616&amp;"")=TRIM(E1616&amp;"")),"Același cont pe debit și credit. ","")&amp;IF(N(F1616)=0,"Lipsește suma. ","")&amp;IF(AND(N(F1616)&lt;0,J1616&lt;&gt;"Stornare"),"Sumă negativă într-o notă care nu e de stornare. ","")&amp;IF(C1616="","Lipsește explicația. ","")))</f>
        <v/>
      </c>
      <c r="L1616" s="1" t="str">
        <f>IF(B1616="","",B1616&amp;"|"&amp;COUNTIF($B$5:B1616,B1616))</f>
        <v/>
      </c>
      <c r="M1616" s="1" t="str">
        <f t="shared" si="77"/>
        <v/>
      </c>
    </row>
    <row r="1617" spans="2:13" x14ac:dyDescent="0.2">
      <c r="B1617" s="18"/>
      <c r="C1617" s="13"/>
      <c r="D1617" s="22"/>
      <c r="E1617" s="22"/>
      <c r="F1617" s="23"/>
      <c r="G1617" s="24" t="str">
        <f>IF(B1617="","",IFERROR(INDEX('Registru note'!$C$5:$C$504,MATCH(B1617,'Registru note'!$B$5:$B$504,0)),""))</f>
        <v/>
      </c>
      <c r="H1617" s="25" t="str">
        <f t="shared" si="75"/>
        <v/>
      </c>
      <c r="I1617" s="25" t="str">
        <f t="shared" si="76"/>
        <v/>
      </c>
      <c r="J1617" s="15" t="str">
        <f>IF(B1617="","",IFERROR(INDEX('Registru note'!$D$5:$D$504,MATCH(B1617,'Registru note'!$B$5:$B$504,0)),""))</f>
        <v/>
      </c>
      <c r="K1617" s="17" t="str">
        <f>IF(AND(B1617="",D1617="",E1617=""),"",TRIM(IF(ISNA(MATCH(B1617,'Registru note'!$B$5:$B$504,0)),"Nota nu există în registru. ","")&amp;IF(D1617="","Lipsește contul debitor. ",IF(NOT(OR(ISNUMBER(MATCH(TRIM(IF(ISNUMBER(FIND(".",D1617)),LEFT(D1617,FIND(".",D1617)-1),D1617)),PlanCont,0)),ISNUMBER(MATCH(LEFT(TRIM(IF(ISNUMBER(FIND(".",D1617)),LEFT(D1617,FIND(".",D1617)-1),D1617)),4),PlanCont,0)),ISNUMBER(MATCH(LEFT(TRIM(IF(ISNUMBER(FIND(".",D1617)),LEFT(D1617,FIND(".",D1617)-1),D1617)),3),PlanCont,0)))),"Contul debitor nu există în plan. ",""))&amp;IF(E1617="","Lipsește contul creditor. ",IF(NOT(OR(ISNUMBER(MATCH(TRIM(IF(ISNUMBER(FIND(".",E1617)),LEFT(E1617,FIND(".",E1617)-1),E1617)),PlanCont,0)),ISNUMBER(MATCH(LEFT(TRIM(IF(ISNUMBER(FIND(".",E1617)),LEFT(E1617,FIND(".",E1617)-1),E1617)),4),PlanCont,0)),ISNUMBER(MATCH(LEFT(TRIM(IF(ISNUMBER(FIND(".",E1617)),LEFT(E1617,FIND(".",E1617)-1),E1617)),3),PlanCont,0)))),"Contul creditor nu există în plan. ",""))&amp;IF(AND(D1617&lt;&gt;"",TRIM(D1617&amp;"")=TRIM(E1617&amp;"")),"Același cont pe debit și credit. ","")&amp;IF(N(F1617)=0,"Lipsește suma. ","")&amp;IF(AND(N(F1617)&lt;0,J1617&lt;&gt;"Stornare"),"Sumă negativă într-o notă care nu e de stornare. ","")&amp;IF(C1617="","Lipsește explicația. ","")))</f>
        <v/>
      </c>
      <c r="L1617" s="1" t="str">
        <f>IF(B1617="","",B1617&amp;"|"&amp;COUNTIF($B$5:B1617,B1617))</f>
        <v/>
      </c>
      <c r="M1617" s="1" t="str">
        <f t="shared" si="77"/>
        <v/>
      </c>
    </row>
    <row r="1618" spans="2:13" x14ac:dyDescent="0.2">
      <c r="B1618" s="18"/>
      <c r="C1618" s="13"/>
      <c r="D1618" s="22"/>
      <c r="E1618" s="22"/>
      <c r="F1618" s="23"/>
      <c r="G1618" s="24" t="str">
        <f>IF(B1618="","",IFERROR(INDEX('Registru note'!$C$5:$C$504,MATCH(B1618,'Registru note'!$B$5:$B$504,0)),""))</f>
        <v/>
      </c>
      <c r="H1618" s="25" t="str">
        <f t="shared" si="75"/>
        <v/>
      </c>
      <c r="I1618" s="25" t="str">
        <f t="shared" si="76"/>
        <v/>
      </c>
      <c r="J1618" s="15" t="str">
        <f>IF(B1618="","",IFERROR(INDEX('Registru note'!$D$5:$D$504,MATCH(B1618,'Registru note'!$B$5:$B$504,0)),""))</f>
        <v/>
      </c>
      <c r="K1618" s="17" t="str">
        <f>IF(AND(B1618="",D1618="",E1618=""),"",TRIM(IF(ISNA(MATCH(B1618,'Registru note'!$B$5:$B$504,0)),"Nota nu există în registru. ","")&amp;IF(D1618="","Lipsește contul debitor. ",IF(NOT(OR(ISNUMBER(MATCH(TRIM(IF(ISNUMBER(FIND(".",D1618)),LEFT(D1618,FIND(".",D1618)-1),D1618)),PlanCont,0)),ISNUMBER(MATCH(LEFT(TRIM(IF(ISNUMBER(FIND(".",D1618)),LEFT(D1618,FIND(".",D1618)-1),D1618)),4),PlanCont,0)),ISNUMBER(MATCH(LEFT(TRIM(IF(ISNUMBER(FIND(".",D1618)),LEFT(D1618,FIND(".",D1618)-1),D1618)),3),PlanCont,0)))),"Contul debitor nu există în plan. ",""))&amp;IF(E1618="","Lipsește contul creditor. ",IF(NOT(OR(ISNUMBER(MATCH(TRIM(IF(ISNUMBER(FIND(".",E1618)),LEFT(E1618,FIND(".",E1618)-1),E1618)),PlanCont,0)),ISNUMBER(MATCH(LEFT(TRIM(IF(ISNUMBER(FIND(".",E1618)),LEFT(E1618,FIND(".",E1618)-1),E1618)),4),PlanCont,0)),ISNUMBER(MATCH(LEFT(TRIM(IF(ISNUMBER(FIND(".",E1618)),LEFT(E1618,FIND(".",E1618)-1),E1618)),3),PlanCont,0)))),"Contul creditor nu există în plan. ",""))&amp;IF(AND(D1618&lt;&gt;"",TRIM(D1618&amp;"")=TRIM(E1618&amp;"")),"Același cont pe debit și credit. ","")&amp;IF(N(F1618)=0,"Lipsește suma. ","")&amp;IF(AND(N(F1618)&lt;0,J1618&lt;&gt;"Stornare"),"Sumă negativă într-o notă care nu e de stornare. ","")&amp;IF(C1618="","Lipsește explicația. ","")))</f>
        <v/>
      </c>
      <c r="L1618" s="1" t="str">
        <f>IF(B1618="","",B1618&amp;"|"&amp;COUNTIF($B$5:B1618,B1618))</f>
        <v/>
      </c>
      <c r="M1618" s="1" t="str">
        <f t="shared" si="77"/>
        <v/>
      </c>
    </row>
    <row r="1619" spans="2:13" x14ac:dyDescent="0.2">
      <c r="B1619" s="18"/>
      <c r="C1619" s="13"/>
      <c r="D1619" s="22"/>
      <c r="E1619" s="22"/>
      <c r="F1619" s="23"/>
      <c r="G1619" s="24" t="str">
        <f>IF(B1619="","",IFERROR(INDEX('Registru note'!$C$5:$C$504,MATCH(B1619,'Registru note'!$B$5:$B$504,0)),""))</f>
        <v/>
      </c>
      <c r="H1619" s="25" t="str">
        <f t="shared" si="75"/>
        <v/>
      </c>
      <c r="I1619" s="25" t="str">
        <f t="shared" si="76"/>
        <v/>
      </c>
      <c r="J1619" s="15" t="str">
        <f>IF(B1619="","",IFERROR(INDEX('Registru note'!$D$5:$D$504,MATCH(B1619,'Registru note'!$B$5:$B$504,0)),""))</f>
        <v/>
      </c>
      <c r="K1619" s="17" t="str">
        <f>IF(AND(B1619="",D1619="",E1619=""),"",TRIM(IF(ISNA(MATCH(B1619,'Registru note'!$B$5:$B$504,0)),"Nota nu există în registru. ","")&amp;IF(D1619="","Lipsește contul debitor. ",IF(NOT(OR(ISNUMBER(MATCH(TRIM(IF(ISNUMBER(FIND(".",D1619)),LEFT(D1619,FIND(".",D1619)-1),D1619)),PlanCont,0)),ISNUMBER(MATCH(LEFT(TRIM(IF(ISNUMBER(FIND(".",D1619)),LEFT(D1619,FIND(".",D1619)-1),D1619)),4),PlanCont,0)),ISNUMBER(MATCH(LEFT(TRIM(IF(ISNUMBER(FIND(".",D1619)),LEFT(D1619,FIND(".",D1619)-1),D1619)),3),PlanCont,0)))),"Contul debitor nu există în plan. ",""))&amp;IF(E1619="","Lipsește contul creditor. ",IF(NOT(OR(ISNUMBER(MATCH(TRIM(IF(ISNUMBER(FIND(".",E1619)),LEFT(E1619,FIND(".",E1619)-1),E1619)),PlanCont,0)),ISNUMBER(MATCH(LEFT(TRIM(IF(ISNUMBER(FIND(".",E1619)),LEFT(E1619,FIND(".",E1619)-1),E1619)),4),PlanCont,0)),ISNUMBER(MATCH(LEFT(TRIM(IF(ISNUMBER(FIND(".",E1619)),LEFT(E1619,FIND(".",E1619)-1),E1619)),3),PlanCont,0)))),"Contul creditor nu există în plan. ",""))&amp;IF(AND(D1619&lt;&gt;"",TRIM(D1619&amp;"")=TRIM(E1619&amp;"")),"Același cont pe debit și credit. ","")&amp;IF(N(F1619)=0,"Lipsește suma. ","")&amp;IF(AND(N(F1619)&lt;0,J1619&lt;&gt;"Stornare"),"Sumă negativă într-o notă care nu e de stornare. ","")&amp;IF(C1619="","Lipsește explicația. ","")))</f>
        <v/>
      </c>
      <c r="L1619" s="1" t="str">
        <f>IF(B1619="","",B1619&amp;"|"&amp;COUNTIF($B$5:B1619,B1619))</f>
        <v/>
      </c>
      <c r="M1619" s="1" t="str">
        <f t="shared" si="77"/>
        <v/>
      </c>
    </row>
    <row r="1620" spans="2:13" x14ac:dyDescent="0.2">
      <c r="B1620" s="18"/>
      <c r="C1620" s="13"/>
      <c r="D1620" s="22"/>
      <c r="E1620" s="22"/>
      <c r="F1620" s="23"/>
      <c r="G1620" s="24" t="str">
        <f>IF(B1620="","",IFERROR(INDEX('Registru note'!$C$5:$C$504,MATCH(B1620,'Registru note'!$B$5:$B$504,0)),""))</f>
        <v/>
      </c>
      <c r="H1620" s="25" t="str">
        <f t="shared" si="75"/>
        <v/>
      </c>
      <c r="I1620" s="25" t="str">
        <f t="shared" si="76"/>
        <v/>
      </c>
      <c r="J1620" s="15" t="str">
        <f>IF(B1620="","",IFERROR(INDEX('Registru note'!$D$5:$D$504,MATCH(B1620,'Registru note'!$B$5:$B$504,0)),""))</f>
        <v/>
      </c>
      <c r="K1620" s="17" t="str">
        <f>IF(AND(B1620="",D1620="",E1620=""),"",TRIM(IF(ISNA(MATCH(B1620,'Registru note'!$B$5:$B$504,0)),"Nota nu există în registru. ","")&amp;IF(D1620="","Lipsește contul debitor. ",IF(NOT(OR(ISNUMBER(MATCH(TRIM(IF(ISNUMBER(FIND(".",D1620)),LEFT(D1620,FIND(".",D1620)-1),D1620)),PlanCont,0)),ISNUMBER(MATCH(LEFT(TRIM(IF(ISNUMBER(FIND(".",D1620)),LEFT(D1620,FIND(".",D1620)-1),D1620)),4),PlanCont,0)),ISNUMBER(MATCH(LEFT(TRIM(IF(ISNUMBER(FIND(".",D1620)),LEFT(D1620,FIND(".",D1620)-1),D1620)),3),PlanCont,0)))),"Contul debitor nu există în plan. ",""))&amp;IF(E1620="","Lipsește contul creditor. ",IF(NOT(OR(ISNUMBER(MATCH(TRIM(IF(ISNUMBER(FIND(".",E1620)),LEFT(E1620,FIND(".",E1620)-1),E1620)),PlanCont,0)),ISNUMBER(MATCH(LEFT(TRIM(IF(ISNUMBER(FIND(".",E1620)),LEFT(E1620,FIND(".",E1620)-1),E1620)),4),PlanCont,0)),ISNUMBER(MATCH(LEFT(TRIM(IF(ISNUMBER(FIND(".",E1620)),LEFT(E1620,FIND(".",E1620)-1),E1620)),3),PlanCont,0)))),"Contul creditor nu există în plan. ",""))&amp;IF(AND(D1620&lt;&gt;"",TRIM(D1620&amp;"")=TRIM(E1620&amp;"")),"Același cont pe debit și credit. ","")&amp;IF(N(F1620)=0,"Lipsește suma. ","")&amp;IF(AND(N(F1620)&lt;0,J1620&lt;&gt;"Stornare"),"Sumă negativă într-o notă care nu e de stornare. ","")&amp;IF(C1620="","Lipsește explicația. ","")))</f>
        <v/>
      </c>
      <c r="L1620" s="1" t="str">
        <f>IF(B1620="","",B1620&amp;"|"&amp;COUNTIF($B$5:B1620,B1620))</f>
        <v/>
      </c>
      <c r="M1620" s="1" t="str">
        <f t="shared" si="77"/>
        <v/>
      </c>
    </row>
    <row r="1621" spans="2:13" x14ac:dyDescent="0.2">
      <c r="B1621" s="18"/>
      <c r="C1621" s="13"/>
      <c r="D1621" s="22"/>
      <c r="E1621" s="22"/>
      <c r="F1621" s="23"/>
      <c r="G1621" s="24" t="str">
        <f>IF(B1621="","",IFERROR(INDEX('Registru note'!$C$5:$C$504,MATCH(B1621,'Registru note'!$B$5:$B$504,0)),""))</f>
        <v/>
      </c>
      <c r="H1621" s="25" t="str">
        <f t="shared" si="75"/>
        <v/>
      </c>
      <c r="I1621" s="25" t="str">
        <f t="shared" si="76"/>
        <v/>
      </c>
      <c r="J1621" s="15" t="str">
        <f>IF(B1621="","",IFERROR(INDEX('Registru note'!$D$5:$D$504,MATCH(B1621,'Registru note'!$B$5:$B$504,0)),""))</f>
        <v/>
      </c>
      <c r="K1621" s="17" t="str">
        <f>IF(AND(B1621="",D1621="",E1621=""),"",TRIM(IF(ISNA(MATCH(B1621,'Registru note'!$B$5:$B$504,0)),"Nota nu există în registru. ","")&amp;IF(D1621="","Lipsește contul debitor. ",IF(NOT(OR(ISNUMBER(MATCH(TRIM(IF(ISNUMBER(FIND(".",D1621)),LEFT(D1621,FIND(".",D1621)-1),D1621)),PlanCont,0)),ISNUMBER(MATCH(LEFT(TRIM(IF(ISNUMBER(FIND(".",D1621)),LEFT(D1621,FIND(".",D1621)-1),D1621)),4),PlanCont,0)),ISNUMBER(MATCH(LEFT(TRIM(IF(ISNUMBER(FIND(".",D1621)),LEFT(D1621,FIND(".",D1621)-1),D1621)),3),PlanCont,0)))),"Contul debitor nu există în plan. ",""))&amp;IF(E1621="","Lipsește contul creditor. ",IF(NOT(OR(ISNUMBER(MATCH(TRIM(IF(ISNUMBER(FIND(".",E1621)),LEFT(E1621,FIND(".",E1621)-1),E1621)),PlanCont,0)),ISNUMBER(MATCH(LEFT(TRIM(IF(ISNUMBER(FIND(".",E1621)),LEFT(E1621,FIND(".",E1621)-1),E1621)),4),PlanCont,0)),ISNUMBER(MATCH(LEFT(TRIM(IF(ISNUMBER(FIND(".",E1621)),LEFT(E1621,FIND(".",E1621)-1),E1621)),3),PlanCont,0)))),"Contul creditor nu există în plan. ",""))&amp;IF(AND(D1621&lt;&gt;"",TRIM(D1621&amp;"")=TRIM(E1621&amp;"")),"Același cont pe debit și credit. ","")&amp;IF(N(F1621)=0,"Lipsește suma. ","")&amp;IF(AND(N(F1621)&lt;0,J1621&lt;&gt;"Stornare"),"Sumă negativă într-o notă care nu e de stornare. ","")&amp;IF(C1621="","Lipsește explicația. ","")))</f>
        <v/>
      </c>
      <c r="L1621" s="1" t="str">
        <f>IF(B1621="","",B1621&amp;"|"&amp;COUNTIF($B$5:B1621,B1621))</f>
        <v/>
      </c>
      <c r="M1621" s="1" t="str">
        <f t="shared" si="77"/>
        <v/>
      </c>
    </row>
    <row r="1622" spans="2:13" x14ac:dyDescent="0.2">
      <c r="B1622" s="18"/>
      <c r="C1622" s="13"/>
      <c r="D1622" s="22"/>
      <c r="E1622" s="22"/>
      <c r="F1622" s="23"/>
      <c r="G1622" s="24" t="str">
        <f>IF(B1622="","",IFERROR(INDEX('Registru note'!$C$5:$C$504,MATCH(B1622,'Registru note'!$B$5:$B$504,0)),""))</f>
        <v/>
      </c>
      <c r="H1622" s="25" t="str">
        <f t="shared" si="75"/>
        <v/>
      </c>
      <c r="I1622" s="25" t="str">
        <f t="shared" si="76"/>
        <v/>
      </c>
      <c r="J1622" s="15" t="str">
        <f>IF(B1622="","",IFERROR(INDEX('Registru note'!$D$5:$D$504,MATCH(B1622,'Registru note'!$B$5:$B$504,0)),""))</f>
        <v/>
      </c>
      <c r="K1622" s="17" t="str">
        <f>IF(AND(B1622="",D1622="",E1622=""),"",TRIM(IF(ISNA(MATCH(B1622,'Registru note'!$B$5:$B$504,0)),"Nota nu există în registru. ","")&amp;IF(D1622="","Lipsește contul debitor. ",IF(NOT(OR(ISNUMBER(MATCH(TRIM(IF(ISNUMBER(FIND(".",D1622)),LEFT(D1622,FIND(".",D1622)-1),D1622)),PlanCont,0)),ISNUMBER(MATCH(LEFT(TRIM(IF(ISNUMBER(FIND(".",D1622)),LEFT(D1622,FIND(".",D1622)-1),D1622)),4),PlanCont,0)),ISNUMBER(MATCH(LEFT(TRIM(IF(ISNUMBER(FIND(".",D1622)),LEFT(D1622,FIND(".",D1622)-1),D1622)),3),PlanCont,0)))),"Contul debitor nu există în plan. ",""))&amp;IF(E1622="","Lipsește contul creditor. ",IF(NOT(OR(ISNUMBER(MATCH(TRIM(IF(ISNUMBER(FIND(".",E1622)),LEFT(E1622,FIND(".",E1622)-1),E1622)),PlanCont,0)),ISNUMBER(MATCH(LEFT(TRIM(IF(ISNUMBER(FIND(".",E1622)),LEFT(E1622,FIND(".",E1622)-1),E1622)),4),PlanCont,0)),ISNUMBER(MATCH(LEFT(TRIM(IF(ISNUMBER(FIND(".",E1622)),LEFT(E1622,FIND(".",E1622)-1),E1622)),3),PlanCont,0)))),"Contul creditor nu există în plan. ",""))&amp;IF(AND(D1622&lt;&gt;"",TRIM(D1622&amp;"")=TRIM(E1622&amp;"")),"Același cont pe debit și credit. ","")&amp;IF(N(F1622)=0,"Lipsește suma. ","")&amp;IF(AND(N(F1622)&lt;0,J1622&lt;&gt;"Stornare"),"Sumă negativă într-o notă care nu e de stornare. ","")&amp;IF(C1622="","Lipsește explicația. ","")))</f>
        <v/>
      </c>
      <c r="L1622" s="1" t="str">
        <f>IF(B1622="","",B1622&amp;"|"&amp;COUNTIF($B$5:B1622,B1622))</f>
        <v/>
      </c>
      <c r="M1622" s="1" t="str">
        <f t="shared" si="77"/>
        <v/>
      </c>
    </row>
    <row r="1623" spans="2:13" x14ac:dyDescent="0.2">
      <c r="B1623" s="18"/>
      <c r="C1623" s="13"/>
      <c r="D1623" s="22"/>
      <c r="E1623" s="22"/>
      <c r="F1623" s="23"/>
      <c r="G1623" s="24" t="str">
        <f>IF(B1623="","",IFERROR(INDEX('Registru note'!$C$5:$C$504,MATCH(B1623,'Registru note'!$B$5:$B$504,0)),""))</f>
        <v/>
      </c>
      <c r="H1623" s="25" t="str">
        <f t="shared" si="75"/>
        <v/>
      </c>
      <c r="I1623" s="25" t="str">
        <f t="shared" si="76"/>
        <v/>
      </c>
      <c r="J1623" s="15" t="str">
        <f>IF(B1623="","",IFERROR(INDEX('Registru note'!$D$5:$D$504,MATCH(B1623,'Registru note'!$B$5:$B$504,0)),""))</f>
        <v/>
      </c>
      <c r="K1623" s="17" t="str">
        <f>IF(AND(B1623="",D1623="",E1623=""),"",TRIM(IF(ISNA(MATCH(B1623,'Registru note'!$B$5:$B$504,0)),"Nota nu există în registru. ","")&amp;IF(D1623="","Lipsește contul debitor. ",IF(NOT(OR(ISNUMBER(MATCH(TRIM(IF(ISNUMBER(FIND(".",D1623)),LEFT(D1623,FIND(".",D1623)-1),D1623)),PlanCont,0)),ISNUMBER(MATCH(LEFT(TRIM(IF(ISNUMBER(FIND(".",D1623)),LEFT(D1623,FIND(".",D1623)-1),D1623)),4),PlanCont,0)),ISNUMBER(MATCH(LEFT(TRIM(IF(ISNUMBER(FIND(".",D1623)),LEFT(D1623,FIND(".",D1623)-1),D1623)),3),PlanCont,0)))),"Contul debitor nu există în plan. ",""))&amp;IF(E1623="","Lipsește contul creditor. ",IF(NOT(OR(ISNUMBER(MATCH(TRIM(IF(ISNUMBER(FIND(".",E1623)),LEFT(E1623,FIND(".",E1623)-1),E1623)),PlanCont,0)),ISNUMBER(MATCH(LEFT(TRIM(IF(ISNUMBER(FIND(".",E1623)),LEFT(E1623,FIND(".",E1623)-1),E1623)),4),PlanCont,0)),ISNUMBER(MATCH(LEFT(TRIM(IF(ISNUMBER(FIND(".",E1623)),LEFT(E1623,FIND(".",E1623)-1),E1623)),3),PlanCont,0)))),"Contul creditor nu există în plan. ",""))&amp;IF(AND(D1623&lt;&gt;"",TRIM(D1623&amp;"")=TRIM(E1623&amp;"")),"Același cont pe debit și credit. ","")&amp;IF(N(F1623)=0,"Lipsește suma. ","")&amp;IF(AND(N(F1623)&lt;0,J1623&lt;&gt;"Stornare"),"Sumă negativă într-o notă care nu e de stornare. ","")&amp;IF(C1623="","Lipsește explicația. ","")))</f>
        <v/>
      </c>
      <c r="L1623" s="1" t="str">
        <f>IF(B1623="","",B1623&amp;"|"&amp;COUNTIF($B$5:B1623,B1623))</f>
        <v/>
      </c>
      <c r="M1623" s="1" t="str">
        <f t="shared" si="77"/>
        <v/>
      </c>
    </row>
    <row r="1624" spans="2:13" x14ac:dyDescent="0.2">
      <c r="B1624" s="18"/>
      <c r="C1624" s="13"/>
      <c r="D1624" s="22"/>
      <c r="E1624" s="22"/>
      <c r="F1624" s="23"/>
      <c r="G1624" s="24" t="str">
        <f>IF(B1624="","",IFERROR(INDEX('Registru note'!$C$5:$C$504,MATCH(B1624,'Registru note'!$B$5:$B$504,0)),""))</f>
        <v/>
      </c>
      <c r="H1624" s="25" t="str">
        <f t="shared" si="75"/>
        <v/>
      </c>
      <c r="I1624" s="25" t="str">
        <f t="shared" si="76"/>
        <v/>
      </c>
      <c r="J1624" s="15" t="str">
        <f>IF(B1624="","",IFERROR(INDEX('Registru note'!$D$5:$D$504,MATCH(B1624,'Registru note'!$B$5:$B$504,0)),""))</f>
        <v/>
      </c>
      <c r="K1624" s="17" t="str">
        <f>IF(AND(B1624="",D1624="",E1624=""),"",TRIM(IF(ISNA(MATCH(B1624,'Registru note'!$B$5:$B$504,0)),"Nota nu există în registru. ","")&amp;IF(D1624="","Lipsește contul debitor. ",IF(NOT(OR(ISNUMBER(MATCH(TRIM(IF(ISNUMBER(FIND(".",D1624)),LEFT(D1624,FIND(".",D1624)-1),D1624)),PlanCont,0)),ISNUMBER(MATCH(LEFT(TRIM(IF(ISNUMBER(FIND(".",D1624)),LEFT(D1624,FIND(".",D1624)-1),D1624)),4),PlanCont,0)),ISNUMBER(MATCH(LEFT(TRIM(IF(ISNUMBER(FIND(".",D1624)),LEFT(D1624,FIND(".",D1624)-1),D1624)),3),PlanCont,0)))),"Contul debitor nu există în plan. ",""))&amp;IF(E1624="","Lipsește contul creditor. ",IF(NOT(OR(ISNUMBER(MATCH(TRIM(IF(ISNUMBER(FIND(".",E1624)),LEFT(E1624,FIND(".",E1624)-1),E1624)),PlanCont,0)),ISNUMBER(MATCH(LEFT(TRIM(IF(ISNUMBER(FIND(".",E1624)),LEFT(E1624,FIND(".",E1624)-1),E1624)),4),PlanCont,0)),ISNUMBER(MATCH(LEFT(TRIM(IF(ISNUMBER(FIND(".",E1624)),LEFT(E1624,FIND(".",E1624)-1),E1624)),3),PlanCont,0)))),"Contul creditor nu există în plan. ",""))&amp;IF(AND(D1624&lt;&gt;"",TRIM(D1624&amp;"")=TRIM(E1624&amp;"")),"Același cont pe debit și credit. ","")&amp;IF(N(F1624)=0,"Lipsește suma. ","")&amp;IF(AND(N(F1624)&lt;0,J1624&lt;&gt;"Stornare"),"Sumă negativă într-o notă care nu e de stornare. ","")&amp;IF(C1624="","Lipsește explicația. ","")))</f>
        <v/>
      </c>
      <c r="L1624" s="1" t="str">
        <f>IF(B1624="","",B1624&amp;"|"&amp;COUNTIF($B$5:B1624,B1624))</f>
        <v/>
      </c>
      <c r="M1624" s="1" t="str">
        <f t="shared" si="77"/>
        <v/>
      </c>
    </row>
    <row r="1625" spans="2:13" x14ac:dyDescent="0.2">
      <c r="B1625" s="18"/>
      <c r="C1625" s="13"/>
      <c r="D1625" s="22"/>
      <c r="E1625" s="22"/>
      <c r="F1625" s="23"/>
      <c r="G1625" s="24" t="str">
        <f>IF(B1625="","",IFERROR(INDEX('Registru note'!$C$5:$C$504,MATCH(B1625,'Registru note'!$B$5:$B$504,0)),""))</f>
        <v/>
      </c>
      <c r="H1625" s="25" t="str">
        <f t="shared" si="75"/>
        <v/>
      </c>
      <c r="I1625" s="25" t="str">
        <f t="shared" si="76"/>
        <v/>
      </c>
      <c r="J1625" s="15" t="str">
        <f>IF(B1625="","",IFERROR(INDEX('Registru note'!$D$5:$D$504,MATCH(B1625,'Registru note'!$B$5:$B$504,0)),""))</f>
        <v/>
      </c>
      <c r="K1625" s="17" t="str">
        <f>IF(AND(B1625="",D1625="",E1625=""),"",TRIM(IF(ISNA(MATCH(B1625,'Registru note'!$B$5:$B$504,0)),"Nota nu există în registru. ","")&amp;IF(D1625="","Lipsește contul debitor. ",IF(NOT(OR(ISNUMBER(MATCH(TRIM(IF(ISNUMBER(FIND(".",D1625)),LEFT(D1625,FIND(".",D1625)-1),D1625)),PlanCont,0)),ISNUMBER(MATCH(LEFT(TRIM(IF(ISNUMBER(FIND(".",D1625)),LEFT(D1625,FIND(".",D1625)-1),D1625)),4),PlanCont,0)),ISNUMBER(MATCH(LEFT(TRIM(IF(ISNUMBER(FIND(".",D1625)),LEFT(D1625,FIND(".",D1625)-1),D1625)),3),PlanCont,0)))),"Contul debitor nu există în plan. ",""))&amp;IF(E1625="","Lipsește contul creditor. ",IF(NOT(OR(ISNUMBER(MATCH(TRIM(IF(ISNUMBER(FIND(".",E1625)),LEFT(E1625,FIND(".",E1625)-1),E1625)),PlanCont,0)),ISNUMBER(MATCH(LEFT(TRIM(IF(ISNUMBER(FIND(".",E1625)),LEFT(E1625,FIND(".",E1625)-1),E1625)),4),PlanCont,0)),ISNUMBER(MATCH(LEFT(TRIM(IF(ISNUMBER(FIND(".",E1625)),LEFT(E1625,FIND(".",E1625)-1),E1625)),3),PlanCont,0)))),"Contul creditor nu există în plan. ",""))&amp;IF(AND(D1625&lt;&gt;"",TRIM(D1625&amp;"")=TRIM(E1625&amp;"")),"Același cont pe debit și credit. ","")&amp;IF(N(F1625)=0,"Lipsește suma. ","")&amp;IF(AND(N(F1625)&lt;0,J1625&lt;&gt;"Stornare"),"Sumă negativă într-o notă care nu e de stornare. ","")&amp;IF(C1625="","Lipsește explicația. ","")))</f>
        <v/>
      </c>
      <c r="L1625" s="1" t="str">
        <f>IF(B1625="","",B1625&amp;"|"&amp;COUNTIF($B$5:B1625,B1625))</f>
        <v/>
      </c>
      <c r="M1625" s="1" t="str">
        <f t="shared" si="77"/>
        <v/>
      </c>
    </row>
    <row r="1626" spans="2:13" x14ac:dyDescent="0.2">
      <c r="B1626" s="18"/>
      <c r="C1626" s="13"/>
      <c r="D1626" s="22"/>
      <c r="E1626" s="22"/>
      <c r="F1626" s="23"/>
      <c r="G1626" s="24" t="str">
        <f>IF(B1626="","",IFERROR(INDEX('Registru note'!$C$5:$C$504,MATCH(B1626,'Registru note'!$B$5:$B$504,0)),""))</f>
        <v/>
      </c>
      <c r="H1626" s="25" t="str">
        <f t="shared" si="75"/>
        <v/>
      </c>
      <c r="I1626" s="25" t="str">
        <f t="shared" si="76"/>
        <v/>
      </c>
      <c r="J1626" s="15" t="str">
        <f>IF(B1626="","",IFERROR(INDEX('Registru note'!$D$5:$D$504,MATCH(B1626,'Registru note'!$B$5:$B$504,0)),""))</f>
        <v/>
      </c>
      <c r="K1626" s="17" t="str">
        <f>IF(AND(B1626="",D1626="",E1626=""),"",TRIM(IF(ISNA(MATCH(B1626,'Registru note'!$B$5:$B$504,0)),"Nota nu există în registru. ","")&amp;IF(D1626="","Lipsește contul debitor. ",IF(NOT(OR(ISNUMBER(MATCH(TRIM(IF(ISNUMBER(FIND(".",D1626)),LEFT(D1626,FIND(".",D1626)-1),D1626)),PlanCont,0)),ISNUMBER(MATCH(LEFT(TRIM(IF(ISNUMBER(FIND(".",D1626)),LEFT(D1626,FIND(".",D1626)-1),D1626)),4),PlanCont,0)),ISNUMBER(MATCH(LEFT(TRIM(IF(ISNUMBER(FIND(".",D1626)),LEFT(D1626,FIND(".",D1626)-1),D1626)),3),PlanCont,0)))),"Contul debitor nu există în plan. ",""))&amp;IF(E1626="","Lipsește contul creditor. ",IF(NOT(OR(ISNUMBER(MATCH(TRIM(IF(ISNUMBER(FIND(".",E1626)),LEFT(E1626,FIND(".",E1626)-1),E1626)),PlanCont,0)),ISNUMBER(MATCH(LEFT(TRIM(IF(ISNUMBER(FIND(".",E1626)),LEFT(E1626,FIND(".",E1626)-1),E1626)),4),PlanCont,0)),ISNUMBER(MATCH(LEFT(TRIM(IF(ISNUMBER(FIND(".",E1626)),LEFT(E1626,FIND(".",E1626)-1),E1626)),3),PlanCont,0)))),"Contul creditor nu există în plan. ",""))&amp;IF(AND(D1626&lt;&gt;"",TRIM(D1626&amp;"")=TRIM(E1626&amp;"")),"Același cont pe debit și credit. ","")&amp;IF(N(F1626)=0,"Lipsește suma. ","")&amp;IF(AND(N(F1626)&lt;0,J1626&lt;&gt;"Stornare"),"Sumă negativă într-o notă care nu e de stornare. ","")&amp;IF(C1626="","Lipsește explicația. ","")))</f>
        <v/>
      </c>
      <c r="L1626" s="1" t="str">
        <f>IF(B1626="","",B1626&amp;"|"&amp;COUNTIF($B$5:B1626,B1626))</f>
        <v/>
      </c>
      <c r="M1626" s="1" t="str">
        <f t="shared" si="77"/>
        <v/>
      </c>
    </row>
    <row r="1627" spans="2:13" x14ac:dyDescent="0.2">
      <c r="B1627" s="18"/>
      <c r="C1627" s="13"/>
      <c r="D1627" s="22"/>
      <c r="E1627" s="22"/>
      <c r="F1627" s="23"/>
      <c r="G1627" s="24" t="str">
        <f>IF(B1627="","",IFERROR(INDEX('Registru note'!$C$5:$C$504,MATCH(B1627,'Registru note'!$B$5:$B$504,0)),""))</f>
        <v/>
      </c>
      <c r="H1627" s="25" t="str">
        <f t="shared" si="75"/>
        <v/>
      </c>
      <c r="I1627" s="25" t="str">
        <f t="shared" si="76"/>
        <v/>
      </c>
      <c r="J1627" s="15" t="str">
        <f>IF(B1627="","",IFERROR(INDEX('Registru note'!$D$5:$D$504,MATCH(B1627,'Registru note'!$B$5:$B$504,0)),""))</f>
        <v/>
      </c>
      <c r="K1627" s="17" t="str">
        <f>IF(AND(B1627="",D1627="",E1627=""),"",TRIM(IF(ISNA(MATCH(B1627,'Registru note'!$B$5:$B$504,0)),"Nota nu există în registru. ","")&amp;IF(D1627="","Lipsește contul debitor. ",IF(NOT(OR(ISNUMBER(MATCH(TRIM(IF(ISNUMBER(FIND(".",D1627)),LEFT(D1627,FIND(".",D1627)-1),D1627)),PlanCont,0)),ISNUMBER(MATCH(LEFT(TRIM(IF(ISNUMBER(FIND(".",D1627)),LEFT(D1627,FIND(".",D1627)-1),D1627)),4),PlanCont,0)),ISNUMBER(MATCH(LEFT(TRIM(IF(ISNUMBER(FIND(".",D1627)),LEFT(D1627,FIND(".",D1627)-1),D1627)),3),PlanCont,0)))),"Contul debitor nu există în plan. ",""))&amp;IF(E1627="","Lipsește contul creditor. ",IF(NOT(OR(ISNUMBER(MATCH(TRIM(IF(ISNUMBER(FIND(".",E1627)),LEFT(E1627,FIND(".",E1627)-1),E1627)),PlanCont,0)),ISNUMBER(MATCH(LEFT(TRIM(IF(ISNUMBER(FIND(".",E1627)),LEFT(E1627,FIND(".",E1627)-1),E1627)),4),PlanCont,0)),ISNUMBER(MATCH(LEFT(TRIM(IF(ISNUMBER(FIND(".",E1627)),LEFT(E1627,FIND(".",E1627)-1),E1627)),3),PlanCont,0)))),"Contul creditor nu există în plan. ",""))&amp;IF(AND(D1627&lt;&gt;"",TRIM(D1627&amp;"")=TRIM(E1627&amp;"")),"Același cont pe debit și credit. ","")&amp;IF(N(F1627)=0,"Lipsește suma. ","")&amp;IF(AND(N(F1627)&lt;0,J1627&lt;&gt;"Stornare"),"Sumă negativă într-o notă care nu e de stornare. ","")&amp;IF(C1627="","Lipsește explicația. ","")))</f>
        <v/>
      </c>
      <c r="L1627" s="1" t="str">
        <f>IF(B1627="","",B1627&amp;"|"&amp;COUNTIF($B$5:B1627,B1627))</f>
        <v/>
      </c>
      <c r="M1627" s="1" t="str">
        <f t="shared" si="77"/>
        <v/>
      </c>
    </row>
    <row r="1628" spans="2:13" x14ac:dyDescent="0.2">
      <c r="B1628" s="18"/>
      <c r="C1628" s="13"/>
      <c r="D1628" s="22"/>
      <c r="E1628" s="22"/>
      <c r="F1628" s="23"/>
      <c r="G1628" s="24" t="str">
        <f>IF(B1628="","",IFERROR(INDEX('Registru note'!$C$5:$C$504,MATCH(B1628,'Registru note'!$B$5:$B$504,0)),""))</f>
        <v/>
      </c>
      <c r="H1628" s="25" t="str">
        <f t="shared" si="75"/>
        <v/>
      </c>
      <c r="I1628" s="25" t="str">
        <f t="shared" si="76"/>
        <v/>
      </c>
      <c r="J1628" s="15" t="str">
        <f>IF(B1628="","",IFERROR(INDEX('Registru note'!$D$5:$D$504,MATCH(B1628,'Registru note'!$B$5:$B$504,0)),""))</f>
        <v/>
      </c>
      <c r="K1628" s="17" t="str">
        <f>IF(AND(B1628="",D1628="",E1628=""),"",TRIM(IF(ISNA(MATCH(B1628,'Registru note'!$B$5:$B$504,0)),"Nota nu există în registru. ","")&amp;IF(D1628="","Lipsește contul debitor. ",IF(NOT(OR(ISNUMBER(MATCH(TRIM(IF(ISNUMBER(FIND(".",D1628)),LEFT(D1628,FIND(".",D1628)-1),D1628)),PlanCont,0)),ISNUMBER(MATCH(LEFT(TRIM(IF(ISNUMBER(FIND(".",D1628)),LEFT(D1628,FIND(".",D1628)-1),D1628)),4),PlanCont,0)),ISNUMBER(MATCH(LEFT(TRIM(IF(ISNUMBER(FIND(".",D1628)),LEFT(D1628,FIND(".",D1628)-1),D1628)),3),PlanCont,0)))),"Contul debitor nu există în plan. ",""))&amp;IF(E1628="","Lipsește contul creditor. ",IF(NOT(OR(ISNUMBER(MATCH(TRIM(IF(ISNUMBER(FIND(".",E1628)),LEFT(E1628,FIND(".",E1628)-1),E1628)),PlanCont,0)),ISNUMBER(MATCH(LEFT(TRIM(IF(ISNUMBER(FIND(".",E1628)),LEFT(E1628,FIND(".",E1628)-1),E1628)),4),PlanCont,0)),ISNUMBER(MATCH(LEFT(TRIM(IF(ISNUMBER(FIND(".",E1628)),LEFT(E1628,FIND(".",E1628)-1),E1628)),3),PlanCont,0)))),"Contul creditor nu există în plan. ",""))&amp;IF(AND(D1628&lt;&gt;"",TRIM(D1628&amp;"")=TRIM(E1628&amp;"")),"Același cont pe debit și credit. ","")&amp;IF(N(F1628)=0,"Lipsește suma. ","")&amp;IF(AND(N(F1628)&lt;0,J1628&lt;&gt;"Stornare"),"Sumă negativă într-o notă care nu e de stornare. ","")&amp;IF(C1628="","Lipsește explicația. ","")))</f>
        <v/>
      </c>
      <c r="L1628" s="1" t="str">
        <f>IF(B1628="","",B1628&amp;"|"&amp;COUNTIF($B$5:B1628,B1628))</f>
        <v/>
      </c>
      <c r="M1628" s="1" t="str">
        <f t="shared" si="77"/>
        <v/>
      </c>
    </row>
    <row r="1629" spans="2:13" x14ac:dyDescent="0.2">
      <c r="B1629" s="18"/>
      <c r="C1629" s="13"/>
      <c r="D1629" s="22"/>
      <c r="E1629" s="22"/>
      <c r="F1629" s="23"/>
      <c r="G1629" s="24" t="str">
        <f>IF(B1629="","",IFERROR(INDEX('Registru note'!$C$5:$C$504,MATCH(B1629,'Registru note'!$B$5:$B$504,0)),""))</f>
        <v/>
      </c>
      <c r="H1629" s="25" t="str">
        <f t="shared" si="75"/>
        <v/>
      </c>
      <c r="I1629" s="25" t="str">
        <f t="shared" si="76"/>
        <v/>
      </c>
      <c r="J1629" s="15" t="str">
        <f>IF(B1629="","",IFERROR(INDEX('Registru note'!$D$5:$D$504,MATCH(B1629,'Registru note'!$B$5:$B$504,0)),""))</f>
        <v/>
      </c>
      <c r="K1629" s="17" t="str">
        <f>IF(AND(B1629="",D1629="",E1629=""),"",TRIM(IF(ISNA(MATCH(B1629,'Registru note'!$B$5:$B$504,0)),"Nota nu există în registru. ","")&amp;IF(D1629="","Lipsește contul debitor. ",IF(NOT(OR(ISNUMBER(MATCH(TRIM(IF(ISNUMBER(FIND(".",D1629)),LEFT(D1629,FIND(".",D1629)-1),D1629)),PlanCont,0)),ISNUMBER(MATCH(LEFT(TRIM(IF(ISNUMBER(FIND(".",D1629)),LEFT(D1629,FIND(".",D1629)-1),D1629)),4),PlanCont,0)),ISNUMBER(MATCH(LEFT(TRIM(IF(ISNUMBER(FIND(".",D1629)),LEFT(D1629,FIND(".",D1629)-1),D1629)),3),PlanCont,0)))),"Contul debitor nu există în plan. ",""))&amp;IF(E1629="","Lipsește contul creditor. ",IF(NOT(OR(ISNUMBER(MATCH(TRIM(IF(ISNUMBER(FIND(".",E1629)),LEFT(E1629,FIND(".",E1629)-1),E1629)),PlanCont,0)),ISNUMBER(MATCH(LEFT(TRIM(IF(ISNUMBER(FIND(".",E1629)),LEFT(E1629,FIND(".",E1629)-1),E1629)),4),PlanCont,0)),ISNUMBER(MATCH(LEFT(TRIM(IF(ISNUMBER(FIND(".",E1629)),LEFT(E1629,FIND(".",E1629)-1),E1629)),3),PlanCont,0)))),"Contul creditor nu există în plan. ",""))&amp;IF(AND(D1629&lt;&gt;"",TRIM(D1629&amp;"")=TRIM(E1629&amp;"")),"Același cont pe debit și credit. ","")&amp;IF(N(F1629)=0,"Lipsește suma. ","")&amp;IF(AND(N(F1629)&lt;0,J1629&lt;&gt;"Stornare"),"Sumă negativă într-o notă care nu e de stornare. ","")&amp;IF(C1629="","Lipsește explicația. ","")))</f>
        <v/>
      </c>
      <c r="L1629" s="1" t="str">
        <f>IF(B1629="","",B1629&amp;"|"&amp;COUNTIF($B$5:B1629,B1629))</f>
        <v/>
      </c>
      <c r="M1629" s="1" t="str">
        <f t="shared" si="77"/>
        <v/>
      </c>
    </row>
    <row r="1630" spans="2:13" x14ac:dyDescent="0.2">
      <c r="B1630" s="18"/>
      <c r="C1630" s="13"/>
      <c r="D1630" s="22"/>
      <c r="E1630" s="22"/>
      <c r="F1630" s="23"/>
      <c r="G1630" s="24" t="str">
        <f>IF(B1630="","",IFERROR(INDEX('Registru note'!$C$5:$C$504,MATCH(B1630,'Registru note'!$B$5:$B$504,0)),""))</f>
        <v/>
      </c>
      <c r="H1630" s="25" t="str">
        <f t="shared" si="75"/>
        <v/>
      </c>
      <c r="I1630" s="25" t="str">
        <f t="shared" si="76"/>
        <v/>
      </c>
      <c r="J1630" s="15" t="str">
        <f>IF(B1630="","",IFERROR(INDEX('Registru note'!$D$5:$D$504,MATCH(B1630,'Registru note'!$B$5:$B$504,0)),""))</f>
        <v/>
      </c>
      <c r="K1630" s="17" t="str">
        <f>IF(AND(B1630="",D1630="",E1630=""),"",TRIM(IF(ISNA(MATCH(B1630,'Registru note'!$B$5:$B$504,0)),"Nota nu există în registru. ","")&amp;IF(D1630="","Lipsește contul debitor. ",IF(NOT(OR(ISNUMBER(MATCH(TRIM(IF(ISNUMBER(FIND(".",D1630)),LEFT(D1630,FIND(".",D1630)-1),D1630)),PlanCont,0)),ISNUMBER(MATCH(LEFT(TRIM(IF(ISNUMBER(FIND(".",D1630)),LEFT(D1630,FIND(".",D1630)-1),D1630)),4),PlanCont,0)),ISNUMBER(MATCH(LEFT(TRIM(IF(ISNUMBER(FIND(".",D1630)),LEFT(D1630,FIND(".",D1630)-1),D1630)),3),PlanCont,0)))),"Contul debitor nu există în plan. ",""))&amp;IF(E1630="","Lipsește contul creditor. ",IF(NOT(OR(ISNUMBER(MATCH(TRIM(IF(ISNUMBER(FIND(".",E1630)),LEFT(E1630,FIND(".",E1630)-1),E1630)),PlanCont,0)),ISNUMBER(MATCH(LEFT(TRIM(IF(ISNUMBER(FIND(".",E1630)),LEFT(E1630,FIND(".",E1630)-1),E1630)),4),PlanCont,0)),ISNUMBER(MATCH(LEFT(TRIM(IF(ISNUMBER(FIND(".",E1630)),LEFT(E1630,FIND(".",E1630)-1),E1630)),3),PlanCont,0)))),"Contul creditor nu există în plan. ",""))&amp;IF(AND(D1630&lt;&gt;"",TRIM(D1630&amp;"")=TRIM(E1630&amp;"")),"Același cont pe debit și credit. ","")&amp;IF(N(F1630)=0,"Lipsește suma. ","")&amp;IF(AND(N(F1630)&lt;0,J1630&lt;&gt;"Stornare"),"Sumă negativă într-o notă care nu e de stornare. ","")&amp;IF(C1630="","Lipsește explicația. ","")))</f>
        <v/>
      </c>
      <c r="L1630" s="1" t="str">
        <f>IF(B1630="","",B1630&amp;"|"&amp;COUNTIF($B$5:B1630,B1630))</f>
        <v/>
      </c>
      <c r="M1630" s="1" t="str">
        <f t="shared" si="77"/>
        <v/>
      </c>
    </row>
    <row r="1631" spans="2:13" x14ac:dyDescent="0.2">
      <c r="B1631" s="18"/>
      <c r="C1631" s="13"/>
      <c r="D1631" s="22"/>
      <c r="E1631" s="22"/>
      <c r="F1631" s="23"/>
      <c r="G1631" s="24" t="str">
        <f>IF(B1631="","",IFERROR(INDEX('Registru note'!$C$5:$C$504,MATCH(B1631,'Registru note'!$B$5:$B$504,0)),""))</f>
        <v/>
      </c>
      <c r="H1631" s="25" t="str">
        <f t="shared" si="75"/>
        <v/>
      </c>
      <c r="I1631" s="25" t="str">
        <f t="shared" si="76"/>
        <v/>
      </c>
      <c r="J1631" s="15" t="str">
        <f>IF(B1631="","",IFERROR(INDEX('Registru note'!$D$5:$D$504,MATCH(B1631,'Registru note'!$B$5:$B$504,0)),""))</f>
        <v/>
      </c>
      <c r="K1631" s="17" t="str">
        <f>IF(AND(B1631="",D1631="",E1631=""),"",TRIM(IF(ISNA(MATCH(B1631,'Registru note'!$B$5:$B$504,0)),"Nota nu există în registru. ","")&amp;IF(D1631="","Lipsește contul debitor. ",IF(NOT(OR(ISNUMBER(MATCH(TRIM(IF(ISNUMBER(FIND(".",D1631)),LEFT(D1631,FIND(".",D1631)-1),D1631)),PlanCont,0)),ISNUMBER(MATCH(LEFT(TRIM(IF(ISNUMBER(FIND(".",D1631)),LEFT(D1631,FIND(".",D1631)-1),D1631)),4),PlanCont,0)),ISNUMBER(MATCH(LEFT(TRIM(IF(ISNUMBER(FIND(".",D1631)),LEFT(D1631,FIND(".",D1631)-1),D1631)),3),PlanCont,0)))),"Contul debitor nu există în plan. ",""))&amp;IF(E1631="","Lipsește contul creditor. ",IF(NOT(OR(ISNUMBER(MATCH(TRIM(IF(ISNUMBER(FIND(".",E1631)),LEFT(E1631,FIND(".",E1631)-1),E1631)),PlanCont,0)),ISNUMBER(MATCH(LEFT(TRIM(IF(ISNUMBER(FIND(".",E1631)),LEFT(E1631,FIND(".",E1631)-1),E1631)),4),PlanCont,0)),ISNUMBER(MATCH(LEFT(TRIM(IF(ISNUMBER(FIND(".",E1631)),LEFT(E1631,FIND(".",E1631)-1),E1631)),3),PlanCont,0)))),"Contul creditor nu există în plan. ",""))&amp;IF(AND(D1631&lt;&gt;"",TRIM(D1631&amp;"")=TRIM(E1631&amp;"")),"Același cont pe debit și credit. ","")&amp;IF(N(F1631)=0,"Lipsește suma. ","")&amp;IF(AND(N(F1631)&lt;0,J1631&lt;&gt;"Stornare"),"Sumă negativă într-o notă care nu e de stornare. ","")&amp;IF(C1631="","Lipsește explicația. ","")))</f>
        <v/>
      </c>
      <c r="L1631" s="1" t="str">
        <f>IF(B1631="","",B1631&amp;"|"&amp;COUNTIF($B$5:B1631,B1631))</f>
        <v/>
      </c>
      <c r="M1631" s="1" t="str">
        <f t="shared" si="77"/>
        <v/>
      </c>
    </row>
    <row r="1632" spans="2:13" x14ac:dyDescent="0.2">
      <c r="B1632" s="18"/>
      <c r="C1632" s="13"/>
      <c r="D1632" s="22"/>
      <c r="E1632" s="22"/>
      <c r="F1632" s="23"/>
      <c r="G1632" s="24" t="str">
        <f>IF(B1632="","",IFERROR(INDEX('Registru note'!$C$5:$C$504,MATCH(B1632,'Registru note'!$B$5:$B$504,0)),""))</f>
        <v/>
      </c>
      <c r="H1632" s="25" t="str">
        <f t="shared" si="75"/>
        <v/>
      </c>
      <c r="I1632" s="25" t="str">
        <f t="shared" si="76"/>
        <v/>
      </c>
      <c r="J1632" s="15" t="str">
        <f>IF(B1632="","",IFERROR(INDEX('Registru note'!$D$5:$D$504,MATCH(B1632,'Registru note'!$B$5:$B$504,0)),""))</f>
        <v/>
      </c>
      <c r="K1632" s="17" t="str">
        <f>IF(AND(B1632="",D1632="",E1632=""),"",TRIM(IF(ISNA(MATCH(B1632,'Registru note'!$B$5:$B$504,0)),"Nota nu există în registru. ","")&amp;IF(D1632="","Lipsește contul debitor. ",IF(NOT(OR(ISNUMBER(MATCH(TRIM(IF(ISNUMBER(FIND(".",D1632)),LEFT(D1632,FIND(".",D1632)-1),D1632)),PlanCont,0)),ISNUMBER(MATCH(LEFT(TRIM(IF(ISNUMBER(FIND(".",D1632)),LEFT(D1632,FIND(".",D1632)-1),D1632)),4),PlanCont,0)),ISNUMBER(MATCH(LEFT(TRIM(IF(ISNUMBER(FIND(".",D1632)),LEFT(D1632,FIND(".",D1632)-1),D1632)),3),PlanCont,0)))),"Contul debitor nu există în plan. ",""))&amp;IF(E1632="","Lipsește contul creditor. ",IF(NOT(OR(ISNUMBER(MATCH(TRIM(IF(ISNUMBER(FIND(".",E1632)),LEFT(E1632,FIND(".",E1632)-1),E1632)),PlanCont,0)),ISNUMBER(MATCH(LEFT(TRIM(IF(ISNUMBER(FIND(".",E1632)),LEFT(E1632,FIND(".",E1632)-1),E1632)),4),PlanCont,0)),ISNUMBER(MATCH(LEFT(TRIM(IF(ISNUMBER(FIND(".",E1632)),LEFT(E1632,FIND(".",E1632)-1),E1632)),3),PlanCont,0)))),"Contul creditor nu există în plan. ",""))&amp;IF(AND(D1632&lt;&gt;"",TRIM(D1632&amp;"")=TRIM(E1632&amp;"")),"Același cont pe debit și credit. ","")&amp;IF(N(F1632)=0,"Lipsește suma. ","")&amp;IF(AND(N(F1632)&lt;0,J1632&lt;&gt;"Stornare"),"Sumă negativă într-o notă care nu e de stornare. ","")&amp;IF(C1632="","Lipsește explicația. ","")))</f>
        <v/>
      </c>
      <c r="L1632" s="1" t="str">
        <f>IF(B1632="","",B1632&amp;"|"&amp;COUNTIF($B$5:B1632,B1632))</f>
        <v/>
      </c>
      <c r="M1632" s="1" t="str">
        <f t="shared" si="77"/>
        <v/>
      </c>
    </row>
    <row r="1633" spans="2:13" x14ac:dyDescent="0.2">
      <c r="B1633" s="18"/>
      <c r="C1633" s="13"/>
      <c r="D1633" s="22"/>
      <c r="E1633" s="22"/>
      <c r="F1633" s="23"/>
      <c r="G1633" s="24" t="str">
        <f>IF(B1633="","",IFERROR(INDEX('Registru note'!$C$5:$C$504,MATCH(B1633,'Registru note'!$B$5:$B$504,0)),""))</f>
        <v/>
      </c>
      <c r="H1633" s="25" t="str">
        <f t="shared" si="75"/>
        <v/>
      </c>
      <c r="I1633" s="25" t="str">
        <f t="shared" si="76"/>
        <v/>
      </c>
      <c r="J1633" s="15" t="str">
        <f>IF(B1633="","",IFERROR(INDEX('Registru note'!$D$5:$D$504,MATCH(B1633,'Registru note'!$B$5:$B$504,0)),""))</f>
        <v/>
      </c>
      <c r="K1633" s="17" t="str">
        <f>IF(AND(B1633="",D1633="",E1633=""),"",TRIM(IF(ISNA(MATCH(B1633,'Registru note'!$B$5:$B$504,0)),"Nota nu există în registru. ","")&amp;IF(D1633="","Lipsește contul debitor. ",IF(NOT(OR(ISNUMBER(MATCH(TRIM(IF(ISNUMBER(FIND(".",D1633)),LEFT(D1633,FIND(".",D1633)-1),D1633)),PlanCont,0)),ISNUMBER(MATCH(LEFT(TRIM(IF(ISNUMBER(FIND(".",D1633)),LEFT(D1633,FIND(".",D1633)-1),D1633)),4),PlanCont,0)),ISNUMBER(MATCH(LEFT(TRIM(IF(ISNUMBER(FIND(".",D1633)),LEFT(D1633,FIND(".",D1633)-1),D1633)),3),PlanCont,0)))),"Contul debitor nu există în plan. ",""))&amp;IF(E1633="","Lipsește contul creditor. ",IF(NOT(OR(ISNUMBER(MATCH(TRIM(IF(ISNUMBER(FIND(".",E1633)),LEFT(E1633,FIND(".",E1633)-1),E1633)),PlanCont,0)),ISNUMBER(MATCH(LEFT(TRIM(IF(ISNUMBER(FIND(".",E1633)),LEFT(E1633,FIND(".",E1633)-1),E1633)),4),PlanCont,0)),ISNUMBER(MATCH(LEFT(TRIM(IF(ISNUMBER(FIND(".",E1633)),LEFT(E1633,FIND(".",E1633)-1),E1633)),3),PlanCont,0)))),"Contul creditor nu există în plan. ",""))&amp;IF(AND(D1633&lt;&gt;"",TRIM(D1633&amp;"")=TRIM(E1633&amp;"")),"Același cont pe debit și credit. ","")&amp;IF(N(F1633)=0,"Lipsește suma. ","")&amp;IF(AND(N(F1633)&lt;0,J1633&lt;&gt;"Stornare"),"Sumă negativă într-o notă care nu e de stornare. ","")&amp;IF(C1633="","Lipsește explicația. ","")))</f>
        <v/>
      </c>
      <c r="L1633" s="1" t="str">
        <f>IF(B1633="","",B1633&amp;"|"&amp;COUNTIF($B$5:B1633,B1633))</f>
        <v/>
      </c>
      <c r="M1633" s="1" t="str">
        <f t="shared" si="77"/>
        <v/>
      </c>
    </row>
    <row r="1634" spans="2:13" x14ac:dyDescent="0.2">
      <c r="B1634" s="18"/>
      <c r="C1634" s="13"/>
      <c r="D1634" s="22"/>
      <c r="E1634" s="22"/>
      <c r="F1634" s="23"/>
      <c r="G1634" s="24" t="str">
        <f>IF(B1634="","",IFERROR(INDEX('Registru note'!$C$5:$C$504,MATCH(B1634,'Registru note'!$B$5:$B$504,0)),""))</f>
        <v/>
      </c>
      <c r="H1634" s="25" t="str">
        <f t="shared" si="75"/>
        <v/>
      </c>
      <c r="I1634" s="25" t="str">
        <f t="shared" si="76"/>
        <v/>
      </c>
      <c r="J1634" s="15" t="str">
        <f>IF(B1634="","",IFERROR(INDEX('Registru note'!$D$5:$D$504,MATCH(B1634,'Registru note'!$B$5:$B$504,0)),""))</f>
        <v/>
      </c>
      <c r="K1634" s="17" t="str">
        <f>IF(AND(B1634="",D1634="",E1634=""),"",TRIM(IF(ISNA(MATCH(B1634,'Registru note'!$B$5:$B$504,0)),"Nota nu există în registru. ","")&amp;IF(D1634="","Lipsește contul debitor. ",IF(NOT(OR(ISNUMBER(MATCH(TRIM(IF(ISNUMBER(FIND(".",D1634)),LEFT(D1634,FIND(".",D1634)-1),D1634)),PlanCont,0)),ISNUMBER(MATCH(LEFT(TRIM(IF(ISNUMBER(FIND(".",D1634)),LEFT(D1634,FIND(".",D1634)-1),D1634)),4),PlanCont,0)),ISNUMBER(MATCH(LEFT(TRIM(IF(ISNUMBER(FIND(".",D1634)),LEFT(D1634,FIND(".",D1634)-1),D1634)),3),PlanCont,0)))),"Contul debitor nu există în plan. ",""))&amp;IF(E1634="","Lipsește contul creditor. ",IF(NOT(OR(ISNUMBER(MATCH(TRIM(IF(ISNUMBER(FIND(".",E1634)),LEFT(E1634,FIND(".",E1634)-1),E1634)),PlanCont,0)),ISNUMBER(MATCH(LEFT(TRIM(IF(ISNUMBER(FIND(".",E1634)),LEFT(E1634,FIND(".",E1634)-1),E1634)),4),PlanCont,0)),ISNUMBER(MATCH(LEFT(TRIM(IF(ISNUMBER(FIND(".",E1634)),LEFT(E1634,FIND(".",E1634)-1),E1634)),3),PlanCont,0)))),"Contul creditor nu există în plan. ",""))&amp;IF(AND(D1634&lt;&gt;"",TRIM(D1634&amp;"")=TRIM(E1634&amp;"")),"Același cont pe debit și credit. ","")&amp;IF(N(F1634)=0,"Lipsește suma. ","")&amp;IF(AND(N(F1634)&lt;0,J1634&lt;&gt;"Stornare"),"Sumă negativă într-o notă care nu e de stornare. ","")&amp;IF(C1634="","Lipsește explicația. ","")))</f>
        <v/>
      </c>
      <c r="L1634" s="1" t="str">
        <f>IF(B1634="","",B1634&amp;"|"&amp;COUNTIF($B$5:B1634,B1634))</f>
        <v/>
      </c>
      <c r="M1634" s="1" t="str">
        <f t="shared" si="77"/>
        <v/>
      </c>
    </row>
    <row r="1635" spans="2:13" x14ac:dyDescent="0.2">
      <c r="B1635" s="18"/>
      <c r="C1635" s="13"/>
      <c r="D1635" s="22"/>
      <c r="E1635" s="22"/>
      <c r="F1635" s="23"/>
      <c r="G1635" s="24" t="str">
        <f>IF(B1635="","",IFERROR(INDEX('Registru note'!$C$5:$C$504,MATCH(B1635,'Registru note'!$B$5:$B$504,0)),""))</f>
        <v/>
      </c>
      <c r="H1635" s="25" t="str">
        <f t="shared" si="75"/>
        <v/>
      </c>
      <c r="I1635" s="25" t="str">
        <f t="shared" si="76"/>
        <v/>
      </c>
      <c r="J1635" s="15" t="str">
        <f>IF(B1635="","",IFERROR(INDEX('Registru note'!$D$5:$D$504,MATCH(B1635,'Registru note'!$B$5:$B$504,0)),""))</f>
        <v/>
      </c>
      <c r="K1635" s="17" t="str">
        <f>IF(AND(B1635="",D1635="",E1635=""),"",TRIM(IF(ISNA(MATCH(B1635,'Registru note'!$B$5:$B$504,0)),"Nota nu există în registru. ","")&amp;IF(D1635="","Lipsește contul debitor. ",IF(NOT(OR(ISNUMBER(MATCH(TRIM(IF(ISNUMBER(FIND(".",D1635)),LEFT(D1635,FIND(".",D1635)-1),D1635)),PlanCont,0)),ISNUMBER(MATCH(LEFT(TRIM(IF(ISNUMBER(FIND(".",D1635)),LEFT(D1635,FIND(".",D1635)-1),D1635)),4),PlanCont,0)),ISNUMBER(MATCH(LEFT(TRIM(IF(ISNUMBER(FIND(".",D1635)),LEFT(D1635,FIND(".",D1635)-1),D1635)),3),PlanCont,0)))),"Contul debitor nu există în plan. ",""))&amp;IF(E1635="","Lipsește contul creditor. ",IF(NOT(OR(ISNUMBER(MATCH(TRIM(IF(ISNUMBER(FIND(".",E1635)),LEFT(E1635,FIND(".",E1635)-1),E1635)),PlanCont,0)),ISNUMBER(MATCH(LEFT(TRIM(IF(ISNUMBER(FIND(".",E1635)),LEFT(E1635,FIND(".",E1635)-1),E1635)),4),PlanCont,0)),ISNUMBER(MATCH(LEFT(TRIM(IF(ISNUMBER(FIND(".",E1635)),LEFT(E1635,FIND(".",E1635)-1),E1635)),3),PlanCont,0)))),"Contul creditor nu există în plan. ",""))&amp;IF(AND(D1635&lt;&gt;"",TRIM(D1635&amp;"")=TRIM(E1635&amp;"")),"Același cont pe debit și credit. ","")&amp;IF(N(F1635)=0,"Lipsește suma. ","")&amp;IF(AND(N(F1635)&lt;0,J1635&lt;&gt;"Stornare"),"Sumă negativă într-o notă care nu e de stornare. ","")&amp;IF(C1635="","Lipsește explicația. ","")))</f>
        <v/>
      </c>
      <c r="L1635" s="1" t="str">
        <f>IF(B1635="","",B1635&amp;"|"&amp;COUNTIF($B$5:B1635,B1635))</f>
        <v/>
      </c>
      <c r="M1635" s="1" t="str">
        <f t="shared" si="77"/>
        <v/>
      </c>
    </row>
    <row r="1636" spans="2:13" x14ac:dyDescent="0.2">
      <c r="B1636" s="18"/>
      <c r="C1636" s="13"/>
      <c r="D1636" s="22"/>
      <c r="E1636" s="22"/>
      <c r="F1636" s="23"/>
      <c r="G1636" s="24" t="str">
        <f>IF(B1636="","",IFERROR(INDEX('Registru note'!$C$5:$C$504,MATCH(B1636,'Registru note'!$B$5:$B$504,0)),""))</f>
        <v/>
      </c>
      <c r="H1636" s="25" t="str">
        <f t="shared" si="75"/>
        <v/>
      </c>
      <c r="I1636" s="25" t="str">
        <f t="shared" si="76"/>
        <v/>
      </c>
      <c r="J1636" s="15" t="str">
        <f>IF(B1636="","",IFERROR(INDEX('Registru note'!$D$5:$D$504,MATCH(B1636,'Registru note'!$B$5:$B$504,0)),""))</f>
        <v/>
      </c>
      <c r="K1636" s="17" t="str">
        <f>IF(AND(B1636="",D1636="",E1636=""),"",TRIM(IF(ISNA(MATCH(B1636,'Registru note'!$B$5:$B$504,0)),"Nota nu există în registru. ","")&amp;IF(D1636="","Lipsește contul debitor. ",IF(NOT(OR(ISNUMBER(MATCH(TRIM(IF(ISNUMBER(FIND(".",D1636)),LEFT(D1636,FIND(".",D1636)-1),D1636)),PlanCont,0)),ISNUMBER(MATCH(LEFT(TRIM(IF(ISNUMBER(FIND(".",D1636)),LEFT(D1636,FIND(".",D1636)-1),D1636)),4),PlanCont,0)),ISNUMBER(MATCH(LEFT(TRIM(IF(ISNUMBER(FIND(".",D1636)),LEFT(D1636,FIND(".",D1636)-1),D1636)),3),PlanCont,0)))),"Contul debitor nu există în plan. ",""))&amp;IF(E1636="","Lipsește contul creditor. ",IF(NOT(OR(ISNUMBER(MATCH(TRIM(IF(ISNUMBER(FIND(".",E1636)),LEFT(E1636,FIND(".",E1636)-1),E1636)),PlanCont,0)),ISNUMBER(MATCH(LEFT(TRIM(IF(ISNUMBER(FIND(".",E1636)),LEFT(E1636,FIND(".",E1636)-1),E1636)),4),PlanCont,0)),ISNUMBER(MATCH(LEFT(TRIM(IF(ISNUMBER(FIND(".",E1636)),LEFT(E1636,FIND(".",E1636)-1),E1636)),3),PlanCont,0)))),"Contul creditor nu există în plan. ",""))&amp;IF(AND(D1636&lt;&gt;"",TRIM(D1636&amp;"")=TRIM(E1636&amp;"")),"Același cont pe debit și credit. ","")&amp;IF(N(F1636)=0,"Lipsește suma. ","")&amp;IF(AND(N(F1636)&lt;0,J1636&lt;&gt;"Stornare"),"Sumă negativă într-o notă care nu e de stornare. ","")&amp;IF(C1636="","Lipsește explicația. ","")))</f>
        <v/>
      </c>
      <c r="L1636" s="1" t="str">
        <f>IF(B1636="","",B1636&amp;"|"&amp;COUNTIF($B$5:B1636,B1636))</f>
        <v/>
      </c>
      <c r="M1636" s="1" t="str">
        <f t="shared" si="77"/>
        <v/>
      </c>
    </row>
    <row r="1637" spans="2:13" x14ac:dyDescent="0.2">
      <c r="B1637" s="18"/>
      <c r="C1637" s="13"/>
      <c r="D1637" s="22"/>
      <c r="E1637" s="22"/>
      <c r="F1637" s="23"/>
      <c r="G1637" s="24" t="str">
        <f>IF(B1637="","",IFERROR(INDEX('Registru note'!$C$5:$C$504,MATCH(B1637,'Registru note'!$B$5:$B$504,0)),""))</f>
        <v/>
      </c>
      <c r="H1637" s="25" t="str">
        <f t="shared" si="75"/>
        <v/>
      </c>
      <c r="I1637" s="25" t="str">
        <f t="shared" si="76"/>
        <v/>
      </c>
      <c r="J1637" s="15" t="str">
        <f>IF(B1637="","",IFERROR(INDEX('Registru note'!$D$5:$D$504,MATCH(B1637,'Registru note'!$B$5:$B$504,0)),""))</f>
        <v/>
      </c>
      <c r="K1637" s="17" t="str">
        <f>IF(AND(B1637="",D1637="",E1637=""),"",TRIM(IF(ISNA(MATCH(B1637,'Registru note'!$B$5:$B$504,0)),"Nota nu există în registru. ","")&amp;IF(D1637="","Lipsește contul debitor. ",IF(NOT(OR(ISNUMBER(MATCH(TRIM(IF(ISNUMBER(FIND(".",D1637)),LEFT(D1637,FIND(".",D1637)-1),D1637)),PlanCont,0)),ISNUMBER(MATCH(LEFT(TRIM(IF(ISNUMBER(FIND(".",D1637)),LEFT(D1637,FIND(".",D1637)-1),D1637)),4),PlanCont,0)),ISNUMBER(MATCH(LEFT(TRIM(IF(ISNUMBER(FIND(".",D1637)),LEFT(D1637,FIND(".",D1637)-1),D1637)),3),PlanCont,0)))),"Contul debitor nu există în plan. ",""))&amp;IF(E1637="","Lipsește contul creditor. ",IF(NOT(OR(ISNUMBER(MATCH(TRIM(IF(ISNUMBER(FIND(".",E1637)),LEFT(E1637,FIND(".",E1637)-1),E1637)),PlanCont,0)),ISNUMBER(MATCH(LEFT(TRIM(IF(ISNUMBER(FIND(".",E1637)),LEFT(E1637,FIND(".",E1637)-1),E1637)),4),PlanCont,0)),ISNUMBER(MATCH(LEFT(TRIM(IF(ISNUMBER(FIND(".",E1637)),LEFT(E1637,FIND(".",E1637)-1),E1637)),3),PlanCont,0)))),"Contul creditor nu există în plan. ",""))&amp;IF(AND(D1637&lt;&gt;"",TRIM(D1637&amp;"")=TRIM(E1637&amp;"")),"Același cont pe debit și credit. ","")&amp;IF(N(F1637)=0,"Lipsește suma. ","")&amp;IF(AND(N(F1637)&lt;0,J1637&lt;&gt;"Stornare"),"Sumă negativă într-o notă care nu e de stornare. ","")&amp;IF(C1637="","Lipsește explicația. ","")))</f>
        <v/>
      </c>
      <c r="L1637" s="1" t="str">
        <f>IF(B1637="","",B1637&amp;"|"&amp;COUNTIF($B$5:B1637,B1637))</f>
        <v/>
      </c>
      <c r="M1637" s="1" t="str">
        <f t="shared" si="77"/>
        <v/>
      </c>
    </row>
    <row r="1638" spans="2:13" x14ac:dyDescent="0.2">
      <c r="B1638" s="18"/>
      <c r="C1638" s="13"/>
      <c r="D1638" s="22"/>
      <c r="E1638" s="22"/>
      <c r="F1638" s="23"/>
      <c r="G1638" s="24" t="str">
        <f>IF(B1638="","",IFERROR(INDEX('Registru note'!$C$5:$C$504,MATCH(B1638,'Registru note'!$B$5:$B$504,0)),""))</f>
        <v/>
      </c>
      <c r="H1638" s="25" t="str">
        <f t="shared" si="75"/>
        <v/>
      </c>
      <c r="I1638" s="25" t="str">
        <f t="shared" si="76"/>
        <v/>
      </c>
      <c r="J1638" s="15" t="str">
        <f>IF(B1638="","",IFERROR(INDEX('Registru note'!$D$5:$D$504,MATCH(B1638,'Registru note'!$B$5:$B$504,0)),""))</f>
        <v/>
      </c>
      <c r="K1638" s="17" t="str">
        <f>IF(AND(B1638="",D1638="",E1638=""),"",TRIM(IF(ISNA(MATCH(B1638,'Registru note'!$B$5:$B$504,0)),"Nota nu există în registru. ","")&amp;IF(D1638="","Lipsește contul debitor. ",IF(NOT(OR(ISNUMBER(MATCH(TRIM(IF(ISNUMBER(FIND(".",D1638)),LEFT(D1638,FIND(".",D1638)-1),D1638)),PlanCont,0)),ISNUMBER(MATCH(LEFT(TRIM(IF(ISNUMBER(FIND(".",D1638)),LEFT(D1638,FIND(".",D1638)-1),D1638)),4),PlanCont,0)),ISNUMBER(MATCH(LEFT(TRIM(IF(ISNUMBER(FIND(".",D1638)),LEFT(D1638,FIND(".",D1638)-1),D1638)),3),PlanCont,0)))),"Contul debitor nu există în plan. ",""))&amp;IF(E1638="","Lipsește contul creditor. ",IF(NOT(OR(ISNUMBER(MATCH(TRIM(IF(ISNUMBER(FIND(".",E1638)),LEFT(E1638,FIND(".",E1638)-1),E1638)),PlanCont,0)),ISNUMBER(MATCH(LEFT(TRIM(IF(ISNUMBER(FIND(".",E1638)),LEFT(E1638,FIND(".",E1638)-1),E1638)),4),PlanCont,0)),ISNUMBER(MATCH(LEFT(TRIM(IF(ISNUMBER(FIND(".",E1638)),LEFT(E1638,FIND(".",E1638)-1),E1638)),3),PlanCont,0)))),"Contul creditor nu există în plan. ",""))&amp;IF(AND(D1638&lt;&gt;"",TRIM(D1638&amp;"")=TRIM(E1638&amp;"")),"Același cont pe debit și credit. ","")&amp;IF(N(F1638)=0,"Lipsește suma. ","")&amp;IF(AND(N(F1638)&lt;0,J1638&lt;&gt;"Stornare"),"Sumă negativă într-o notă care nu e de stornare. ","")&amp;IF(C1638="","Lipsește explicația. ","")))</f>
        <v/>
      </c>
      <c r="L1638" s="1" t="str">
        <f>IF(B1638="","",B1638&amp;"|"&amp;COUNTIF($B$5:B1638,B1638))</f>
        <v/>
      </c>
      <c r="M1638" s="1" t="str">
        <f t="shared" si="77"/>
        <v/>
      </c>
    </row>
    <row r="1639" spans="2:13" x14ac:dyDescent="0.2">
      <c r="B1639" s="18"/>
      <c r="C1639" s="13"/>
      <c r="D1639" s="22"/>
      <c r="E1639" s="22"/>
      <c r="F1639" s="23"/>
      <c r="G1639" s="24" t="str">
        <f>IF(B1639="","",IFERROR(INDEX('Registru note'!$C$5:$C$504,MATCH(B1639,'Registru note'!$B$5:$B$504,0)),""))</f>
        <v/>
      </c>
      <c r="H1639" s="25" t="str">
        <f t="shared" si="75"/>
        <v/>
      </c>
      <c r="I1639" s="25" t="str">
        <f t="shared" si="76"/>
        <v/>
      </c>
      <c r="J1639" s="15" t="str">
        <f>IF(B1639="","",IFERROR(INDEX('Registru note'!$D$5:$D$504,MATCH(B1639,'Registru note'!$B$5:$B$504,0)),""))</f>
        <v/>
      </c>
      <c r="K1639" s="17" t="str">
        <f>IF(AND(B1639="",D1639="",E1639=""),"",TRIM(IF(ISNA(MATCH(B1639,'Registru note'!$B$5:$B$504,0)),"Nota nu există în registru. ","")&amp;IF(D1639="","Lipsește contul debitor. ",IF(NOT(OR(ISNUMBER(MATCH(TRIM(IF(ISNUMBER(FIND(".",D1639)),LEFT(D1639,FIND(".",D1639)-1),D1639)),PlanCont,0)),ISNUMBER(MATCH(LEFT(TRIM(IF(ISNUMBER(FIND(".",D1639)),LEFT(D1639,FIND(".",D1639)-1),D1639)),4),PlanCont,0)),ISNUMBER(MATCH(LEFT(TRIM(IF(ISNUMBER(FIND(".",D1639)),LEFT(D1639,FIND(".",D1639)-1),D1639)),3),PlanCont,0)))),"Contul debitor nu există în plan. ",""))&amp;IF(E1639="","Lipsește contul creditor. ",IF(NOT(OR(ISNUMBER(MATCH(TRIM(IF(ISNUMBER(FIND(".",E1639)),LEFT(E1639,FIND(".",E1639)-1),E1639)),PlanCont,0)),ISNUMBER(MATCH(LEFT(TRIM(IF(ISNUMBER(FIND(".",E1639)),LEFT(E1639,FIND(".",E1639)-1),E1639)),4),PlanCont,0)),ISNUMBER(MATCH(LEFT(TRIM(IF(ISNUMBER(FIND(".",E1639)),LEFT(E1639,FIND(".",E1639)-1),E1639)),3),PlanCont,0)))),"Contul creditor nu există în plan. ",""))&amp;IF(AND(D1639&lt;&gt;"",TRIM(D1639&amp;"")=TRIM(E1639&amp;"")),"Același cont pe debit și credit. ","")&amp;IF(N(F1639)=0,"Lipsește suma. ","")&amp;IF(AND(N(F1639)&lt;0,J1639&lt;&gt;"Stornare"),"Sumă negativă într-o notă care nu e de stornare. ","")&amp;IF(C1639="","Lipsește explicația. ","")))</f>
        <v/>
      </c>
      <c r="L1639" s="1" t="str">
        <f>IF(B1639="","",B1639&amp;"|"&amp;COUNTIF($B$5:B1639,B1639))</f>
        <v/>
      </c>
      <c r="M1639" s="1" t="str">
        <f t="shared" si="77"/>
        <v/>
      </c>
    </row>
    <row r="1640" spans="2:13" x14ac:dyDescent="0.2">
      <c r="B1640" s="18"/>
      <c r="C1640" s="13"/>
      <c r="D1640" s="22"/>
      <c r="E1640" s="22"/>
      <c r="F1640" s="23"/>
      <c r="G1640" s="24" t="str">
        <f>IF(B1640="","",IFERROR(INDEX('Registru note'!$C$5:$C$504,MATCH(B1640,'Registru note'!$B$5:$B$504,0)),""))</f>
        <v/>
      </c>
      <c r="H1640" s="25" t="str">
        <f t="shared" si="75"/>
        <v/>
      </c>
      <c r="I1640" s="25" t="str">
        <f t="shared" si="76"/>
        <v/>
      </c>
      <c r="J1640" s="15" t="str">
        <f>IF(B1640="","",IFERROR(INDEX('Registru note'!$D$5:$D$504,MATCH(B1640,'Registru note'!$B$5:$B$504,0)),""))</f>
        <v/>
      </c>
      <c r="K1640" s="17" t="str">
        <f>IF(AND(B1640="",D1640="",E1640=""),"",TRIM(IF(ISNA(MATCH(B1640,'Registru note'!$B$5:$B$504,0)),"Nota nu există în registru. ","")&amp;IF(D1640="","Lipsește contul debitor. ",IF(NOT(OR(ISNUMBER(MATCH(TRIM(IF(ISNUMBER(FIND(".",D1640)),LEFT(D1640,FIND(".",D1640)-1),D1640)),PlanCont,0)),ISNUMBER(MATCH(LEFT(TRIM(IF(ISNUMBER(FIND(".",D1640)),LEFT(D1640,FIND(".",D1640)-1),D1640)),4),PlanCont,0)),ISNUMBER(MATCH(LEFT(TRIM(IF(ISNUMBER(FIND(".",D1640)),LEFT(D1640,FIND(".",D1640)-1),D1640)),3),PlanCont,0)))),"Contul debitor nu există în plan. ",""))&amp;IF(E1640="","Lipsește contul creditor. ",IF(NOT(OR(ISNUMBER(MATCH(TRIM(IF(ISNUMBER(FIND(".",E1640)),LEFT(E1640,FIND(".",E1640)-1),E1640)),PlanCont,0)),ISNUMBER(MATCH(LEFT(TRIM(IF(ISNUMBER(FIND(".",E1640)),LEFT(E1640,FIND(".",E1640)-1),E1640)),4),PlanCont,0)),ISNUMBER(MATCH(LEFT(TRIM(IF(ISNUMBER(FIND(".",E1640)),LEFT(E1640,FIND(".",E1640)-1),E1640)),3),PlanCont,0)))),"Contul creditor nu există în plan. ",""))&amp;IF(AND(D1640&lt;&gt;"",TRIM(D1640&amp;"")=TRIM(E1640&amp;"")),"Același cont pe debit și credit. ","")&amp;IF(N(F1640)=0,"Lipsește suma. ","")&amp;IF(AND(N(F1640)&lt;0,J1640&lt;&gt;"Stornare"),"Sumă negativă într-o notă care nu e de stornare. ","")&amp;IF(C1640="","Lipsește explicația. ","")))</f>
        <v/>
      </c>
      <c r="L1640" s="1" t="str">
        <f>IF(B1640="","",B1640&amp;"|"&amp;COUNTIF($B$5:B1640,B1640))</f>
        <v/>
      </c>
      <c r="M1640" s="1" t="str">
        <f t="shared" si="77"/>
        <v/>
      </c>
    </row>
    <row r="1641" spans="2:13" x14ac:dyDescent="0.2">
      <c r="B1641" s="18"/>
      <c r="C1641" s="13"/>
      <c r="D1641" s="22"/>
      <c r="E1641" s="22"/>
      <c r="F1641" s="23"/>
      <c r="G1641" s="24" t="str">
        <f>IF(B1641="","",IFERROR(INDEX('Registru note'!$C$5:$C$504,MATCH(B1641,'Registru note'!$B$5:$B$504,0)),""))</f>
        <v/>
      </c>
      <c r="H1641" s="25" t="str">
        <f t="shared" si="75"/>
        <v/>
      </c>
      <c r="I1641" s="25" t="str">
        <f t="shared" si="76"/>
        <v/>
      </c>
      <c r="J1641" s="15" t="str">
        <f>IF(B1641="","",IFERROR(INDEX('Registru note'!$D$5:$D$504,MATCH(B1641,'Registru note'!$B$5:$B$504,0)),""))</f>
        <v/>
      </c>
      <c r="K1641" s="17" t="str">
        <f>IF(AND(B1641="",D1641="",E1641=""),"",TRIM(IF(ISNA(MATCH(B1641,'Registru note'!$B$5:$B$504,0)),"Nota nu există în registru. ","")&amp;IF(D1641="","Lipsește contul debitor. ",IF(NOT(OR(ISNUMBER(MATCH(TRIM(IF(ISNUMBER(FIND(".",D1641)),LEFT(D1641,FIND(".",D1641)-1),D1641)),PlanCont,0)),ISNUMBER(MATCH(LEFT(TRIM(IF(ISNUMBER(FIND(".",D1641)),LEFT(D1641,FIND(".",D1641)-1),D1641)),4),PlanCont,0)),ISNUMBER(MATCH(LEFT(TRIM(IF(ISNUMBER(FIND(".",D1641)),LEFT(D1641,FIND(".",D1641)-1),D1641)),3),PlanCont,0)))),"Contul debitor nu există în plan. ",""))&amp;IF(E1641="","Lipsește contul creditor. ",IF(NOT(OR(ISNUMBER(MATCH(TRIM(IF(ISNUMBER(FIND(".",E1641)),LEFT(E1641,FIND(".",E1641)-1),E1641)),PlanCont,0)),ISNUMBER(MATCH(LEFT(TRIM(IF(ISNUMBER(FIND(".",E1641)),LEFT(E1641,FIND(".",E1641)-1),E1641)),4),PlanCont,0)),ISNUMBER(MATCH(LEFT(TRIM(IF(ISNUMBER(FIND(".",E1641)),LEFT(E1641,FIND(".",E1641)-1),E1641)),3),PlanCont,0)))),"Contul creditor nu există în plan. ",""))&amp;IF(AND(D1641&lt;&gt;"",TRIM(D1641&amp;"")=TRIM(E1641&amp;"")),"Același cont pe debit și credit. ","")&amp;IF(N(F1641)=0,"Lipsește suma. ","")&amp;IF(AND(N(F1641)&lt;0,J1641&lt;&gt;"Stornare"),"Sumă negativă într-o notă care nu e de stornare. ","")&amp;IF(C1641="","Lipsește explicația. ","")))</f>
        <v/>
      </c>
      <c r="L1641" s="1" t="str">
        <f>IF(B1641="","",B1641&amp;"|"&amp;COUNTIF($B$5:B1641,B1641))</f>
        <v/>
      </c>
      <c r="M1641" s="1" t="str">
        <f t="shared" si="77"/>
        <v/>
      </c>
    </row>
    <row r="1642" spans="2:13" x14ac:dyDescent="0.2">
      <c r="B1642" s="18"/>
      <c r="C1642" s="13"/>
      <c r="D1642" s="22"/>
      <c r="E1642" s="22"/>
      <c r="F1642" s="23"/>
      <c r="G1642" s="24" t="str">
        <f>IF(B1642="","",IFERROR(INDEX('Registru note'!$C$5:$C$504,MATCH(B1642,'Registru note'!$B$5:$B$504,0)),""))</f>
        <v/>
      </c>
      <c r="H1642" s="25" t="str">
        <f t="shared" si="75"/>
        <v/>
      </c>
      <c r="I1642" s="25" t="str">
        <f t="shared" si="76"/>
        <v/>
      </c>
      <c r="J1642" s="15" t="str">
        <f>IF(B1642="","",IFERROR(INDEX('Registru note'!$D$5:$D$504,MATCH(B1642,'Registru note'!$B$5:$B$504,0)),""))</f>
        <v/>
      </c>
      <c r="K1642" s="17" t="str">
        <f>IF(AND(B1642="",D1642="",E1642=""),"",TRIM(IF(ISNA(MATCH(B1642,'Registru note'!$B$5:$B$504,0)),"Nota nu există în registru. ","")&amp;IF(D1642="","Lipsește contul debitor. ",IF(NOT(OR(ISNUMBER(MATCH(TRIM(IF(ISNUMBER(FIND(".",D1642)),LEFT(D1642,FIND(".",D1642)-1),D1642)),PlanCont,0)),ISNUMBER(MATCH(LEFT(TRIM(IF(ISNUMBER(FIND(".",D1642)),LEFT(D1642,FIND(".",D1642)-1),D1642)),4),PlanCont,0)),ISNUMBER(MATCH(LEFT(TRIM(IF(ISNUMBER(FIND(".",D1642)),LEFT(D1642,FIND(".",D1642)-1),D1642)),3),PlanCont,0)))),"Contul debitor nu există în plan. ",""))&amp;IF(E1642="","Lipsește contul creditor. ",IF(NOT(OR(ISNUMBER(MATCH(TRIM(IF(ISNUMBER(FIND(".",E1642)),LEFT(E1642,FIND(".",E1642)-1),E1642)),PlanCont,0)),ISNUMBER(MATCH(LEFT(TRIM(IF(ISNUMBER(FIND(".",E1642)),LEFT(E1642,FIND(".",E1642)-1),E1642)),4),PlanCont,0)),ISNUMBER(MATCH(LEFT(TRIM(IF(ISNUMBER(FIND(".",E1642)),LEFT(E1642,FIND(".",E1642)-1),E1642)),3),PlanCont,0)))),"Contul creditor nu există în plan. ",""))&amp;IF(AND(D1642&lt;&gt;"",TRIM(D1642&amp;"")=TRIM(E1642&amp;"")),"Același cont pe debit și credit. ","")&amp;IF(N(F1642)=0,"Lipsește suma. ","")&amp;IF(AND(N(F1642)&lt;0,J1642&lt;&gt;"Stornare"),"Sumă negativă într-o notă care nu e de stornare. ","")&amp;IF(C1642="","Lipsește explicația. ","")))</f>
        <v/>
      </c>
      <c r="L1642" s="1" t="str">
        <f>IF(B1642="","",B1642&amp;"|"&amp;COUNTIF($B$5:B1642,B1642))</f>
        <v/>
      </c>
      <c r="M1642" s="1" t="str">
        <f t="shared" si="77"/>
        <v/>
      </c>
    </row>
    <row r="1643" spans="2:13" x14ac:dyDescent="0.2">
      <c r="B1643" s="18"/>
      <c r="C1643" s="13"/>
      <c r="D1643" s="22"/>
      <c r="E1643" s="22"/>
      <c r="F1643" s="23"/>
      <c r="G1643" s="24" t="str">
        <f>IF(B1643="","",IFERROR(INDEX('Registru note'!$C$5:$C$504,MATCH(B1643,'Registru note'!$B$5:$B$504,0)),""))</f>
        <v/>
      </c>
      <c r="H1643" s="25" t="str">
        <f t="shared" si="75"/>
        <v/>
      </c>
      <c r="I1643" s="25" t="str">
        <f t="shared" si="76"/>
        <v/>
      </c>
      <c r="J1643" s="15" t="str">
        <f>IF(B1643="","",IFERROR(INDEX('Registru note'!$D$5:$D$504,MATCH(B1643,'Registru note'!$B$5:$B$504,0)),""))</f>
        <v/>
      </c>
      <c r="K1643" s="17" t="str">
        <f>IF(AND(B1643="",D1643="",E1643=""),"",TRIM(IF(ISNA(MATCH(B1643,'Registru note'!$B$5:$B$504,0)),"Nota nu există în registru. ","")&amp;IF(D1643="","Lipsește contul debitor. ",IF(NOT(OR(ISNUMBER(MATCH(TRIM(IF(ISNUMBER(FIND(".",D1643)),LEFT(D1643,FIND(".",D1643)-1),D1643)),PlanCont,0)),ISNUMBER(MATCH(LEFT(TRIM(IF(ISNUMBER(FIND(".",D1643)),LEFT(D1643,FIND(".",D1643)-1),D1643)),4),PlanCont,0)),ISNUMBER(MATCH(LEFT(TRIM(IF(ISNUMBER(FIND(".",D1643)),LEFT(D1643,FIND(".",D1643)-1),D1643)),3),PlanCont,0)))),"Contul debitor nu există în plan. ",""))&amp;IF(E1643="","Lipsește contul creditor. ",IF(NOT(OR(ISNUMBER(MATCH(TRIM(IF(ISNUMBER(FIND(".",E1643)),LEFT(E1643,FIND(".",E1643)-1),E1643)),PlanCont,0)),ISNUMBER(MATCH(LEFT(TRIM(IF(ISNUMBER(FIND(".",E1643)),LEFT(E1643,FIND(".",E1643)-1),E1643)),4),PlanCont,0)),ISNUMBER(MATCH(LEFT(TRIM(IF(ISNUMBER(FIND(".",E1643)),LEFT(E1643,FIND(".",E1643)-1),E1643)),3),PlanCont,0)))),"Contul creditor nu există în plan. ",""))&amp;IF(AND(D1643&lt;&gt;"",TRIM(D1643&amp;"")=TRIM(E1643&amp;"")),"Același cont pe debit și credit. ","")&amp;IF(N(F1643)=0,"Lipsește suma. ","")&amp;IF(AND(N(F1643)&lt;0,J1643&lt;&gt;"Stornare"),"Sumă negativă într-o notă care nu e de stornare. ","")&amp;IF(C1643="","Lipsește explicația. ","")))</f>
        <v/>
      </c>
      <c r="L1643" s="1" t="str">
        <f>IF(B1643="","",B1643&amp;"|"&amp;COUNTIF($B$5:B1643,B1643))</f>
        <v/>
      </c>
      <c r="M1643" s="1" t="str">
        <f t="shared" si="77"/>
        <v/>
      </c>
    </row>
    <row r="1644" spans="2:13" x14ac:dyDescent="0.2">
      <c r="B1644" s="18"/>
      <c r="C1644" s="13"/>
      <c r="D1644" s="22"/>
      <c r="E1644" s="22"/>
      <c r="F1644" s="23"/>
      <c r="G1644" s="24" t="str">
        <f>IF(B1644="","",IFERROR(INDEX('Registru note'!$C$5:$C$504,MATCH(B1644,'Registru note'!$B$5:$B$504,0)),""))</f>
        <v/>
      </c>
      <c r="H1644" s="25" t="str">
        <f t="shared" si="75"/>
        <v/>
      </c>
      <c r="I1644" s="25" t="str">
        <f t="shared" si="76"/>
        <v/>
      </c>
      <c r="J1644" s="15" t="str">
        <f>IF(B1644="","",IFERROR(INDEX('Registru note'!$D$5:$D$504,MATCH(B1644,'Registru note'!$B$5:$B$504,0)),""))</f>
        <v/>
      </c>
      <c r="K1644" s="17" t="str">
        <f>IF(AND(B1644="",D1644="",E1644=""),"",TRIM(IF(ISNA(MATCH(B1644,'Registru note'!$B$5:$B$504,0)),"Nota nu există în registru. ","")&amp;IF(D1644="","Lipsește contul debitor. ",IF(NOT(OR(ISNUMBER(MATCH(TRIM(IF(ISNUMBER(FIND(".",D1644)),LEFT(D1644,FIND(".",D1644)-1),D1644)),PlanCont,0)),ISNUMBER(MATCH(LEFT(TRIM(IF(ISNUMBER(FIND(".",D1644)),LEFT(D1644,FIND(".",D1644)-1),D1644)),4),PlanCont,0)),ISNUMBER(MATCH(LEFT(TRIM(IF(ISNUMBER(FIND(".",D1644)),LEFT(D1644,FIND(".",D1644)-1),D1644)),3),PlanCont,0)))),"Contul debitor nu există în plan. ",""))&amp;IF(E1644="","Lipsește contul creditor. ",IF(NOT(OR(ISNUMBER(MATCH(TRIM(IF(ISNUMBER(FIND(".",E1644)),LEFT(E1644,FIND(".",E1644)-1),E1644)),PlanCont,0)),ISNUMBER(MATCH(LEFT(TRIM(IF(ISNUMBER(FIND(".",E1644)),LEFT(E1644,FIND(".",E1644)-1),E1644)),4),PlanCont,0)),ISNUMBER(MATCH(LEFT(TRIM(IF(ISNUMBER(FIND(".",E1644)),LEFT(E1644,FIND(".",E1644)-1),E1644)),3),PlanCont,0)))),"Contul creditor nu există în plan. ",""))&amp;IF(AND(D1644&lt;&gt;"",TRIM(D1644&amp;"")=TRIM(E1644&amp;"")),"Același cont pe debit și credit. ","")&amp;IF(N(F1644)=0,"Lipsește suma. ","")&amp;IF(AND(N(F1644)&lt;0,J1644&lt;&gt;"Stornare"),"Sumă negativă într-o notă care nu e de stornare. ","")&amp;IF(C1644="","Lipsește explicația. ","")))</f>
        <v/>
      </c>
      <c r="L1644" s="1" t="str">
        <f>IF(B1644="","",B1644&amp;"|"&amp;COUNTIF($B$5:B1644,B1644))</f>
        <v/>
      </c>
      <c r="M1644" s="1" t="str">
        <f t="shared" si="77"/>
        <v/>
      </c>
    </row>
    <row r="1645" spans="2:13" x14ac:dyDescent="0.2">
      <c r="B1645" s="18"/>
      <c r="C1645" s="13"/>
      <c r="D1645" s="22"/>
      <c r="E1645" s="22"/>
      <c r="F1645" s="23"/>
      <c r="G1645" s="24" t="str">
        <f>IF(B1645="","",IFERROR(INDEX('Registru note'!$C$5:$C$504,MATCH(B1645,'Registru note'!$B$5:$B$504,0)),""))</f>
        <v/>
      </c>
      <c r="H1645" s="25" t="str">
        <f t="shared" si="75"/>
        <v/>
      </c>
      <c r="I1645" s="25" t="str">
        <f t="shared" si="76"/>
        <v/>
      </c>
      <c r="J1645" s="15" t="str">
        <f>IF(B1645="","",IFERROR(INDEX('Registru note'!$D$5:$D$504,MATCH(B1645,'Registru note'!$B$5:$B$504,0)),""))</f>
        <v/>
      </c>
      <c r="K1645" s="17" t="str">
        <f>IF(AND(B1645="",D1645="",E1645=""),"",TRIM(IF(ISNA(MATCH(B1645,'Registru note'!$B$5:$B$504,0)),"Nota nu există în registru. ","")&amp;IF(D1645="","Lipsește contul debitor. ",IF(NOT(OR(ISNUMBER(MATCH(TRIM(IF(ISNUMBER(FIND(".",D1645)),LEFT(D1645,FIND(".",D1645)-1),D1645)),PlanCont,0)),ISNUMBER(MATCH(LEFT(TRIM(IF(ISNUMBER(FIND(".",D1645)),LEFT(D1645,FIND(".",D1645)-1),D1645)),4),PlanCont,0)),ISNUMBER(MATCH(LEFT(TRIM(IF(ISNUMBER(FIND(".",D1645)),LEFT(D1645,FIND(".",D1645)-1),D1645)),3),PlanCont,0)))),"Contul debitor nu există în plan. ",""))&amp;IF(E1645="","Lipsește contul creditor. ",IF(NOT(OR(ISNUMBER(MATCH(TRIM(IF(ISNUMBER(FIND(".",E1645)),LEFT(E1645,FIND(".",E1645)-1),E1645)),PlanCont,0)),ISNUMBER(MATCH(LEFT(TRIM(IF(ISNUMBER(FIND(".",E1645)),LEFT(E1645,FIND(".",E1645)-1),E1645)),4),PlanCont,0)),ISNUMBER(MATCH(LEFT(TRIM(IF(ISNUMBER(FIND(".",E1645)),LEFT(E1645,FIND(".",E1645)-1),E1645)),3),PlanCont,0)))),"Contul creditor nu există în plan. ",""))&amp;IF(AND(D1645&lt;&gt;"",TRIM(D1645&amp;"")=TRIM(E1645&amp;"")),"Același cont pe debit și credit. ","")&amp;IF(N(F1645)=0,"Lipsește suma. ","")&amp;IF(AND(N(F1645)&lt;0,J1645&lt;&gt;"Stornare"),"Sumă negativă într-o notă care nu e de stornare. ","")&amp;IF(C1645="","Lipsește explicația. ","")))</f>
        <v/>
      </c>
      <c r="L1645" s="1" t="str">
        <f>IF(B1645="","",B1645&amp;"|"&amp;COUNTIF($B$5:B1645,B1645))</f>
        <v/>
      </c>
      <c r="M1645" s="1" t="str">
        <f t="shared" si="77"/>
        <v/>
      </c>
    </row>
    <row r="1646" spans="2:13" x14ac:dyDescent="0.2">
      <c r="B1646" s="18"/>
      <c r="C1646" s="13"/>
      <c r="D1646" s="22"/>
      <c r="E1646" s="22"/>
      <c r="F1646" s="23"/>
      <c r="G1646" s="24" t="str">
        <f>IF(B1646="","",IFERROR(INDEX('Registru note'!$C$5:$C$504,MATCH(B1646,'Registru note'!$B$5:$B$504,0)),""))</f>
        <v/>
      </c>
      <c r="H1646" s="25" t="str">
        <f t="shared" si="75"/>
        <v/>
      </c>
      <c r="I1646" s="25" t="str">
        <f t="shared" si="76"/>
        <v/>
      </c>
      <c r="J1646" s="15" t="str">
        <f>IF(B1646="","",IFERROR(INDEX('Registru note'!$D$5:$D$504,MATCH(B1646,'Registru note'!$B$5:$B$504,0)),""))</f>
        <v/>
      </c>
      <c r="K1646" s="17" t="str">
        <f>IF(AND(B1646="",D1646="",E1646=""),"",TRIM(IF(ISNA(MATCH(B1646,'Registru note'!$B$5:$B$504,0)),"Nota nu există în registru. ","")&amp;IF(D1646="","Lipsește contul debitor. ",IF(NOT(OR(ISNUMBER(MATCH(TRIM(IF(ISNUMBER(FIND(".",D1646)),LEFT(D1646,FIND(".",D1646)-1),D1646)),PlanCont,0)),ISNUMBER(MATCH(LEFT(TRIM(IF(ISNUMBER(FIND(".",D1646)),LEFT(D1646,FIND(".",D1646)-1),D1646)),4),PlanCont,0)),ISNUMBER(MATCH(LEFT(TRIM(IF(ISNUMBER(FIND(".",D1646)),LEFT(D1646,FIND(".",D1646)-1),D1646)),3),PlanCont,0)))),"Contul debitor nu există în plan. ",""))&amp;IF(E1646="","Lipsește contul creditor. ",IF(NOT(OR(ISNUMBER(MATCH(TRIM(IF(ISNUMBER(FIND(".",E1646)),LEFT(E1646,FIND(".",E1646)-1),E1646)),PlanCont,0)),ISNUMBER(MATCH(LEFT(TRIM(IF(ISNUMBER(FIND(".",E1646)),LEFT(E1646,FIND(".",E1646)-1),E1646)),4),PlanCont,0)),ISNUMBER(MATCH(LEFT(TRIM(IF(ISNUMBER(FIND(".",E1646)),LEFT(E1646,FIND(".",E1646)-1),E1646)),3),PlanCont,0)))),"Contul creditor nu există în plan. ",""))&amp;IF(AND(D1646&lt;&gt;"",TRIM(D1646&amp;"")=TRIM(E1646&amp;"")),"Același cont pe debit și credit. ","")&amp;IF(N(F1646)=0,"Lipsește suma. ","")&amp;IF(AND(N(F1646)&lt;0,J1646&lt;&gt;"Stornare"),"Sumă negativă într-o notă care nu e de stornare. ","")&amp;IF(C1646="","Lipsește explicația. ","")))</f>
        <v/>
      </c>
      <c r="L1646" s="1" t="str">
        <f>IF(B1646="","",B1646&amp;"|"&amp;COUNTIF($B$5:B1646,B1646))</f>
        <v/>
      </c>
      <c r="M1646" s="1" t="str">
        <f t="shared" si="77"/>
        <v/>
      </c>
    </row>
    <row r="1647" spans="2:13" x14ac:dyDescent="0.2">
      <c r="B1647" s="18"/>
      <c r="C1647" s="13"/>
      <c r="D1647" s="22"/>
      <c r="E1647" s="22"/>
      <c r="F1647" s="23"/>
      <c r="G1647" s="24" t="str">
        <f>IF(B1647="","",IFERROR(INDEX('Registru note'!$C$5:$C$504,MATCH(B1647,'Registru note'!$B$5:$B$504,0)),""))</f>
        <v/>
      </c>
      <c r="H1647" s="25" t="str">
        <f t="shared" si="75"/>
        <v/>
      </c>
      <c r="I1647" s="25" t="str">
        <f t="shared" si="76"/>
        <v/>
      </c>
      <c r="J1647" s="15" t="str">
        <f>IF(B1647="","",IFERROR(INDEX('Registru note'!$D$5:$D$504,MATCH(B1647,'Registru note'!$B$5:$B$504,0)),""))</f>
        <v/>
      </c>
      <c r="K1647" s="17" t="str">
        <f>IF(AND(B1647="",D1647="",E1647=""),"",TRIM(IF(ISNA(MATCH(B1647,'Registru note'!$B$5:$B$504,0)),"Nota nu există în registru. ","")&amp;IF(D1647="","Lipsește contul debitor. ",IF(NOT(OR(ISNUMBER(MATCH(TRIM(IF(ISNUMBER(FIND(".",D1647)),LEFT(D1647,FIND(".",D1647)-1),D1647)),PlanCont,0)),ISNUMBER(MATCH(LEFT(TRIM(IF(ISNUMBER(FIND(".",D1647)),LEFT(D1647,FIND(".",D1647)-1),D1647)),4),PlanCont,0)),ISNUMBER(MATCH(LEFT(TRIM(IF(ISNUMBER(FIND(".",D1647)),LEFT(D1647,FIND(".",D1647)-1),D1647)),3),PlanCont,0)))),"Contul debitor nu există în plan. ",""))&amp;IF(E1647="","Lipsește contul creditor. ",IF(NOT(OR(ISNUMBER(MATCH(TRIM(IF(ISNUMBER(FIND(".",E1647)),LEFT(E1647,FIND(".",E1647)-1),E1647)),PlanCont,0)),ISNUMBER(MATCH(LEFT(TRIM(IF(ISNUMBER(FIND(".",E1647)),LEFT(E1647,FIND(".",E1647)-1),E1647)),4),PlanCont,0)),ISNUMBER(MATCH(LEFT(TRIM(IF(ISNUMBER(FIND(".",E1647)),LEFT(E1647,FIND(".",E1647)-1),E1647)),3),PlanCont,0)))),"Contul creditor nu există în plan. ",""))&amp;IF(AND(D1647&lt;&gt;"",TRIM(D1647&amp;"")=TRIM(E1647&amp;"")),"Același cont pe debit și credit. ","")&amp;IF(N(F1647)=0,"Lipsește suma. ","")&amp;IF(AND(N(F1647)&lt;0,J1647&lt;&gt;"Stornare"),"Sumă negativă într-o notă care nu e de stornare. ","")&amp;IF(C1647="","Lipsește explicația. ","")))</f>
        <v/>
      </c>
      <c r="L1647" s="1" t="str">
        <f>IF(B1647="","",B1647&amp;"|"&amp;COUNTIF($B$5:B1647,B1647))</f>
        <v/>
      </c>
      <c r="M1647" s="1" t="str">
        <f t="shared" si="77"/>
        <v/>
      </c>
    </row>
    <row r="1648" spans="2:13" x14ac:dyDescent="0.2">
      <c r="B1648" s="18"/>
      <c r="C1648" s="13"/>
      <c r="D1648" s="22"/>
      <c r="E1648" s="22"/>
      <c r="F1648" s="23"/>
      <c r="G1648" s="24" t="str">
        <f>IF(B1648="","",IFERROR(INDEX('Registru note'!$C$5:$C$504,MATCH(B1648,'Registru note'!$B$5:$B$504,0)),""))</f>
        <v/>
      </c>
      <c r="H1648" s="25" t="str">
        <f t="shared" si="75"/>
        <v/>
      </c>
      <c r="I1648" s="25" t="str">
        <f t="shared" si="76"/>
        <v/>
      </c>
      <c r="J1648" s="15" t="str">
        <f>IF(B1648="","",IFERROR(INDEX('Registru note'!$D$5:$D$504,MATCH(B1648,'Registru note'!$B$5:$B$504,0)),""))</f>
        <v/>
      </c>
      <c r="K1648" s="17" t="str">
        <f>IF(AND(B1648="",D1648="",E1648=""),"",TRIM(IF(ISNA(MATCH(B1648,'Registru note'!$B$5:$B$504,0)),"Nota nu există în registru. ","")&amp;IF(D1648="","Lipsește contul debitor. ",IF(NOT(OR(ISNUMBER(MATCH(TRIM(IF(ISNUMBER(FIND(".",D1648)),LEFT(D1648,FIND(".",D1648)-1),D1648)),PlanCont,0)),ISNUMBER(MATCH(LEFT(TRIM(IF(ISNUMBER(FIND(".",D1648)),LEFT(D1648,FIND(".",D1648)-1),D1648)),4),PlanCont,0)),ISNUMBER(MATCH(LEFT(TRIM(IF(ISNUMBER(FIND(".",D1648)),LEFT(D1648,FIND(".",D1648)-1),D1648)),3),PlanCont,0)))),"Contul debitor nu există în plan. ",""))&amp;IF(E1648="","Lipsește contul creditor. ",IF(NOT(OR(ISNUMBER(MATCH(TRIM(IF(ISNUMBER(FIND(".",E1648)),LEFT(E1648,FIND(".",E1648)-1),E1648)),PlanCont,0)),ISNUMBER(MATCH(LEFT(TRIM(IF(ISNUMBER(FIND(".",E1648)),LEFT(E1648,FIND(".",E1648)-1),E1648)),4),PlanCont,0)),ISNUMBER(MATCH(LEFT(TRIM(IF(ISNUMBER(FIND(".",E1648)),LEFT(E1648,FIND(".",E1648)-1),E1648)),3),PlanCont,0)))),"Contul creditor nu există în plan. ",""))&amp;IF(AND(D1648&lt;&gt;"",TRIM(D1648&amp;"")=TRIM(E1648&amp;"")),"Același cont pe debit și credit. ","")&amp;IF(N(F1648)=0,"Lipsește suma. ","")&amp;IF(AND(N(F1648)&lt;0,J1648&lt;&gt;"Stornare"),"Sumă negativă într-o notă care nu e de stornare. ","")&amp;IF(C1648="","Lipsește explicația. ","")))</f>
        <v/>
      </c>
      <c r="L1648" s="1" t="str">
        <f>IF(B1648="","",B1648&amp;"|"&amp;COUNTIF($B$5:B1648,B1648))</f>
        <v/>
      </c>
      <c r="M1648" s="1" t="str">
        <f t="shared" si="77"/>
        <v/>
      </c>
    </row>
    <row r="1649" spans="2:13" x14ac:dyDescent="0.2">
      <c r="B1649" s="18"/>
      <c r="C1649" s="13"/>
      <c r="D1649" s="22"/>
      <c r="E1649" s="22"/>
      <c r="F1649" s="23"/>
      <c r="G1649" s="24" t="str">
        <f>IF(B1649="","",IFERROR(INDEX('Registru note'!$C$5:$C$504,MATCH(B1649,'Registru note'!$B$5:$B$504,0)),""))</f>
        <v/>
      </c>
      <c r="H1649" s="25" t="str">
        <f t="shared" si="75"/>
        <v/>
      </c>
      <c r="I1649" s="25" t="str">
        <f t="shared" si="76"/>
        <v/>
      </c>
      <c r="J1649" s="15" t="str">
        <f>IF(B1649="","",IFERROR(INDEX('Registru note'!$D$5:$D$504,MATCH(B1649,'Registru note'!$B$5:$B$504,0)),""))</f>
        <v/>
      </c>
      <c r="K1649" s="17" t="str">
        <f>IF(AND(B1649="",D1649="",E1649=""),"",TRIM(IF(ISNA(MATCH(B1649,'Registru note'!$B$5:$B$504,0)),"Nota nu există în registru. ","")&amp;IF(D1649="","Lipsește contul debitor. ",IF(NOT(OR(ISNUMBER(MATCH(TRIM(IF(ISNUMBER(FIND(".",D1649)),LEFT(D1649,FIND(".",D1649)-1),D1649)),PlanCont,0)),ISNUMBER(MATCH(LEFT(TRIM(IF(ISNUMBER(FIND(".",D1649)),LEFT(D1649,FIND(".",D1649)-1),D1649)),4),PlanCont,0)),ISNUMBER(MATCH(LEFT(TRIM(IF(ISNUMBER(FIND(".",D1649)),LEFT(D1649,FIND(".",D1649)-1),D1649)),3),PlanCont,0)))),"Contul debitor nu există în plan. ",""))&amp;IF(E1649="","Lipsește contul creditor. ",IF(NOT(OR(ISNUMBER(MATCH(TRIM(IF(ISNUMBER(FIND(".",E1649)),LEFT(E1649,FIND(".",E1649)-1),E1649)),PlanCont,0)),ISNUMBER(MATCH(LEFT(TRIM(IF(ISNUMBER(FIND(".",E1649)),LEFT(E1649,FIND(".",E1649)-1),E1649)),4),PlanCont,0)),ISNUMBER(MATCH(LEFT(TRIM(IF(ISNUMBER(FIND(".",E1649)),LEFT(E1649,FIND(".",E1649)-1),E1649)),3),PlanCont,0)))),"Contul creditor nu există în plan. ",""))&amp;IF(AND(D1649&lt;&gt;"",TRIM(D1649&amp;"")=TRIM(E1649&amp;"")),"Același cont pe debit și credit. ","")&amp;IF(N(F1649)=0,"Lipsește suma. ","")&amp;IF(AND(N(F1649)&lt;0,J1649&lt;&gt;"Stornare"),"Sumă negativă într-o notă care nu e de stornare. ","")&amp;IF(C1649="","Lipsește explicația. ","")))</f>
        <v/>
      </c>
      <c r="L1649" s="1" t="str">
        <f>IF(B1649="","",B1649&amp;"|"&amp;COUNTIF($B$5:B1649,B1649))</f>
        <v/>
      </c>
      <c r="M1649" s="1" t="str">
        <f t="shared" si="77"/>
        <v/>
      </c>
    </row>
    <row r="1650" spans="2:13" x14ac:dyDescent="0.2">
      <c r="B1650" s="18"/>
      <c r="C1650" s="13"/>
      <c r="D1650" s="22"/>
      <c r="E1650" s="22"/>
      <c r="F1650" s="23"/>
      <c r="G1650" s="24" t="str">
        <f>IF(B1650="","",IFERROR(INDEX('Registru note'!$C$5:$C$504,MATCH(B1650,'Registru note'!$B$5:$B$504,0)),""))</f>
        <v/>
      </c>
      <c r="H1650" s="25" t="str">
        <f t="shared" si="75"/>
        <v/>
      </c>
      <c r="I1650" s="25" t="str">
        <f t="shared" si="76"/>
        <v/>
      </c>
      <c r="J1650" s="15" t="str">
        <f>IF(B1650="","",IFERROR(INDEX('Registru note'!$D$5:$D$504,MATCH(B1650,'Registru note'!$B$5:$B$504,0)),""))</f>
        <v/>
      </c>
      <c r="K1650" s="17" t="str">
        <f>IF(AND(B1650="",D1650="",E1650=""),"",TRIM(IF(ISNA(MATCH(B1650,'Registru note'!$B$5:$B$504,0)),"Nota nu există în registru. ","")&amp;IF(D1650="","Lipsește contul debitor. ",IF(NOT(OR(ISNUMBER(MATCH(TRIM(IF(ISNUMBER(FIND(".",D1650)),LEFT(D1650,FIND(".",D1650)-1),D1650)),PlanCont,0)),ISNUMBER(MATCH(LEFT(TRIM(IF(ISNUMBER(FIND(".",D1650)),LEFT(D1650,FIND(".",D1650)-1),D1650)),4),PlanCont,0)),ISNUMBER(MATCH(LEFT(TRIM(IF(ISNUMBER(FIND(".",D1650)),LEFT(D1650,FIND(".",D1650)-1),D1650)),3),PlanCont,0)))),"Contul debitor nu există în plan. ",""))&amp;IF(E1650="","Lipsește contul creditor. ",IF(NOT(OR(ISNUMBER(MATCH(TRIM(IF(ISNUMBER(FIND(".",E1650)),LEFT(E1650,FIND(".",E1650)-1),E1650)),PlanCont,0)),ISNUMBER(MATCH(LEFT(TRIM(IF(ISNUMBER(FIND(".",E1650)),LEFT(E1650,FIND(".",E1650)-1),E1650)),4),PlanCont,0)),ISNUMBER(MATCH(LEFT(TRIM(IF(ISNUMBER(FIND(".",E1650)),LEFT(E1650,FIND(".",E1650)-1),E1650)),3),PlanCont,0)))),"Contul creditor nu există în plan. ",""))&amp;IF(AND(D1650&lt;&gt;"",TRIM(D1650&amp;"")=TRIM(E1650&amp;"")),"Același cont pe debit și credit. ","")&amp;IF(N(F1650)=0,"Lipsește suma. ","")&amp;IF(AND(N(F1650)&lt;0,J1650&lt;&gt;"Stornare"),"Sumă negativă într-o notă care nu e de stornare. ","")&amp;IF(C1650="","Lipsește explicația. ","")))</f>
        <v/>
      </c>
      <c r="L1650" s="1" t="str">
        <f>IF(B1650="","",B1650&amp;"|"&amp;COUNTIF($B$5:B1650,B1650))</f>
        <v/>
      </c>
      <c r="M1650" s="1" t="str">
        <f t="shared" si="77"/>
        <v/>
      </c>
    </row>
    <row r="1651" spans="2:13" x14ac:dyDescent="0.2">
      <c r="B1651" s="18"/>
      <c r="C1651" s="13"/>
      <c r="D1651" s="22"/>
      <c r="E1651" s="22"/>
      <c r="F1651" s="23"/>
      <c r="G1651" s="24" t="str">
        <f>IF(B1651="","",IFERROR(INDEX('Registru note'!$C$5:$C$504,MATCH(B1651,'Registru note'!$B$5:$B$504,0)),""))</f>
        <v/>
      </c>
      <c r="H1651" s="25" t="str">
        <f t="shared" si="75"/>
        <v/>
      </c>
      <c r="I1651" s="25" t="str">
        <f t="shared" si="76"/>
        <v/>
      </c>
      <c r="J1651" s="15" t="str">
        <f>IF(B1651="","",IFERROR(INDEX('Registru note'!$D$5:$D$504,MATCH(B1651,'Registru note'!$B$5:$B$504,0)),""))</f>
        <v/>
      </c>
      <c r="K1651" s="17" t="str">
        <f>IF(AND(B1651="",D1651="",E1651=""),"",TRIM(IF(ISNA(MATCH(B1651,'Registru note'!$B$5:$B$504,0)),"Nota nu există în registru. ","")&amp;IF(D1651="","Lipsește contul debitor. ",IF(NOT(OR(ISNUMBER(MATCH(TRIM(IF(ISNUMBER(FIND(".",D1651)),LEFT(D1651,FIND(".",D1651)-1),D1651)),PlanCont,0)),ISNUMBER(MATCH(LEFT(TRIM(IF(ISNUMBER(FIND(".",D1651)),LEFT(D1651,FIND(".",D1651)-1),D1651)),4),PlanCont,0)),ISNUMBER(MATCH(LEFT(TRIM(IF(ISNUMBER(FIND(".",D1651)),LEFT(D1651,FIND(".",D1651)-1),D1651)),3),PlanCont,0)))),"Contul debitor nu există în plan. ",""))&amp;IF(E1651="","Lipsește contul creditor. ",IF(NOT(OR(ISNUMBER(MATCH(TRIM(IF(ISNUMBER(FIND(".",E1651)),LEFT(E1651,FIND(".",E1651)-1),E1651)),PlanCont,0)),ISNUMBER(MATCH(LEFT(TRIM(IF(ISNUMBER(FIND(".",E1651)),LEFT(E1651,FIND(".",E1651)-1),E1651)),4),PlanCont,0)),ISNUMBER(MATCH(LEFT(TRIM(IF(ISNUMBER(FIND(".",E1651)),LEFT(E1651,FIND(".",E1651)-1),E1651)),3),PlanCont,0)))),"Contul creditor nu există în plan. ",""))&amp;IF(AND(D1651&lt;&gt;"",TRIM(D1651&amp;"")=TRIM(E1651&amp;"")),"Același cont pe debit și credit. ","")&amp;IF(N(F1651)=0,"Lipsește suma. ","")&amp;IF(AND(N(F1651)&lt;0,J1651&lt;&gt;"Stornare"),"Sumă negativă într-o notă care nu e de stornare. ","")&amp;IF(C1651="","Lipsește explicația. ","")))</f>
        <v/>
      </c>
      <c r="L1651" s="1" t="str">
        <f>IF(B1651="","",B1651&amp;"|"&amp;COUNTIF($B$5:B1651,B1651))</f>
        <v/>
      </c>
      <c r="M1651" s="1" t="str">
        <f t="shared" si="77"/>
        <v/>
      </c>
    </row>
    <row r="1652" spans="2:13" x14ac:dyDescent="0.2">
      <c r="B1652" s="18"/>
      <c r="C1652" s="13"/>
      <c r="D1652" s="22"/>
      <c r="E1652" s="22"/>
      <c r="F1652" s="23"/>
      <c r="G1652" s="24" t="str">
        <f>IF(B1652="","",IFERROR(INDEX('Registru note'!$C$5:$C$504,MATCH(B1652,'Registru note'!$B$5:$B$504,0)),""))</f>
        <v/>
      </c>
      <c r="H1652" s="25" t="str">
        <f t="shared" si="75"/>
        <v/>
      </c>
      <c r="I1652" s="25" t="str">
        <f t="shared" si="76"/>
        <v/>
      </c>
      <c r="J1652" s="15" t="str">
        <f>IF(B1652="","",IFERROR(INDEX('Registru note'!$D$5:$D$504,MATCH(B1652,'Registru note'!$B$5:$B$504,0)),""))</f>
        <v/>
      </c>
      <c r="K1652" s="17" t="str">
        <f>IF(AND(B1652="",D1652="",E1652=""),"",TRIM(IF(ISNA(MATCH(B1652,'Registru note'!$B$5:$B$504,0)),"Nota nu există în registru. ","")&amp;IF(D1652="","Lipsește contul debitor. ",IF(NOT(OR(ISNUMBER(MATCH(TRIM(IF(ISNUMBER(FIND(".",D1652)),LEFT(D1652,FIND(".",D1652)-1),D1652)),PlanCont,0)),ISNUMBER(MATCH(LEFT(TRIM(IF(ISNUMBER(FIND(".",D1652)),LEFT(D1652,FIND(".",D1652)-1),D1652)),4),PlanCont,0)),ISNUMBER(MATCH(LEFT(TRIM(IF(ISNUMBER(FIND(".",D1652)),LEFT(D1652,FIND(".",D1652)-1),D1652)),3),PlanCont,0)))),"Contul debitor nu există în plan. ",""))&amp;IF(E1652="","Lipsește contul creditor. ",IF(NOT(OR(ISNUMBER(MATCH(TRIM(IF(ISNUMBER(FIND(".",E1652)),LEFT(E1652,FIND(".",E1652)-1),E1652)),PlanCont,0)),ISNUMBER(MATCH(LEFT(TRIM(IF(ISNUMBER(FIND(".",E1652)),LEFT(E1652,FIND(".",E1652)-1),E1652)),4),PlanCont,0)),ISNUMBER(MATCH(LEFT(TRIM(IF(ISNUMBER(FIND(".",E1652)),LEFT(E1652,FIND(".",E1652)-1),E1652)),3),PlanCont,0)))),"Contul creditor nu există în plan. ",""))&amp;IF(AND(D1652&lt;&gt;"",TRIM(D1652&amp;"")=TRIM(E1652&amp;"")),"Același cont pe debit și credit. ","")&amp;IF(N(F1652)=0,"Lipsește suma. ","")&amp;IF(AND(N(F1652)&lt;0,J1652&lt;&gt;"Stornare"),"Sumă negativă într-o notă care nu e de stornare. ","")&amp;IF(C1652="","Lipsește explicația. ","")))</f>
        <v/>
      </c>
      <c r="L1652" s="1" t="str">
        <f>IF(B1652="","",B1652&amp;"|"&amp;COUNTIF($B$5:B1652,B1652))</f>
        <v/>
      </c>
      <c r="M1652" s="1" t="str">
        <f t="shared" si="77"/>
        <v/>
      </c>
    </row>
    <row r="1653" spans="2:13" x14ac:dyDescent="0.2">
      <c r="B1653" s="18"/>
      <c r="C1653" s="13"/>
      <c r="D1653" s="22"/>
      <c r="E1653" s="22"/>
      <c r="F1653" s="23"/>
      <c r="G1653" s="24" t="str">
        <f>IF(B1653="","",IFERROR(INDEX('Registru note'!$C$5:$C$504,MATCH(B1653,'Registru note'!$B$5:$B$504,0)),""))</f>
        <v/>
      </c>
      <c r="H1653" s="25" t="str">
        <f t="shared" si="75"/>
        <v/>
      </c>
      <c r="I1653" s="25" t="str">
        <f t="shared" si="76"/>
        <v/>
      </c>
      <c r="J1653" s="15" t="str">
        <f>IF(B1653="","",IFERROR(INDEX('Registru note'!$D$5:$D$504,MATCH(B1653,'Registru note'!$B$5:$B$504,0)),""))</f>
        <v/>
      </c>
      <c r="K1653" s="17" t="str">
        <f>IF(AND(B1653="",D1653="",E1653=""),"",TRIM(IF(ISNA(MATCH(B1653,'Registru note'!$B$5:$B$504,0)),"Nota nu există în registru. ","")&amp;IF(D1653="","Lipsește contul debitor. ",IF(NOT(OR(ISNUMBER(MATCH(TRIM(IF(ISNUMBER(FIND(".",D1653)),LEFT(D1653,FIND(".",D1653)-1),D1653)),PlanCont,0)),ISNUMBER(MATCH(LEFT(TRIM(IF(ISNUMBER(FIND(".",D1653)),LEFT(D1653,FIND(".",D1653)-1),D1653)),4),PlanCont,0)),ISNUMBER(MATCH(LEFT(TRIM(IF(ISNUMBER(FIND(".",D1653)),LEFT(D1653,FIND(".",D1653)-1),D1653)),3),PlanCont,0)))),"Contul debitor nu există în plan. ",""))&amp;IF(E1653="","Lipsește contul creditor. ",IF(NOT(OR(ISNUMBER(MATCH(TRIM(IF(ISNUMBER(FIND(".",E1653)),LEFT(E1653,FIND(".",E1653)-1),E1653)),PlanCont,0)),ISNUMBER(MATCH(LEFT(TRIM(IF(ISNUMBER(FIND(".",E1653)),LEFT(E1653,FIND(".",E1653)-1),E1653)),4),PlanCont,0)),ISNUMBER(MATCH(LEFT(TRIM(IF(ISNUMBER(FIND(".",E1653)),LEFT(E1653,FIND(".",E1653)-1),E1653)),3),PlanCont,0)))),"Contul creditor nu există în plan. ",""))&amp;IF(AND(D1653&lt;&gt;"",TRIM(D1653&amp;"")=TRIM(E1653&amp;"")),"Același cont pe debit și credit. ","")&amp;IF(N(F1653)=0,"Lipsește suma. ","")&amp;IF(AND(N(F1653)&lt;0,J1653&lt;&gt;"Stornare"),"Sumă negativă într-o notă care nu e de stornare. ","")&amp;IF(C1653="","Lipsește explicația. ","")))</f>
        <v/>
      </c>
      <c r="L1653" s="1" t="str">
        <f>IF(B1653="","",B1653&amp;"|"&amp;COUNTIF($B$5:B1653,B1653))</f>
        <v/>
      </c>
      <c r="M1653" s="1" t="str">
        <f t="shared" si="77"/>
        <v/>
      </c>
    </row>
    <row r="1654" spans="2:13" x14ac:dyDescent="0.2">
      <c r="B1654" s="18"/>
      <c r="C1654" s="13"/>
      <c r="D1654" s="22"/>
      <c r="E1654" s="22"/>
      <c r="F1654" s="23"/>
      <c r="G1654" s="24" t="str">
        <f>IF(B1654="","",IFERROR(INDEX('Registru note'!$C$5:$C$504,MATCH(B1654,'Registru note'!$B$5:$B$504,0)),""))</f>
        <v/>
      </c>
      <c r="H1654" s="25" t="str">
        <f t="shared" si="75"/>
        <v/>
      </c>
      <c r="I1654" s="25" t="str">
        <f t="shared" si="76"/>
        <v/>
      </c>
      <c r="J1654" s="15" t="str">
        <f>IF(B1654="","",IFERROR(INDEX('Registru note'!$D$5:$D$504,MATCH(B1654,'Registru note'!$B$5:$B$504,0)),""))</f>
        <v/>
      </c>
      <c r="K1654" s="17" t="str">
        <f>IF(AND(B1654="",D1654="",E1654=""),"",TRIM(IF(ISNA(MATCH(B1654,'Registru note'!$B$5:$B$504,0)),"Nota nu există în registru. ","")&amp;IF(D1654="","Lipsește contul debitor. ",IF(NOT(OR(ISNUMBER(MATCH(TRIM(IF(ISNUMBER(FIND(".",D1654)),LEFT(D1654,FIND(".",D1654)-1),D1654)),PlanCont,0)),ISNUMBER(MATCH(LEFT(TRIM(IF(ISNUMBER(FIND(".",D1654)),LEFT(D1654,FIND(".",D1654)-1),D1654)),4),PlanCont,0)),ISNUMBER(MATCH(LEFT(TRIM(IF(ISNUMBER(FIND(".",D1654)),LEFT(D1654,FIND(".",D1654)-1),D1654)),3),PlanCont,0)))),"Contul debitor nu există în plan. ",""))&amp;IF(E1654="","Lipsește contul creditor. ",IF(NOT(OR(ISNUMBER(MATCH(TRIM(IF(ISNUMBER(FIND(".",E1654)),LEFT(E1654,FIND(".",E1654)-1),E1654)),PlanCont,0)),ISNUMBER(MATCH(LEFT(TRIM(IF(ISNUMBER(FIND(".",E1654)),LEFT(E1654,FIND(".",E1654)-1),E1654)),4),PlanCont,0)),ISNUMBER(MATCH(LEFT(TRIM(IF(ISNUMBER(FIND(".",E1654)),LEFT(E1654,FIND(".",E1654)-1),E1654)),3),PlanCont,0)))),"Contul creditor nu există în plan. ",""))&amp;IF(AND(D1654&lt;&gt;"",TRIM(D1654&amp;"")=TRIM(E1654&amp;"")),"Același cont pe debit și credit. ","")&amp;IF(N(F1654)=0,"Lipsește suma. ","")&amp;IF(AND(N(F1654)&lt;0,J1654&lt;&gt;"Stornare"),"Sumă negativă într-o notă care nu e de stornare. ","")&amp;IF(C1654="","Lipsește explicația. ","")))</f>
        <v/>
      </c>
      <c r="L1654" s="1" t="str">
        <f>IF(B1654="","",B1654&amp;"|"&amp;COUNTIF($B$5:B1654,B1654))</f>
        <v/>
      </c>
      <c r="M1654" s="1" t="str">
        <f t="shared" si="77"/>
        <v/>
      </c>
    </row>
    <row r="1655" spans="2:13" x14ac:dyDescent="0.2">
      <c r="B1655" s="18"/>
      <c r="C1655" s="13"/>
      <c r="D1655" s="22"/>
      <c r="E1655" s="22"/>
      <c r="F1655" s="23"/>
      <c r="G1655" s="24" t="str">
        <f>IF(B1655="","",IFERROR(INDEX('Registru note'!$C$5:$C$504,MATCH(B1655,'Registru note'!$B$5:$B$504,0)),""))</f>
        <v/>
      </c>
      <c r="H1655" s="25" t="str">
        <f t="shared" si="75"/>
        <v/>
      </c>
      <c r="I1655" s="25" t="str">
        <f t="shared" si="76"/>
        <v/>
      </c>
      <c r="J1655" s="15" t="str">
        <f>IF(B1655="","",IFERROR(INDEX('Registru note'!$D$5:$D$504,MATCH(B1655,'Registru note'!$B$5:$B$504,0)),""))</f>
        <v/>
      </c>
      <c r="K1655" s="17" t="str">
        <f>IF(AND(B1655="",D1655="",E1655=""),"",TRIM(IF(ISNA(MATCH(B1655,'Registru note'!$B$5:$B$504,0)),"Nota nu există în registru. ","")&amp;IF(D1655="","Lipsește contul debitor. ",IF(NOT(OR(ISNUMBER(MATCH(TRIM(IF(ISNUMBER(FIND(".",D1655)),LEFT(D1655,FIND(".",D1655)-1),D1655)),PlanCont,0)),ISNUMBER(MATCH(LEFT(TRIM(IF(ISNUMBER(FIND(".",D1655)),LEFT(D1655,FIND(".",D1655)-1),D1655)),4),PlanCont,0)),ISNUMBER(MATCH(LEFT(TRIM(IF(ISNUMBER(FIND(".",D1655)),LEFT(D1655,FIND(".",D1655)-1),D1655)),3),PlanCont,0)))),"Contul debitor nu există în plan. ",""))&amp;IF(E1655="","Lipsește contul creditor. ",IF(NOT(OR(ISNUMBER(MATCH(TRIM(IF(ISNUMBER(FIND(".",E1655)),LEFT(E1655,FIND(".",E1655)-1),E1655)),PlanCont,0)),ISNUMBER(MATCH(LEFT(TRIM(IF(ISNUMBER(FIND(".",E1655)),LEFT(E1655,FIND(".",E1655)-1),E1655)),4),PlanCont,0)),ISNUMBER(MATCH(LEFT(TRIM(IF(ISNUMBER(FIND(".",E1655)),LEFT(E1655,FIND(".",E1655)-1),E1655)),3),PlanCont,0)))),"Contul creditor nu există în plan. ",""))&amp;IF(AND(D1655&lt;&gt;"",TRIM(D1655&amp;"")=TRIM(E1655&amp;"")),"Același cont pe debit și credit. ","")&amp;IF(N(F1655)=0,"Lipsește suma. ","")&amp;IF(AND(N(F1655)&lt;0,J1655&lt;&gt;"Stornare"),"Sumă negativă într-o notă care nu e de stornare. ","")&amp;IF(C1655="","Lipsește explicația. ","")))</f>
        <v/>
      </c>
      <c r="L1655" s="1" t="str">
        <f>IF(B1655="","",B1655&amp;"|"&amp;COUNTIF($B$5:B1655,B1655))</f>
        <v/>
      </c>
      <c r="M1655" s="1" t="str">
        <f t="shared" si="77"/>
        <v/>
      </c>
    </row>
    <row r="1656" spans="2:13" x14ac:dyDescent="0.2">
      <c r="B1656" s="18"/>
      <c r="C1656" s="13"/>
      <c r="D1656" s="22"/>
      <c r="E1656" s="22"/>
      <c r="F1656" s="23"/>
      <c r="G1656" s="24" t="str">
        <f>IF(B1656="","",IFERROR(INDEX('Registru note'!$C$5:$C$504,MATCH(B1656,'Registru note'!$B$5:$B$504,0)),""))</f>
        <v/>
      </c>
      <c r="H1656" s="25" t="str">
        <f t="shared" si="75"/>
        <v/>
      </c>
      <c r="I1656" s="25" t="str">
        <f t="shared" si="76"/>
        <v/>
      </c>
      <c r="J1656" s="15" t="str">
        <f>IF(B1656="","",IFERROR(INDEX('Registru note'!$D$5:$D$504,MATCH(B1656,'Registru note'!$B$5:$B$504,0)),""))</f>
        <v/>
      </c>
      <c r="K1656" s="17" t="str">
        <f>IF(AND(B1656="",D1656="",E1656=""),"",TRIM(IF(ISNA(MATCH(B1656,'Registru note'!$B$5:$B$504,0)),"Nota nu există în registru. ","")&amp;IF(D1656="","Lipsește contul debitor. ",IF(NOT(OR(ISNUMBER(MATCH(TRIM(IF(ISNUMBER(FIND(".",D1656)),LEFT(D1656,FIND(".",D1656)-1),D1656)),PlanCont,0)),ISNUMBER(MATCH(LEFT(TRIM(IF(ISNUMBER(FIND(".",D1656)),LEFT(D1656,FIND(".",D1656)-1),D1656)),4),PlanCont,0)),ISNUMBER(MATCH(LEFT(TRIM(IF(ISNUMBER(FIND(".",D1656)),LEFT(D1656,FIND(".",D1656)-1),D1656)),3),PlanCont,0)))),"Contul debitor nu există în plan. ",""))&amp;IF(E1656="","Lipsește contul creditor. ",IF(NOT(OR(ISNUMBER(MATCH(TRIM(IF(ISNUMBER(FIND(".",E1656)),LEFT(E1656,FIND(".",E1656)-1),E1656)),PlanCont,0)),ISNUMBER(MATCH(LEFT(TRIM(IF(ISNUMBER(FIND(".",E1656)),LEFT(E1656,FIND(".",E1656)-1),E1656)),4),PlanCont,0)),ISNUMBER(MATCH(LEFT(TRIM(IF(ISNUMBER(FIND(".",E1656)),LEFT(E1656,FIND(".",E1656)-1),E1656)),3),PlanCont,0)))),"Contul creditor nu există în plan. ",""))&amp;IF(AND(D1656&lt;&gt;"",TRIM(D1656&amp;"")=TRIM(E1656&amp;"")),"Același cont pe debit și credit. ","")&amp;IF(N(F1656)=0,"Lipsește suma. ","")&amp;IF(AND(N(F1656)&lt;0,J1656&lt;&gt;"Stornare"),"Sumă negativă într-o notă care nu e de stornare. ","")&amp;IF(C1656="","Lipsește explicația. ","")))</f>
        <v/>
      </c>
      <c r="L1656" s="1" t="str">
        <f>IF(B1656="","",B1656&amp;"|"&amp;COUNTIF($B$5:B1656,B1656))</f>
        <v/>
      </c>
      <c r="M1656" s="1" t="str">
        <f t="shared" si="77"/>
        <v/>
      </c>
    </row>
    <row r="1657" spans="2:13" x14ac:dyDescent="0.2">
      <c r="B1657" s="18"/>
      <c r="C1657" s="13"/>
      <c r="D1657" s="22"/>
      <c r="E1657" s="22"/>
      <c r="F1657" s="23"/>
      <c r="G1657" s="24" t="str">
        <f>IF(B1657="","",IFERROR(INDEX('Registru note'!$C$5:$C$504,MATCH(B1657,'Registru note'!$B$5:$B$504,0)),""))</f>
        <v/>
      </c>
      <c r="H1657" s="25" t="str">
        <f t="shared" si="75"/>
        <v/>
      </c>
      <c r="I1657" s="25" t="str">
        <f t="shared" si="76"/>
        <v/>
      </c>
      <c r="J1657" s="15" t="str">
        <f>IF(B1657="","",IFERROR(INDEX('Registru note'!$D$5:$D$504,MATCH(B1657,'Registru note'!$B$5:$B$504,0)),""))</f>
        <v/>
      </c>
      <c r="K1657" s="17" t="str">
        <f>IF(AND(B1657="",D1657="",E1657=""),"",TRIM(IF(ISNA(MATCH(B1657,'Registru note'!$B$5:$B$504,0)),"Nota nu există în registru. ","")&amp;IF(D1657="","Lipsește contul debitor. ",IF(NOT(OR(ISNUMBER(MATCH(TRIM(IF(ISNUMBER(FIND(".",D1657)),LEFT(D1657,FIND(".",D1657)-1),D1657)),PlanCont,0)),ISNUMBER(MATCH(LEFT(TRIM(IF(ISNUMBER(FIND(".",D1657)),LEFT(D1657,FIND(".",D1657)-1),D1657)),4),PlanCont,0)),ISNUMBER(MATCH(LEFT(TRIM(IF(ISNUMBER(FIND(".",D1657)),LEFT(D1657,FIND(".",D1657)-1),D1657)),3),PlanCont,0)))),"Contul debitor nu există în plan. ",""))&amp;IF(E1657="","Lipsește contul creditor. ",IF(NOT(OR(ISNUMBER(MATCH(TRIM(IF(ISNUMBER(FIND(".",E1657)),LEFT(E1657,FIND(".",E1657)-1),E1657)),PlanCont,0)),ISNUMBER(MATCH(LEFT(TRIM(IF(ISNUMBER(FIND(".",E1657)),LEFT(E1657,FIND(".",E1657)-1),E1657)),4),PlanCont,0)),ISNUMBER(MATCH(LEFT(TRIM(IF(ISNUMBER(FIND(".",E1657)),LEFT(E1657,FIND(".",E1657)-1),E1657)),3),PlanCont,0)))),"Contul creditor nu există în plan. ",""))&amp;IF(AND(D1657&lt;&gt;"",TRIM(D1657&amp;"")=TRIM(E1657&amp;"")),"Același cont pe debit și credit. ","")&amp;IF(N(F1657)=0,"Lipsește suma. ","")&amp;IF(AND(N(F1657)&lt;0,J1657&lt;&gt;"Stornare"),"Sumă negativă într-o notă care nu e de stornare. ","")&amp;IF(C1657="","Lipsește explicația. ","")))</f>
        <v/>
      </c>
      <c r="L1657" s="1" t="str">
        <f>IF(B1657="","",B1657&amp;"|"&amp;COUNTIF($B$5:B1657,B1657))</f>
        <v/>
      </c>
      <c r="M1657" s="1" t="str">
        <f t="shared" si="77"/>
        <v/>
      </c>
    </row>
    <row r="1658" spans="2:13" x14ac:dyDescent="0.2">
      <c r="B1658" s="18"/>
      <c r="C1658" s="13"/>
      <c r="D1658" s="22"/>
      <c r="E1658" s="22"/>
      <c r="F1658" s="23"/>
      <c r="G1658" s="24" t="str">
        <f>IF(B1658="","",IFERROR(INDEX('Registru note'!$C$5:$C$504,MATCH(B1658,'Registru note'!$B$5:$B$504,0)),""))</f>
        <v/>
      </c>
      <c r="H1658" s="25" t="str">
        <f t="shared" si="75"/>
        <v/>
      </c>
      <c r="I1658" s="25" t="str">
        <f t="shared" si="76"/>
        <v/>
      </c>
      <c r="J1658" s="15" t="str">
        <f>IF(B1658="","",IFERROR(INDEX('Registru note'!$D$5:$D$504,MATCH(B1658,'Registru note'!$B$5:$B$504,0)),""))</f>
        <v/>
      </c>
      <c r="K1658" s="17" t="str">
        <f>IF(AND(B1658="",D1658="",E1658=""),"",TRIM(IF(ISNA(MATCH(B1658,'Registru note'!$B$5:$B$504,0)),"Nota nu există în registru. ","")&amp;IF(D1658="","Lipsește contul debitor. ",IF(NOT(OR(ISNUMBER(MATCH(TRIM(IF(ISNUMBER(FIND(".",D1658)),LEFT(D1658,FIND(".",D1658)-1),D1658)),PlanCont,0)),ISNUMBER(MATCH(LEFT(TRIM(IF(ISNUMBER(FIND(".",D1658)),LEFT(D1658,FIND(".",D1658)-1),D1658)),4),PlanCont,0)),ISNUMBER(MATCH(LEFT(TRIM(IF(ISNUMBER(FIND(".",D1658)),LEFT(D1658,FIND(".",D1658)-1),D1658)),3),PlanCont,0)))),"Contul debitor nu există în plan. ",""))&amp;IF(E1658="","Lipsește contul creditor. ",IF(NOT(OR(ISNUMBER(MATCH(TRIM(IF(ISNUMBER(FIND(".",E1658)),LEFT(E1658,FIND(".",E1658)-1),E1658)),PlanCont,0)),ISNUMBER(MATCH(LEFT(TRIM(IF(ISNUMBER(FIND(".",E1658)),LEFT(E1658,FIND(".",E1658)-1),E1658)),4),PlanCont,0)),ISNUMBER(MATCH(LEFT(TRIM(IF(ISNUMBER(FIND(".",E1658)),LEFT(E1658,FIND(".",E1658)-1),E1658)),3),PlanCont,0)))),"Contul creditor nu există în plan. ",""))&amp;IF(AND(D1658&lt;&gt;"",TRIM(D1658&amp;"")=TRIM(E1658&amp;"")),"Același cont pe debit și credit. ","")&amp;IF(N(F1658)=0,"Lipsește suma. ","")&amp;IF(AND(N(F1658)&lt;0,J1658&lt;&gt;"Stornare"),"Sumă negativă într-o notă care nu e de stornare. ","")&amp;IF(C1658="","Lipsește explicația. ","")))</f>
        <v/>
      </c>
      <c r="L1658" s="1" t="str">
        <f>IF(B1658="","",B1658&amp;"|"&amp;COUNTIF($B$5:B1658,B1658))</f>
        <v/>
      </c>
      <c r="M1658" s="1" t="str">
        <f t="shared" si="77"/>
        <v/>
      </c>
    </row>
    <row r="1659" spans="2:13" x14ac:dyDescent="0.2">
      <c r="B1659" s="18"/>
      <c r="C1659" s="13"/>
      <c r="D1659" s="22"/>
      <c r="E1659" s="22"/>
      <c r="F1659" s="23"/>
      <c r="G1659" s="24" t="str">
        <f>IF(B1659="","",IFERROR(INDEX('Registru note'!$C$5:$C$504,MATCH(B1659,'Registru note'!$B$5:$B$504,0)),""))</f>
        <v/>
      </c>
      <c r="H1659" s="25" t="str">
        <f t="shared" si="75"/>
        <v/>
      </c>
      <c r="I1659" s="25" t="str">
        <f t="shared" si="76"/>
        <v/>
      </c>
      <c r="J1659" s="15" t="str">
        <f>IF(B1659="","",IFERROR(INDEX('Registru note'!$D$5:$D$504,MATCH(B1659,'Registru note'!$B$5:$B$504,0)),""))</f>
        <v/>
      </c>
      <c r="K1659" s="17" t="str">
        <f>IF(AND(B1659="",D1659="",E1659=""),"",TRIM(IF(ISNA(MATCH(B1659,'Registru note'!$B$5:$B$504,0)),"Nota nu există în registru. ","")&amp;IF(D1659="","Lipsește contul debitor. ",IF(NOT(OR(ISNUMBER(MATCH(TRIM(IF(ISNUMBER(FIND(".",D1659)),LEFT(D1659,FIND(".",D1659)-1),D1659)),PlanCont,0)),ISNUMBER(MATCH(LEFT(TRIM(IF(ISNUMBER(FIND(".",D1659)),LEFT(D1659,FIND(".",D1659)-1),D1659)),4),PlanCont,0)),ISNUMBER(MATCH(LEFT(TRIM(IF(ISNUMBER(FIND(".",D1659)),LEFT(D1659,FIND(".",D1659)-1),D1659)),3),PlanCont,0)))),"Contul debitor nu există în plan. ",""))&amp;IF(E1659="","Lipsește contul creditor. ",IF(NOT(OR(ISNUMBER(MATCH(TRIM(IF(ISNUMBER(FIND(".",E1659)),LEFT(E1659,FIND(".",E1659)-1),E1659)),PlanCont,0)),ISNUMBER(MATCH(LEFT(TRIM(IF(ISNUMBER(FIND(".",E1659)),LEFT(E1659,FIND(".",E1659)-1),E1659)),4),PlanCont,0)),ISNUMBER(MATCH(LEFT(TRIM(IF(ISNUMBER(FIND(".",E1659)),LEFT(E1659,FIND(".",E1659)-1),E1659)),3),PlanCont,0)))),"Contul creditor nu există în plan. ",""))&amp;IF(AND(D1659&lt;&gt;"",TRIM(D1659&amp;"")=TRIM(E1659&amp;"")),"Același cont pe debit și credit. ","")&amp;IF(N(F1659)=0,"Lipsește suma. ","")&amp;IF(AND(N(F1659)&lt;0,J1659&lt;&gt;"Stornare"),"Sumă negativă într-o notă care nu e de stornare. ","")&amp;IF(C1659="","Lipsește explicația. ","")))</f>
        <v/>
      </c>
      <c r="L1659" s="1" t="str">
        <f>IF(B1659="","",B1659&amp;"|"&amp;COUNTIF($B$5:B1659,B1659))</f>
        <v/>
      </c>
      <c r="M1659" s="1" t="str">
        <f t="shared" si="77"/>
        <v/>
      </c>
    </row>
    <row r="1660" spans="2:13" x14ac:dyDescent="0.2">
      <c r="B1660" s="18"/>
      <c r="C1660" s="13"/>
      <c r="D1660" s="22"/>
      <c r="E1660" s="22"/>
      <c r="F1660" s="23"/>
      <c r="G1660" s="24" t="str">
        <f>IF(B1660="","",IFERROR(INDEX('Registru note'!$C$5:$C$504,MATCH(B1660,'Registru note'!$B$5:$B$504,0)),""))</f>
        <v/>
      </c>
      <c r="H1660" s="25" t="str">
        <f t="shared" si="75"/>
        <v/>
      </c>
      <c r="I1660" s="25" t="str">
        <f t="shared" si="76"/>
        <v/>
      </c>
      <c r="J1660" s="15" t="str">
        <f>IF(B1660="","",IFERROR(INDEX('Registru note'!$D$5:$D$504,MATCH(B1660,'Registru note'!$B$5:$B$504,0)),""))</f>
        <v/>
      </c>
      <c r="K1660" s="17" t="str">
        <f>IF(AND(B1660="",D1660="",E1660=""),"",TRIM(IF(ISNA(MATCH(B1660,'Registru note'!$B$5:$B$504,0)),"Nota nu există în registru. ","")&amp;IF(D1660="","Lipsește contul debitor. ",IF(NOT(OR(ISNUMBER(MATCH(TRIM(IF(ISNUMBER(FIND(".",D1660)),LEFT(D1660,FIND(".",D1660)-1),D1660)),PlanCont,0)),ISNUMBER(MATCH(LEFT(TRIM(IF(ISNUMBER(FIND(".",D1660)),LEFT(D1660,FIND(".",D1660)-1),D1660)),4),PlanCont,0)),ISNUMBER(MATCH(LEFT(TRIM(IF(ISNUMBER(FIND(".",D1660)),LEFT(D1660,FIND(".",D1660)-1),D1660)),3),PlanCont,0)))),"Contul debitor nu există în plan. ",""))&amp;IF(E1660="","Lipsește contul creditor. ",IF(NOT(OR(ISNUMBER(MATCH(TRIM(IF(ISNUMBER(FIND(".",E1660)),LEFT(E1660,FIND(".",E1660)-1),E1660)),PlanCont,0)),ISNUMBER(MATCH(LEFT(TRIM(IF(ISNUMBER(FIND(".",E1660)),LEFT(E1660,FIND(".",E1660)-1),E1660)),4),PlanCont,0)),ISNUMBER(MATCH(LEFT(TRIM(IF(ISNUMBER(FIND(".",E1660)),LEFT(E1660,FIND(".",E1660)-1),E1660)),3),PlanCont,0)))),"Contul creditor nu există în plan. ",""))&amp;IF(AND(D1660&lt;&gt;"",TRIM(D1660&amp;"")=TRIM(E1660&amp;"")),"Același cont pe debit și credit. ","")&amp;IF(N(F1660)=0,"Lipsește suma. ","")&amp;IF(AND(N(F1660)&lt;0,J1660&lt;&gt;"Stornare"),"Sumă negativă într-o notă care nu e de stornare. ","")&amp;IF(C1660="","Lipsește explicația. ","")))</f>
        <v/>
      </c>
      <c r="L1660" s="1" t="str">
        <f>IF(B1660="","",B1660&amp;"|"&amp;COUNTIF($B$5:B1660,B1660))</f>
        <v/>
      </c>
      <c r="M1660" s="1" t="str">
        <f t="shared" si="77"/>
        <v/>
      </c>
    </row>
    <row r="1661" spans="2:13" x14ac:dyDescent="0.2">
      <c r="B1661" s="18"/>
      <c r="C1661" s="13"/>
      <c r="D1661" s="22"/>
      <c r="E1661" s="22"/>
      <c r="F1661" s="23"/>
      <c r="G1661" s="24" t="str">
        <f>IF(B1661="","",IFERROR(INDEX('Registru note'!$C$5:$C$504,MATCH(B1661,'Registru note'!$B$5:$B$504,0)),""))</f>
        <v/>
      </c>
      <c r="H1661" s="25" t="str">
        <f t="shared" si="75"/>
        <v/>
      </c>
      <c r="I1661" s="25" t="str">
        <f t="shared" si="76"/>
        <v/>
      </c>
      <c r="J1661" s="15" t="str">
        <f>IF(B1661="","",IFERROR(INDEX('Registru note'!$D$5:$D$504,MATCH(B1661,'Registru note'!$B$5:$B$504,0)),""))</f>
        <v/>
      </c>
      <c r="K1661" s="17" t="str">
        <f>IF(AND(B1661="",D1661="",E1661=""),"",TRIM(IF(ISNA(MATCH(B1661,'Registru note'!$B$5:$B$504,0)),"Nota nu există în registru. ","")&amp;IF(D1661="","Lipsește contul debitor. ",IF(NOT(OR(ISNUMBER(MATCH(TRIM(IF(ISNUMBER(FIND(".",D1661)),LEFT(D1661,FIND(".",D1661)-1),D1661)),PlanCont,0)),ISNUMBER(MATCH(LEFT(TRIM(IF(ISNUMBER(FIND(".",D1661)),LEFT(D1661,FIND(".",D1661)-1),D1661)),4),PlanCont,0)),ISNUMBER(MATCH(LEFT(TRIM(IF(ISNUMBER(FIND(".",D1661)),LEFT(D1661,FIND(".",D1661)-1),D1661)),3),PlanCont,0)))),"Contul debitor nu există în plan. ",""))&amp;IF(E1661="","Lipsește contul creditor. ",IF(NOT(OR(ISNUMBER(MATCH(TRIM(IF(ISNUMBER(FIND(".",E1661)),LEFT(E1661,FIND(".",E1661)-1),E1661)),PlanCont,0)),ISNUMBER(MATCH(LEFT(TRIM(IF(ISNUMBER(FIND(".",E1661)),LEFT(E1661,FIND(".",E1661)-1),E1661)),4),PlanCont,0)),ISNUMBER(MATCH(LEFT(TRIM(IF(ISNUMBER(FIND(".",E1661)),LEFT(E1661,FIND(".",E1661)-1),E1661)),3),PlanCont,0)))),"Contul creditor nu există în plan. ",""))&amp;IF(AND(D1661&lt;&gt;"",TRIM(D1661&amp;"")=TRIM(E1661&amp;"")),"Același cont pe debit și credit. ","")&amp;IF(N(F1661)=0,"Lipsește suma. ","")&amp;IF(AND(N(F1661)&lt;0,J1661&lt;&gt;"Stornare"),"Sumă negativă într-o notă care nu e de stornare. ","")&amp;IF(C1661="","Lipsește explicația. ","")))</f>
        <v/>
      </c>
      <c r="L1661" s="1" t="str">
        <f>IF(B1661="","",B1661&amp;"|"&amp;COUNTIF($B$5:B1661,B1661))</f>
        <v/>
      </c>
      <c r="M1661" s="1" t="str">
        <f t="shared" si="77"/>
        <v/>
      </c>
    </row>
    <row r="1662" spans="2:13" x14ac:dyDescent="0.2">
      <c r="B1662" s="18"/>
      <c r="C1662" s="13"/>
      <c r="D1662" s="22"/>
      <c r="E1662" s="22"/>
      <c r="F1662" s="23"/>
      <c r="G1662" s="24" t="str">
        <f>IF(B1662="","",IFERROR(INDEX('Registru note'!$C$5:$C$504,MATCH(B1662,'Registru note'!$B$5:$B$504,0)),""))</f>
        <v/>
      </c>
      <c r="H1662" s="25" t="str">
        <f t="shared" si="75"/>
        <v/>
      </c>
      <c r="I1662" s="25" t="str">
        <f t="shared" si="76"/>
        <v/>
      </c>
      <c r="J1662" s="15" t="str">
        <f>IF(B1662="","",IFERROR(INDEX('Registru note'!$D$5:$D$504,MATCH(B1662,'Registru note'!$B$5:$B$504,0)),""))</f>
        <v/>
      </c>
      <c r="K1662" s="17" t="str">
        <f>IF(AND(B1662="",D1662="",E1662=""),"",TRIM(IF(ISNA(MATCH(B1662,'Registru note'!$B$5:$B$504,0)),"Nota nu există în registru. ","")&amp;IF(D1662="","Lipsește contul debitor. ",IF(NOT(OR(ISNUMBER(MATCH(TRIM(IF(ISNUMBER(FIND(".",D1662)),LEFT(D1662,FIND(".",D1662)-1),D1662)),PlanCont,0)),ISNUMBER(MATCH(LEFT(TRIM(IF(ISNUMBER(FIND(".",D1662)),LEFT(D1662,FIND(".",D1662)-1),D1662)),4),PlanCont,0)),ISNUMBER(MATCH(LEFT(TRIM(IF(ISNUMBER(FIND(".",D1662)),LEFT(D1662,FIND(".",D1662)-1),D1662)),3),PlanCont,0)))),"Contul debitor nu există în plan. ",""))&amp;IF(E1662="","Lipsește contul creditor. ",IF(NOT(OR(ISNUMBER(MATCH(TRIM(IF(ISNUMBER(FIND(".",E1662)),LEFT(E1662,FIND(".",E1662)-1),E1662)),PlanCont,0)),ISNUMBER(MATCH(LEFT(TRIM(IF(ISNUMBER(FIND(".",E1662)),LEFT(E1662,FIND(".",E1662)-1),E1662)),4),PlanCont,0)),ISNUMBER(MATCH(LEFT(TRIM(IF(ISNUMBER(FIND(".",E1662)),LEFT(E1662,FIND(".",E1662)-1),E1662)),3),PlanCont,0)))),"Contul creditor nu există în plan. ",""))&amp;IF(AND(D1662&lt;&gt;"",TRIM(D1662&amp;"")=TRIM(E1662&amp;"")),"Același cont pe debit și credit. ","")&amp;IF(N(F1662)=0,"Lipsește suma. ","")&amp;IF(AND(N(F1662)&lt;0,J1662&lt;&gt;"Stornare"),"Sumă negativă într-o notă care nu e de stornare. ","")&amp;IF(C1662="","Lipsește explicația. ","")))</f>
        <v/>
      </c>
      <c r="L1662" s="1" t="str">
        <f>IF(B1662="","",B1662&amp;"|"&amp;COUNTIF($B$5:B1662,B1662))</f>
        <v/>
      </c>
      <c r="M1662" s="1" t="str">
        <f t="shared" si="77"/>
        <v/>
      </c>
    </row>
    <row r="1663" spans="2:13" x14ac:dyDescent="0.2">
      <c r="B1663" s="18"/>
      <c r="C1663" s="13"/>
      <c r="D1663" s="22"/>
      <c r="E1663" s="22"/>
      <c r="F1663" s="23"/>
      <c r="G1663" s="24" t="str">
        <f>IF(B1663="","",IFERROR(INDEX('Registru note'!$C$5:$C$504,MATCH(B1663,'Registru note'!$B$5:$B$504,0)),""))</f>
        <v/>
      </c>
      <c r="H1663" s="25" t="str">
        <f t="shared" si="75"/>
        <v/>
      </c>
      <c r="I1663" s="25" t="str">
        <f t="shared" si="76"/>
        <v/>
      </c>
      <c r="J1663" s="15" t="str">
        <f>IF(B1663="","",IFERROR(INDEX('Registru note'!$D$5:$D$504,MATCH(B1663,'Registru note'!$B$5:$B$504,0)),""))</f>
        <v/>
      </c>
      <c r="K1663" s="17" t="str">
        <f>IF(AND(B1663="",D1663="",E1663=""),"",TRIM(IF(ISNA(MATCH(B1663,'Registru note'!$B$5:$B$504,0)),"Nota nu există în registru. ","")&amp;IF(D1663="","Lipsește contul debitor. ",IF(NOT(OR(ISNUMBER(MATCH(TRIM(IF(ISNUMBER(FIND(".",D1663)),LEFT(D1663,FIND(".",D1663)-1),D1663)),PlanCont,0)),ISNUMBER(MATCH(LEFT(TRIM(IF(ISNUMBER(FIND(".",D1663)),LEFT(D1663,FIND(".",D1663)-1),D1663)),4),PlanCont,0)),ISNUMBER(MATCH(LEFT(TRIM(IF(ISNUMBER(FIND(".",D1663)),LEFT(D1663,FIND(".",D1663)-1),D1663)),3),PlanCont,0)))),"Contul debitor nu există în plan. ",""))&amp;IF(E1663="","Lipsește contul creditor. ",IF(NOT(OR(ISNUMBER(MATCH(TRIM(IF(ISNUMBER(FIND(".",E1663)),LEFT(E1663,FIND(".",E1663)-1),E1663)),PlanCont,0)),ISNUMBER(MATCH(LEFT(TRIM(IF(ISNUMBER(FIND(".",E1663)),LEFT(E1663,FIND(".",E1663)-1),E1663)),4),PlanCont,0)),ISNUMBER(MATCH(LEFT(TRIM(IF(ISNUMBER(FIND(".",E1663)),LEFT(E1663,FIND(".",E1663)-1),E1663)),3),PlanCont,0)))),"Contul creditor nu există în plan. ",""))&amp;IF(AND(D1663&lt;&gt;"",TRIM(D1663&amp;"")=TRIM(E1663&amp;"")),"Același cont pe debit și credit. ","")&amp;IF(N(F1663)=0,"Lipsește suma. ","")&amp;IF(AND(N(F1663)&lt;0,J1663&lt;&gt;"Stornare"),"Sumă negativă într-o notă care nu e de stornare. ","")&amp;IF(C1663="","Lipsește explicația. ","")))</f>
        <v/>
      </c>
      <c r="L1663" s="1" t="str">
        <f>IF(B1663="","",B1663&amp;"|"&amp;COUNTIF($B$5:B1663,B1663))</f>
        <v/>
      </c>
      <c r="M1663" s="1" t="str">
        <f t="shared" si="77"/>
        <v/>
      </c>
    </row>
    <row r="1664" spans="2:13" x14ac:dyDescent="0.2">
      <c r="B1664" s="18"/>
      <c r="C1664" s="13"/>
      <c r="D1664" s="22"/>
      <c r="E1664" s="22"/>
      <c r="F1664" s="23"/>
      <c r="G1664" s="24" t="str">
        <f>IF(B1664="","",IFERROR(INDEX('Registru note'!$C$5:$C$504,MATCH(B1664,'Registru note'!$B$5:$B$504,0)),""))</f>
        <v/>
      </c>
      <c r="H1664" s="25" t="str">
        <f t="shared" si="75"/>
        <v/>
      </c>
      <c r="I1664" s="25" t="str">
        <f t="shared" si="76"/>
        <v/>
      </c>
      <c r="J1664" s="15" t="str">
        <f>IF(B1664="","",IFERROR(INDEX('Registru note'!$D$5:$D$504,MATCH(B1664,'Registru note'!$B$5:$B$504,0)),""))</f>
        <v/>
      </c>
      <c r="K1664" s="17" t="str">
        <f>IF(AND(B1664="",D1664="",E1664=""),"",TRIM(IF(ISNA(MATCH(B1664,'Registru note'!$B$5:$B$504,0)),"Nota nu există în registru. ","")&amp;IF(D1664="","Lipsește contul debitor. ",IF(NOT(OR(ISNUMBER(MATCH(TRIM(IF(ISNUMBER(FIND(".",D1664)),LEFT(D1664,FIND(".",D1664)-1),D1664)),PlanCont,0)),ISNUMBER(MATCH(LEFT(TRIM(IF(ISNUMBER(FIND(".",D1664)),LEFT(D1664,FIND(".",D1664)-1),D1664)),4),PlanCont,0)),ISNUMBER(MATCH(LEFT(TRIM(IF(ISNUMBER(FIND(".",D1664)),LEFT(D1664,FIND(".",D1664)-1),D1664)),3),PlanCont,0)))),"Contul debitor nu există în plan. ",""))&amp;IF(E1664="","Lipsește contul creditor. ",IF(NOT(OR(ISNUMBER(MATCH(TRIM(IF(ISNUMBER(FIND(".",E1664)),LEFT(E1664,FIND(".",E1664)-1),E1664)),PlanCont,0)),ISNUMBER(MATCH(LEFT(TRIM(IF(ISNUMBER(FIND(".",E1664)),LEFT(E1664,FIND(".",E1664)-1),E1664)),4),PlanCont,0)),ISNUMBER(MATCH(LEFT(TRIM(IF(ISNUMBER(FIND(".",E1664)),LEFT(E1664,FIND(".",E1664)-1),E1664)),3),PlanCont,0)))),"Contul creditor nu există în plan. ",""))&amp;IF(AND(D1664&lt;&gt;"",TRIM(D1664&amp;"")=TRIM(E1664&amp;"")),"Același cont pe debit și credit. ","")&amp;IF(N(F1664)=0,"Lipsește suma. ","")&amp;IF(AND(N(F1664)&lt;0,J1664&lt;&gt;"Stornare"),"Sumă negativă într-o notă care nu e de stornare. ","")&amp;IF(C1664="","Lipsește explicația. ","")))</f>
        <v/>
      </c>
      <c r="L1664" s="1" t="str">
        <f>IF(B1664="","",B1664&amp;"|"&amp;COUNTIF($B$5:B1664,B1664))</f>
        <v/>
      </c>
      <c r="M1664" s="1" t="str">
        <f t="shared" si="77"/>
        <v/>
      </c>
    </row>
    <row r="1665" spans="2:13" x14ac:dyDescent="0.2">
      <c r="B1665" s="18"/>
      <c r="C1665" s="13"/>
      <c r="D1665" s="22"/>
      <c r="E1665" s="22"/>
      <c r="F1665" s="23"/>
      <c r="G1665" s="24" t="str">
        <f>IF(B1665="","",IFERROR(INDEX('Registru note'!$C$5:$C$504,MATCH(B1665,'Registru note'!$B$5:$B$504,0)),""))</f>
        <v/>
      </c>
      <c r="H1665" s="25" t="str">
        <f t="shared" si="75"/>
        <v/>
      </c>
      <c r="I1665" s="25" t="str">
        <f t="shared" si="76"/>
        <v/>
      </c>
      <c r="J1665" s="15" t="str">
        <f>IF(B1665="","",IFERROR(INDEX('Registru note'!$D$5:$D$504,MATCH(B1665,'Registru note'!$B$5:$B$504,0)),""))</f>
        <v/>
      </c>
      <c r="K1665" s="17" t="str">
        <f>IF(AND(B1665="",D1665="",E1665=""),"",TRIM(IF(ISNA(MATCH(B1665,'Registru note'!$B$5:$B$504,0)),"Nota nu există în registru. ","")&amp;IF(D1665="","Lipsește contul debitor. ",IF(NOT(OR(ISNUMBER(MATCH(TRIM(IF(ISNUMBER(FIND(".",D1665)),LEFT(D1665,FIND(".",D1665)-1),D1665)),PlanCont,0)),ISNUMBER(MATCH(LEFT(TRIM(IF(ISNUMBER(FIND(".",D1665)),LEFT(D1665,FIND(".",D1665)-1),D1665)),4),PlanCont,0)),ISNUMBER(MATCH(LEFT(TRIM(IF(ISNUMBER(FIND(".",D1665)),LEFT(D1665,FIND(".",D1665)-1),D1665)),3),PlanCont,0)))),"Contul debitor nu există în plan. ",""))&amp;IF(E1665="","Lipsește contul creditor. ",IF(NOT(OR(ISNUMBER(MATCH(TRIM(IF(ISNUMBER(FIND(".",E1665)),LEFT(E1665,FIND(".",E1665)-1),E1665)),PlanCont,0)),ISNUMBER(MATCH(LEFT(TRIM(IF(ISNUMBER(FIND(".",E1665)),LEFT(E1665,FIND(".",E1665)-1),E1665)),4),PlanCont,0)),ISNUMBER(MATCH(LEFT(TRIM(IF(ISNUMBER(FIND(".",E1665)),LEFT(E1665,FIND(".",E1665)-1),E1665)),3),PlanCont,0)))),"Contul creditor nu există în plan. ",""))&amp;IF(AND(D1665&lt;&gt;"",TRIM(D1665&amp;"")=TRIM(E1665&amp;"")),"Același cont pe debit și credit. ","")&amp;IF(N(F1665)=0,"Lipsește suma. ","")&amp;IF(AND(N(F1665)&lt;0,J1665&lt;&gt;"Stornare"),"Sumă negativă într-o notă care nu e de stornare. ","")&amp;IF(C1665="","Lipsește explicația. ","")))</f>
        <v/>
      </c>
      <c r="L1665" s="1" t="str">
        <f>IF(B1665="","",B1665&amp;"|"&amp;COUNTIF($B$5:B1665,B1665))</f>
        <v/>
      </c>
      <c r="M1665" s="1" t="str">
        <f t="shared" si="77"/>
        <v/>
      </c>
    </row>
    <row r="1666" spans="2:13" x14ac:dyDescent="0.2">
      <c r="B1666" s="18"/>
      <c r="C1666" s="13"/>
      <c r="D1666" s="22"/>
      <c r="E1666" s="22"/>
      <c r="F1666" s="23"/>
      <c r="G1666" s="24" t="str">
        <f>IF(B1666="","",IFERROR(INDEX('Registru note'!$C$5:$C$504,MATCH(B1666,'Registru note'!$B$5:$B$504,0)),""))</f>
        <v/>
      </c>
      <c r="H1666" s="25" t="str">
        <f t="shared" si="75"/>
        <v/>
      </c>
      <c r="I1666" s="25" t="str">
        <f t="shared" si="76"/>
        <v/>
      </c>
      <c r="J1666" s="15" t="str">
        <f>IF(B1666="","",IFERROR(INDEX('Registru note'!$D$5:$D$504,MATCH(B1666,'Registru note'!$B$5:$B$504,0)),""))</f>
        <v/>
      </c>
      <c r="K1666" s="17" t="str">
        <f>IF(AND(B1666="",D1666="",E1666=""),"",TRIM(IF(ISNA(MATCH(B1666,'Registru note'!$B$5:$B$504,0)),"Nota nu există în registru. ","")&amp;IF(D1666="","Lipsește contul debitor. ",IF(NOT(OR(ISNUMBER(MATCH(TRIM(IF(ISNUMBER(FIND(".",D1666)),LEFT(D1666,FIND(".",D1666)-1),D1666)),PlanCont,0)),ISNUMBER(MATCH(LEFT(TRIM(IF(ISNUMBER(FIND(".",D1666)),LEFT(D1666,FIND(".",D1666)-1),D1666)),4),PlanCont,0)),ISNUMBER(MATCH(LEFT(TRIM(IF(ISNUMBER(FIND(".",D1666)),LEFT(D1666,FIND(".",D1666)-1),D1666)),3),PlanCont,0)))),"Contul debitor nu există în plan. ",""))&amp;IF(E1666="","Lipsește contul creditor. ",IF(NOT(OR(ISNUMBER(MATCH(TRIM(IF(ISNUMBER(FIND(".",E1666)),LEFT(E1666,FIND(".",E1666)-1),E1666)),PlanCont,0)),ISNUMBER(MATCH(LEFT(TRIM(IF(ISNUMBER(FIND(".",E1666)),LEFT(E1666,FIND(".",E1666)-1),E1666)),4),PlanCont,0)),ISNUMBER(MATCH(LEFT(TRIM(IF(ISNUMBER(FIND(".",E1666)),LEFT(E1666,FIND(".",E1666)-1),E1666)),3),PlanCont,0)))),"Contul creditor nu există în plan. ",""))&amp;IF(AND(D1666&lt;&gt;"",TRIM(D1666&amp;"")=TRIM(E1666&amp;"")),"Același cont pe debit și credit. ","")&amp;IF(N(F1666)=0,"Lipsește suma. ","")&amp;IF(AND(N(F1666)&lt;0,J1666&lt;&gt;"Stornare"),"Sumă negativă într-o notă care nu e de stornare. ","")&amp;IF(C1666="","Lipsește explicația. ","")))</f>
        <v/>
      </c>
      <c r="L1666" s="1" t="str">
        <f>IF(B1666="","",B1666&amp;"|"&amp;COUNTIF($B$5:B1666,B1666))</f>
        <v/>
      </c>
      <c r="M1666" s="1" t="str">
        <f t="shared" si="77"/>
        <v/>
      </c>
    </row>
    <row r="1667" spans="2:13" x14ac:dyDescent="0.2">
      <c r="B1667" s="18"/>
      <c r="C1667" s="13"/>
      <c r="D1667" s="22"/>
      <c r="E1667" s="22"/>
      <c r="F1667" s="23"/>
      <c r="G1667" s="24" t="str">
        <f>IF(B1667="","",IFERROR(INDEX('Registru note'!$C$5:$C$504,MATCH(B1667,'Registru note'!$B$5:$B$504,0)),""))</f>
        <v/>
      </c>
      <c r="H1667" s="25" t="str">
        <f t="shared" si="75"/>
        <v/>
      </c>
      <c r="I1667" s="25" t="str">
        <f t="shared" si="76"/>
        <v/>
      </c>
      <c r="J1667" s="15" t="str">
        <f>IF(B1667="","",IFERROR(INDEX('Registru note'!$D$5:$D$504,MATCH(B1667,'Registru note'!$B$5:$B$504,0)),""))</f>
        <v/>
      </c>
      <c r="K1667" s="17" t="str">
        <f>IF(AND(B1667="",D1667="",E1667=""),"",TRIM(IF(ISNA(MATCH(B1667,'Registru note'!$B$5:$B$504,0)),"Nota nu există în registru. ","")&amp;IF(D1667="","Lipsește contul debitor. ",IF(NOT(OR(ISNUMBER(MATCH(TRIM(IF(ISNUMBER(FIND(".",D1667)),LEFT(D1667,FIND(".",D1667)-1),D1667)),PlanCont,0)),ISNUMBER(MATCH(LEFT(TRIM(IF(ISNUMBER(FIND(".",D1667)),LEFT(D1667,FIND(".",D1667)-1),D1667)),4),PlanCont,0)),ISNUMBER(MATCH(LEFT(TRIM(IF(ISNUMBER(FIND(".",D1667)),LEFT(D1667,FIND(".",D1667)-1),D1667)),3),PlanCont,0)))),"Contul debitor nu există în plan. ",""))&amp;IF(E1667="","Lipsește contul creditor. ",IF(NOT(OR(ISNUMBER(MATCH(TRIM(IF(ISNUMBER(FIND(".",E1667)),LEFT(E1667,FIND(".",E1667)-1),E1667)),PlanCont,0)),ISNUMBER(MATCH(LEFT(TRIM(IF(ISNUMBER(FIND(".",E1667)),LEFT(E1667,FIND(".",E1667)-1),E1667)),4),PlanCont,0)),ISNUMBER(MATCH(LEFT(TRIM(IF(ISNUMBER(FIND(".",E1667)),LEFT(E1667,FIND(".",E1667)-1),E1667)),3),PlanCont,0)))),"Contul creditor nu există în plan. ",""))&amp;IF(AND(D1667&lt;&gt;"",TRIM(D1667&amp;"")=TRIM(E1667&amp;"")),"Același cont pe debit și credit. ","")&amp;IF(N(F1667)=0,"Lipsește suma. ","")&amp;IF(AND(N(F1667)&lt;0,J1667&lt;&gt;"Stornare"),"Sumă negativă într-o notă care nu e de stornare. ","")&amp;IF(C1667="","Lipsește explicația. ","")))</f>
        <v/>
      </c>
      <c r="L1667" s="1" t="str">
        <f>IF(B1667="","",B1667&amp;"|"&amp;COUNTIF($B$5:B1667,B1667))</f>
        <v/>
      </c>
      <c r="M1667" s="1" t="str">
        <f t="shared" si="77"/>
        <v/>
      </c>
    </row>
    <row r="1668" spans="2:13" x14ac:dyDescent="0.2">
      <c r="B1668" s="18"/>
      <c r="C1668" s="13"/>
      <c r="D1668" s="22"/>
      <c r="E1668" s="22"/>
      <c r="F1668" s="23"/>
      <c r="G1668" s="24" t="str">
        <f>IF(B1668="","",IFERROR(INDEX('Registru note'!$C$5:$C$504,MATCH(B1668,'Registru note'!$B$5:$B$504,0)),""))</f>
        <v/>
      </c>
      <c r="H1668" s="25" t="str">
        <f t="shared" si="75"/>
        <v/>
      </c>
      <c r="I1668" s="25" t="str">
        <f t="shared" si="76"/>
        <v/>
      </c>
      <c r="J1668" s="15" t="str">
        <f>IF(B1668="","",IFERROR(INDEX('Registru note'!$D$5:$D$504,MATCH(B1668,'Registru note'!$B$5:$B$504,0)),""))</f>
        <v/>
      </c>
      <c r="K1668" s="17" t="str">
        <f>IF(AND(B1668="",D1668="",E1668=""),"",TRIM(IF(ISNA(MATCH(B1668,'Registru note'!$B$5:$B$504,0)),"Nota nu există în registru. ","")&amp;IF(D1668="","Lipsește contul debitor. ",IF(NOT(OR(ISNUMBER(MATCH(TRIM(IF(ISNUMBER(FIND(".",D1668)),LEFT(D1668,FIND(".",D1668)-1),D1668)),PlanCont,0)),ISNUMBER(MATCH(LEFT(TRIM(IF(ISNUMBER(FIND(".",D1668)),LEFT(D1668,FIND(".",D1668)-1),D1668)),4),PlanCont,0)),ISNUMBER(MATCH(LEFT(TRIM(IF(ISNUMBER(FIND(".",D1668)),LEFT(D1668,FIND(".",D1668)-1),D1668)),3),PlanCont,0)))),"Contul debitor nu există în plan. ",""))&amp;IF(E1668="","Lipsește contul creditor. ",IF(NOT(OR(ISNUMBER(MATCH(TRIM(IF(ISNUMBER(FIND(".",E1668)),LEFT(E1668,FIND(".",E1668)-1),E1668)),PlanCont,0)),ISNUMBER(MATCH(LEFT(TRIM(IF(ISNUMBER(FIND(".",E1668)),LEFT(E1668,FIND(".",E1668)-1),E1668)),4),PlanCont,0)),ISNUMBER(MATCH(LEFT(TRIM(IF(ISNUMBER(FIND(".",E1668)),LEFT(E1668,FIND(".",E1668)-1),E1668)),3),PlanCont,0)))),"Contul creditor nu există în plan. ",""))&amp;IF(AND(D1668&lt;&gt;"",TRIM(D1668&amp;"")=TRIM(E1668&amp;"")),"Același cont pe debit și credit. ","")&amp;IF(N(F1668)=0,"Lipsește suma. ","")&amp;IF(AND(N(F1668)&lt;0,J1668&lt;&gt;"Stornare"),"Sumă negativă într-o notă care nu e de stornare. ","")&amp;IF(C1668="","Lipsește explicația. ","")))</f>
        <v/>
      </c>
      <c r="L1668" s="1" t="str">
        <f>IF(B1668="","",B1668&amp;"|"&amp;COUNTIF($B$5:B1668,B1668))</f>
        <v/>
      </c>
      <c r="M1668" s="1" t="str">
        <f t="shared" si="77"/>
        <v/>
      </c>
    </row>
    <row r="1669" spans="2:13" x14ac:dyDescent="0.2">
      <c r="B1669" s="18"/>
      <c r="C1669" s="13"/>
      <c r="D1669" s="22"/>
      <c r="E1669" s="22"/>
      <c r="F1669" s="23"/>
      <c r="G1669" s="24" t="str">
        <f>IF(B1669="","",IFERROR(INDEX('Registru note'!$C$5:$C$504,MATCH(B1669,'Registru note'!$B$5:$B$504,0)),""))</f>
        <v/>
      </c>
      <c r="H1669" s="25" t="str">
        <f t="shared" ref="H1669:H1732" si="78">IF(D1669="","",IFERROR(INDEX(PlanDen,MATCH(TRIM(IF(ISNUMBER(FIND(".",D1669)),LEFT(D1669,FIND(".",D1669)-1),D1669)),PlanCont,0)),IFERROR(INDEX(PlanDen,MATCH(LEFT(TRIM(IF(ISNUMBER(FIND(".",D1669)),LEFT(D1669,FIND(".",D1669)-1),D1669)),4),PlanCont,0)),IFERROR(INDEX(PlanDen,MATCH(LEFT(TRIM(IF(ISNUMBER(FIND(".",D1669)),LEFT(D1669,FIND(".",D1669)-1),D1669)),3),PlanCont,0)),"Cont inexistent în plan"))))</f>
        <v/>
      </c>
      <c r="I1669" s="25" t="str">
        <f t="shared" ref="I1669:I1732" si="79">IF(E1669="","",IFERROR(INDEX(PlanDen,MATCH(TRIM(IF(ISNUMBER(FIND(".",E1669)),LEFT(E1669,FIND(".",E1669)-1),E1669)),PlanCont,0)),IFERROR(INDEX(PlanDen,MATCH(LEFT(TRIM(IF(ISNUMBER(FIND(".",E1669)),LEFT(E1669,FIND(".",E1669)-1),E1669)),4),PlanCont,0)),IFERROR(INDEX(PlanDen,MATCH(LEFT(TRIM(IF(ISNUMBER(FIND(".",E1669)),LEFT(E1669,FIND(".",E1669)-1),E1669)),3),PlanCont,0)),"Cont inexistent în plan"))))</f>
        <v/>
      </c>
      <c r="J1669" s="15" t="str">
        <f>IF(B1669="","",IFERROR(INDEX('Registru note'!$D$5:$D$504,MATCH(B1669,'Registru note'!$B$5:$B$504,0)),""))</f>
        <v/>
      </c>
      <c r="K1669" s="17" t="str">
        <f>IF(AND(B1669="",D1669="",E1669=""),"",TRIM(IF(ISNA(MATCH(B1669,'Registru note'!$B$5:$B$504,0)),"Nota nu există în registru. ","")&amp;IF(D1669="","Lipsește contul debitor. ",IF(NOT(OR(ISNUMBER(MATCH(TRIM(IF(ISNUMBER(FIND(".",D1669)),LEFT(D1669,FIND(".",D1669)-1),D1669)),PlanCont,0)),ISNUMBER(MATCH(LEFT(TRIM(IF(ISNUMBER(FIND(".",D1669)),LEFT(D1669,FIND(".",D1669)-1),D1669)),4),PlanCont,0)),ISNUMBER(MATCH(LEFT(TRIM(IF(ISNUMBER(FIND(".",D1669)),LEFT(D1669,FIND(".",D1669)-1),D1669)),3),PlanCont,0)))),"Contul debitor nu există în plan. ",""))&amp;IF(E1669="","Lipsește contul creditor. ",IF(NOT(OR(ISNUMBER(MATCH(TRIM(IF(ISNUMBER(FIND(".",E1669)),LEFT(E1669,FIND(".",E1669)-1),E1669)),PlanCont,0)),ISNUMBER(MATCH(LEFT(TRIM(IF(ISNUMBER(FIND(".",E1669)),LEFT(E1669,FIND(".",E1669)-1),E1669)),4),PlanCont,0)),ISNUMBER(MATCH(LEFT(TRIM(IF(ISNUMBER(FIND(".",E1669)),LEFT(E1669,FIND(".",E1669)-1),E1669)),3),PlanCont,0)))),"Contul creditor nu există în plan. ",""))&amp;IF(AND(D1669&lt;&gt;"",TRIM(D1669&amp;"")=TRIM(E1669&amp;"")),"Același cont pe debit și credit. ","")&amp;IF(N(F1669)=0,"Lipsește suma. ","")&amp;IF(AND(N(F1669)&lt;0,J1669&lt;&gt;"Stornare"),"Sumă negativă într-o notă care nu e de stornare. ","")&amp;IF(C1669="","Lipsește explicația. ","")))</f>
        <v/>
      </c>
      <c r="L1669" s="1" t="str">
        <f>IF(B1669="","",B1669&amp;"|"&amp;COUNTIF($B$5:B1669,B1669))</f>
        <v/>
      </c>
      <c r="M1669" s="1" t="str">
        <f t="shared" ref="M1669:M1732" si="80">IF(OR(B1669="",NOT(ISNUMBER(G1669))),"",G1669*100000+ROW())</f>
        <v/>
      </c>
    </row>
    <row r="1670" spans="2:13" x14ac:dyDescent="0.2">
      <c r="B1670" s="18"/>
      <c r="C1670" s="13"/>
      <c r="D1670" s="22"/>
      <c r="E1670" s="22"/>
      <c r="F1670" s="23"/>
      <c r="G1670" s="24" t="str">
        <f>IF(B1670="","",IFERROR(INDEX('Registru note'!$C$5:$C$504,MATCH(B1670,'Registru note'!$B$5:$B$504,0)),""))</f>
        <v/>
      </c>
      <c r="H1670" s="25" t="str">
        <f t="shared" si="78"/>
        <v/>
      </c>
      <c r="I1670" s="25" t="str">
        <f t="shared" si="79"/>
        <v/>
      </c>
      <c r="J1670" s="15" t="str">
        <f>IF(B1670="","",IFERROR(INDEX('Registru note'!$D$5:$D$504,MATCH(B1670,'Registru note'!$B$5:$B$504,0)),""))</f>
        <v/>
      </c>
      <c r="K1670" s="17" t="str">
        <f>IF(AND(B1670="",D1670="",E1670=""),"",TRIM(IF(ISNA(MATCH(B1670,'Registru note'!$B$5:$B$504,0)),"Nota nu există în registru. ","")&amp;IF(D1670="","Lipsește contul debitor. ",IF(NOT(OR(ISNUMBER(MATCH(TRIM(IF(ISNUMBER(FIND(".",D1670)),LEFT(D1670,FIND(".",D1670)-1),D1670)),PlanCont,0)),ISNUMBER(MATCH(LEFT(TRIM(IF(ISNUMBER(FIND(".",D1670)),LEFT(D1670,FIND(".",D1670)-1),D1670)),4),PlanCont,0)),ISNUMBER(MATCH(LEFT(TRIM(IF(ISNUMBER(FIND(".",D1670)),LEFT(D1670,FIND(".",D1670)-1),D1670)),3),PlanCont,0)))),"Contul debitor nu există în plan. ",""))&amp;IF(E1670="","Lipsește contul creditor. ",IF(NOT(OR(ISNUMBER(MATCH(TRIM(IF(ISNUMBER(FIND(".",E1670)),LEFT(E1670,FIND(".",E1670)-1),E1670)),PlanCont,0)),ISNUMBER(MATCH(LEFT(TRIM(IF(ISNUMBER(FIND(".",E1670)),LEFT(E1670,FIND(".",E1670)-1),E1670)),4),PlanCont,0)),ISNUMBER(MATCH(LEFT(TRIM(IF(ISNUMBER(FIND(".",E1670)),LEFT(E1670,FIND(".",E1670)-1),E1670)),3),PlanCont,0)))),"Contul creditor nu există în plan. ",""))&amp;IF(AND(D1670&lt;&gt;"",TRIM(D1670&amp;"")=TRIM(E1670&amp;"")),"Același cont pe debit și credit. ","")&amp;IF(N(F1670)=0,"Lipsește suma. ","")&amp;IF(AND(N(F1670)&lt;0,J1670&lt;&gt;"Stornare"),"Sumă negativă într-o notă care nu e de stornare. ","")&amp;IF(C1670="","Lipsește explicația. ","")))</f>
        <v/>
      </c>
      <c r="L1670" s="1" t="str">
        <f>IF(B1670="","",B1670&amp;"|"&amp;COUNTIF($B$5:B1670,B1670))</f>
        <v/>
      </c>
      <c r="M1670" s="1" t="str">
        <f t="shared" si="80"/>
        <v/>
      </c>
    </row>
    <row r="1671" spans="2:13" x14ac:dyDescent="0.2">
      <c r="B1671" s="18"/>
      <c r="C1671" s="13"/>
      <c r="D1671" s="22"/>
      <c r="E1671" s="22"/>
      <c r="F1671" s="23"/>
      <c r="G1671" s="24" t="str">
        <f>IF(B1671="","",IFERROR(INDEX('Registru note'!$C$5:$C$504,MATCH(B1671,'Registru note'!$B$5:$B$504,0)),""))</f>
        <v/>
      </c>
      <c r="H1671" s="25" t="str">
        <f t="shared" si="78"/>
        <v/>
      </c>
      <c r="I1671" s="25" t="str">
        <f t="shared" si="79"/>
        <v/>
      </c>
      <c r="J1671" s="15" t="str">
        <f>IF(B1671="","",IFERROR(INDEX('Registru note'!$D$5:$D$504,MATCH(B1671,'Registru note'!$B$5:$B$504,0)),""))</f>
        <v/>
      </c>
      <c r="K1671" s="17" t="str">
        <f>IF(AND(B1671="",D1671="",E1671=""),"",TRIM(IF(ISNA(MATCH(B1671,'Registru note'!$B$5:$B$504,0)),"Nota nu există în registru. ","")&amp;IF(D1671="","Lipsește contul debitor. ",IF(NOT(OR(ISNUMBER(MATCH(TRIM(IF(ISNUMBER(FIND(".",D1671)),LEFT(D1671,FIND(".",D1671)-1),D1671)),PlanCont,0)),ISNUMBER(MATCH(LEFT(TRIM(IF(ISNUMBER(FIND(".",D1671)),LEFT(D1671,FIND(".",D1671)-1),D1671)),4),PlanCont,0)),ISNUMBER(MATCH(LEFT(TRIM(IF(ISNUMBER(FIND(".",D1671)),LEFT(D1671,FIND(".",D1671)-1),D1671)),3),PlanCont,0)))),"Contul debitor nu există în plan. ",""))&amp;IF(E1671="","Lipsește contul creditor. ",IF(NOT(OR(ISNUMBER(MATCH(TRIM(IF(ISNUMBER(FIND(".",E1671)),LEFT(E1671,FIND(".",E1671)-1),E1671)),PlanCont,0)),ISNUMBER(MATCH(LEFT(TRIM(IF(ISNUMBER(FIND(".",E1671)),LEFT(E1671,FIND(".",E1671)-1),E1671)),4),PlanCont,0)),ISNUMBER(MATCH(LEFT(TRIM(IF(ISNUMBER(FIND(".",E1671)),LEFT(E1671,FIND(".",E1671)-1),E1671)),3),PlanCont,0)))),"Contul creditor nu există în plan. ",""))&amp;IF(AND(D1671&lt;&gt;"",TRIM(D1671&amp;"")=TRIM(E1671&amp;"")),"Același cont pe debit și credit. ","")&amp;IF(N(F1671)=0,"Lipsește suma. ","")&amp;IF(AND(N(F1671)&lt;0,J1671&lt;&gt;"Stornare"),"Sumă negativă într-o notă care nu e de stornare. ","")&amp;IF(C1671="","Lipsește explicația. ","")))</f>
        <v/>
      </c>
      <c r="L1671" s="1" t="str">
        <f>IF(B1671="","",B1671&amp;"|"&amp;COUNTIF($B$5:B1671,B1671))</f>
        <v/>
      </c>
      <c r="M1671" s="1" t="str">
        <f t="shared" si="80"/>
        <v/>
      </c>
    </row>
    <row r="1672" spans="2:13" x14ac:dyDescent="0.2">
      <c r="B1672" s="18"/>
      <c r="C1672" s="13"/>
      <c r="D1672" s="22"/>
      <c r="E1672" s="22"/>
      <c r="F1672" s="23"/>
      <c r="G1672" s="24" t="str">
        <f>IF(B1672="","",IFERROR(INDEX('Registru note'!$C$5:$C$504,MATCH(B1672,'Registru note'!$B$5:$B$504,0)),""))</f>
        <v/>
      </c>
      <c r="H1672" s="25" t="str">
        <f t="shared" si="78"/>
        <v/>
      </c>
      <c r="I1672" s="25" t="str">
        <f t="shared" si="79"/>
        <v/>
      </c>
      <c r="J1672" s="15" t="str">
        <f>IF(B1672="","",IFERROR(INDEX('Registru note'!$D$5:$D$504,MATCH(B1672,'Registru note'!$B$5:$B$504,0)),""))</f>
        <v/>
      </c>
      <c r="K1672" s="17" t="str">
        <f>IF(AND(B1672="",D1672="",E1672=""),"",TRIM(IF(ISNA(MATCH(B1672,'Registru note'!$B$5:$B$504,0)),"Nota nu există în registru. ","")&amp;IF(D1672="","Lipsește contul debitor. ",IF(NOT(OR(ISNUMBER(MATCH(TRIM(IF(ISNUMBER(FIND(".",D1672)),LEFT(D1672,FIND(".",D1672)-1),D1672)),PlanCont,0)),ISNUMBER(MATCH(LEFT(TRIM(IF(ISNUMBER(FIND(".",D1672)),LEFT(D1672,FIND(".",D1672)-1),D1672)),4),PlanCont,0)),ISNUMBER(MATCH(LEFT(TRIM(IF(ISNUMBER(FIND(".",D1672)),LEFT(D1672,FIND(".",D1672)-1),D1672)),3),PlanCont,0)))),"Contul debitor nu există în plan. ",""))&amp;IF(E1672="","Lipsește contul creditor. ",IF(NOT(OR(ISNUMBER(MATCH(TRIM(IF(ISNUMBER(FIND(".",E1672)),LEFT(E1672,FIND(".",E1672)-1),E1672)),PlanCont,0)),ISNUMBER(MATCH(LEFT(TRIM(IF(ISNUMBER(FIND(".",E1672)),LEFT(E1672,FIND(".",E1672)-1),E1672)),4),PlanCont,0)),ISNUMBER(MATCH(LEFT(TRIM(IF(ISNUMBER(FIND(".",E1672)),LEFT(E1672,FIND(".",E1672)-1),E1672)),3),PlanCont,0)))),"Contul creditor nu există în plan. ",""))&amp;IF(AND(D1672&lt;&gt;"",TRIM(D1672&amp;"")=TRIM(E1672&amp;"")),"Același cont pe debit și credit. ","")&amp;IF(N(F1672)=0,"Lipsește suma. ","")&amp;IF(AND(N(F1672)&lt;0,J1672&lt;&gt;"Stornare"),"Sumă negativă într-o notă care nu e de stornare. ","")&amp;IF(C1672="","Lipsește explicația. ","")))</f>
        <v/>
      </c>
      <c r="L1672" s="1" t="str">
        <f>IF(B1672="","",B1672&amp;"|"&amp;COUNTIF($B$5:B1672,B1672))</f>
        <v/>
      </c>
      <c r="M1672" s="1" t="str">
        <f t="shared" si="80"/>
        <v/>
      </c>
    </row>
    <row r="1673" spans="2:13" x14ac:dyDescent="0.2">
      <c r="B1673" s="18"/>
      <c r="C1673" s="13"/>
      <c r="D1673" s="22"/>
      <c r="E1673" s="22"/>
      <c r="F1673" s="23"/>
      <c r="G1673" s="24" t="str">
        <f>IF(B1673="","",IFERROR(INDEX('Registru note'!$C$5:$C$504,MATCH(B1673,'Registru note'!$B$5:$B$504,0)),""))</f>
        <v/>
      </c>
      <c r="H1673" s="25" t="str">
        <f t="shared" si="78"/>
        <v/>
      </c>
      <c r="I1673" s="25" t="str">
        <f t="shared" si="79"/>
        <v/>
      </c>
      <c r="J1673" s="15" t="str">
        <f>IF(B1673="","",IFERROR(INDEX('Registru note'!$D$5:$D$504,MATCH(B1673,'Registru note'!$B$5:$B$504,0)),""))</f>
        <v/>
      </c>
      <c r="K1673" s="17" t="str">
        <f>IF(AND(B1673="",D1673="",E1673=""),"",TRIM(IF(ISNA(MATCH(B1673,'Registru note'!$B$5:$B$504,0)),"Nota nu există în registru. ","")&amp;IF(D1673="","Lipsește contul debitor. ",IF(NOT(OR(ISNUMBER(MATCH(TRIM(IF(ISNUMBER(FIND(".",D1673)),LEFT(D1673,FIND(".",D1673)-1),D1673)),PlanCont,0)),ISNUMBER(MATCH(LEFT(TRIM(IF(ISNUMBER(FIND(".",D1673)),LEFT(D1673,FIND(".",D1673)-1),D1673)),4),PlanCont,0)),ISNUMBER(MATCH(LEFT(TRIM(IF(ISNUMBER(FIND(".",D1673)),LEFT(D1673,FIND(".",D1673)-1),D1673)),3),PlanCont,0)))),"Contul debitor nu există în plan. ",""))&amp;IF(E1673="","Lipsește contul creditor. ",IF(NOT(OR(ISNUMBER(MATCH(TRIM(IF(ISNUMBER(FIND(".",E1673)),LEFT(E1673,FIND(".",E1673)-1),E1673)),PlanCont,0)),ISNUMBER(MATCH(LEFT(TRIM(IF(ISNUMBER(FIND(".",E1673)),LEFT(E1673,FIND(".",E1673)-1),E1673)),4),PlanCont,0)),ISNUMBER(MATCH(LEFT(TRIM(IF(ISNUMBER(FIND(".",E1673)),LEFT(E1673,FIND(".",E1673)-1),E1673)),3),PlanCont,0)))),"Contul creditor nu există în plan. ",""))&amp;IF(AND(D1673&lt;&gt;"",TRIM(D1673&amp;"")=TRIM(E1673&amp;"")),"Același cont pe debit și credit. ","")&amp;IF(N(F1673)=0,"Lipsește suma. ","")&amp;IF(AND(N(F1673)&lt;0,J1673&lt;&gt;"Stornare"),"Sumă negativă într-o notă care nu e de stornare. ","")&amp;IF(C1673="","Lipsește explicația. ","")))</f>
        <v/>
      </c>
      <c r="L1673" s="1" t="str">
        <f>IF(B1673="","",B1673&amp;"|"&amp;COUNTIF($B$5:B1673,B1673))</f>
        <v/>
      </c>
      <c r="M1673" s="1" t="str">
        <f t="shared" si="80"/>
        <v/>
      </c>
    </row>
    <row r="1674" spans="2:13" x14ac:dyDescent="0.2">
      <c r="B1674" s="18"/>
      <c r="C1674" s="13"/>
      <c r="D1674" s="22"/>
      <c r="E1674" s="22"/>
      <c r="F1674" s="23"/>
      <c r="G1674" s="24" t="str">
        <f>IF(B1674="","",IFERROR(INDEX('Registru note'!$C$5:$C$504,MATCH(B1674,'Registru note'!$B$5:$B$504,0)),""))</f>
        <v/>
      </c>
      <c r="H1674" s="25" t="str">
        <f t="shared" si="78"/>
        <v/>
      </c>
      <c r="I1674" s="25" t="str">
        <f t="shared" si="79"/>
        <v/>
      </c>
      <c r="J1674" s="15" t="str">
        <f>IF(B1674="","",IFERROR(INDEX('Registru note'!$D$5:$D$504,MATCH(B1674,'Registru note'!$B$5:$B$504,0)),""))</f>
        <v/>
      </c>
      <c r="K1674" s="17" t="str">
        <f>IF(AND(B1674="",D1674="",E1674=""),"",TRIM(IF(ISNA(MATCH(B1674,'Registru note'!$B$5:$B$504,0)),"Nota nu există în registru. ","")&amp;IF(D1674="","Lipsește contul debitor. ",IF(NOT(OR(ISNUMBER(MATCH(TRIM(IF(ISNUMBER(FIND(".",D1674)),LEFT(D1674,FIND(".",D1674)-1),D1674)),PlanCont,0)),ISNUMBER(MATCH(LEFT(TRIM(IF(ISNUMBER(FIND(".",D1674)),LEFT(D1674,FIND(".",D1674)-1),D1674)),4),PlanCont,0)),ISNUMBER(MATCH(LEFT(TRIM(IF(ISNUMBER(FIND(".",D1674)),LEFT(D1674,FIND(".",D1674)-1),D1674)),3),PlanCont,0)))),"Contul debitor nu există în plan. ",""))&amp;IF(E1674="","Lipsește contul creditor. ",IF(NOT(OR(ISNUMBER(MATCH(TRIM(IF(ISNUMBER(FIND(".",E1674)),LEFT(E1674,FIND(".",E1674)-1),E1674)),PlanCont,0)),ISNUMBER(MATCH(LEFT(TRIM(IF(ISNUMBER(FIND(".",E1674)),LEFT(E1674,FIND(".",E1674)-1),E1674)),4),PlanCont,0)),ISNUMBER(MATCH(LEFT(TRIM(IF(ISNUMBER(FIND(".",E1674)),LEFT(E1674,FIND(".",E1674)-1),E1674)),3),PlanCont,0)))),"Contul creditor nu există în plan. ",""))&amp;IF(AND(D1674&lt;&gt;"",TRIM(D1674&amp;"")=TRIM(E1674&amp;"")),"Același cont pe debit și credit. ","")&amp;IF(N(F1674)=0,"Lipsește suma. ","")&amp;IF(AND(N(F1674)&lt;0,J1674&lt;&gt;"Stornare"),"Sumă negativă într-o notă care nu e de stornare. ","")&amp;IF(C1674="","Lipsește explicația. ","")))</f>
        <v/>
      </c>
      <c r="L1674" s="1" t="str">
        <f>IF(B1674="","",B1674&amp;"|"&amp;COUNTIF($B$5:B1674,B1674))</f>
        <v/>
      </c>
      <c r="M1674" s="1" t="str">
        <f t="shared" si="80"/>
        <v/>
      </c>
    </row>
    <row r="1675" spans="2:13" x14ac:dyDescent="0.2">
      <c r="B1675" s="18"/>
      <c r="C1675" s="13"/>
      <c r="D1675" s="22"/>
      <c r="E1675" s="22"/>
      <c r="F1675" s="23"/>
      <c r="G1675" s="24" t="str">
        <f>IF(B1675="","",IFERROR(INDEX('Registru note'!$C$5:$C$504,MATCH(B1675,'Registru note'!$B$5:$B$504,0)),""))</f>
        <v/>
      </c>
      <c r="H1675" s="25" t="str">
        <f t="shared" si="78"/>
        <v/>
      </c>
      <c r="I1675" s="25" t="str">
        <f t="shared" si="79"/>
        <v/>
      </c>
      <c r="J1675" s="15" t="str">
        <f>IF(B1675="","",IFERROR(INDEX('Registru note'!$D$5:$D$504,MATCH(B1675,'Registru note'!$B$5:$B$504,0)),""))</f>
        <v/>
      </c>
      <c r="K1675" s="17" t="str">
        <f>IF(AND(B1675="",D1675="",E1675=""),"",TRIM(IF(ISNA(MATCH(B1675,'Registru note'!$B$5:$B$504,0)),"Nota nu există în registru. ","")&amp;IF(D1675="","Lipsește contul debitor. ",IF(NOT(OR(ISNUMBER(MATCH(TRIM(IF(ISNUMBER(FIND(".",D1675)),LEFT(D1675,FIND(".",D1675)-1),D1675)),PlanCont,0)),ISNUMBER(MATCH(LEFT(TRIM(IF(ISNUMBER(FIND(".",D1675)),LEFT(D1675,FIND(".",D1675)-1),D1675)),4),PlanCont,0)),ISNUMBER(MATCH(LEFT(TRIM(IF(ISNUMBER(FIND(".",D1675)),LEFT(D1675,FIND(".",D1675)-1),D1675)),3),PlanCont,0)))),"Contul debitor nu există în plan. ",""))&amp;IF(E1675="","Lipsește contul creditor. ",IF(NOT(OR(ISNUMBER(MATCH(TRIM(IF(ISNUMBER(FIND(".",E1675)),LEFT(E1675,FIND(".",E1675)-1),E1675)),PlanCont,0)),ISNUMBER(MATCH(LEFT(TRIM(IF(ISNUMBER(FIND(".",E1675)),LEFT(E1675,FIND(".",E1675)-1),E1675)),4),PlanCont,0)),ISNUMBER(MATCH(LEFT(TRIM(IF(ISNUMBER(FIND(".",E1675)),LEFT(E1675,FIND(".",E1675)-1),E1675)),3),PlanCont,0)))),"Contul creditor nu există în plan. ",""))&amp;IF(AND(D1675&lt;&gt;"",TRIM(D1675&amp;"")=TRIM(E1675&amp;"")),"Același cont pe debit și credit. ","")&amp;IF(N(F1675)=0,"Lipsește suma. ","")&amp;IF(AND(N(F1675)&lt;0,J1675&lt;&gt;"Stornare"),"Sumă negativă într-o notă care nu e de stornare. ","")&amp;IF(C1675="","Lipsește explicația. ","")))</f>
        <v/>
      </c>
      <c r="L1675" s="1" t="str">
        <f>IF(B1675="","",B1675&amp;"|"&amp;COUNTIF($B$5:B1675,B1675))</f>
        <v/>
      </c>
      <c r="M1675" s="1" t="str">
        <f t="shared" si="80"/>
        <v/>
      </c>
    </row>
    <row r="1676" spans="2:13" x14ac:dyDescent="0.2">
      <c r="B1676" s="18"/>
      <c r="C1676" s="13"/>
      <c r="D1676" s="22"/>
      <c r="E1676" s="22"/>
      <c r="F1676" s="23"/>
      <c r="G1676" s="24" t="str">
        <f>IF(B1676="","",IFERROR(INDEX('Registru note'!$C$5:$C$504,MATCH(B1676,'Registru note'!$B$5:$B$504,0)),""))</f>
        <v/>
      </c>
      <c r="H1676" s="25" t="str">
        <f t="shared" si="78"/>
        <v/>
      </c>
      <c r="I1676" s="25" t="str">
        <f t="shared" si="79"/>
        <v/>
      </c>
      <c r="J1676" s="15" t="str">
        <f>IF(B1676="","",IFERROR(INDEX('Registru note'!$D$5:$D$504,MATCH(B1676,'Registru note'!$B$5:$B$504,0)),""))</f>
        <v/>
      </c>
      <c r="K1676" s="17" t="str">
        <f>IF(AND(B1676="",D1676="",E1676=""),"",TRIM(IF(ISNA(MATCH(B1676,'Registru note'!$B$5:$B$504,0)),"Nota nu există în registru. ","")&amp;IF(D1676="","Lipsește contul debitor. ",IF(NOT(OR(ISNUMBER(MATCH(TRIM(IF(ISNUMBER(FIND(".",D1676)),LEFT(D1676,FIND(".",D1676)-1),D1676)),PlanCont,0)),ISNUMBER(MATCH(LEFT(TRIM(IF(ISNUMBER(FIND(".",D1676)),LEFT(D1676,FIND(".",D1676)-1),D1676)),4),PlanCont,0)),ISNUMBER(MATCH(LEFT(TRIM(IF(ISNUMBER(FIND(".",D1676)),LEFT(D1676,FIND(".",D1676)-1),D1676)),3),PlanCont,0)))),"Contul debitor nu există în plan. ",""))&amp;IF(E1676="","Lipsește contul creditor. ",IF(NOT(OR(ISNUMBER(MATCH(TRIM(IF(ISNUMBER(FIND(".",E1676)),LEFT(E1676,FIND(".",E1676)-1),E1676)),PlanCont,0)),ISNUMBER(MATCH(LEFT(TRIM(IF(ISNUMBER(FIND(".",E1676)),LEFT(E1676,FIND(".",E1676)-1),E1676)),4),PlanCont,0)),ISNUMBER(MATCH(LEFT(TRIM(IF(ISNUMBER(FIND(".",E1676)),LEFT(E1676,FIND(".",E1676)-1),E1676)),3),PlanCont,0)))),"Contul creditor nu există în plan. ",""))&amp;IF(AND(D1676&lt;&gt;"",TRIM(D1676&amp;"")=TRIM(E1676&amp;"")),"Același cont pe debit și credit. ","")&amp;IF(N(F1676)=0,"Lipsește suma. ","")&amp;IF(AND(N(F1676)&lt;0,J1676&lt;&gt;"Stornare"),"Sumă negativă într-o notă care nu e de stornare. ","")&amp;IF(C1676="","Lipsește explicația. ","")))</f>
        <v/>
      </c>
      <c r="L1676" s="1" t="str">
        <f>IF(B1676="","",B1676&amp;"|"&amp;COUNTIF($B$5:B1676,B1676))</f>
        <v/>
      </c>
      <c r="M1676" s="1" t="str">
        <f t="shared" si="80"/>
        <v/>
      </c>
    </row>
    <row r="1677" spans="2:13" x14ac:dyDescent="0.2">
      <c r="B1677" s="18"/>
      <c r="C1677" s="13"/>
      <c r="D1677" s="22"/>
      <c r="E1677" s="22"/>
      <c r="F1677" s="23"/>
      <c r="G1677" s="24" t="str">
        <f>IF(B1677="","",IFERROR(INDEX('Registru note'!$C$5:$C$504,MATCH(B1677,'Registru note'!$B$5:$B$504,0)),""))</f>
        <v/>
      </c>
      <c r="H1677" s="25" t="str">
        <f t="shared" si="78"/>
        <v/>
      </c>
      <c r="I1677" s="25" t="str">
        <f t="shared" si="79"/>
        <v/>
      </c>
      <c r="J1677" s="15" t="str">
        <f>IF(B1677="","",IFERROR(INDEX('Registru note'!$D$5:$D$504,MATCH(B1677,'Registru note'!$B$5:$B$504,0)),""))</f>
        <v/>
      </c>
      <c r="K1677" s="17" t="str">
        <f>IF(AND(B1677="",D1677="",E1677=""),"",TRIM(IF(ISNA(MATCH(B1677,'Registru note'!$B$5:$B$504,0)),"Nota nu există în registru. ","")&amp;IF(D1677="","Lipsește contul debitor. ",IF(NOT(OR(ISNUMBER(MATCH(TRIM(IF(ISNUMBER(FIND(".",D1677)),LEFT(D1677,FIND(".",D1677)-1),D1677)),PlanCont,0)),ISNUMBER(MATCH(LEFT(TRIM(IF(ISNUMBER(FIND(".",D1677)),LEFT(D1677,FIND(".",D1677)-1),D1677)),4),PlanCont,0)),ISNUMBER(MATCH(LEFT(TRIM(IF(ISNUMBER(FIND(".",D1677)),LEFT(D1677,FIND(".",D1677)-1),D1677)),3),PlanCont,0)))),"Contul debitor nu există în plan. ",""))&amp;IF(E1677="","Lipsește contul creditor. ",IF(NOT(OR(ISNUMBER(MATCH(TRIM(IF(ISNUMBER(FIND(".",E1677)),LEFT(E1677,FIND(".",E1677)-1),E1677)),PlanCont,0)),ISNUMBER(MATCH(LEFT(TRIM(IF(ISNUMBER(FIND(".",E1677)),LEFT(E1677,FIND(".",E1677)-1),E1677)),4),PlanCont,0)),ISNUMBER(MATCH(LEFT(TRIM(IF(ISNUMBER(FIND(".",E1677)),LEFT(E1677,FIND(".",E1677)-1),E1677)),3),PlanCont,0)))),"Contul creditor nu există în plan. ",""))&amp;IF(AND(D1677&lt;&gt;"",TRIM(D1677&amp;"")=TRIM(E1677&amp;"")),"Același cont pe debit și credit. ","")&amp;IF(N(F1677)=0,"Lipsește suma. ","")&amp;IF(AND(N(F1677)&lt;0,J1677&lt;&gt;"Stornare"),"Sumă negativă într-o notă care nu e de stornare. ","")&amp;IF(C1677="","Lipsește explicația. ","")))</f>
        <v/>
      </c>
      <c r="L1677" s="1" t="str">
        <f>IF(B1677="","",B1677&amp;"|"&amp;COUNTIF($B$5:B1677,B1677))</f>
        <v/>
      </c>
      <c r="M1677" s="1" t="str">
        <f t="shared" si="80"/>
        <v/>
      </c>
    </row>
    <row r="1678" spans="2:13" x14ac:dyDescent="0.2">
      <c r="B1678" s="18"/>
      <c r="C1678" s="13"/>
      <c r="D1678" s="22"/>
      <c r="E1678" s="22"/>
      <c r="F1678" s="23"/>
      <c r="G1678" s="24" t="str">
        <f>IF(B1678="","",IFERROR(INDEX('Registru note'!$C$5:$C$504,MATCH(B1678,'Registru note'!$B$5:$B$504,0)),""))</f>
        <v/>
      </c>
      <c r="H1678" s="25" t="str">
        <f t="shared" si="78"/>
        <v/>
      </c>
      <c r="I1678" s="25" t="str">
        <f t="shared" si="79"/>
        <v/>
      </c>
      <c r="J1678" s="15" t="str">
        <f>IF(B1678="","",IFERROR(INDEX('Registru note'!$D$5:$D$504,MATCH(B1678,'Registru note'!$B$5:$B$504,0)),""))</f>
        <v/>
      </c>
      <c r="K1678" s="17" t="str">
        <f>IF(AND(B1678="",D1678="",E1678=""),"",TRIM(IF(ISNA(MATCH(B1678,'Registru note'!$B$5:$B$504,0)),"Nota nu există în registru. ","")&amp;IF(D1678="","Lipsește contul debitor. ",IF(NOT(OR(ISNUMBER(MATCH(TRIM(IF(ISNUMBER(FIND(".",D1678)),LEFT(D1678,FIND(".",D1678)-1),D1678)),PlanCont,0)),ISNUMBER(MATCH(LEFT(TRIM(IF(ISNUMBER(FIND(".",D1678)),LEFT(D1678,FIND(".",D1678)-1),D1678)),4),PlanCont,0)),ISNUMBER(MATCH(LEFT(TRIM(IF(ISNUMBER(FIND(".",D1678)),LEFT(D1678,FIND(".",D1678)-1),D1678)),3),PlanCont,0)))),"Contul debitor nu există în plan. ",""))&amp;IF(E1678="","Lipsește contul creditor. ",IF(NOT(OR(ISNUMBER(MATCH(TRIM(IF(ISNUMBER(FIND(".",E1678)),LEFT(E1678,FIND(".",E1678)-1),E1678)),PlanCont,0)),ISNUMBER(MATCH(LEFT(TRIM(IF(ISNUMBER(FIND(".",E1678)),LEFT(E1678,FIND(".",E1678)-1),E1678)),4),PlanCont,0)),ISNUMBER(MATCH(LEFT(TRIM(IF(ISNUMBER(FIND(".",E1678)),LEFT(E1678,FIND(".",E1678)-1),E1678)),3),PlanCont,0)))),"Contul creditor nu există în plan. ",""))&amp;IF(AND(D1678&lt;&gt;"",TRIM(D1678&amp;"")=TRIM(E1678&amp;"")),"Același cont pe debit și credit. ","")&amp;IF(N(F1678)=0,"Lipsește suma. ","")&amp;IF(AND(N(F1678)&lt;0,J1678&lt;&gt;"Stornare"),"Sumă negativă într-o notă care nu e de stornare. ","")&amp;IF(C1678="","Lipsește explicația. ","")))</f>
        <v/>
      </c>
      <c r="L1678" s="1" t="str">
        <f>IF(B1678="","",B1678&amp;"|"&amp;COUNTIF($B$5:B1678,B1678))</f>
        <v/>
      </c>
      <c r="M1678" s="1" t="str">
        <f t="shared" si="80"/>
        <v/>
      </c>
    </row>
    <row r="1679" spans="2:13" x14ac:dyDescent="0.2">
      <c r="B1679" s="18"/>
      <c r="C1679" s="13"/>
      <c r="D1679" s="22"/>
      <c r="E1679" s="22"/>
      <c r="F1679" s="23"/>
      <c r="G1679" s="24" t="str">
        <f>IF(B1679="","",IFERROR(INDEX('Registru note'!$C$5:$C$504,MATCH(B1679,'Registru note'!$B$5:$B$504,0)),""))</f>
        <v/>
      </c>
      <c r="H1679" s="25" t="str">
        <f t="shared" si="78"/>
        <v/>
      </c>
      <c r="I1679" s="25" t="str">
        <f t="shared" si="79"/>
        <v/>
      </c>
      <c r="J1679" s="15" t="str">
        <f>IF(B1679="","",IFERROR(INDEX('Registru note'!$D$5:$D$504,MATCH(B1679,'Registru note'!$B$5:$B$504,0)),""))</f>
        <v/>
      </c>
      <c r="K1679" s="17" t="str">
        <f>IF(AND(B1679="",D1679="",E1679=""),"",TRIM(IF(ISNA(MATCH(B1679,'Registru note'!$B$5:$B$504,0)),"Nota nu există în registru. ","")&amp;IF(D1679="","Lipsește contul debitor. ",IF(NOT(OR(ISNUMBER(MATCH(TRIM(IF(ISNUMBER(FIND(".",D1679)),LEFT(D1679,FIND(".",D1679)-1),D1679)),PlanCont,0)),ISNUMBER(MATCH(LEFT(TRIM(IF(ISNUMBER(FIND(".",D1679)),LEFT(D1679,FIND(".",D1679)-1),D1679)),4),PlanCont,0)),ISNUMBER(MATCH(LEFT(TRIM(IF(ISNUMBER(FIND(".",D1679)),LEFT(D1679,FIND(".",D1679)-1),D1679)),3),PlanCont,0)))),"Contul debitor nu există în plan. ",""))&amp;IF(E1679="","Lipsește contul creditor. ",IF(NOT(OR(ISNUMBER(MATCH(TRIM(IF(ISNUMBER(FIND(".",E1679)),LEFT(E1679,FIND(".",E1679)-1),E1679)),PlanCont,0)),ISNUMBER(MATCH(LEFT(TRIM(IF(ISNUMBER(FIND(".",E1679)),LEFT(E1679,FIND(".",E1679)-1),E1679)),4),PlanCont,0)),ISNUMBER(MATCH(LEFT(TRIM(IF(ISNUMBER(FIND(".",E1679)),LEFT(E1679,FIND(".",E1679)-1),E1679)),3),PlanCont,0)))),"Contul creditor nu există în plan. ",""))&amp;IF(AND(D1679&lt;&gt;"",TRIM(D1679&amp;"")=TRIM(E1679&amp;"")),"Același cont pe debit și credit. ","")&amp;IF(N(F1679)=0,"Lipsește suma. ","")&amp;IF(AND(N(F1679)&lt;0,J1679&lt;&gt;"Stornare"),"Sumă negativă într-o notă care nu e de stornare. ","")&amp;IF(C1679="","Lipsește explicația. ","")))</f>
        <v/>
      </c>
      <c r="L1679" s="1" t="str">
        <f>IF(B1679="","",B1679&amp;"|"&amp;COUNTIF($B$5:B1679,B1679))</f>
        <v/>
      </c>
      <c r="M1679" s="1" t="str">
        <f t="shared" si="80"/>
        <v/>
      </c>
    </row>
    <row r="1680" spans="2:13" x14ac:dyDescent="0.2">
      <c r="B1680" s="18"/>
      <c r="C1680" s="13"/>
      <c r="D1680" s="22"/>
      <c r="E1680" s="22"/>
      <c r="F1680" s="23"/>
      <c r="G1680" s="24" t="str">
        <f>IF(B1680="","",IFERROR(INDEX('Registru note'!$C$5:$C$504,MATCH(B1680,'Registru note'!$B$5:$B$504,0)),""))</f>
        <v/>
      </c>
      <c r="H1680" s="25" t="str">
        <f t="shared" si="78"/>
        <v/>
      </c>
      <c r="I1680" s="25" t="str">
        <f t="shared" si="79"/>
        <v/>
      </c>
      <c r="J1680" s="15" t="str">
        <f>IF(B1680="","",IFERROR(INDEX('Registru note'!$D$5:$D$504,MATCH(B1680,'Registru note'!$B$5:$B$504,0)),""))</f>
        <v/>
      </c>
      <c r="K1680" s="17" t="str">
        <f>IF(AND(B1680="",D1680="",E1680=""),"",TRIM(IF(ISNA(MATCH(B1680,'Registru note'!$B$5:$B$504,0)),"Nota nu există în registru. ","")&amp;IF(D1680="","Lipsește contul debitor. ",IF(NOT(OR(ISNUMBER(MATCH(TRIM(IF(ISNUMBER(FIND(".",D1680)),LEFT(D1680,FIND(".",D1680)-1),D1680)),PlanCont,0)),ISNUMBER(MATCH(LEFT(TRIM(IF(ISNUMBER(FIND(".",D1680)),LEFT(D1680,FIND(".",D1680)-1),D1680)),4),PlanCont,0)),ISNUMBER(MATCH(LEFT(TRIM(IF(ISNUMBER(FIND(".",D1680)),LEFT(D1680,FIND(".",D1680)-1),D1680)),3),PlanCont,0)))),"Contul debitor nu există în plan. ",""))&amp;IF(E1680="","Lipsește contul creditor. ",IF(NOT(OR(ISNUMBER(MATCH(TRIM(IF(ISNUMBER(FIND(".",E1680)),LEFT(E1680,FIND(".",E1680)-1),E1680)),PlanCont,0)),ISNUMBER(MATCH(LEFT(TRIM(IF(ISNUMBER(FIND(".",E1680)),LEFT(E1680,FIND(".",E1680)-1),E1680)),4),PlanCont,0)),ISNUMBER(MATCH(LEFT(TRIM(IF(ISNUMBER(FIND(".",E1680)),LEFT(E1680,FIND(".",E1680)-1),E1680)),3),PlanCont,0)))),"Contul creditor nu există în plan. ",""))&amp;IF(AND(D1680&lt;&gt;"",TRIM(D1680&amp;"")=TRIM(E1680&amp;"")),"Același cont pe debit și credit. ","")&amp;IF(N(F1680)=0,"Lipsește suma. ","")&amp;IF(AND(N(F1680)&lt;0,J1680&lt;&gt;"Stornare"),"Sumă negativă într-o notă care nu e de stornare. ","")&amp;IF(C1680="","Lipsește explicația. ","")))</f>
        <v/>
      </c>
      <c r="L1680" s="1" t="str">
        <f>IF(B1680="","",B1680&amp;"|"&amp;COUNTIF($B$5:B1680,B1680))</f>
        <v/>
      </c>
      <c r="M1680" s="1" t="str">
        <f t="shared" si="80"/>
        <v/>
      </c>
    </row>
    <row r="1681" spans="2:13" x14ac:dyDescent="0.2">
      <c r="B1681" s="18"/>
      <c r="C1681" s="13"/>
      <c r="D1681" s="22"/>
      <c r="E1681" s="22"/>
      <c r="F1681" s="23"/>
      <c r="G1681" s="24" t="str">
        <f>IF(B1681="","",IFERROR(INDEX('Registru note'!$C$5:$C$504,MATCH(B1681,'Registru note'!$B$5:$B$504,0)),""))</f>
        <v/>
      </c>
      <c r="H1681" s="25" t="str">
        <f t="shared" si="78"/>
        <v/>
      </c>
      <c r="I1681" s="25" t="str">
        <f t="shared" si="79"/>
        <v/>
      </c>
      <c r="J1681" s="15" t="str">
        <f>IF(B1681="","",IFERROR(INDEX('Registru note'!$D$5:$D$504,MATCH(B1681,'Registru note'!$B$5:$B$504,0)),""))</f>
        <v/>
      </c>
      <c r="K1681" s="17" t="str">
        <f>IF(AND(B1681="",D1681="",E1681=""),"",TRIM(IF(ISNA(MATCH(B1681,'Registru note'!$B$5:$B$504,0)),"Nota nu există în registru. ","")&amp;IF(D1681="","Lipsește contul debitor. ",IF(NOT(OR(ISNUMBER(MATCH(TRIM(IF(ISNUMBER(FIND(".",D1681)),LEFT(D1681,FIND(".",D1681)-1),D1681)),PlanCont,0)),ISNUMBER(MATCH(LEFT(TRIM(IF(ISNUMBER(FIND(".",D1681)),LEFT(D1681,FIND(".",D1681)-1),D1681)),4),PlanCont,0)),ISNUMBER(MATCH(LEFT(TRIM(IF(ISNUMBER(FIND(".",D1681)),LEFT(D1681,FIND(".",D1681)-1),D1681)),3),PlanCont,0)))),"Contul debitor nu există în plan. ",""))&amp;IF(E1681="","Lipsește contul creditor. ",IF(NOT(OR(ISNUMBER(MATCH(TRIM(IF(ISNUMBER(FIND(".",E1681)),LEFT(E1681,FIND(".",E1681)-1),E1681)),PlanCont,0)),ISNUMBER(MATCH(LEFT(TRIM(IF(ISNUMBER(FIND(".",E1681)),LEFT(E1681,FIND(".",E1681)-1),E1681)),4),PlanCont,0)),ISNUMBER(MATCH(LEFT(TRIM(IF(ISNUMBER(FIND(".",E1681)),LEFT(E1681,FIND(".",E1681)-1),E1681)),3),PlanCont,0)))),"Contul creditor nu există în plan. ",""))&amp;IF(AND(D1681&lt;&gt;"",TRIM(D1681&amp;"")=TRIM(E1681&amp;"")),"Același cont pe debit și credit. ","")&amp;IF(N(F1681)=0,"Lipsește suma. ","")&amp;IF(AND(N(F1681)&lt;0,J1681&lt;&gt;"Stornare"),"Sumă negativă într-o notă care nu e de stornare. ","")&amp;IF(C1681="","Lipsește explicația. ","")))</f>
        <v/>
      </c>
      <c r="L1681" s="1" t="str">
        <f>IF(B1681="","",B1681&amp;"|"&amp;COUNTIF($B$5:B1681,B1681))</f>
        <v/>
      </c>
      <c r="M1681" s="1" t="str">
        <f t="shared" si="80"/>
        <v/>
      </c>
    </row>
    <row r="1682" spans="2:13" x14ac:dyDescent="0.2">
      <c r="B1682" s="18"/>
      <c r="C1682" s="13"/>
      <c r="D1682" s="22"/>
      <c r="E1682" s="22"/>
      <c r="F1682" s="23"/>
      <c r="G1682" s="24" t="str">
        <f>IF(B1682="","",IFERROR(INDEX('Registru note'!$C$5:$C$504,MATCH(B1682,'Registru note'!$B$5:$B$504,0)),""))</f>
        <v/>
      </c>
      <c r="H1682" s="25" t="str">
        <f t="shared" si="78"/>
        <v/>
      </c>
      <c r="I1682" s="25" t="str">
        <f t="shared" si="79"/>
        <v/>
      </c>
      <c r="J1682" s="15" t="str">
        <f>IF(B1682="","",IFERROR(INDEX('Registru note'!$D$5:$D$504,MATCH(B1682,'Registru note'!$B$5:$B$504,0)),""))</f>
        <v/>
      </c>
      <c r="K1682" s="17" t="str">
        <f>IF(AND(B1682="",D1682="",E1682=""),"",TRIM(IF(ISNA(MATCH(B1682,'Registru note'!$B$5:$B$504,0)),"Nota nu există în registru. ","")&amp;IF(D1682="","Lipsește contul debitor. ",IF(NOT(OR(ISNUMBER(MATCH(TRIM(IF(ISNUMBER(FIND(".",D1682)),LEFT(D1682,FIND(".",D1682)-1),D1682)),PlanCont,0)),ISNUMBER(MATCH(LEFT(TRIM(IF(ISNUMBER(FIND(".",D1682)),LEFT(D1682,FIND(".",D1682)-1),D1682)),4),PlanCont,0)),ISNUMBER(MATCH(LEFT(TRIM(IF(ISNUMBER(FIND(".",D1682)),LEFT(D1682,FIND(".",D1682)-1),D1682)),3),PlanCont,0)))),"Contul debitor nu există în plan. ",""))&amp;IF(E1682="","Lipsește contul creditor. ",IF(NOT(OR(ISNUMBER(MATCH(TRIM(IF(ISNUMBER(FIND(".",E1682)),LEFT(E1682,FIND(".",E1682)-1),E1682)),PlanCont,0)),ISNUMBER(MATCH(LEFT(TRIM(IF(ISNUMBER(FIND(".",E1682)),LEFT(E1682,FIND(".",E1682)-1),E1682)),4),PlanCont,0)),ISNUMBER(MATCH(LEFT(TRIM(IF(ISNUMBER(FIND(".",E1682)),LEFT(E1682,FIND(".",E1682)-1),E1682)),3),PlanCont,0)))),"Contul creditor nu există în plan. ",""))&amp;IF(AND(D1682&lt;&gt;"",TRIM(D1682&amp;"")=TRIM(E1682&amp;"")),"Același cont pe debit și credit. ","")&amp;IF(N(F1682)=0,"Lipsește suma. ","")&amp;IF(AND(N(F1682)&lt;0,J1682&lt;&gt;"Stornare"),"Sumă negativă într-o notă care nu e de stornare. ","")&amp;IF(C1682="","Lipsește explicația. ","")))</f>
        <v/>
      </c>
      <c r="L1682" s="1" t="str">
        <f>IF(B1682="","",B1682&amp;"|"&amp;COUNTIF($B$5:B1682,B1682))</f>
        <v/>
      </c>
      <c r="M1682" s="1" t="str">
        <f t="shared" si="80"/>
        <v/>
      </c>
    </row>
    <row r="1683" spans="2:13" x14ac:dyDescent="0.2">
      <c r="B1683" s="18"/>
      <c r="C1683" s="13"/>
      <c r="D1683" s="22"/>
      <c r="E1683" s="22"/>
      <c r="F1683" s="23"/>
      <c r="G1683" s="24" t="str">
        <f>IF(B1683="","",IFERROR(INDEX('Registru note'!$C$5:$C$504,MATCH(B1683,'Registru note'!$B$5:$B$504,0)),""))</f>
        <v/>
      </c>
      <c r="H1683" s="25" t="str">
        <f t="shared" si="78"/>
        <v/>
      </c>
      <c r="I1683" s="25" t="str">
        <f t="shared" si="79"/>
        <v/>
      </c>
      <c r="J1683" s="15" t="str">
        <f>IF(B1683="","",IFERROR(INDEX('Registru note'!$D$5:$D$504,MATCH(B1683,'Registru note'!$B$5:$B$504,0)),""))</f>
        <v/>
      </c>
      <c r="K1683" s="17" t="str">
        <f>IF(AND(B1683="",D1683="",E1683=""),"",TRIM(IF(ISNA(MATCH(B1683,'Registru note'!$B$5:$B$504,0)),"Nota nu există în registru. ","")&amp;IF(D1683="","Lipsește contul debitor. ",IF(NOT(OR(ISNUMBER(MATCH(TRIM(IF(ISNUMBER(FIND(".",D1683)),LEFT(D1683,FIND(".",D1683)-1),D1683)),PlanCont,0)),ISNUMBER(MATCH(LEFT(TRIM(IF(ISNUMBER(FIND(".",D1683)),LEFT(D1683,FIND(".",D1683)-1),D1683)),4),PlanCont,0)),ISNUMBER(MATCH(LEFT(TRIM(IF(ISNUMBER(FIND(".",D1683)),LEFT(D1683,FIND(".",D1683)-1),D1683)),3),PlanCont,0)))),"Contul debitor nu există în plan. ",""))&amp;IF(E1683="","Lipsește contul creditor. ",IF(NOT(OR(ISNUMBER(MATCH(TRIM(IF(ISNUMBER(FIND(".",E1683)),LEFT(E1683,FIND(".",E1683)-1),E1683)),PlanCont,0)),ISNUMBER(MATCH(LEFT(TRIM(IF(ISNUMBER(FIND(".",E1683)),LEFT(E1683,FIND(".",E1683)-1),E1683)),4),PlanCont,0)),ISNUMBER(MATCH(LEFT(TRIM(IF(ISNUMBER(FIND(".",E1683)),LEFT(E1683,FIND(".",E1683)-1),E1683)),3),PlanCont,0)))),"Contul creditor nu există în plan. ",""))&amp;IF(AND(D1683&lt;&gt;"",TRIM(D1683&amp;"")=TRIM(E1683&amp;"")),"Același cont pe debit și credit. ","")&amp;IF(N(F1683)=0,"Lipsește suma. ","")&amp;IF(AND(N(F1683)&lt;0,J1683&lt;&gt;"Stornare"),"Sumă negativă într-o notă care nu e de stornare. ","")&amp;IF(C1683="","Lipsește explicația. ","")))</f>
        <v/>
      </c>
      <c r="L1683" s="1" t="str">
        <f>IF(B1683="","",B1683&amp;"|"&amp;COUNTIF($B$5:B1683,B1683))</f>
        <v/>
      </c>
      <c r="M1683" s="1" t="str">
        <f t="shared" si="80"/>
        <v/>
      </c>
    </row>
    <row r="1684" spans="2:13" x14ac:dyDescent="0.2">
      <c r="B1684" s="18"/>
      <c r="C1684" s="13"/>
      <c r="D1684" s="22"/>
      <c r="E1684" s="22"/>
      <c r="F1684" s="23"/>
      <c r="G1684" s="24" t="str">
        <f>IF(B1684="","",IFERROR(INDEX('Registru note'!$C$5:$C$504,MATCH(B1684,'Registru note'!$B$5:$B$504,0)),""))</f>
        <v/>
      </c>
      <c r="H1684" s="25" t="str">
        <f t="shared" si="78"/>
        <v/>
      </c>
      <c r="I1684" s="25" t="str">
        <f t="shared" si="79"/>
        <v/>
      </c>
      <c r="J1684" s="15" t="str">
        <f>IF(B1684="","",IFERROR(INDEX('Registru note'!$D$5:$D$504,MATCH(B1684,'Registru note'!$B$5:$B$504,0)),""))</f>
        <v/>
      </c>
      <c r="K1684" s="17" t="str">
        <f>IF(AND(B1684="",D1684="",E1684=""),"",TRIM(IF(ISNA(MATCH(B1684,'Registru note'!$B$5:$B$504,0)),"Nota nu există în registru. ","")&amp;IF(D1684="","Lipsește contul debitor. ",IF(NOT(OR(ISNUMBER(MATCH(TRIM(IF(ISNUMBER(FIND(".",D1684)),LEFT(D1684,FIND(".",D1684)-1),D1684)),PlanCont,0)),ISNUMBER(MATCH(LEFT(TRIM(IF(ISNUMBER(FIND(".",D1684)),LEFT(D1684,FIND(".",D1684)-1),D1684)),4),PlanCont,0)),ISNUMBER(MATCH(LEFT(TRIM(IF(ISNUMBER(FIND(".",D1684)),LEFT(D1684,FIND(".",D1684)-1),D1684)),3),PlanCont,0)))),"Contul debitor nu există în plan. ",""))&amp;IF(E1684="","Lipsește contul creditor. ",IF(NOT(OR(ISNUMBER(MATCH(TRIM(IF(ISNUMBER(FIND(".",E1684)),LEFT(E1684,FIND(".",E1684)-1),E1684)),PlanCont,0)),ISNUMBER(MATCH(LEFT(TRIM(IF(ISNUMBER(FIND(".",E1684)),LEFT(E1684,FIND(".",E1684)-1),E1684)),4),PlanCont,0)),ISNUMBER(MATCH(LEFT(TRIM(IF(ISNUMBER(FIND(".",E1684)),LEFT(E1684,FIND(".",E1684)-1),E1684)),3),PlanCont,0)))),"Contul creditor nu există în plan. ",""))&amp;IF(AND(D1684&lt;&gt;"",TRIM(D1684&amp;"")=TRIM(E1684&amp;"")),"Același cont pe debit și credit. ","")&amp;IF(N(F1684)=0,"Lipsește suma. ","")&amp;IF(AND(N(F1684)&lt;0,J1684&lt;&gt;"Stornare"),"Sumă negativă într-o notă care nu e de stornare. ","")&amp;IF(C1684="","Lipsește explicația. ","")))</f>
        <v/>
      </c>
      <c r="L1684" s="1" t="str">
        <f>IF(B1684="","",B1684&amp;"|"&amp;COUNTIF($B$5:B1684,B1684))</f>
        <v/>
      </c>
      <c r="M1684" s="1" t="str">
        <f t="shared" si="80"/>
        <v/>
      </c>
    </row>
    <row r="1685" spans="2:13" x14ac:dyDescent="0.2">
      <c r="B1685" s="18"/>
      <c r="C1685" s="13"/>
      <c r="D1685" s="22"/>
      <c r="E1685" s="22"/>
      <c r="F1685" s="23"/>
      <c r="G1685" s="24" t="str">
        <f>IF(B1685="","",IFERROR(INDEX('Registru note'!$C$5:$C$504,MATCH(B1685,'Registru note'!$B$5:$B$504,0)),""))</f>
        <v/>
      </c>
      <c r="H1685" s="25" t="str">
        <f t="shared" si="78"/>
        <v/>
      </c>
      <c r="I1685" s="25" t="str">
        <f t="shared" si="79"/>
        <v/>
      </c>
      <c r="J1685" s="15" t="str">
        <f>IF(B1685="","",IFERROR(INDEX('Registru note'!$D$5:$D$504,MATCH(B1685,'Registru note'!$B$5:$B$504,0)),""))</f>
        <v/>
      </c>
      <c r="K1685" s="17" t="str">
        <f>IF(AND(B1685="",D1685="",E1685=""),"",TRIM(IF(ISNA(MATCH(B1685,'Registru note'!$B$5:$B$504,0)),"Nota nu există în registru. ","")&amp;IF(D1685="","Lipsește contul debitor. ",IF(NOT(OR(ISNUMBER(MATCH(TRIM(IF(ISNUMBER(FIND(".",D1685)),LEFT(D1685,FIND(".",D1685)-1),D1685)),PlanCont,0)),ISNUMBER(MATCH(LEFT(TRIM(IF(ISNUMBER(FIND(".",D1685)),LEFT(D1685,FIND(".",D1685)-1),D1685)),4),PlanCont,0)),ISNUMBER(MATCH(LEFT(TRIM(IF(ISNUMBER(FIND(".",D1685)),LEFT(D1685,FIND(".",D1685)-1),D1685)),3),PlanCont,0)))),"Contul debitor nu există în plan. ",""))&amp;IF(E1685="","Lipsește contul creditor. ",IF(NOT(OR(ISNUMBER(MATCH(TRIM(IF(ISNUMBER(FIND(".",E1685)),LEFT(E1685,FIND(".",E1685)-1),E1685)),PlanCont,0)),ISNUMBER(MATCH(LEFT(TRIM(IF(ISNUMBER(FIND(".",E1685)),LEFT(E1685,FIND(".",E1685)-1),E1685)),4),PlanCont,0)),ISNUMBER(MATCH(LEFT(TRIM(IF(ISNUMBER(FIND(".",E1685)),LEFT(E1685,FIND(".",E1685)-1),E1685)),3),PlanCont,0)))),"Contul creditor nu există în plan. ",""))&amp;IF(AND(D1685&lt;&gt;"",TRIM(D1685&amp;"")=TRIM(E1685&amp;"")),"Același cont pe debit și credit. ","")&amp;IF(N(F1685)=0,"Lipsește suma. ","")&amp;IF(AND(N(F1685)&lt;0,J1685&lt;&gt;"Stornare"),"Sumă negativă într-o notă care nu e de stornare. ","")&amp;IF(C1685="","Lipsește explicația. ","")))</f>
        <v/>
      </c>
      <c r="L1685" s="1" t="str">
        <f>IF(B1685="","",B1685&amp;"|"&amp;COUNTIF($B$5:B1685,B1685))</f>
        <v/>
      </c>
      <c r="M1685" s="1" t="str">
        <f t="shared" si="80"/>
        <v/>
      </c>
    </row>
    <row r="1686" spans="2:13" x14ac:dyDescent="0.2">
      <c r="B1686" s="18"/>
      <c r="C1686" s="13"/>
      <c r="D1686" s="22"/>
      <c r="E1686" s="22"/>
      <c r="F1686" s="23"/>
      <c r="G1686" s="24" t="str">
        <f>IF(B1686="","",IFERROR(INDEX('Registru note'!$C$5:$C$504,MATCH(B1686,'Registru note'!$B$5:$B$504,0)),""))</f>
        <v/>
      </c>
      <c r="H1686" s="25" t="str">
        <f t="shared" si="78"/>
        <v/>
      </c>
      <c r="I1686" s="25" t="str">
        <f t="shared" si="79"/>
        <v/>
      </c>
      <c r="J1686" s="15" t="str">
        <f>IF(B1686="","",IFERROR(INDEX('Registru note'!$D$5:$D$504,MATCH(B1686,'Registru note'!$B$5:$B$504,0)),""))</f>
        <v/>
      </c>
      <c r="K1686" s="17" t="str">
        <f>IF(AND(B1686="",D1686="",E1686=""),"",TRIM(IF(ISNA(MATCH(B1686,'Registru note'!$B$5:$B$504,0)),"Nota nu există în registru. ","")&amp;IF(D1686="","Lipsește contul debitor. ",IF(NOT(OR(ISNUMBER(MATCH(TRIM(IF(ISNUMBER(FIND(".",D1686)),LEFT(D1686,FIND(".",D1686)-1),D1686)),PlanCont,0)),ISNUMBER(MATCH(LEFT(TRIM(IF(ISNUMBER(FIND(".",D1686)),LEFT(D1686,FIND(".",D1686)-1),D1686)),4),PlanCont,0)),ISNUMBER(MATCH(LEFT(TRIM(IF(ISNUMBER(FIND(".",D1686)),LEFT(D1686,FIND(".",D1686)-1),D1686)),3),PlanCont,0)))),"Contul debitor nu există în plan. ",""))&amp;IF(E1686="","Lipsește contul creditor. ",IF(NOT(OR(ISNUMBER(MATCH(TRIM(IF(ISNUMBER(FIND(".",E1686)),LEFT(E1686,FIND(".",E1686)-1),E1686)),PlanCont,0)),ISNUMBER(MATCH(LEFT(TRIM(IF(ISNUMBER(FIND(".",E1686)),LEFT(E1686,FIND(".",E1686)-1),E1686)),4),PlanCont,0)),ISNUMBER(MATCH(LEFT(TRIM(IF(ISNUMBER(FIND(".",E1686)),LEFT(E1686,FIND(".",E1686)-1),E1686)),3),PlanCont,0)))),"Contul creditor nu există în plan. ",""))&amp;IF(AND(D1686&lt;&gt;"",TRIM(D1686&amp;"")=TRIM(E1686&amp;"")),"Același cont pe debit și credit. ","")&amp;IF(N(F1686)=0,"Lipsește suma. ","")&amp;IF(AND(N(F1686)&lt;0,J1686&lt;&gt;"Stornare"),"Sumă negativă într-o notă care nu e de stornare. ","")&amp;IF(C1686="","Lipsește explicația. ","")))</f>
        <v/>
      </c>
      <c r="L1686" s="1" t="str">
        <f>IF(B1686="","",B1686&amp;"|"&amp;COUNTIF($B$5:B1686,B1686))</f>
        <v/>
      </c>
      <c r="M1686" s="1" t="str">
        <f t="shared" si="80"/>
        <v/>
      </c>
    </row>
    <row r="1687" spans="2:13" x14ac:dyDescent="0.2">
      <c r="B1687" s="18"/>
      <c r="C1687" s="13"/>
      <c r="D1687" s="22"/>
      <c r="E1687" s="22"/>
      <c r="F1687" s="23"/>
      <c r="G1687" s="24" t="str">
        <f>IF(B1687="","",IFERROR(INDEX('Registru note'!$C$5:$C$504,MATCH(B1687,'Registru note'!$B$5:$B$504,0)),""))</f>
        <v/>
      </c>
      <c r="H1687" s="25" t="str">
        <f t="shared" si="78"/>
        <v/>
      </c>
      <c r="I1687" s="25" t="str">
        <f t="shared" si="79"/>
        <v/>
      </c>
      <c r="J1687" s="15" t="str">
        <f>IF(B1687="","",IFERROR(INDEX('Registru note'!$D$5:$D$504,MATCH(B1687,'Registru note'!$B$5:$B$504,0)),""))</f>
        <v/>
      </c>
      <c r="K1687" s="17" t="str">
        <f>IF(AND(B1687="",D1687="",E1687=""),"",TRIM(IF(ISNA(MATCH(B1687,'Registru note'!$B$5:$B$504,0)),"Nota nu există în registru. ","")&amp;IF(D1687="","Lipsește contul debitor. ",IF(NOT(OR(ISNUMBER(MATCH(TRIM(IF(ISNUMBER(FIND(".",D1687)),LEFT(D1687,FIND(".",D1687)-1),D1687)),PlanCont,0)),ISNUMBER(MATCH(LEFT(TRIM(IF(ISNUMBER(FIND(".",D1687)),LEFT(D1687,FIND(".",D1687)-1),D1687)),4),PlanCont,0)),ISNUMBER(MATCH(LEFT(TRIM(IF(ISNUMBER(FIND(".",D1687)),LEFT(D1687,FIND(".",D1687)-1),D1687)),3),PlanCont,0)))),"Contul debitor nu există în plan. ",""))&amp;IF(E1687="","Lipsește contul creditor. ",IF(NOT(OR(ISNUMBER(MATCH(TRIM(IF(ISNUMBER(FIND(".",E1687)),LEFT(E1687,FIND(".",E1687)-1),E1687)),PlanCont,0)),ISNUMBER(MATCH(LEFT(TRIM(IF(ISNUMBER(FIND(".",E1687)),LEFT(E1687,FIND(".",E1687)-1),E1687)),4),PlanCont,0)),ISNUMBER(MATCH(LEFT(TRIM(IF(ISNUMBER(FIND(".",E1687)),LEFT(E1687,FIND(".",E1687)-1),E1687)),3),PlanCont,0)))),"Contul creditor nu există în plan. ",""))&amp;IF(AND(D1687&lt;&gt;"",TRIM(D1687&amp;"")=TRIM(E1687&amp;"")),"Același cont pe debit și credit. ","")&amp;IF(N(F1687)=0,"Lipsește suma. ","")&amp;IF(AND(N(F1687)&lt;0,J1687&lt;&gt;"Stornare"),"Sumă negativă într-o notă care nu e de stornare. ","")&amp;IF(C1687="","Lipsește explicația. ","")))</f>
        <v/>
      </c>
      <c r="L1687" s="1" t="str">
        <f>IF(B1687="","",B1687&amp;"|"&amp;COUNTIF($B$5:B1687,B1687))</f>
        <v/>
      </c>
      <c r="M1687" s="1" t="str">
        <f t="shared" si="80"/>
        <v/>
      </c>
    </row>
    <row r="1688" spans="2:13" x14ac:dyDescent="0.2">
      <c r="B1688" s="18"/>
      <c r="C1688" s="13"/>
      <c r="D1688" s="22"/>
      <c r="E1688" s="22"/>
      <c r="F1688" s="23"/>
      <c r="G1688" s="24" t="str">
        <f>IF(B1688="","",IFERROR(INDEX('Registru note'!$C$5:$C$504,MATCH(B1688,'Registru note'!$B$5:$B$504,0)),""))</f>
        <v/>
      </c>
      <c r="H1688" s="25" t="str">
        <f t="shared" si="78"/>
        <v/>
      </c>
      <c r="I1688" s="25" t="str">
        <f t="shared" si="79"/>
        <v/>
      </c>
      <c r="J1688" s="15" t="str">
        <f>IF(B1688="","",IFERROR(INDEX('Registru note'!$D$5:$D$504,MATCH(B1688,'Registru note'!$B$5:$B$504,0)),""))</f>
        <v/>
      </c>
      <c r="K1688" s="17" t="str">
        <f>IF(AND(B1688="",D1688="",E1688=""),"",TRIM(IF(ISNA(MATCH(B1688,'Registru note'!$B$5:$B$504,0)),"Nota nu există în registru. ","")&amp;IF(D1688="","Lipsește contul debitor. ",IF(NOT(OR(ISNUMBER(MATCH(TRIM(IF(ISNUMBER(FIND(".",D1688)),LEFT(D1688,FIND(".",D1688)-1),D1688)),PlanCont,0)),ISNUMBER(MATCH(LEFT(TRIM(IF(ISNUMBER(FIND(".",D1688)),LEFT(D1688,FIND(".",D1688)-1),D1688)),4),PlanCont,0)),ISNUMBER(MATCH(LEFT(TRIM(IF(ISNUMBER(FIND(".",D1688)),LEFT(D1688,FIND(".",D1688)-1),D1688)),3),PlanCont,0)))),"Contul debitor nu există în plan. ",""))&amp;IF(E1688="","Lipsește contul creditor. ",IF(NOT(OR(ISNUMBER(MATCH(TRIM(IF(ISNUMBER(FIND(".",E1688)),LEFT(E1688,FIND(".",E1688)-1),E1688)),PlanCont,0)),ISNUMBER(MATCH(LEFT(TRIM(IF(ISNUMBER(FIND(".",E1688)),LEFT(E1688,FIND(".",E1688)-1),E1688)),4),PlanCont,0)),ISNUMBER(MATCH(LEFT(TRIM(IF(ISNUMBER(FIND(".",E1688)),LEFT(E1688,FIND(".",E1688)-1),E1688)),3),PlanCont,0)))),"Contul creditor nu există în plan. ",""))&amp;IF(AND(D1688&lt;&gt;"",TRIM(D1688&amp;"")=TRIM(E1688&amp;"")),"Același cont pe debit și credit. ","")&amp;IF(N(F1688)=0,"Lipsește suma. ","")&amp;IF(AND(N(F1688)&lt;0,J1688&lt;&gt;"Stornare"),"Sumă negativă într-o notă care nu e de stornare. ","")&amp;IF(C1688="","Lipsește explicația. ","")))</f>
        <v/>
      </c>
      <c r="L1688" s="1" t="str">
        <f>IF(B1688="","",B1688&amp;"|"&amp;COUNTIF($B$5:B1688,B1688))</f>
        <v/>
      </c>
      <c r="M1688" s="1" t="str">
        <f t="shared" si="80"/>
        <v/>
      </c>
    </row>
    <row r="1689" spans="2:13" x14ac:dyDescent="0.2">
      <c r="B1689" s="18"/>
      <c r="C1689" s="13"/>
      <c r="D1689" s="22"/>
      <c r="E1689" s="22"/>
      <c r="F1689" s="23"/>
      <c r="G1689" s="24" t="str">
        <f>IF(B1689="","",IFERROR(INDEX('Registru note'!$C$5:$C$504,MATCH(B1689,'Registru note'!$B$5:$B$504,0)),""))</f>
        <v/>
      </c>
      <c r="H1689" s="25" t="str">
        <f t="shared" si="78"/>
        <v/>
      </c>
      <c r="I1689" s="25" t="str">
        <f t="shared" si="79"/>
        <v/>
      </c>
      <c r="J1689" s="15" t="str">
        <f>IF(B1689="","",IFERROR(INDEX('Registru note'!$D$5:$D$504,MATCH(B1689,'Registru note'!$B$5:$B$504,0)),""))</f>
        <v/>
      </c>
      <c r="K1689" s="17" t="str">
        <f>IF(AND(B1689="",D1689="",E1689=""),"",TRIM(IF(ISNA(MATCH(B1689,'Registru note'!$B$5:$B$504,0)),"Nota nu există în registru. ","")&amp;IF(D1689="","Lipsește contul debitor. ",IF(NOT(OR(ISNUMBER(MATCH(TRIM(IF(ISNUMBER(FIND(".",D1689)),LEFT(D1689,FIND(".",D1689)-1),D1689)),PlanCont,0)),ISNUMBER(MATCH(LEFT(TRIM(IF(ISNUMBER(FIND(".",D1689)),LEFT(D1689,FIND(".",D1689)-1),D1689)),4),PlanCont,0)),ISNUMBER(MATCH(LEFT(TRIM(IF(ISNUMBER(FIND(".",D1689)),LEFT(D1689,FIND(".",D1689)-1),D1689)),3),PlanCont,0)))),"Contul debitor nu există în plan. ",""))&amp;IF(E1689="","Lipsește contul creditor. ",IF(NOT(OR(ISNUMBER(MATCH(TRIM(IF(ISNUMBER(FIND(".",E1689)),LEFT(E1689,FIND(".",E1689)-1),E1689)),PlanCont,0)),ISNUMBER(MATCH(LEFT(TRIM(IF(ISNUMBER(FIND(".",E1689)),LEFT(E1689,FIND(".",E1689)-1),E1689)),4),PlanCont,0)),ISNUMBER(MATCH(LEFT(TRIM(IF(ISNUMBER(FIND(".",E1689)),LEFT(E1689,FIND(".",E1689)-1),E1689)),3),PlanCont,0)))),"Contul creditor nu există în plan. ",""))&amp;IF(AND(D1689&lt;&gt;"",TRIM(D1689&amp;"")=TRIM(E1689&amp;"")),"Același cont pe debit și credit. ","")&amp;IF(N(F1689)=0,"Lipsește suma. ","")&amp;IF(AND(N(F1689)&lt;0,J1689&lt;&gt;"Stornare"),"Sumă negativă într-o notă care nu e de stornare. ","")&amp;IF(C1689="","Lipsește explicația. ","")))</f>
        <v/>
      </c>
      <c r="L1689" s="1" t="str">
        <f>IF(B1689="","",B1689&amp;"|"&amp;COUNTIF($B$5:B1689,B1689))</f>
        <v/>
      </c>
      <c r="M1689" s="1" t="str">
        <f t="shared" si="80"/>
        <v/>
      </c>
    </row>
    <row r="1690" spans="2:13" x14ac:dyDescent="0.2">
      <c r="B1690" s="18"/>
      <c r="C1690" s="13"/>
      <c r="D1690" s="22"/>
      <c r="E1690" s="22"/>
      <c r="F1690" s="23"/>
      <c r="G1690" s="24" t="str">
        <f>IF(B1690="","",IFERROR(INDEX('Registru note'!$C$5:$C$504,MATCH(B1690,'Registru note'!$B$5:$B$504,0)),""))</f>
        <v/>
      </c>
      <c r="H1690" s="25" t="str">
        <f t="shared" si="78"/>
        <v/>
      </c>
      <c r="I1690" s="25" t="str">
        <f t="shared" si="79"/>
        <v/>
      </c>
      <c r="J1690" s="15" t="str">
        <f>IF(B1690="","",IFERROR(INDEX('Registru note'!$D$5:$D$504,MATCH(B1690,'Registru note'!$B$5:$B$504,0)),""))</f>
        <v/>
      </c>
      <c r="K1690" s="17" t="str">
        <f>IF(AND(B1690="",D1690="",E1690=""),"",TRIM(IF(ISNA(MATCH(B1690,'Registru note'!$B$5:$B$504,0)),"Nota nu există în registru. ","")&amp;IF(D1690="","Lipsește contul debitor. ",IF(NOT(OR(ISNUMBER(MATCH(TRIM(IF(ISNUMBER(FIND(".",D1690)),LEFT(D1690,FIND(".",D1690)-1),D1690)),PlanCont,0)),ISNUMBER(MATCH(LEFT(TRIM(IF(ISNUMBER(FIND(".",D1690)),LEFT(D1690,FIND(".",D1690)-1),D1690)),4),PlanCont,0)),ISNUMBER(MATCH(LEFT(TRIM(IF(ISNUMBER(FIND(".",D1690)),LEFT(D1690,FIND(".",D1690)-1),D1690)),3),PlanCont,0)))),"Contul debitor nu există în plan. ",""))&amp;IF(E1690="","Lipsește contul creditor. ",IF(NOT(OR(ISNUMBER(MATCH(TRIM(IF(ISNUMBER(FIND(".",E1690)),LEFT(E1690,FIND(".",E1690)-1),E1690)),PlanCont,0)),ISNUMBER(MATCH(LEFT(TRIM(IF(ISNUMBER(FIND(".",E1690)),LEFT(E1690,FIND(".",E1690)-1),E1690)),4),PlanCont,0)),ISNUMBER(MATCH(LEFT(TRIM(IF(ISNUMBER(FIND(".",E1690)),LEFT(E1690,FIND(".",E1690)-1),E1690)),3),PlanCont,0)))),"Contul creditor nu există în plan. ",""))&amp;IF(AND(D1690&lt;&gt;"",TRIM(D1690&amp;"")=TRIM(E1690&amp;"")),"Același cont pe debit și credit. ","")&amp;IF(N(F1690)=0,"Lipsește suma. ","")&amp;IF(AND(N(F1690)&lt;0,J1690&lt;&gt;"Stornare"),"Sumă negativă într-o notă care nu e de stornare. ","")&amp;IF(C1690="","Lipsește explicația. ","")))</f>
        <v/>
      </c>
      <c r="L1690" s="1" t="str">
        <f>IF(B1690="","",B1690&amp;"|"&amp;COUNTIF($B$5:B1690,B1690))</f>
        <v/>
      </c>
      <c r="M1690" s="1" t="str">
        <f t="shared" si="80"/>
        <v/>
      </c>
    </row>
    <row r="1691" spans="2:13" x14ac:dyDescent="0.2">
      <c r="B1691" s="18"/>
      <c r="C1691" s="13"/>
      <c r="D1691" s="22"/>
      <c r="E1691" s="22"/>
      <c r="F1691" s="23"/>
      <c r="G1691" s="24" t="str">
        <f>IF(B1691="","",IFERROR(INDEX('Registru note'!$C$5:$C$504,MATCH(B1691,'Registru note'!$B$5:$B$504,0)),""))</f>
        <v/>
      </c>
      <c r="H1691" s="25" t="str">
        <f t="shared" si="78"/>
        <v/>
      </c>
      <c r="I1691" s="25" t="str">
        <f t="shared" si="79"/>
        <v/>
      </c>
      <c r="J1691" s="15" t="str">
        <f>IF(B1691="","",IFERROR(INDEX('Registru note'!$D$5:$D$504,MATCH(B1691,'Registru note'!$B$5:$B$504,0)),""))</f>
        <v/>
      </c>
      <c r="K1691" s="17" t="str">
        <f>IF(AND(B1691="",D1691="",E1691=""),"",TRIM(IF(ISNA(MATCH(B1691,'Registru note'!$B$5:$B$504,0)),"Nota nu există în registru. ","")&amp;IF(D1691="","Lipsește contul debitor. ",IF(NOT(OR(ISNUMBER(MATCH(TRIM(IF(ISNUMBER(FIND(".",D1691)),LEFT(D1691,FIND(".",D1691)-1),D1691)),PlanCont,0)),ISNUMBER(MATCH(LEFT(TRIM(IF(ISNUMBER(FIND(".",D1691)),LEFT(D1691,FIND(".",D1691)-1),D1691)),4),PlanCont,0)),ISNUMBER(MATCH(LEFT(TRIM(IF(ISNUMBER(FIND(".",D1691)),LEFT(D1691,FIND(".",D1691)-1),D1691)),3),PlanCont,0)))),"Contul debitor nu există în plan. ",""))&amp;IF(E1691="","Lipsește contul creditor. ",IF(NOT(OR(ISNUMBER(MATCH(TRIM(IF(ISNUMBER(FIND(".",E1691)),LEFT(E1691,FIND(".",E1691)-1),E1691)),PlanCont,0)),ISNUMBER(MATCH(LEFT(TRIM(IF(ISNUMBER(FIND(".",E1691)),LEFT(E1691,FIND(".",E1691)-1),E1691)),4),PlanCont,0)),ISNUMBER(MATCH(LEFT(TRIM(IF(ISNUMBER(FIND(".",E1691)),LEFT(E1691,FIND(".",E1691)-1),E1691)),3),PlanCont,0)))),"Contul creditor nu există în plan. ",""))&amp;IF(AND(D1691&lt;&gt;"",TRIM(D1691&amp;"")=TRIM(E1691&amp;"")),"Același cont pe debit și credit. ","")&amp;IF(N(F1691)=0,"Lipsește suma. ","")&amp;IF(AND(N(F1691)&lt;0,J1691&lt;&gt;"Stornare"),"Sumă negativă într-o notă care nu e de stornare. ","")&amp;IF(C1691="","Lipsește explicația. ","")))</f>
        <v/>
      </c>
      <c r="L1691" s="1" t="str">
        <f>IF(B1691="","",B1691&amp;"|"&amp;COUNTIF($B$5:B1691,B1691))</f>
        <v/>
      </c>
      <c r="M1691" s="1" t="str">
        <f t="shared" si="80"/>
        <v/>
      </c>
    </row>
    <row r="1692" spans="2:13" x14ac:dyDescent="0.2">
      <c r="B1692" s="18"/>
      <c r="C1692" s="13"/>
      <c r="D1692" s="22"/>
      <c r="E1692" s="22"/>
      <c r="F1692" s="23"/>
      <c r="G1692" s="24" t="str">
        <f>IF(B1692="","",IFERROR(INDEX('Registru note'!$C$5:$C$504,MATCH(B1692,'Registru note'!$B$5:$B$504,0)),""))</f>
        <v/>
      </c>
      <c r="H1692" s="25" t="str">
        <f t="shared" si="78"/>
        <v/>
      </c>
      <c r="I1692" s="25" t="str">
        <f t="shared" si="79"/>
        <v/>
      </c>
      <c r="J1692" s="15" t="str">
        <f>IF(B1692="","",IFERROR(INDEX('Registru note'!$D$5:$D$504,MATCH(B1692,'Registru note'!$B$5:$B$504,0)),""))</f>
        <v/>
      </c>
      <c r="K1692" s="17" t="str">
        <f>IF(AND(B1692="",D1692="",E1692=""),"",TRIM(IF(ISNA(MATCH(B1692,'Registru note'!$B$5:$B$504,0)),"Nota nu există în registru. ","")&amp;IF(D1692="","Lipsește contul debitor. ",IF(NOT(OR(ISNUMBER(MATCH(TRIM(IF(ISNUMBER(FIND(".",D1692)),LEFT(D1692,FIND(".",D1692)-1),D1692)),PlanCont,0)),ISNUMBER(MATCH(LEFT(TRIM(IF(ISNUMBER(FIND(".",D1692)),LEFT(D1692,FIND(".",D1692)-1),D1692)),4),PlanCont,0)),ISNUMBER(MATCH(LEFT(TRIM(IF(ISNUMBER(FIND(".",D1692)),LEFT(D1692,FIND(".",D1692)-1),D1692)),3),PlanCont,0)))),"Contul debitor nu există în plan. ",""))&amp;IF(E1692="","Lipsește contul creditor. ",IF(NOT(OR(ISNUMBER(MATCH(TRIM(IF(ISNUMBER(FIND(".",E1692)),LEFT(E1692,FIND(".",E1692)-1),E1692)),PlanCont,0)),ISNUMBER(MATCH(LEFT(TRIM(IF(ISNUMBER(FIND(".",E1692)),LEFT(E1692,FIND(".",E1692)-1),E1692)),4),PlanCont,0)),ISNUMBER(MATCH(LEFT(TRIM(IF(ISNUMBER(FIND(".",E1692)),LEFT(E1692,FIND(".",E1692)-1),E1692)),3),PlanCont,0)))),"Contul creditor nu există în plan. ",""))&amp;IF(AND(D1692&lt;&gt;"",TRIM(D1692&amp;"")=TRIM(E1692&amp;"")),"Același cont pe debit și credit. ","")&amp;IF(N(F1692)=0,"Lipsește suma. ","")&amp;IF(AND(N(F1692)&lt;0,J1692&lt;&gt;"Stornare"),"Sumă negativă într-o notă care nu e de stornare. ","")&amp;IF(C1692="","Lipsește explicația. ","")))</f>
        <v/>
      </c>
      <c r="L1692" s="1" t="str">
        <f>IF(B1692="","",B1692&amp;"|"&amp;COUNTIF($B$5:B1692,B1692))</f>
        <v/>
      </c>
      <c r="M1692" s="1" t="str">
        <f t="shared" si="80"/>
        <v/>
      </c>
    </row>
    <row r="1693" spans="2:13" x14ac:dyDescent="0.2">
      <c r="B1693" s="18"/>
      <c r="C1693" s="13"/>
      <c r="D1693" s="22"/>
      <c r="E1693" s="22"/>
      <c r="F1693" s="23"/>
      <c r="G1693" s="24" t="str">
        <f>IF(B1693="","",IFERROR(INDEX('Registru note'!$C$5:$C$504,MATCH(B1693,'Registru note'!$B$5:$B$504,0)),""))</f>
        <v/>
      </c>
      <c r="H1693" s="25" t="str">
        <f t="shared" si="78"/>
        <v/>
      </c>
      <c r="I1693" s="25" t="str">
        <f t="shared" si="79"/>
        <v/>
      </c>
      <c r="J1693" s="15" t="str">
        <f>IF(B1693="","",IFERROR(INDEX('Registru note'!$D$5:$D$504,MATCH(B1693,'Registru note'!$B$5:$B$504,0)),""))</f>
        <v/>
      </c>
      <c r="K1693" s="17" t="str">
        <f>IF(AND(B1693="",D1693="",E1693=""),"",TRIM(IF(ISNA(MATCH(B1693,'Registru note'!$B$5:$B$504,0)),"Nota nu există în registru. ","")&amp;IF(D1693="","Lipsește contul debitor. ",IF(NOT(OR(ISNUMBER(MATCH(TRIM(IF(ISNUMBER(FIND(".",D1693)),LEFT(D1693,FIND(".",D1693)-1),D1693)),PlanCont,0)),ISNUMBER(MATCH(LEFT(TRIM(IF(ISNUMBER(FIND(".",D1693)),LEFT(D1693,FIND(".",D1693)-1),D1693)),4),PlanCont,0)),ISNUMBER(MATCH(LEFT(TRIM(IF(ISNUMBER(FIND(".",D1693)),LEFT(D1693,FIND(".",D1693)-1),D1693)),3),PlanCont,0)))),"Contul debitor nu există în plan. ",""))&amp;IF(E1693="","Lipsește contul creditor. ",IF(NOT(OR(ISNUMBER(MATCH(TRIM(IF(ISNUMBER(FIND(".",E1693)),LEFT(E1693,FIND(".",E1693)-1),E1693)),PlanCont,0)),ISNUMBER(MATCH(LEFT(TRIM(IF(ISNUMBER(FIND(".",E1693)),LEFT(E1693,FIND(".",E1693)-1),E1693)),4),PlanCont,0)),ISNUMBER(MATCH(LEFT(TRIM(IF(ISNUMBER(FIND(".",E1693)),LEFT(E1693,FIND(".",E1693)-1),E1693)),3),PlanCont,0)))),"Contul creditor nu există în plan. ",""))&amp;IF(AND(D1693&lt;&gt;"",TRIM(D1693&amp;"")=TRIM(E1693&amp;"")),"Același cont pe debit și credit. ","")&amp;IF(N(F1693)=0,"Lipsește suma. ","")&amp;IF(AND(N(F1693)&lt;0,J1693&lt;&gt;"Stornare"),"Sumă negativă într-o notă care nu e de stornare. ","")&amp;IF(C1693="","Lipsește explicația. ","")))</f>
        <v/>
      </c>
      <c r="L1693" s="1" t="str">
        <f>IF(B1693="","",B1693&amp;"|"&amp;COUNTIF($B$5:B1693,B1693))</f>
        <v/>
      </c>
      <c r="M1693" s="1" t="str">
        <f t="shared" si="80"/>
        <v/>
      </c>
    </row>
    <row r="1694" spans="2:13" x14ac:dyDescent="0.2">
      <c r="B1694" s="18"/>
      <c r="C1694" s="13"/>
      <c r="D1694" s="22"/>
      <c r="E1694" s="22"/>
      <c r="F1694" s="23"/>
      <c r="G1694" s="24" t="str">
        <f>IF(B1694="","",IFERROR(INDEX('Registru note'!$C$5:$C$504,MATCH(B1694,'Registru note'!$B$5:$B$504,0)),""))</f>
        <v/>
      </c>
      <c r="H1694" s="25" t="str">
        <f t="shared" si="78"/>
        <v/>
      </c>
      <c r="I1694" s="25" t="str">
        <f t="shared" si="79"/>
        <v/>
      </c>
      <c r="J1694" s="15" t="str">
        <f>IF(B1694="","",IFERROR(INDEX('Registru note'!$D$5:$D$504,MATCH(B1694,'Registru note'!$B$5:$B$504,0)),""))</f>
        <v/>
      </c>
      <c r="K1694" s="17" t="str">
        <f>IF(AND(B1694="",D1694="",E1694=""),"",TRIM(IF(ISNA(MATCH(B1694,'Registru note'!$B$5:$B$504,0)),"Nota nu există în registru. ","")&amp;IF(D1694="","Lipsește contul debitor. ",IF(NOT(OR(ISNUMBER(MATCH(TRIM(IF(ISNUMBER(FIND(".",D1694)),LEFT(D1694,FIND(".",D1694)-1),D1694)),PlanCont,0)),ISNUMBER(MATCH(LEFT(TRIM(IF(ISNUMBER(FIND(".",D1694)),LEFT(D1694,FIND(".",D1694)-1),D1694)),4),PlanCont,0)),ISNUMBER(MATCH(LEFT(TRIM(IF(ISNUMBER(FIND(".",D1694)),LEFT(D1694,FIND(".",D1694)-1),D1694)),3),PlanCont,0)))),"Contul debitor nu există în plan. ",""))&amp;IF(E1694="","Lipsește contul creditor. ",IF(NOT(OR(ISNUMBER(MATCH(TRIM(IF(ISNUMBER(FIND(".",E1694)),LEFT(E1694,FIND(".",E1694)-1),E1694)),PlanCont,0)),ISNUMBER(MATCH(LEFT(TRIM(IF(ISNUMBER(FIND(".",E1694)),LEFT(E1694,FIND(".",E1694)-1),E1694)),4),PlanCont,0)),ISNUMBER(MATCH(LEFT(TRIM(IF(ISNUMBER(FIND(".",E1694)),LEFT(E1694,FIND(".",E1694)-1),E1694)),3),PlanCont,0)))),"Contul creditor nu există în plan. ",""))&amp;IF(AND(D1694&lt;&gt;"",TRIM(D1694&amp;"")=TRIM(E1694&amp;"")),"Același cont pe debit și credit. ","")&amp;IF(N(F1694)=0,"Lipsește suma. ","")&amp;IF(AND(N(F1694)&lt;0,J1694&lt;&gt;"Stornare"),"Sumă negativă într-o notă care nu e de stornare. ","")&amp;IF(C1694="","Lipsește explicația. ","")))</f>
        <v/>
      </c>
      <c r="L1694" s="1" t="str">
        <f>IF(B1694="","",B1694&amp;"|"&amp;COUNTIF($B$5:B1694,B1694))</f>
        <v/>
      </c>
      <c r="M1694" s="1" t="str">
        <f t="shared" si="80"/>
        <v/>
      </c>
    </row>
    <row r="1695" spans="2:13" x14ac:dyDescent="0.2">
      <c r="B1695" s="18"/>
      <c r="C1695" s="13"/>
      <c r="D1695" s="22"/>
      <c r="E1695" s="22"/>
      <c r="F1695" s="23"/>
      <c r="G1695" s="24" t="str">
        <f>IF(B1695="","",IFERROR(INDEX('Registru note'!$C$5:$C$504,MATCH(B1695,'Registru note'!$B$5:$B$504,0)),""))</f>
        <v/>
      </c>
      <c r="H1695" s="25" t="str">
        <f t="shared" si="78"/>
        <v/>
      </c>
      <c r="I1695" s="25" t="str">
        <f t="shared" si="79"/>
        <v/>
      </c>
      <c r="J1695" s="15" t="str">
        <f>IF(B1695="","",IFERROR(INDEX('Registru note'!$D$5:$D$504,MATCH(B1695,'Registru note'!$B$5:$B$504,0)),""))</f>
        <v/>
      </c>
      <c r="K1695" s="17" t="str">
        <f>IF(AND(B1695="",D1695="",E1695=""),"",TRIM(IF(ISNA(MATCH(B1695,'Registru note'!$B$5:$B$504,0)),"Nota nu există în registru. ","")&amp;IF(D1695="","Lipsește contul debitor. ",IF(NOT(OR(ISNUMBER(MATCH(TRIM(IF(ISNUMBER(FIND(".",D1695)),LEFT(D1695,FIND(".",D1695)-1),D1695)),PlanCont,0)),ISNUMBER(MATCH(LEFT(TRIM(IF(ISNUMBER(FIND(".",D1695)),LEFT(D1695,FIND(".",D1695)-1),D1695)),4),PlanCont,0)),ISNUMBER(MATCH(LEFT(TRIM(IF(ISNUMBER(FIND(".",D1695)),LEFT(D1695,FIND(".",D1695)-1),D1695)),3),PlanCont,0)))),"Contul debitor nu există în plan. ",""))&amp;IF(E1695="","Lipsește contul creditor. ",IF(NOT(OR(ISNUMBER(MATCH(TRIM(IF(ISNUMBER(FIND(".",E1695)),LEFT(E1695,FIND(".",E1695)-1),E1695)),PlanCont,0)),ISNUMBER(MATCH(LEFT(TRIM(IF(ISNUMBER(FIND(".",E1695)),LEFT(E1695,FIND(".",E1695)-1),E1695)),4),PlanCont,0)),ISNUMBER(MATCH(LEFT(TRIM(IF(ISNUMBER(FIND(".",E1695)),LEFT(E1695,FIND(".",E1695)-1),E1695)),3),PlanCont,0)))),"Contul creditor nu există în plan. ",""))&amp;IF(AND(D1695&lt;&gt;"",TRIM(D1695&amp;"")=TRIM(E1695&amp;"")),"Același cont pe debit și credit. ","")&amp;IF(N(F1695)=0,"Lipsește suma. ","")&amp;IF(AND(N(F1695)&lt;0,J1695&lt;&gt;"Stornare"),"Sumă negativă într-o notă care nu e de stornare. ","")&amp;IF(C1695="","Lipsește explicația. ","")))</f>
        <v/>
      </c>
      <c r="L1695" s="1" t="str">
        <f>IF(B1695="","",B1695&amp;"|"&amp;COUNTIF($B$5:B1695,B1695))</f>
        <v/>
      </c>
      <c r="M1695" s="1" t="str">
        <f t="shared" si="80"/>
        <v/>
      </c>
    </row>
    <row r="1696" spans="2:13" x14ac:dyDescent="0.2">
      <c r="B1696" s="18"/>
      <c r="C1696" s="13"/>
      <c r="D1696" s="22"/>
      <c r="E1696" s="22"/>
      <c r="F1696" s="23"/>
      <c r="G1696" s="24" t="str">
        <f>IF(B1696="","",IFERROR(INDEX('Registru note'!$C$5:$C$504,MATCH(B1696,'Registru note'!$B$5:$B$504,0)),""))</f>
        <v/>
      </c>
      <c r="H1696" s="25" t="str">
        <f t="shared" si="78"/>
        <v/>
      </c>
      <c r="I1696" s="25" t="str">
        <f t="shared" si="79"/>
        <v/>
      </c>
      <c r="J1696" s="15" t="str">
        <f>IF(B1696="","",IFERROR(INDEX('Registru note'!$D$5:$D$504,MATCH(B1696,'Registru note'!$B$5:$B$504,0)),""))</f>
        <v/>
      </c>
      <c r="K1696" s="17" t="str">
        <f>IF(AND(B1696="",D1696="",E1696=""),"",TRIM(IF(ISNA(MATCH(B1696,'Registru note'!$B$5:$B$504,0)),"Nota nu există în registru. ","")&amp;IF(D1696="","Lipsește contul debitor. ",IF(NOT(OR(ISNUMBER(MATCH(TRIM(IF(ISNUMBER(FIND(".",D1696)),LEFT(D1696,FIND(".",D1696)-1),D1696)),PlanCont,0)),ISNUMBER(MATCH(LEFT(TRIM(IF(ISNUMBER(FIND(".",D1696)),LEFT(D1696,FIND(".",D1696)-1),D1696)),4),PlanCont,0)),ISNUMBER(MATCH(LEFT(TRIM(IF(ISNUMBER(FIND(".",D1696)),LEFT(D1696,FIND(".",D1696)-1),D1696)),3),PlanCont,0)))),"Contul debitor nu există în plan. ",""))&amp;IF(E1696="","Lipsește contul creditor. ",IF(NOT(OR(ISNUMBER(MATCH(TRIM(IF(ISNUMBER(FIND(".",E1696)),LEFT(E1696,FIND(".",E1696)-1),E1696)),PlanCont,0)),ISNUMBER(MATCH(LEFT(TRIM(IF(ISNUMBER(FIND(".",E1696)),LEFT(E1696,FIND(".",E1696)-1),E1696)),4),PlanCont,0)),ISNUMBER(MATCH(LEFT(TRIM(IF(ISNUMBER(FIND(".",E1696)),LEFT(E1696,FIND(".",E1696)-1),E1696)),3),PlanCont,0)))),"Contul creditor nu există în plan. ",""))&amp;IF(AND(D1696&lt;&gt;"",TRIM(D1696&amp;"")=TRIM(E1696&amp;"")),"Același cont pe debit și credit. ","")&amp;IF(N(F1696)=0,"Lipsește suma. ","")&amp;IF(AND(N(F1696)&lt;0,J1696&lt;&gt;"Stornare"),"Sumă negativă într-o notă care nu e de stornare. ","")&amp;IF(C1696="","Lipsește explicația. ","")))</f>
        <v/>
      </c>
      <c r="L1696" s="1" t="str">
        <f>IF(B1696="","",B1696&amp;"|"&amp;COUNTIF($B$5:B1696,B1696))</f>
        <v/>
      </c>
      <c r="M1696" s="1" t="str">
        <f t="shared" si="80"/>
        <v/>
      </c>
    </row>
    <row r="1697" spans="2:13" x14ac:dyDescent="0.2">
      <c r="B1697" s="18"/>
      <c r="C1697" s="13"/>
      <c r="D1697" s="22"/>
      <c r="E1697" s="22"/>
      <c r="F1697" s="23"/>
      <c r="G1697" s="24" t="str">
        <f>IF(B1697="","",IFERROR(INDEX('Registru note'!$C$5:$C$504,MATCH(B1697,'Registru note'!$B$5:$B$504,0)),""))</f>
        <v/>
      </c>
      <c r="H1697" s="25" t="str">
        <f t="shared" si="78"/>
        <v/>
      </c>
      <c r="I1697" s="25" t="str">
        <f t="shared" si="79"/>
        <v/>
      </c>
      <c r="J1697" s="15" t="str">
        <f>IF(B1697="","",IFERROR(INDEX('Registru note'!$D$5:$D$504,MATCH(B1697,'Registru note'!$B$5:$B$504,0)),""))</f>
        <v/>
      </c>
      <c r="K1697" s="17" t="str">
        <f>IF(AND(B1697="",D1697="",E1697=""),"",TRIM(IF(ISNA(MATCH(B1697,'Registru note'!$B$5:$B$504,0)),"Nota nu există în registru. ","")&amp;IF(D1697="","Lipsește contul debitor. ",IF(NOT(OR(ISNUMBER(MATCH(TRIM(IF(ISNUMBER(FIND(".",D1697)),LEFT(D1697,FIND(".",D1697)-1),D1697)),PlanCont,0)),ISNUMBER(MATCH(LEFT(TRIM(IF(ISNUMBER(FIND(".",D1697)),LEFT(D1697,FIND(".",D1697)-1),D1697)),4),PlanCont,0)),ISNUMBER(MATCH(LEFT(TRIM(IF(ISNUMBER(FIND(".",D1697)),LEFT(D1697,FIND(".",D1697)-1),D1697)),3),PlanCont,0)))),"Contul debitor nu există în plan. ",""))&amp;IF(E1697="","Lipsește contul creditor. ",IF(NOT(OR(ISNUMBER(MATCH(TRIM(IF(ISNUMBER(FIND(".",E1697)),LEFT(E1697,FIND(".",E1697)-1),E1697)),PlanCont,0)),ISNUMBER(MATCH(LEFT(TRIM(IF(ISNUMBER(FIND(".",E1697)),LEFT(E1697,FIND(".",E1697)-1),E1697)),4),PlanCont,0)),ISNUMBER(MATCH(LEFT(TRIM(IF(ISNUMBER(FIND(".",E1697)),LEFT(E1697,FIND(".",E1697)-1),E1697)),3),PlanCont,0)))),"Contul creditor nu există în plan. ",""))&amp;IF(AND(D1697&lt;&gt;"",TRIM(D1697&amp;"")=TRIM(E1697&amp;"")),"Același cont pe debit și credit. ","")&amp;IF(N(F1697)=0,"Lipsește suma. ","")&amp;IF(AND(N(F1697)&lt;0,J1697&lt;&gt;"Stornare"),"Sumă negativă într-o notă care nu e de stornare. ","")&amp;IF(C1697="","Lipsește explicația. ","")))</f>
        <v/>
      </c>
      <c r="L1697" s="1" t="str">
        <f>IF(B1697="","",B1697&amp;"|"&amp;COUNTIF($B$5:B1697,B1697))</f>
        <v/>
      </c>
      <c r="M1697" s="1" t="str">
        <f t="shared" si="80"/>
        <v/>
      </c>
    </row>
    <row r="1698" spans="2:13" x14ac:dyDescent="0.2">
      <c r="B1698" s="18"/>
      <c r="C1698" s="13"/>
      <c r="D1698" s="22"/>
      <c r="E1698" s="22"/>
      <c r="F1698" s="23"/>
      <c r="G1698" s="24" t="str">
        <f>IF(B1698="","",IFERROR(INDEX('Registru note'!$C$5:$C$504,MATCH(B1698,'Registru note'!$B$5:$B$504,0)),""))</f>
        <v/>
      </c>
      <c r="H1698" s="25" t="str">
        <f t="shared" si="78"/>
        <v/>
      </c>
      <c r="I1698" s="25" t="str">
        <f t="shared" si="79"/>
        <v/>
      </c>
      <c r="J1698" s="15" t="str">
        <f>IF(B1698="","",IFERROR(INDEX('Registru note'!$D$5:$D$504,MATCH(B1698,'Registru note'!$B$5:$B$504,0)),""))</f>
        <v/>
      </c>
      <c r="K1698" s="17" t="str">
        <f>IF(AND(B1698="",D1698="",E1698=""),"",TRIM(IF(ISNA(MATCH(B1698,'Registru note'!$B$5:$B$504,0)),"Nota nu există în registru. ","")&amp;IF(D1698="","Lipsește contul debitor. ",IF(NOT(OR(ISNUMBER(MATCH(TRIM(IF(ISNUMBER(FIND(".",D1698)),LEFT(D1698,FIND(".",D1698)-1),D1698)),PlanCont,0)),ISNUMBER(MATCH(LEFT(TRIM(IF(ISNUMBER(FIND(".",D1698)),LEFT(D1698,FIND(".",D1698)-1),D1698)),4),PlanCont,0)),ISNUMBER(MATCH(LEFT(TRIM(IF(ISNUMBER(FIND(".",D1698)),LEFT(D1698,FIND(".",D1698)-1),D1698)),3),PlanCont,0)))),"Contul debitor nu există în plan. ",""))&amp;IF(E1698="","Lipsește contul creditor. ",IF(NOT(OR(ISNUMBER(MATCH(TRIM(IF(ISNUMBER(FIND(".",E1698)),LEFT(E1698,FIND(".",E1698)-1),E1698)),PlanCont,0)),ISNUMBER(MATCH(LEFT(TRIM(IF(ISNUMBER(FIND(".",E1698)),LEFT(E1698,FIND(".",E1698)-1),E1698)),4),PlanCont,0)),ISNUMBER(MATCH(LEFT(TRIM(IF(ISNUMBER(FIND(".",E1698)),LEFT(E1698,FIND(".",E1698)-1),E1698)),3),PlanCont,0)))),"Contul creditor nu există în plan. ",""))&amp;IF(AND(D1698&lt;&gt;"",TRIM(D1698&amp;"")=TRIM(E1698&amp;"")),"Același cont pe debit și credit. ","")&amp;IF(N(F1698)=0,"Lipsește suma. ","")&amp;IF(AND(N(F1698)&lt;0,J1698&lt;&gt;"Stornare"),"Sumă negativă într-o notă care nu e de stornare. ","")&amp;IF(C1698="","Lipsește explicația. ","")))</f>
        <v/>
      </c>
      <c r="L1698" s="1" t="str">
        <f>IF(B1698="","",B1698&amp;"|"&amp;COUNTIF($B$5:B1698,B1698))</f>
        <v/>
      </c>
      <c r="M1698" s="1" t="str">
        <f t="shared" si="80"/>
        <v/>
      </c>
    </row>
    <row r="1699" spans="2:13" x14ac:dyDescent="0.2">
      <c r="B1699" s="18"/>
      <c r="C1699" s="13"/>
      <c r="D1699" s="22"/>
      <c r="E1699" s="22"/>
      <c r="F1699" s="23"/>
      <c r="G1699" s="24" t="str">
        <f>IF(B1699="","",IFERROR(INDEX('Registru note'!$C$5:$C$504,MATCH(B1699,'Registru note'!$B$5:$B$504,0)),""))</f>
        <v/>
      </c>
      <c r="H1699" s="25" t="str">
        <f t="shared" si="78"/>
        <v/>
      </c>
      <c r="I1699" s="25" t="str">
        <f t="shared" si="79"/>
        <v/>
      </c>
      <c r="J1699" s="15" t="str">
        <f>IF(B1699="","",IFERROR(INDEX('Registru note'!$D$5:$D$504,MATCH(B1699,'Registru note'!$B$5:$B$504,0)),""))</f>
        <v/>
      </c>
      <c r="K1699" s="17" t="str">
        <f>IF(AND(B1699="",D1699="",E1699=""),"",TRIM(IF(ISNA(MATCH(B1699,'Registru note'!$B$5:$B$504,0)),"Nota nu există în registru. ","")&amp;IF(D1699="","Lipsește contul debitor. ",IF(NOT(OR(ISNUMBER(MATCH(TRIM(IF(ISNUMBER(FIND(".",D1699)),LEFT(D1699,FIND(".",D1699)-1),D1699)),PlanCont,0)),ISNUMBER(MATCH(LEFT(TRIM(IF(ISNUMBER(FIND(".",D1699)),LEFT(D1699,FIND(".",D1699)-1),D1699)),4),PlanCont,0)),ISNUMBER(MATCH(LEFT(TRIM(IF(ISNUMBER(FIND(".",D1699)),LEFT(D1699,FIND(".",D1699)-1),D1699)),3),PlanCont,0)))),"Contul debitor nu există în plan. ",""))&amp;IF(E1699="","Lipsește contul creditor. ",IF(NOT(OR(ISNUMBER(MATCH(TRIM(IF(ISNUMBER(FIND(".",E1699)),LEFT(E1699,FIND(".",E1699)-1),E1699)),PlanCont,0)),ISNUMBER(MATCH(LEFT(TRIM(IF(ISNUMBER(FIND(".",E1699)),LEFT(E1699,FIND(".",E1699)-1),E1699)),4),PlanCont,0)),ISNUMBER(MATCH(LEFT(TRIM(IF(ISNUMBER(FIND(".",E1699)),LEFT(E1699,FIND(".",E1699)-1),E1699)),3),PlanCont,0)))),"Contul creditor nu există în plan. ",""))&amp;IF(AND(D1699&lt;&gt;"",TRIM(D1699&amp;"")=TRIM(E1699&amp;"")),"Același cont pe debit și credit. ","")&amp;IF(N(F1699)=0,"Lipsește suma. ","")&amp;IF(AND(N(F1699)&lt;0,J1699&lt;&gt;"Stornare"),"Sumă negativă într-o notă care nu e de stornare. ","")&amp;IF(C1699="","Lipsește explicația. ","")))</f>
        <v/>
      </c>
      <c r="L1699" s="1" t="str">
        <f>IF(B1699="","",B1699&amp;"|"&amp;COUNTIF($B$5:B1699,B1699))</f>
        <v/>
      </c>
      <c r="M1699" s="1" t="str">
        <f t="shared" si="80"/>
        <v/>
      </c>
    </row>
    <row r="1700" spans="2:13" x14ac:dyDescent="0.2">
      <c r="B1700" s="18"/>
      <c r="C1700" s="13"/>
      <c r="D1700" s="22"/>
      <c r="E1700" s="22"/>
      <c r="F1700" s="23"/>
      <c r="G1700" s="24" t="str">
        <f>IF(B1700="","",IFERROR(INDEX('Registru note'!$C$5:$C$504,MATCH(B1700,'Registru note'!$B$5:$B$504,0)),""))</f>
        <v/>
      </c>
      <c r="H1700" s="25" t="str">
        <f t="shared" si="78"/>
        <v/>
      </c>
      <c r="I1700" s="25" t="str">
        <f t="shared" si="79"/>
        <v/>
      </c>
      <c r="J1700" s="15" t="str">
        <f>IF(B1700="","",IFERROR(INDEX('Registru note'!$D$5:$D$504,MATCH(B1700,'Registru note'!$B$5:$B$504,0)),""))</f>
        <v/>
      </c>
      <c r="K1700" s="17" t="str">
        <f>IF(AND(B1700="",D1700="",E1700=""),"",TRIM(IF(ISNA(MATCH(B1700,'Registru note'!$B$5:$B$504,0)),"Nota nu există în registru. ","")&amp;IF(D1700="","Lipsește contul debitor. ",IF(NOT(OR(ISNUMBER(MATCH(TRIM(IF(ISNUMBER(FIND(".",D1700)),LEFT(D1700,FIND(".",D1700)-1),D1700)),PlanCont,0)),ISNUMBER(MATCH(LEFT(TRIM(IF(ISNUMBER(FIND(".",D1700)),LEFT(D1700,FIND(".",D1700)-1),D1700)),4),PlanCont,0)),ISNUMBER(MATCH(LEFT(TRIM(IF(ISNUMBER(FIND(".",D1700)),LEFT(D1700,FIND(".",D1700)-1),D1700)),3),PlanCont,0)))),"Contul debitor nu există în plan. ",""))&amp;IF(E1700="","Lipsește contul creditor. ",IF(NOT(OR(ISNUMBER(MATCH(TRIM(IF(ISNUMBER(FIND(".",E1700)),LEFT(E1700,FIND(".",E1700)-1),E1700)),PlanCont,0)),ISNUMBER(MATCH(LEFT(TRIM(IF(ISNUMBER(FIND(".",E1700)),LEFT(E1700,FIND(".",E1700)-1),E1700)),4),PlanCont,0)),ISNUMBER(MATCH(LEFT(TRIM(IF(ISNUMBER(FIND(".",E1700)),LEFT(E1700,FIND(".",E1700)-1),E1700)),3),PlanCont,0)))),"Contul creditor nu există în plan. ",""))&amp;IF(AND(D1700&lt;&gt;"",TRIM(D1700&amp;"")=TRIM(E1700&amp;"")),"Același cont pe debit și credit. ","")&amp;IF(N(F1700)=0,"Lipsește suma. ","")&amp;IF(AND(N(F1700)&lt;0,J1700&lt;&gt;"Stornare"),"Sumă negativă într-o notă care nu e de stornare. ","")&amp;IF(C1700="","Lipsește explicația. ","")))</f>
        <v/>
      </c>
      <c r="L1700" s="1" t="str">
        <f>IF(B1700="","",B1700&amp;"|"&amp;COUNTIF($B$5:B1700,B1700))</f>
        <v/>
      </c>
      <c r="M1700" s="1" t="str">
        <f t="shared" si="80"/>
        <v/>
      </c>
    </row>
    <row r="1701" spans="2:13" x14ac:dyDescent="0.2">
      <c r="B1701" s="18"/>
      <c r="C1701" s="13"/>
      <c r="D1701" s="22"/>
      <c r="E1701" s="22"/>
      <c r="F1701" s="23"/>
      <c r="G1701" s="24" t="str">
        <f>IF(B1701="","",IFERROR(INDEX('Registru note'!$C$5:$C$504,MATCH(B1701,'Registru note'!$B$5:$B$504,0)),""))</f>
        <v/>
      </c>
      <c r="H1701" s="25" t="str">
        <f t="shared" si="78"/>
        <v/>
      </c>
      <c r="I1701" s="25" t="str">
        <f t="shared" si="79"/>
        <v/>
      </c>
      <c r="J1701" s="15" t="str">
        <f>IF(B1701="","",IFERROR(INDEX('Registru note'!$D$5:$D$504,MATCH(B1701,'Registru note'!$B$5:$B$504,0)),""))</f>
        <v/>
      </c>
      <c r="K1701" s="17" t="str">
        <f>IF(AND(B1701="",D1701="",E1701=""),"",TRIM(IF(ISNA(MATCH(B1701,'Registru note'!$B$5:$B$504,0)),"Nota nu există în registru. ","")&amp;IF(D1701="","Lipsește contul debitor. ",IF(NOT(OR(ISNUMBER(MATCH(TRIM(IF(ISNUMBER(FIND(".",D1701)),LEFT(D1701,FIND(".",D1701)-1),D1701)),PlanCont,0)),ISNUMBER(MATCH(LEFT(TRIM(IF(ISNUMBER(FIND(".",D1701)),LEFT(D1701,FIND(".",D1701)-1),D1701)),4),PlanCont,0)),ISNUMBER(MATCH(LEFT(TRIM(IF(ISNUMBER(FIND(".",D1701)),LEFT(D1701,FIND(".",D1701)-1),D1701)),3),PlanCont,0)))),"Contul debitor nu există în plan. ",""))&amp;IF(E1701="","Lipsește contul creditor. ",IF(NOT(OR(ISNUMBER(MATCH(TRIM(IF(ISNUMBER(FIND(".",E1701)),LEFT(E1701,FIND(".",E1701)-1),E1701)),PlanCont,0)),ISNUMBER(MATCH(LEFT(TRIM(IF(ISNUMBER(FIND(".",E1701)),LEFT(E1701,FIND(".",E1701)-1),E1701)),4),PlanCont,0)),ISNUMBER(MATCH(LEFT(TRIM(IF(ISNUMBER(FIND(".",E1701)),LEFT(E1701,FIND(".",E1701)-1),E1701)),3),PlanCont,0)))),"Contul creditor nu există în plan. ",""))&amp;IF(AND(D1701&lt;&gt;"",TRIM(D1701&amp;"")=TRIM(E1701&amp;"")),"Același cont pe debit și credit. ","")&amp;IF(N(F1701)=0,"Lipsește suma. ","")&amp;IF(AND(N(F1701)&lt;0,J1701&lt;&gt;"Stornare"),"Sumă negativă într-o notă care nu e de stornare. ","")&amp;IF(C1701="","Lipsește explicația. ","")))</f>
        <v/>
      </c>
      <c r="L1701" s="1" t="str">
        <f>IF(B1701="","",B1701&amp;"|"&amp;COUNTIF($B$5:B1701,B1701))</f>
        <v/>
      </c>
      <c r="M1701" s="1" t="str">
        <f t="shared" si="80"/>
        <v/>
      </c>
    </row>
    <row r="1702" spans="2:13" x14ac:dyDescent="0.2">
      <c r="B1702" s="18"/>
      <c r="C1702" s="13"/>
      <c r="D1702" s="22"/>
      <c r="E1702" s="22"/>
      <c r="F1702" s="23"/>
      <c r="G1702" s="24" t="str">
        <f>IF(B1702="","",IFERROR(INDEX('Registru note'!$C$5:$C$504,MATCH(B1702,'Registru note'!$B$5:$B$504,0)),""))</f>
        <v/>
      </c>
      <c r="H1702" s="25" t="str">
        <f t="shared" si="78"/>
        <v/>
      </c>
      <c r="I1702" s="25" t="str">
        <f t="shared" si="79"/>
        <v/>
      </c>
      <c r="J1702" s="15" t="str">
        <f>IF(B1702="","",IFERROR(INDEX('Registru note'!$D$5:$D$504,MATCH(B1702,'Registru note'!$B$5:$B$504,0)),""))</f>
        <v/>
      </c>
      <c r="K1702" s="17" t="str">
        <f>IF(AND(B1702="",D1702="",E1702=""),"",TRIM(IF(ISNA(MATCH(B1702,'Registru note'!$B$5:$B$504,0)),"Nota nu există în registru. ","")&amp;IF(D1702="","Lipsește contul debitor. ",IF(NOT(OR(ISNUMBER(MATCH(TRIM(IF(ISNUMBER(FIND(".",D1702)),LEFT(D1702,FIND(".",D1702)-1),D1702)),PlanCont,0)),ISNUMBER(MATCH(LEFT(TRIM(IF(ISNUMBER(FIND(".",D1702)),LEFT(D1702,FIND(".",D1702)-1),D1702)),4),PlanCont,0)),ISNUMBER(MATCH(LEFT(TRIM(IF(ISNUMBER(FIND(".",D1702)),LEFT(D1702,FIND(".",D1702)-1),D1702)),3),PlanCont,0)))),"Contul debitor nu există în plan. ",""))&amp;IF(E1702="","Lipsește contul creditor. ",IF(NOT(OR(ISNUMBER(MATCH(TRIM(IF(ISNUMBER(FIND(".",E1702)),LEFT(E1702,FIND(".",E1702)-1),E1702)),PlanCont,0)),ISNUMBER(MATCH(LEFT(TRIM(IF(ISNUMBER(FIND(".",E1702)),LEFT(E1702,FIND(".",E1702)-1),E1702)),4),PlanCont,0)),ISNUMBER(MATCH(LEFT(TRIM(IF(ISNUMBER(FIND(".",E1702)),LEFT(E1702,FIND(".",E1702)-1),E1702)),3),PlanCont,0)))),"Contul creditor nu există în plan. ",""))&amp;IF(AND(D1702&lt;&gt;"",TRIM(D1702&amp;"")=TRIM(E1702&amp;"")),"Același cont pe debit și credit. ","")&amp;IF(N(F1702)=0,"Lipsește suma. ","")&amp;IF(AND(N(F1702)&lt;0,J1702&lt;&gt;"Stornare"),"Sumă negativă într-o notă care nu e de stornare. ","")&amp;IF(C1702="","Lipsește explicația. ","")))</f>
        <v/>
      </c>
      <c r="L1702" s="1" t="str">
        <f>IF(B1702="","",B1702&amp;"|"&amp;COUNTIF($B$5:B1702,B1702))</f>
        <v/>
      </c>
      <c r="M1702" s="1" t="str">
        <f t="shared" si="80"/>
        <v/>
      </c>
    </row>
    <row r="1703" spans="2:13" x14ac:dyDescent="0.2">
      <c r="B1703" s="18"/>
      <c r="C1703" s="13"/>
      <c r="D1703" s="22"/>
      <c r="E1703" s="22"/>
      <c r="F1703" s="23"/>
      <c r="G1703" s="24" t="str">
        <f>IF(B1703="","",IFERROR(INDEX('Registru note'!$C$5:$C$504,MATCH(B1703,'Registru note'!$B$5:$B$504,0)),""))</f>
        <v/>
      </c>
      <c r="H1703" s="25" t="str">
        <f t="shared" si="78"/>
        <v/>
      </c>
      <c r="I1703" s="25" t="str">
        <f t="shared" si="79"/>
        <v/>
      </c>
      <c r="J1703" s="15" t="str">
        <f>IF(B1703="","",IFERROR(INDEX('Registru note'!$D$5:$D$504,MATCH(B1703,'Registru note'!$B$5:$B$504,0)),""))</f>
        <v/>
      </c>
      <c r="K1703" s="17" t="str">
        <f>IF(AND(B1703="",D1703="",E1703=""),"",TRIM(IF(ISNA(MATCH(B1703,'Registru note'!$B$5:$B$504,0)),"Nota nu există în registru. ","")&amp;IF(D1703="","Lipsește contul debitor. ",IF(NOT(OR(ISNUMBER(MATCH(TRIM(IF(ISNUMBER(FIND(".",D1703)),LEFT(D1703,FIND(".",D1703)-1),D1703)),PlanCont,0)),ISNUMBER(MATCH(LEFT(TRIM(IF(ISNUMBER(FIND(".",D1703)),LEFT(D1703,FIND(".",D1703)-1),D1703)),4),PlanCont,0)),ISNUMBER(MATCH(LEFT(TRIM(IF(ISNUMBER(FIND(".",D1703)),LEFT(D1703,FIND(".",D1703)-1),D1703)),3),PlanCont,0)))),"Contul debitor nu există în plan. ",""))&amp;IF(E1703="","Lipsește contul creditor. ",IF(NOT(OR(ISNUMBER(MATCH(TRIM(IF(ISNUMBER(FIND(".",E1703)),LEFT(E1703,FIND(".",E1703)-1),E1703)),PlanCont,0)),ISNUMBER(MATCH(LEFT(TRIM(IF(ISNUMBER(FIND(".",E1703)),LEFT(E1703,FIND(".",E1703)-1),E1703)),4),PlanCont,0)),ISNUMBER(MATCH(LEFT(TRIM(IF(ISNUMBER(FIND(".",E1703)),LEFT(E1703,FIND(".",E1703)-1),E1703)),3),PlanCont,0)))),"Contul creditor nu există în plan. ",""))&amp;IF(AND(D1703&lt;&gt;"",TRIM(D1703&amp;"")=TRIM(E1703&amp;"")),"Același cont pe debit și credit. ","")&amp;IF(N(F1703)=0,"Lipsește suma. ","")&amp;IF(AND(N(F1703)&lt;0,J1703&lt;&gt;"Stornare"),"Sumă negativă într-o notă care nu e de stornare. ","")&amp;IF(C1703="","Lipsește explicația. ","")))</f>
        <v/>
      </c>
      <c r="L1703" s="1" t="str">
        <f>IF(B1703="","",B1703&amp;"|"&amp;COUNTIF($B$5:B1703,B1703))</f>
        <v/>
      </c>
      <c r="M1703" s="1" t="str">
        <f t="shared" si="80"/>
        <v/>
      </c>
    </row>
    <row r="1704" spans="2:13" x14ac:dyDescent="0.2">
      <c r="B1704" s="18"/>
      <c r="C1704" s="13"/>
      <c r="D1704" s="22"/>
      <c r="E1704" s="22"/>
      <c r="F1704" s="23"/>
      <c r="G1704" s="24" t="str">
        <f>IF(B1704="","",IFERROR(INDEX('Registru note'!$C$5:$C$504,MATCH(B1704,'Registru note'!$B$5:$B$504,0)),""))</f>
        <v/>
      </c>
      <c r="H1704" s="25" t="str">
        <f t="shared" si="78"/>
        <v/>
      </c>
      <c r="I1704" s="25" t="str">
        <f t="shared" si="79"/>
        <v/>
      </c>
      <c r="J1704" s="15" t="str">
        <f>IF(B1704="","",IFERROR(INDEX('Registru note'!$D$5:$D$504,MATCH(B1704,'Registru note'!$B$5:$B$504,0)),""))</f>
        <v/>
      </c>
      <c r="K1704" s="17" t="str">
        <f>IF(AND(B1704="",D1704="",E1704=""),"",TRIM(IF(ISNA(MATCH(B1704,'Registru note'!$B$5:$B$504,0)),"Nota nu există în registru. ","")&amp;IF(D1704="","Lipsește contul debitor. ",IF(NOT(OR(ISNUMBER(MATCH(TRIM(IF(ISNUMBER(FIND(".",D1704)),LEFT(D1704,FIND(".",D1704)-1),D1704)),PlanCont,0)),ISNUMBER(MATCH(LEFT(TRIM(IF(ISNUMBER(FIND(".",D1704)),LEFT(D1704,FIND(".",D1704)-1),D1704)),4),PlanCont,0)),ISNUMBER(MATCH(LEFT(TRIM(IF(ISNUMBER(FIND(".",D1704)),LEFT(D1704,FIND(".",D1704)-1),D1704)),3),PlanCont,0)))),"Contul debitor nu există în plan. ",""))&amp;IF(E1704="","Lipsește contul creditor. ",IF(NOT(OR(ISNUMBER(MATCH(TRIM(IF(ISNUMBER(FIND(".",E1704)),LEFT(E1704,FIND(".",E1704)-1),E1704)),PlanCont,0)),ISNUMBER(MATCH(LEFT(TRIM(IF(ISNUMBER(FIND(".",E1704)),LEFT(E1704,FIND(".",E1704)-1),E1704)),4),PlanCont,0)),ISNUMBER(MATCH(LEFT(TRIM(IF(ISNUMBER(FIND(".",E1704)),LEFT(E1704,FIND(".",E1704)-1),E1704)),3),PlanCont,0)))),"Contul creditor nu există în plan. ",""))&amp;IF(AND(D1704&lt;&gt;"",TRIM(D1704&amp;"")=TRIM(E1704&amp;"")),"Același cont pe debit și credit. ","")&amp;IF(N(F1704)=0,"Lipsește suma. ","")&amp;IF(AND(N(F1704)&lt;0,J1704&lt;&gt;"Stornare"),"Sumă negativă într-o notă care nu e de stornare. ","")&amp;IF(C1704="","Lipsește explicația. ","")))</f>
        <v/>
      </c>
      <c r="L1704" s="1" t="str">
        <f>IF(B1704="","",B1704&amp;"|"&amp;COUNTIF($B$5:B1704,B1704))</f>
        <v/>
      </c>
      <c r="M1704" s="1" t="str">
        <f t="shared" si="80"/>
        <v/>
      </c>
    </row>
    <row r="1705" spans="2:13" x14ac:dyDescent="0.2">
      <c r="B1705" s="18"/>
      <c r="C1705" s="13"/>
      <c r="D1705" s="22"/>
      <c r="E1705" s="22"/>
      <c r="F1705" s="23"/>
      <c r="G1705" s="24" t="str">
        <f>IF(B1705="","",IFERROR(INDEX('Registru note'!$C$5:$C$504,MATCH(B1705,'Registru note'!$B$5:$B$504,0)),""))</f>
        <v/>
      </c>
      <c r="H1705" s="25" t="str">
        <f t="shared" si="78"/>
        <v/>
      </c>
      <c r="I1705" s="25" t="str">
        <f t="shared" si="79"/>
        <v/>
      </c>
      <c r="J1705" s="15" t="str">
        <f>IF(B1705="","",IFERROR(INDEX('Registru note'!$D$5:$D$504,MATCH(B1705,'Registru note'!$B$5:$B$504,0)),""))</f>
        <v/>
      </c>
      <c r="K1705" s="17" t="str">
        <f>IF(AND(B1705="",D1705="",E1705=""),"",TRIM(IF(ISNA(MATCH(B1705,'Registru note'!$B$5:$B$504,0)),"Nota nu există în registru. ","")&amp;IF(D1705="","Lipsește contul debitor. ",IF(NOT(OR(ISNUMBER(MATCH(TRIM(IF(ISNUMBER(FIND(".",D1705)),LEFT(D1705,FIND(".",D1705)-1),D1705)),PlanCont,0)),ISNUMBER(MATCH(LEFT(TRIM(IF(ISNUMBER(FIND(".",D1705)),LEFT(D1705,FIND(".",D1705)-1),D1705)),4),PlanCont,0)),ISNUMBER(MATCH(LEFT(TRIM(IF(ISNUMBER(FIND(".",D1705)),LEFT(D1705,FIND(".",D1705)-1),D1705)),3),PlanCont,0)))),"Contul debitor nu există în plan. ",""))&amp;IF(E1705="","Lipsește contul creditor. ",IF(NOT(OR(ISNUMBER(MATCH(TRIM(IF(ISNUMBER(FIND(".",E1705)),LEFT(E1705,FIND(".",E1705)-1),E1705)),PlanCont,0)),ISNUMBER(MATCH(LEFT(TRIM(IF(ISNUMBER(FIND(".",E1705)),LEFT(E1705,FIND(".",E1705)-1),E1705)),4),PlanCont,0)),ISNUMBER(MATCH(LEFT(TRIM(IF(ISNUMBER(FIND(".",E1705)),LEFT(E1705,FIND(".",E1705)-1),E1705)),3),PlanCont,0)))),"Contul creditor nu există în plan. ",""))&amp;IF(AND(D1705&lt;&gt;"",TRIM(D1705&amp;"")=TRIM(E1705&amp;"")),"Același cont pe debit și credit. ","")&amp;IF(N(F1705)=0,"Lipsește suma. ","")&amp;IF(AND(N(F1705)&lt;0,J1705&lt;&gt;"Stornare"),"Sumă negativă într-o notă care nu e de stornare. ","")&amp;IF(C1705="","Lipsește explicația. ","")))</f>
        <v/>
      </c>
      <c r="L1705" s="1" t="str">
        <f>IF(B1705="","",B1705&amp;"|"&amp;COUNTIF($B$5:B1705,B1705))</f>
        <v/>
      </c>
      <c r="M1705" s="1" t="str">
        <f t="shared" si="80"/>
        <v/>
      </c>
    </row>
    <row r="1706" spans="2:13" x14ac:dyDescent="0.2">
      <c r="B1706" s="18"/>
      <c r="C1706" s="13"/>
      <c r="D1706" s="22"/>
      <c r="E1706" s="22"/>
      <c r="F1706" s="23"/>
      <c r="G1706" s="24" t="str">
        <f>IF(B1706="","",IFERROR(INDEX('Registru note'!$C$5:$C$504,MATCH(B1706,'Registru note'!$B$5:$B$504,0)),""))</f>
        <v/>
      </c>
      <c r="H1706" s="25" t="str">
        <f t="shared" si="78"/>
        <v/>
      </c>
      <c r="I1706" s="25" t="str">
        <f t="shared" si="79"/>
        <v/>
      </c>
      <c r="J1706" s="15" t="str">
        <f>IF(B1706="","",IFERROR(INDEX('Registru note'!$D$5:$D$504,MATCH(B1706,'Registru note'!$B$5:$B$504,0)),""))</f>
        <v/>
      </c>
      <c r="K1706" s="17" t="str">
        <f>IF(AND(B1706="",D1706="",E1706=""),"",TRIM(IF(ISNA(MATCH(B1706,'Registru note'!$B$5:$B$504,0)),"Nota nu există în registru. ","")&amp;IF(D1706="","Lipsește contul debitor. ",IF(NOT(OR(ISNUMBER(MATCH(TRIM(IF(ISNUMBER(FIND(".",D1706)),LEFT(D1706,FIND(".",D1706)-1),D1706)),PlanCont,0)),ISNUMBER(MATCH(LEFT(TRIM(IF(ISNUMBER(FIND(".",D1706)),LEFT(D1706,FIND(".",D1706)-1),D1706)),4),PlanCont,0)),ISNUMBER(MATCH(LEFT(TRIM(IF(ISNUMBER(FIND(".",D1706)),LEFT(D1706,FIND(".",D1706)-1),D1706)),3),PlanCont,0)))),"Contul debitor nu există în plan. ",""))&amp;IF(E1706="","Lipsește contul creditor. ",IF(NOT(OR(ISNUMBER(MATCH(TRIM(IF(ISNUMBER(FIND(".",E1706)),LEFT(E1706,FIND(".",E1706)-1),E1706)),PlanCont,0)),ISNUMBER(MATCH(LEFT(TRIM(IF(ISNUMBER(FIND(".",E1706)),LEFT(E1706,FIND(".",E1706)-1),E1706)),4),PlanCont,0)),ISNUMBER(MATCH(LEFT(TRIM(IF(ISNUMBER(FIND(".",E1706)),LEFT(E1706,FIND(".",E1706)-1),E1706)),3),PlanCont,0)))),"Contul creditor nu există în plan. ",""))&amp;IF(AND(D1706&lt;&gt;"",TRIM(D1706&amp;"")=TRIM(E1706&amp;"")),"Același cont pe debit și credit. ","")&amp;IF(N(F1706)=0,"Lipsește suma. ","")&amp;IF(AND(N(F1706)&lt;0,J1706&lt;&gt;"Stornare"),"Sumă negativă într-o notă care nu e de stornare. ","")&amp;IF(C1706="","Lipsește explicația. ","")))</f>
        <v/>
      </c>
      <c r="L1706" s="1" t="str">
        <f>IF(B1706="","",B1706&amp;"|"&amp;COUNTIF($B$5:B1706,B1706))</f>
        <v/>
      </c>
      <c r="M1706" s="1" t="str">
        <f t="shared" si="80"/>
        <v/>
      </c>
    </row>
    <row r="1707" spans="2:13" x14ac:dyDescent="0.2">
      <c r="B1707" s="18"/>
      <c r="C1707" s="13"/>
      <c r="D1707" s="22"/>
      <c r="E1707" s="22"/>
      <c r="F1707" s="23"/>
      <c r="G1707" s="24" t="str">
        <f>IF(B1707="","",IFERROR(INDEX('Registru note'!$C$5:$C$504,MATCH(B1707,'Registru note'!$B$5:$B$504,0)),""))</f>
        <v/>
      </c>
      <c r="H1707" s="25" t="str">
        <f t="shared" si="78"/>
        <v/>
      </c>
      <c r="I1707" s="25" t="str">
        <f t="shared" si="79"/>
        <v/>
      </c>
      <c r="J1707" s="15" t="str">
        <f>IF(B1707="","",IFERROR(INDEX('Registru note'!$D$5:$D$504,MATCH(B1707,'Registru note'!$B$5:$B$504,0)),""))</f>
        <v/>
      </c>
      <c r="K1707" s="17" t="str">
        <f>IF(AND(B1707="",D1707="",E1707=""),"",TRIM(IF(ISNA(MATCH(B1707,'Registru note'!$B$5:$B$504,0)),"Nota nu există în registru. ","")&amp;IF(D1707="","Lipsește contul debitor. ",IF(NOT(OR(ISNUMBER(MATCH(TRIM(IF(ISNUMBER(FIND(".",D1707)),LEFT(D1707,FIND(".",D1707)-1),D1707)),PlanCont,0)),ISNUMBER(MATCH(LEFT(TRIM(IF(ISNUMBER(FIND(".",D1707)),LEFT(D1707,FIND(".",D1707)-1),D1707)),4),PlanCont,0)),ISNUMBER(MATCH(LEFT(TRIM(IF(ISNUMBER(FIND(".",D1707)),LEFT(D1707,FIND(".",D1707)-1),D1707)),3),PlanCont,0)))),"Contul debitor nu există în plan. ",""))&amp;IF(E1707="","Lipsește contul creditor. ",IF(NOT(OR(ISNUMBER(MATCH(TRIM(IF(ISNUMBER(FIND(".",E1707)),LEFT(E1707,FIND(".",E1707)-1),E1707)),PlanCont,0)),ISNUMBER(MATCH(LEFT(TRIM(IF(ISNUMBER(FIND(".",E1707)),LEFT(E1707,FIND(".",E1707)-1),E1707)),4),PlanCont,0)),ISNUMBER(MATCH(LEFT(TRIM(IF(ISNUMBER(FIND(".",E1707)),LEFT(E1707,FIND(".",E1707)-1),E1707)),3),PlanCont,0)))),"Contul creditor nu există în plan. ",""))&amp;IF(AND(D1707&lt;&gt;"",TRIM(D1707&amp;"")=TRIM(E1707&amp;"")),"Același cont pe debit și credit. ","")&amp;IF(N(F1707)=0,"Lipsește suma. ","")&amp;IF(AND(N(F1707)&lt;0,J1707&lt;&gt;"Stornare"),"Sumă negativă într-o notă care nu e de stornare. ","")&amp;IF(C1707="","Lipsește explicația. ","")))</f>
        <v/>
      </c>
      <c r="L1707" s="1" t="str">
        <f>IF(B1707="","",B1707&amp;"|"&amp;COUNTIF($B$5:B1707,B1707))</f>
        <v/>
      </c>
      <c r="M1707" s="1" t="str">
        <f t="shared" si="80"/>
        <v/>
      </c>
    </row>
    <row r="1708" spans="2:13" x14ac:dyDescent="0.2">
      <c r="B1708" s="18"/>
      <c r="C1708" s="13"/>
      <c r="D1708" s="22"/>
      <c r="E1708" s="22"/>
      <c r="F1708" s="23"/>
      <c r="G1708" s="24" t="str">
        <f>IF(B1708="","",IFERROR(INDEX('Registru note'!$C$5:$C$504,MATCH(B1708,'Registru note'!$B$5:$B$504,0)),""))</f>
        <v/>
      </c>
      <c r="H1708" s="25" t="str">
        <f t="shared" si="78"/>
        <v/>
      </c>
      <c r="I1708" s="25" t="str">
        <f t="shared" si="79"/>
        <v/>
      </c>
      <c r="J1708" s="15" t="str">
        <f>IF(B1708="","",IFERROR(INDEX('Registru note'!$D$5:$D$504,MATCH(B1708,'Registru note'!$B$5:$B$504,0)),""))</f>
        <v/>
      </c>
      <c r="K1708" s="17" t="str">
        <f>IF(AND(B1708="",D1708="",E1708=""),"",TRIM(IF(ISNA(MATCH(B1708,'Registru note'!$B$5:$B$504,0)),"Nota nu există în registru. ","")&amp;IF(D1708="","Lipsește contul debitor. ",IF(NOT(OR(ISNUMBER(MATCH(TRIM(IF(ISNUMBER(FIND(".",D1708)),LEFT(D1708,FIND(".",D1708)-1),D1708)),PlanCont,0)),ISNUMBER(MATCH(LEFT(TRIM(IF(ISNUMBER(FIND(".",D1708)),LEFT(D1708,FIND(".",D1708)-1),D1708)),4),PlanCont,0)),ISNUMBER(MATCH(LEFT(TRIM(IF(ISNUMBER(FIND(".",D1708)),LEFT(D1708,FIND(".",D1708)-1),D1708)),3),PlanCont,0)))),"Contul debitor nu există în plan. ",""))&amp;IF(E1708="","Lipsește contul creditor. ",IF(NOT(OR(ISNUMBER(MATCH(TRIM(IF(ISNUMBER(FIND(".",E1708)),LEFT(E1708,FIND(".",E1708)-1),E1708)),PlanCont,0)),ISNUMBER(MATCH(LEFT(TRIM(IF(ISNUMBER(FIND(".",E1708)),LEFT(E1708,FIND(".",E1708)-1),E1708)),4),PlanCont,0)),ISNUMBER(MATCH(LEFT(TRIM(IF(ISNUMBER(FIND(".",E1708)),LEFT(E1708,FIND(".",E1708)-1),E1708)),3),PlanCont,0)))),"Contul creditor nu există în plan. ",""))&amp;IF(AND(D1708&lt;&gt;"",TRIM(D1708&amp;"")=TRIM(E1708&amp;"")),"Același cont pe debit și credit. ","")&amp;IF(N(F1708)=0,"Lipsește suma. ","")&amp;IF(AND(N(F1708)&lt;0,J1708&lt;&gt;"Stornare"),"Sumă negativă într-o notă care nu e de stornare. ","")&amp;IF(C1708="","Lipsește explicația. ","")))</f>
        <v/>
      </c>
      <c r="L1708" s="1" t="str">
        <f>IF(B1708="","",B1708&amp;"|"&amp;COUNTIF($B$5:B1708,B1708))</f>
        <v/>
      </c>
      <c r="M1708" s="1" t="str">
        <f t="shared" si="80"/>
        <v/>
      </c>
    </row>
    <row r="1709" spans="2:13" x14ac:dyDescent="0.2">
      <c r="B1709" s="18"/>
      <c r="C1709" s="13"/>
      <c r="D1709" s="22"/>
      <c r="E1709" s="22"/>
      <c r="F1709" s="23"/>
      <c r="G1709" s="24" t="str">
        <f>IF(B1709="","",IFERROR(INDEX('Registru note'!$C$5:$C$504,MATCH(B1709,'Registru note'!$B$5:$B$504,0)),""))</f>
        <v/>
      </c>
      <c r="H1709" s="25" t="str">
        <f t="shared" si="78"/>
        <v/>
      </c>
      <c r="I1709" s="25" t="str">
        <f t="shared" si="79"/>
        <v/>
      </c>
      <c r="J1709" s="15" t="str">
        <f>IF(B1709="","",IFERROR(INDEX('Registru note'!$D$5:$D$504,MATCH(B1709,'Registru note'!$B$5:$B$504,0)),""))</f>
        <v/>
      </c>
      <c r="K1709" s="17" t="str">
        <f>IF(AND(B1709="",D1709="",E1709=""),"",TRIM(IF(ISNA(MATCH(B1709,'Registru note'!$B$5:$B$504,0)),"Nota nu există în registru. ","")&amp;IF(D1709="","Lipsește contul debitor. ",IF(NOT(OR(ISNUMBER(MATCH(TRIM(IF(ISNUMBER(FIND(".",D1709)),LEFT(D1709,FIND(".",D1709)-1),D1709)),PlanCont,0)),ISNUMBER(MATCH(LEFT(TRIM(IF(ISNUMBER(FIND(".",D1709)),LEFT(D1709,FIND(".",D1709)-1),D1709)),4),PlanCont,0)),ISNUMBER(MATCH(LEFT(TRIM(IF(ISNUMBER(FIND(".",D1709)),LEFT(D1709,FIND(".",D1709)-1),D1709)),3),PlanCont,0)))),"Contul debitor nu există în plan. ",""))&amp;IF(E1709="","Lipsește contul creditor. ",IF(NOT(OR(ISNUMBER(MATCH(TRIM(IF(ISNUMBER(FIND(".",E1709)),LEFT(E1709,FIND(".",E1709)-1),E1709)),PlanCont,0)),ISNUMBER(MATCH(LEFT(TRIM(IF(ISNUMBER(FIND(".",E1709)),LEFT(E1709,FIND(".",E1709)-1),E1709)),4),PlanCont,0)),ISNUMBER(MATCH(LEFT(TRIM(IF(ISNUMBER(FIND(".",E1709)),LEFT(E1709,FIND(".",E1709)-1),E1709)),3),PlanCont,0)))),"Contul creditor nu există în plan. ",""))&amp;IF(AND(D1709&lt;&gt;"",TRIM(D1709&amp;"")=TRIM(E1709&amp;"")),"Același cont pe debit și credit. ","")&amp;IF(N(F1709)=0,"Lipsește suma. ","")&amp;IF(AND(N(F1709)&lt;0,J1709&lt;&gt;"Stornare"),"Sumă negativă într-o notă care nu e de stornare. ","")&amp;IF(C1709="","Lipsește explicația. ","")))</f>
        <v/>
      </c>
      <c r="L1709" s="1" t="str">
        <f>IF(B1709="","",B1709&amp;"|"&amp;COUNTIF($B$5:B1709,B1709))</f>
        <v/>
      </c>
      <c r="M1709" s="1" t="str">
        <f t="shared" si="80"/>
        <v/>
      </c>
    </row>
    <row r="1710" spans="2:13" x14ac:dyDescent="0.2">
      <c r="B1710" s="18"/>
      <c r="C1710" s="13"/>
      <c r="D1710" s="22"/>
      <c r="E1710" s="22"/>
      <c r="F1710" s="23"/>
      <c r="G1710" s="24" t="str">
        <f>IF(B1710="","",IFERROR(INDEX('Registru note'!$C$5:$C$504,MATCH(B1710,'Registru note'!$B$5:$B$504,0)),""))</f>
        <v/>
      </c>
      <c r="H1710" s="25" t="str">
        <f t="shared" si="78"/>
        <v/>
      </c>
      <c r="I1710" s="25" t="str">
        <f t="shared" si="79"/>
        <v/>
      </c>
      <c r="J1710" s="15" t="str">
        <f>IF(B1710="","",IFERROR(INDEX('Registru note'!$D$5:$D$504,MATCH(B1710,'Registru note'!$B$5:$B$504,0)),""))</f>
        <v/>
      </c>
      <c r="K1710" s="17" t="str">
        <f>IF(AND(B1710="",D1710="",E1710=""),"",TRIM(IF(ISNA(MATCH(B1710,'Registru note'!$B$5:$B$504,0)),"Nota nu există în registru. ","")&amp;IF(D1710="","Lipsește contul debitor. ",IF(NOT(OR(ISNUMBER(MATCH(TRIM(IF(ISNUMBER(FIND(".",D1710)),LEFT(D1710,FIND(".",D1710)-1),D1710)),PlanCont,0)),ISNUMBER(MATCH(LEFT(TRIM(IF(ISNUMBER(FIND(".",D1710)),LEFT(D1710,FIND(".",D1710)-1),D1710)),4),PlanCont,0)),ISNUMBER(MATCH(LEFT(TRIM(IF(ISNUMBER(FIND(".",D1710)),LEFT(D1710,FIND(".",D1710)-1),D1710)),3),PlanCont,0)))),"Contul debitor nu există în plan. ",""))&amp;IF(E1710="","Lipsește contul creditor. ",IF(NOT(OR(ISNUMBER(MATCH(TRIM(IF(ISNUMBER(FIND(".",E1710)),LEFT(E1710,FIND(".",E1710)-1),E1710)),PlanCont,0)),ISNUMBER(MATCH(LEFT(TRIM(IF(ISNUMBER(FIND(".",E1710)),LEFT(E1710,FIND(".",E1710)-1),E1710)),4),PlanCont,0)),ISNUMBER(MATCH(LEFT(TRIM(IF(ISNUMBER(FIND(".",E1710)),LEFT(E1710,FIND(".",E1710)-1),E1710)),3),PlanCont,0)))),"Contul creditor nu există în plan. ",""))&amp;IF(AND(D1710&lt;&gt;"",TRIM(D1710&amp;"")=TRIM(E1710&amp;"")),"Același cont pe debit și credit. ","")&amp;IF(N(F1710)=0,"Lipsește suma. ","")&amp;IF(AND(N(F1710)&lt;0,J1710&lt;&gt;"Stornare"),"Sumă negativă într-o notă care nu e de stornare. ","")&amp;IF(C1710="","Lipsește explicația. ","")))</f>
        <v/>
      </c>
      <c r="L1710" s="1" t="str">
        <f>IF(B1710="","",B1710&amp;"|"&amp;COUNTIF($B$5:B1710,B1710))</f>
        <v/>
      </c>
      <c r="M1710" s="1" t="str">
        <f t="shared" si="80"/>
        <v/>
      </c>
    </row>
    <row r="1711" spans="2:13" x14ac:dyDescent="0.2">
      <c r="B1711" s="18"/>
      <c r="C1711" s="13"/>
      <c r="D1711" s="22"/>
      <c r="E1711" s="22"/>
      <c r="F1711" s="23"/>
      <c r="G1711" s="24" t="str">
        <f>IF(B1711="","",IFERROR(INDEX('Registru note'!$C$5:$C$504,MATCH(B1711,'Registru note'!$B$5:$B$504,0)),""))</f>
        <v/>
      </c>
      <c r="H1711" s="25" t="str">
        <f t="shared" si="78"/>
        <v/>
      </c>
      <c r="I1711" s="25" t="str">
        <f t="shared" si="79"/>
        <v/>
      </c>
      <c r="J1711" s="15" t="str">
        <f>IF(B1711="","",IFERROR(INDEX('Registru note'!$D$5:$D$504,MATCH(B1711,'Registru note'!$B$5:$B$504,0)),""))</f>
        <v/>
      </c>
      <c r="K1711" s="17" t="str">
        <f>IF(AND(B1711="",D1711="",E1711=""),"",TRIM(IF(ISNA(MATCH(B1711,'Registru note'!$B$5:$B$504,0)),"Nota nu există în registru. ","")&amp;IF(D1711="","Lipsește contul debitor. ",IF(NOT(OR(ISNUMBER(MATCH(TRIM(IF(ISNUMBER(FIND(".",D1711)),LEFT(D1711,FIND(".",D1711)-1),D1711)),PlanCont,0)),ISNUMBER(MATCH(LEFT(TRIM(IF(ISNUMBER(FIND(".",D1711)),LEFT(D1711,FIND(".",D1711)-1),D1711)),4),PlanCont,0)),ISNUMBER(MATCH(LEFT(TRIM(IF(ISNUMBER(FIND(".",D1711)),LEFT(D1711,FIND(".",D1711)-1),D1711)),3),PlanCont,0)))),"Contul debitor nu există în plan. ",""))&amp;IF(E1711="","Lipsește contul creditor. ",IF(NOT(OR(ISNUMBER(MATCH(TRIM(IF(ISNUMBER(FIND(".",E1711)),LEFT(E1711,FIND(".",E1711)-1),E1711)),PlanCont,0)),ISNUMBER(MATCH(LEFT(TRIM(IF(ISNUMBER(FIND(".",E1711)),LEFT(E1711,FIND(".",E1711)-1),E1711)),4),PlanCont,0)),ISNUMBER(MATCH(LEFT(TRIM(IF(ISNUMBER(FIND(".",E1711)),LEFT(E1711,FIND(".",E1711)-1),E1711)),3),PlanCont,0)))),"Contul creditor nu există în plan. ",""))&amp;IF(AND(D1711&lt;&gt;"",TRIM(D1711&amp;"")=TRIM(E1711&amp;"")),"Același cont pe debit și credit. ","")&amp;IF(N(F1711)=0,"Lipsește suma. ","")&amp;IF(AND(N(F1711)&lt;0,J1711&lt;&gt;"Stornare"),"Sumă negativă într-o notă care nu e de stornare. ","")&amp;IF(C1711="","Lipsește explicația. ","")))</f>
        <v/>
      </c>
      <c r="L1711" s="1" t="str">
        <f>IF(B1711="","",B1711&amp;"|"&amp;COUNTIF($B$5:B1711,B1711))</f>
        <v/>
      </c>
      <c r="M1711" s="1" t="str">
        <f t="shared" si="80"/>
        <v/>
      </c>
    </row>
    <row r="1712" spans="2:13" x14ac:dyDescent="0.2">
      <c r="B1712" s="18"/>
      <c r="C1712" s="13"/>
      <c r="D1712" s="22"/>
      <c r="E1712" s="22"/>
      <c r="F1712" s="23"/>
      <c r="G1712" s="24" t="str">
        <f>IF(B1712="","",IFERROR(INDEX('Registru note'!$C$5:$C$504,MATCH(B1712,'Registru note'!$B$5:$B$504,0)),""))</f>
        <v/>
      </c>
      <c r="H1712" s="25" t="str">
        <f t="shared" si="78"/>
        <v/>
      </c>
      <c r="I1712" s="25" t="str">
        <f t="shared" si="79"/>
        <v/>
      </c>
      <c r="J1712" s="15" t="str">
        <f>IF(B1712="","",IFERROR(INDEX('Registru note'!$D$5:$D$504,MATCH(B1712,'Registru note'!$B$5:$B$504,0)),""))</f>
        <v/>
      </c>
      <c r="K1712" s="17" t="str">
        <f>IF(AND(B1712="",D1712="",E1712=""),"",TRIM(IF(ISNA(MATCH(B1712,'Registru note'!$B$5:$B$504,0)),"Nota nu există în registru. ","")&amp;IF(D1712="","Lipsește contul debitor. ",IF(NOT(OR(ISNUMBER(MATCH(TRIM(IF(ISNUMBER(FIND(".",D1712)),LEFT(D1712,FIND(".",D1712)-1),D1712)),PlanCont,0)),ISNUMBER(MATCH(LEFT(TRIM(IF(ISNUMBER(FIND(".",D1712)),LEFT(D1712,FIND(".",D1712)-1),D1712)),4),PlanCont,0)),ISNUMBER(MATCH(LEFT(TRIM(IF(ISNUMBER(FIND(".",D1712)),LEFT(D1712,FIND(".",D1712)-1),D1712)),3),PlanCont,0)))),"Contul debitor nu există în plan. ",""))&amp;IF(E1712="","Lipsește contul creditor. ",IF(NOT(OR(ISNUMBER(MATCH(TRIM(IF(ISNUMBER(FIND(".",E1712)),LEFT(E1712,FIND(".",E1712)-1),E1712)),PlanCont,0)),ISNUMBER(MATCH(LEFT(TRIM(IF(ISNUMBER(FIND(".",E1712)),LEFT(E1712,FIND(".",E1712)-1),E1712)),4),PlanCont,0)),ISNUMBER(MATCH(LEFT(TRIM(IF(ISNUMBER(FIND(".",E1712)),LEFT(E1712,FIND(".",E1712)-1),E1712)),3),PlanCont,0)))),"Contul creditor nu există în plan. ",""))&amp;IF(AND(D1712&lt;&gt;"",TRIM(D1712&amp;"")=TRIM(E1712&amp;"")),"Același cont pe debit și credit. ","")&amp;IF(N(F1712)=0,"Lipsește suma. ","")&amp;IF(AND(N(F1712)&lt;0,J1712&lt;&gt;"Stornare"),"Sumă negativă într-o notă care nu e de stornare. ","")&amp;IF(C1712="","Lipsește explicația. ","")))</f>
        <v/>
      </c>
      <c r="L1712" s="1" t="str">
        <f>IF(B1712="","",B1712&amp;"|"&amp;COUNTIF($B$5:B1712,B1712))</f>
        <v/>
      </c>
      <c r="M1712" s="1" t="str">
        <f t="shared" si="80"/>
        <v/>
      </c>
    </row>
    <row r="1713" spans="2:13" x14ac:dyDescent="0.2">
      <c r="B1713" s="18"/>
      <c r="C1713" s="13"/>
      <c r="D1713" s="22"/>
      <c r="E1713" s="22"/>
      <c r="F1713" s="23"/>
      <c r="G1713" s="24" t="str">
        <f>IF(B1713="","",IFERROR(INDEX('Registru note'!$C$5:$C$504,MATCH(B1713,'Registru note'!$B$5:$B$504,0)),""))</f>
        <v/>
      </c>
      <c r="H1713" s="25" t="str">
        <f t="shared" si="78"/>
        <v/>
      </c>
      <c r="I1713" s="25" t="str">
        <f t="shared" si="79"/>
        <v/>
      </c>
      <c r="J1713" s="15" t="str">
        <f>IF(B1713="","",IFERROR(INDEX('Registru note'!$D$5:$D$504,MATCH(B1713,'Registru note'!$B$5:$B$504,0)),""))</f>
        <v/>
      </c>
      <c r="K1713" s="17" t="str">
        <f>IF(AND(B1713="",D1713="",E1713=""),"",TRIM(IF(ISNA(MATCH(B1713,'Registru note'!$B$5:$B$504,0)),"Nota nu există în registru. ","")&amp;IF(D1713="","Lipsește contul debitor. ",IF(NOT(OR(ISNUMBER(MATCH(TRIM(IF(ISNUMBER(FIND(".",D1713)),LEFT(D1713,FIND(".",D1713)-1),D1713)),PlanCont,0)),ISNUMBER(MATCH(LEFT(TRIM(IF(ISNUMBER(FIND(".",D1713)),LEFT(D1713,FIND(".",D1713)-1),D1713)),4),PlanCont,0)),ISNUMBER(MATCH(LEFT(TRIM(IF(ISNUMBER(FIND(".",D1713)),LEFT(D1713,FIND(".",D1713)-1),D1713)),3),PlanCont,0)))),"Contul debitor nu există în plan. ",""))&amp;IF(E1713="","Lipsește contul creditor. ",IF(NOT(OR(ISNUMBER(MATCH(TRIM(IF(ISNUMBER(FIND(".",E1713)),LEFT(E1713,FIND(".",E1713)-1),E1713)),PlanCont,0)),ISNUMBER(MATCH(LEFT(TRIM(IF(ISNUMBER(FIND(".",E1713)),LEFT(E1713,FIND(".",E1713)-1),E1713)),4),PlanCont,0)),ISNUMBER(MATCH(LEFT(TRIM(IF(ISNUMBER(FIND(".",E1713)),LEFT(E1713,FIND(".",E1713)-1),E1713)),3),PlanCont,0)))),"Contul creditor nu există în plan. ",""))&amp;IF(AND(D1713&lt;&gt;"",TRIM(D1713&amp;"")=TRIM(E1713&amp;"")),"Același cont pe debit și credit. ","")&amp;IF(N(F1713)=0,"Lipsește suma. ","")&amp;IF(AND(N(F1713)&lt;0,J1713&lt;&gt;"Stornare"),"Sumă negativă într-o notă care nu e de stornare. ","")&amp;IF(C1713="","Lipsește explicația. ","")))</f>
        <v/>
      </c>
      <c r="L1713" s="1" t="str">
        <f>IF(B1713="","",B1713&amp;"|"&amp;COUNTIF($B$5:B1713,B1713))</f>
        <v/>
      </c>
      <c r="M1713" s="1" t="str">
        <f t="shared" si="80"/>
        <v/>
      </c>
    </row>
    <row r="1714" spans="2:13" x14ac:dyDescent="0.2">
      <c r="B1714" s="18"/>
      <c r="C1714" s="13"/>
      <c r="D1714" s="22"/>
      <c r="E1714" s="22"/>
      <c r="F1714" s="23"/>
      <c r="G1714" s="24" t="str">
        <f>IF(B1714="","",IFERROR(INDEX('Registru note'!$C$5:$C$504,MATCH(B1714,'Registru note'!$B$5:$B$504,0)),""))</f>
        <v/>
      </c>
      <c r="H1714" s="25" t="str">
        <f t="shared" si="78"/>
        <v/>
      </c>
      <c r="I1714" s="25" t="str">
        <f t="shared" si="79"/>
        <v/>
      </c>
      <c r="J1714" s="15" t="str">
        <f>IF(B1714="","",IFERROR(INDEX('Registru note'!$D$5:$D$504,MATCH(B1714,'Registru note'!$B$5:$B$504,0)),""))</f>
        <v/>
      </c>
      <c r="K1714" s="17" t="str">
        <f>IF(AND(B1714="",D1714="",E1714=""),"",TRIM(IF(ISNA(MATCH(B1714,'Registru note'!$B$5:$B$504,0)),"Nota nu există în registru. ","")&amp;IF(D1714="","Lipsește contul debitor. ",IF(NOT(OR(ISNUMBER(MATCH(TRIM(IF(ISNUMBER(FIND(".",D1714)),LEFT(D1714,FIND(".",D1714)-1),D1714)),PlanCont,0)),ISNUMBER(MATCH(LEFT(TRIM(IF(ISNUMBER(FIND(".",D1714)),LEFT(D1714,FIND(".",D1714)-1),D1714)),4),PlanCont,0)),ISNUMBER(MATCH(LEFT(TRIM(IF(ISNUMBER(FIND(".",D1714)),LEFT(D1714,FIND(".",D1714)-1),D1714)),3),PlanCont,0)))),"Contul debitor nu există în plan. ",""))&amp;IF(E1714="","Lipsește contul creditor. ",IF(NOT(OR(ISNUMBER(MATCH(TRIM(IF(ISNUMBER(FIND(".",E1714)),LEFT(E1714,FIND(".",E1714)-1),E1714)),PlanCont,0)),ISNUMBER(MATCH(LEFT(TRIM(IF(ISNUMBER(FIND(".",E1714)),LEFT(E1714,FIND(".",E1714)-1),E1714)),4),PlanCont,0)),ISNUMBER(MATCH(LEFT(TRIM(IF(ISNUMBER(FIND(".",E1714)),LEFT(E1714,FIND(".",E1714)-1),E1714)),3),PlanCont,0)))),"Contul creditor nu există în plan. ",""))&amp;IF(AND(D1714&lt;&gt;"",TRIM(D1714&amp;"")=TRIM(E1714&amp;"")),"Același cont pe debit și credit. ","")&amp;IF(N(F1714)=0,"Lipsește suma. ","")&amp;IF(AND(N(F1714)&lt;0,J1714&lt;&gt;"Stornare"),"Sumă negativă într-o notă care nu e de stornare. ","")&amp;IF(C1714="","Lipsește explicația. ","")))</f>
        <v/>
      </c>
      <c r="L1714" s="1" t="str">
        <f>IF(B1714="","",B1714&amp;"|"&amp;COUNTIF($B$5:B1714,B1714))</f>
        <v/>
      </c>
      <c r="M1714" s="1" t="str">
        <f t="shared" si="80"/>
        <v/>
      </c>
    </row>
    <row r="1715" spans="2:13" x14ac:dyDescent="0.2">
      <c r="B1715" s="18"/>
      <c r="C1715" s="13"/>
      <c r="D1715" s="22"/>
      <c r="E1715" s="22"/>
      <c r="F1715" s="23"/>
      <c r="G1715" s="24" t="str">
        <f>IF(B1715="","",IFERROR(INDEX('Registru note'!$C$5:$C$504,MATCH(B1715,'Registru note'!$B$5:$B$504,0)),""))</f>
        <v/>
      </c>
      <c r="H1715" s="25" t="str">
        <f t="shared" si="78"/>
        <v/>
      </c>
      <c r="I1715" s="25" t="str">
        <f t="shared" si="79"/>
        <v/>
      </c>
      <c r="J1715" s="15" t="str">
        <f>IF(B1715="","",IFERROR(INDEX('Registru note'!$D$5:$D$504,MATCH(B1715,'Registru note'!$B$5:$B$504,0)),""))</f>
        <v/>
      </c>
      <c r="K1715" s="17" t="str">
        <f>IF(AND(B1715="",D1715="",E1715=""),"",TRIM(IF(ISNA(MATCH(B1715,'Registru note'!$B$5:$B$504,0)),"Nota nu există în registru. ","")&amp;IF(D1715="","Lipsește contul debitor. ",IF(NOT(OR(ISNUMBER(MATCH(TRIM(IF(ISNUMBER(FIND(".",D1715)),LEFT(D1715,FIND(".",D1715)-1),D1715)),PlanCont,0)),ISNUMBER(MATCH(LEFT(TRIM(IF(ISNUMBER(FIND(".",D1715)),LEFT(D1715,FIND(".",D1715)-1),D1715)),4),PlanCont,0)),ISNUMBER(MATCH(LEFT(TRIM(IF(ISNUMBER(FIND(".",D1715)),LEFT(D1715,FIND(".",D1715)-1),D1715)),3),PlanCont,0)))),"Contul debitor nu există în plan. ",""))&amp;IF(E1715="","Lipsește contul creditor. ",IF(NOT(OR(ISNUMBER(MATCH(TRIM(IF(ISNUMBER(FIND(".",E1715)),LEFT(E1715,FIND(".",E1715)-1),E1715)),PlanCont,0)),ISNUMBER(MATCH(LEFT(TRIM(IF(ISNUMBER(FIND(".",E1715)),LEFT(E1715,FIND(".",E1715)-1),E1715)),4),PlanCont,0)),ISNUMBER(MATCH(LEFT(TRIM(IF(ISNUMBER(FIND(".",E1715)),LEFT(E1715,FIND(".",E1715)-1),E1715)),3),PlanCont,0)))),"Contul creditor nu există în plan. ",""))&amp;IF(AND(D1715&lt;&gt;"",TRIM(D1715&amp;"")=TRIM(E1715&amp;"")),"Același cont pe debit și credit. ","")&amp;IF(N(F1715)=0,"Lipsește suma. ","")&amp;IF(AND(N(F1715)&lt;0,J1715&lt;&gt;"Stornare"),"Sumă negativă într-o notă care nu e de stornare. ","")&amp;IF(C1715="","Lipsește explicația. ","")))</f>
        <v/>
      </c>
      <c r="L1715" s="1" t="str">
        <f>IF(B1715="","",B1715&amp;"|"&amp;COUNTIF($B$5:B1715,B1715))</f>
        <v/>
      </c>
      <c r="M1715" s="1" t="str">
        <f t="shared" si="80"/>
        <v/>
      </c>
    </row>
    <row r="1716" spans="2:13" x14ac:dyDescent="0.2">
      <c r="B1716" s="18"/>
      <c r="C1716" s="13"/>
      <c r="D1716" s="22"/>
      <c r="E1716" s="22"/>
      <c r="F1716" s="23"/>
      <c r="G1716" s="24" t="str">
        <f>IF(B1716="","",IFERROR(INDEX('Registru note'!$C$5:$C$504,MATCH(B1716,'Registru note'!$B$5:$B$504,0)),""))</f>
        <v/>
      </c>
      <c r="H1716" s="25" t="str">
        <f t="shared" si="78"/>
        <v/>
      </c>
      <c r="I1716" s="25" t="str">
        <f t="shared" si="79"/>
        <v/>
      </c>
      <c r="J1716" s="15" t="str">
        <f>IF(B1716="","",IFERROR(INDEX('Registru note'!$D$5:$D$504,MATCH(B1716,'Registru note'!$B$5:$B$504,0)),""))</f>
        <v/>
      </c>
      <c r="K1716" s="17" t="str">
        <f>IF(AND(B1716="",D1716="",E1716=""),"",TRIM(IF(ISNA(MATCH(B1716,'Registru note'!$B$5:$B$504,0)),"Nota nu există în registru. ","")&amp;IF(D1716="","Lipsește contul debitor. ",IF(NOT(OR(ISNUMBER(MATCH(TRIM(IF(ISNUMBER(FIND(".",D1716)),LEFT(D1716,FIND(".",D1716)-1),D1716)),PlanCont,0)),ISNUMBER(MATCH(LEFT(TRIM(IF(ISNUMBER(FIND(".",D1716)),LEFT(D1716,FIND(".",D1716)-1),D1716)),4),PlanCont,0)),ISNUMBER(MATCH(LEFT(TRIM(IF(ISNUMBER(FIND(".",D1716)),LEFT(D1716,FIND(".",D1716)-1),D1716)),3),PlanCont,0)))),"Contul debitor nu există în plan. ",""))&amp;IF(E1716="","Lipsește contul creditor. ",IF(NOT(OR(ISNUMBER(MATCH(TRIM(IF(ISNUMBER(FIND(".",E1716)),LEFT(E1716,FIND(".",E1716)-1),E1716)),PlanCont,0)),ISNUMBER(MATCH(LEFT(TRIM(IF(ISNUMBER(FIND(".",E1716)),LEFT(E1716,FIND(".",E1716)-1),E1716)),4),PlanCont,0)),ISNUMBER(MATCH(LEFT(TRIM(IF(ISNUMBER(FIND(".",E1716)),LEFT(E1716,FIND(".",E1716)-1),E1716)),3),PlanCont,0)))),"Contul creditor nu există în plan. ",""))&amp;IF(AND(D1716&lt;&gt;"",TRIM(D1716&amp;"")=TRIM(E1716&amp;"")),"Același cont pe debit și credit. ","")&amp;IF(N(F1716)=0,"Lipsește suma. ","")&amp;IF(AND(N(F1716)&lt;0,J1716&lt;&gt;"Stornare"),"Sumă negativă într-o notă care nu e de stornare. ","")&amp;IF(C1716="","Lipsește explicația. ","")))</f>
        <v/>
      </c>
      <c r="L1716" s="1" t="str">
        <f>IF(B1716="","",B1716&amp;"|"&amp;COUNTIF($B$5:B1716,B1716))</f>
        <v/>
      </c>
      <c r="M1716" s="1" t="str">
        <f t="shared" si="80"/>
        <v/>
      </c>
    </row>
    <row r="1717" spans="2:13" x14ac:dyDescent="0.2">
      <c r="B1717" s="18"/>
      <c r="C1717" s="13"/>
      <c r="D1717" s="22"/>
      <c r="E1717" s="22"/>
      <c r="F1717" s="23"/>
      <c r="G1717" s="24" t="str">
        <f>IF(B1717="","",IFERROR(INDEX('Registru note'!$C$5:$C$504,MATCH(B1717,'Registru note'!$B$5:$B$504,0)),""))</f>
        <v/>
      </c>
      <c r="H1717" s="25" t="str">
        <f t="shared" si="78"/>
        <v/>
      </c>
      <c r="I1717" s="25" t="str">
        <f t="shared" si="79"/>
        <v/>
      </c>
      <c r="J1717" s="15" t="str">
        <f>IF(B1717="","",IFERROR(INDEX('Registru note'!$D$5:$D$504,MATCH(B1717,'Registru note'!$B$5:$B$504,0)),""))</f>
        <v/>
      </c>
      <c r="K1717" s="17" t="str">
        <f>IF(AND(B1717="",D1717="",E1717=""),"",TRIM(IF(ISNA(MATCH(B1717,'Registru note'!$B$5:$B$504,0)),"Nota nu există în registru. ","")&amp;IF(D1717="","Lipsește contul debitor. ",IF(NOT(OR(ISNUMBER(MATCH(TRIM(IF(ISNUMBER(FIND(".",D1717)),LEFT(D1717,FIND(".",D1717)-1),D1717)),PlanCont,0)),ISNUMBER(MATCH(LEFT(TRIM(IF(ISNUMBER(FIND(".",D1717)),LEFT(D1717,FIND(".",D1717)-1),D1717)),4),PlanCont,0)),ISNUMBER(MATCH(LEFT(TRIM(IF(ISNUMBER(FIND(".",D1717)),LEFT(D1717,FIND(".",D1717)-1),D1717)),3),PlanCont,0)))),"Contul debitor nu există în plan. ",""))&amp;IF(E1717="","Lipsește contul creditor. ",IF(NOT(OR(ISNUMBER(MATCH(TRIM(IF(ISNUMBER(FIND(".",E1717)),LEFT(E1717,FIND(".",E1717)-1),E1717)),PlanCont,0)),ISNUMBER(MATCH(LEFT(TRIM(IF(ISNUMBER(FIND(".",E1717)),LEFT(E1717,FIND(".",E1717)-1),E1717)),4),PlanCont,0)),ISNUMBER(MATCH(LEFT(TRIM(IF(ISNUMBER(FIND(".",E1717)),LEFT(E1717,FIND(".",E1717)-1),E1717)),3),PlanCont,0)))),"Contul creditor nu există în plan. ",""))&amp;IF(AND(D1717&lt;&gt;"",TRIM(D1717&amp;"")=TRIM(E1717&amp;"")),"Același cont pe debit și credit. ","")&amp;IF(N(F1717)=0,"Lipsește suma. ","")&amp;IF(AND(N(F1717)&lt;0,J1717&lt;&gt;"Stornare"),"Sumă negativă într-o notă care nu e de stornare. ","")&amp;IF(C1717="","Lipsește explicația. ","")))</f>
        <v/>
      </c>
      <c r="L1717" s="1" t="str">
        <f>IF(B1717="","",B1717&amp;"|"&amp;COUNTIF($B$5:B1717,B1717))</f>
        <v/>
      </c>
      <c r="M1717" s="1" t="str">
        <f t="shared" si="80"/>
        <v/>
      </c>
    </row>
    <row r="1718" spans="2:13" x14ac:dyDescent="0.2">
      <c r="B1718" s="18"/>
      <c r="C1718" s="13"/>
      <c r="D1718" s="22"/>
      <c r="E1718" s="22"/>
      <c r="F1718" s="23"/>
      <c r="G1718" s="24" t="str">
        <f>IF(B1718="","",IFERROR(INDEX('Registru note'!$C$5:$C$504,MATCH(B1718,'Registru note'!$B$5:$B$504,0)),""))</f>
        <v/>
      </c>
      <c r="H1718" s="25" t="str">
        <f t="shared" si="78"/>
        <v/>
      </c>
      <c r="I1718" s="25" t="str">
        <f t="shared" si="79"/>
        <v/>
      </c>
      <c r="J1718" s="15" t="str">
        <f>IF(B1718="","",IFERROR(INDEX('Registru note'!$D$5:$D$504,MATCH(B1718,'Registru note'!$B$5:$B$504,0)),""))</f>
        <v/>
      </c>
      <c r="K1718" s="17" t="str">
        <f>IF(AND(B1718="",D1718="",E1718=""),"",TRIM(IF(ISNA(MATCH(B1718,'Registru note'!$B$5:$B$504,0)),"Nota nu există în registru. ","")&amp;IF(D1718="","Lipsește contul debitor. ",IF(NOT(OR(ISNUMBER(MATCH(TRIM(IF(ISNUMBER(FIND(".",D1718)),LEFT(D1718,FIND(".",D1718)-1),D1718)),PlanCont,0)),ISNUMBER(MATCH(LEFT(TRIM(IF(ISNUMBER(FIND(".",D1718)),LEFT(D1718,FIND(".",D1718)-1),D1718)),4),PlanCont,0)),ISNUMBER(MATCH(LEFT(TRIM(IF(ISNUMBER(FIND(".",D1718)),LEFT(D1718,FIND(".",D1718)-1),D1718)),3),PlanCont,0)))),"Contul debitor nu există în plan. ",""))&amp;IF(E1718="","Lipsește contul creditor. ",IF(NOT(OR(ISNUMBER(MATCH(TRIM(IF(ISNUMBER(FIND(".",E1718)),LEFT(E1718,FIND(".",E1718)-1),E1718)),PlanCont,0)),ISNUMBER(MATCH(LEFT(TRIM(IF(ISNUMBER(FIND(".",E1718)),LEFT(E1718,FIND(".",E1718)-1),E1718)),4),PlanCont,0)),ISNUMBER(MATCH(LEFT(TRIM(IF(ISNUMBER(FIND(".",E1718)),LEFT(E1718,FIND(".",E1718)-1),E1718)),3),PlanCont,0)))),"Contul creditor nu există în plan. ",""))&amp;IF(AND(D1718&lt;&gt;"",TRIM(D1718&amp;"")=TRIM(E1718&amp;"")),"Același cont pe debit și credit. ","")&amp;IF(N(F1718)=0,"Lipsește suma. ","")&amp;IF(AND(N(F1718)&lt;0,J1718&lt;&gt;"Stornare"),"Sumă negativă într-o notă care nu e de stornare. ","")&amp;IF(C1718="","Lipsește explicația. ","")))</f>
        <v/>
      </c>
      <c r="L1718" s="1" t="str">
        <f>IF(B1718="","",B1718&amp;"|"&amp;COUNTIF($B$5:B1718,B1718))</f>
        <v/>
      </c>
      <c r="M1718" s="1" t="str">
        <f t="shared" si="80"/>
        <v/>
      </c>
    </row>
    <row r="1719" spans="2:13" x14ac:dyDescent="0.2">
      <c r="B1719" s="18"/>
      <c r="C1719" s="13"/>
      <c r="D1719" s="22"/>
      <c r="E1719" s="22"/>
      <c r="F1719" s="23"/>
      <c r="G1719" s="24" t="str">
        <f>IF(B1719="","",IFERROR(INDEX('Registru note'!$C$5:$C$504,MATCH(B1719,'Registru note'!$B$5:$B$504,0)),""))</f>
        <v/>
      </c>
      <c r="H1719" s="25" t="str">
        <f t="shared" si="78"/>
        <v/>
      </c>
      <c r="I1719" s="25" t="str">
        <f t="shared" si="79"/>
        <v/>
      </c>
      <c r="J1719" s="15" t="str">
        <f>IF(B1719="","",IFERROR(INDEX('Registru note'!$D$5:$D$504,MATCH(B1719,'Registru note'!$B$5:$B$504,0)),""))</f>
        <v/>
      </c>
      <c r="K1719" s="17" t="str">
        <f>IF(AND(B1719="",D1719="",E1719=""),"",TRIM(IF(ISNA(MATCH(B1719,'Registru note'!$B$5:$B$504,0)),"Nota nu există în registru. ","")&amp;IF(D1719="","Lipsește contul debitor. ",IF(NOT(OR(ISNUMBER(MATCH(TRIM(IF(ISNUMBER(FIND(".",D1719)),LEFT(D1719,FIND(".",D1719)-1),D1719)),PlanCont,0)),ISNUMBER(MATCH(LEFT(TRIM(IF(ISNUMBER(FIND(".",D1719)),LEFT(D1719,FIND(".",D1719)-1),D1719)),4),PlanCont,0)),ISNUMBER(MATCH(LEFT(TRIM(IF(ISNUMBER(FIND(".",D1719)),LEFT(D1719,FIND(".",D1719)-1),D1719)),3),PlanCont,0)))),"Contul debitor nu există în plan. ",""))&amp;IF(E1719="","Lipsește contul creditor. ",IF(NOT(OR(ISNUMBER(MATCH(TRIM(IF(ISNUMBER(FIND(".",E1719)),LEFT(E1719,FIND(".",E1719)-1),E1719)),PlanCont,0)),ISNUMBER(MATCH(LEFT(TRIM(IF(ISNUMBER(FIND(".",E1719)),LEFT(E1719,FIND(".",E1719)-1),E1719)),4),PlanCont,0)),ISNUMBER(MATCH(LEFT(TRIM(IF(ISNUMBER(FIND(".",E1719)),LEFT(E1719,FIND(".",E1719)-1),E1719)),3),PlanCont,0)))),"Contul creditor nu există în plan. ",""))&amp;IF(AND(D1719&lt;&gt;"",TRIM(D1719&amp;"")=TRIM(E1719&amp;"")),"Același cont pe debit și credit. ","")&amp;IF(N(F1719)=0,"Lipsește suma. ","")&amp;IF(AND(N(F1719)&lt;0,J1719&lt;&gt;"Stornare"),"Sumă negativă într-o notă care nu e de stornare. ","")&amp;IF(C1719="","Lipsește explicația. ","")))</f>
        <v/>
      </c>
      <c r="L1719" s="1" t="str">
        <f>IF(B1719="","",B1719&amp;"|"&amp;COUNTIF($B$5:B1719,B1719))</f>
        <v/>
      </c>
      <c r="M1719" s="1" t="str">
        <f t="shared" si="80"/>
        <v/>
      </c>
    </row>
    <row r="1720" spans="2:13" x14ac:dyDescent="0.2">
      <c r="B1720" s="18"/>
      <c r="C1720" s="13"/>
      <c r="D1720" s="22"/>
      <c r="E1720" s="22"/>
      <c r="F1720" s="23"/>
      <c r="G1720" s="24" t="str">
        <f>IF(B1720="","",IFERROR(INDEX('Registru note'!$C$5:$C$504,MATCH(B1720,'Registru note'!$B$5:$B$504,0)),""))</f>
        <v/>
      </c>
      <c r="H1720" s="25" t="str">
        <f t="shared" si="78"/>
        <v/>
      </c>
      <c r="I1720" s="25" t="str">
        <f t="shared" si="79"/>
        <v/>
      </c>
      <c r="J1720" s="15" t="str">
        <f>IF(B1720="","",IFERROR(INDEX('Registru note'!$D$5:$D$504,MATCH(B1720,'Registru note'!$B$5:$B$504,0)),""))</f>
        <v/>
      </c>
      <c r="K1720" s="17" t="str">
        <f>IF(AND(B1720="",D1720="",E1720=""),"",TRIM(IF(ISNA(MATCH(B1720,'Registru note'!$B$5:$B$504,0)),"Nota nu există în registru. ","")&amp;IF(D1720="","Lipsește contul debitor. ",IF(NOT(OR(ISNUMBER(MATCH(TRIM(IF(ISNUMBER(FIND(".",D1720)),LEFT(D1720,FIND(".",D1720)-1),D1720)),PlanCont,0)),ISNUMBER(MATCH(LEFT(TRIM(IF(ISNUMBER(FIND(".",D1720)),LEFT(D1720,FIND(".",D1720)-1),D1720)),4),PlanCont,0)),ISNUMBER(MATCH(LEFT(TRIM(IF(ISNUMBER(FIND(".",D1720)),LEFT(D1720,FIND(".",D1720)-1),D1720)),3),PlanCont,0)))),"Contul debitor nu există în plan. ",""))&amp;IF(E1720="","Lipsește contul creditor. ",IF(NOT(OR(ISNUMBER(MATCH(TRIM(IF(ISNUMBER(FIND(".",E1720)),LEFT(E1720,FIND(".",E1720)-1),E1720)),PlanCont,0)),ISNUMBER(MATCH(LEFT(TRIM(IF(ISNUMBER(FIND(".",E1720)),LEFT(E1720,FIND(".",E1720)-1),E1720)),4),PlanCont,0)),ISNUMBER(MATCH(LEFT(TRIM(IF(ISNUMBER(FIND(".",E1720)),LEFT(E1720,FIND(".",E1720)-1),E1720)),3),PlanCont,0)))),"Contul creditor nu există în plan. ",""))&amp;IF(AND(D1720&lt;&gt;"",TRIM(D1720&amp;"")=TRIM(E1720&amp;"")),"Același cont pe debit și credit. ","")&amp;IF(N(F1720)=0,"Lipsește suma. ","")&amp;IF(AND(N(F1720)&lt;0,J1720&lt;&gt;"Stornare"),"Sumă negativă într-o notă care nu e de stornare. ","")&amp;IF(C1720="","Lipsește explicația. ","")))</f>
        <v/>
      </c>
      <c r="L1720" s="1" t="str">
        <f>IF(B1720="","",B1720&amp;"|"&amp;COUNTIF($B$5:B1720,B1720))</f>
        <v/>
      </c>
      <c r="M1720" s="1" t="str">
        <f t="shared" si="80"/>
        <v/>
      </c>
    </row>
    <row r="1721" spans="2:13" x14ac:dyDescent="0.2">
      <c r="B1721" s="18"/>
      <c r="C1721" s="13"/>
      <c r="D1721" s="22"/>
      <c r="E1721" s="22"/>
      <c r="F1721" s="23"/>
      <c r="G1721" s="24" t="str">
        <f>IF(B1721="","",IFERROR(INDEX('Registru note'!$C$5:$C$504,MATCH(B1721,'Registru note'!$B$5:$B$504,0)),""))</f>
        <v/>
      </c>
      <c r="H1721" s="25" t="str">
        <f t="shared" si="78"/>
        <v/>
      </c>
      <c r="I1721" s="25" t="str">
        <f t="shared" si="79"/>
        <v/>
      </c>
      <c r="J1721" s="15" t="str">
        <f>IF(B1721="","",IFERROR(INDEX('Registru note'!$D$5:$D$504,MATCH(B1721,'Registru note'!$B$5:$B$504,0)),""))</f>
        <v/>
      </c>
      <c r="K1721" s="17" t="str">
        <f>IF(AND(B1721="",D1721="",E1721=""),"",TRIM(IF(ISNA(MATCH(B1721,'Registru note'!$B$5:$B$504,0)),"Nota nu există în registru. ","")&amp;IF(D1721="","Lipsește contul debitor. ",IF(NOT(OR(ISNUMBER(MATCH(TRIM(IF(ISNUMBER(FIND(".",D1721)),LEFT(D1721,FIND(".",D1721)-1),D1721)),PlanCont,0)),ISNUMBER(MATCH(LEFT(TRIM(IF(ISNUMBER(FIND(".",D1721)),LEFT(D1721,FIND(".",D1721)-1),D1721)),4),PlanCont,0)),ISNUMBER(MATCH(LEFT(TRIM(IF(ISNUMBER(FIND(".",D1721)),LEFT(D1721,FIND(".",D1721)-1),D1721)),3),PlanCont,0)))),"Contul debitor nu există în plan. ",""))&amp;IF(E1721="","Lipsește contul creditor. ",IF(NOT(OR(ISNUMBER(MATCH(TRIM(IF(ISNUMBER(FIND(".",E1721)),LEFT(E1721,FIND(".",E1721)-1),E1721)),PlanCont,0)),ISNUMBER(MATCH(LEFT(TRIM(IF(ISNUMBER(FIND(".",E1721)),LEFT(E1721,FIND(".",E1721)-1),E1721)),4),PlanCont,0)),ISNUMBER(MATCH(LEFT(TRIM(IF(ISNUMBER(FIND(".",E1721)),LEFT(E1721,FIND(".",E1721)-1),E1721)),3),PlanCont,0)))),"Contul creditor nu există în plan. ",""))&amp;IF(AND(D1721&lt;&gt;"",TRIM(D1721&amp;"")=TRIM(E1721&amp;"")),"Același cont pe debit și credit. ","")&amp;IF(N(F1721)=0,"Lipsește suma. ","")&amp;IF(AND(N(F1721)&lt;0,J1721&lt;&gt;"Stornare"),"Sumă negativă într-o notă care nu e de stornare. ","")&amp;IF(C1721="","Lipsește explicația. ","")))</f>
        <v/>
      </c>
      <c r="L1721" s="1" t="str">
        <f>IF(B1721="","",B1721&amp;"|"&amp;COUNTIF($B$5:B1721,B1721))</f>
        <v/>
      </c>
      <c r="M1721" s="1" t="str">
        <f t="shared" si="80"/>
        <v/>
      </c>
    </row>
    <row r="1722" spans="2:13" x14ac:dyDescent="0.2">
      <c r="B1722" s="18"/>
      <c r="C1722" s="13"/>
      <c r="D1722" s="22"/>
      <c r="E1722" s="22"/>
      <c r="F1722" s="23"/>
      <c r="G1722" s="24" t="str">
        <f>IF(B1722="","",IFERROR(INDEX('Registru note'!$C$5:$C$504,MATCH(B1722,'Registru note'!$B$5:$B$504,0)),""))</f>
        <v/>
      </c>
      <c r="H1722" s="25" t="str">
        <f t="shared" si="78"/>
        <v/>
      </c>
      <c r="I1722" s="25" t="str">
        <f t="shared" si="79"/>
        <v/>
      </c>
      <c r="J1722" s="15" t="str">
        <f>IF(B1722="","",IFERROR(INDEX('Registru note'!$D$5:$D$504,MATCH(B1722,'Registru note'!$B$5:$B$504,0)),""))</f>
        <v/>
      </c>
      <c r="K1722" s="17" t="str">
        <f>IF(AND(B1722="",D1722="",E1722=""),"",TRIM(IF(ISNA(MATCH(B1722,'Registru note'!$B$5:$B$504,0)),"Nota nu există în registru. ","")&amp;IF(D1722="","Lipsește contul debitor. ",IF(NOT(OR(ISNUMBER(MATCH(TRIM(IF(ISNUMBER(FIND(".",D1722)),LEFT(D1722,FIND(".",D1722)-1),D1722)),PlanCont,0)),ISNUMBER(MATCH(LEFT(TRIM(IF(ISNUMBER(FIND(".",D1722)),LEFT(D1722,FIND(".",D1722)-1),D1722)),4),PlanCont,0)),ISNUMBER(MATCH(LEFT(TRIM(IF(ISNUMBER(FIND(".",D1722)),LEFT(D1722,FIND(".",D1722)-1),D1722)),3),PlanCont,0)))),"Contul debitor nu există în plan. ",""))&amp;IF(E1722="","Lipsește contul creditor. ",IF(NOT(OR(ISNUMBER(MATCH(TRIM(IF(ISNUMBER(FIND(".",E1722)),LEFT(E1722,FIND(".",E1722)-1),E1722)),PlanCont,0)),ISNUMBER(MATCH(LEFT(TRIM(IF(ISNUMBER(FIND(".",E1722)),LEFT(E1722,FIND(".",E1722)-1),E1722)),4),PlanCont,0)),ISNUMBER(MATCH(LEFT(TRIM(IF(ISNUMBER(FIND(".",E1722)),LEFT(E1722,FIND(".",E1722)-1),E1722)),3),PlanCont,0)))),"Contul creditor nu există în plan. ",""))&amp;IF(AND(D1722&lt;&gt;"",TRIM(D1722&amp;"")=TRIM(E1722&amp;"")),"Același cont pe debit și credit. ","")&amp;IF(N(F1722)=0,"Lipsește suma. ","")&amp;IF(AND(N(F1722)&lt;0,J1722&lt;&gt;"Stornare"),"Sumă negativă într-o notă care nu e de stornare. ","")&amp;IF(C1722="","Lipsește explicația. ","")))</f>
        <v/>
      </c>
      <c r="L1722" s="1" t="str">
        <f>IF(B1722="","",B1722&amp;"|"&amp;COUNTIF($B$5:B1722,B1722))</f>
        <v/>
      </c>
      <c r="M1722" s="1" t="str">
        <f t="shared" si="80"/>
        <v/>
      </c>
    </row>
    <row r="1723" spans="2:13" x14ac:dyDescent="0.2">
      <c r="B1723" s="18"/>
      <c r="C1723" s="13"/>
      <c r="D1723" s="22"/>
      <c r="E1723" s="22"/>
      <c r="F1723" s="23"/>
      <c r="G1723" s="24" t="str">
        <f>IF(B1723="","",IFERROR(INDEX('Registru note'!$C$5:$C$504,MATCH(B1723,'Registru note'!$B$5:$B$504,0)),""))</f>
        <v/>
      </c>
      <c r="H1723" s="25" t="str">
        <f t="shared" si="78"/>
        <v/>
      </c>
      <c r="I1723" s="25" t="str">
        <f t="shared" si="79"/>
        <v/>
      </c>
      <c r="J1723" s="15" t="str">
        <f>IF(B1723="","",IFERROR(INDEX('Registru note'!$D$5:$D$504,MATCH(B1723,'Registru note'!$B$5:$B$504,0)),""))</f>
        <v/>
      </c>
      <c r="K1723" s="17" t="str">
        <f>IF(AND(B1723="",D1723="",E1723=""),"",TRIM(IF(ISNA(MATCH(B1723,'Registru note'!$B$5:$B$504,0)),"Nota nu există în registru. ","")&amp;IF(D1723="","Lipsește contul debitor. ",IF(NOT(OR(ISNUMBER(MATCH(TRIM(IF(ISNUMBER(FIND(".",D1723)),LEFT(D1723,FIND(".",D1723)-1),D1723)),PlanCont,0)),ISNUMBER(MATCH(LEFT(TRIM(IF(ISNUMBER(FIND(".",D1723)),LEFT(D1723,FIND(".",D1723)-1),D1723)),4),PlanCont,0)),ISNUMBER(MATCH(LEFT(TRIM(IF(ISNUMBER(FIND(".",D1723)),LEFT(D1723,FIND(".",D1723)-1),D1723)),3),PlanCont,0)))),"Contul debitor nu există în plan. ",""))&amp;IF(E1723="","Lipsește contul creditor. ",IF(NOT(OR(ISNUMBER(MATCH(TRIM(IF(ISNUMBER(FIND(".",E1723)),LEFT(E1723,FIND(".",E1723)-1),E1723)),PlanCont,0)),ISNUMBER(MATCH(LEFT(TRIM(IF(ISNUMBER(FIND(".",E1723)),LEFT(E1723,FIND(".",E1723)-1),E1723)),4),PlanCont,0)),ISNUMBER(MATCH(LEFT(TRIM(IF(ISNUMBER(FIND(".",E1723)),LEFT(E1723,FIND(".",E1723)-1),E1723)),3),PlanCont,0)))),"Contul creditor nu există în plan. ",""))&amp;IF(AND(D1723&lt;&gt;"",TRIM(D1723&amp;"")=TRIM(E1723&amp;"")),"Același cont pe debit și credit. ","")&amp;IF(N(F1723)=0,"Lipsește suma. ","")&amp;IF(AND(N(F1723)&lt;0,J1723&lt;&gt;"Stornare"),"Sumă negativă într-o notă care nu e de stornare. ","")&amp;IF(C1723="","Lipsește explicația. ","")))</f>
        <v/>
      </c>
      <c r="L1723" s="1" t="str">
        <f>IF(B1723="","",B1723&amp;"|"&amp;COUNTIF($B$5:B1723,B1723))</f>
        <v/>
      </c>
      <c r="M1723" s="1" t="str">
        <f t="shared" si="80"/>
        <v/>
      </c>
    </row>
    <row r="1724" spans="2:13" x14ac:dyDescent="0.2">
      <c r="B1724" s="18"/>
      <c r="C1724" s="13"/>
      <c r="D1724" s="22"/>
      <c r="E1724" s="22"/>
      <c r="F1724" s="23"/>
      <c r="G1724" s="24" t="str">
        <f>IF(B1724="","",IFERROR(INDEX('Registru note'!$C$5:$C$504,MATCH(B1724,'Registru note'!$B$5:$B$504,0)),""))</f>
        <v/>
      </c>
      <c r="H1724" s="25" t="str">
        <f t="shared" si="78"/>
        <v/>
      </c>
      <c r="I1724" s="25" t="str">
        <f t="shared" si="79"/>
        <v/>
      </c>
      <c r="J1724" s="15" t="str">
        <f>IF(B1724="","",IFERROR(INDEX('Registru note'!$D$5:$D$504,MATCH(B1724,'Registru note'!$B$5:$B$504,0)),""))</f>
        <v/>
      </c>
      <c r="K1724" s="17" t="str">
        <f>IF(AND(B1724="",D1724="",E1724=""),"",TRIM(IF(ISNA(MATCH(B1724,'Registru note'!$B$5:$B$504,0)),"Nota nu există în registru. ","")&amp;IF(D1724="","Lipsește contul debitor. ",IF(NOT(OR(ISNUMBER(MATCH(TRIM(IF(ISNUMBER(FIND(".",D1724)),LEFT(D1724,FIND(".",D1724)-1),D1724)),PlanCont,0)),ISNUMBER(MATCH(LEFT(TRIM(IF(ISNUMBER(FIND(".",D1724)),LEFT(D1724,FIND(".",D1724)-1),D1724)),4),PlanCont,0)),ISNUMBER(MATCH(LEFT(TRIM(IF(ISNUMBER(FIND(".",D1724)),LEFT(D1724,FIND(".",D1724)-1),D1724)),3),PlanCont,0)))),"Contul debitor nu există în plan. ",""))&amp;IF(E1724="","Lipsește contul creditor. ",IF(NOT(OR(ISNUMBER(MATCH(TRIM(IF(ISNUMBER(FIND(".",E1724)),LEFT(E1724,FIND(".",E1724)-1),E1724)),PlanCont,0)),ISNUMBER(MATCH(LEFT(TRIM(IF(ISNUMBER(FIND(".",E1724)),LEFT(E1724,FIND(".",E1724)-1),E1724)),4),PlanCont,0)),ISNUMBER(MATCH(LEFT(TRIM(IF(ISNUMBER(FIND(".",E1724)),LEFT(E1724,FIND(".",E1724)-1),E1724)),3),PlanCont,0)))),"Contul creditor nu există în plan. ",""))&amp;IF(AND(D1724&lt;&gt;"",TRIM(D1724&amp;"")=TRIM(E1724&amp;"")),"Același cont pe debit și credit. ","")&amp;IF(N(F1724)=0,"Lipsește suma. ","")&amp;IF(AND(N(F1724)&lt;0,J1724&lt;&gt;"Stornare"),"Sumă negativă într-o notă care nu e de stornare. ","")&amp;IF(C1724="","Lipsește explicația. ","")))</f>
        <v/>
      </c>
      <c r="L1724" s="1" t="str">
        <f>IF(B1724="","",B1724&amp;"|"&amp;COUNTIF($B$5:B1724,B1724))</f>
        <v/>
      </c>
      <c r="M1724" s="1" t="str">
        <f t="shared" si="80"/>
        <v/>
      </c>
    </row>
    <row r="1725" spans="2:13" x14ac:dyDescent="0.2">
      <c r="B1725" s="18"/>
      <c r="C1725" s="13"/>
      <c r="D1725" s="22"/>
      <c r="E1725" s="22"/>
      <c r="F1725" s="23"/>
      <c r="G1725" s="24" t="str">
        <f>IF(B1725="","",IFERROR(INDEX('Registru note'!$C$5:$C$504,MATCH(B1725,'Registru note'!$B$5:$B$504,0)),""))</f>
        <v/>
      </c>
      <c r="H1725" s="25" t="str">
        <f t="shared" si="78"/>
        <v/>
      </c>
      <c r="I1725" s="25" t="str">
        <f t="shared" si="79"/>
        <v/>
      </c>
      <c r="J1725" s="15" t="str">
        <f>IF(B1725="","",IFERROR(INDEX('Registru note'!$D$5:$D$504,MATCH(B1725,'Registru note'!$B$5:$B$504,0)),""))</f>
        <v/>
      </c>
      <c r="K1725" s="17" t="str">
        <f>IF(AND(B1725="",D1725="",E1725=""),"",TRIM(IF(ISNA(MATCH(B1725,'Registru note'!$B$5:$B$504,0)),"Nota nu există în registru. ","")&amp;IF(D1725="","Lipsește contul debitor. ",IF(NOT(OR(ISNUMBER(MATCH(TRIM(IF(ISNUMBER(FIND(".",D1725)),LEFT(D1725,FIND(".",D1725)-1),D1725)),PlanCont,0)),ISNUMBER(MATCH(LEFT(TRIM(IF(ISNUMBER(FIND(".",D1725)),LEFT(D1725,FIND(".",D1725)-1),D1725)),4),PlanCont,0)),ISNUMBER(MATCH(LEFT(TRIM(IF(ISNUMBER(FIND(".",D1725)),LEFT(D1725,FIND(".",D1725)-1),D1725)),3),PlanCont,0)))),"Contul debitor nu există în plan. ",""))&amp;IF(E1725="","Lipsește contul creditor. ",IF(NOT(OR(ISNUMBER(MATCH(TRIM(IF(ISNUMBER(FIND(".",E1725)),LEFT(E1725,FIND(".",E1725)-1),E1725)),PlanCont,0)),ISNUMBER(MATCH(LEFT(TRIM(IF(ISNUMBER(FIND(".",E1725)),LEFT(E1725,FIND(".",E1725)-1),E1725)),4),PlanCont,0)),ISNUMBER(MATCH(LEFT(TRIM(IF(ISNUMBER(FIND(".",E1725)),LEFT(E1725,FIND(".",E1725)-1),E1725)),3),PlanCont,0)))),"Contul creditor nu există în plan. ",""))&amp;IF(AND(D1725&lt;&gt;"",TRIM(D1725&amp;"")=TRIM(E1725&amp;"")),"Același cont pe debit și credit. ","")&amp;IF(N(F1725)=0,"Lipsește suma. ","")&amp;IF(AND(N(F1725)&lt;0,J1725&lt;&gt;"Stornare"),"Sumă negativă într-o notă care nu e de stornare. ","")&amp;IF(C1725="","Lipsește explicația. ","")))</f>
        <v/>
      </c>
      <c r="L1725" s="1" t="str">
        <f>IF(B1725="","",B1725&amp;"|"&amp;COUNTIF($B$5:B1725,B1725))</f>
        <v/>
      </c>
      <c r="M1725" s="1" t="str">
        <f t="shared" si="80"/>
        <v/>
      </c>
    </row>
    <row r="1726" spans="2:13" x14ac:dyDescent="0.2">
      <c r="B1726" s="18"/>
      <c r="C1726" s="13"/>
      <c r="D1726" s="22"/>
      <c r="E1726" s="22"/>
      <c r="F1726" s="23"/>
      <c r="G1726" s="24" t="str">
        <f>IF(B1726="","",IFERROR(INDEX('Registru note'!$C$5:$C$504,MATCH(B1726,'Registru note'!$B$5:$B$504,0)),""))</f>
        <v/>
      </c>
      <c r="H1726" s="25" t="str">
        <f t="shared" si="78"/>
        <v/>
      </c>
      <c r="I1726" s="25" t="str">
        <f t="shared" si="79"/>
        <v/>
      </c>
      <c r="J1726" s="15" t="str">
        <f>IF(B1726="","",IFERROR(INDEX('Registru note'!$D$5:$D$504,MATCH(B1726,'Registru note'!$B$5:$B$504,0)),""))</f>
        <v/>
      </c>
      <c r="K1726" s="17" t="str">
        <f>IF(AND(B1726="",D1726="",E1726=""),"",TRIM(IF(ISNA(MATCH(B1726,'Registru note'!$B$5:$B$504,0)),"Nota nu există în registru. ","")&amp;IF(D1726="","Lipsește contul debitor. ",IF(NOT(OR(ISNUMBER(MATCH(TRIM(IF(ISNUMBER(FIND(".",D1726)),LEFT(D1726,FIND(".",D1726)-1),D1726)),PlanCont,0)),ISNUMBER(MATCH(LEFT(TRIM(IF(ISNUMBER(FIND(".",D1726)),LEFT(D1726,FIND(".",D1726)-1),D1726)),4),PlanCont,0)),ISNUMBER(MATCH(LEFT(TRIM(IF(ISNUMBER(FIND(".",D1726)),LEFT(D1726,FIND(".",D1726)-1),D1726)),3),PlanCont,0)))),"Contul debitor nu există în plan. ",""))&amp;IF(E1726="","Lipsește contul creditor. ",IF(NOT(OR(ISNUMBER(MATCH(TRIM(IF(ISNUMBER(FIND(".",E1726)),LEFT(E1726,FIND(".",E1726)-1),E1726)),PlanCont,0)),ISNUMBER(MATCH(LEFT(TRIM(IF(ISNUMBER(FIND(".",E1726)),LEFT(E1726,FIND(".",E1726)-1),E1726)),4),PlanCont,0)),ISNUMBER(MATCH(LEFT(TRIM(IF(ISNUMBER(FIND(".",E1726)),LEFT(E1726,FIND(".",E1726)-1),E1726)),3),PlanCont,0)))),"Contul creditor nu există în plan. ",""))&amp;IF(AND(D1726&lt;&gt;"",TRIM(D1726&amp;"")=TRIM(E1726&amp;"")),"Același cont pe debit și credit. ","")&amp;IF(N(F1726)=0,"Lipsește suma. ","")&amp;IF(AND(N(F1726)&lt;0,J1726&lt;&gt;"Stornare"),"Sumă negativă într-o notă care nu e de stornare. ","")&amp;IF(C1726="","Lipsește explicația. ","")))</f>
        <v/>
      </c>
      <c r="L1726" s="1" t="str">
        <f>IF(B1726="","",B1726&amp;"|"&amp;COUNTIF($B$5:B1726,B1726))</f>
        <v/>
      </c>
      <c r="M1726" s="1" t="str">
        <f t="shared" si="80"/>
        <v/>
      </c>
    </row>
    <row r="1727" spans="2:13" x14ac:dyDescent="0.2">
      <c r="B1727" s="18"/>
      <c r="C1727" s="13"/>
      <c r="D1727" s="22"/>
      <c r="E1727" s="22"/>
      <c r="F1727" s="23"/>
      <c r="G1727" s="24" t="str">
        <f>IF(B1727="","",IFERROR(INDEX('Registru note'!$C$5:$C$504,MATCH(B1727,'Registru note'!$B$5:$B$504,0)),""))</f>
        <v/>
      </c>
      <c r="H1727" s="25" t="str">
        <f t="shared" si="78"/>
        <v/>
      </c>
      <c r="I1727" s="25" t="str">
        <f t="shared" si="79"/>
        <v/>
      </c>
      <c r="J1727" s="15" t="str">
        <f>IF(B1727="","",IFERROR(INDEX('Registru note'!$D$5:$D$504,MATCH(B1727,'Registru note'!$B$5:$B$504,0)),""))</f>
        <v/>
      </c>
      <c r="K1727" s="17" t="str">
        <f>IF(AND(B1727="",D1727="",E1727=""),"",TRIM(IF(ISNA(MATCH(B1727,'Registru note'!$B$5:$B$504,0)),"Nota nu există în registru. ","")&amp;IF(D1727="","Lipsește contul debitor. ",IF(NOT(OR(ISNUMBER(MATCH(TRIM(IF(ISNUMBER(FIND(".",D1727)),LEFT(D1727,FIND(".",D1727)-1),D1727)),PlanCont,0)),ISNUMBER(MATCH(LEFT(TRIM(IF(ISNUMBER(FIND(".",D1727)),LEFT(D1727,FIND(".",D1727)-1),D1727)),4),PlanCont,0)),ISNUMBER(MATCH(LEFT(TRIM(IF(ISNUMBER(FIND(".",D1727)),LEFT(D1727,FIND(".",D1727)-1),D1727)),3),PlanCont,0)))),"Contul debitor nu există în plan. ",""))&amp;IF(E1727="","Lipsește contul creditor. ",IF(NOT(OR(ISNUMBER(MATCH(TRIM(IF(ISNUMBER(FIND(".",E1727)),LEFT(E1727,FIND(".",E1727)-1),E1727)),PlanCont,0)),ISNUMBER(MATCH(LEFT(TRIM(IF(ISNUMBER(FIND(".",E1727)),LEFT(E1727,FIND(".",E1727)-1),E1727)),4),PlanCont,0)),ISNUMBER(MATCH(LEFT(TRIM(IF(ISNUMBER(FIND(".",E1727)),LEFT(E1727,FIND(".",E1727)-1),E1727)),3),PlanCont,0)))),"Contul creditor nu există în plan. ",""))&amp;IF(AND(D1727&lt;&gt;"",TRIM(D1727&amp;"")=TRIM(E1727&amp;"")),"Același cont pe debit și credit. ","")&amp;IF(N(F1727)=0,"Lipsește suma. ","")&amp;IF(AND(N(F1727)&lt;0,J1727&lt;&gt;"Stornare"),"Sumă negativă într-o notă care nu e de stornare. ","")&amp;IF(C1727="","Lipsește explicația. ","")))</f>
        <v/>
      </c>
      <c r="L1727" s="1" t="str">
        <f>IF(B1727="","",B1727&amp;"|"&amp;COUNTIF($B$5:B1727,B1727))</f>
        <v/>
      </c>
      <c r="M1727" s="1" t="str">
        <f t="shared" si="80"/>
        <v/>
      </c>
    </row>
    <row r="1728" spans="2:13" x14ac:dyDescent="0.2">
      <c r="B1728" s="18"/>
      <c r="C1728" s="13"/>
      <c r="D1728" s="22"/>
      <c r="E1728" s="22"/>
      <c r="F1728" s="23"/>
      <c r="G1728" s="24" t="str">
        <f>IF(B1728="","",IFERROR(INDEX('Registru note'!$C$5:$C$504,MATCH(B1728,'Registru note'!$B$5:$B$504,0)),""))</f>
        <v/>
      </c>
      <c r="H1728" s="25" t="str">
        <f t="shared" si="78"/>
        <v/>
      </c>
      <c r="I1728" s="25" t="str">
        <f t="shared" si="79"/>
        <v/>
      </c>
      <c r="J1728" s="15" t="str">
        <f>IF(B1728="","",IFERROR(INDEX('Registru note'!$D$5:$D$504,MATCH(B1728,'Registru note'!$B$5:$B$504,0)),""))</f>
        <v/>
      </c>
      <c r="K1728" s="17" t="str">
        <f>IF(AND(B1728="",D1728="",E1728=""),"",TRIM(IF(ISNA(MATCH(B1728,'Registru note'!$B$5:$B$504,0)),"Nota nu există în registru. ","")&amp;IF(D1728="","Lipsește contul debitor. ",IF(NOT(OR(ISNUMBER(MATCH(TRIM(IF(ISNUMBER(FIND(".",D1728)),LEFT(D1728,FIND(".",D1728)-1),D1728)),PlanCont,0)),ISNUMBER(MATCH(LEFT(TRIM(IF(ISNUMBER(FIND(".",D1728)),LEFT(D1728,FIND(".",D1728)-1),D1728)),4),PlanCont,0)),ISNUMBER(MATCH(LEFT(TRIM(IF(ISNUMBER(FIND(".",D1728)),LEFT(D1728,FIND(".",D1728)-1),D1728)),3),PlanCont,0)))),"Contul debitor nu există în plan. ",""))&amp;IF(E1728="","Lipsește contul creditor. ",IF(NOT(OR(ISNUMBER(MATCH(TRIM(IF(ISNUMBER(FIND(".",E1728)),LEFT(E1728,FIND(".",E1728)-1),E1728)),PlanCont,0)),ISNUMBER(MATCH(LEFT(TRIM(IF(ISNUMBER(FIND(".",E1728)),LEFT(E1728,FIND(".",E1728)-1),E1728)),4),PlanCont,0)),ISNUMBER(MATCH(LEFT(TRIM(IF(ISNUMBER(FIND(".",E1728)),LEFT(E1728,FIND(".",E1728)-1),E1728)),3),PlanCont,0)))),"Contul creditor nu există în plan. ",""))&amp;IF(AND(D1728&lt;&gt;"",TRIM(D1728&amp;"")=TRIM(E1728&amp;"")),"Același cont pe debit și credit. ","")&amp;IF(N(F1728)=0,"Lipsește suma. ","")&amp;IF(AND(N(F1728)&lt;0,J1728&lt;&gt;"Stornare"),"Sumă negativă într-o notă care nu e de stornare. ","")&amp;IF(C1728="","Lipsește explicația. ","")))</f>
        <v/>
      </c>
      <c r="L1728" s="1" t="str">
        <f>IF(B1728="","",B1728&amp;"|"&amp;COUNTIF($B$5:B1728,B1728))</f>
        <v/>
      </c>
      <c r="M1728" s="1" t="str">
        <f t="shared" si="80"/>
        <v/>
      </c>
    </row>
    <row r="1729" spans="2:13" x14ac:dyDescent="0.2">
      <c r="B1729" s="18"/>
      <c r="C1729" s="13"/>
      <c r="D1729" s="22"/>
      <c r="E1729" s="22"/>
      <c r="F1729" s="23"/>
      <c r="G1729" s="24" t="str">
        <f>IF(B1729="","",IFERROR(INDEX('Registru note'!$C$5:$C$504,MATCH(B1729,'Registru note'!$B$5:$B$504,0)),""))</f>
        <v/>
      </c>
      <c r="H1729" s="25" t="str">
        <f t="shared" si="78"/>
        <v/>
      </c>
      <c r="I1729" s="25" t="str">
        <f t="shared" si="79"/>
        <v/>
      </c>
      <c r="J1729" s="15" t="str">
        <f>IF(B1729="","",IFERROR(INDEX('Registru note'!$D$5:$D$504,MATCH(B1729,'Registru note'!$B$5:$B$504,0)),""))</f>
        <v/>
      </c>
      <c r="K1729" s="17" t="str">
        <f>IF(AND(B1729="",D1729="",E1729=""),"",TRIM(IF(ISNA(MATCH(B1729,'Registru note'!$B$5:$B$504,0)),"Nota nu există în registru. ","")&amp;IF(D1729="","Lipsește contul debitor. ",IF(NOT(OR(ISNUMBER(MATCH(TRIM(IF(ISNUMBER(FIND(".",D1729)),LEFT(D1729,FIND(".",D1729)-1),D1729)),PlanCont,0)),ISNUMBER(MATCH(LEFT(TRIM(IF(ISNUMBER(FIND(".",D1729)),LEFT(D1729,FIND(".",D1729)-1),D1729)),4),PlanCont,0)),ISNUMBER(MATCH(LEFT(TRIM(IF(ISNUMBER(FIND(".",D1729)),LEFT(D1729,FIND(".",D1729)-1),D1729)),3),PlanCont,0)))),"Contul debitor nu există în plan. ",""))&amp;IF(E1729="","Lipsește contul creditor. ",IF(NOT(OR(ISNUMBER(MATCH(TRIM(IF(ISNUMBER(FIND(".",E1729)),LEFT(E1729,FIND(".",E1729)-1),E1729)),PlanCont,0)),ISNUMBER(MATCH(LEFT(TRIM(IF(ISNUMBER(FIND(".",E1729)),LEFT(E1729,FIND(".",E1729)-1),E1729)),4),PlanCont,0)),ISNUMBER(MATCH(LEFT(TRIM(IF(ISNUMBER(FIND(".",E1729)),LEFT(E1729,FIND(".",E1729)-1),E1729)),3),PlanCont,0)))),"Contul creditor nu există în plan. ",""))&amp;IF(AND(D1729&lt;&gt;"",TRIM(D1729&amp;"")=TRIM(E1729&amp;"")),"Același cont pe debit și credit. ","")&amp;IF(N(F1729)=0,"Lipsește suma. ","")&amp;IF(AND(N(F1729)&lt;0,J1729&lt;&gt;"Stornare"),"Sumă negativă într-o notă care nu e de stornare. ","")&amp;IF(C1729="","Lipsește explicația. ","")))</f>
        <v/>
      </c>
      <c r="L1729" s="1" t="str">
        <f>IF(B1729="","",B1729&amp;"|"&amp;COUNTIF($B$5:B1729,B1729))</f>
        <v/>
      </c>
      <c r="M1729" s="1" t="str">
        <f t="shared" si="80"/>
        <v/>
      </c>
    </row>
    <row r="1730" spans="2:13" x14ac:dyDescent="0.2">
      <c r="B1730" s="18"/>
      <c r="C1730" s="13"/>
      <c r="D1730" s="22"/>
      <c r="E1730" s="22"/>
      <c r="F1730" s="23"/>
      <c r="G1730" s="24" t="str">
        <f>IF(B1730="","",IFERROR(INDEX('Registru note'!$C$5:$C$504,MATCH(B1730,'Registru note'!$B$5:$B$504,0)),""))</f>
        <v/>
      </c>
      <c r="H1730" s="25" t="str">
        <f t="shared" si="78"/>
        <v/>
      </c>
      <c r="I1730" s="25" t="str">
        <f t="shared" si="79"/>
        <v/>
      </c>
      <c r="J1730" s="15" t="str">
        <f>IF(B1730="","",IFERROR(INDEX('Registru note'!$D$5:$D$504,MATCH(B1730,'Registru note'!$B$5:$B$504,0)),""))</f>
        <v/>
      </c>
      <c r="K1730" s="17" t="str">
        <f>IF(AND(B1730="",D1730="",E1730=""),"",TRIM(IF(ISNA(MATCH(B1730,'Registru note'!$B$5:$B$504,0)),"Nota nu există în registru. ","")&amp;IF(D1730="","Lipsește contul debitor. ",IF(NOT(OR(ISNUMBER(MATCH(TRIM(IF(ISNUMBER(FIND(".",D1730)),LEFT(D1730,FIND(".",D1730)-1),D1730)),PlanCont,0)),ISNUMBER(MATCH(LEFT(TRIM(IF(ISNUMBER(FIND(".",D1730)),LEFT(D1730,FIND(".",D1730)-1),D1730)),4),PlanCont,0)),ISNUMBER(MATCH(LEFT(TRIM(IF(ISNUMBER(FIND(".",D1730)),LEFT(D1730,FIND(".",D1730)-1),D1730)),3),PlanCont,0)))),"Contul debitor nu există în plan. ",""))&amp;IF(E1730="","Lipsește contul creditor. ",IF(NOT(OR(ISNUMBER(MATCH(TRIM(IF(ISNUMBER(FIND(".",E1730)),LEFT(E1730,FIND(".",E1730)-1),E1730)),PlanCont,0)),ISNUMBER(MATCH(LEFT(TRIM(IF(ISNUMBER(FIND(".",E1730)),LEFT(E1730,FIND(".",E1730)-1),E1730)),4),PlanCont,0)),ISNUMBER(MATCH(LEFT(TRIM(IF(ISNUMBER(FIND(".",E1730)),LEFT(E1730,FIND(".",E1730)-1),E1730)),3),PlanCont,0)))),"Contul creditor nu există în plan. ",""))&amp;IF(AND(D1730&lt;&gt;"",TRIM(D1730&amp;"")=TRIM(E1730&amp;"")),"Același cont pe debit și credit. ","")&amp;IF(N(F1730)=0,"Lipsește suma. ","")&amp;IF(AND(N(F1730)&lt;0,J1730&lt;&gt;"Stornare"),"Sumă negativă într-o notă care nu e de stornare. ","")&amp;IF(C1730="","Lipsește explicația. ","")))</f>
        <v/>
      </c>
      <c r="L1730" s="1" t="str">
        <f>IF(B1730="","",B1730&amp;"|"&amp;COUNTIF($B$5:B1730,B1730))</f>
        <v/>
      </c>
      <c r="M1730" s="1" t="str">
        <f t="shared" si="80"/>
        <v/>
      </c>
    </row>
    <row r="1731" spans="2:13" x14ac:dyDescent="0.2">
      <c r="B1731" s="18"/>
      <c r="C1731" s="13"/>
      <c r="D1731" s="22"/>
      <c r="E1731" s="22"/>
      <c r="F1731" s="23"/>
      <c r="G1731" s="24" t="str">
        <f>IF(B1731="","",IFERROR(INDEX('Registru note'!$C$5:$C$504,MATCH(B1731,'Registru note'!$B$5:$B$504,0)),""))</f>
        <v/>
      </c>
      <c r="H1731" s="25" t="str">
        <f t="shared" si="78"/>
        <v/>
      </c>
      <c r="I1731" s="25" t="str">
        <f t="shared" si="79"/>
        <v/>
      </c>
      <c r="J1731" s="15" t="str">
        <f>IF(B1731="","",IFERROR(INDEX('Registru note'!$D$5:$D$504,MATCH(B1731,'Registru note'!$B$5:$B$504,0)),""))</f>
        <v/>
      </c>
      <c r="K1731" s="17" t="str">
        <f>IF(AND(B1731="",D1731="",E1731=""),"",TRIM(IF(ISNA(MATCH(B1731,'Registru note'!$B$5:$B$504,0)),"Nota nu există în registru. ","")&amp;IF(D1731="","Lipsește contul debitor. ",IF(NOT(OR(ISNUMBER(MATCH(TRIM(IF(ISNUMBER(FIND(".",D1731)),LEFT(D1731,FIND(".",D1731)-1),D1731)),PlanCont,0)),ISNUMBER(MATCH(LEFT(TRIM(IF(ISNUMBER(FIND(".",D1731)),LEFT(D1731,FIND(".",D1731)-1),D1731)),4),PlanCont,0)),ISNUMBER(MATCH(LEFT(TRIM(IF(ISNUMBER(FIND(".",D1731)),LEFT(D1731,FIND(".",D1731)-1),D1731)),3),PlanCont,0)))),"Contul debitor nu există în plan. ",""))&amp;IF(E1731="","Lipsește contul creditor. ",IF(NOT(OR(ISNUMBER(MATCH(TRIM(IF(ISNUMBER(FIND(".",E1731)),LEFT(E1731,FIND(".",E1731)-1),E1731)),PlanCont,0)),ISNUMBER(MATCH(LEFT(TRIM(IF(ISNUMBER(FIND(".",E1731)),LEFT(E1731,FIND(".",E1731)-1),E1731)),4),PlanCont,0)),ISNUMBER(MATCH(LEFT(TRIM(IF(ISNUMBER(FIND(".",E1731)),LEFT(E1731,FIND(".",E1731)-1),E1731)),3),PlanCont,0)))),"Contul creditor nu există în plan. ",""))&amp;IF(AND(D1731&lt;&gt;"",TRIM(D1731&amp;"")=TRIM(E1731&amp;"")),"Același cont pe debit și credit. ","")&amp;IF(N(F1731)=0,"Lipsește suma. ","")&amp;IF(AND(N(F1731)&lt;0,J1731&lt;&gt;"Stornare"),"Sumă negativă într-o notă care nu e de stornare. ","")&amp;IF(C1731="","Lipsește explicația. ","")))</f>
        <v/>
      </c>
      <c r="L1731" s="1" t="str">
        <f>IF(B1731="","",B1731&amp;"|"&amp;COUNTIF($B$5:B1731,B1731))</f>
        <v/>
      </c>
      <c r="M1731" s="1" t="str">
        <f t="shared" si="80"/>
        <v/>
      </c>
    </row>
    <row r="1732" spans="2:13" x14ac:dyDescent="0.2">
      <c r="B1732" s="18"/>
      <c r="C1732" s="13"/>
      <c r="D1732" s="22"/>
      <c r="E1732" s="22"/>
      <c r="F1732" s="23"/>
      <c r="G1732" s="24" t="str">
        <f>IF(B1732="","",IFERROR(INDEX('Registru note'!$C$5:$C$504,MATCH(B1732,'Registru note'!$B$5:$B$504,0)),""))</f>
        <v/>
      </c>
      <c r="H1732" s="25" t="str">
        <f t="shared" si="78"/>
        <v/>
      </c>
      <c r="I1732" s="25" t="str">
        <f t="shared" si="79"/>
        <v/>
      </c>
      <c r="J1732" s="15" t="str">
        <f>IF(B1732="","",IFERROR(INDEX('Registru note'!$D$5:$D$504,MATCH(B1732,'Registru note'!$B$5:$B$504,0)),""))</f>
        <v/>
      </c>
      <c r="K1732" s="17" t="str">
        <f>IF(AND(B1732="",D1732="",E1732=""),"",TRIM(IF(ISNA(MATCH(B1732,'Registru note'!$B$5:$B$504,0)),"Nota nu există în registru. ","")&amp;IF(D1732="","Lipsește contul debitor. ",IF(NOT(OR(ISNUMBER(MATCH(TRIM(IF(ISNUMBER(FIND(".",D1732)),LEFT(D1732,FIND(".",D1732)-1),D1732)),PlanCont,0)),ISNUMBER(MATCH(LEFT(TRIM(IF(ISNUMBER(FIND(".",D1732)),LEFT(D1732,FIND(".",D1732)-1),D1732)),4),PlanCont,0)),ISNUMBER(MATCH(LEFT(TRIM(IF(ISNUMBER(FIND(".",D1732)),LEFT(D1732,FIND(".",D1732)-1),D1732)),3),PlanCont,0)))),"Contul debitor nu există în plan. ",""))&amp;IF(E1732="","Lipsește contul creditor. ",IF(NOT(OR(ISNUMBER(MATCH(TRIM(IF(ISNUMBER(FIND(".",E1732)),LEFT(E1732,FIND(".",E1732)-1),E1732)),PlanCont,0)),ISNUMBER(MATCH(LEFT(TRIM(IF(ISNUMBER(FIND(".",E1732)),LEFT(E1732,FIND(".",E1732)-1),E1732)),4),PlanCont,0)),ISNUMBER(MATCH(LEFT(TRIM(IF(ISNUMBER(FIND(".",E1732)),LEFT(E1732,FIND(".",E1732)-1),E1732)),3),PlanCont,0)))),"Contul creditor nu există în plan. ",""))&amp;IF(AND(D1732&lt;&gt;"",TRIM(D1732&amp;"")=TRIM(E1732&amp;"")),"Același cont pe debit și credit. ","")&amp;IF(N(F1732)=0,"Lipsește suma. ","")&amp;IF(AND(N(F1732)&lt;0,J1732&lt;&gt;"Stornare"),"Sumă negativă într-o notă care nu e de stornare. ","")&amp;IF(C1732="","Lipsește explicația. ","")))</f>
        <v/>
      </c>
      <c r="L1732" s="1" t="str">
        <f>IF(B1732="","",B1732&amp;"|"&amp;COUNTIF($B$5:B1732,B1732))</f>
        <v/>
      </c>
      <c r="M1732" s="1" t="str">
        <f t="shared" si="80"/>
        <v/>
      </c>
    </row>
    <row r="1733" spans="2:13" x14ac:dyDescent="0.2">
      <c r="B1733" s="18"/>
      <c r="C1733" s="13"/>
      <c r="D1733" s="22"/>
      <c r="E1733" s="22"/>
      <c r="F1733" s="23"/>
      <c r="G1733" s="24" t="str">
        <f>IF(B1733="","",IFERROR(INDEX('Registru note'!$C$5:$C$504,MATCH(B1733,'Registru note'!$B$5:$B$504,0)),""))</f>
        <v/>
      </c>
      <c r="H1733" s="25" t="str">
        <f t="shared" ref="H1733:H1796" si="81">IF(D1733="","",IFERROR(INDEX(PlanDen,MATCH(TRIM(IF(ISNUMBER(FIND(".",D1733)),LEFT(D1733,FIND(".",D1733)-1),D1733)),PlanCont,0)),IFERROR(INDEX(PlanDen,MATCH(LEFT(TRIM(IF(ISNUMBER(FIND(".",D1733)),LEFT(D1733,FIND(".",D1733)-1),D1733)),4),PlanCont,0)),IFERROR(INDEX(PlanDen,MATCH(LEFT(TRIM(IF(ISNUMBER(FIND(".",D1733)),LEFT(D1733,FIND(".",D1733)-1),D1733)),3),PlanCont,0)),"Cont inexistent în plan"))))</f>
        <v/>
      </c>
      <c r="I1733" s="25" t="str">
        <f t="shared" ref="I1733:I1796" si="82">IF(E1733="","",IFERROR(INDEX(PlanDen,MATCH(TRIM(IF(ISNUMBER(FIND(".",E1733)),LEFT(E1733,FIND(".",E1733)-1),E1733)),PlanCont,0)),IFERROR(INDEX(PlanDen,MATCH(LEFT(TRIM(IF(ISNUMBER(FIND(".",E1733)),LEFT(E1733,FIND(".",E1733)-1),E1733)),4),PlanCont,0)),IFERROR(INDEX(PlanDen,MATCH(LEFT(TRIM(IF(ISNUMBER(FIND(".",E1733)),LEFT(E1733,FIND(".",E1733)-1),E1733)),3),PlanCont,0)),"Cont inexistent în plan"))))</f>
        <v/>
      </c>
      <c r="J1733" s="15" t="str">
        <f>IF(B1733="","",IFERROR(INDEX('Registru note'!$D$5:$D$504,MATCH(B1733,'Registru note'!$B$5:$B$504,0)),""))</f>
        <v/>
      </c>
      <c r="K1733" s="17" t="str">
        <f>IF(AND(B1733="",D1733="",E1733=""),"",TRIM(IF(ISNA(MATCH(B1733,'Registru note'!$B$5:$B$504,0)),"Nota nu există în registru. ","")&amp;IF(D1733="","Lipsește contul debitor. ",IF(NOT(OR(ISNUMBER(MATCH(TRIM(IF(ISNUMBER(FIND(".",D1733)),LEFT(D1733,FIND(".",D1733)-1),D1733)),PlanCont,0)),ISNUMBER(MATCH(LEFT(TRIM(IF(ISNUMBER(FIND(".",D1733)),LEFT(D1733,FIND(".",D1733)-1),D1733)),4),PlanCont,0)),ISNUMBER(MATCH(LEFT(TRIM(IF(ISNUMBER(FIND(".",D1733)),LEFT(D1733,FIND(".",D1733)-1),D1733)),3),PlanCont,0)))),"Contul debitor nu există în plan. ",""))&amp;IF(E1733="","Lipsește contul creditor. ",IF(NOT(OR(ISNUMBER(MATCH(TRIM(IF(ISNUMBER(FIND(".",E1733)),LEFT(E1733,FIND(".",E1733)-1),E1733)),PlanCont,0)),ISNUMBER(MATCH(LEFT(TRIM(IF(ISNUMBER(FIND(".",E1733)),LEFT(E1733,FIND(".",E1733)-1),E1733)),4),PlanCont,0)),ISNUMBER(MATCH(LEFT(TRIM(IF(ISNUMBER(FIND(".",E1733)),LEFT(E1733,FIND(".",E1733)-1),E1733)),3),PlanCont,0)))),"Contul creditor nu există în plan. ",""))&amp;IF(AND(D1733&lt;&gt;"",TRIM(D1733&amp;"")=TRIM(E1733&amp;"")),"Același cont pe debit și credit. ","")&amp;IF(N(F1733)=0,"Lipsește suma. ","")&amp;IF(AND(N(F1733)&lt;0,J1733&lt;&gt;"Stornare"),"Sumă negativă într-o notă care nu e de stornare. ","")&amp;IF(C1733="","Lipsește explicația. ","")))</f>
        <v/>
      </c>
      <c r="L1733" s="1" t="str">
        <f>IF(B1733="","",B1733&amp;"|"&amp;COUNTIF($B$5:B1733,B1733))</f>
        <v/>
      </c>
      <c r="M1733" s="1" t="str">
        <f t="shared" ref="M1733:M1796" si="83">IF(OR(B1733="",NOT(ISNUMBER(G1733))),"",G1733*100000+ROW())</f>
        <v/>
      </c>
    </row>
    <row r="1734" spans="2:13" x14ac:dyDescent="0.2">
      <c r="B1734" s="18"/>
      <c r="C1734" s="13"/>
      <c r="D1734" s="22"/>
      <c r="E1734" s="22"/>
      <c r="F1734" s="23"/>
      <c r="G1734" s="24" t="str">
        <f>IF(B1734="","",IFERROR(INDEX('Registru note'!$C$5:$C$504,MATCH(B1734,'Registru note'!$B$5:$B$504,0)),""))</f>
        <v/>
      </c>
      <c r="H1734" s="25" t="str">
        <f t="shared" si="81"/>
        <v/>
      </c>
      <c r="I1734" s="25" t="str">
        <f t="shared" si="82"/>
        <v/>
      </c>
      <c r="J1734" s="15" t="str">
        <f>IF(B1734="","",IFERROR(INDEX('Registru note'!$D$5:$D$504,MATCH(B1734,'Registru note'!$B$5:$B$504,0)),""))</f>
        <v/>
      </c>
      <c r="K1734" s="17" t="str">
        <f>IF(AND(B1734="",D1734="",E1734=""),"",TRIM(IF(ISNA(MATCH(B1734,'Registru note'!$B$5:$B$504,0)),"Nota nu există în registru. ","")&amp;IF(D1734="","Lipsește contul debitor. ",IF(NOT(OR(ISNUMBER(MATCH(TRIM(IF(ISNUMBER(FIND(".",D1734)),LEFT(D1734,FIND(".",D1734)-1),D1734)),PlanCont,0)),ISNUMBER(MATCH(LEFT(TRIM(IF(ISNUMBER(FIND(".",D1734)),LEFT(D1734,FIND(".",D1734)-1),D1734)),4),PlanCont,0)),ISNUMBER(MATCH(LEFT(TRIM(IF(ISNUMBER(FIND(".",D1734)),LEFT(D1734,FIND(".",D1734)-1),D1734)),3),PlanCont,0)))),"Contul debitor nu există în plan. ",""))&amp;IF(E1734="","Lipsește contul creditor. ",IF(NOT(OR(ISNUMBER(MATCH(TRIM(IF(ISNUMBER(FIND(".",E1734)),LEFT(E1734,FIND(".",E1734)-1),E1734)),PlanCont,0)),ISNUMBER(MATCH(LEFT(TRIM(IF(ISNUMBER(FIND(".",E1734)),LEFT(E1734,FIND(".",E1734)-1),E1734)),4),PlanCont,0)),ISNUMBER(MATCH(LEFT(TRIM(IF(ISNUMBER(FIND(".",E1734)),LEFT(E1734,FIND(".",E1734)-1),E1734)),3),PlanCont,0)))),"Contul creditor nu există în plan. ",""))&amp;IF(AND(D1734&lt;&gt;"",TRIM(D1734&amp;"")=TRIM(E1734&amp;"")),"Același cont pe debit și credit. ","")&amp;IF(N(F1734)=0,"Lipsește suma. ","")&amp;IF(AND(N(F1734)&lt;0,J1734&lt;&gt;"Stornare"),"Sumă negativă într-o notă care nu e de stornare. ","")&amp;IF(C1734="","Lipsește explicația. ","")))</f>
        <v/>
      </c>
      <c r="L1734" s="1" t="str">
        <f>IF(B1734="","",B1734&amp;"|"&amp;COUNTIF($B$5:B1734,B1734))</f>
        <v/>
      </c>
      <c r="M1734" s="1" t="str">
        <f t="shared" si="83"/>
        <v/>
      </c>
    </row>
    <row r="1735" spans="2:13" x14ac:dyDescent="0.2">
      <c r="B1735" s="18"/>
      <c r="C1735" s="13"/>
      <c r="D1735" s="22"/>
      <c r="E1735" s="22"/>
      <c r="F1735" s="23"/>
      <c r="G1735" s="24" t="str">
        <f>IF(B1735="","",IFERROR(INDEX('Registru note'!$C$5:$C$504,MATCH(B1735,'Registru note'!$B$5:$B$504,0)),""))</f>
        <v/>
      </c>
      <c r="H1735" s="25" t="str">
        <f t="shared" si="81"/>
        <v/>
      </c>
      <c r="I1735" s="25" t="str">
        <f t="shared" si="82"/>
        <v/>
      </c>
      <c r="J1735" s="15" t="str">
        <f>IF(B1735="","",IFERROR(INDEX('Registru note'!$D$5:$D$504,MATCH(B1735,'Registru note'!$B$5:$B$504,0)),""))</f>
        <v/>
      </c>
      <c r="K1735" s="17" t="str">
        <f>IF(AND(B1735="",D1735="",E1735=""),"",TRIM(IF(ISNA(MATCH(B1735,'Registru note'!$B$5:$B$504,0)),"Nota nu există în registru. ","")&amp;IF(D1735="","Lipsește contul debitor. ",IF(NOT(OR(ISNUMBER(MATCH(TRIM(IF(ISNUMBER(FIND(".",D1735)),LEFT(D1735,FIND(".",D1735)-1),D1735)),PlanCont,0)),ISNUMBER(MATCH(LEFT(TRIM(IF(ISNUMBER(FIND(".",D1735)),LEFT(D1735,FIND(".",D1735)-1),D1735)),4),PlanCont,0)),ISNUMBER(MATCH(LEFT(TRIM(IF(ISNUMBER(FIND(".",D1735)),LEFT(D1735,FIND(".",D1735)-1),D1735)),3),PlanCont,0)))),"Contul debitor nu există în plan. ",""))&amp;IF(E1735="","Lipsește contul creditor. ",IF(NOT(OR(ISNUMBER(MATCH(TRIM(IF(ISNUMBER(FIND(".",E1735)),LEFT(E1735,FIND(".",E1735)-1),E1735)),PlanCont,0)),ISNUMBER(MATCH(LEFT(TRIM(IF(ISNUMBER(FIND(".",E1735)),LEFT(E1735,FIND(".",E1735)-1),E1735)),4),PlanCont,0)),ISNUMBER(MATCH(LEFT(TRIM(IF(ISNUMBER(FIND(".",E1735)),LEFT(E1735,FIND(".",E1735)-1),E1735)),3),PlanCont,0)))),"Contul creditor nu există în plan. ",""))&amp;IF(AND(D1735&lt;&gt;"",TRIM(D1735&amp;"")=TRIM(E1735&amp;"")),"Același cont pe debit și credit. ","")&amp;IF(N(F1735)=0,"Lipsește suma. ","")&amp;IF(AND(N(F1735)&lt;0,J1735&lt;&gt;"Stornare"),"Sumă negativă într-o notă care nu e de stornare. ","")&amp;IF(C1735="","Lipsește explicația. ","")))</f>
        <v/>
      </c>
      <c r="L1735" s="1" t="str">
        <f>IF(B1735="","",B1735&amp;"|"&amp;COUNTIF($B$5:B1735,B1735))</f>
        <v/>
      </c>
      <c r="M1735" s="1" t="str">
        <f t="shared" si="83"/>
        <v/>
      </c>
    </row>
    <row r="1736" spans="2:13" x14ac:dyDescent="0.2">
      <c r="B1736" s="18"/>
      <c r="C1736" s="13"/>
      <c r="D1736" s="22"/>
      <c r="E1736" s="22"/>
      <c r="F1736" s="23"/>
      <c r="G1736" s="24" t="str">
        <f>IF(B1736="","",IFERROR(INDEX('Registru note'!$C$5:$C$504,MATCH(B1736,'Registru note'!$B$5:$B$504,0)),""))</f>
        <v/>
      </c>
      <c r="H1736" s="25" t="str">
        <f t="shared" si="81"/>
        <v/>
      </c>
      <c r="I1736" s="25" t="str">
        <f t="shared" si="82"/>
        <v/>
      </c>
      <c r="J1736" s="15" t="str">
        <f>IF(B1736="","",IFERROR(INDEX('Registru note'!$D$5:$D$504,MATCH(B1736,'Registru note'!$B$5:$B$504,0)),""))</f>
        <v/>
      </c>
      <c r="K1736" s="17" t="str">
        <f>IF(AND(B1736="",D1736="",E1736=""),"",TRIM(IF(ISNA(MATCH(B1736,'Registru note'!$B$5:$B$504,0)),"Nota nu există în registru. ","")&amp;IF(D1736="","Lipsește contul debitor. ",IF(NOT(OR(ISNUMBER(MATCH(TRIM(IF(ISNUMBER(FIND(".",D1736)),LEFT(D1736,FIND(".",D1736)-1),D1736)),PlanCont,0)),ISNUMBER(MATCH(LEFT(TRIM(IF(ISNUMBER(FIND(".",D1736)),LEFT(D1736,FIND(".",D1736)-1),D1736)),4),PlanCont,0)),ISNUMBER(MATCH(LEFT(TRIM(IF(ISNUMBER(FIND(".",D1736)),LEFT(D1736,FIND(".",D1736)-1),D1736)),3),PlanCont,0)))),"Contul debitor nu există în plan. ",""))&amp;IF(E1736="","Lipsește contul creditor. ",IF(NOT(OR(ISNUMBER(MATCH(TRIM(IF(ISNUMBER(FIND(".",E1736)),LEFT(E1736,FIND(".",E1736)-1),E1736)),PlanCont,0)),ISNUMBER(MATCH(LEFT(TRIM(IF(ISNUMBER(FIND(".",E1736)),LEFT(E1736,FIND(".",E1736)-1),E1736)),4),PlanCont,0)),ISNUMBER(MATCH(LEFT(TRIM(IF(ISNUMBER(FIND(".",E1736)),LEFT(E1736,FIND(".",E1736)-1),E1736)),3),PlanCont,0)))),"Contul creditor nu există în plan. ",""))&amp;IF(AND(D1736&lt;&gt;"",TRIM(D1736&amp;"")=TRIM(E1736&amp;"")),"Același cont pe debit și credit. ","")&amp;IF(N(F1736)=0,"Lipsește suma. ","")&amp;IF(AND(N(F1736)&lt;0,J1736&lt;&gt;"Stornare"),"Sumă negativă într-o notă care nu e de stornare. ","")&amp;IF(C1736="","Lipsește explicația. ","")))</f>
        <v/>
      </c>
      <c r="L1736" s="1" t="str">
        <f>IF(B1736="","",B1736&amp;"|"&amp;COUNTIF($B$5:B1736,B1736))</f>
        <v/>
      </c>
      <c r="M1736" s="1" t="str">
        <f t="shared" si="83"/>
        <v/>
      </c>
    </row>
    <row r="1737" spans="2:13" x14ac:dyDescent="0.2">
      <c r="B1737" s="18"/>
      <c r="C1737" s="13"/>
      <c r="D1737" s="22"/>
      <c r="E1737" s="22"/>
      <c r="F1737" s="23"/>
      <c r="G1737" s="24" t="str">
        <f>IF(B1737="","",IFERROR(INDEX('Registru note'!$C$5:$C$504,MATCH(B1737,'Registru note'!$B$5:$B$504,0)),""))</f>
        <v/>
      </c>
      <c r="H1737" s="25" t="str">
        <f t="shared" si="81"/>
        <v/>
      </c>
      <c r="I1737" s="25" t="str">
        <f t="shared" si="82"/>
        <v/>
      </c>
      <c r="J1737" s="15" t="str">
        <f>IF(B1737="","",IFERROR(INDEX('Registru note'!$D$5:$D$504,MATCH(B1737,'Registru note'!$B$5:$B$504,0)),""))</f>
        <v/>
      </c>
      <c r="K1737" s="17" t="str">
        <f>IF(AND(B1737="",D1737="",E1737=""),"",TRIM(IF(ISNA(MATCH(B1737,'Registru note'!$B$5:$B$504,0)),"Nota nu există în registru. ","")&amp;IF(D1737="","Lipsește contul debitor. ",IF(NOT(OR(ISNUMBER(MATCH(TRIM(IF(ISNUMBER(FIND(".",D1737)),LEFT(D1737,FIND(".",D1737)-1),D1737)),PlanCont,0)),ISNUMBER(MATCH(LEFT(TRIM(IF(ISNUMBER(FIND(".",D1737)),LEFT(D1737,FIND(".",D1737)-1),D1737)),4),PlanCont,0)),ISNUMBER(MATCH(LEFT(TRIM(IF(ISNUMBER(FIND(".",D1737)),LEFT(D1737,FIND(".",D1737)-1),D1737)),3),PlanCont,0)))),"Contul debitor nu există în plan. ",""))&amp;IF(E1737="","Lipsește contul creditor. ",IF(NOT(OR(ISNUMBER(MATCH(TRIM(IF(ISNUMBER(FIND(".",E1737)),LEFT(E1737,FIND(".",E1737)-1),E1737)),PlanCont,0)),ISNUMBER(MATCH(LEFT(TRIM(IF(ISNUMBER(FIND(".",E1737)),LEFT(E1737,FIND(".",E1737)-1),E1737)),4),PlanCont,0)),ISNUMBER(MATCH(LEFT(TRIM(IF(ISNUMBER(FIND(".",E1737)),LEFT(E1737,FIND(".",E1737)-1),E1737)),3),PlanCont,0)))),"Contul creditor nu există în plan. ",""))&amp;IF(AND(D1737&lt;&gt;"",TRIM(D1737&amp;"")=TRIM(E1737&amp;"")),"Același cont pe debit și credit. ","")&amp;IF(N(F1737)=0,"Lipsește suma. ","")&amp;IF(AND(N(F1737)&lt;0,J1737&lt;&gt;"Stornare"),"Sumă negativă într-o notă care nu e de stornare. ","")&amp;IF(C1737="","Lipsește explicația. ","")))</f>
        <v/>
      </c>
      <c r="L1737" s="1" t="str">
        <f>IF(B1737="","",B1737&amp;"|"&amp;COUNTIF($B$5:B1737,B1737))</f>
        <v/>
      </c>
      <c r="M1737" s="1" t="str">
        <f t="shared" si="83"/>
        <v/>
      </c>
    </row>
    <row r="1738" spans="2:13" x14ac:dyDescent="0.2">
      <c r="B1738" s="18"/>
      <c r="C1738" s="13"/>
      <c r="D1738" s="22"/>
      <c r="E1738" s="22"/>
      <c r="F1738" s="23"/>
      <c r="G1738" s="24" t="str">
        <f>IF(B1738="","",IFERROR(INDEX('Registru note'!$C$5:$C$504,MATCH(B1738,'Registru note'!$B$5:$B$504,0)),""))</f>
        <v/>
      </c>
      <c r="H1738" s="25" t="str">
        <f t="shared" si="81"/>
        <v/>
      </c>
      <c r="I1738" s="25" t="str">
        <f t="shared" si="82"/>
        <v/>
      </c>
      <c r="J1738" s="15" t="str">
        <f>IF(B1738="","",IFERROR(INDEX('Registru note'!$D$5:$D$504,MATCH(B1738,'Registru note'!$B$5:$B$504,0)),""))</f>
        <v/>
      </c>
      <c r="K1738" s="17" t="str">
        <f>IF(AND(B1738="",D1738="",E1738=""),"",TRIM(IF(ISNA(MATCH(B1738,'Registru note'!$B$5:$B$504,0)),"Nota nu există în registru. ","")&amp;IF(D1738="","Lipsește contul debitor. ",IF(NOT(OR(ISNUMBER(MATCH(TRIM(IF(ISNUMBER(FIND(".",D1738)),LEFT(D1738,FIND(".",D1738)-1),D1738)),PlanCont,0)),ISNUMBER(MATCH(LEFT(TRIM(IF(ISNUMBER(FIND(".",D1738)),LEFT(D1738,FIND(".",D1738)-1),D1738)),4),PlanCont,0)),ISNUMBER(MATCH(LEFT(TRIM(IF(ISNUMBER(FIND(".",D1738)),LEFT(D1738,FIND(".",D1738)-1),D1738)),3),PlanCont,0)))),"Contul debitor nu există în plan. ",""))&amp;IF(E1738="","Lipsește contul creditor. ",IF(NOT(OR(ISNUMBER(MATCH(TRIM(IF(ISNUMBER(FIND(".",E1738)),LEFT(E1738,FIND(".",E1738)-1),E1738)),PlanCont,0)),ISNUMBER(MATCH(LEFT(TRIM(IF(ISNUMBER(FIND(".",E1738)),LEFT(E1738,FIND(".",E1738)-1),E1738)),4),PlanCont,0)),ISNUMBER(MATCH(LEFT(TRIM(IF(ISNUMBER(FIND(".",E1738)),LEFT(E1738,FIND(".",E1738)-1),E1738)),3),PlanCont,0)))),"Contul creditor nu există în plan. ",""))&amp;IF(AND(D1738&lt;&gt;"",TRIM(D1738&amp;"")=TRIM(E1738&amp;"")),"Același cont pe debit și credit. ","")&amp;IF(N(F1738)=0,"Lipsește suma. ","")&amp;IF(AND(N(F1738)&lt;0,J1738&lt;&gt;"Stornare"),"Sumă negativă într-o notă care nu e de stornare. ","")&amp;IF(C1738="","Lipsește explicația. ","")))</f>
        <v/>
      </c>
      <c r="L1738" s="1" t="str">
        <f>IF(B1738="","",B1738&amp;"|"&amp;COUNTIF($B$5:B1738,B1738))</f>
        <v/>
      </c>
      <c r="M1738" s="1" t="str">
        <f t="shared" si="83"/>
        <v/>
      </c>
    </row>
    <row r="1739" spans="2:13" x14ac:dyDescent="0.2">
      <c r="B1739" s="18"/>
      <c r="C1739" s="13"/>
      <c r="D1739" s="22"/>
      <c r="E1739" s="22"/>
      <c r="F1739" s="23"/>
      <c r="G1739" s="24" t="str">
        <f>IF(B1739="","",IFERROR(INDEX('Registru note'!$C$5:$C$504,MATCH(B1739,'Registru note'!$B$5:$B$504,0)),""))</f>
        <v/>
      </c>
      <c r="H1739" s="25" t="str">
        <f t="shared" si="81"/>
        <v/>
      </c>
      <c r="I1739" s="25" t="str">
        <f t="shared" si="82"/>
        <v/>
      </c>
      <c r="J1739" s="15" t="str">
        <f>IF(B1739="","",IFERROR(INDEX('Registru note'!$D$5:$D$504,MATCH(B1739,'Registru note'!$B$5:$B$504,0)),""))</f>
        <v/>
      </c>
      <c r="K1739" s="17" t="str">
        <f>IF(AND(B1739="",D1739="",E1739=""),"",TRIM(IF(ISNA(MATCH(B1739,'Registru note'!$B$5:$B$504,0)),"Nota nu există în registru. ","")&amp;IF(D1739="","Lipsește contul debitor. ",IF(NOT(OR(ISNUMBER(MATCH(TRIM(IF(ISNUMBER(FIND(".",D1739)),LEFT(D1739,FIND(".",D1739)-1),D1739)),PlanCont,0)),ISNUMBER(MATCH(LEFT(TRIM(IF(ISNUMBER(FIND(".",D1739)),LEFT(D1739,FIND(".",D1739)-1),D1739)),4),PlanCont,0)),ISNUMBER(MATCH(LEFT(TRIM(IF(ISNUMBER(FIND(".",D1739)),LEFT(D1739,FIND(".",D1739)-1),D1739)),3),PlanCont,0)))),"Contul debitor nu există în plan. ",""))&amp;IF(E1739="","Lipsește contul creditor. ",IF(NOT(OR(ISNUMBER(MATCH(TRIM(IF(ISNUMBER(FIND(".",E1739)),LEFT(E1739,FIND(".",E1739)-1),E1739)),PlanCont,0)),ISNUMBER(MATCH(LEFT(TRIM(IF(ISNUMBER(FIND(".",E1739)),LEFT(E1739,FIND(".",E1739)-1),E1739)),4),PlanCont,0)),ISNUMBER(MATCH(LEFT(TRIM(IF(ISNUMBER(FIND(".",E1739)),LEFT(E1739,FIND(".",E1739)-1),E1739)),3),PlanCont,0)))),"Contul creditor nu există în plan. ",""))&amp;IF(AND(D1739&lt;&gt;"",TRIM(D1739&amp;"")=TRIM(E1739&amp;"")),"Același cont pe debit și credit. ","")&amp;IF(N(F1739)=0,"Lipsește suma. ","")&amp;IF(AND(N(F1739)&lt;0,J1739&lt;&gt;"Stornare"),"Sumă negativă într-o notă care nu e de stornare. ","")&amp;IF(C1739="","Lipsește explicația. ","")))</f>
        <v/>
      </c>
      <c r="L1739" s="1" t="str">
        <f>IF(B1739="","",B1739&amp;"|"&amp;COUNTIF($B$5:B1739,B1739))</f>
        <v/>
      </c>
      <c r="M1739" s="1" t="str">
        <f t="shared" si="83"/>
        <v/>
      </c>
    </row>
    <row r="1740" spans="2:13" x14ac:dyDescent="0.2">
      <c r="B1740" s="18"/>
      <c r="C1740" s="13"/>
      <c r="D1740" s="22"/>
      <c r="E1740" s="22"/>
      <c r="F1740" s="23"/>
      <c r="G1740" s="24" t="str">
        <f>IF(B1740="","",IFERROR(INDEX('Registru note'!$C$5:$C$504,MATCH(B1740,'Registru note'!$B$5:$B$504,0)),""))</f>
        <v/>
      </c>
      <c r="H1740" s="25" t="str">
        <f t="shared" si="81"/>
        <v/>
      </c>
      <c r="I1740" s="25" t="str">
        <f t="shared" si="82"/>
        <v/>
      </c>
      <c r="J1740" s="15" t="str">
        <f>IF(B1740="","",IFERROR(INDEX('Registru note'!$D$5:$D$504,MATCH(B1740,'Registru note'!$B$5:$B$504,0)),""))</f>
        <v/>
      </c>
      <c r="K1740" s="17" t="str">
        <f>IF(AND(B1740="",D1740="",E1740=""),"",TRIM(IF(ISNA(MATCH(B1740,'Registru note'!$B$5:$B$504,0)),"Nota nu există în registru. ","")&amp;IF(D1740="","Lipsește contul debitor. ",IF(NOT(OR(ISNUMBER(MATCH(TRIM(IF(ISNUMBER(FIND(".",D1740)),LEFT(D1740,FIND(".",D1740)-1),D1740)),PlanCont,0)),ISNUMBER(MATCH(LEFT(TRIM(IF(ISNUMBER(FIND(".",D1740)),LEFT(D1740,FIND(".",D1740)-1),D1740)),4),PlanCont,0)),ISNUMBER(MATCH(LEFT(TRIM(IF(ISNUMBER(FIND(".",D1740)),LEFT(D1740,FIND(".",D1740)-1),D1740)),3),PlanCont,0)))),"Contul debitor nu există în plan. ",""))&amp;IF(E1740="","Lipsește contul creditor. ",IF(NOT(OR(ISNUMBER(MATCH(TRIM(IF(ISNUMBER(FIND(".",E1740)),LEFT(E1740,FIND(".",E1740)-1),E1740)),PlanCont,0)),ISNUMBER(MATCH(LEFT(TRIM(IF(ISNUMBER(FIND(".",E1740)),LEFT(E1740,FIND(".",E1740)-1),E1740)),4),PlanCont,0)),ISNUMBER(MATCH(LEFT(TRIM(IF(ISNUMBER(FIND(".",E1740)),LEFT(E1740,FIND(".",E1740)-1),E1740)),3),PlanCont,0)))),"Contul creditor nu există în plan. ",""))&amp;IF(AND(D1740&lt;&gt;"",TRIM(D1740&amp;"")=TRIM(E1740&amp;"")),"Același cont pe debit și credit. ","")&amp;IF(N(F1740)=0,"Lipsește suma. ","")&amp;IF(AND(N(F1740)&lt;0,J1740&lt;&gt;"Stornare"),"Sumă negativă într-o notă care nu e de stornare. ","")&amp;IF(C1740="","Lipsește explicația. ","")))</f>
        <v/>
      </c>
      <c r="L1740" s="1" t="str">
        <f>IF(B1740="","",B1740&amp;"|"&amp;COUNTIF($B$5:B1740,B1740))</f>
        <v/>
      </c>
      <c r="M1740" s="1" t="str">
        <f t="shared" si="83"/>
        <v/>
      </c>
    </row>
    <row r="1741" spans="2:13" x14ac:dyDescent="0.2">
      <c r="B1741" s="18"/>
      <c r="C1741" s="13"/>
      <c r="D1741" s="22"/>
      <c r="E1741" s="22"/>
      <c r="F1741" s="23"/>
      <c r="G1741" s="24" t="str">
        <f>IF(B1741="","",IFERROR(INDEX('Registru note'!$C$5:$C$504,MATCH(B1741,'Registru note'!$B$5:$B$504,0)),""))</f>
        <v/>
      </c>
      <c r="H1741" s="25" t="str">
        <f t="shared" si="81"/>
        <v/>
      </c>
      <c r="I1741" s="25" t="str">
        <f t="shared" si="82"/>
        <v/>
      </c>
      <c r="J1741" s="15" t="str">
        <f>IF(B1741="","",IFERROR(INDEX('Registru note'!$D$5:$D$504,MATCH(B1741,'Registru note'!$B$5:$B$504,0)),""))</f>
        <v/>
      </c>
      <c r="K1741" s="17" t="str">
        <f>IF(AND(B1741="",D1741="",E1741=""),"",TRIM(IF(ISNA(MATCH(B1741,'Registru note'!$B$5:$B$504,0)),"Nota nu există în registru. ","")&amp;IF(D1741="","Lipsește contul debitor. ",IF(NOT(OR(ISNUMBER(MATCH(TRIM(IF(ISNUMBER(FIND(".",D1741)),LEFT(D1741,FIND(".",D1741)-1),D1741)),PlanCont,0)),ISNUMBER(MATCH(LEFT(TRIM(IF(ISNUMBER(FIND(".",D1741)),LEFT(D1741,FIND(".",D1741)-1),D1741)),4),PlanCont,0)),ISNUMBER(MATCH(LEFT(TRIM(IF(ISNUMBER(FIND(".",D1741)),LEFT(D1741,FIND(".",D1741)-1),D1741)),3),PlanCont,0)))),"Contul debitor nu există în plan. ",""))&amp;IF(E1741="","Lipsește contul creditor. ",IF(NOT(OR(ISNUMBER(MATCH(TRIM(IF(ISNUMBER(FIND(".",E1741)),LEFT(E1741,FIND(".",E1741)-1),E1741)),PlanCont,0)),ISNUMBER(MATCH(LEFT(TRIM(IF(ISNUMBER(FIND(".",E1741)),LEFT(E1741,FIND(".",E1741)-1),E1741)),4),PlanCont,0)),ISNUMBER(MATCH(LEFT(TRIM(IF(ISNUMBER(FIND(".",E1741)),LEFT(E1741,FIND(".",E1741)-1),E1741)),3),PlanCont,0)))),"Contul creditor nu există în plan. ",""))&amp;IF(AND(D1741&lt;&gt;"",TRIM(D1741&amp;"")=TRIM(E1741&amp;"")),"Același cont pe debit și credit. ","")&amp;IF(N(F1741)=0,"Lipsește suma. ","")&amp;IF(AND(N(F1741)&lt;0,J1741&lt;&gt;"Stornare"),"Sumă negativă într-o notă care nu e de stornare. ","")&amp;IF(C1741="","Lipsește explicația. ","")))</f>
        <v/>
      </c>
      <c r="L1741" s="1" t="str">
        <f>IF(B1741="","",B1741&amp;"|"&amp;COUNTIF($B$5:B1741,B1741))</f>
        <v/>
      </c>
      <c r="M1741" s="1" t="str">
        <f t="shared" si="83"/>
        <v/>
      </c>
    </row>
    <row r="1742" spans="2:13" x14ac:dyDescent="0.2">
      <c r="B1742" s="18"/>
      <c r="C1742" s="13"/>
      <c r="D1742" s="22"/>
      <c r="E1742" s="22"/>
      <c r="F1742" s="23"/>
      <c r="G1742" s="24" t="str">
        <f>IF(B1742="","",IFERROR(INDEX('Registru note'!$C$5:$C$504,MATCH(B1742,'Registru note'!$B$5:$B$504,0)),""))</f>
        <v/>
      </c>
      <c r="H1742" s="25" t="str">
        <f t="shared" si="81"/>
        <v/>
      </c>
      <c r="I1742" s="25" t="str">
        <f t="shared" si="82"/>
        <v/>
      </c>
      <c r="J1742" s="15" t="str">
        <f>IF(B1742="","",IFERROR(INDEX('Registru note'!$D$5:$D$504,MATCH(B1742,'Registru note'!$B$5:$B$504,0)),""))</f>
        <v/>
      </c>
      <c r="K1742" s="17" t="str">
        <f>IF(AND(B1742="",D1742="",E1742=""),"",TRIM(IF(ISNA(MATCH(B1742,'Registru note'!$B$5:$B$504,0)),"Nota nu există în registru. ","")&amp;IF(D1742="","Lipsește contul debitor. ",IF(NOT(OR(ISNUMBER(MATCH(TRIM(IF(ISNUMBER(FIND(".",D1742)),LEFT(D1742,FIND(".",D1742)-1),D1742)),PlanCont,0)),ISNUMBER(MATCH(LEFT(TRIM(IF(ISNUMBER(FIND(".",D1742)),LEFT(D1742,FIND(".",D1742)-1),D1742)),4),PlanCont,0)),ISNUMBER(MATCH(LEFT(TRIM(IF(ISNUMBER(FIND(".",D1742)),LEFT(D1742,FIND(".",D1742)-1),D1742)),3),PlanCont,0)))),"Contul debitor nu există în plan. ",""))&amp;IF(E1742="","Lipsește contul creditor. ",IF(NOT(OR(ISNUMBER(MATCH(TRIM(IF(ISNUMBER(FIND(".",E1742)),LEFT(E1742,FIND(".",E1742)-1),E1742)),PlanCont,0)),ISNUMBER(MATCH(LEFT(TRIM(IF(ISNUMBER(FIND(".",E1742)),LEFT(E1742,FIND(".",E1742)-1),E1742)),4),PlanCont,0)),ISNUMBER(MATCH(LEFT(TRIM(IF(ISNUMBER(FIND(".",E1742)),LEFT(E1742,FIND(".",E1742)-1),E1742)),3),PlanCont,0)))),"Contul creditor nu există în plan. ",""))&amp;IF(AND(D1742&lt;&gt;"",TRIM(D1742&amp;"")=TRIM(E1742&amp;"")),"Același cont pe debit și credit. ","")&amp;IF(N(F1742)=0,"Lipsește suma. ","")&amp;IF(AND(N(F1742)&lt;0,J1742&lt;&gt;"Stornare"),"Sumă negativă într-o notă care nu e de stornare. ","")&amp;IF(C1742="","Lipsește explicația. ","")))</f>
        <v/>
      </c>
      <c r="L1742" s="1" t="str">
        <f>IF(B1742="","",B1742&amp;"|"&amp;COUNTIF($B$5:B1742,B1742))</f>
        <v/>
      </c>
      <c r="M1742" s="1" t="str">
        <f t="shared" si="83"/>
        <v/>
      </c>
    </row>
    <row r="1743" spans="2:13" x14ac:dyDescent="0.2">
      <c r="B1743" s="18"/>
      <c r="C1743" s="13"/>
      <c r="D1743" s="22"/>
      <c r="E1743" s="22"/>
      <c r="F1743" s="23"/>
      <c r="G1743" s="24" t="str">
        <f>IF(B1743="","",IFERROR(INDEX('Registru note'!$C$5:$C$504,MATCH(B1743,'Registru note'!$B$5:$B$504,0)),""))</f>
        <v/>
      </c>
      <c r="H1743" s="25" t="str">
        <f t="shared" si="81"/>
        <v/>
      </c>
      <c r="I1743" s="25" t="str">
        <f t="shared" si="82"/>
        <v/>
      </c>
      <c r="J1743" s="15" t="str">
        <f>IF(B1743="","",IFERROR(INDEX('Registru note'!$D$5:$D$504,MATCH(B1743,'Registru note'!$B$5:$B$504,0)),""))</f>
        <v/>
      </c>
      <c r="K1743" s="17" t="str">
        <f>IF(AND(B1743="",D1743="",E1743=""),"",TRIM(IF(ISNA(MATCH(B1743,'Registru note'!$B$5:$B$504,0)),"Nota nu există în registru. ","")&amp;IF(D1743="","Lipsește contul debitor. ",IF(NOT(OR(ISNUMBER(MATCH(TRIM(IF(ISNUMBER(FIND(".",D1743)),LEFT(D1743,FIND(".",D1743)-1),D1743)),PlanCont,0)),ISNUMBER(MATCH(LEFT(TRIM(IF(ISNUMBER(FIND(".",D1743)),LEFT(D1743,FIND(".",D1743)-1),D1743)),4),PlanCont,0)),ISNUMBER(MATCH(LEFT(TRIM(IF(ISNUMBER(FIND(".",D1743)),LEFT(D1743,FIND(".",D1743)-1),D1743)),3),PlanCont,0)))),"Contul debitor nu există în plan. ",""))&amp;IF(E1743="","Lipsește contul creditor. ",IF(NOT(OR(ISNUMBER(MATCH(TRIM(IF(ISNUMBER(FIND(".",E1743)),LEFT(E1743,FIND(".",E1743)-1),E1743)),PlanCont,0)),ISNUMBER(MATCH(LEFT(TRIM(IF(ISNUMBER(FIND(".",E1743)),LEFT(E1743,FIND(".",E1743)-1),E1743)),4),PlanCont,0)),ISNUMBER(MATCH(LEFT(TRIM(IF(ISNUMBER(FIND(".",E1743)),LEFT(E1743,FIND(".",E1743)-1),E1743)),3),PlanCont,0)))),"Contul creditor nu există în plan. ",""))&amp;IF(AND(D1743&lt;&gt;"",TRIM(D1743&amp;"")=TRIM(E1743&amp;"")),"Același cont pe debit și credit. ","")&amp;IF(N(F1743)=0,"Lipsește suma. ","")&amp;IF(AND(N(F1743)&lt;0,J1743&lt;&gt;"Stornare"),"Sumă negativă într-o notă care nu e de stornare. ","")&amp;IF(C1743="","Lipsește explicația. ","")))</f>
        <v/>
      </c>
      <c r="L1743" s="1" t="str">
        <f>IF(B1743="","",B1743&amp;"|"&amp;COUNTIF($B$5:B1743,B1743))</f>
        <v/>
      </c>
      <c r="M1743" s="1" t="str">
        <f t="shared" si="83"/>
        <v/>
      </c>
    </row>
    <row r="1744" spans="2:13" x14ac:dyDescent="0.2">
      <c r="B1744" s="18"/>
      <c r="C1744" s="13"/>
      <c r="D1744" s="22"/>
      <c r="E1744" s="22"/>
      <c r="F1744" s="23"/>
      <c r="G1744" s="24" t="str">
        <f>IF(B1744="","",IFERROR(INDEX('Registru note'!$C$5:$C$504,MATCH(B1744,'Registru note'!$B$5:$B$504,0)),""))</f>
        <v/>
      </c>
      <c r="H1744" s="25" t="str">
        <f t="shared" si="81"/>
        <v/>
      </c>
      <c r="I1744" s="25" t="str">
        <f t="shared" si="82"/>
        <v/>
      </c>
      <c r="J1744" s="15" t="str">
        <f>IF(B1744="","",IFERROR(INDEX('Registru note'!$D$5:$D$504,MATCH(B1744,'Registru note'!$B$5:$B$504,0)),""))</f>
        <v/>
      </c>
      <c r="K1744" s="17" t="str">
        <f>IF(AND(B1744="",D1744="",E1744=""),"",TRIM(IF(ISNA(MATCH(B1744,'Registru note'!$B$5:$B$504,0)),"Nota nu există în registru. ","")&amp;IF(D1744="","Lipsește contul debitor. ",IF(NOT(OR(ISNUMBER(MATCH(TRIM(IF(ISNUMBER(FIND(".",D1744)),LEFT(D1744,FIND(".",D1744)-1),D1744)),PlanCont,0)),ISNUMBER(MATCH(LEFT(TRIM(IF(ISNUMBER(FIND(".",D1744)),LEFT(D1744,FIND(".",D1744)-1),D1744)),4),PlanCont,0)),ISNUMBER(MATCH(LEFT(TRIM(IF(ISNUMBER(FIND(".",D1744)),LEFT(D1744,FIND(".",D1744)-1),D1744)),3),PlanCont,0)))),"Contul debitor nu există în plan. ",""))&amp;IF(E1744="","Lipsește contul creditor. ",IF(NOT(OR(ISNUMBER(MATCH(TRIM(IF(ISNUMBER(FIND(".",E1744)),LEFT(E1744,FIND(".",E1744)-1),E1744)),PlanCont,0)),ISNUMBER(MATCH(LEFT(TRIM(IF(ISNUMBER(FIND(".",E1744)),LEFT(E1744,FIND(".",E1744)-1),E1744)),4),PlanCont,0)),ISNUMBER(MATCH(LEFT(TRIM(IF(ISNUMBER(FIND(".",E1744)),LEFT(E1744,FIND(".",E1744)-1),E1744)),3),PlanCont,0)))),"Contul creditor nu există în plan. ",""))&amp;IF(AND(D1744&lt;&gt;"",TRIM(D1744&amp;"")=TRIM(E1744&amp;"")),"Același cont pe debit și credit. ","")&amp;IF(N(F1744)=0,"Lipsește suma. ","")&amp;IF(AND(N(F1744)&lt;0,J1744&lt;&gt;"Stornare"),"Sumă negativă într-o notă care nu e de stornare. ","")&amp;IF(C1744="","Lipsește explicația. ","")))</f>
        <v/>
      </c>
      <c r="L1744" s="1" t="str">
        <f>IF(B1744="","",B1744&amp;"|"&amp;COUNTIF($B$5:B1744,B1744))</f>
        <v/>
      </c>
      <c r="M1744" s="1" t="str">
        <f t="shared" si="83"/>
        <v/>
      </c>
    </row>
    <row r="1745" spans="2:13" x14ac:dyDescent="0.2">
      <c r="B1745" s="18"/>
      <c r="C1745" s="13"/>
      <c r="D1745" s="22"/>
      <c r="E1745" s="22"/>
      <c r="F1745" s="23"/>
      <c r="G1745" s="24" t="str">
        <f>IF(B1745="","",IFERROR(INDEX('Registru note'!$C$5:$C$504,MATCH(B1745,'Registru note'!$B$5:$B$504,0)),""))</f>
        <v/>
      </c>
      <c r="H1745" s="25" t="str">
        <f t="shared" si="81"/>
        <v/>
      </c>
      <c r="I1745" s="25" t="str">
        <f t="shared" si="82"/>
        <v/>
      </c>
      <c r="J1745" s="15" t="str">
        <f>IF(B1745="","",IFERROR(INDEX('Registru note'!$D$5:$D$504,MATCH(B1745,'Registru note'!$B$5:$B$504,0)),""))</f>
        <v/>
      </c>
      <c r="K1745" s="17" t="str">
        <f>IF(AND(B1745="",D1745="",E1745=""),"",TRIM(IF(ISNA(MATCH(B1745,'Registru note'!$B$5:$B$504,0)),"Nota nu există în registru. ","")&amp;IF(D1745="","Lipsește contul debitor. ",IF(NOT(OR(ISNUMBER(MATCH(TRIM(IF(ISNUMBER(FIND(".",D1745)),LEFT(D1745,FIND(".",D1745)-1),D1745)),PlanCont,0)),ISNUMBER(MATCH(LEFT(TRIM(IF(ISNUMBER(FIND(".",D1745)),LEFT(D1745,FIND(".",D1745)-1),D1745)),4),PlanCont,0)),ISNUMBER(MATCH(LEFT(TRIM(IF(ISNUMBER(FIND(".",D1745)),LEFT(D1745,FIND(".",D1745)-1),D1745)),3),PlanCont,0)))),"Contul debitor nu există în plan. ",""))&amp;IF(E1745="","Lipsește contul creditor. ",IF(NOT(OR(ISNUMBER(MATCH(TRIM(IF(ISNUMBER(FIND(".",E1745)),LEFT(E1745,FIND(".",E1745)-1),E1745)),PlanCont,0)),ISNUMBER(MATCH(LEFT(TRIM(IF(ISNUMBER(FIND(".",E1745)),LEFT(E1745,FIND(".",E1745)-1),E1745)),4),PlanCont,0)),ISNUMBER(MATCH(LEFT(TRIM(IF(ISNUMBER(FIND(".",E1745)),LEFT(E1745,FIND(".",E1745)-1),E1745)),3),PlanCont,0)))),"Contul creditor nu există în plan. ",""))&amp;IF(AND(D1745&lt;&gt;"",TRIM(D1745&amp;"")=TRIM(E1745&amp;"")),"Același cont pe debit și credit. ","")&amp;IF(N(F1745)=0,"Lipsește suma. ","")&amp;IF(AND(N(F1745)&lt;0,J1745&lt;&gt;"Stornare"),"Sumă negativă într-o notă care nu e de stornare. ","")&amp;IF(C1745="","Lipsește explicația. ","")))</f>
        <v/>
      </c>
      <c r="L1745" s="1" t="str">
        <f>IF(B1745="","",B1745&amp;"|"&amp;COUNTIF($B$5:B1745,B1745))</f>
        <v/>
      </c>
      <c r="M1745" s="1" t="str">
        <f t="shared" si="83"/>
        <v/>
      </c>
    </row>
    <row r="1746" spans="2:13" x14ac:dyDescent="0.2">
      <c r="B1746" s="18"/>
      <c r="C1746" s="13"/>
      <c r="D1746" s="22"/>
      <c r="E1746" s="22"/>
      <c r="F1746" s="23"/>
      <c r="G1746" s="24" t="str">
        <f>IF(B1746="","",IFERROR(INDEX('Registru note'!$C$5:$C$504,MATCH(B1746,'Registru note'!$B$5:$B$504,0)),""))</f>
        <v/>
      </c>
      <c r="H1746" s="25" t="str">
        <f t="shared" si="81"/>
        <v/>
      </c>
      <c r="I1746" s="25" t="str">
        <f t="shared" si="82"/>
        <v/>
      </c>
      <c r="J1746" s="15" t="str">
        <f>IF(B1746="","",IFERROR(INDEX('Registru note'!$D$5:$D$504,MATCH(B1746,'Registru note'!$B$5:$B$504,0)),""))</f>
        <v/>
      </c>
      <c r="K1746" s="17" t="str">
        <f>IF(AND(B1746="",D1746="",E1746=""),"",TRIM(IF(ISNA(MATCH(B1746,'Registru note'!$B$5:$B$504,0)),"Nota nu există în registru. ","")&amp;IF(D1746="","Lipsește contul debitor. ",IF(NOT(OR(ISNUMBER(MATCH(TRIM(IF(ISNUMBER(FIND(".",D1746)),LEFT(D1746,FIND(".",D1746)-1),D1746)),PlanCont,0)),ISNUMBER(MATCH(LEFT(TRIM(IF(ISNUMBER(FIND(".",D1746)),LEFT(D1746,FIND(".",D1746)-1),D1746)),4),PlanCont,0)),ISNUMBER(MATCH(LEFT(TRIM(IF(ISNUMBER(FIND(".",D1746)),LEFT(D1746,FIND(".",D1746)-1),D1746)),3),PlanCont,0)))),"Contul debitor nu există în plan. ",""))&amp;IF(E1746="","Lipsește contul creditor. ",IF(NOT(OR(ISNUMBER(MATCH(TRIM(IF(ISNUMBER(FIND(".",E1746)),LEFT(E1746,FIND(".",E1746)-1),E1746)),PlanCont,0)),ISNUMBER(MATCH(LEFT(TRIM(IF(ISNUMBER(FIND(".",E1746)),LEFT(E1746,FIND(".",E1746)-1),E1746)),4),PlanCont,0)),ISNUMBER(MATCH(LEFT(TRIM(IF(ISNUMBER(FIND(".",E1746)),LEFT(E1746,FIND(".",E1746)-1),E1746)),3),PlanCont,0)))),"Contul creditor nu există în plan. ",""))&amp;IF(AND(D1746&lt;&gt;"",TRIM(D1746&amp;"")=TRIM(E1746&amp;"")),"Același cont pe debit și credit. ","")&amp;IF(N(F1746)=0,"Lipsește suma. ","")&amp;IF(AND(N(F1746)&lt;0,J1746&lt;&gt;"Stornare"),"Sumă negativă într-o notă care nu e de stornare. ","")&amp;IF(C1746="","Lipsește explicația. ","")))</f>
        <v/>
      </c>
      <c r="L1746" s="1" t="str">
        <f>IF(B1746="","",B1746&amp;"|"&amp;COUNTIF($B$5:B1746,B1746))</f>
        <v/>
      </c>
      <c r="M1746" s="1" t="str">
        <f t="shared" si="83"/>
        <v/>
      </c>
    </row>
    <row r="1747" spans="2:13" x14ac:dyDescent="0.2">
      <c r="B1747" s="18"/>
      <c r="C1747" s="13"/>
      <c r="D1747" s="22"/>
      <c r="E1747" s="22"/>
      <c r="F1747" s="23"/>
      <c r="G1747" s="24" t="str">
        <f>IF(B1747="","",IFERROR(INDEX('Registru note'!$C$5:$C$504,MATCH(B1747,'Registru note'!$B$5:$B$504,0)),""))</f>
        <v/>
      </c>
      <c r="H1747" s="25" t="str">
        <f t="shared" si="81"/>
        <v/>
      </c>
      <c r="I1747" s="25" t="str">
        <f t="shared" si="82"/>
        <v/>
      </c>
      <c r="J1747" s="15" t="str">
        <f>IF(B1747="","",IFERROR(INDEX('Registru note'!$D$5:$D$504,MATCH(B1747,'Registru note'!$B$5:$B$504,0)),""))</f>
        <v/>
      </c>
      <c r="K1747" s="17" t="str">
        <f>IF(AND(B1747="",D1747="",E1747=""),"",TRIM(IF(ISNA(MATCH(B1747,'Registru note'!$B$5:$B$504,0)),"Nota nu există în registru. ","")&amp;IF(D1747="","Lipsește contul debitor. ",IF(NOT(OR(ISNUMBER(MATCH(TRIM(IF(ISNUMBER(FIND(".",D1747)),LEFT(D1747,FIND(".",D1747)-1),D1747)),PlanCont,0)),ISNUMBER(MATCH(LEFT(TRIM(IF(ISNUMBER(FIND(".",D1747)),LEFT(D1747,FIND(".",D1747)-1),D1747)),4),PlanCont,0)),ISNUMBER(MATCH(LEFT(TRIM(IF(ISNUMBER(FIND(".",D1747)),LEFT(D1747,FIND(".",D1747)-1),D1747)),3),PlanCont,0)))),"Contul debitor nu există în plan. ",""))&amp;IF(E1747="","Lipsește contul creditor. ",IF(NOT(OR(ISNUMBER(MATCH(TRIM(IF(ISNUMBER(FIND(".",E1747)),LEFT(E1747,FIND(".",E1747)-1),E1747)),PlanCont,0)),ISNUMBER(MATCH(LEFT(TRIM(IF(ISNUMBER(FIND(".",E1747)),LEFT(E1747,FIND(".",E1747)-1),E1747)),4),PlanCont,0)),ISNUMBER(MATCH(LEFT(TRIM(IF(ISNUMBER(FIND(".",E1747)),LEFT(E1747,FIND(".",E1747)-1),E1747)),3),PlanCont,0)))),"Contul creditor nu există în plan. ",""))&amp;IF(AND(D1747&lt;&gt;"",TRIM(D1747&amp;"")=TRIM(E1747&amp;"")),"Același cont pe debit și credit. ","")&amp;IF(N(F1747)=0,"Lipsește suma. ","")&amp;IF(AND(N(F1747)&lt;0,J1747&lt;&gt;"Stornare"),"Sumă negativă într-o notă care nu e de stornare. ","")&amp;IF(C1747="","Lipsește explicația. ","")))</f>
        <v/>
      </c>
      <c r="L1747" s="1" t="str">
        <f>IF(B1747="","",B1747&amp;"|"&amp;COUNTIF($B$5:B1747,B1747))</f>
        <v/>
      </c>
      <c r="M1747" s="1" t="str">
        <f t="shared" si="83"/>
        <v/>
      </c>
    </row>
    <row r="1748" spans="2:13" x14ac:dyDescent="0.2">
      <c r="B1748" s="18"/>
      <c r="C1748" s="13"/>
      <c r="D1748" s="22"/>
      <c r="E1748" s="22"/>
      <c r="F1748" s="23"/>
      <c r="G1748" s="24" t="str">
        <f>IF(B1748="","",IFERROR(INDEX('Registru note'!$C$5:$C$504,MATCH(B1748,'Registru note'!$B$5:$B$504,0)),""))</f>
        <v/>
      </c>
      <c r="H1748" s="25" t="str">
        <f t="shared" si="81"/>
        <v/>
      </c>
      <c r="I1748" s="25" t="str">
        <f t="shared" si="82"/>
        <v/>
      </c>
      <c r="J1748" s="15" t="str">
        <f>IF(B1748="","",IFERROR(INDEX('Registru note'!$D$5:$D$504,MATCH(B1748,'Registru note'!$B$5:$B$504,0)),""))</f>
        <v/>
      </c>
      <c r="K1748" s="17" t="str">
        <f>IF(AND(B1748="",D1748="",E1748=""),"",TRIM(IF(ISNA(MATCH(B1748,'Registru note'!$B$5:$B$504,0)),"Nota nu există în registru. ","")&amp;IF(D1748="","Lipsește contul debitor. ",IF(NOT(OR(ISNUMBER(MATCH(TRIM(IF(ISNUMBER(FIND(".",D1748)),LEFT(D1748,FIND(".",D1748)-1),D1748)),PlanCont,0)),ISNUMBER(MATCH(LEFT(TRIM(IF(ISNUMBER(FIND(".",D1748)),LEFT(D1748,FIND(".",D1748)-1),D1748)),4),PlanCont,0)),ISNUMBER(MATCH(LEFT(TRIM(IF(ISNUMBER(FIND(".",D1748)),LEFT(D1748,FIND(".",D1748)-1),D1748)),3),PlanCont,0)))),"Contul debitor nu există în plan. ",""))&amp;IF(E1748="","Lipsește contul creditor. ",IF(NOT(OR(ISNUMBER(MATCH(TRIM(IF(ISNUMBER(FIND(".",E1748)),LEFT(E1748,FIND(".",E1748)-1),E1748)),PlanCont,0)),ISNUMBER(MATCH(LEFT(TRIM(IF(ISNUMBER(FIND(".",E1748)),LEFT(E1748,FIND(".",E1748)-1),E1748)),4),PlanCont,0)),ISNUMBER(MATCH(LEFT(TRIM(IF(ISNUMBER(FIND(".",E1748)),LEFT(E1748,FIND(".",E1748)-1),E1748)),3),PlanCont,0)))),"Contul creditor nu există în plan. ",""))&amp;IF(AND(D1748&lt;&gt;"",TRIM(D1748&amp;"")=TRIM(E1748&amp;"")),"Același cont pe debit și credit. ","")&amp;IF(N(F1748)=0,"Lipsește suma. ","")&amp;IF(AND(N(F1748)&lt;0,J1748&lt;&gt;"Stornare"),"Sumă negativă într-o notă care nu e de stornare. ","")&amp;IF(C1748="","Lipsește explicația. ","")))</f>
        <v/>
      </c>
      <c r="L1748" s="1" t="str">
        <f>IF(B1748="","",B1748&amp;"|"&amp;COUNTIF($B$5:B1748,B1748))</f>
        <v/>
      </c>
      <c r="M1748" s="1" t="str">
        <f t="shared" si="83"/>
        <v/>
      </c>
    </row>
    <row r="1749" spans="2:13" x14ac:dyDescent="0.2">
      <c r="B1749" s="18"/>
      <c r="C1749" s="13"/>
      <c r="D1749" s="22"/>
      <c r="E1749" s="22"/>
      <c r="F1749" s="23"/>
      <c r="G1749" s="24" t="str">
        <f>IF(B1749="","",IFERROR(INDEX('Registru note'!$C$5:$C$504,MATCH(B1749,'Registru note'!$B$5:$B$504,0)),""))</f>
        <v/>
      </c>
      <c r="H1749" s="25" t="str">
        <f t="shared" si="81"/>
        <v/>
      </c>
      <c r="I1749" s="25" t="str">
        <f t="shared" si="82"/>
        <v/>
      </c>
      <c r="J1749" s="15" t="str">
        <f>IF(B1749="","",IFERROR(INDEX('Registru note'!$D$5:$D$504,MATCH(B1749,'Registru note'!$B$5:$B$504,0)),""))</f>
        <v/>
      </c>
      <c r="K1749" s="17" t="str">
        <f>IF(AND(B1749="",D1749="",E1749=""),"",TRIM(IF(ISNA(MATCH(B1749,'Registru note'!$B$5:$B$504,0)),"Nota nu există în registru. ","")&amp;IF(D1749="","Lipsește contul debitor. ",IF(NOT(OR(ISNUMBER(MATCH(TRIM(IF(ISNUMBER(FIND(".",D1749)),LEFT(D1749,FIND(".",D1749)-1),D1749)),PlanCont,0)),ISNUMBER(MATCH(LEFT(TRIM(IF(ISNUMBER(FIND(".",D1749)),LEFT(D1749,FIND(".",D1749)-1),D1749)),4),PlanCont,0)),ISNUMBER(MATCH(LEFT(TRIM(IF(ISNUMBER(FIND(".",D1749)),LEFT(D1749,FIND(".",D1749)-1),D1749)),3),PlanCont,0)))),"Contul debitor nu există în plan. ",""))&amp;IF(E1749="","Lipsește contul creditor. ",IF(NOT(OR(ISNUMBER(MATCH(TRIM(IF(ISNUMBER(FIND(".",E1749)),LEFT(E1749,FIND(".",E1749)-1),E1749)),PlanCont,0)),ISNUMBER(MATCH(LEFT(TRIM(IF(ISNUMBER(FIND(".",E1749)),LEFT(E1749,FIND(".",E1749)-1),E1749)),4),PlanCont,0)),ISNUMBER(MATCH(LEFT(TRIM(IF(ISNUMBER(FIND(".",E1749)),LEFT(E1749,FIND(".",E1749)-1),E1749)),3),PlanCont,0)))),"Contul creditor nu există în plan. ",""))&amp;IF(AND(D1749&lt;&gt;"",TRIM(D1749&amp;"")=TRIM(E1749&amp;"")),"Același cont pe debit și credit. ","")&amp;IF(N(F1749)=0,"Lipsește suma. ","")&amp;IF(AND(N(F1749)&lt;0,J1749&lt;&gt;"Stornare"),"Sumă negativă într-o notă care nu e de stornare. ","")&amp;IF(C1749="","Lipsește explicația. ","")))</f>
        <v/>
      </c>
      <c r="L1749" s="1" t="str">
        <f>IF(B1749="","",B1749&amp;"|"&amp;COUNTIF($B$5:B1749,B1749))</f>
        <v/>
      </c>
      <c r="M1749" s="1" t="str">
        <f t="shared" si="83"/>
        <v/>
      </c>
    </row>
    <row r="1750" spans="2:13" x14ac:dyDescent="0.2">
      <c r="B1750" s="18"/>
      <c r="C1750" s="13"/>
      <c r="D1750" s="22"/>
      <c r="E1750" s="22"/>
      <c r="F1750" s="23"/>
      <c r="G1750" s="24" t="str">
        <f>IF(B1750="","",IFERROR(INDEX('Registru note'!$C$5:$C$504,MATCH(B1750,'Registru note'!$B$5:$B$504,0)),""))</f>
        <v/>
      </c>
      <c r="H1750" s="25" t="str">
        <f t="shared" si="81"/>
        <v/>
      </c>
      <c r="I1750" s="25" t="str">
        <f t="shared" si="82"/>
        <v/>
      </c>
      <c r="J1750" s="15" t="str">
        <f>IF(B1750="","",IFERROR(INDEX('Registru note'!$D$5:$D$504,MATCH(B1750,'Registru note'!$B$5:$B$504,0)),""))</f>
        <v/>
      </c>
      <c r="K1750" s="17" t="str">
        <f>IF(AND(B1750="",D1750="",E1750=""),"",TRIM(IF(ISNA(MATCH(B1750,'Registru note'!$B$5:$B$504,0)),"Nota nu există în registru. ","")&amp;IF(D1750="","Lipsește contul debitor. ",IF(NOT(OR(ISNUMBER(MATCH(TRIM(IF(ISNUMBER(FIND(".",D1750)),LEFT(D1750,FIND(".",D1750)-1),D1750)),PlanCont,0)),ISNUMBER(MATCH(LEFT(TRIM(IF(ISNUMBER(FIND(".",D1750)),LEFT(D1750,FIND(".",D1750)-1),D1750)),4),PlanCont,0)),ISNUMBER(MATCH(LEFT(TRIM(IF(ISNUMBER(FIND(".",D1750)),LEFT(D1750,FIND(".",D1750)-1),D1750)),3),PlanCont,0)))),"Contul debitor nu există în plan. ",""))&amp;IF(E1750="","Lipsește contul creditor. ",IF(NOT(OR(ISNUMBER(MATCH(TRIM(IF(ISNUMBER(FIND(".",E1750)),LEFT(E1750,FIND(".",E1750)-1),E1750)),PlanCont,0)),ISNUMBER(MATCH(LEFT(TRIM(IF(ISNUMBER(FIND(".",E1750)),LEFT(E1750,FIND(".",E1750)-1),E1750)),4),PlanCont,0)),ISNUMBER(MATCH(LEFT(TRIM(IF(ISNUMBER(FIND(".",E1750)),LEFT(E1750,FIND(".",E1750)-1),E1750)),3),PlanCont,0)))),"Contul creditor nu există în plan. ",""))&amp;IF(AND(D1750&lt;&gt;"",TRIM(D1750&amp;"")=TRIM(E1750&amp;"")),"Același cont pe debit și credit. ","")&amp;IF(N(F1750)=0,"Lipsește suma. ","")&amp;IF(AND(N(F1750)&lt;0,J1750&lt;&gt;"Stornare"),"Sumă negativă într-o notă care nu e de stornare. ","")&amp;IF(C1750="","Lipsește explicația. ","")))</f>
        <v/>
      </c>
      <c r="L1750" s="1" t="str">
        <f>IF(B1750="","",B1750&amp;"|"&amp;COUNTIF($B$5:B1750,B1750))</f>
        <v/>
      </c>
      <c r="M1750" s="1" t="str">
        <f t="shared" si="83"/>
        <v/>
      </c>
    </row>
    <row r="1751" spans="2:13" x14ac:dyDescent="0.2">
      <c r="B1751" s="18"/>
      <c r="C1751" s="13"/>
      <c r="D1751" s="22"/>
      <c r="E1751" s="22"/>
      <c r="F1751" s="23"/>
      <c r="G1751" s="24" t="str">
        <f>IF(B1751="","",IFERROR(INDEX('Registru note'!$C$5:$C$504,MATCH(B1751,'Registru note'!$B$5:$B$504,0)),""))</f>
        <v/>
      </c>
      <c r="H1751" s="25" t="str">
        <f t="shared" si="81"/>
        <v/>
      </c>
      <c r="I1751" s="25" t="str">
        <f t="shared" si="82"/>
        <v/>
      </c>
      <c r="J1751" s="15" t="str">
        <f>IF(B1751="","",IFERROR(INDEX('Registru note'!$D$5:$D$504,MATCH(B1751,'Registru note'!$B$5:$B$504,0)),""))</f>
        <v/>
      </c>
      <c r="K1751" s="17" t="str">
        <f>IF(AND(B1751="",D1751="",E1751=""),"",TRIM(IF(ISNA(MATCH(B1751,'Registru note'!$B$5:$B$504,0)),"Nota nu există în registru. ","")&amp;IF(D1751="","Lipsește contul debitor. ",IF(NOT(OR(ISNUMBER(MATCH(TRIM(IF(ISNUMBER(FIND(".",D1751)),LEFT(D1751,FIND(".",D1751)-1),D1751)),PlanCont,0)),ISNUMBER(MATCH(LEFT(TRIM(IF(ISNUMBER(FIND(".",D1751)),LEFT(D1751,FIND(".",D1751)-1),D1751)),4),PlanCont,0)),ISNUMBER(MATCH(LEFT(TRIM(IF(ISNUMBER(FIND(".",D1751)),LEFT(D1751,FIND(".",D1751)-1),D1751)),3),PlanCont,0)))),"Contul debitor nu există în plan. ",""))&amp;IF(E1751="","Lipsește contul creditor. ",IF(NOT(OR(ISNUMBER(MATCH(TRIM(IF(ISNUMBER(FIND(".",E1751)),LEFT(E1751,FIND(".",E1751)-1),E1751)),PlanCont,0)),ISNUMBER(MATCH(LEFT(TRIM(IF(ISNUMBER(FIND(".",E1751)),LEFT(E1751,FIND(".",E1751)-1),E1751)),4),PlanCont,0)),ISNUMBER(MATCH(LEFT(TRIM(IF(ISNUMBER(FIND(".",E1751)),LEFT(E1751,FIND(".",E1751)-1),E1751)),3),PlanCont,0)))),"Contul creditor nu există în plan. ",""))&amp;IF(AND(D1751&lt;&gt;"",TRIM(D1751&amp;"")=TRIM(E1751&amp;"")),"Același cont pe debit și credit. ","")&amp;IF(N(F1751)=0,"Lipsește suma. ","")&amp;IF(AND(N(F1751)&lt;0,J1751&lt;&gt;"Stornare"),"Sumă negativă într-o notă care nu e de stornare. ","")&amp;IF(C1751="","Lipsește explicația. ","")))</f>
        <v/>
      </c>
      <c r="L1751" s="1" t="str">
        <f>IF(B1751="","",B1751&amp;"|"&amp;COUNTIF($B$5:B1751,B1751))</f>
        <v/>
      </c>
      <c r="M1751" s="1" t="str">
        <f t="shared" si="83"/>
        <v/>
      </c>
    </row>
    <row r="1752" spans="2:13" x14ac:dyDescent="0.2">
      <c r="B1752" s="18"/>
      <c r="C1752" s="13"/>
      <c r="D1752" s="22"/>
      <c r="E1752" s="22"/>
      <c r="F1752" s="23"/>
      <c r="G1752" s="24" t="str">
        <f>IF(B1752="","",IFERROR(INDEX('Registru note'!$C$5:$C$504,MATCH(B1752,'Registru note'!$B$5:$B$504,0)),""))</f>
        <v/>
      </c>
      <c r="H1752" s="25" t="str">
        <f t="shared" si="81"/>
        <v/>
      </c>
      <c r="I1752" s="25" t="str">
        <f t="shared" si="82"/>
        <v/>
      </c>
      <c r="J1752" s="15" t="str">
        <f>IF(B1752="","",IFERROR(INDEX('Registru note'!$D$5:$D$504,MATCH(B1752,'Registru note'!$B$5:$B$504,0)),""))</f>
        <v/>
      </c>
      <c r="K1752" s="17" t="str">
        <f>IF(AND(B1752="",D1752="",E1752=""),"",TRIM(IF(ISNA(MATCH(B1752,'Registru note'!$B$5:$B$504,0)),"Nota nu există în registru. ","")&amp;IF(D1752="","Lipsește contul debitor. ",IF(NOT(OR(ISNUMBER(MATCH(TRIM(IF(ISNUMBER(FIND(".",D1752)),LEFT(D1752,FIND(".",D1752)-1),D1752)),PlanCont,0)),ISNUMBER(MATCH(LEFT(TRIM(IF(ISNUMBER(FIND(".",D1752)),LEFT(D1752,FIND(".",D1752)-1),D1752)),4),PlanCont,0)),ISNUMBER(MATCH(LEFT(TRIM(IF(ISNUMBER(FIND(".",D1752)),LEFT(D1752,FIND(".",D1752)-1),D1752)),3),PlanCont,0)))),"Contul debitor nu există în plan. ",""))&amp;IF(E1752="","Lipsește contul creditor. ",IF(NOT(OR(ISNUMBER(MATCH(TRIM(IF(ISNUMBER(FIND(".",E1752)),LEFT(E1752,FIND(".",E1752)-1),E1752)),PlanCont,0)),ISNUMBER(MATCH(LEFT(TRIM(IF(ISNUMBER(FIND(".",E1752)),LEFT(E1752,FIND(".",E1752)-1),E1752)),4),PlanCont,0)),ISNUMBER(MATCH(LEFT(TRIM(IF(ISNUMBER(FIND(".",E1752)),LEFT(E1752,FIND(".",E1752)-1),E1752)),3),PlanCont,0)))),"Contul creditor nu există în plan. ",""))&amp;IF(AND(D1752&lt;&gt;"",TRIM(D1752&amp;"")=TRIM(E1752&amp;"")),"Același cont pe debit și credit. ","")&amp;IF(N(F1752)=0,"Lipsește suma. ","")&amp;IF(AND(N(F1752)&lt;0,J1752&lt;&gt;"Stornare"),"Sumă negativă într-o notă care nu e de stornare. ","")&amp;IF(C1752="","Lipsește explicația. ","")))</f>
        <v/>
      </c>
      <c r="L1752" s="1" t="str">
        <f>IF(B1752="","",B1752&amp;"|"&amp;COUNTIF($B$5:B1752,B1752))</f>
        <v/>
      </c>
      <c r="M1752" s="1" t="str">
        <f t="shared" si="83"/>
        <v/>
      </c>
    </row>
    <row r="1753" spans="2:13" x14ac:dyDescent="0.2">
      <c r="B1753" s="18"/>
      <c r="C1753" s="13"/>
      <c r="D1753" s="22"/>
      <c r="E1753" s="22"/>
      <c r="F1753" s="23"/>
      <c r="G1753" s="24" t="str">
        <f>IF(B1753="","",IFERROR(INDEX('Registru note'!$C$5:$C$504,MATCH(B1753,'Registru note'!$B$5:$B$504,0)),""))</f>
        <v/>
      </c>
      <c r="H1753" s="25" t="str">
        <f t="shared" si="81"/>
        <v/>
      </c>
      <c r="I1753" s="25" t="str">
        <f t="shared" si="82"/>
        <v/>
      </c>
      <c r="J1753" s="15" t="str">
        <f>IF(B1753="","",IFERROR(INDEX('Registru note'!$D$5:$D$504,MATCH(B1753,'Registru note'!$B$5:$B$504,0)),""))</f>
        <v/>
      </c>
      <c r="K1753" s="17" t="str">
        <f>IF(AND(B1753="",D1753="",E1753=""),"",TRIM(IF(ISNA(MATCH(B1753,'Registru note'!$B$5:$B$504,0)),"Nota nu există în registru. ","")&amp;IF(D1753="","Lipsește contul debitor. ",IF(NOT(OR(ISNUMBER(MATCH(TRIM(IF(ISNUMBER(FIND(".",D1753)),LEFT(D1753,FIND(".",D1753)-1),D1753)),PlanCont,0)),ISNUMBER(MATCH(LEFT(TRIM(IF(ISNUMBER(FIND(".",D1753)),LEFT(D1753,FIND(".",D1753)-1),D1753)),4),PlanCont,0)),ISNUMBER(MATCH(LEFT(TRIM(IF(ISNUMBER(FIND(".",D1753)),LEFT(D1753,FIND(".",D1753)-1),D1753)),3),PlanCont,0)))),"Contul debitor nu există în plan. ",""))&amp;IF(E1753="","Lipsește contul creditor. ",IF(NOT(OR(ISNUMBER(MATCH(TRIM(IF(ISNUMBER(FIND(".",E1753)),LEFT(E1753,FIND(".",E1753)-1),E1753)),PlanCont,0)),ISNUMBER(MATCH(LEFT(TRIM(IF(ISNUMBER(FIND(".",E1753)),LEFT(E1753,FIND(".",E1753)-1),E1753)),4),PlanCont,0)),ISNUMBER(MATCH(LEFT(TRIM(IF(ISNUMBER(FIND(".",E1753)),LEFT(E1753,FIND(".",E1753)-1),E1753)),3),PlanCont,0)))),"Contul creditor nu există în plan. ",""))&amp;IF(AND(D1753&lt;&gt;"",TRIM(D1753&amp;"")=TRIM(E1753&amp;"")),"Același cont pe debit și credit. ","")&amp;IF(N(F1753)=0,"Lipsește suma. ","")&amp;IF(AND(N(F1753)&lt;0,J1753&lt;&gt;"Stornare"),"Sumă negativă într-o notă care nu e de stornare. ","")&amp;IF(C1753="","Lipsește explicația. ","")))</f>
        <v/>
      </c>
      <c r="L1753" s="1" t="str">
        <f>IF(B1753="","",B1753&amp;"|"&amp;COUNTIF($B$5:B1753,B1753))</f>
        <v/>
      </c>
      <c r="M1753" s="1" t="str">
        <f t="shared" si="83"/>
        <v/>
      </c>
    </row>
    <row r="1754" spans="2:13" x14ac:dyDescent="0.2">
      <c r="B1754" s="18"/>
      <c r="C1754" s="13"/>
      <c r="D1754" s="22"/>
      <c r="E1754" s="22"/>
      <c r="F1754" s="23"/>
      <c r="G1754" s="24" t="str">
        <f>IF(B1754="","",IFERROR(INDEX('Registru note'!$C$5:$C$504,MATCH(B1754,'Registru note'!$B$5:$B$504,0)),""))</f>
        <v/>
      </c>
      <c r="H1754" s="25" t="str">
        <f t="shared" si="81"/>
        <v/>
      </c>
      <c r="I1754" s="25" t="str">
        <f t="shared" si="82"/>
        <v/>
      </c>
      <c r="J1754" s="15" t="str">
        <f>IF(B1754="","",IFERROR(INDEX('Registru note'!$D$5:$D$504,MATCH(B1754,'Registru note'!$B$5:$B$504,0)),""))</f>
        <v/>
      </c>
      <c r="K1754" s="17" t="str">
        <f>IF(AND(B1754="",D1754="",E1754=""),"",TRIM(IF(ISNA(MATCH(B1754,'Registru note'!$B$5:$B$504,0)),"Nota nu există în registru. ","")&amp;IF(D1754="","Lipsește contul debitor. ",IF(NOT(OR(ISNUMBER(MATCH(TRIM(IF(ISNUMBER(FIND(".",D1754)),LEFT(D1754,FIND(".",D1754)-1),D1754)),PlanCont,0)),ISNUMBER(MATCH(LEFT(TRIM(IF(ISNUMBER(FIND(".",D1754)),LEFT(D1754,FIND(".",D1754)-1),D1754)),4),PlanCont,0)),ISNUMBER(MATCH(LEFT(TRIM(IF(ISNUMBER(FIND(".",D1754)),LEFT(D1754,FIND(".",D1754)-1),D1754)),3),PlanCont,0)))),"Contul debitor nu există în plan. ",""))&amp;IF(E1754="","Lipsește contul creditor. ",IF(NOT(OR(ISNUMBER(MATCH(TRIM(IF(ISNUMBER(FIND(".",E1754)),LEFT(E1754,FIND(".",E1754)-1),E1754)),PlanCont,0)),ISNUMBER(MATCH(LEFT(TRIM(IF(ISNUMBER(FIND(".",E1754)),LEFT(E1754,FIND(".",E1754)-1),E1754)),4),PlanCont,0)),ISNUMBER(MATCH(LEFT(TRIM(IF(ISNUMBER(FIND(".",E1754)),LEFT(E1754,FIND(".",E1754)-1),E1754)),3),PlanCont,0)))),"Contul creditor nu există în plan. ",""))&amp;IF(AND(D1754&lt;&gt;"",TRIM(D1754&amp;"")=TRIM(E1754&amp;"")),"Același cont pe debit și credit. ","")&amp;IF(N(F1754)=0,"Lipsește suma. ","")&amp;IF(AND(N(F1754)&lt;0,J1754&lt;&gt;"Stornare"),"Sumă negativă într-o notă care nu e de stornare. ","")&amp;IF(C1754="","Lipsește explicația. ","")))</f>
        <v/>
      </c>
      <c r="L1754" s="1" t="str">
        <f>IF(B1754="","",B1754&amp;"|"&amp;COUNTIF($B$5:B1754,B1754))</f>
        <v/>
      </c>
      <c r="M1754" s="1" t="str">
        <f t="shared" si="83"/>
        <v/>
      </c>
    </row>
    <row r="1755" spans="2:13" x14ac:dyDescent="0.2">
      <c r="B1755" s="18"/>
      <c r="C1755" s="13"/>
      <c r="D1755" s="22"/>
      <c r="E1755" s="22"/>
      <c r="F1755" s="23"/>
      <c r="G1755" s="24" t="str">
        <f>IF(B1755="","",IFERROR(INDEX('Registru note'!$C$5:$C$504,MATCH(B1755,'Registru note'!$B$5:$B$504,0)),""))</f>
        <v/>
      </c>
      <c r="H1755" s="25" t="str">
        <f t="shared" si="81"/>
        <v/>
      </c>
      <c r="I1755" s="25" t="str">
        <f t="shared" si="82"/>
        <v/>
      </c>
      <c r="J1755" s="15" t="str">
        <f>IF(B1755="","",IFERROR(INDEX('Registru note'!$D$5:$D$504,MATCH(B1755,'Registru note'!$B$5:$B$504,0)),""))</f>
        <v/>
      </c>
      <c r="K1755" s="17" t="str">
        <f>IF(AND(B1755="",D1755="",E1755=""),"",TRIM(IF(ISNA(MATCH(B1755,'Registru note'!$B$5:$B$504,0)),"Nota nu există în registru. ","")&amp;IF(D1755="","Lipsește contul debitor. ",IF(NOT(OR(ISNUMBER(MATCH(TRIM(IF(ISNUMBER(FIND(".",D1755)),LEFT(D1755,FIND(".",D1755)-1),D1755)),PlanCont,0)),ISNUMBER(MATCH(LEFT(TRIM(IF(ISNUMBER(FIND(".",D1755)),LEFT(D1755,FIND(".",D1755)-1),D1755)),4),PlanCont,0)),ISNUMBER(MATCH(LEFT(TRIM(IF(ISNUMBER(FIND(".",D1755)),LEFT(D1755,FIND(".",D1755)-1),D1755)),3),PlanCont,0)))),"Contul debitor nu există în plan. ",""))&amp;IF(E1755="","Lipsește contul creditor. ",IF(NOT(OR(ISNUMBER(MATCH(TRIM(IF(ISNUMBER(FIND(".",E1755)),LEFT(E1755,FIND(".",E1755)-1),E1755)),PlanCont,0)),ISNUMBER(MATCH(LEFT(TRIM(IF(ISNUMBER(FIND(".",E1755)),LEFT(E1755,FIND(".",E1755)-1),E1755)),4),PlanCont,0)),ISNUMBER(MATCH(LEFT(TRIM(IF(ISNUMBER(FIND(".",E1755)),LEFT(E1755,FIND(".",E1755)-1),E1755)),3),PlanCont,0)))),"Contul creditor nu există în plan. ",""))&amp;IF(AND(D1755&lt;&gt;"",TRIM(D1755&amp;"")=TRIM(E1755&amp;"")),"Același cont pe debit și credit. ","")&amp;IF(N(F1755)=0,"Lipsește suma. ","")&amp;IF(AND(N(F1755)&lt;0,J1755&lt;&gt;"Stornare"),"Sumă negativă într-o notă care nu e de stornare. ","")&amp;IF(C1755="","Lipsește explicația. ","")))</f>
        <v/>
      </c>
      <c r="L1755" s="1" t="str">
        <f>IF(B1755="","",B1755&amp;"|"&amp;COUNTIF($B$5:B1755,B1755))</f>
        <v/>
      </c>
      <c r="M1755" s="1" t="str">
        <f t="shared" si="83"/>
        <v/>
      </c>
    </row>
    <row r="1756" spans="2:13" x14ac:dyDescent="0.2">
      <c r="B1756" s="18"/>
      <c r="C1756" s="13"/>
      <c r="D1756" s="22"/>
      <c r="E1756" s="22"/>
      <c r="F1756" s="23"/>
      <c r="G1756" s="24" t="str">
        <f>IF(B1756="","",IFERROR(INDEX('Registru note'!$C$5:$C$504,MATCH(B1756,'Registru note'!$B$5:$B$504,0)),""))</f>
        <v/>
      </c>
      <c r="H1756" s="25" t="str">
        <f t="shared" si="81"/>
        <v/>
      </c>
      <c r="I1756" s="25" t="str">
        <f t="shared" si="82"/>
        <v/>
      </c>
      <c r="J1756" s="15" t="str">
        <f>IF(B1756="","",IFERROR(INDEX('Registru note'!$D$5:$D$504,MATCH(B1756,'Registru note'!$B$5:$B$504,0)),""))</f>
        <v/>
      </c>
      <c r="K1756" s="17" t="str">
        <f>IF(AND(B1756="",D1756="",E1756=""),"",TRIM(IF(ISNA(MATCH(B1756,'Registru note'!$B$5:$B$504,0)),"Nota nu există în registru. ","")&amp;IF(D1756="","Lipsește contul debitor. ",IF(NOT(OR(ISNUMBER(MATCH(TRIM(IF(ISNUMBER(FIND(".",D1756)),LEFT(D1756,FIND(".",D1756)-1),D1756)),PlanCont,0)),ISNUMBER(MATCH(LEFT(TRIM(IF(ISNUMBER(FIND(".",D1756)),LEFT(D1756,FIND(".",D1756)-1),D1756)),4),PlanCont,0)),ISNUMBER(MATCH(LEFT(TRIM(IF(ISNUMBER(FIND(".",D1756)),LEFT(D1756,FIND(".",D1756)-1),D1756)),3),PlanCont,0)))),"Contul debitor nu există în plan. ",""))&amp;IF(E1756="","Lipsește contul creditor. ",IF(NOT(OR(ISNUMBER(MATCH(TRIM(IF(ISNUMBER(FIND(".",E1756)),LEFT(E1756,FIND(".",E1756)-1),E1756)),PlanCont,0)),ISNUMBER(MATCH(LEFT(TRIM(IF(ISNUMBER(FIND(".",E1756)),LEFT(E1756,FIND(".",E1756)-1),E1756)),4),PlanCont,0)),ISNUMBER(MATCH(LEFT(TRIM(IF(ISNUMBER(FIND(".",E1756)),LEFT(E1756,FIND(".",E1756)-1),E1756)),3),PlanCont,0)))),"Contul creditor nu există în plan. ",""))&amp;IF(AND(D1756&lt;&gt;"",TRIM(D1756&amp;"")=TRIM(E1756&amp;"")),"Același cont pe debit și credit. ","")&amp;IF(N(F1756)=0,"Lipsește suma. ","")&amp;IF(AND(N(F1756)&lt;0,J1756&lt;&gt;"Stornare"),"Sumă negativă într-o notă care nu e de stornare. ","")&amp;IF(C1756="","Lipsește explicația. ","")))</f>
        <v/>
      </c>
      <c r="L1756" s="1" t="str">
        <f>IF(B1756="","",B1756&amp;"|"&amp;COUNTIF($B$5:B1756,B1756))</f>
        <v/>
      </c>
      <c r="M1756" s="1" t="str">
        <f t="shared" si="83"/>
        <v/>
      </c>
    </row>
    <row r="1757" spans="2:13" x14ac:dyDescent="0.2">
      <c r="B1757" s="18"/>
      <c r="C1757" s="13"/>
      <c r="D1757" s="22"/>
      <c r="E1757" s="22"/>
      <c r="F1757" s="23"/>
      <c r="G1757" s="24" t="str">
        <f>IF(B1757="","",IFERROR(INDEX('Registru note'!$C$5:$C$504,MATCH(B1757,'Registru note'!$B$5:$B$504,0)),""))</f>
        <v/>
      </c>
      <c r="H1757" s="25" t="str">
        <f t="shared" si="81"/>
        <v/>
      </c>
      <c r="I1757" s="25" t="str">
        <f t="shared" si="82"/>
        <v/>
      </c>
      <c r="J1757" s="15" t="str">
        <f>IF(B1757="","",IFERROR(INDEX('Registru note'!$D$5:$D$504,MATCH(B1757,'Registru note'!$B$5:$B$504,0)),""))</f>
        <v/>
      </c>
      <c r="K1757" s="17" t="str">
        <f>IF(AND(B1757="",D1757="",E1757=""),"",TRIM(IF(ISNA(MATCH(B1757,'Registru note'!$B$5:$B$504,0)),"Nota nu există în registru. ","")&amp;IF(D1757="","Lipsește contul debitor. ",IF(NOT(OR(ISNUMBER(MATCH(TRIM(IF(ISNUMBER(FIND(".",D1757)),LEFT(D1757,FIND(".",D1757)-1),D1757)),PlanCont,0)),ISNUMBER(MATCH(LEFT(TRIM(IF(ISNUMBER(FIND(".",D1757)),LEFT(D1757,FIND(".",D1757)-1),D1757)),4),PlanCont,0)),ISNUMBER(MATCH(LEFT(TRIM(IF(ISNUMBER(FIND(".",D1757)),LEFT(D1757,FIND(".",D1757)-1),D1757)),3),PlanCont,0)))),"Contul debitor nu există în plan. ",""))&amp;IF(E1757="","Lipsește contul creditor. ",IF(NOT(OR(ISNUMBER(MATCH(TRIM(IF(ISNUMBER(FIND(".",E1757)),LEFT(E1757,FIND(".",E1757)-1),E1757)),PlanCont,0)),ISNUMBER(MATCH(LEFT(TRIM(IF(ISNUMBER(FIND(".",E1757)),LEFT(E1757,FIND(".",E1757)-1),E1757)),4),PlanCont,0)),ISNUMBER(MATCH(LEFT(TRIM(IF(ISNUMBER(FIND(".",E1757)),LEFT(E1757,FIND(".",E1757)-1),E1757)),3),PlanCont,0)))),"Contul creditor nu există în plan. ",""))&amp;IF(AND(D1757&lt;&gt;"",TRIM(D1757&amp;"")=TRIM(E1757&amp;"")),"Același cont pe debit și credit. ","")&amp;IF(N(F1757)=0,"Lipsește suma. ","")&amp;IF(AND(N(F1757)&lt;0,J1757&lt;&gt;"Stornare"),"Sumă negativă într-o notă care nu e de stornare. ","")&amp;IF(C1757="","Lipsește explicația. ","")))</f>
        <v/>
      </c>
      <c r="L1757" s="1" t="str">
        <f>IF(B1757="","",B1757&amp;"|"&amp;COUNTIF($B$5:B1757,B1757))</f>
        <v/>
      </c>
      <c r="M1757" s="1" t="str">
        <f t="shared" si="83"/>
        <v/>
      </c>
    </row>
    <row r="1758" spans="2:13" x14ac:dyDescent="0.2">
      <c r="B1758" s="18"/>
      <c r="C1758" s="13"/>
      <c r="D1758" s="22"/>
      <c r="E1758" s="22"/>
      <c r="F1758" s="23"/>
      <c r="G1758" s="24" t="str">
        <f>IF(B1758="","",IFERROR(INDEX('Registru note'!$C$5:$C$504,MATCH(B1758,'Registru note'!$B$5:$B$504,0)),""))</f>
        <v/>
      </c>
      <c r="H1758" s="25" t="str">
        <f t="shared" si="81"/>
        <v/>
      </c>
      <c r="I1758" s="25" t="str">
        <f t="shared" si="82"/>
        <v/>
      </c>
      <c r="J1758" s="15" t="str">
        <f>IF(B1758="","",IFERROR(INDEX('Registru note'!$D$5:$D$504,MATCH(B1758,'Registru note'!$B$5:$B$504,0)),""))</f>
        <v/>
      </c>
      <c r="K1758" s="17" t="str">
        <f>IF(AND(B1758="",D1758="",E1758=""),"",TRIM(IF(ISNA(MATCH(B1758,'Registru note'!$B$5:$B$504,0)),"Nota nu există în registru. ","")&amp;IF(D1758="","Lipsește contul debitor. ",IF(NOT(OR(ISNUMBER(MATCH(TRIM(IF(ISNUMBER(FIND(".",D1758)),LEFT(D1758,FIND(".",D1758)-1),D1758)),PlanCont,0)),ISNUMBER(MATCH(LEFT(TRIM(IF(ISNUMBER(FIND(".",D1758)),LEFT(D1758,FIND(".",D1758)-1),D1758)),4),PlanCont,0)),ISNUMBER(MATCH(LEFT(TRIM(IF(ISNUMBER(FIND(".",D1758)),LEFT(D1758,FIND(".",D1758)-1),D1758)),3),PlanCont,0)))),"Contul debitor nu există în plan. ",""))&amp;IF(E1758="","Lipsește contul creditor. ",IF(NOT(OR(ISNUMBER(MATCH(TRIM(IF(ISNUMBER(FIND(".",E1758)),LEFT(E1758,FIND(".",E1758)-1),E1758)),PlanCont,0)),ISNUMBER(MATCH(LEFT(TRIM(IF(ISNUMBER(FIND(".",E1758)),LEFT(E1758,FIND(".",E1758)-1),E1758)),4),PlanCont,0)),ISNUMBER(MATCH(LEFT(TRIM(IF(ISNUMBER(FIND(".",E1758)),LEFT(E1758,FIND(".",E1758)-1),E1758)),3),PlanCont,0)))),"Contul creditor nu există în plan. ",""))&amp;IF(AND(D1758&lt;&gt;"",TRIM(D1758&amp;"")=TRIM(E1758&amp;"")),"Același cont pe debit și credit. ","")&amp;IF(N(F1758)=0,"Lipsește suma. ","")&amp;IF(AND(N(F1758)&lt;0,J1758&lt;&gt;"Stornare"),"Sumă negativă într-o notă care nu e de stornare. ","")&amp;IF(C1758="","Lipsește explicația. ","")))</f>
        <v/>
      </c>
      <c r="L1758" s="1" t="str">
        <f>IF(B1758="","",B1758&amp;"|"&amp;COUNTIF($B$5:B1758,B1758))</f>
        <v/>
      </c>
      <c r="M1758" s="1" t="str">
        <f t="shared" si="83"/>
        <v/>
      </c>
    </row>
    <row r="1759" spans="2:13" x14ac:dyDescent="0.2">
      <c r="B1759" s="18"/>
      <c r="C1759" s="13"/>
      <c r="D1759" s="22"/>
      <c r="E1759" s="22"/>
      <c r="F1759" s="23"/>
      <c r="G1759" s="24" t="str">
        <f>IF(B1759="","",IFERROR(INDEX('Registru note'!$C$5:$C$504,MATCH(B1759,'Registru note'!$B$5:$B$504,0)),""))</f>
        <v/>
      </c>
      <c r="H1759" s="25" t="str">
        <f t="shared" si="81"/>
        <v/>
      </c>
      <c r="I1759" s="25" t="str">
        <f t="shared" si="82"/>
        <v/>
      </c>
      <c r="J1759" s="15" t="str">
        <f>IF(B1759="","",IFERROR(INDEX('Registru note'!$D$5:$D$504,MATCH(B1759,'Registru note'!$B$5:$B$504,0)),""))</f>
        <v/>
      </c>
      <c r="K1759" s="17" t="str">
        <f>IF(AND(B1759="",D1759="",E1759=""),"",TRIM(IF(ISNA(MATCH(B1759,'Registru note'!$B$5:$B$504,0)),"Nota nu există în registru. ","")&amp;IF(D1759="","Lipsește contul debitor. ",IF(NOT(OR(ISNUMBER(MATCH(TRIM(IF(ISNUMBER(FIND(".",D1759)),LEFT(D1759,FIND(".",D1759)-1),D1759)),PlanCont,0)),ISNUMBER(MATCH(LEFT(TRIM(IF(ISNUMBER(FIND(".",D1759)),LEFT(D1759,FIND(".",D1759)-1),D1759)),4),PlanCont,0)),ISNUMBER(MATCH(LEFT(TRIM(IF(ISNUMBER(FIND(".",D1759)),LEFT(D1759,FIND(".",D1759)-1),D1759)),3),PlanCont,0)))),"Contul debitor nu există în plan. ",""))&amp;IF(E1759="","Lipsește contul creditor. ",IF(NOT(OR(ISNUMBER(MATCH(TRIM(IF(ISNUMBER(FIND(".",E1759)),LEFT(E1759,FIND(".",E1759)-1),E1759)),PlanCont,0)),ISNUMBER(MATCH(LEFT(TRIM(IF(ISNUMBER(FIND(".",E1759)),LEFT(E1759,FIND(".",E1759)-1),E1759)),4),PlanCont,0)),ISNUMBER(MATCH(LEFT(TRIM(IF(ISNUMBER(FIND(".",E1759)),LEFT(E1759,FIND(".",E1759)-1),E1759)),3),PlanCont,0)))),"Contul creditor nu există în plan. ",""))&amp;IF(AND(D1759&lt;&gt;"",TRIM(D1759&amp;"")=TRIM(E1759&amp;"")),"Același cont pe debit și credit. ","")&amp;IF(N(F1759)=0,"Lipsește suma. ","")&amp;IF(AND(N(F1759)&lt;0,J1759&lt;&gt;"Stornare"),"Sumă negativă într-o notă care nu e de stornare. ","")&amp;IF(C1759="","Lipsește explicația. ","")))</f>
        <v/>
      </c>
      <c r="L1759" s="1" t="str">
        <f>IF(B1759="","",B1759&amp;"|"&amp;COUNTIF($B$5:B1759,B1759))</f>
        <v/>
      </c>
      <c r="M1759" s="1" t="str">
        <f t="shared" si="83"/>
        <v/>
      </c>
    </row>
    <row r="1760" spans="2:13" x14ac:dyDescent="0.2">
      <c r="B1760" s="18"/>
      <c r="C1760" s="13"/>
      <c r="D1760" s="22"/>
      <c r="E1760" s="22"/>
      <c r="F1760" s="23"/>
      <c r="G1760" s="24" t="str">
        <f>IF(B1760="","",IFERROR(INDEX('Registru note'!$C$5:$C$504,MATCH(B1760,'Registru note'!$B$5:$B$504,0)),""))</f>
        <v/>
      </c>
      <c r="H1760" s="25" t="str">
        <f t="shared" si="81"/>
        <v/>
      </c>
      <c r="I1760" s="25" t="str">
        <f t="shared" si="82"/>
        <v/>
      </c>
      <c r="J1760" s="15" t="str">
        <f>IF(B1760="","",IFERROR(INDEX('Registru note'!$D$5:$D$504,MATCH(B1760,'Registru note'!$B$5:$B$504,0)),""))</f>
        <v/>
      </c>
      <c r="K1760" s="17" t="str">
        <f>IF(AND(B1760="",D1760="",E1760=""),"",TRIM(IF(ISNA(MATCH(B1760,'Registru note'!$B$5:$B$504,0)),"Nota nu există în registru. ","")&amp;IF(D1760="","Lipsește contul debitor. ",IF(NOT(OR(ISNUMBER(MATCH(TRIM(IF(ISNUMBER(FIND(".",D1760)),LEFT(D1760,FIND(".",D1760)-1),D1760)),PlanCont,0)),ISNUMBER(MATCH(LEFT(TRIM(IF(ISNUMBER(FIND(".",D1760)),LEFT(D1760,FIND(".",D1760)-1),D1760)),4),PlanCont,0)),ISNUMBER(MATCH(LEFT(TRIM(IF(ISNUMBER(FIND(".",D1760)),LEFT(D1760,FIND(".",D1760)-1),D1760)),3),PlanCont,0)))),"Contul debitor nu există în plan. ",""))&amp;IF(E1760="","Lipsește contul creditor. ",IF(NOT(OR(ISNUMBER(MATCH(TRIM(IF(ISNUMBER(FIND(".",E1760)),LEFT(E1760,FIND(".",E1760)-1),E1760)),PlanCont,0)),ISNUMBER(MATCH(LEFT(TRIM(IF(ISNUMBER(FIND(".",E1760)),LEFT(E1760,FIND(".",E1760)-1),E1760)),4),PlanCont,0)),ISNUMBER(MATCH(LEFT(TRIM(IF(ISNUMBER(FIND(".",E1760)),LEFT(E1760,FIND(".",E1760)-1),E1760)),3),PlanCont,0)))),"Contul creditor nu există în plan. ",""))&amp;IF(AND(D1760&lt;&gt;"",TRIM(D1760&amp;"")=TRIM(E1760&amp;"")),"Același cont pe debit și credit. ","")&amp;IF(N(F1760)=0,"Lipsește suma. ","")&amp;IF(AND(N(F1760)&lt;0,J1760&lt;&gt;"Stornare"),"Sumă negativă într-o notă care nu e de stornare. ","")&amp;IF(C1760="","Lipsește explicația. ","")))</f>
        <v/>
      </c>
      <c r="L1760" s="1" t="str">
        <f>IF(B1760="","",B1760&amp;"|"&amp;COUNTIF($B$5:B1760,B1760))</f>
        <v/>
      </c>
      <c r="M1760" s="1" t="str">
        <f t="shared" si="83"/>
        <v/>
      </c>
    </row>
    <row r="1761" spans="2:13" x14ac:dyDescent="0.2">
      <c r="B1761" s="18"/>
      <c r="C1761" s="13"/>
      <c r="D1761" s="22"/>
      <c r="E1761" s="22"/>
      <c r="F1761" s="23"/>
      <c r="G1761" s="24" t="str">
        <f>IF(B1761="","",IFERROR(INDEX('Registru note'!$C$5:$C$504,MATCH(B1761,'Registru note'!$B$5:$B$504,0)),""))</f>
        <v/>
      </c>
      <c r="H1761" s="25" t="str">
        <f t="shared" si="81"/>
        <v/>
      </c>
      <c r="I1761" s="25" t="str">
        <f t="shared" si="82"/>
        <v/>
      </c>
      <c r="J1761" s="15" t="str">
        <f>IF(B1761="","",IFERROR(INDEX('Registru note'!$D$5:$D$504,MATCH(B1761,'Registru note'!$B$5:$B$504,0)),""))</f>
        <v/>
      </c>
      <c r="K1761" s="17" t="str">
        <f>IF(AND(B1761="",D1761="",E1761=""),"",TRIM(IF(ISNA(MATCH(B1761,'Registru note'!$B$5:$B$504,0)),"Nota nu există în registru. ","")&amp;IF(D1761="","Lipsește contul debitor. ",IF(NOT(OR(ISNUMBER(MATCH(TRIM(IF(ISNUMBER(FIND(".",D1761)),LEFT(D1761,FIND(".",D1761)-1),D1761)),PlanCont,0)),ISNUMBER(MATCH(LEFT(TRIM(IF(ISNUMBER(FIND(".",D1761)),LEFT(D1761,FIND(".",D1761)-1),D1761)),4),PlanCont,0)),ISNUMBER(MATCH(LEFT(TRIM(IF(ISNUMBER(FIND(".",D1761)),LEFT(D1761,FIND(".",D1761)-1),D1761)),3),PlanCont,0)))),"Contul debitor nu există în plan. ",""))&amp;IF(E1761="","Lipsește contul creditor. ",IF(NOT(OR(ISNUMBER(MATCH(TRIM(IF(ISNUMBER(FIND(".",E1761)),LEFT(E1761,FIND(".",E1761)-1),E1761)),PlanCont,0)),ISNUMBER(MATCH(LEFT(TRIM(IF(ISNUMBER(FIND(".",E1761)),LEFT(E1761,FIND(".",E1761)-1),E1761)),4),PlanCont,0)),ISNUMBER(MATCH(LEFT(TRIM(IF(ISNUMBER(FIND(".",E1761)),LEFT(E1761,FIND(".",E1761)-1),E1761)),3),PlanCont,0)))),"Contul creditor nu există în plan. ",""))&amp;IF(AND(D1761&lt;&gt;"",TRIM(D1761&amp;"")=TRIM(E1761&amp;"")),"Același cont pe debit și credit. ","")&amp;IF(N(F1761)=0,"Lipsește suma. ","")&amp;IF(AND(N(F1761)&lt;0,J1761&lt;&gt;"Stornare"),"Sumă negativă într-o notă care nu e de stornare. ","")&amp;IF(C1761="","Lipsește explicația. ","")))</f>
        <v/>
      </c>
      <c r="L1761" s="1" t="str">
        <f>IF(B1761="","",B1761&amp;"|"&amp;COUNTIF($B$5:B1761,B1761))</f>
        <v/>
      </c>
      <c r="M1761" s="1" t="str">
        <f t="shared" si="83"/>
        <v/>
      </c>
    </row>
    <row r="1762" spans="2:13" x14ac:dyDescent="0.2">
      <c r="B1762" s="18"/>
      <c r="C1762" s="13"/>
      <c r="D1762" s="22"/>
      <c r="E1762" s="22"/>
      <c r="F1762" s="23"/>
      <c r="G1762" s="24" t="str">
        <f>IF(B1762="","",IFERROR(INDEX('Registru note'!$C$5:$C$504,MATCH(B1762,'Registru note'!$B$5:$B$504,0)),""))</f>
        <v/>
      </c>
      <c r="H1762" s="25" t="str">
        <f t="shared" si="81"/>
        <v/>
      </c>
      <c r="I1762" s="25" t="str">
        <f t="shared" si="82"/>
        <v/>
      </c>
      <c r="J1762" s="15" t="str">
        <f>IF(B1762="","",IFERROR(INDEX('Registru note'!$D$5:$D$504,MATCH(B1762,'Registru note'!$B$5:$B$504,0)),""))</f>
        <v/>
      </c>
      <c r="K1762" s="17" t="str">
        <f>IF(AND(B1762="",D1762="",E1762=""),"",TRIM(IF(ISNA(MATCH(B1762,'Registru note'!$B$5:$B$504,0)),"Nota nu există în registru. ","")&amp;IF(D1762="","Lipsește contul debitor. ",IF(NOT(OR(ISNUMBER(MATCH(TRIM(IF(ISNUMBER(FIND(".",D1762)),LEFT(D1762,FIND(".",D1762)-1),D1762)),PlanCont,0)),ISNUMBER(MATCH(LEFT(TRIM(IF(ISNUMBER(FIND(".",D1762)),LEFT(D1762,FIND(".",D1762)-1),D1762)),4),PlanCont,0)),ISNUMBER(MATCH(LEFT(TRIM(IF(ISNUMBER(FIND(".",D1762)),LEFT(D1762,FIND(".",D1762)-1),D1762)),3),PlanCont,0)))),"Contul debitor nu există în plan. ",""))&amp;IF(E1762="","Lipsește contul creditor. ",IF(NOT(OR(ISNUMBER(MATCH(TRIM(IF(ISNUMBER(FIND(".",E1762)),LEFT(E1762,FIND(".",E1762)-1),E1762)),PlanCont,0)),ISNUMBER(MATCH(LEFT(TRIM(IF(ISNUMBER(FIND(".",E1762)),LEFT(E1762,FIND(".",E1762)-1),E1762)),4),PlanCont,0)),ISNUMBER(MATCH(LEFT(TRIM(IF(ISNUMBER(FIND(".",E1762)),LEFT(E1762,FIND(".",E1762)-1),E1762)),3),PlanCont,0)))),"Contul creditor nu există în plan. ",""))&amp;IF(AND(D1762&lt;&gt;"",TRIM(D1762&amp;"")=TRIM(E1762&amp;"")),"Același cont pe debit și credit. ","")&amp;IF(N(F1762)=0,"Lipsește suma. ","")&amp;IF(AND(N(F1762)&lt;0,J1762&lt;&gt;"Stornare"),"Sumă negativă într-o notă care nu e de stornare. ","")&amp;IF(C1762="","Lipsește explicația. ","")))</f>
        <v/>
      </c>
      <c r="L1762" s="1" t="str">
        <f>IF(B1762="","",B1762&amp;"|"&amp;COUNTIF($B$5:B1762,B1762))</f>
        <v/>
      </c>
      <c r="M1762" s="1" t="str">
        <f t="shared" si="83"/>
        <v/>
      </c>
    </row>
    <row r="1763" spans="2:13" x14ac:dyDescent="0.2">
      <c r="B1763" s="18"/>
      <c r="C1763" s="13"/>
      <c r="D1763" s="22"/>
      <c r="E1763" s="22"/>
      <c r="F1763" s="23"/>
      <c r="G1763" s="24" t="str">
        <f>IF(B1763="","",IFERROR(INDEX('Registru note'!$C$5:$C$504,MATCH(B1763,'Registru note'!$B$5:$B$504,0)),""))</f>
        <v/>
      </c>
      <c r="H1763" s="25" t="str">
        <f t="shared" si="81"/>
        <v/>
      </c>
      <c r="I1763" s="25" t="str">
        <f t="shared" si="82"/>
        <v/>
      </c>
      <c r="J1763" s="15" t="str">
        <f>IF(B1763="","",IFERROR(INDEX('Registru note'!$D$5:$D$504,MATCH(B1763,'Registru note'!$B$5:$B$504,0)),""))</f>
        <v/>
      </c>
      <c r="K1763" s="17" t="str">
        <f>IF(AND(B1763="",D1763="",E1763=""),"",TRIM(IF(ISNA(MATCH(B1763,'Registru note'!$B$5:$B$504,0)),"Nota nu există în registru. ","")&amp;IF(D1763="","Lipsește contul debitor. ",IF(NOT(OR(ISNUMBER(MATCH(TRIM(IF(ISNUMBER(FIND(".",D1763)),LEFT(D1763,FIND(".",D1763)-1),D1763)),PlanCont,0)),ISNUMBER(MATCH(LEFT(TRIM(IF(ISNUMBER(FIND(".",D1763)),LEFT(D1763,FIND(".",D1763)-1),D1763)),4),PlanCont,0)),ISNUMBER(MATCH(LEFT(TRIM(IF(ISNUMBER(FIND(".",D1763)),LEFT(D1763,FIND(".",D1763)-1),D1763)),3),PlanCont,0)))),"Contul debitor nu există în plan. ",""))&amp;IF(E1763="","Lipsește contul creditor. ",IF(NOT(OR(ISNUMBER(MATCH(TRIM(IF(ISNUMBER(FIND(".",E1763)),LEFT(E1763,FIND(".",E1763)-1),E1763)),PlanCont,0)),ISNUMBER(MATCH(LEFT(TRIM(IF(ISNUMBER(FIND(".",E1763)),LEFT(E1763,FIND(".",E1763)-1),E1763)),4),PlanCont,0)),ISNUMBER(MATCH(LEFT(TRIM(IF(ISNUMBER(FIND(".",E1763)),LEFT(E1763,FIND(".",E1763)-1),E1763)),3),PlanCont,0)))),"Contul creditor nu există în plan. ",""))&amp;IF(AND(D1763&lt;&gt;"",TRIM(D1763&amp;"")=TRIM(E1763&amp;"")),"Același cont pe debit și credit. ","")&amp;IF(N(F1763)=0,"Lipsește suma. ","")&amp;IF(AND(N(F1763)&lt;0,J1763&lt;&gt;"Stornare"),"Sumă negativă într-o notă care nu e de stornare. ","")&amp;IF(C1763="","Lipsește explicația. ","")))</f>
        <v/>
      </c>
      <c r="L1763" s="1" t="str">
        <f>IF(B1763="","",B1763&amp;"|"&amp;COUNTIF($B$5:B1763,B1763))</f>
        <v/>
      </c>
      <c r="M1763" s="1" t="str">
        <f t="shared" si="83"/>
        <v/>
      </c>
    </row>
    <row r="1764" spans="2:13" x14ac:dyDescent="0.2">
      <c r="B1764" s="18"/>
      <c r="C1764" s="13"/>
      <c r="D1764" s="22"/>
      <c r="E1764" s="22"/>
      <c r="F1764" s="23"/>
      <c r="G1764" s="24" t="str">
        <f>IF(B1764="","",IFERROR(INDEX('Registru note'!$C$5:$C$504,MATCH(B1764,'Registru note'!$B$5:$B$504,0)),""))</f>
        <v/>
      </c>
      <c r="H1764" s="25" t="str">
        <f t="shared" si="81"/>
        <v/>
      </c>
      <c r="I1764" s="25" t="str">
        <f t="shared" si="82"/>
        <v/>
      </c>
      <c r="J1764" s="15" t="str">
        <f>IF(B1764="","",IFERROR(INDEX('Registru note'!$D$5:$D$504,MATCH(B1764,'Registru note'!$B$5:$B$504,0)),""))</f>
        <v/>
      </c>
      <c r="K1764" s="17" t="str">
        <f>IF(AND(B1764="",D1764="",E1764=""),"",TRIM(IF(ISNA(MATCH(B1764,'Registru note'!$B$5:$B$504,0)),"Nota nu există în registru. ","")&amp;IF(D1764="","Lipsește contul debitor. ",IF(NOT(OR(ISNUMBER(MATCH(TRIM(IF(ISNUMBER(FIND(".",D1764)),LEFT(D1764,FIND(".",D1764)-1),D1764)),PlanCont,0)),ISNUMBER(MATCH(LEFT(TRIM(IF(ISNUMBER(FIND(".",D1764)),LEFT(D1764,FIND(".",D1764)-1),D1764)),4),PlanCont,0)),ISNUMBER(MATCH(LEFT(TRIM(IF(ISNUMBER(FIND(".",D1764)),LEFT(D1764,FIND(".",D1764)-1),D1764)),3),PlanCont,0)))),"Contul debitor nu există în plan. ",""))&amp;IF(E1764="","Lipsește contul creditor. ",IF(NOT(OR(ISNUMBER(MATCH(TRIM(IF(ISNUMBER(FIND(".",E1764)),LEFT(E1764,FIND(".",E1764)-1),E1764)),PlanCont,0)),ISNUMBER(MATCH(LEFT(TRIM(IF(ISNUMBER(FIND(".",E1764)),LEFT(E1764,FIND(".",E1764)-1),E1764)),4),PlanCont,0)),ISNUMBER(MATCH(LEFT(TRIM(IF(ISNUMBER(FIND(".",E1764)),LEFT(E1764,FIND(".",E1764)-1),E1764)),3),PlanCont,0)))),"Contul creditor nu există în plan. ",""))&amp;IF(AND(D1764&lt;&gt;"",TRIM(D1764&amp;"")=TRIM(E1764&amp;"")),"Același cont pe debit și credit. ","")&amp;IF(N(F1764)=0,"Lipsește suma. ","")&amp;IF(AND(N(F1764)&lt;0,J1764&lt;&gt;"Stornare"),"Sumă negativă într-o notă care nu e de stornare. ","")&amp;IF(C1764="","Lipsește explicația. ","")))</f>
        <v/>
      </c>
      <c r="L1764" s="1" t="str">
        <f>IF(B1764="","",B1764&amp;"|"&amp;COUNTIF($B$5:B1764,B1764))</f>
        <v/>
      </c>
      <c r="M1764" s="1" t="str">
        <f t="shared" si="83"/>
        <v/>
      </c>
    </row>
    <row r="1765" spans="2:13" x14ac:dyDescent="0.2">
      <c r="B1765" s="18"/>
      <c r="C1765" s="13"/>
      <c r="D1765" s="22"/>
      <c r="E1765" s="22"/>
      <c r="F1765" s="23"/>
      <c r="G1765" s="24" t="str">
        <f>IF(B1765="","",IFERROR(INDEX('Registru note'!$C$5:$C$504,MATCH(B1765,'Registru note'!$B$5:$B$504,0)),""))</f>
        <v/>
      </c>
      <c r="H1765" s="25" t="str">
        <f t="shared" si="81"/>
        <v/>
      </c>
      <c r="I1765" s="25" t="str">
        <f t="shared" si="82"/>
        <v/>
      </c>
      <c r="J1765" s="15" t="str">
        <f>IF(B1765="","",IFERROR(INDEX('Registru note'!$D$5:$D$504,MATCH(B1765,'Registru note'!$B$5:$B$504,0)),""))</f>
        <v/>
      </c>
      <c r="K1765" s="17" t="str">
        <f>IF(AND(B1765="",D1765="",E1765=""),"",TRIM(IF(ISNA(MATCH(B1765,'Registru note'!$B$5:$B$504,0)),"Nota nu există în registru. ","")&amp;IF(D1765="","Lipsește contul debitor. ",IF(NOT(OR(ISNUMBER(MATCH(TRIM(IF(ISNUMBER(FIND(".",D1765)),LEFT(D1765,FIND(".",D1765)-1),D1765)),PlanCont,0)),ISNUMBER(MATCH(LEFT(TRIM(IF(ISNUMBER(FIND(".",D1765)),LEFT(D1765,FIND(".",D1765)-1),D1765)),4),PlanCont,0)),ISNUMBER(MATCH(LEFT(TRIM(IF(ISNUMBER(FIND(".",D1765)),LEFT(D1765,FIND(".",D1765)-1),D1765)),3),PlanCont,0)))),"Contul debitor nu există în plan. ",""))&amp;IF(E1765="","Lipsește contul creditor. ",IF(NOT(OR(ISNUMBER(MATCH(TRIM(IF(ISNUMBER(FIND(".",E1765)),LEFT(E1765,FIND(".",E1765)-1),E1765)),PlanCont,0)),ISNUMBER(MATCH(LEFT(TRIM(IF(ISNUMBER(FIND(".",E1765)),LEFT(E1765,FIND(".",E1765)-1),E1765)),4),PlanCont,0)),ISNUMBER(MATCH(LEFT(TRIM(IF(ISNUMBER(FIND(".",E1765)),LEFT(E1765,FIND(".",E1765)-1),E1765)),3),PlanCont,0)))),"Contul creditor nu există în plan. ",""))&amp;IF(AND(D1765&lt;&gt;"",TRIM(D1765&amp;"")=TRIM(E1765&amp;"")),"Același cont pe debit și credit. ","")&amp;IF(N(F1765)=0,"Lipsește suma. ","")&amp;IF(AND(N(F1765)&lt;0,J1765&lt;&gt;"Stornare"),"Sumă negativă într-o notă care nu e de stornare. ","")&amp;IF(C1765="","Lipsește explicația. ","")))</f>
        <v/>
      </c>
      <c r="L1765" s="1" t="str">
        <f>IF(B1765="","",B1765&amp;"|"&amp;COUNTIF($B$5:B1765,B1765))</f>
        <v/>
      </c>
      <c r="M1765" s="1" t="str">
        <f t="shared" si="83"/>
        <v/>
      </c>
    </row>
    <row r="1766" spans="2:13" x14ac:dyDescent="0.2">
      <c r="B1766" s="18"/>
      <c r="C1766" s="13"/>
      <c r="D1766" s="22"/>
      <c r="E1766" s="22"/>
      <c r="F1766" s="23"/>
      <c r="G1766" s="24" t="str">
        <f>IF(B1766="","",IFERROR(INDEX('Registru note'!$C$5:$C$504,MATCH(B1766,'Registru note'!$B$5:$B$504,0)),""))</f>
        <v/>
      </c>
      <c r="H1766" s="25" t="str">
        <f t="shared" si="81"/>
        <v/>
      </c>
      <c r="I1766" s="25" t="str">
        <f t="shared" si="82"/>
        <v/>
      </c>
      <c r="J1766" s="15" t="str">
        <f>IF(B1766="","",IFERROR(INDEX('Registru note'!$D$5:$D$504,MATCH(B1766,'Registru note'!$B$5:$B$504,0)),""))</f>
        <v/>
      </c>
      <c r="K1766" s="17" t="str">
        <f>IF(AND(B1766="",D1766="",E1766=""),"",TRIM(IF(ISNA(MATCH(B1766,'Registru note'!$B$5:$B$504,0)),"Nota nu există în registru. ","")&amp;IF(D1766="","Lipsește contul debitor. ",IF(NOT(OR(ISNUMBER(MATCH(TRIM(IF(ISNUMBER(FIND(".",D1766)),LEFT(D1766,FIND(".",D1766)-1),D1766)),PlanCont,0)),ISNUMBER(MATCH(LEFT(TRIM(IF(ISNUMBER(FIND(".",D1766)),LEFT(D1766,FIND(".",D1766)-1),D1766)),4),PlanCont,0)),ISNUMBER(MATCH(LEFT(TRIM(IF(ISNUMBER(FIND(".",D1766)),LEFT(D1766,FIND(".",D1766)-1),D1766)),3),PlanCont,0)))),"Contul debitor nu există în plan. ",""))&amp;IF(E1766="","Lipsește contul creditor. ",IF(NOT(OR(ISNUMBER(MATCH(TRIM(IF(ISNUMBER(FIND(".",E1766)),LEFT(E1766,FIND(".",E1766)-1),E1766)),PlanCont,0)),ISNUMBER(MATCH(LEFT(TRIM(IF(ISNUMBER(FIND(".",E1766)),LEFT(E1766,FIND(".",E1766)-1),E1766)),4),PlanCont,0)),ISNUMBER(MATCH(LEFT(TRIM(IF(ISNUMBER(FIND(".",E1766)),LEFT(E1766,FIND(".",E1766)-1),E1766)),3),PlanCont,0)))),"Contul creditor nu există în plan. ",""))&amp;IF(AND(D1766&lt;&gt;"",TRIM(D1766&amp;"")=TRIM(E1766&amp;"")),"Același cont pe debit și credit. ","")&amp;IF(N(F1766)=0,"Lipsește suma. ","")&amp;IF(AND(N(F1766)&lt;0,J1766&lt;&gt;"Stornare"),"Sumă negativă într-o notă care nu e de stornare. ","")&amp;IF(C1766="","Lipsește explicația. ","")))</f>
        <v/>
      </c>
      <c r="L1766" s="1" t="str">
        <f>IF(B1766="","",B1766&amp;"|"&amp;COUNTIF($B$5:B1766,B1766))</f>
        <v/>
      </c>
      <c r="M1766" s="1" t="str">
        <f t="shared" si="83"/>
        <v/>
      </c>
    </row>
    <row r="1767" spans="2:13" x14ac:dyDescent="0.2">
      <c r="B1767" s="18"/>
      <c r="C1767" s="13"/>
      <c r="D1767" s="22"/>
      <c r="E1767" s="22"/>
      <c r="F1767" s="23"/>
      <c r="G1767" s="24" t="str">
        <f>IF(B1767="","",IFERROR(INDEX('Registru note'!$C$5:$C$504,MATCH(B1767,'Registru note'!$B$5:$B$504,0)),""))</f>
        <v/>
      </c>
      <c r="H1767" s="25" t="str">
        <f t="shared" si="81"/>
        <v/>
      </c>
      <c r="I1767" s="25" t="str">
        <f t="shared" si="82"/>
        <v/>
      </c>
      <c r="J1767" s="15" t="str">
        <f>IF(B1767="","",IFERROR(INDEX('Registru note'!$D$5:$D$504,MATCH(B1767,'Registru note'!$B$5:$B$504,0)),""))</f>
        <v/>
      </c>
      <c r="K1767" s="17" t="str">
        <f>IF(AND(B1767="",D1767="",E1767=""),"",TRIM(IF(ISNA(MATCH(B1767,'Registru note'!$B$5:$B$504,0)),"Nota nu există în registru. ","")&amp;IF(D1767="","Lipsește contul debitor. ",IF(NOT(OR(ISNUMBER(MATCH(TRIM(IF(ISNUMBER(FIND(".",D1767)),LEFT(D1767,FIND(".",D1767)-1),D1767)),PlanCont,0)),ISNUMBER(MATCH(LEFT(TRIM(IF(ISNUMBER(FIND(".",D1767)),LEFT(D1767,FIND(".",D1767)-1),D1767)),4),PlanCont,0)),ISNUMBER(MATCH(LEFT(TRIM(IF(ISNUMBER(FIND(".",D1767)),LEFT(D1767,FIND(".",D1767)-1),D1767)),3),PlanCont,0)))),"Contul debitor nu există în plan. ",""))&amp;IF(E1767="","Lipsește contul creditor. ",IF(NOT(OR(ISNUMBER(MATCH(TRIM(IF(ISNUMBER(FIND(".",E1767)),LEFT(E1767,FIND(".",E1767)-1),E1767)),PlanCont,0)),ISNUMBER(MATCH(LEFT(TRIM(IF(ISNUMBER(FIND(".",E1767)),LEFT(E1767,FIND(".",E1767)-1),E1767)),4),PlanCont,0)),ISNUMBER(MATCH(LEFT(TRIM(IF(ISNUMBER(FIND(".",E1767)),LEFT(E1767,FIND(".",E1767)-1),E1767)),3),PlanCont,0)))),"Contul creditor nu există în plan. ",""))&amp;IF(AND(D1767&lt;&gt;"",TRIM(D1767&amp;"")=TRIM(E1767&amp;"")),"Același cont pe debit și credit. ","")&amp;IF(N(F1767)=0,"Lipsește suma. ","")&amp;IF(AND(N(F1767)&lt;0,J1767&lt;&gt;"Stornare"),"Sumă negativă într-o notă care nu e de stornare. ","")&amp;IF(C1767="","Lipsește explicația. ","")))</f>
        <v/>
      </c>
      <c r="L1767" s="1" t="str">
        <f>IF(B1767="","",B1767&amp;"|"&amp;COUNTIF($B$5:B1767,B1767))</f>
        <v/>
      </c>
      <c r="M1767" s="1" t="str">
        <f t="shared" si="83"/>
        <v/>
      </c>
    </row>
    <row r="1768" spans="2:13" x14ac:dyDescent="0.2">
      <c r="B1768" s="18"/>
      <c r="C1768" s="13"/>
      <c r="D1768" s="22"/>
      <c r="E1768" s="22"/>
      <c r="F1768" s="23"/>
      <c r="G1768" s="24" t="str">
        <f>IF(B1768="","",IFERROR(INDEX('Registru note'!$C$5:$C$504,MATCH(B1768,'Registru note'!$B$5:$B$504,0)),""))</f>
        <v/>
      </c>
      <c r="H1768" s="25" t="str">
        <f t="shared" si="81"/>
        <v/>
      </c>
      <c r="I1768" s="25" t="str">
        <f t="shared" si="82"/>
        <v/>
      </c>
      <c r="J1768" s="15" t="str">
        <f>IF(B1768="","",IFERROR(INDEX('Registru note'!$D$5:$D$504,MATCH(B1768,'Registru note'!$B$5:$B$504,0)),""))</f>
        <v/>
      </c>
      <c r="K1768" s="17" t="str">
        <f>IF(AND(B1768="",D1768="",E1768=""),"",TRIM(IF(ISNA(MATCH(B1768,'Registru note'!$B$5:$B$504,0)),"Nota nu există în registru. ","")&amp;IF(D1768="","Lipsește contul debitor. ",IF(NOT(OR(ISNUMBER(MATCH(TRIM(IF(ISNUMBER(FIND(".",D1768)),LEFT(D1768,FIND(".",D1768)-1),D1768)),PlanCont,0)),ISNUMBER(MATCH(LEFT(TRIM(IF(ISNUMBER(FIND(".",D1768)),LEFT(D1768,FIND(".",D1768)-1),D1768)),4),PlanCont,0)),ISNUMBER(MATCH(LEFT(TRIM(IF(ISNUMBER(FIND(".",D1768)),LEFT(D1768,FIND(".",D1768)-1),D1768)),3),PlanCont,0)))),"Contul debitor nu există în plan. ",""))&amp;IF(E1768="","Lipsește contul creditor. ",IF(NOT(OR(ISNUMBER(MATCH(TRIM(IF(ISNUMBER(FIND(".",E1768)),LEFT(E1768,FIND(".",E1768)-1),E1768)),PlanCont,0)),ISNUMBER(MATCH(LEFT(TRIM(IF(ISNUMBER(FIND(".",E1768)),LEFT(E1768,FIND(".",E1768)-1),E1768)),4),PlanCont,0)),ISNUMBER(MATCH(LEFT(TRIM(IF(ISNUMBER(FIND(".",E1768)),LEFT(E1768,FIND(".",E1768)-1),E1768)),3),PlanCont,0)))),"Contul creditor nu există în plan. ",""))&amp;IF(AND(D1768&lt;&gt;"",TRIM(D1768&amp;"")=TRIM(E1768&amp;"")),"Același cont pe debit și credit. ","")&amp;IF(N(F1768)=0,"Lipsește suma. ","")&amp;IF(AND(N(F1768)&lt;0,J1768&lt;&gt;"Stornare"),"Sumă negativă într-o notă care nu e de stornare. ","")&amp;IF(C1768="","Lipsește explicația. ","")))</f>
        <v/>
      </c>
      <c r="L1768" s="1" t="str">
        <f>IF(B1768="","",B1768&amp;"|"&amp;COUNTIF($B$5:B1768,B1768))</f>
        <v/>
      </c>
      <c r="M1768" s="1" t="str">
        <f t="shared" si="83"/>
        <v/>
      </c>
    </row>
    <row r="1769" spans="2:13" x14ac:dyDescent="0.2">
      <c r="B1769" s="18"/>
      <c r="C1769" s="13"/>
      <c r="D1769" s="22"/>
      <c r="E1769" s="22"/>
      <c r="F1769" s="23"/>
      <c r="G1769" s="24" t="str">
        <f>IF(B1769="","",IFERROR(INDEX('Registru note'!$C$5:$C$504,MATCH(B1769,'Registru note'!$B$5:$B$504,0)),""))</f>
        <v/>
      </c>
      <c r="H1769" s="25" t="str">
        <f t="shared" si="81"/>
        <v/>
      </c>
      <c r="I1769" s="25" t="str">
        <f t="shared" si="82"/>
        <v/>
      </c>
      <c r="J1769" s="15" t="str">
        <f>IF(B1769="","",IFERROR(INDEX('Registru note'!$D$5:$D$504,MATCH(B1769,'Registru note'!$B$5:$B$504,0)),""))</f>
        <v/>
      </c>
      <c r="K1769" s="17" t="str">
        <f>IF(AND(B1769="",D1769="",E1769=""),"",TRIM(IF(ISNA(MATCH(B1769,'Registru note'!$B$5:$B$504,0)),"Nota nu există în registru. ","")&amp;IF(D1769="","Lipsește contul debitor. ",IF(NOT(OR(ISNUMBER(MATCH(TRIM(IF(ISNUMBER(FIND(".",D1769)),LEFT(D1769,FIND(".",D1769)-1),D1769)),PlanCont,0)),ISNUMBER(MATCH(LEFT(TRIM(IF(ISNUMBER(FIND(".",D1769)),LEFT(D1769,FIND(".",D1769)-1),D1769)),4),PlanCont,0)),ISNUMBER(MATCH(LEFT(TRIM(IF(ISNUMBER(FIND(".",D1769)),LEFT(D1769,FIND(".",D1769)-1),D1769)),3),PlanCont,0)))),"Contul debitor nu există în plan. ",""))&amp;IF(E1769="","Lipsește contul creditor. ",IF(NOT(OR(ISNUMBER(MATCH(TRIM(IF(ISNUMBER(FIND(".",E1769)),LEFT(E1769,FIND(".",E1769)-1),E1769)),PlanCont,0)),ISNUMBER(MATCH(LEFT(TRIM(IF(ISNUMBER(FIND(".",E1769)),LEFT(E1769,FIND(".",E1769)-1),E1769)),4),PlanCont,0)),ISNUMBER(MATCH(LEFT(TRIM(IF(ISNUMBER(FIND(".",E1769)),LEFT(E1769,FIND(".",E1769)-1),E1769)),3),PlanCont,0)))),"Contul creditor nu există în plan. ",""))&amp;IF(AND(D1769&lt;&gt;"",TRIM(D1769&amp;"")=TRIM(E1769&amp;"")),"Același cont pe debit și credit. ","")&amp;IF(N(F1769)=0,"Lipsește suma. ","")&amp;IF(AND(N(F1769)&lt;0,J1769&lt;&gt;"Stornare"),"Sumă negativă într-o notă care nu e de stornare. ","")&amp;IF(C1769="","Lipsește explicația. ","")))</f>
        <v/>
      </c>
      <c r="L1769" s="1" t="str">
        <f>IF(B1769="","",B1769&amp;"|"&amp;COUNTIF($B$5:B1769,B1769))</f>
        <v/>
      </c>
      <c r="M1769" s="1" t="str">
        <f t="shared" si="83"/>
        <v/>
      </c>
    </row>
    <row r="1770" spans="2:13" x14ac:dyDescent="0.2">
      <c r="B1770" s="18"/>
      <c r="C1770" s="13"/>
      <c r="D1770" s="22"/>
      <c r="E1770" s="22"/>
      <c r="F1770" s="23"/>
      <c r="G1770" s="24" t="str">
        <f>IF(B1770="","",IFERROR(INDEX('Registru note'!$C$5:$C$504,MATCH(B1770,'Registru note'!$B$5:$B$504,0)),""))</f>
        <v/>
      </c>
      <c r="H1770" s="25" t="str">
        <f t="shared" si="81"/>
        <v/>
      </c>
      <c r="I1770" s="25" t="str">
        <f t="shared" si="82"/>
        <v/>
      </c>
      <c r="J1770" s="15" t="str">
        <f>IF(B1770="","",IFERROR(INDEX('Registru note'!$D$5:$D$504,MATCH(B1770,'Registru note'!$B$5:$B$504,0)),""))</f>
        <v/>
      </c>
      <c r="K1770" s="17" t="str">
        <f>IF(AND(B1770="",D1770="",E1770=""),"",TRIM(IF(ISNA(MATCH(B1770,'Registru note'!$B$5:$B$504,0)),"Nota nu există în registru. ","")&amp;IF(D1770="","Lipsește contul debitor. ",IF(NOT(OR(ISNUMBER(MATCH(TRIM(IF(ISNUMBER(FIND(".",D1770)),LEFT(D1770,FIND(".",D1770)-1),D1770)),PlanCont,0)),ISNUMBER(MATCH(LEFT(TRIM(IF(ISNUMBER(FIND(".",D1770)),LEFT(D1770,FIND(".",D1770)-1),D1770)),4),PlanCont,0)),ISNUMBER(MATCH(LEFT(TRIM(IF(ISNUMBER(FIND(".",D1770)),LEFT(D1770,FIND(".",D1770)-1),D1770)),3),PlanCont,0)))),"Contul debitor nu există în plan. ",""))&amp;IF(E1770="","Lipsește contul creditor. ",IF(NOT(OR(ISNUMBER(MATCH(TRIM(IF(ISNUMBER(FIND(".",E1770)),LEFT(E1770,FIND(".",E1770)-1),E1770)),PlanCont,0)),ISNUMBER(MATCH(LEFT(TRIM(IF(ISNUMBER(FIND(".",E1770)),LEFT(E1770,FIND(".",E1770)-1),E1770)),4),PlanCont,0)),ISNUMBER(MATCH(LEFT(TRIM(IF(ISNUMBER(FIND(".",E1770)),LEFT(E1770,FIND(".",E1770)-1),E1770)),3),PlanCont,0)))),"Contul creditor nu există în plan. ",""))&amp;IF(AND(D1770&lt;&gt;"",TRIM(D1770&amp;"")=TRIM(E1770&amp;"")),"Același cont pe debit și credit. ","")&amp;IF(N(F1770)=0,"Lipsește suma. ","")&amp;IF(AND(N(F1770)&lt;0,J1770&lt;&gt;"Stornare"),"Sumă negativă într-o notă care nu e de stornare. ","")&amp;IF(C1770="","Lipsește explicația. ","")))</f>
        <v/>
      </c>
      <c r="L1770" s="1" t="str">
        <f>IF(B1770="","",B1770&amp;"|"&amp;COUNTIF($B$5:B1770,B1770))</f>
        <v/>
      </c>
      <c r="M1770" s="1" t="str">
        <f t="shared" si="83"/>
        <v/>
      </c>
    </row>
    <row r="1771" spans="2:13" x14ac:dyDescent="0.2">
      <c r="B1771" s="18"/>
      <c r="C1771" s="13"/>
      <c r="D1771" s="22"/>
      <c r="E1771" s="22"/>
      <c r="F1771" s="23"/>
      <c r="G1771" s="24" t="str">
        <f>IF(B1771="","",IFERROR(INDEX('Registru note'!$C$5:$C$504,MATCH(B1771,'Registru note'!$B$5:$B$504,0)),""))</f>
        <v/>
      </c>
      <c r="H1771" s="25" t="str">
        <f t="shared" si="81"/>
        <v/>
      </c>
      <c r="I1771" s="25" t="str">
        <f t="shared" si="82"/>
        <v/>
      </c>
      <c r="J1771" s="15" t="str">
        <f>IF(B1771="","",IFERROR(INDEX('Registru note'!$D$5:$D$504,MATCH(B1771,'Registru note'!$B$5:$B$504,0)),""))</f>
        <v/>
      </c>
      <c r="K1771" s="17" t="str">
        <f>IF(AND(B1771="",D1771="",E1771=""),"",TRIM(IF(ISNA(MATCH(B1771,'Registru note'!$B$5:$B$504,0)),"Nota nu există în registru. ","")&amp;IF(D1771="","Lipsește contul debitor. ",IF(NOT(OR(ISNUMBER(MATCH(TRIM(IF(ISNUMBER(FIND(".",D1771)),LEFT(D1771,FIND(".",D1771)-1),D1771)),PlanCont,0)),ISNUMBER(MATCH(LEFT(TRIM(IF(ISNUMBER(FIND(".",D1771)),LEFT(D1771,FIND(".",D1771)-1),D1771)),4),PlanCont,0)),ISNUMBER(MATCH(LEFT(TRIM(IF(ISNUMBER(FIND(".",D1771)),LEFT(D1771,FIND(".",D1771)-1),D1771)),3),PlanCont,0)))),"Contul debitor nu există în plan. ",""))&amp;IF(E1771="","Lipsește contul creditor. ",IF(NOT(OR(ISNUMBER(MATCH(TRIM(IF(ISNUMBER(FIND(".",E1771)),LEFT(E1771,FIND(".",E1771)-1),E1771)),PlanCont,0)),ISNUMBER(MATCH(LEFT(TRIM(IF(ISNUMBER(FIND(".",E1771)),LEFT(E1771,FIND(".",E1771)-1),E1771)),4),PlanCont,0)),ISNUMBER(MATCH(LEFT(TRIM(IF(ISNUMBER(FIND(".",E1771)),LEFT(E1771,FIND(".",E1771)-1),E1771)),3),PlanCont,0)))),"Contul creditor nu există în plan. ",""))&amp;IF(AND(D1771&lt;&gt;"",TRIM(D1771&amp;"")=TRIM(E1771&amp;"")),"Același cont pe debit și credit. ","")&amp;IF(N(F1771)=0,"Lipsește suma. ","")&amp;IF(AND(N(F1771)&lt;0,J1771&lt;&gt;"Stornare"),"Sumă negativă într-o notă care nu e de stornare. ","")&amp;IF(C1771="","Lipsește explicația. ","")))</f>
        <v/>
      </c>
      <c r="L1771" s="1" t="str">
        <f>IF(B1771="","",B1771&amp;"|"&amp;COUNTIF($B$5:B1771,B1771))</f>
        <v/>
      </c>
      <c r="M1771" s="1" t="str">
        <f t="shared" si="83"/>
        <v/>
      </c>
    </row>
    <row r="1772" spans="2:13" x14ac:dyDescent="0.2">
      <c r="B1772" s="18"/>
      <c r="C1772" s="13"/>
      <c r="D1772" s="22"/>
      <c r="E1772" s="22"/>
      <c r="F1772" s="23"/>
      <c r="G1772" s="24" t="str">
        <f>IF(B1772="","",IFERROR(INDEX('Registru note'!$C$5:$C$504,MATCH(B1772,'Registru note'!$B$5:$B$504,0)),""))</f>
        <v/>
      </c>
      <c r="H1772" s="25" t="str">
        <f t="shared" si="81"/>
        <v/>
      </c>
      <c r="I1772" s="25" t="str">
        <f t="shared" si="82"/>
        <v/>
      </c>
      <c r="J1772" s="15" t="str">
        <f>IF(B1772="","",IFERROR(INDEX('Registru note'!$D$5:$D$504,MATCH(B1772,'Registru note'!$B$5:$B$504,0)),""))</f>
        <v/>
      </c>
      <c r="K1772" s="17" t="str">
        <f>IF(AND(B1772="",D1772="",E1772=""),"",TRIM(IF(ISNA(MATCH(B1772,'Registru note'!$B$5:$B$504,0)),"Nota nu există în registru. ","")&amp;IF(D1772="","Lipsește contul debitor. ",IF(NOT(OR(ISNUMBER(MATCH(TRIM(IF(ISNUMBER(FIND(".",D1772)),LEFT(D1772,FIND(".",D1772)-1),D1772)),PlanCont,0)),ISNUMBER(MATCH(LEFT(TRIM(IF(ISNUMBER(FIND(".",D1772)),LEFT(D1772,FIND(".",D1772)-1),D1772)),4),PlanCont,0)),ISNUMBER(MATCH(LEFT(TRIM(IF(ISNUMBER(FIND(".",D1772)),LEFT(D1772,FIND(".",D1772)-1),D1772)),3),PlanCont,0)))),"Contul debitor nu există în plan. ",""))&amp;IF(E1772="","Lipsește contul creditor. ",IF(NOT(OR(ISNUMBER(MATCH(TRIM(IF(ISNUMBER(FIND(".",E1772)),LEFT(E1772,FIND(".",E1772)-1),E1772)),PlanCont,0)),ISNUMBER(MATCH(LEFT(TRIM(IF(ISNUMBER(FIND(".",E1772)),LEFT(E1772,FIND(".",E1772)-1),E1772)),4),PlanCont,0)),ISNUMBER(MATCH(LEFT(TRIM(IF(ISNUMBER(FIND(".",E1772)),LEFT(E1772,FIND(".",E1772)-1),E1772)),3),PlanCont,0)))),"Contul creditor nu există în plan. ",""))&amp;IF(AND(D1772&lt;&gt;"",TRIM(D1772&amp;"")=TRIM(E1772&amp;"")),"Același cont pe debit și credit. ","")&amp;IF(N(F1772)=0,"Lipsește suma. ","")&amp;IF(AND(N(F1772)&lt;0,J1772&lt;&gt;"Stornare"),"Sumă negativă într-o notă care nu e de stornare. ","")&amp;IF(C1772="","Lipsește explicația. ","")))</f>
        <v/>
      </c>
      <c r="L1772" s="1" t="str">
        <f>IF(B1772="","",B1772&amp;"|"&amp;COUNTIF($B$5:B1772,B1772))</f>
        <v/>
      </c>
      <c r="M1772" s="1" t="str">
        <f t="shared" si="83"/>
        <v/>
      </c>
    </row>
    <row r="1773" spans="2:13" x14ac:dyDescent="0.2">
      <c r="B1773" s="18"/>
      <c r="C1773" s="13"/>
      <c r="D1773" s="22"/>
      <c r="E1773" s="22"/>
      <c r="F1773" s="23"/>
      <c r="G1773" s="24" t="str">
        <f>IF(B1773="","",IFERROR(INDEX('Registru note'!$C$5:$C$504,MATCH(B1773,'Registru note'!$B$5:$B$504,0)),""))</f>
        <v/>
      </c>
      <c r="H1773" s="25" t="str">
        <f t="shared" si="81"/>
        <v/>
      </c>
      <c r="I1773" s="25" t="str">
        <f t="shared" si="82"/>
        <v/>
      </c>
      <c r="J1773" s="15" t="str">
        <f>IF(B1773="","",IFERROR(INDEX('Registru note'!$D$5:$D$504,MATCH(B1773,'Registru note'!$B$5:$B$504,0)),""))</f>
        <v/>
      </c>
      <c r="K1773" s="17" t="str">
        <f>IF(AND(B1773="",D1773="",E1773=""),"",TRIM(IF(ISNA(MATCH(B1773,'Registru note'!$B$5:$B$504,0)),"Nota nu există în registru. ","")&amp;IF(D1773="","Lipsește contul debitor. ",IF(NOT(OR(ISNUMBER(MATCH(TRIM(IF(ISNUMBER(FIND(".",D1773)),LEFT(D1773,FIND(".",D1773)-1),D1773)),PlanCont,0)),ISNUMBER(MATCH(LEFT(TRIM(IF(ISNUMBER(FIND(".",D1773)),LEFT(D1773,FIND(".",D1773)-1),D1773)),4),PlanCont,0)),ISNUMBER(MATCH(LEFT(TRIM(IF(ISNUMBER(FIND(".",D1773)),LEFT(D1773,FIND(".",D1773)-1),D1773)),3),PlanCont,0)))),"Contul debitor nu există în plan. ",""))&amp;IF(E1773="","Lipsește contul creditor. ",IF(NOT(OR(ISNUMBER(MATCH(TRIM(IF(ISNUMBER(FIND(".",E1773)),LEFT(E1773,FIND(".",E1773)-1),E1773)),PlanCont,0)),ISNUMBER(MATCH(LEFT(TRIM(IF(ISNUMBER(FIND(".",E1773)),LEFT(E1773,FIND(".",E1773)-1),E1773)),4),PlanCont,0)),ISNUMBER(MATCH(LEFT(TRIM(IF(ISNUMBER(FIND(".",E1773)),LEFT(E1773,FIND(".",E1773)-1),E1773)),3),PlanCont,0)))),"Contul creditor nu există în plan. ",""))&amp;IF(AND(D1773&lt;&gt;"",TRIM(D1773&amp;"")=TRIM(E1773&amp;"")),"Același cont pe debit și credit. ","")&amp;IF(N(F1773)=0,"Lipsește suma. ","")&amp;IF(AND(N(F1773)&lt;0,J1773&lt;&gt;"Stornare"),"Sumă negativă într-o notă care nu e de stornare. ","")&amp;IF(C1773="","Lipsește explicația. ","")))</f>
        <v/>
      </c>
      <c r="L1773" s="1" t="str">
        <f>IF(B1773="","",B1773&amp;"|"&amp;COUNTIF($B$5:B1773,B1773))</f>
        <v/>
      </c>
      <c r="M1773" s="1" t="str">
        <f t="shared" si="83"/>
        <v/>
      </c>
    </row>
    <row r="1774" spans="2:13" x14ac:dyDescent="0.2">
      <c r="B1774" s="18"/>
      <c r="C1774" s="13"/>
      <c r="D1774" s="22"/>
      <c r="E1774" s="22"/>
      <c r="F1774" s="23"/>
      <c r="G1774" s="24" t="str">
        <f>IF(B1774="","",IFERROR(INDEX('Registru note'!$C$5:$C$504,MATCH(B1774,'Registru note'!$B$5:$B$504,0)),""))</f>
        <v/>
      </c>
      <c r="H1774" s="25" t="str">
        <f t="shared" si="81"/>
        <v/>
      </c>
      <c r="I1774" s="25" t="str">
        <f t="shared" si="82"/>
        <v/>
      </c>
      <c r="J1774" s="15" t="str">
        <f>IF(B1774="","",IFERROR(INDEX('Registru note'!$D$5:$D$504,MATCH(B1774,'Registru note'!$B$5:$B$504,0)),""))</f>
        <v/>
      </c>
      <c r="K1774" s="17" t="str">
        <f>IF(AND(B1774="",D1774="",E1774=""),"",TRIM(IF(ISNA(MATCH(B1774,'Registru note'!$B$5:$B$504,0)),"Nota nu există în registru. ","")&amp;IF(D1774="","Lipsește contul debitor. ",IF(NOT(OR(ISNUMBER(MATCH(TRIM(IF(ISNUMBER(FIND(".",D1774)),LEFT(D1774,FIND(".",D1774)-1),D1774)),PlanCont,0)),ISNUMBER(MATCH(LEFT(TRIM(IF(ISNUMBER(FIND(".",D1774)),LEFT(D1774,FIND(".",D1774)-1),D1774)),4),PlanCont,0)),ISNUMBER(MATCH(LEFT(TRIM(IF(ISNUMBER(FIND(".",D1774)),LEFT(D1774,FIND(".",D1774)-1),D1774)),3),PlanCont,0)))),"Contul debitor nu există în plan. ",""))&amp;IF(E1774="","Lipsește contul creditor. ",IF(NOT(OR(ISNUMBER(MATCH(TRIM(IF(ISNUMBER(FIND(".",E1774)),LEFT(E1774,FIND(".",E1774)-1),E1774)),PlanCont,0)),ISNUMBER(MATCH(LEFT(TRIM(IF(ISNUMBER(FIND(".",E1774)),LEFT(E1774,FIND(".",E1774)-1),E1774)),4),PlanCont,0)),ISNUMBER(MATCH(LEFT(TRIM(IF(ISNUMBER(FIND(".",E1774)),LEFT(E1774,FIND(".",E1774)-1),E1774)),3),PlanCont,0)))),"Contul creditor nu există în plan. ",""))&amp;IF(AND(D1774&lt;&gt;"",TRIM(D1774&amp;"")=TRIM(E1774&amp;"")),"Același cont pe debit și credit. ","")&amp;IF(N(F1774)=0,"Lipsește suma. ","")&amp;IF(AND(N(F1774)&lt;0,J1774&lt;&gt;"Stornare"),"Sumă negativă într-o notă care nu e de stornare. ","")&amp;IF(C1774="","Lipsește explicația. ","")))</f>
        <v/>
      </c>
      <c r="L1774" s="1" t="str">
        <f>IF(B1774="","",B1774&amp;"|"&amp;COUNTIF($B$5:B1774,B1774))</f>
        <v/>
      </c>
      <c r="M1774" s="1" t="str">
        <f t="shared" si="83"/>
        <v/>
      </c>
    </row>
    <row r="1775" spans="2:13" x14ac:dyDescent="0.2">
      <c r="B1775" s="18"/>
      <c r="C1775" s="13"/>
      <c r="D1775" s="22"/>
      <c r="E1775" s="22"/>
      <c r="F1775" s="23"/>
      <c r="G1775" s="24" t="str">
        <f>IF(B1775="","",IFERROR(INDEX('Registru note'!$C$5:$C$504,MATCH(B1775,'Registru note'!$B$5:$B$504,0)),""))</f>
        <v/>
      </c>
      <c r="H1775" s="25" t="str">
        <f t="shared" si="81"/>
        <v/>
      </c>
      <c r="I1775" s="25" t="str">
        <f t="shared" si="82"/>
        <v/>
      </c>
      <c r="J1775" s="15" t="str">
        <f>IF(B1775="","",IFERROR(INDEX('Registru note'!$D$5:$D$504,MATCH(B1775,'Registru note'!$B$5:$B$504,0)),""))</f>
        <v/>
      </c>
      <c r="K1775" s="17" t="str">
        <f>IF(AND(B1775="",D1775="",E1775=""),"",TRIM(IF(ISNA(MATCH(B1775,'Registru note'!$B$5:$B$504,0)),"Nota nu există în registru. ","")&amp;IF(D1775="","Lipsește contul debitor. ",IF(NOT(OR(ISNUMBER(MATCH(TRIM(IF(ISNUMBER(FIND(".",D1775)),LEFT(D1775,FIND(".",D1775)-1),D1775)),PlanCont,0)),ISNUMBER(MATCH(LEFT(TRIM(IF(ISNUMBER(FIND(".",D1775)),LEFT(D1775,FIND(".",D1775)-1),D1775)),4),PlanCont,0)),ISNUMBER(MATCH(LEFT(TRIM(IF(ISNUMBER(FIND(".",D1775)),LEFT(D1775,FIND(".",D1775)-1),D1775)),3),PlanCont,0)))),"Contul debitor nu există în plan. ",""))&amp;IF(E1775="","Lipsește contul creditor. ",IF(NOT(OR(ISNUMBER(MATCH(TRIM(IF(ISNUMBER(FIND(".",E1775)),LEFT(E1775,FIND(".",E1775)-1),E1775)),PlanCont,0)),ISNUMBER(MATCH(LEFT(TRIM(IF(ISNUMBER(FIND(".",E1775)),LEFT(E1775,FIND(".",E1775)-1),E1775)),4),PlanCont,0)),ISNUMBER(MATCH(LEFT(TRIM(IF(ISNUMBER(FIND(".",E1775)),LEFT(E1775,FIND(".",E1775)-1),E1775)),3),PlanCont,0)))),"Contul creditor nu există în plan. ",""))&amp;IF(AND(D1775&lt;&gt;"",TRIM(D1775&amp;"")=TRIM(E1775&amp;"")),"Același cont pe debit și credit. ","")&amp;IF(N(F1775)=0,"Lipsește suma. ","")&amp;IF(AND(N(F1775)&lt;0,J1775&lt;&gt;"Stornare"),"Sumă negativă într-o notă care nu e de stornare. ","")&amp;IF(C1775="","Lipsește explicația. ","")))</f>
        <v/>
      </c>
      <c r="L1775" s="1" t="str">
        <f>IF(B1775="","",B1775&amp;"|"&amp;COUNTIF($B$5:B1775,B1775))</f>
        <v/>
      </c>
      <c r="M1775" s="1" t="str">
        <f t="shared" si="83"/>
        <v/>
      </c>
    </row>
    <row r="1776" spans="2:13" x14ac:dyDescent="0.2">
      <c r="B1776" s="18"/>
      <c r="C1776" s="13"/>
      <c r="D1776" s="22"/>
      <c r="E1776" s="22"/>
      <c r="F1776" s="23"/>
      <c r="G1776" s="24" t="str">
        <f>IF(B1776="","",IFERROR(INDEX('Registru note'!$C$5:$C$504,MATCH(B1776,'Registru note'!$B$5:$B$504,0)),""))</f>
        <v/>
      </c>
      <c r="H1776" s="25" t="str">
        <f t="shared" si="81"/>
        <v/>
      </c>
      <c r="I1776" s="25" t="str">
        <f t="shared" si="82"/>
        <v/>
      </c>
      <c r="J1776" s="15" t="str">
        <f>IF(B1776="","",IFERROR(INDEX('Registru note'!$D$5:$D$504,MATCH(B1776,'Registru note'!$B$5:$B$504,0)),""))</f>
        <v/>
      </c>
      <c r="K1776" s="17" t="str">
        <f>IF(AND(B1776="",D1776="",E1776=""),"",TRIM(IF(ISNA(MATCH(B1776,'Registru note'!$B$5:$B$504,0)),"Nota nu există în registru. ","")&amp;IF(D1776="","Lipsește contul debitor. ",IF(NOT(OR(ISNUMBER(MATCH(TRIM(IF(ISNUMBER(FIND(".",D1776)),LEFT(D1776,FIND(".",D1776)-1),D1776)),PlanCont,0)),ISNUMBER(MATCH(LEFT(TRIM(IF(ISNUMBER(FIND(".",D1776)),LEFT(D1776,FIND(".",D1776)-1),D1776)),4),PlanCont,0)),ISNUMBER(MATCH(LEFT(TRIM(IF(ISNUMBER(FIND(".",D1776)),LEFT(D1776,FIND(".",D1776)-1),D1776)),3),PlanCont,0)))),"Contul debitor nu există în plan. ",""))&amp;IF(E1776="","Lipsește contul creditor. ",IF(NOT(OR(ISNUMBER(MATCH(TRIM(IF(ISNUMBER(FIND(".",E1776)),LEFT(E1776,FIND(".",E1776)-1),E1776)),PlanCont,0)),ISNUMBER(MATCH(LEFT(TRIM(IF(ISNUMBER(FIND(".",E1776)),LEFT(E1776,FIND(".",E1776)-1),E1776)),4),PlanCont,0)),ISNUMBER(MATCH(LEFT(TRIM(IF(ISNUMBER(FIND(".",E1776)),LEFT(E1776,FIND(".",E1776)-1),E1776)),3),PlanCont,0)))),"Contul creditor nu există în plan. ",""))&amp;IF(AND(D1776&lt;&gt;"",TRIM(D1776&amp;"")=TRIM(E1776&amp;"")),"Același cont pe debit și credit. ","")&amp;IF(N(F1776)=0,"Lipsește suma. ","")&amp;IF(AND(N(F1776)&lt;0,J1776&lt;&gt;"Stornare"),"Sumă negativă într-o notă care nu e de stornare. ","")&amp;IF(C1776="","Lipsește explicația. ","")))</f>
        <v/>
      </c>
      <c r="L1776" s="1" t="str">
        <f>IF(B1776="","",B1776&amp;"|"&amp;COUNTIF($B$5:B1776,B1776))</f>
        <v/>
      </c>
      <c r="M1776" s="1" t="str">
        <f t="shared" si="83"/>
        <v/>
      </c>
    </row>
    <row r="1777" spans="2:13" x14ac:dyDescent="0.2">
      <c r="B1777" s="18"/>
      <c r="C1777" s="13"/>
      <c r="D1777" s="22"/>
      <c r="E1777" s="22"/>
      <c r="F1777" s="23"/>
      <c r="G1777" s="24" t="str">
        <f>IF(B1777="","",IFERROR(INDEX('Registru note'!$C$5:$C$504,MATCH(B1777,'Registru note'!$B$5:$B$504,0)),""))</f>
        <v/>
      </c>
      <c r="H1777" s="25" t="str">
        <f t="shared" si="81"/>
        <v/>
      </c>
      <c r="I1777" s="25" t="str">
        <f t="shared" si="82"/>
        <v/>
      </c>
      <c r="J1777" s="15" t="str">
        <f>IF(B1777="","",IFERROR(INDEX('Registru note'!$D$5:$D$504,MATCH(B1777,'Registru note'!$B$5:$B$504,0)),""))</f>
        <v/>
      </c>
      <c r="K1777" s="17" t="str">
        <f>IF(AND(B1777="",D1777="",E1777=""),"",TRIM(IF(ISNA(MATCH(B1777,'Registru note'!$B$5:$B$504,0)),"Nota nu există în registru. ","")&amp;IF(D1777="","Lipsește contul debitor. ",IF(NOT(OR(ISNUMBER(MATCH(TRIM(IF(ISNUMBER(FIND(".",D1777)),LEFT(D1777,FIND(".",D1777)-1),D1777)),PlanCont,0)),ISNUMBER(MATCH(LEFT(TRIM(IF(ISNUMBER(FIND(".",D1777)),LEFT(D1777,FIND(".",D1777)-1),D1777)),4),PlanCont,0)),ISNUMBER(MATCH(LEFT(TRIM(IF(ISNUMBER(FIND(".",D1777)),LEFT(D1777,FIND(".",D1777)-1),D1777)),3),PlanCont,0)))),"Contul debitor nu există în plan. ",""))&amp;IF(E1777="","Lipsește contul creditor. ",IF(NOT(OR(ISNUMBER(MATCH(TRIM(IF(ISNUMBER(FIND(".",E1777)),LEFT(E1777,FIND(".",E1777)-1),E1777)),PlanCont,0)),ISNUMBER(MATCH(LEFT(TRIM(IF(ISNUMBER(FIND(".",E1777)),LEFT(E1777,FIND(".",E1777)-1),E1777)),4),PlanCont,0)),ISNUMBER(MATCH(LEFT(TRIM(IF(ISNUMBER(FIND(".",E1777)),LEFT(E1777,FIND(".",E1777)-1),E1777)),3),PlanCont,0)))),"Contul creditor nu există în plan. ",""))&amp;IF(AND(D1777&lt;&gt;"",TRIM(D1777&amp;"")=TRIM(E1777&amp;"")),"Același cont pe debit și credit. ","")&amp;IF(N(F1777)=0,"Lipsește suma. ","")&amp;IF(AND(N(F1777)&lt;0,J1777&lt;&gt;"Stornare"),"Sumă negativă într-o notă care nu e de stornare. ","")&amp;IF(C1777="","Lipsește explicația. ","")))</f>
        <v/>
      </c>
      <c r="L1777" s="1" t="str">
        <f>IF(B1777="","",B1777&amp;"|"&amp;COUNTIF($B$5:B1777,B1777))</f>
        <v/>
      </c>
      <c r="M1777" s="1" t="str">
        <f t="shared" si="83"/>
        <v/>
      </c>
    </row>
    <row r="1778" spans="2:13" x14ac:dyDescent="0.2">
      <c r="B1778" s="18"/>
      <c r="C1778" s="13"/>
      <c r="D1778" s="22"/>
      <c r="E1778" s="22"/>
      <c r="F1778" s="23"/>
      <c r="G1778" s="24" t="str">
        <f>IF(B1778="","",IFERROR(INDEX('Registru note'!$C$5:$C$504,MATCH(B1778,'Registru note'!$B$5:$B$504,0)),""))</f>
        <v/>
      </c>
      <c r="H1778" s="25" t="str">
        <f t="shared" si="81"/>
        <v/>
      </c>
      <c r="I1778" s="25" t="str">
        <f t="shared" si="82"/>
        <v/>
      </c>
      <c r="J1778" s="15" t="str">
        <f>IF(B1778="","",IFERROR(INDEX('Registru note'!$D$5:$D$504,MATCH(B1778,'Registru note'!$B$5:$B$504,0)),""))</f>
        <v/>
      </c>
      <c r="K1778" s="17" t="str">
        <f>IF(AND(B1778="",D1778="",E1778=""),"",TRIM(IF(ISNA(MATCH(B1778,'Registru note'!$B$5:$B$504,0)),"Nota nu există în registru. ","")&amp;IF(D1778="","Lipsește contul debitor. ",IF(NOT(OR(ISNUMBER(MATCH(TRIM(IF(ISNUMBER(FIND(".",D1778)),LEFT(D1778,FIND(".",D1778)-1),D1778)),PlanCont,0)),ISNUMBER(MATCH(LEFT(TRIM(IF(ISNUMBER(FIND(".",D1778)),LEFT(D1778,FIND(".",D1778)-1),D1778)),4),PlanCont,0)),ISNUMBER(MATCH(LEFT(TRIM(IF(ISNUMBER(FIND(".",D1778)),LEFT(D1778,FIND(".",D1778)-1),D1778)),3),PlanCont,0)))),"Contul debitor nu există în plan. ",""))&amp;IF(E1778="","Lipsește contul creditor. ",IF(NOT(OR(ISNUMBER(MATCH(TRIM(IF(ISNUMBER(FIND(".",E1778)),LEFT(E1778,FIND(".",E1778)-1),E1778)),PlanCont,0)),ISNUMBER(MATCH(LEFT(TRIM(IF(ISNUMBER(FIND(".",E1778)),LEFT(E1778,FIND(".",E1778)-1),E1778)),4),PlanCont,0)),ISNUMBER(MATCH(LEFT(TRIM(IF(ISNUMBER(FIND(".",E1778)),LEFT(E1778,FIND(".",E1778)-1),E1778)),3),PlanCont,0)))),"Contul creditor nu există în plan. ",""))&amp;IF(AND(D1778&lt;&gt;"",TRIM(D1778&amp;"")=TRIM(E1778&amp;"")),"Același cont pe debit și credit. ","")&amp;IF(N(F1778)=0,"Lipsește suma. ","")&amp;IF(AND(N(F1778)&lt;0,J1778&lt;&gt;"Stornare"),"Sumă negativă într-o notă care nu e de stornare. ","")&amp;IF(C1778="","Lipsește explicația. ","")))</f>
        <v/>
      </c>
      <c r="L1778" s="1" t="str">
        <f>IF(B1778="","",B1778&amp;"|"&amp;COUNTIF($B$5:B1778,B1778))</f>
        <v/>
      </c>
      <c r="M1778" s="1" t="str">
        <f t="shared" si="83"/>
        <v/>
      </c>
    </row>
    <row r="1779" spans="2:13" x14ac:dyDescent="0.2">
      <c r="B1779" s="18"/>
      <c r="C1779" s="13"/>
      <c r="D1779" s="22"/>
      <c r="E1779" s="22"/>
      <c r="F1779" s="23"/>
      <c r="G1779" s="24" t="str">
        <f>IF(B1779="","",IFERROR(INDEX('Registru note'!$C$5:$C$504,MATCH(B1779,'Registru note'!$B$5:$B$504,0)),""))</f>
        <v/>
      </c>
      <c r="H1779" s="25" t="str">
        <f t="shared" si="81"/>
        <v/>
      </c>
      <c r="I1779" s="25" t="str">
        <f t="shared" si="82"/>
        <v/>
      </c>
      <c r="J1779" s="15" t="str">
        <f>IF(B1779="","",IFERROR(INDEX('Registru note'!$D$5:$D$504,MATCH(B1779,'Registru note'!$B$5:$B$504,0)),""))</f>
        <v/>
      </c>
      <c r="K1779" s="17" t="str">
        <f>IF(AND(B1779="",D1779="",E1779=""),"",TRIM(IF(ISNA(MATCH(B1779,'Registru note'!$B$5:$B$504,0)),"Nota nu există în registru. ","")&amp;IF(D1779="","Lipsește contul debitor. ",IF(NOT(OR(ISNUMBER(MATCH(TRIM(IF(ISNUMBER(FIND(".",D1779)),LEFT(D1779,FIND(".",D1779)-1),D1779)),PlanCont,0)),ISNUMBER(MATCH(LEFT(TRIM(IF(ISNUMBER(FIND(".",D1779)),LEFT(D1779,FIND(".",D1779)-1),D1779)),4),PlanCont,0)),ISNUMBER(MATCH(LEFT(TRIM(IF(ISNUMBER(FIND(".",D1779)),LEFT(D1779,FIND(".",D1779)-1),D1779)),3),PlanCont,0)))),"Contul debitor nu există în plan. ",""))&amp;IF(E1779="","Lipsește contul creditor. ",IF(NOT(OR(ISNUMBER(MATCH(TRIM(IF(ISNUMBER(FIND(".",E1779)),LEFT(E1779,FIND(".",E1779)-1),E1779)),PlanCont,0)),ISNUMBER(MATCH(LEFT(TRIM(IF(ISNUMBER(FIND(".",E1779)),LEFT(E1779,FIND(".",E1779)-1),E1779)),4),PlanCont,0)),ISNUMBER(MATCH(LEFT(TRIM(IF(ISNUMBER(FIND(".",E1779)),LEFT(E1779,FIND(".",E1779)-1),E1779)),3),PlanCont,0)))),"Contul creditor nu există în plan. ",""))&amp;IF(AND(D1779&lt;&gt;"",TRIM(D1779&amp;"")=TRIM(E1779&amp;"")),"Același cont pe debit și credit. ","")&amp;IF(N(F1779)=0,"Lipsește suma. ","")&amp;IF(AND(N(F1779)&lt;0,J1779&lt;&gt;"Stornare"),"Sumă negativă într-o notă care nu e de stornare. ","")&amp;IF(C1779="","Lipsește explicația. ","")))</f>
        <v/>
      </c>
      <c r="L1779" s="1" t="str">
        <f>IF(B1779="","",B1779&amp;"|"&amp;COUNTIF($B$5:B1779,B1779))</f>
        <v/>
      </c>
      <c r="M1779" s="1" t="str">
        <f t="shared" si="83"/>
        <v/>
      </c>
    </row>
    <row r="1780" spans="2:13" x14ac:dyDescent="0.2">
      <c r="B1780" s="18"/>
      <c r="C1780" s="13"/>
      <c r="D1780" s="22"/>
      <c r="E1780" s="22"/>
      <c r="F1780" s="23"/>
      <c r="G1780" s="24" t="str">
        <f>IF(B1780="","",IFERROR(INDEX('Registru note'!$C$5:$C$504,MATCH(B1780,'Registru note'!$B$5:$B$504,0)),""))</f>
        <v/>
      </c>
      <c r="H1780" s="25" t="str">
        <f t="shared" si="81"/>
        <v/>
      </c>
      <c r="I1780" s="25" t="str">
        <f t="shared" si="82"/>
        <v/>
      </c>
      <c r="J1780" s="15" t="str">
        <f>IF(B1780="","",IFERROR(INDEX('Registru note'!$D$5:$D$504,MATCH(B1780,'Registru note'!$B$5:$B$504,0)),""))</f>
        <v/>
      </c>
      <c r="K1780" s="17" t="str">
        <f>IF(AND(B1780="",D1780="",E1780=""),"",TRIM(IF(ISNA(MATCH(B1780,'Registru note'!$B$5:$B$504,0)),"Nota nu există în registru. ","")&amp;IF(D1780="","Lipsește contul debitor. ",IF(NOT(OR(ISNUMBER(MATCH(TRIM(IF(ISNUMBER(FIND(".",D1780)),LEFT(D1780,FIND(".",D1780)-1),D1780)),PlanCont,0)),ISNUMBER(MATCH(LEFT(TRIM(IF(ISNUMBER(FIND(".",D1780)),LEFT(D1780,FIND(".",D1780)-1),D1780)),4),PlanCont,0)),ISNUMBER(MATCH(LEFT(TRIM(IF(ISNUMBER(FIND(".",D1780)),LEFT(D1780,FIND(".",D1780)-1),D1780)),3),PlanCont,0)))),"Contul debitor nu există în plan. ",""))&amp;IF(E1780="","Lipsește contul creditor. ",IF(NOT(OR(ISNUMBER(MATCH(TRIM(IF(ISNUMBER(FIND(".",E1780)),LEFT(E1780,FIND(".",E1780)-1),E1780)),PlanCont,0)),ISNUMBER(MATCH(LEFT(TRIM(IF(ISNUMBER(FIND(".",E1780)),LEFT(E1780,FIND(".",E1780)-1),E1780)),4),PlanCont,0)),ISNUMBER(MATCH(LEFT(TRIM(IF(ISNUMBER(FIND(".",E1780)),LEFT(E1780,FIND(".",E1780)-1),E1780)),3),PlanCont,0)))),"Contul creditor nu există în plan. ",""))&amp;IF(AND(D1780&lt;&gt;"",TRIM(D1780&amp;"")=TRIM(E1780&amp;"")),"Același cont pe debit și credit. ","")&amp;IF(N(F1780)=0,"Lipsește suma. ","")&amp;IF(AND(N(F1780)&lt;0,J1780&lt;&gt;"Stornare"),"Sumă negativă într-o notă care nu e de stornare. ","")&amp;IF(C1780="","Lipsește explicația. ","")))</f>
        <v/>
      </c>
      <c r="L1780" s="1" t="str">
        <f>IF(B1780="","",B1780&amp;"|"&amp;COUNTIF($B$5:B1780,B1780))</f>
        <v/>
      </c>
      <c r="M1780" s="1" t="str">
        <f t="shared" si="83"/>
        <v/>
      </c>
    </row>
    <row r="1781" spans="2:13" x14ac:dyDescent="0.2">
      <c r="B1781" s="18"/>
      <c r="C1781" s="13"/>
      <c r="D1781" s="22"/>
      <c r="E1781" s="22"/>
      <c r="F1781" s="23"/>
      <c r="G1781" s="24" t="str">
        <f>IF(B1781="","",IFERROR(INDEX('Registru note'!$C$5:$C$504,MATCH(B1781,'Registru note'!$B$5:$B$504,0)),""))</f>
        <v/>
      </c>
      <c r="H1781" s="25" t="str">
        <f t="shared" si="81"/>
        <v/>
      </c>
      <c r="I1781" s="25" t="str">
        <f t="shared" si="82"/>
        <v/>
      </c>
      <c r="J1781" s="15" t="str">
        <f>IF(B1781="","",IFERROR(INDEX('Registru note'!$D$5:$D$504,MATCH(B1781,'Registru note'!$B$5:$B$504,0)),""))</f>
        <v/>
      </c>
      <c r="K1781" s="17" t="str">
        <f>IF(AND(B1781="",D1781="",E1781=""),"",TRIM(IF(ISNA(MATCH(B1781,'Registru note'!$B$5:$B$504,0)),"Nota nu există în registru. ","")&amp;IF(D1781="","Lipsește contul debitor. ",IF(NOT(OR(ISNUMBER(MATCH(TRIM(IF(ISNUMBER(FIND(".",D1781)),LEFT(D1781,FIND(".",D1781)-1),D1781)),PlanCont,0)),ISNUMBER(MATCH(LEFT(TRIM(IF(ISNUMBER(FIND(".",D1781)),LEFT(D1781,FIND(".",D1781)-1),D1781)),4),PlanCont,0)),ISNUMBER(MATCH(LEFT(TRIM(IF(ISNUMBER(FIND(".",D1781)),LEFT(D1781,FIND(".",D1781)-1),D1781)),3),PlanCont,0)))),"Contul debitor nu există în plan. ",""))&amp;IF(E1781="","Lipsește contul creditor. ",IF(NOT(OR(ISNUMBER(MATCH(TRIM(IF(ISNUMBER(FIND(".",E1781)),LEFT(E1781,FIND(".",E1781)-1),E1781)),PlanCont,0)),ISNUMBER(MATCH(LEFT(TRIM(IF(ISNUMBER(FIND(".",E1781)),LEFT(E1781,FIND(".",E1781)-1),E1781)),4),PlanCont,0)),ISNUMBER(MATCH(LEFT(TRIM(IF(ISNUMBER(FIND(".",E1781)),LEFT(E1781,FIND(".",E1781)-1),E1781)),3),PlanCont,0)))),"Contul creditor nu există în plan. ",""))&amp;IF(AND(D1781&lt;&gt;"",TRIM(D1781&amp;"")=TRIM(E1781&amp;"")),"Același cont pe debit și credit. ","")&amp;IF(N(F1781)=0,"Lipsește suma. ","")&amp;IF(AND(N(F1781)&lt;0,J1781&lt;&gt;"Stornare"),"Sumă negativă într-o notă care nu e de stornare. ","")&amp;IF(C1781="","Lipsește explicația. ","")))</f>
        <v/>
      </c>
      <c r="L1781" s="1" t="str">
        <f>IF(B1781="","",B1781&amp;"|"&amp;COUNTIF($B$5:B1781,B1781))</f>
        <v/>
      </c>
      <c r="M1781" s="1" t="str">
        <f t="shared" si="83"/>
        <v/>
      </c>
    </row>
    <row r="1782" spans="2:13" x14ac:dyDescent="0.2">
      <c r="B1782" s="18"/>
      <c r="C1782" s="13"/>
      <c r="D1782" s="22"/>
      <c r="E1782" s="22"/>
      <c r="F1782" s="23"/>
      <c r="G1782" s="24" t="str">
        <f>IF(B1782="","",IFERROR(INDEX('Registru note'!$C$5:$C$504,MATCH(B1782,'Registru note'!$B$5:$B$504,0)),""))</f>
        <v/>
      </c>
      <c r="H1782" s="25" t="str">
        <f t="shared" si="81"/>
        <v/>
      </c>
      <c r="I1782" s="25" t="str">
        <f t="shared" si="82"/>
        <v/>
      </c>
      <c r="J1782" s="15" t="str">
        <f>IF(B1782="","",IFERROR(INDEX('Registru note'!$D$5:$D$504,MATCH(B1782,'Registru note'!$B$5:$B$504,0)),""))</f>
        <v/>
      </c>
      <c r="K1782" s="17" t="str">
        <f>IF(AND(B1782="",D1782="",E1782=""),"",TRIM(IF(ISNA(MATCH(B1782,'Registru note'!$B$5:$B$504,0)),"Nota nu există în registru. ","")&amp;IF(D1782="","Lipsește contul debitor. ",IF(NOT(OR(ISNUMBER(MATCH(TRIM(IF(ISNUMBER(FIND(".",D1782)),LEFT(D1782,FIND(".",D1782)-1),D1782)),PlanCont,0)),ISNUMBER(MATCH(LEFT(TRIM(IF(ISNUMBER(FIND(".",D1782)),LEFT(D1782,FIND(".",D1782)-1),D1782)),4),PlanCont,0)),ISNUMBER(MATCH(LEFT(TRIM(IF(ISNUMBER(FIND(".",D1782)),LEFT(D1782,FIND(".",D1782)-1),D1782)),3),PlanCont,0)))),"Contul debitor nu există în plan. ",""))&amp;IF(E1782="","Lipsește contul creditor. ",IF(NOT(OR(ISNUMBER(MATCH(TRIM(IF(ISNUMBER(FIND(".",E1782)),LEFT(E1782,FIND(".",E1782)-1),E1782)),PlanCont,0)),ISNUMBER(MATCH(LEFT(TRIM(IF(ISNUMBER(FIND(".",E1782)),LEFT(E1782,FIND(".",E1782)-1),E1782)),4),PlanCont,0)),ISNUMBER(MATCH(LEFT(TRIM(IF(ISNUMBER(FIND(".",E1782)),LEFT(E1782,FIND(".",E1782)-1),E1782)),3),PlanCont,0)))),"Contul creditor nu există în plan. ",""))&amp;IF(AND(D1782&lt;&gt;"",TRIM(D1782&amp;"")=TRIM(E1782&amp;"")),"Același cont pe debit și credit. ","")&amp;IF(N(F1782)=0,"Lipsește suma. ","")&amp;IF(AND(N(F1782)&lt;0,J1782&lt;&gt;"Stornare"),"Sumă negativă într-o notă care nu e de stornare. ","")&amp;IF(C1782="","Lipsește explicația. ","")))</f>
        <v/>
      </c>
      <c r="L1782" s="1" t="str">
        <f>IF(B1782="","",B1782&amp;"|"&amp;COUNTIF($B$5:B1782,B1782))</f>
        <v/>
      </c>
      <c r="M1782" s="1" t="str">
        <f t="shared" si="83"/>
        <v/>
      </c>
    </row>
    <row r="1783" spans="2:13" x14ac:dyDescent="0.2">
      <c r="B1783" s="18"/>
      <c r="C1783" s="13"/>
      <c r="D1783" s="22"/>
      <c r="E1783" s="22"/>
      <c r="F1783" s="23"/>
      <c r="G1783" s="24" t="str">
        <f>IF(B1783="","",IFERROR(INDEX('Registru note'!$C$5:$C$504,MATCH(B1783,'Registru note'!$B$5:$B$504,0)),""))</f>
        <v/>
      </c>
      <c r="H1783" s="25" t="str">
        <f t="shared" si="81"/>
        <v/>
      </c>
      <c r="I1783" s="25" t="str">
        <f t="shared" si="82"/>
        <v/>
      </c>
      <c r="J1783" s="15" t="str">
        <f>IF(B1783="","",IFERROR(INDEX('Registru note'!$D$5:$D$504,MATCH(B1783,'Registru note'!$B$5:$B$504,0)),""))</f>
        <v/>
      </c>
      <c r="K1783" s="17" t="str">
        <f>IF(AND(B1783="",D1783="",E1783=""),"",TRIM(IF(ISNA(MATCH(B1783,'Registru note'!$B$5:$B$504,0)),"Nota nu există în registru. ","")&amp;IF(D1783="","Lipsește contul debitor. ",IF(NOT(OR(ISNUMBER(MATCH(TRIM(IF(ISNUMBER(FIND(".",D1783)),LEFT(D1783,FIND(".",D1783)-1),D1783)),PlanCont,0)),ISNUMBER(MATCH(LEFT(TRIM(IF(ISNUMBER(FIND(".",D1783)),LEFT(D1783,FIND(".",D1783)-1),D1783)),4),PlanCont,0)),ISNUMBER(MATCH(LEFT(TRIM(IF(ISNUMBER(FIND(".",D1783)),LEFT(D1783,FIND(".",D1783)-1),D1783)),3),PlanCont,0)))),"Contul debitor nu există în plan. ",""))&amp;IF(E1783="","Lipsește contul creditor. ",IF(NOT(OR(ISNUMBER(MATCH(TRIM(IF(ISNUMBER(FIND(".",E1783)),LEFT(E1783,FIND(".",E1783)-1),E1783)),PlanCont,0)),ISNUMBER(MATCH(LEFT(TRIM(IF(ISNUMBER(FIND(".",E1783)),LEFT(E1783,FIND(".",E1783)-1),E1783)),4),PlanCont,0)),ISNUMBER(MATCH(LEFT(TRIM(IF(ISNUMBER(FIND(".",E1783)),LEFT(E1783,FIND(".",E1783)-1),E1783)),3),PlanCont,0)))),"Contul creditor nu există în plan. ",""))&amp;IF(AND(D1783&lt;&gt;"",TRIM(D1783&amp;"")=TRIM(E1783&amp;"")),"Același cont pe debit și credit. ","")&amp;IF(N(F1783)=0,"Lipsește suma. ","")&amp;IF(AND(N(F1783)&lt;0,J1783&lt;&gt;"Stornare"),"Sumă negativă într-o notă care nu e de stornare. ","")&amp;IF(C1783="","Lipsește explicația. ","")))</f>
        <v/>
      </c>
      <c r="L1783" s="1" t="str">
        <f>IF(B1783="","",B1783&amp;"|"&amp;COUNTIF($B$5:B1783,B1783))</f>
        <v/>
      </c>
      <c r="M1783" s="1" t="str">
        <f t="shared" si="83"/>
        <v/>
      </c>
    </row>
    <row r="1784" spans="2:13" x14ac:dyDescent="0.2">
      <c r="B1784" s="18"/>
      <c r="C1784" s="13"/>
      <c r="D1784" s="22"/>
      <c r="E1784" s="22"/>
      <c r="F1784" s="23"/>
      <c r="G1784" s="24" t="str">
        <f>IF(B1784="","",IFERROR(INDEX('Registru note'!$C$5:$C$504,MATCH(B1784,'Registru note'!$B$5:$B$504,0)),""))</f>
        <v/>
      </c>
      <c r="H1784" s="25" t="str">
        <f t="shared" si="81"/>
        <v/>
      </c>
      <c r="I1784" s="25" t="str">
        <f t="shared" si="82"/>
        <v/>
      </c>
      <c r="J1784" s="15" t="str">
        <f>IF(B1784="","",IFERROR(INDEX('Registru note'!$D$5:$D$504,MATCH(B1784,'Registru note'!$B$5:$B$504,0)),""))</f>
        <v/>
      </c>
      <c r="K1784" s="17" t="str">
        <f>IF(AND(B1784="",D1784="",E1784=""),"",TRIM(IF(ISNA(MATCH(B1784,'Registru note'!$B$5:$B$504,0)),"Nota nu există în registru. ","")&amp;IF(D1784="","Lipsește contul debitor. ",IF(NOT(OR(ISNUMBER(MATCH(TRIM(IF(ISNUMBER(FIND(".",D1784)),LEFT(D1784,FIND(".",D1784)-1),D1784)),PlanCont,0)),ISNUMBER(MATCH(LEFT(TRIM(IF(ISNUMBER(FIND(".",D1784)),LEFT(D1784,FIND(".",D1784)-1),D1784)),4),PlanCont,0)),ISNUMBER(MATCH(LEFT(TRIM(IF(ISNUMBER(FIND(".",D1784)),LEFT(D1784,FIND(".",D1784)-1),D1784)),3),PlanCont,0)))),"Contul debitor nu există în plan. ",""))&amp;IF(E1784="","Lipsește contul creditor. ",IF(NOT(OR(ISNUMBER(MATCH(TRIM(IF(ISNUMBER(FIND(".",E1784)),LEFT(E1784,FIND(".",E1784)-1),E1784)),PlanCont,0)),ISNUMBER(MATCH(LEFT(TRIM(IF(ISNUMBER(FIND(".",E1784)),LEFT(E1784,FIND(".",E1784)-1),E1784)),4),PlanCont,0)),ISNUMBER(MATCH(LEFT(TRIM(IF(ISNUMBER(FIND(".",E1784)),LEFT(E1784,FIND(".",E1784)-1),E1784)),3),PlanCont,0)))),"Contul creditor nu există în plan. ",""))&amp;IF(AND(D1784&lt;&gt;"",TRIM(D1784&amp;"")=TRIM(E1784&amp;"")),"Același cont pe debit și credit. ","")&amp;IF(N(F1784)=0,"Lipsește suma. ","")&amp;IF(AND(N(F1784)&lt;0,J1784&lt;&gt;"Stornare"),"Sumă negativă într-o notă care nu e de stornare. ","")&amp;IF(C1784="","Lipsește explicația. ","")))</f>
        <v/>
      </c>
      <c r="L1784" s="1" t="str">
        <f>IF(B1784="","",B1784&amp;"|"&amp;COUNTIF($B$5:B1784,B1784))</f>
        <v/>
      </c>
      <c r="M1784" s="1" t="str">
        <f t="shared" si="83"/>
        <v/>
      </c>
    </row>
    <row r="1785" spans="2:13" x14ac:dyDescent="0.2">
      <c r="B1785" s="18"/>
      <c r="C1785" s="13"/>
      <c r="D1785" s="22"/>
      <c r="E1785" s="22"/>
      <c r="F1785" s="23"/>
      <c r="G1785" s="24" t="str">
        <f>IF(B1785="","",IFERROR(INDEX('Registru note'!$C$5:$C$504,MATCH(B1785,'Registru note'!$B$5:$B$504,0)),""))</f>
        <v/>
      </c>
      <c r="H1785" s="25" t="str">
        <f t="shared" si="81"/>
        <v/>
      </c>
      <c r="I1785" s="25" t="str">
        <f t="shared" si="82"/>
        <v/>
      </c>
      <c r="J1785" s="15" t="str">
        <f>IF(B1785="","",IFERROR(INDEX('Registru note'!$D$5:$D$504,MATCH(B1785,'Registru note'!$B$5:$B$504,0)),""))</f>
        <v/>
      </c>
      <c r="K1785" s="17" t="str">
        <f>IF(AND(B1785="",D1785="",E1785=""),"",TRIM(IF(ISNA(MATCH(B1785,'Registru note'!$B$5:$B$504,0)),"Nota nu există în registru. ","")&amp;IF(D1785="","Lipsește contul debitor. ",IF(NOT(OR(ISNUMBER(MATCH(TRIM(IF(ISNUMBER(FIND(".",D1785)),LEFT(D1785,FIND(".",D1785)-1),D1785)),PlanCont,0)),ISNUMBER(MATCH(LEFT(TRIM(IF(ISNUMBER(FIND(".",D1785)),LEFT(D1785,FIND(".",D1785)-1),D1785)),4),PlanCont,0)),ISNUMBER(MATCH(LEFT(TRIM(IF(ISNUMBER(FIND(".",D1785)),LEFT(D1785,FIND(".",D1785)-1),D1785)),3),PlanCont,0)))),"Contul debitor nu există în plan. ",""))&amp;IF(E1785="","Lipsește contul creditor. ",IF(NOT(OR(ISNUMBER(MATCH(TRIM(IF(ISNUMBER(FIND(".",E1785)),LEFT(E1785,FIND(".",E1785)-1),E1785)),PlanCont,0)),ISNUMBER(MATCH(LEFT(TRIM(IF(ISNUMBER(FIND(".",E1785)),LEFT(E1785,FIND(".",E1785)-1),E1785)),4),PlanCont,0)),ISNUMBER(MATCH(LEFT(TRIM(IF(ISNUMBER(FIND(".",E1785)),LEFT(E1785,FIND(".",E1785)-1),E1785)),3),PlanCont,0)))),"Contul creditor nu există în plan. ",""))&amp;IF(AND(D1785&lt;&gt;"",TRIM(D1785&amp;"")=TRIM(E1785&amp;"")),"Același cont pe debit și credit. ","")&amp;IF(N(F1785)=0,"Lipsește suma. ","")&amp;IF(AND(N(F1785)&lt;0,J1785&lt;&gt;"Stornare"),"Sumă negativă într-o notă care nu e de stornare. ","")&amp;IF(C1785="","Lipsește explicația. ","")))</f>
        <v/>
      </c>
      <c r="L1785" s="1" t="str">
        <f>IF(B1785="","",B1785&amp;"|"&amp;COUNTIF($B$5:B1785,B1785))</f>
        <v/>
      </c>
      <c r="M1785" s="1" t="str">
        <f t="shared" si="83"/>
        <v/>
      </c>
    </row>
    <row r="1786" spans="2:13" x14ac:dyDescent="0.2">
      <c r="B1786" s="18"/>
      <c r="C1786" s="13"/>
      <c r="D1786" s="22"/>
      <c r="E1786" s="22"/>
      <c r="F1786" s="23"/>
      <c r="G1786" s="24" t="str">
        <f>IF(B1786="","",IFERROR(INDEX('Registru note'!$C$5:$C$504,MATCH(B1786,'Registru note'!$B$5:$B$504,0)),""))</f>
        <v/>
      </c>
      <c r="H1786" s="25" t="str">
        <f t="shared" si="81"/>
        <v/>
      </c>
      <c r="I1786" s="25" t="str">
        <f t="shared" si="82"/>
        <v/>
      </c>
      <c r="J1786" s="15" t="str">
        <f>IF(B1786="","",IFERROR(INDEX('Registru note'!$D$5:$D$504,MATCH(B1786,'Registru note'!$B$5:$B$504,0)),""))</f>
        <v/>
      </c>
      <c r="K1786" s="17" t="str">
        <f>IF(AND(B1786="",D1786="",E1786=""),"",TRIM(IF(ISNA(MATCH(B1786,'Registru note'!$B$5:$B$504,0)),"Nota nu există în registru. ","")&amp;IF(D1786="","Lipsește contul debitor. ",IF(NOT(OR(ISNUMBER(MATCH(TRIM(IF(ISNUMBER(FIND(".",D1786)),LEFT(D1786,FIND(".",D1786)-1),D1786)),PlanCont,0)),ISNUMBER(MATCH(LEFT(TRIM(IF(ISNUMBER(FIND(".",D1786)),LEFT(D1786,FIND(".",D1786)-1),D1786)),4),PlanCont,0)),ISNUMBER(MATCH(LEFT(TRIM(IF(ISNUMBER(FIND(".",D1786)),LEFT(D1786,FIND(".",D1786)-1),D1786)),3),PlanCont,0)))),"Contul debitor nu există în plan. ",""))&amp;IF(E1786="","Lipsește contul creditor. ",IF(NOT(OR(ISNUMBER(MATCH(TRIM(IF(ISNUMBER(FIND(".",E1786)),LEFT(E1786,FIND(".",E1786)-1),E1786)),PlanCont,0)),ISNUMBER(MATCH(LEFT(TRIM(IF(ISNUMBER(FIND(".",E1786)),LEFT(E1786,FIND(".",E1786)-1),E1786)),4),PlanCont,0)),ISNUMBER(MATCH(LEFT(TRIM(IF(ISNUMBER(FIND(".",E1786)),LEFT(E1786,FIND(".",E1786)-1),E1786)),3),PlanCont,0)))),"Contul creditor nu există în plan. ",""))&amp;IF(AND(D1786&lt;&gt;"",TRIM(D1786&amp;"")=TRIM(E1786&amp;"")),"Același cont pe debit și credit. ","")&amp;IF(N(F1786)=0,"Lipsește suma. ","")&amp;IF(AND(N(F1786)&lt;0,J1786&lt;&gt;"Stornare"),"Sumă negativă într-o notă care nu e de stornare. ","")&amp;IF(C1786="","Lipsește explicația. ","")))</f>
        <v/>
      </c>
      <c r="L1786" s="1" t="str">
        <f>IF(B1786="","",B1786&amp;"|"&amp;COUNTIF($B$5:B1786,B1786))</f>
        <v/>
      </c>
      <c r="M1786" s="1" t="str">
        <f t="shared" si="83"/>
        <v/>
      </c>
    </row>
    <row r="1787" spans="2:13" x14ac:dyDescent="0.2">
      <c r="B1787" s="18"/>
      <c r="C1787" s="13"/>
      <c r="D1787" s="22"/>
      <c r="E1787" s="22"/>
      <c r="F1787" s="23"/>
      <c r="G1787" s="24" t="str">
        <f>IF(B1787="","",IFERROR(INDEX('Registru note'!$C$5:$C$504,MATCH(B1787,'Registru note'!$B$5:$B$504,0)),""))</f>
        <v/>
      </c>
      <c r="H1787" s="25" t="str">
        <f t="shared" si="81"/>
        <v/>
      </c>
      <c r="I1787" s="25" t="str">
        <f t="shared" si="82"/>
        <v/>
      </c>
      <c r="J1787" s="15" t="str">
        <f>IF(B1787="","",IFERROR(INDEX('Registru note'!$D$5:$D$504,MATCH(B1787,'Registru note'!$B$5:$B$504,0)),""))</f>
        <v/>
      </c>
      <c r="K1787" s="17" t="str">
        <f>IF(AND(B1787="",D1787="",E1787=""),"",TRIM(IF(ISNA(MATCH(B1787,'Registru note'!$B$5:$B$504,0)),"Nota nu există în registru. ","")&amp;IF(D1787="","Lipsește contul debitor. ",IF(NOT(OR(ISNUMBER(MATCH(TRIM(IF(ISNUMBER(FIND(".",D1787)),LEFT(D1787,FIND(".",D1787)-1),D1787)),PlanCont,0)),ISNUMBER(MATCH(LEFT(TRIM(IF(ISNUMBER(FIND(".",D1787)),LEFT(D1787,FIND(".",D1787)-1),D1787)),4),PlanCont,0)),ISNUMBER(MATCH(LEFT(TRIM(IF(ISNUMBER(FIND(".",D1787)),LEFT(D1787,FIND(".",D1787)-1),D1787)),3),PlanCont,0)))),"Contul debitor nu există în plan. ",""))&amp;IF(E1787="","Lipsește contul creditor. ",IF(NOT(OR(ISNUMBER(MATCH(TRIM(IF(ISNUMBER(FIND(".",E1787)),LEFT(E1787,FIND(".",E1787)-1),E1787)),PlanCont,0)),ISNUMBER(MATCH(LEFT(TRIM(IF(ISNUMBER(FIND(".",E1787)),LEFT(E1787,FIND(".",E1787)-1),E1787)),4),PlanCont,0)),ISNUMBER(MATCH(LEFT(TRIM(IF(ISNUMBER(FIND(".",E1787)),LEFT(E1787,FIND(".",E1787)-1),E1787)),3),PlanCont,0)))),"Contul creditor nu există în plan. ",""))&amp;IF(AND(D1787&lt;&gt;"",TRIM(D1787&amp;"")=TRIM(E1787&amp;"")),"Același cont pe debit și credit. ","")&amp;IF(N(F1787)=0,"Lipsește suma. ","")&amp;IF(AND(N(F1787)&lt;0,J1787&lt;&gt;"Stornare"),"Sumă negativă într-o notă care nu e de stornare. ","")&amp;IF(C1787="","Lipsește explicația. ","")))</f>
        <v/>
      </c>
      <c r="L1787" s="1" t="str">
        <f>IF(B1787="","",B1787&amp;"|"&amp;COUNTIF($B$5:B1787,B1787))</f>
        <v/>
      </c>
      <c r="M1787" s="1" t="str">
        <f t="shared" si="83"/>
        <v/>
      </c>
    </row>
    <row r="1788" spans="2:13" x14ac:dyDescent="0.2">
      <c r="B1788" s="18"/>
      <c r="C1788" s="13"/>
      <c r="D1788" s="22"/>
      <c r="E1788" s="22"/>
      <c r="F1788" s="23"/>
      <c r="G1788" s="24" t="str">
        <f>IF(B1788="","",IFERROR(INDEX('Registru note'!$C$5:$C$504,MATCH(B1788,'Registru note'!$B$5:$B$504,0)),""))</f>
        <v/>
      </c>
      <c r="H1788" s="25" t="str">
        <f t="shared" si="81"/>
        <v/>
      </c>
      <c r="I1788" s="25" t="str">
        <f t="shared" si="82"/>
        <v/>
      </c>
      <c r="J1788" s="15" t="str">
        <f>IF(B1788="","",IFERROR(INDEX('Registru note'!$D$5:$D$504,MATCH(B1788,'Registru note'!$B$5:$B$504,0)),""))</f>
        <v/>
      </c>
      <c r="K1788" s="17" t="str">
        <f>IF(AND(B1788="",D1788="",E1788=""),"",TRIM(IF(ISNA(MATCH(B1788,'Registru note'!$B$5:$B$504,0)),"Nota nu există în registru. ","")&amp;IF(D1788="","Lipsește contul debitor. ",IF(NOT(OR(ISNUMBER(MATCH(TRIM(IF(ISNUMBER(FIND(".",D1788)),LEFT(D1788,FIND(".",D1788)-1),D1788)),PlanCont,0)),ISNUMBER(MATCH(LEFT(TRIM(IF(ISNUMBER(FIND(".",D1788)),LEFT(D1788,FIND(".",D1788)-1),D1788)),4),PlanCont,0)),ISNUMBER(MATCH(LEFT(TRIM(IF(ISNUMBER(FIND(".",D1788)),LEFT(D1788,FIND(".",D1788)-1),D1788)),3),PlanCont,0)))),"Contul debitor nu există în plan. ",""))&amp;IF(E1788="","Lipsește contul creditor. ",IF(NOT(OR(ISNUMBER(MATCH(TRIM(IF(ISNUMBER(FIND(".",E1788)),LEFT(E1788,FIND(".",E1788)-1),E1788)),PlanCont,0)),ISNUMBER(MATCH(LEFT(TRIM(IF(ISNUMBER(FIND(".",E1788)),LEFT(E1788,FIND(".",E1788)-1),E1788)),4),PlanCont,0)),ISNUMBER(MATCH(LEFT(TRIM(IF(ISNUMBER(FIND(".",E1788)),LEFT(E1788,FIND(".",E1788)-1),E1788)),3),PlanCont,0)))),"Contul creditor nu există în plan. ",""))&amp;IF(AND(D1788&lt;&gt;"",TRIM(D1788&amp;"")=TRIM(E1788&amp;"")),"Același cont pe debit și credit. ","")&amp;IF(N(F1788)=0,"Lipsește suma. ","")&amp;IF(AND(N(F1788)&lt;0,J1788&lt;&gt;"Stornare"),"Sumă negativă într-o notă care nu e de stornare. ","")&amp;IF(C1788="","Lipsește explicația. ","")))</f>
        <v/>
      </c>
      <c r="L1788" s="1" t="str">
        <f>IF(B1788="","",B1788&amp;"|"&amp;COUNTIF($B$5:B1788,B1788))</f>
        <v/>
      </c>
      <c r="M1788" s="1" t="str">
        <f t="shared" si="83"/>
        <v/>
      </c>
    </row>
    <row r="1789" spans="2:13" x14ac:dyDescent="0.2">
      <c r="B1789" s="18"/>
      <c r="C1789" s="13"/>
      <c r="D1789" s="22"/>
      <c r="E1789" s="22"/>
      <c r="F1789" s="23"/>
      <c r="G1789" s="24" t="str">
        <f>IF(B1789="","",IFERROR(INDEX('Registru note'!$C$5:$C$504,MATCH(B1789,'Registru note'!$B$5:$B$504,0)),""))</f>
        <v/>
      </c>
      <c r="H1789" s="25" t="str">
        <f t="shared" si="81"/>
        <v/>
      </c>
      <c r="I1789" s="25" t="str">
        <f t="shared" si="82"/>
        <v/>
      </c>
      <c r="J1789" s="15" t="str">
        <f>IF(B1789="","",IFERROR(INDEX('Registru note'!$D$5:$D$504,MATCH(B1789,'Registru note'!$B$5:$B$504,0)),""))</f>
        <v/>
      </c>
      <c r="K1789" s="17" t="str">
        <f>IF(AND(B1789="",D1789="",E1789=""),"",TRIM(IF(ISNA(MATCH(B1789,'Registru note'!$B$5:$B$504,0)),"Nota nu există în registru. ","")&amp;IF(D1789="","Lipsește contul debitor. ",IF(NOT(OR(ISNUMBER(MATCH(TRIM(IF(ISNUMBER(FIND(".",D1789)),LEFT(D1789,FIND(".",D1789)-1),D1789)),PlanCont,0)),ISNUMBER(MATCH(LEFT(TRIM(IF(ISNUMBER(FIND(".",D1789)),LEFT(D1789,FIND(".",D1789)-1),D1789)),4),PlanCont,0)),ISNUMBER(MATCH(LEFT(TRIM(IF(ISNUMBER(FIND(".",D1789)),LEFT(D1789,FIND(".",D1789)-1),D1789)),3),PlanCont,0)))),"Contul debitor nu există în plan. ",""))&amp;IF(E1789="","Lipsește contul creditor. ",IF(NOT(OR(ISNUMBER(MATCH(TRIM(IF(ISNUMBER(FIND(".",E1789)),LEFT(E1789,FIND(".",E1789)-1),E1789)),PlanCont,0)),ISNUMBER(MATCH(LEFT(TRIM(IF(ISNUMBER(FIND(".",E1789)),LEFT(E1789,FIND(".",E1789)-1),E1789)),4),PlanCont,0)),ISNUMBER(MATCH(LEFT(TRIM(IF(ISNUMBER(FIND(".",E1789)),LEFT(E1789,FIND(".",E1789)-1),E1789)),3),PlanCont,0)))),"Contul creditor nu există în plan. ",""))&amp;IF(AND(D1789&lt;&gt;"",TRIM(D1789&amp;"")=TRIM(E1789&amp;"")),"Același cont pe debit și credit. ","")&amp;IF(N(F1789)=0,"Lipsește suma. ","")&amp;IF(AND(N(F1789)&lt;0,J1789&lt;&gt;"Stornare"),"Sumă negativă într-o notă care nu e de stornare. ","")&amp;IF(C1789="","Lipsește explicația. ","")))</f>
        <v/>
      </c>
      <c r="L1789" s="1" t="str">
        <f>IF(B1789="","",B1789&amp;"|"&amp;COUNTIF($B$5:B1789,B1789))</f>
        <v/>
      </c>
      <c r="M1789" s="1" t="str">
        <f t="shared" si="83"/>
        <v/>
      </c>
    </row>
    <row r="1790" spans="2:13" x14ac:dyDescent="0.2">
      <c r="B1790" s="18"/>
      <c r="C1790" s="13"/>
      <c r="D1790" s="22"/>
      <c r="E1790" s="22"/>
      <c r="F1790" s="23"/>
      <c r="G1790" s="24" t="str">
        <f>IF(B1790="","",IFERROR(INDEX('Registru note'!$C$5:$C$504,MATCH(B1790,'Registru note'!$B$5:$B$504,0)),""))</f>
        <v/>
      </c>
      <c r="H1790" s="25" t="str">
        <f t="shared" si="81"/>
        <v/>
      </c>
      <c r="I1790" s="25" t="str">
        <f t="shared" si="82"/>
        <v/>
      </c>
      <c r="J1790" s="15" t="str">
        <f>IF(B1790="","",IFERROR(INDEX('Registru note'!$D$5:$D$504,MATCH(B1790,'Registru note'!$B$5:$B$504,0)),""))</f>
        <v/>
      </c>
      <c r="K1790" s="17" t="str">
        <f>IF(AND(B1790="",D1790="",E1790=""),"",TRIM(IF(ISNA(MATCH(B1790,'Registru note'!$B$5:$B$504,0)),"Nota nu există în registru. ","")&amp;IF(D1790="","Lipsește contul debitor. ",IF(NOT(OR(ISNUMBER(MATCH(TRIM(IF(ISNUMBER(FIND(".",D1790)),LEFT(D1790,FIND(".",D1790)-1),D1790)),PlanCont,0)),ISNUMBER(MATCH(LEFT(TRIM(IF(ISNUMBER(FIND(".",D1790)),LEFT(D1790,FIND(".",D1790)-1),D1790)),4),PlanCont,0)),ISNUMBER(MATCH(LEFT(TRIM(IF(ISNUMBER(FIND(".",D1790)),LEFT(D1790,FIND(".",D1790)-1),D1790)),3),PlanCont,0)))),"Contul debitor nu există în plan. ",""))&amp;IF(E1790="","Lipsește contul creditor. ",IF(NOT(OR(ISNUMBER(MATCH(TRIM(IF(ISNUMBER(FIND(".",E1790)),LEFT(E1790,FIND(".",E1790)-1),E1790)),PlanCont,0)),ISNUMBER(MATCH(LEFT(TRIM(IF(ISNUMBER(FIND(".",E1790)),LEFT(E1790,FIND(".",E1790)-1),E1790)),4),PlanCont,0)),ISNUMBER(MATCH(LEFT(TRIM(IF(ISNUMBER(FIND(".",E1790)),LEFT(E1790,FIND(".",E1790)-1),E1790)),3),PlanCont,0)))),"Contul creditor nu există în plan. ",""))&amp;IF(AND(D1790&lt;&gt;"",TRIM(D1790&amp;"")=TRIM(E1790&amp;"")),"Același cont pe debit și credit. ","")&amp;IF(N(F1790)=0,"Lipsește suma. ","")&amp;IF(AND(N(F1790)&lt;0,J1790&lt;&gt;"Stornare"),"Sumă negativă într-o notă care nu e de stornare. ","")&amp;IF(C1790="","Lipsește explicația. ","")))</f>
        <v/>
      </c>
      <c r="L1790" s="1" t="str">
        <f>IF(B1790="","",B1790&amp;"|"&amp;COUNTIF($B$5:B1790,B1790))</f>
        <v/>
      </c>
      <c r="M1790" s="1" t="str">
        <f t="shared" si="83"/>
        <v/>
      </c>
    </row>
    <row r="1791" spans="2:13" x14ac:dyDescent="0.2">
      <c r="B1791" s="18"/>
      <c r="C1791" s="13"/>
      <c r="D1791" s="22"/>
      <c r="E1791" s="22"/>
      <c r="F1791" s="23"/>
      <c r="G1791" s="24" t="str">
        <f>IF(B1791="","",IFERROR(INDEX('Registru note'!$C$5:$C$504,MATCH(B1791,'Registru note'!$B$5:$B$504,0)),""))</f>
        <v/>
      </c>
      <c r="H1791" s="25" t="str">
        <f t="shared" si="81"/>
        <v/>
      </c>
      <c r="I1791" s="25" t="str">
        <f t="shared" si="82"/>
        <v/>
      </c>
      <c r="J1791" s="15" t="str">
        <f>IF(B1791="","",IFERROR(INDEX('Registru note'!$D$5:$D$504,MATCH(B1791,'Registru note'!$B$5:$B$504,0)),""))</f>
        <v/>
      </c>
      <c r="K1791" s="17" t="str">
        <f>IF(AND(B1791="",D1791="",E1791=""),"",TRIM(IF(ISNA(MATCH(B1791,'Registru note'!$B$5:$B$504,0)),"Nota nu există în registru. ","")&amp;IF(D1791="","Lipsește contul debitor. ",IF(NOT(OR(ISNUMBER(MATCH(TRIM(IF(ISNUMBER(FIND(".",D1791)),LEFT(D1791,FIND(".",D1791)-1),D1791)),PlanCont,0)),ISNUMBER(MATCH(LEFT(TRIM(IF(ISNUMBER(FIND(".",D1791)),LEFT(D1791,FIND(".",D1791)-1),D1791)),4),PlanCont,0)),ISNUMBER(MATCH(LEFT(TRIM(IF(ISNUMBER(FIND(".",D1791)),LEFT(D1791,FIND(".",D1791)-1),D1791)),3),PlanCont,0)))),"Contul debitor nu există în plan. ",""))&amp;IF(E1791="","Lipsește contul creditor. ",IF(NOT(OR(ISNUMBER(MATCH(TRIM(IF(ISNUMBER(FIND(".",E1791)),LEFT(E1791,FIND(".",E1791)-1),E1791)),PlanCont,0)),ISNUMBER(MATCH(LEFT(TRIM(IF(ISNUMBER(FIND(".",E1791)),LEFT(E1791,FIND(".",E1791)-1),E1791)),4),PlanCont,0)),ISNUMBER(MATCH(LEFT(TRIM(IF(ISNUMBER(FIND(".",E1791)),LEFT(E1791,FIND(".",E1791)-1),E1791)),3),PlanCont,0)))),"Contul creditor nu există în plan. ",""))&amp;IF(AND(D1791&lt;&gt;"",TRIM(D1791&amp;"")=TRIM(E1791&amp;"")),"Același cont pe debit și credit. ","")&amp;IF(N(F1791)=0,"Lipsește suma. ","")&amp;IF(AND(N(F1791)&lt;0,J1791&lt;&gt;"Stornare"),"Sumă negativă într-o notă care nu e de stornare. ","")&amp;IF(C1791="","Lipsește explicația. ","")))</f>
        <v/>
      </c>
      <c r="L1791" s="1" t="str">
        <f>IF(B1791="","",B1791&amp;"|"&amp;COUNTIF($B$5:B1791,B1791))</f>
        <v/>
      </c>
      <c r="M1791" s="1" t="str">
        <f t="shared" si="83"/>
        <v/>
      </c>
    </row>
    <row r="1792" spans="2:13" x14ac:dyDescent="0.2">
      <c r="B1792" s="18"/>
      <c r="C1792" s="13"/>
      <c r="D1792" s="22"/>
      <c r="E1792" s="22"/>
      <c r="F1792" s="23"/>
      <c r="G1792" s="24" t="str">
        <f>IF(B1792="","",IFERROR(INDEX('Registru note'!$C$5:$C$504,MATCH(B1792,'Registru note'!$B$5:$B$504,0)),""))</f>
        <v/>
      </c>
      <c r="H1792" s="25" t="str">
        <f t="shared" si="81"/>
        <v/>
      </c>
      <c r="I1792" s="25" t="str">
        <f t="shared" si="82"/>
        <v/>
      </c>
      <c r="J1792" s="15" t="str">
        <f>IF(B1792="","",IFERROR(INDEX('Registru note'!$D$5:$D$504,MATCH(B1792,'Registru note'!$B$5:$B$504,0)),""))</f>
        <v/>
      </c>
      <c r="K1792" s="17" t="str">
        <f>IF(AND(B1792="",D1792="",E1792=""),"",TRIM(IF(ISNA(MATCH(B1792,'Registru note'!$B$5:$B$504,0)),"Nota nu există în registru. ","")&amp;IF(D1792="","Lipsește contul debitor. ",IF(NOT(OR(ISNUMBER(MATCH(TRIM(IF(ISNUMBER(FIND(".",D1792)),LEFT(D1792,FIND(".",D1792)-1),D1792)),PlanCont,0)),ISNUMBER(MATCH(LEFT(TRIM(IF(ISNUMBER(FIND(".",D1792)),LEFT(D1792,FIND(".",D1792)-1),D1792)),4),PlanCont,0)),ISNUMBER(MATCH(LEFT(TRIM(IF(ISNUMBER(FIND(".",D1792)),LEFT(D1792,FIND(".",D1792)-1),D1792)),3),PlanCont,0)))),"Contul debitor nu există în plan. ",""))&amp;IF(E1792="","Lipsește contul creditor. ",IF(NOT(OR(ISNUMBER(MATCH(TRIM(IF(ISNUMBER(FIND(".",E1792)),LEFT(E1792,FIND(".",E1792)-1),E1792)),PlanCont,0)),ISNUMBER(MATCH(LEFT(TRIM(IF(ISNUMBER(FIND(".",E1792)),LEFT(E1792,FIND(".",E1792)-1),E1792)),4),PlanCont,0)),ISNUMBER(MATCH(LEFT(TRIM(IF(ISNUMBER(FIND(".",E1792)),LEFT(E1792,FIND(".",E1792)-1),E1792)),3),PlanCont,0)))),"Contul creditor nu există în plan. ",""))&amp;IF(AND(D1792&lt;&gt;"",TRIM(D1792&amp;"")=TRIM(E1792&amp;"")),"Același cont pe debit și credit. ","")&amp;IF(N(F1792)=0,"Lipsește suma. ","")&amp;IF(AND(N(F1792)&lt;0,J1792&lt;&gt;"Stornare"),"Sumă negativă într-o notă care nu e de stornare. ","")&amp;IF(C1792="","Lipsește explicația. ","")))</f>
        <v/>
      </c>
      <c r="L1792" s="1" t="str">
        <f>IF(B1792="","",B1792&amp;"|"&amp;COUNTIF($B$5:B1792,B1792))</f>
        <v/>
      </c>
      <c r="M1792" s="1" t="str">
        <f t="shared" si="83"/>
        <v/>
      </c>
    </row>
    <row r="1793" spans="2:13" x14ac:dyDescent="0.2">
      <c r="B1793" s="18"/>
      <c r="C1793" s="13"/>
      <c r="D1793" s="22"/>
      <c r="E1793" s="22"/>
      <c r="F1793" s="23"/>
      <c r="G1793" s="24" t="str">
        <f>IF(B1793="","",IFERROR(INDEX('Registru note'!$C$5:$C$504,MATCH(B1793,'Registru note'!$B$5:$B$504,0)),""))</f>
        <v/>
      </c>
      <c r="H1793" s="25" t="str">
        <f t="shared" si="81"/>
        <v/>
      </c>
      <c r="I1793" s="25" t="str">
        <f t="shared" si="82"/>
        <v/>
      </c>
      <c r="J1793" s="15" t="str">
        <f>IF(B1793="","",IFERROR(INDEX('Registru note'!$D$5:$D$504,MATCH(B1793,'Registru note'!$B$5:$B$504,0)),""))</f>
        <v/>
      </c>
      <c r="K1793" s="17" t="str">
        <f>IF(AND(B1793="",D1793="",E1793=""),"",TRIM(IF(ISNA(MATCH(B1793,'Registru note'!$B$5:$B$504,0)),"Nota nu există în registru. ","")&amp;IF(D1793="","Lipsește contul debitor. ",IF(NOT(OR(ISNUMBER(MATCH(TRIM(IF(ISNUMBER(FIND(".",D1793)),LEFT(D1793,FIND(".",D1793)-1),D1793)),PlanCont,0)),ISNUMBER(MATCH(LEFT(TRIM(IF(ISNUMBER(FIND(".",D1793)),LEFT(D1793,FIND(".",D1793)-1),D1793)),4),PlanCont,0)),ISNUMBER(MATCH(LEFT(TRIM(IF(ISNUMBER(FIND(".",D1793)),LEFT(D1793,FIND(".",D1793)-1),D1793)),3),PlanCont,0)))),"Contul debitor nu există în plan. ",""))&amp;IF(E1793="","Lipsește contul creditor. ",IF(NOT(OR(ISNUMBER(MATCH(TRIM(IF(ISNUMBER(FIND(".",E1793)),LEFT(E1793,FIND(".",E1793)-1),E1793)),PlanCont,0)),ISNUMBER(MATCH(LEFT(TRIM(IF(ISNUMBER(FIND(".",E1793)),LEFT(E1793,FIND(".",E1793)-1),E1793)),4),PlanCont,0)),ISNUMBER(MATCH(LEFT(TRIM(IF(ISNUMBER(FIND(".",E1793)),LEFT(E1793,FIND(".",E1793)-1),E1793)),3),PlanCont,0)))),"Contul creditor nu există în plan. ",""))&amp;IF(AND(D1793&lt;&gt;"",TRIM(D1793&amp;"")=TRIM(E1793&amp;"")),"Același cont pe debit și credit. ","")&amp;IF(N(F1793)=0,"Lipsește suma. ","")&amp;IF(AND(N(F1793)&lt;0,J1793&lt;&gt;"Stornare"),"Sumă negativă într-o notă care nu e de stornare. ","")&amp;IF(C1793="","Lipsește explicația. ","")))</f>
        <v/>
      </c>
      <c r="L1793" s="1" t="str">
        <f>IF(B1793="","",B1793&amp;"|"&amp;COUNTIF($B$5:B1793,B1793))</f>
        <v/>
      </c>
      <c r="M1793" s="1" t="str">
        <f t="shared" si="83"/>
        <v/>
      </c>
    </row>
    <row r="1794" spans="2:13" x14ac:dyDescent="0.2">
      <c r="B1794" s="18"/>
      <c r="C1794" s="13"/>
      <c r="D1794" s="22"/>
      <c r="E1794" s="22"/>
      <c r="F1794" s="23"/>
      <c r="G1794" s="24" t="str">
        <f>IF(B1794="","",IFERROR(INDEX('Registru note'!$C$5:$C$504,MATCH(B1794,'Registru note'!$B$5:$B$504,0)),""))</f>
        <v/>
      </c>
      <c r="H1794" s="25" t="str">
        <f t="shared" si="81"/>
        <v/>
      </c>
      <c r="I1794" s="25" t="str">
        <f t="shared" si="82"/>
        <v/>
      </c>
      <c r="J1794" s="15" t="str">
        <f>IF(B1794="","",IFERROR(INDEX('Registru note'!$D$5:$D$504,MATCH(B1794,'Registru note'!$B$5:$B$504,0)),""))</f>
        <v/>
      </c>
      <c r="K1794" s="17" t="str">
        <f>IF(AND(B1794="",D1794="",E1794=""),"",TRIM(IF(ISNA(MATCH(B1794,'Registru note'!$B$5:$B$504,0)),"Nota nu există în registru. ","")&amp;IF(D1794="","Lipsește contul debitor. ",IF(NOT(OR(ISNUMBER(MATCH(TRIM(IF(ISNUMBER(FIND(".",D1794)),LEFT(D1794,FIND(".",D1794)-1),D1794)),PlanCont,0)),ISNUMBER(MATCH(LEFT(TRIM(IF(ISNUMBER(FIND(".",D1794)),LEFT(D1794,FIND(".",D1794)-1),D1794)),4),PlanCont,0)),ISNUMBER(MATCH(LEFT(TRIM(IF(ISNUMBER(FIND(".",D1794)),LEFT(D1794,FIND(".",D1794)-1),D1794)),3),PlanCont,0)))),"Contul debitor nu există în plan. ",""))&amp;IF(E1794="","Lipsește contul creditor. ",IF(NOT(OR(ISNUMBER(MATCH(TRIM(IF(ISNUMBER(FIND(".",E1794)),LEFT(E1794,FIND(".",E1794)-1),E1794)),PlanCont,0)),ISNUMBER(MATCH(LEFT(TRIM(IF(ISNUMBER(FIND(".",E1794)),LEFT(E1794,FIND(".",E1794)-1),E1794)),4),PlanCont,0)),ISNUMBER(MATCH(LEFT(TRIM(IF(ISNUMBER(FIND(".",E1794)),LEFT(E1794,FIND(".",E1794)-1),E1794)),3),PlanCont,0)))),"Contul creditor nu există în plan. ",""))&amp;IF(AND(D1794&lt;&gt;"",TRIM(D1794&amp;"")=TRIM(E1794&amp;"")),"Același cont pe debit și credit. ","")&amp;IF(N(F1794)=0,"Lipsește suma. ","")&amp;IF(AND(N(F1794)&lt;0,J1794&lt;&gt;"Stornare"),"Sumă negativă într-o notă care nu e de stornare. ","")&amp;IF(C1794="","Lipsește explicația. ","")))</f>
        <v/>
      </c>
      <c r="L1794" s="1" t="str">
        <f>IF(B1794="","",B1794&amp;"|"&amp;COUNTIF($B$5:B1794,B1794))</f>
        <v/>
      </c>
      <c r="M1794" s="1" t="str">
        <f t="shared" si="83"/>
        <v/>
      </c>
    </row>
    <row r="1795" spans="2:13" x14ac:dyDescent="0.2">
      <c r="B1795" s="18"/>
      <c r="C1795" s="13"/>
      <c r="D1795" s="22"/>
      <c r="E1795" s="22"/>
      <c r="F1795" s="23"/>
      <c r="G1795" s="24" t="str">
        <f>IF(B1795="","",IFERROR(INDEX('Registru note'!$C$5:$C$504,MATCH(B1795,'Registru note'!$B$5:$B$504,0)),""))</f>
        <v/>
      </c>
      <c r="H1795" s="25" t="str">
        <f t="shared" si="81"/>
        <v/>
      </c>
      <c r="I1795" s="25" t="str">
        <f t="shared" si="82"/>
        <v/>
      </c>
      <c r="J1795" s="15" t="str">
        <f>IF(B1795="","",IFERROR(INDEX('Registru note'!$D$5:$D$504,MATCH(B1795,'Registru note'!$B$5:$B$504,0)),""))</f>
        <v/>
      </c>
      <c r="K1795" s="17" t="str">
        <f>IF(AND(B1795="",D1795="",E1795=""),"",TRIM(IF(ISNA(MATCH(B1795,'Registru note'!$B$5:$B$504,0)),"Nota nu există în registru. ","")&amp;IF(D1795="","Lipsește contul debitor. ",IF(NOT(OR(ISNUMBER(MATCH(TRIM(IF(ISNUMBER(FIND(".",D1795)),LEFT(D1795,FIND(".",D1795)-1),D1795)),PlanCont,0)),ISNUMBER(MATCH(LEFT(TRIM(IF(ISNUMBER(FIND(".",D1795)),LEFT(D1795,FIND(".",D1795)-1),D1795)),4),PlanCont,0)),ISNUMBER(MATCH(LEFT(TRIM(IF(ISNUMBER(FIND(".",D1795)),LEFT(D1795,FIND(".",D1795)-1),D1795)),3),PlanCont,0)))),"Contul debitor nu există în plan. ",""))&amp;IF(E1795="","Lipsește contul creditor. ",IF(NOT(OR(ISNUMBER(MATCH(TRIM(IF(ISNUMBER(FIND(".",E1795)),LEFT(E1795,FIND(".",E1795)-1),E1795)),PlanCont,0)),ISNUMBER(MATCH(LEFT(TRIM(IF(ISNUMBER(FIND(".",E1795)),LEFT(E1795,FIND(".",E1795)-1),E1795)),4),PlanCont,0)),ISNUMBER(MATCH(LEFT(TRIM(IF(ISNUMBER(FIND(".",E1795)),LEFT(E1795,FIND(".",E1795)-1),E1795)),3),PlanCont,0)))),"Contul creditor nu există în plan. ",""))&amp;IF(AND(D1795&lt;&gt;"",TRIM(D1795&amp;"")=TRIM(E1795&amp;"")),"Același cont pe debit și credit. ","")&amp;IF(N(F1795)=0,"Lipsește suma. ","")&amp;IF(AND(N(F1795)&lt;0,J1795&lt;&gt;"Stornare"),"Sumă negativă într-o notă care nu e de stornare. ","")&amp;IF(C1795="","Lipsește explicația. ","")))</f>
        <v/>
      </c>
      <c r="L1795" s="1" t="str">
        <f>IF(B1795="","",B1795&amp;"|"&amp;COUNTIF($B$5:B1795,B1795))</f>
        <v/>
      </c>
      <c r="M1795" s="1" t="str">
        <f t="shared" si="83"/>
        <v/>
      </c>
    </row>
    <row r="1796" spans="2:13" x14ac:dyDescent="0.2">
      <c r="B1796" s="18"/>
      <c r="C1796" s="13"/>
      <c r="D1796" s="22"/>
      <c r="E1796" s="22"/>
      <c r="F1796" s="23"/>
      <c r="G1796" s="24" t="str">
        <f>IF(B1796="","",IFERROR(INDEX('Registru note'!$C$5:$C$504,MATCH(B1796,'Registru note'!$B$5:$B$504,0)),""))</f>
        <v/>
      </c>
      <c r="H1796" s="25" t="str">
        <f t="shared" si="81"/>
        <v/>
      </c>
      <c r="I1796" s="25" t="str">
        <f t="shared" si="82"/>
        <v/>
      </c>
      <c r="J1796" s="15" t="str">
        <f>IF(B1796="","",IFERROR(INDEX('Registru note'!$D$5:$D$504,MATCH(B1796,'Registru note'!$B$5:$B$504,0)),""))</f>
        <v/>
      </c>
      <c r="K1796" s="17" t="str">
        <f>IF(AND(B1796="",D1796="",E1796=""),"",TRIM(IF(ISNA(MATCH(B1796,'Registru note'!$B$5:$B$504,0)),"Nota nu există în registru. ","")&amp;IF(D1796="","Lipsește contul debitor. ",IF(NOT(OR(ISNUMBER(MATCH(TRIM(IF(ISNUMBER(FIND(".",D1796)),LEFT(D1796,FIND(".",D1796)-1),D1796)),PlanCont,0)),ISNUMBER(MATCH(LEFT(TRIM(IF(ISNUMBER(FIND(".",D1796)),LEFT(D1796,FIND(".",D1796)-1),D1796)),4),PlanCont,0)),ISNUMBER(MATCH(LEFT(TRIM(IF(ISNUMBER(FIND(".",D1796)),LEFT(D1796,FIND(".",D1796)-1),D1796)),3),PlanCont,0)))),"Contul debitor nu există în plan. ",""))&amp;IF(E1796="","Lipsește contul creditor. ",IF(NOT(OR(ISNUMBER(MATCH(TRIM(IF(ISNUMBER(FIND(".",E1796)),LEFT(E1796,FIND(".",E1796)-1),E1796)),PlanCont,0)),ISNUMBER(MATCH(LEFT(TRIM(IF(ISNUMBER(FIND(".",E1796)),LEFT(E1796,FIND(".",E1796)-1),E1796)),4),PlanCont,0)),ISNUMBER(MATCH(LEFT(TRIM(IF(ISNUMBER(FIND(".",E1796)),LEFT(E1796,FIND(".",E1796)-1),E1796)),3),PlanCont,0)))),"Contul creditor nu există în plan. ",""))&amp;IF(AND(D1796&lt;&gt;"",TRIM(D1796&amp;"")=TRIM(E1796&amp;"")),"Același cont pe debit și credit. ","")&amp;IF(N(F1796)=0,"Lipsește suma. ","")&amp;IF(AND(N(F1796)&lt;0,J1796&lt;&gt;"Stornare"),"Sumă negativă într-o notă care nu e de stornare. ","")&amp;IF(C1796="","Lipsește explicația. ","")))</f>
        <v/>
      </c>
      <c r="L1796" s="1" t="str">
        <f>IF(B1796="","",B1796&amp;"|"&amp;COUNTIF($B$5:B1796,B1796))</f>
        <v/>
      </c>
      <c r="M1796" s="1" t="str">
        <f t="shared" si="83"/>
        <v/>
      </c>
    </row>
    <row r="1797" spans="2:13" x14ac:dyDescent="0.2">
      <c r="B1797" s="18"/>
      <c r="C1797" s="13"/>
      <c r="D1797" s="22"/>
      <c r="E1797" s="22"/>
      <c r="F1797" s="23"/>
      <c r="G1797" s="24" t="str">
        <f>IF(B1797="","",IFERROR(INDEX('Registru note'!$C$5:$C$504,MATCH(B1797,'Registru note'!$B$5:$B$504,0)),""))</f>
        <v/>
      </c>
      <c r="H1797" s="25" t="str">
        <f t="shared" ref="H1797:H1860" si="84">IF(D1797="","",IFERROR(INDEX(PlanDen,MATCH(TRIM(IF(ISNUMBER(FIND(".",D1797)),LEFT(D1797,FIND(".",D1797)-1),D1797)),PlanCont,0)),IFERROR(INDEX(PlanDen,MATCH(LEFT(TRIM(IF(ISNUMBER(FIND(".",D1797)),LEFT(D1797,FIND(".",D1797)-1),D1797)),4),PlanCont,0)),IFERROR(INDEX(PlanDen,MATCH(LEFT(TRIM(IF(ISNUMBER(FIND(".",D1797)),LEFT(D1797,FIND(".",D1797)-1),D1797)),3),PlanCont,0)),"Cont inexistent în plan"))))</f>
        <v/>
      </c>
      <c r="I1797" s="25" t="str">
        <f t="shared" ref="I1797:I1860" si="85">IF(E1797="","",IFERROR(INDEX(PlanDen,MATCH(TRIM(IF(ISNUMBER(FIND(".",E1797)),LEFT(E1797,FIND(".",E1797)-1),E1797)),PlanCont,0)),IFERROR(INDEX(PlanDen,MATCH(LEFT(TRIM(IF(ISNUMBER(FIND(".",E1797)),LEFT(E1797,FIND(".",E1797)-1),E1797)),4),PlanCont,0)),IFERROR(INDEX(PlanDen,MATCH(LEFT(TRIM(IF(ISNUMBER(FIND(".",E1797)),LEFT(E1797,FIND(".",E1797)-1),E1797)),3),PlanCont,0)),"Cont inexistent în plan"))))</f>
        <v/>
      </c>
      <c r="J1797" s="15" t="str">
        <f>IF(B1797="","",IFERROR(INDEX('Registru note'!$D$5:$D$504,MATCH(B1797,'Registru note'!$B$5:$B$504,0)),""))</f>
        <v/>
      </c>
      <c r="K1797" s="17" t="str">
        <f>IF(AND(B1797="",D1797="",E1797=""),"",TRIM(IF(ISNA(MATCH(B1797,'Registru note'!$B$5:$B$504,0)),"Nota nu există în registru. ","")&amp;IF(D1797="","Lipsește contul debitor. ",IF(NOT(OR(ISNUMBER(MATCH(TRIM(IF(ISNUMBER(FIND(".",D1797)),LEFT(D1797,FIND(".",D1797)-1),D1797)),PlanCont,0)),ISNUMBER(MATCH(LEFT(TRIM(IF(ISNUMBER(FIND(".",D1797)),LEFT(D1797,FIND(".",D1797)-1),D1797)),4),PlanCont,0)),ISNUMBER(MATCH(LEFT(TRIM(IF(ISNUMBER(FIND(".",D1797)),LEFT(D1797,FIND(".",D1797)-1),D1797)),3),PlanCont,0)))),"Contul debitor nu există în plan. ",""))&amp;IF(E1797="","Lipsește contul creditor. ",IF(NOT(OR(ISNUMBER(MATCH(TRIM(IF(ISNUMBER(FIND(".",E1797)),LEFT(E1797,FIND(".",E1797)-1),E1797)),PlanCont,0)),ISNUMBER(MATCH(LEFT(TRIM(IF(ISNUMBER(FIND(".",E1797)),LEFT(E1797,FIND(".",E1797)-1),E1797)),4),PlanCont,0)),ISNUMBER(MATCH(LEFT(TRIM(IF(ISNUMBER(FIND(".",E1797)),LEFT(E1797,FIND(".",E1797)-1),E1797)),3),PlanCont,0)))),"Contul creditor nu există în plan. ",""))&amp;IF(AND(D1797&lt;&gt;"",TRIM(D1797&amp;"")=TRIM(E1797&amp;"")),"Același cont pe debit și credit. ","")&amp;IF(N(F1797)=0,"Lipsește suma. ","")&amp;IF(AND(N(F1797)&lt;0,J1797&lt;&gt;"Stornare"),"Sumă negativă într-o notă care nu e de stornare. ","")&amp;IF(C1797="","Lipsește explicația. ","")))</f>
        <v/>
      </c>
      <c r="L1797" s="1" t="str">
        <f>IF(B1797="","",B1797&amp;"|"&amp;COUNTIF($B$5:B1797,B1797))</f>
        <v/>
      </c>
      <c r="M1797" s="1" t="str">
        <f t="shared" ref="M1797:M1860" si="86">IF(OR(B1797="",NOT(ISNUMBER(G1797))),"",G1797*100000+ROW())</f>
        <v/>
      </c>
    </row>
    <row r="1798" spans="2:13" x14ac:dyDescent="0.2">
      <c r="B1798" s="18"/>
      <c r="C1798" s="13"/>
      <c r="D1798" s="22"/>
      <c r="E1798" s="22"/>
      <c r="F1798" s="23"/>
      <c r="G1798" s="24" t="str">
        <f>IF(B1798="","",IFERROR(INDEX('Registru note'!$C$5:$C$504,MATCH(B1798,'Registru note'!$B$5:$B$504,0)),""))</f>
        <v/>
      </c>
      <c r="H1798" s="25" t="str">
        <f t="shared" si="84"/>
        <v/>
      </c>
      <c r="I1798" s="25" t="str">
        <f t="shared" si="85"/>
        <v/>
      </c>
      <c r="J1798" s="15" t="str">
        <f>IF(B1798="","",IFERROR(INDEX('Registru note'!$D$5:$D$504,MATCH(B1798,'Registru note'!$B$5:$B$504,0)),""))</f>
        <v/>
      </c>
      <c r="K1798" s="17" t="str">
        <f>IF(AND(B1798="",D1798="",E1798=""),"",TRIM(IF(ISNA(MATCH(B1798,'Registru note'!$B$5:$B$504,0)),"Nota nu există în registru. ","")&amp;IF(D1798="","Lipsește contul debitor. ",IF(NOT(OR(ISNUMBER(MATCH(TRIM(IF(ISNUMBER(FIND(".",D1798)),LEFT(D1798,FIND(".",D1798)-1),D1798)),PlanCont,0)),ISNUMBER(MATCH(LEFT(TRIM(IF(ISNUMBER(FIND(".",D1798)),LEFT(D1798,FIND(".",D1798)-1),D1798)),4),PlanCont,0)),ISNUMBER(MATCH(LEFT(TRIM(IF(ISNUMBER(FIND(".",D1798)),LEFT(D1798,FIND(".",D1798)-1),D1798)),3),PlanCont,0)))),"Contul debitor nu există în plan. ",""))&amp;IF(E1798="","Lipsește contul creditor. ",IF(NOT(OR(ISNUMBER(MATCH(TRIM(IF(ISNUMBER(FIND(".",E1798)),LEFT(E1798,FIND(".",E1798)-1),E1798)),PlanCont,0)),ISNUMBER(MATCH(LEFT(TRIM(IF(ISNUMBER(FIND(".",E1798)),LEFT(E1798,FIND(".",E1798)-1),E1798)),4),PlanCont,0)),ISNUMBER(MATCH(LEFT(TRIM(IF(ISNUMBER(FIND(".",E1798)),LEFT(E1798,FIND(".",E1798)-1),E1798)),3),PlanCont,0)))),"Contul creditor nu există în plan. ",""))&amp;IF(AND(D1798&lt;&gt;"",TRIM(D1798&amp;"")=TRIM(E1798&amp;"")),"Același cont pe debit și credit. ","")&amp;IF(N(F1798)=0,"Lipsește suma. ","")&amp;IF(AND(N(F1798)&lt;0,J1798&lt;&gt;"Stornare"),"Sumă negativă într-o notă care nu e de stornare. ","")&amp;IF(C1798="","Lipsește explicația. ","")))</f>
        <v/>
      </c>
      <c r="L1798" s="1" t="str">
        <f>IF(B1798="","",B1798&amp;"|"&amp;COUNTIF($B$5:B1798,B1798))</f>
        <v/>
      </c>
      <c r="M1798" s="1" t="str">
        <f t="shared" si="86"/>
        <v/>
      </c>
    </row>
    <row r="1799" spans="2:13" x14ac:dyDescent="0.2">
      <c r="B1799" s="18"/>
      <c r="C1799" s="13"/>
      <c r="D1799" s="22"/>
      <c r="E1799" s="22"/>
      <c r="F1799" s="23"/>
      <c r="G1799" s="24" t="str">
        <f>IF(B1799="","",IFERROR(INDEX('Registru note'!$C$5:$C$504,MATCH(B1799,'Registru note'!$B$5:$B$504,0)),""))</f>
        <v/>
      </c>
      <c r="H1799" s="25" t="str">
        <f t="shared" si="84"/>
        <v/>
      </c>
      <c r="I1799" s="25" t="str">
        <f t="shared" si="85"/>
        <v/>
      </c>
      <c r="J1799" s="15" t="str">
        <f>IF(B1799="","",IFERROR(INDEX('Registru note'!$D$5:$D$504,MATCH(B1799,'Registru note'!$B$5:$B$504,0)),""))</f>
        <v/>
      </c>
      <c r="K1799" s="17" t="str">
        <f>IF(AND(B1799="",D1799="",E1799=""),"",TRIM(IF(ISNA(MATCH(B1799,'Registru note'!$B$5:$B$504,0)),"Nota nu există în registru. ","")&amp;IF(D1799="","Lipsește contul debitor. ",IF(NOT(OR(ISNUMBER(MATCH(TRIM(IF(ISNUMBER(FIND(".",D1799)),LEFT(D1799,FIND(".",D1799)-1),D1799)),PlanCont,0)),ISNUMBER(MATCH(LEFT(TRIM(IF(ISNUMBER(FIND(".",D1799)),LEFT(D1799,FIND(".",D1799)-1),D1799)),4),PlanCont,0)),ISNUMBER(MATCH(LEFT(TRIM(IF(ISNUMBER(FIND(".",D1799)),LEFT(D1799,FIND(".",D1799)-1),D1799)),3),PlanCont,0)))),"Contul debitor nu există în plan. ",""))&amp;IF(E1799="","Lipsește contul creditor. ",IF(NOT(OR(ISNUMBER(MATCH(TRIM(IF(ISNUMBER(FIND(".",E1799)),LEFT(E1799,FIND(".",E1799)-1),E1799)),PlanCont,0)),ISNUMBER(MATCH(LEFT(TRIM(IF(ISNUMBER(FIND(".",E1799)),LEFT(E1799,FIND(".",E1799)-1),E1799)),4),PlanCont,0)),ISNUMBER(MATCH(LEFT(TRIM(IF(ISNUMBER(FIND(".",E1799)),LEFT(E1799,FIND(".",E1799)-1),E1799)),3),PlanCont,0)))),"Contul creditor nu există în plan. ",""))&amp;IF(AND(D1799&lt;&gt;"",TRIM(D1799&amp;"")=TRIM(E1799&amp;"")),"Același cont pe debit și credit. ","")&amp;IF(N(F1799)=0,"Lipsește suma. ","")&amp;IF(AND(N(F1799)&lt;0,J1799&lt;&gt;"Stornare"),"Sumă negativă într-o notă care nu e de stornare. ","")&amp;IF(C1799="","Lipsește explicația. ","")))</f>
        <v/>
      </c>
      <c r="L1799" s="1" t="str">
        <f>IF(B1799="","",B1799&amp;"|"&amp;COUNTIF($B$5:B1799,B1799))</f>
        <v/>
      </c>
      <c r="M1799" s="1" t="str">
        <f t="shared" si="86"/>
        <v/>
      </c>
    </row>
    <row r="1800" spans="2:13" x14ac:dyDescent="0.2">
      <c r="B1800" s="18"/>
      <c r="C1800" s="13"/>
      <c r="D1800" s="22"/>
      <c r="E1800" s="22"/>
      <c r="F1800" s="23"/>
      <c r="G1800" s="24" t="str">
        <f>IF(B1800="","",IFERROR(INDEX('Registru note'!$C$5:$C$504,MATCH(B1800,'Registru note'!$B$5:$B$504,0)),""))</f>
        <v/>
      </c>
      <c r="H1800" s="25" t="str">
        <f t="shared" si="84"/>
        <v/>
      </c>
      <c r="I1800" s="25" t="str">
        <f t="shared" si="85"/>
        <v/>
      </c>
      <c r="J1800" s="15" t="str">
        <f>IF(B1800="","",IFERROR(INDEX('Registru note'!$D$5:$D$504,MATCH(B1800,'Registru note'!$B$5:$B$504,0)),""))</f>
        <v/>
      </c>
      <c r="K1800" s="17" t="str">
        <f>IF(AND(B1800="",D1800="",E1800=""),"",TRIM(IF(ISNA(MATCH(B1800,'Registru note'!$B$5:$B$504,0)),"Nota nu există în registru. ","")&amp;IF(D1800="","Lipsește contul debitor. ",IF(NOT(OR(ISNUMBER(MATCH(TRIM(IF(ISNUMBER(FIND(".",D1800)),LEFT(D1800,FIND(".",D1800)-1),D1800)),PlanCont,0)),ISNUMBER(MATCH(LEFT(TRIM(IF(ISNUMBER(FIND(".",D1800)),LEFT(D1800,FIND(".",D1800)-1),D1800)),4),PlanCont,0)),ISNUMBER(MATCH(LEFT(TRIM(IF(ISNUMBER(FIND(".",D1800)),LEFT(D1800,FIND(".",D1800)-1),D1800)),3),PlanCont,0)))),"Contul debitor nu există în plan. ",""))&amp;IF(E1800="","Lipsește contul creditor. ",IF(NOT(OR(ISNUMBER(MATCH(TRIM(IF(ISNUMBER(FIND(".",E1800)),LEFT(E1800,FIND(".",E1800)-1),E1800)),PlanCont,0)),ISNUMBER(MATCH(LEFT(TRIM(IF(ISNUMBER(FIND(".",E1800)),LEFT(E1800,FIND(".",E1800)-1),E1800)),4),PlanCont,0)),ISNUMBER(MATCH(LEFT(TRIM(IF(ISNUMBER(FIND(".",E1800)),LEFT(E1800,FIND(".",E1800)-1),E1800)),3),PlanCont,0)))),"Contul creditor nu există în plan. ",""))&amp;IF(AND(D1800&lt;&gt;"",TRIM(D1800&amp;"")=TRIM(E1800&amp;"")),"Același cont pe debit și credit. ","")&amp;IF(N(F1800)=0,"Lipsește suma. ","")&amp;IF(AND(N(F1800)&lt;0,J1800&lt;&gt;"Stornare"),"Sumă negativă într-o notă care nu e de stornare. ","")&amp;IF(C1800="","Lipsește explicația. ","")))</f>
        <v/>
      </c>
      <c r="L1800" s="1" t="str">
        <f>IF(B1800="","",B1800&amp;"|"&amp;COUNTIF($B$5:B1800,B1800))</f>
        <v/>
      </c>
      <c r="M1800" s="1" t="str">
        <f t="shared" si="86"/>
        <v/>
      </c>
    </row>
    <row r="1801" spans="2:13" x14ac:dyDescent="0.2">
      <c r="B1801" s="18"/>
      <c r="C1801" s="13"/>
      <c r="D1801" s="22"/>
      <c r="E1801" s="22"/>
      <c r="F1801" s="23"/>
      <c r="G1801" s="24" t="str">
        <f>IF(B1801="","",IFERROR(INDEX('Registru note'!$C$5:$C$504,MATCH(B1801,'Registru note'!$B$5:$B$504,0)),""))</f>
        <v/>
      </c>
      <c r="H1801" s="25" t="str">
        <f t="shared" si="84"/>
        <v/>
      </c>
      <c r="I1801" s="25" t="str">
        <f t="shared" si="85"/>
        <v/>
      </c>
      <c r="J1801" s="15" t="str">
        <f>IF(B1801="","",IFERROR(INDEX('Registru note'!$D$5:$D$504,MATCH(B1801,'Registru note'!$B$5:$B$504,0)),""))</f>
        <v/>
      </c>
      <c r="K1801" s="17" t="str">
        <f>IF(AND(B1801="",D1801="",E1801=""),"",TRIM(IF(ISNA(MATCH(B1801,'Registru note'!$B$5:$B$504,0)),"Nota nu există în registru. ","")&amp;IF(D1801="","Lipsește contul debitor. ",IF(NOT(OR(ISNUMBER(MATCH(TRIM(IF(ISNUMBER(FIND(".",D1801)),LEFT(D1801,FIND(".",D1801)-1),D1801)),PlanCont,0)),ISNUMBER(MATCH(LEFT(TRIM(IF(ISNUMBER(FIND(".",D1801)),LEFT(D1801,FIND(".",D1801)-1),D1801)),4),PlanCont,0)),ISNUMBER(MATCH(LEFT(TRIM(IF(ISNUMBER(FIND(".",D1801)),LEFT(D1801,FIND(".",D1801)-1),D1801)),3),PlanCont,0)))),"Contul debitor nu există în plan. ",""))&amp;IF(E1801="","Lipsește contul creditor. ",IF(NOT(OR(ISNUMBER(MATCH(TRIM(IF(ISNUMBER(FIND(".",E1801)),LEFT(E1801,FIND(".",E1801)-1),E1801)),PlanCont,0)),ISNUMBER(MATCH(LEFT(TRIM(IF(ISNUMBER(FIND(".",E1801)),LEFT(E1801,FIND(".",E1801)-1),E1801)),4),PlanCont,0)),ISNUMBER(MATCH(LEFT(TRIM(IF(ISNUMBER(FIND(".",E1801)),LEFT(E1801,FIND(".",E1801)-1),E1801)),3),PlanCont,0)))),"Contul creditor nu există în plan. ",""))&amp;IF(AND(D1801&lt;&gt;"",TRIM(D1801&amp;"")=TRIM(E1801&amp;"")),"Același cont pe debit și credit. ","")&amp;IF(N(F1801)=0,"Lipsește suma. ","")&amp;IF(AND(N(F1801)&lt;0,J1801&lt;&gt;"Stornare"),"Sumă negativă într-o notă care nu e de stornare. ","")&amp;IF(C1801="","Lipsește explicația. ","")))</f>
        <v/>
      </c>
      <c r="L1801" s="1" t="str">
        <f>IF(B1801="","",B1801&amp;"|"&amp;COUNTIF($B$5:B1801,B1801))</f>
        <v/>
      </c>
      <c r="M1801" s="1" t="str">
        <f t="shared" si="86"/>
        <v/>
      </c>
    </row>
    <row r="1802" spans="2:13" x14ac:dyDescent="0.2">
      <c r="B1802" s="18"/>
      <c r="C1802" s="13"/>
      <c r="D1802" s="22"/>
      <c r="E1802" s="22"/>
      <c r="F1802" s="23"/>
      <c r="G1802" s="24" t="str">
        <f>IF(B1802="","",IFERROR(INDEX('Registru note'!$C$5:$C$504,MATCH(B1802,'Registru note'!$B$5:$B$504,0)),""))</f>
        <v/>
      </c>
      <c r="H1802" s="25" t="str">
        <f t="shared" si="84"/>
        <v/>
      </c>
      <c r="I1802" s="25" t="str">
        <f t="shared" si="85"/>
        <v/>
      </c>
      <c r="J1802" s="15" t="str">
        <f>IF(B1802="","",IFERROR(INDEX('Registru note'!$D$5:$D$504,MATCH(B1802,'Registru note'!$B$5:$B$504,0)),""))</f>
        <v/>
      </c>
      <c r="K1802" s="17" t="str">
        <f>IF(AND(B1802="",D1802="",E1802=""),"",TRIM(IF(ISNA(MATCH(B1802,'Registru note'!$B$5:$B$504,0)),"Nota nu există în registru. ","")&amp;IF(D1802="","Lipsește contul debitor. ",IF(NOT(OR(ISNUMBER(MATCH(TRIM(IF(ISNUMBER(FIND(".",D1802)),LEFT(D1802,FIND(".",D1802)-1),D1802)),PlanCont,0)),ISNUMBER(MATCH(LEFT(TRIM(IF(ISNUMBER(FIND(".",D1802)),LEFT(D1802,FIND(".",D1802)-1),D1802)),4),PlanCont,0)),ISNUMBER(MATCH(LEFT(TRIM(IF(ISNUMBER(FIND(".",D1802)),LEFT(D1802,FIND(".",D1802)-1),D1802)),3),PlanCont,0)))),"Contul debitor nu există în plan. ",""))&amp;IF(E1802="","Lipsește contul creditor. ",IF(NOT(OR(ISNUMBER(MATCH(TRIM(IF(ISNUMBER(FIND(".",E1802)),LEFT(E1802,FIND(".",E1802)-1),E1802)),PlanCont,0)),ISNUMBER(MATCH(LEFT(TRIM(IF(ISNUMBER(FIND(".",E1802)),LEFT(E1802,FIND(".",E1802)-1),E1802)),4),PlanCont,0)),ISNUMBER(MATCH(LEFT(TRIM(IF(ISNUMBER(FIND(".",E1802)),LEFT(E1802,FIND(".",E1802)-1),E1802)),3),PlanCont,0)))),"Contul creditor nu există în plan. ",""))&amp;IF(AND(D1802&lt;&gt;"",TRIM(D1802&amp;"")=TRIM(E1802&amp;"")),"Același cont pe debit și credit. ","")&amp;IF(N(F1802)=0,"Lipsește suma. ","")&amp;IF(AND(N(F1802)&lt;0,J1802&lt;&gt;"Stornare"),"Sumă negativă într-o notă care nu e de stornare. ","")&amp;IF(C1802="","Lipsește explicația. ","")))</f>
        <v/>
      </c>
      <c r="L1802" s="1" t="str">
        <f>IF(B1802="","",B1802&amp;"|"&amp;COUNTIF($B$5:B1802,B1802))</f>
        <v/>
      </c>
      <c r="M1802" s="1" t="str">
        <f t="shared" si="86"/>
        <v/>
      </c>
    </row>
    <row r="1803" spans="2:13" x14ac:dyDescent="0.2">
      <c r="B1803" s="18"/>
      <c r="C1803" s="13"/>
      <c r="D1803" s="22"/>
      <c r="E1803" s="22"/>
      <c r="F1803" s="23"/>
      <c r="G1803" s="24" t="str">
        <f>IF(B1803="","",IFERROR(INDEX('Registru note'!$C$5:$C$504,MATCH(B1803,'Registru note'!$B$5:$B$504,0)),""))</f>
        <v/>
      </c>
      <c r="H1803" s="25" t="str">
        <f t="shared" si="84"/>
        <v/>
      </c>
      <c r="I1803" s="25" t="str">
        <f t="shared" si="85"/>
        <v/>
      </c>
      <c r="J1803" s="15" t="str">
        <f>IF(B1803="","",IFERROR(INDEX('Registru note'!$D$5:$D$504,MATCH(B1803,'Registru note'!$B$5:$B$504,0)),""))</f>
        <v/>
      </c>
      <c r="K1803" s="17" t="str">
        <f>IF(AND(B1803="",D1803="",E1803=""),"",TRIM(IF(ISNA(MATCH(B1803,'Registru note'!$B$5:$B$504,0)),"Nota nu există în registru. ","")&amp;IF(D1803="","Lipsește contul debitor. ",IF(NOT(OR(ISNUMBER(MATCH(TRIM(IF(ISNUMBER(FIND(".",D1803)),LEFT(D1803,FIND(".",D1803)-1),D1803)),PlanCont,0)),ISNUMBER(MATCH(LEFT(TRIM(IF(ISNUMBER(FIND(".",D1803)),LEFT(D1803,FIND(".",D1803)-1),D1803)),4),PlanCont,0)),ISNUMBER(MATCH(LEFT(TRIM(IF(ISNUMBER(FIND(".",D1803)),LEFT(D1803,FIND(".",D1803)-1),D1803)),3),PlanCont,0)))),"Contul debitor nu există în plan. ",""))&amp;IF(E1803="","Lipsește contul creditor. ",IF(NOT(OR(ISNUMBER(MATCH(TRIM(IF(ISNUMBER(FIND(".",E1803)),LEFT(E1803,FIND(".",E1803)-1),E1803)),PlanCont,0)),ISNUMBER(MATCH(LEFT(TRIM(IF(ISNUMBER(FIND(".",E1803)),LEFT(E1803,FIND(".",E1803)-1),E1803)),4),PlanCont,0)),ISNUMBER(MATCH(LEFT(TRIM(IF(ISNUMBER(FIND(".",E1803)),LEFT(E1803,FIND(".",E1803)-1),E1803)),3),PlanCont,0)))),"Contul creditor nu există în plan. ",""))&amp;IF(AND(D1803&lt;&gt;"",TRIM(D1803&amp;"")=TRIM(E1803&amp;"")),"Același cont pe debit și credit. ","")&amp;IF(N(F1803)=0,"Lipsește suma. ","")&amp;IF(AND(N(F1803)&lt;0,J1803&lt;&gt;"Stornare"),"Sumă negativă într-o notă care nu e de stornare. ","")&amp;IF(C1803="","Lipsește explicația. ","")))</f>
        <v/>
      </c>
      <c r="L1803" s="1" t="str">
        <f>IF(B1803="","",B1803&amp;"|"&amp;COUNTIF($B$5:B1803,B1803))</f>
        <v/>
      </c>
      <c r="M1803" s="1" t="str">
        <f t="shared" si="86"/>
        <v/>
      </c>
    </row>
    <row r="1804" spans="2:13" x14ac:dyDescent="0.2">
      <c r="B1804" s="18"/>
      <c r="C1804" s="13"/>
      <c r="D1804" s="22"/>
      <c r="E1804" s="22"/>
      <c r="F1804" s="23"/>
      <c r="G1804" s="24" t="str">
        <f>IF(B1804="","",IFERROR(INDEX('Registru note'!$C$5:$C$504,MATCH(B1804,'Registru note'!$B$5:$B$504,0)),""))</f>
        <v/>
      </c>
      <c r="H1804" s="25" t="str">
        <f t="shared" si="84"/>
        <v/>
      </c>
      <c r="I1804" s="25" t="str">
        <f t="shared" si="85"/>
        <v/>
      </c>
      <c r="J1804" s="15" t="str">
        <f>IF(B1804="","",IFERROR(INDEX('Registru note'!$D$5:$D$504,MATCH(B1804,'Registru note'!$B$5:$B$504,0)),""))</f>
        <v/>
      </c>
      <c r="K1804" s="17" t="str">
        <f>IF(AND(B1804="",D1804="",E1804=""),"",TRIM(IF(ISNA(MATCH(B1804,'Registru note'!$B$5:$B$504,0)),"Nota nu există în registru. ","")&amp;IF(D1804="","Lipsește contul debitor. ",IF(NOT(OR(ISNUMBER(MATCH(TRIM(IF(ISNUMBER(FIND(".",D1804)),LEFT(D1804,FIND(".",D1804)-1),D1804)),PlanCont,0)),ISNUMBER(MATCH(LEFT(TRIM(IF(ISNUMBER(FIND(".",D1804)),LEFT(D1804,FIND(".",D1804)-1),D1804)),4),PlanCont,0)),ISNUMBER(MATCH(LEFT(TRIM(IF(ISNUMBER(FIND(".",D1804)),LEFT(D1804,FIND(".",D1804)-1),D1804)),3),PlanCont,0)))),"Contul debitor nu există în plan. ",""))&amp;IF(E1804="","Lipsește contul creditor. ",IF(NOT(OR(ISNUMBER(MATCH(TRIM(IF(ISNUMBER(FIND(".",E1804)),LEFT(E1804,FIND(".",E1804)-1),E1804)),PlanCont,0)),ISNUMBER(MATCH(LEFT(TRIM(IF(ISNUMBER(FIND(".",E1804)),LEFT(E1804,FIND(".",E1804)-1),E1804)),4),PlanCont,0)),ISNUMBER(MATCH(LEFT(TRIM(IF(ISNUMBER(FIND(".",E1804)),LEFT(E1804,FIND(".",E1804)-1),E1804)),3),PlanCont,0)))),"Contul creditor nu există în plan. ",""))&amp;IF(AND(D1804&lt;&gt;"",TRIM(D1804&amp;"")=TRIM(E1804&amp;"")),"Același cont pe debit și credit. ","")&amp;IF(N(F1804)=0,"Lipsește suma. ","")&amp;IF(AND(N(F1804)&lt;0,J1804&lt;&gt;"Stornare"),"Sumă negativă într-o notă care nu e de stornare. ","")&amp;IF(C1804="","Lipsește explicația. ","")))</f>
        <v/>
      </c>
      <c r="L1804" s="1" t="str">
        <f>IF(B1804="","",B1804&amp;"|"&amp;COUNTIF($B$5:B1804,B1804))</f>
        <v/>
      </c>
      <c r="M1804" s="1" t="str">
        <f t="shared" si="86"/>
        <v/>
      </c>
    </row>
    <row r="1805" spans="2:13" x14ac:dyDescent="0.2">
      <c r="B1805" s="18"/>
      <c r="C1805" s="13"/>
      <c r="D1805" s="22"/>
      <c r="E1805" s="22"/>
      <c r="F1805" s="23"/>
      <c r="G1805" s="24" t="str">
        <f>IF(B1805="","",IFERROR(INDEX('Registru note'!$C$5:$C$504,MATCH(B1805,'Registru note'!$B$5:$B$504,0)),""))</f>
        <v/>
      </c>
      <c r="H1805" s="25" t="str">
        <f t="shared" si="84"/>
        <v/>
      </c>
      <c r="I1805" s="25" t="str">
        <f t="shared" si="85"/>
        <v/>
      </c>
      <c r="J1805" s="15" t="str">
        <f>IF(B1805="","",IFERROR(INDEX('Registru note'!$D$5:$D$504,MATCH(B1805,'Registru note'!$B$5:$B$504,0)),""))</f>
        <v/>
      </c>
      <c r="K1805" s="17" t="str">
        <f>IF(AND(B1805="",D1805="",E1805=""),"",TRIM(IF(ISNA(MATCH(B1805,'Registru note'!$B$5:$B$504,0)),"Nota nu există în registru. ","")&amp;IF(D1805="","Lipsește contul debitor. ",IF(NOT(OR(ISNUMBER(MATCH(TRIM(IF(ISNUMBER(FIND(".",D1805)),LEFT(D1805,FIND(".",D1805)-1),D1805)),PlanCont,0)),ISNUMBER(MATCH(LEFT(TRIM(IF(ISNUMBER(FIND(".",D1805)),LEFT(D1805,FIND(".",D1805)-1),D1805)),4),PlanCont,0)),ISNUMBER(MATCH(LEFT(TRIM(IF(ISNUMBER(FIND(".",D1805)),LEFT(D1805,FIND(".",D1805)-1),D1805)),3),PlanCont,0)))),"Contul debitor nu există în plan. ",""))&amp;IF(E1805="","Lipsește contul creditor. ",IF(NOT(OR(ISNUMBER(MATCH(TRIM(IF(ISNUMBER(FIND(".",E1805)),LEFT(E1805,FIND(".",E1805)-1),E1805)),PlanCont,0)),ISNUMBER(MATCH(LEFT(TRIM(IF(ISNUMBER(FIND(".",E1805)),LEFT(E1805,FIND(".",E1805)-1),E1805)),4),PlanCont,0)),ISNUMBER(MATCH(LEFT(TRIM(IF(ISNUMBER(FIND(".",E1805)),LEFT(E1805,FIND(".",E1805)-1),E1805)),3),PlanCont,0)))),"Contul creditor nu există în plan. ",""))&amp;IF(AND(D1805&lt;&gt;"",TRIM(D1805&amp;"")=TRIM(E1805&amp;"")),"Același cont pe debit și credit. ","")&amp;IF(N(F1805)=0,"Lipsește suma. ","")&amp;IF(AND(N(F1805)&lt;0,J1805&lt;&gt;"Stornare"),"Sumă negativă într-o notă care nu e de stornare. ","")&amp;IF(C1805="","Lipsește explicația. ","")))</f>
        <v/>
      </c>
      <c r="L1805" s="1" t="str">
        <f>IF(B1805="","",B1805&amp;"|"&amp;COUNTIF($B$5:B1805,B1805))</f>
        <v/>
      </c>
      <c r="M1805" s="1" t="str">
        <f t="shared" si="86"/>
        <v/>
      </c>
    </row>
    <row r="1806" spans="2:13" x14ac:dyDescent="0.2">
      <c r="B1806" s="18"/>
      <c r="C1806" s="13"/>
      <c r="D1806" s="22"/>
      <c r="E1806" s="22"/>
      <c r="F1806" s="23"/>
      <c r="G1806" s="24" t="str">
        <f>IF(B1806="","",IFERROR(INDEX('Registru note'!$C$5:$C$504,MATCH(B1806,'Registru note'!$B$5:$B$504,0)),""))</f>
        <v/>
      </c>
      <c r="H1806" s="25" t="str">
        <f t="shared" si="84"/>
        <v/>
      </c>
      <c r="I1806" s="25" t="str">
        <f t="shared" si="85"/>
        <v/>
      </c>
      <c r="J1806" s="15" t="str">
        <f>IF(B1806="","",IFERROR(INDEX('Registru note'!$D$5:$D$504,MATCH(B1806,'Registru note'!$B$5:$B$504,0)),""))</f>
        <v/>
      </c>
      <c r="K1806" s="17" t="str">
        <f>IF(AND(B1806="",D1806="",E1806=""),"",TRIM(IF(ISNA(MATCH(B1806,'Registru note'!$B$5:$B$504,0)),"Nota nu există în registru. ","")&amp;IF(D1806="","Lipsește contul debitor. ",IF(NOT(OR(ISNUMBER(MATCH(TRIM(IF(ISNUMBER(FIND(".",D1806)),LEFT(D1806,FIND(".",D1806)-1),D1806)),PlanCont,0)),ISNUMBER(MATCH(LEFT(TRIM(IF(ISNUMBER(FIND(".",D1806)),LEFT(D1806,FIND(".",D1806)-1),D1806)),4),PlanCont,0)),ISNUMBER(MATCH(LEFT(TRIM(IF(ISNUMBER(FIND(".",D1806)),LEFT(D1806,FIND(".",D1806)-1),D1806)),3),PlanCont,0)))),"Contul debitor nu există în plan. ",""))&amp;IF(E1806="","Lipsește contul creditor. ",IF(NOT(OR(ISNUMBER(MATCH(TRIM(IF(ISNUMBER(FIND(".",E1806)),LEFT(E1806,FIND(".",E1806)-1),E1806)),PlanCont,0)),ISNUMBER(MATCH(LEFT(TRIM(IF(ISNUMBER(FIND(".",E1806)),LEFT(E1806,FIND(".",E1806)-1),E1806)),4),PlanCont,0)),ISNUMBER(MATCH(LEFT(TRIM(IF(ISNUMBER(FIND(".",E1806)),LEFT(E1806,FIND(".",E1806)-1),E1806)),3),PlanCont,0)))),"Contul creditor nu există în plan. ",""))&amp;IF(AND(D1806&lt;&gt;"",TRIM(D1806&amp;"")=TRIM(E1806&amp;"")),"Același cont pe debit și credit. ","")&amp;IF(N(F1806)=0,"Lipsește suma. ","")&amp;IF(AND(N(F1806)&lt;0,J1806&lt;&gt;"Stornare"),"Sumă negativă într-o notă care nu e de stornare. ","")&amp;IF(C1806="","Lipsește explicația. ","")))</f>
        <v/>
      </c>
      <c r="L1806" s="1" t="str">
        <f>IF(B1806="","",B1806&amp;"|"&amp;COUNTIF($B$5:B1806,B1806))</f>
        <v/>
      </c>
      <c r="M1806" s="1" t="str">
        <f t="shared" si="86"/>
        <v/>
      </c>
    </row>
    <row r="1807" spans="2:13" x14ac:dyDescent="0.2">
      <c r="B1807" s="18"/>
      <c r="C1807" s="13"/>
      <c r="D1807" s="22"/>
      <c r="E1807" s="22"/>
      <c r="F1807" s="23"/>
      <c r="G1807" s="24" t="str">
        <f>IF(B1807="","",IFERROR(INDEX('Registru note'!$C$5:$C$504,MATCH(B1807,'Registru note'!$B$5:$B$504,0)),""))</f>
        <v/>
      </c>
      <c r="H1807" s="25" t="str">
        <f t="shared" si="84"/>
        <v/>
      </c>
      <c r="I1807" s="25" t="str">
        <f t="shared" si="85"/>
        <v/>
      </c>
      <c r="J1807" s="15" t="str">
        <f>IF(B1807="","",IFERROR(INDEX('Registru note'!$D$5:$D$504,MATCH(B1807,'Registru note'!$B$5:$B$504,0)),""))</f>
        <v/>
      </c>
      <c r="K1807" s="17" t="str">
        <f>IF(AND(B1807="",D1807="",E1807=""),"",TRIM(IF(ISNA(MATCH(B1807,'Registru note'!$B$5:$B$504,0)),"Nota nu există în registru. ","")&amp;IF(D1807="","Lipsește contul debitor. ",IF(NOT(OR(ISNUMBER(MATCH(TRIM(IF(ISNUMBER(FIND(".",D1807)),LEFT(D1807,FIND(".",D1807)-1),D1807)),PlanCont,0)),ISNUMBER(MATCH(LEFT(TRIM(IF(ISNUMBER(FIND(".",D1807)),LEFT(D1807,FIND(".",D1807)-1),D1807)),4),PlanCont,0)),ISNUMBER(MATCH(LEFT(TRIM(IF(ISNUMBER(FIND(".",D1807)),LEFT(D1807,FIND(".",D1807)-1),D1807)),3),PlanCont,0)))),"Contul debitor nu există în plan. ",""))&amp;IF(E1807="","Lipsește contul creditor. ",IF(NOT(OR(ISNUMBER(MATCH(TRIM(IF(ISNUMBER(FIND(".",E1807)),LEFT(E1807,FIND(".",E1807)-1),E1807)),PlanCont,0)),ISNUMBER(MATCH(LEFT(TRIM(IF(ISNUMBER(FIND(".",E1807)),LEFT(E1807,FIND(".",E1807)-1),E1807)),4),PlanCont,0)),ISNUMBER(MATCH(LEFT(TRIM(IF(ISNUMBER(FIND(".",E1807)),LEFT(E1807,FIND(".",E1807)-1),E1807)),3),PlanCont,0)))),"Contul creditor nu există în plan. ",""))&amp;IF(AND(D1807&lt;&gt;"",TRIM(D1807&amp;"")=TRIM(E1807&amp;"")),"Același cont pe debit și credit. ","")&amp;IF(N(F1807)=0,"Lipsește suma. ","")&amp;IF(AND(N(F1807)&lt;0,J1807&lt;&gt;"Stornare"),"Sumă negativă într-o notă care nu e de stornare. ","")&amp;IF(C1807="","Lipsește explicația. ","")))</f>
        <v/>
      </c>
      <c r="L1807" s="1" t="str">
        <f>IF(B1807="","",B1807&amp;"|"&amp;COUNTIF($B$5:B1807,B1807))</f>
        <v/>
      </c>
      <c r="M1807" s="1" t="str">
        <f t="shared" si="86"/>
        <v/>
      </c>
    </row>
    <row r="1808" spans="2:13" x14ac:dyDescent="0.2">
      <c r="B1808" s="18"/>
      <c r="C1808" s="13"/>
      <c r="D1808" s="22"/>
      <c r="E1808" s="22"/>
      <c r="F1808" s="23"/>
      <c r="G1808" s="24" t="str">
        <f>IF(B1808="","",IFERROR(INDEX('Registru note'!$C$5:$C$504,MATCH(B1808,'Registru note'!$B$5:$B$504,0)),""))</f>
        <v/>
      </c>
      <c r="H1808" s="25" t="str">
        <f t="shared" si="84"/>
        <v/>
      </c>
      <c r="I1808" s="25" t="str">
        <f t="shared" si="85"/>
        <v/>
      </c>
      <c r="J1808" s="15" t="str">
        <f>IF(B1808="","",IFERROR(INDEX('Registru note'!$D$5:$D$504,MATCH(B1808,'Registru note'!$B$5:$B$504,0)),""))</f>
        <v/>
      </c>
      <c r="K1808" s="17" t="str">
        <f>IF(AND(B1808="",D1808="",E1808=""),"",TRIM(IF(ISNA(MATCH(B1808,'Registru note'!$B$5:$B$504,0)),"Nota nu există în registru. ","")&amp;IF(D1808="","Lipsește contul debitor. ",IF(NOT(OR(ISNUMBER(MATCH(TRIM(IF(ISNUMBER(FIND(".",D1808)),LEFT(D1808,FIND(".",D1808)-1),D1808)),PlanCont,0)),ISNUMBER(MATCH(LEFT(TRIM(IF(ISNUMBER(FIND(".",D1808)),LEFT(D1808,FIND(".",D1808)-1),D1808)),4),PlanCont,0)),ISNUMBER(MATCH(LEFT(TRIM(IF(ISNUMBER(FIND(".",D1808)),LEFT(D1808,FIND(".",D1808)-1),D1808)),3),PlanCont,0)))),"Contul debitor nu există în plan. ",""))&amp;IF(E1808="","Lipsește contul creditor. ",IF(NOT(OR(ISNUMBER(MATCH(TRIM(IF(ISNUMBER(FIND(".",E1808)),LEFT(E1808,FIND(".",E1808)-1),E1808)),PlanCont,0)),ISNUMBER(MATCH(LEFT(TRIM(IF(ISNUMBER(FIND(".",E1808)),LEFT(E1808,FIND(".",E1808)-1),E1808)),4),PlanCont,0)),ISNUMBER(MATCH(LEFT(TRIM(IF(ISNUMBER(FIND(".",E1808)),LEFT(E1808,FIND(".",E1808)-1),E1808)),3),PlanCont,0)))),"Contul creditor nu există în plan. ",""))&amp;IF(AND(D1808&lt;&gt;"",TRIM(D1808&amp;"")=TRIM(E1808&amp;"")),"Același cont pe debit și credit. ","")&amp;IF(N(F1808)=0,"Lipsește suma. ","")&amp;IF(AND(N(F1808)&lt;0,J1808&lt;&gt;"Stornare"),"Sumă negativă într-o notă care nu e de stornare. ","")&amp;IF(C1808="","Lipsește explicația. ","")))</f>
        <v/>
      </c>
      <c r="L1808" s="1" t="str">
        <f>IF(B1808="","",B1808&amp;"|"&amp;COUNTIF($B$5:B1808,B1808))</f>
        <v/>
      </c>
      <c r="M1808" s="1" t="str">
        <f t="shared" si="86"/>
        <v/>
      </c>
    </row>
    <row r="1809" spans="2:13" x14ac:dyDescent="0.2">
      <c r="B1809" s="18"/>
      <c r="C1809" s="13"/>
      <c r="D1809" s="22"/>
      <c r="E1809" s="22"/>
      <c r="F1809" s="23"/>
      <c r="G1809" s="24" t="str">
        <f>IF(B1809="","",IFERROR(INDEX('Registru note'!$C$5:$C$504,MATCH(B1809,'Registru note'!$B$5:$B$504,0)),""))</f>
        <v/>
      </c>
      <c r="H1809" s="25" t="str">
        <f t="shared" si="84"/>
        <v/>
      </c>
      <c r="I1809" s="25" t="str">
        <f t="shared" si="85"/>
        <v/>
      </c>
      <c r="J1809" s="15" t="str">
        <f>IF(B1809="","",IFERROR(INDEX('Registru note'!$D$5:$D$504,MATCH(B1809,'Registru note'!$B$5:$B$504,0)),""))</f>
        <v/>
      </c>
      <c r="K1809" s="17" t="str">
        <f>IF(AND(B1809="",D1809="",E1809=""),"",TRIM(IF(ISNA(MATCH(B1809,'Registru note'!$B$5:$B$504,0)),"Nota nu există în registru. ","")&amp;IF(D1809="","Lipsește contul debitor. ",IF(NOT(OR(ISNUMBER(MATCH(TRIM(IF(ISNUMBER(FIND(".",D1809)),LEFT(D1809,FIND(".",D1809)-1),D1809)),PlanCont,0)),ISNUMBER(MATCH(LEFT(TRIM(IF(ISNUMBER(FIND(".",D1809)),LEFT(D1809,FIND(".",D1809)-1),D1809)),4),PlanCont,0)),ISNUMBER(MATCH(LEFT(TRIM(IF(ISNUMBER(FIND(".",D1809)),LEFT(D1809,FIND(".",D1809)-1),D1809)),3),PlanCont,0)))),"Contul debitor nu există în plan. ",""))&amp;IF(E1809="","Lipsește contul creditor. ",IF(NOT(OR(ISNUMBER(MATCH(TRIM(IF(ISNUMBER(FIND(".",E1809)),LEFT(E1809,FIND(".",E1809)-1),E1809)),PlanCont,0)),ISNUMBER(MATCH(LEFT(TRIM(IF(ISNUMBER(FIND(".",E1809)),LEFT(E1809,FIND(".",E1809)-1),E1809)),4),PlanCont,0)),ISNUMBER(MATCH(LEFT(TRIM(IF(ISNUMBER(FIND(".",E1809)),LEFT(E1809,FIND(".",E1809)-1),E1809)),3),PlanCont,0)))),"Contul creditor nu există în plan. ",""))&amp;IF(AND(D1809&lt;&gt;"",TRIM(D1809&amp;"")=TRIM(E1809&amp;"")),"Același cont pe debit și credit. ","")&amp;IF(N(F1809)=0,"Lipsește suma. ","")&amp;IF(AND(N(F1809)&lt;0,J1809&lt;&gt;"Stornare"),"Sumă negativă într-o notă care nu e de stornare. ","")&amp;IF(C1809="","Lipsește explicația. ","")))</f>
        <v/>
      </c>
      <c r="L1809" s="1" t="str">
        <f>IF(B1809="","",B1809&amp;"|"&amp;COUNTIF($B$5:B1809,B1809))</f>
        <v/>
      </c>
      <c r="M1809" s="1" t="str">
        <f t="shared" si="86"/>
        <v/>
      </c>
    </row>
    <row r="1810" spans="2:13" x14ac:dyDescent="0.2">
      <c r="B1810" s="18"/>
      <c r="C1810" s="13"/>
      <c r="D1810" s="22"/>
      <c r="E1810" s="22"/>
      <c r="F1810" s="23"/>
      <c r="G1810" s="24" t="str">
        <f>IF(B1810="","",IFERROR(INDEX('Registru note'!$C$5:$C$504,MATCH(B1810,'Registru note'!$B$5:$B$504,0)),""))</f>
        <v/>
      </c>
      <c r="H1810" s="25" t="str">
        <f t="shared" si="84"/>
        <v/>
      </c>
      <c r="I1810" s="25" t="str">
        <f t="shared" si="85"/>
        <v/>
      </c>
      <c r="J1810" s="15" t="str">
        <f>IF(B1810="","",IFERROR(INDEX('Registru note'!$D$5:$D$504,MATCH(B1810,'Registru note'!$B$5:$B$504,0)),""))</f>
        <v/>
      </c>
      <c r="K1810" s="17" t="str">
        <f>IF(AND(B1810="",D1810="",E1810=""),"",TRIM(IF(ISNA(MATCH(B1810,'Registru note'!$B$5:$B$504,0)),"Nota nu există în registru. ","")&amp;IF(D1810="","Lipsește contul debitor. ",IF(NOT(OR(ISNUMBER(MATCH(TRIM(IF(ISNUMBER(FIND(".",D1810)),LEFT(D1810,FIND(".",D1810)-1),D1810)),PlanCont,0)),ISNUMBER(MATCH(LEFT(TRIM(IF(ISNUMBER(FIND(".",D1810)),LEFT(D1810,FIND(".",D1810)-1),D1810)),4),PlanCont,0)),ISNUMBER(MATCH(LEFT(TRIM(IF(ISNUMBER(FIND(".",D1810)),LEFT(D1810,FIND(".",D1810)-1),D1810)),3),PlanCont,0)))),"Contul debitor nu există în plan. ",""))&amp;IF(E1810="","Lipsește contul creditor. ",IF(NOT(OR(ISNUMBER(MATCH(TRIM(IF(ISNUMBER(FIND(".",E1810)),LEFT(E1810,FIND(".",E1810)-1),E1810)),PlanCont,0)),ISNUMBER(MATCH(LEFT(TRIM(IF(ISNUMBER(FIND(".",E1810)),LEFT(E1810,FIND(".",E1810)-1),E1810)),4),PlanCont,0)),ISNUMBER(MATCH(LEFT(TRIM(IF(ISNUMBER(FIND(".",E1810)),LEFT(E1810,FIND(".",E1810)-1),E1810)),3),PlanCont,0)))),"Contul creditor nu există în plan. ",""))&amp;IF(AND(D1810&lt;&gt;"",TRIM(D1810&amp;"")=TRIM(E1810&amp;"")),"Același cont pe debit și credit. ","")&amp;IF(N(F1810)=0,"Lipsește suma. ","")&amp;IF(AND(N(F1810)&lt;0,J1810&lt;&gt;"Stornare"),"Sumă negativă într-o notă care nu e de stornare. ","")&amp;IF(C1810="","Lipsește explicația. ","")))</f>
        <v/>
      </c>
      <c r="L1810" s="1" t="str">
        <f>IF(B1810="","",B1810&amp;"|"&amp;COUNTIF($B$5:B1810,B1810))</f>
        <v/>
      </c>
      <c r="M1810" s="1" t="str">
        <f t="shared" si="86"/>
        <v/>
      </c>
    </row>
    <row r="1811" spans="2:13" x14ac:dyDescent="0.2">
      <c r="B1811" s="18"/>
      <c r="C1811" s="13"/>
      <c r="D1811" s="22"/>
      <c r="E1811" s="22"/>
      <c r="F1811" s="23"/>
      <c r="G1811" s="24" t="str">
        <f>IF(B1811="","",IFERROR(INDEX('Registru note'!$C$5:$C$504,MATCH(B1811,'Registru note'!$B$5:$B$504,0)),""))</f>
        <v/>
      </c>
      <c r="H1811" s="25" t="str">
        <f t="shared" si="84"/>
        <v/>
      </c>
      <c r="I1811" s="25" t="str">
        <f t="shared" si="85"/>
        <v/>
      </c>
      <c r="J1811" s="15" t="str">
        <f>IF(B1811="","",IFERROR(INDEX('Registru note'!$D$5:$D$504,MATCH(B1811,'Registru note'!$B$5:$B$504,0)),""))</f>
        <v/>
      </c>
      <c r="K1811" s="17" t="str">
        <f>IF(AND(B1811="",D1811="",E1811=""),"",TRIM(IF(ISNA(MATCH(B1811,'Registru note'!$B$5:$B$504,0)),"Nota nu există în registru. ","")&amp;IF(D1811="","Lipsește contul debitor. ",IF(NOT(OR(ISNUMBER(MATCH(TRIM(IF(ISNUMBER(FIND(".",D1811)),LEFT(D1811,FIND(".",D1811)-1),D1811)),PlanCont,0)),ISNUMBER(MATCH(LEFT(TRIM(IF(ISNUMBER(FIND(".",D1811)),LEFT(D1811,FIND(".",D1811)-1),D1811)),4),PlanCont,0)),ISNUMBER(MATCH(LEFT(TRIM(IF(ISNUMBER(FIND(".",D1811)),LEFT(D1811,FIND(".",D1811)-1),D1811)),3),PlanCont,0)))),"Contul debitor nu există în plan. ",""))&amp;IF(E1811="","Lipsește contul creditor. ",IF(NOT(OR(ISNUMBER(MATCH(TRIM(IF(ISNUMBER(FIND(".",E1811)),LEFT(E1811,FIND(".",E1811)-1),E1811)),PlanCont,0)),ISNUMBER(MATCH(LEFT(TRIM(IF(ISNUMBER(FIND(".",E1811)),LEFT(E1811,FIND(".",E1811)-1),E1811)),4),PlanCont,0)),ISNUMBER(MATCH(LEFT(TRIM(IF(ISNUMBER(FIND(".",E1811)),LEFT(E1811,FIND(".",E1811)-1),E1811)),3),PlanCont,0)))),"Contul creditor nu există în plan. ",""))&amp;IF(AND(D1811&lt;&gt;"",TRIM(D1811&amp;"")=TRIM(E1811&amp;"")),"Același cont pe debit și credit. ","")&amp;IF(N(F1811)=0,"Lipsește suma. ","")&amp;IF(AND(N(F1811)&lt;0,J1811&lt;&gt;"Stornare"),"Sumă negativă într-o notă care nu e de stornare. ","")&amp;IF(C1811="","Lipsește explicația. ","")))</f>
        <v/>
      </c>
      <c r="L1811" s="1" t="str">
        <f>IF(B1811="","",B1811&amp;"|"&amp;COUNTIF($B$5:B1811,B1811))</f>
        <v/>
      </c>
      <c r="M1811" s="1" t="str">
        <f t="shared" si="86"/>
        <v/>
      </c>
    </row>
    <row r="1812" spans="2:13" x14ac:dyDescent="0.2">
      <c r="B1812" s="18"/>
      <c r="C1812" s="13"/>
      <c r="D1812" s="22"/>
      <c r="E1812" s="22"/>
      <c r="F1812" s="23"/>
      <c r="G1812" s="24" t="str">
        <f>IF(B1812="","",IFERROR(INDEX('Registru note'!$C$5:$C$504,MATCH(B1812,'Registru note'!$B$5:$B$504,0)),""))</f>
        <v/>
      </c>
      <c r="H1812" s="25" t="str">
        <f t="shared" si="84"/>
        <v/>
      </c>
      <c r="I1812" s="25" t="str">
        <f t="shared" si="85"/>
        <v/>
      </c>
      <c r="J1812" s="15" t="str">
        <f>IF(B1812="","",IFERROR(INDEX('Registru note'!$D$5:$D$504,MATCH(B1812,'Registru note'!$B$5:$B$504,0)),""))</f>
        <v/>
      </c>
      <c r="K1812" s="17" t="str">
        <f>IF(AND(B1812="",D1812="",E1812=""),"",TRIM(IF(ISNA(MATCH(B1812,'Registru note'!$B$5:$B$504,0)),"Nota nu există în registru. ","")&amp;IF(D1812="","Lipsește contul debitor. ",IF(NOT(OR(ISNUMBER(MATCH(TRIM(IF(ISNUMBER(FIND(".",D1812)),LEFT(D1812,FIND(".",D1812)-1),D1812)),PlanCont,0)),ISNUMBER(MATCH(LEFT(TRIM(IF(ISNUMBER(FIND(".",D1812)),LEFT(D1812,FIND(".",D1812)-1),D1812)),4),PlanCont,0)),ISNUMBER(MATCH(LEFT(TRIM(IF(ISNUMBER(FIND(".",D1812)),LEFT(D1812,FIND(".",D1812)-1),D1812)),3),PlanCont,0)))),"Contul debitor nu există în plan. ",""))&amp;IF(E1812="","Lipsește contul creditor. ",IF(NOT(OR(ISNUMBER(MATCH(TRIM(IF(ISNUMBER(FIND(".",E1812)),LEFT(E1812,FIND(".",E1812)-1),E1812)),PlanCont,0)),ISNUMBER(MATCH(LEFT(TRIM(IF(ISNUMBER(FIND(".",E1812)),LEFT(E1812,FIND(".",E1812)-1),E1812)),4),PlanCont,0)),ISNUMBER(MATCH(LEFT(TRIM(IF(ISNUMBER(FIND(".",E1812)),LEFT(E1812,FIND(".",E1812)-1),E1812)),3),PlanCont,0)))),"Contul creditor nu există în plan. ",""))&amp;IF(AND(D1812&lt;&gt;"",TRIM(D1812&amp;"")=TRIM(E1812&amp;"")),"Același cont pe debit și credit. ","")&amp;IF(N(F1812)=0,"Lipsește suma. ","")&amp;IF(AND(N(F1812)&lt;0,J1812&lt;&gt;"Stornare"),"Sumă negativă într-o notă care nu e de stornare. ","")&amp;IF(C1812="","Lipsește explicația. ","")))</f>
        <v/>
      </c>
      <c r="L1812" s="1" t="str">
        <f>IF(B1812="","",B1812&amp;"|"&amp;COUNTIF($B$5:B1812,B1812))</f>
        <v/>
      </c>
      <c r="M1812" s="1" t="str">
        <f t="shared" si="86"/>
        <v/>
      </c>
    </row>
    <row r="1813" spans="2:13" x14ac:dyDescent="0.2">
      <c r="B1813" s="18"/>
      <c r="C1813" s="13"/>
      <c r="D1813" s="22"/>
      <c r="E1813" s="22"/>
      <c r="F1813" s="23"/>
      <c r="G1813" s="24" t="str">
        <f>IF(B1813="","",IFERROR(INDEX('Registru note'!$C$5:$C$504,MATCH(B1813,'Registru note'!$B$5:$B$504,0)),""))</f>
        <v/>
      </c>
      <c r="H1813" s="25" t="str">
        <f t="shared" si="84"/>
        <v/>
      </c>
      <c r="I1813" s="25" t="str">
        <f t="shared" si="85"/>
        <v/>
      </c>
      <c r="J1813" s="15" t="str">
        <f>IF(B1813="","",IFERROR(INDEX('Registru note'!$D$5:$D$504,MATCH(B1813,'Registru note'!$B$5:$B$504,0)),""))</f>
        <v/>
      </c>
      <c r="K1813" s="17" t="str">
        <f>IF(AND(B1813="",D1813="",E1813=""),"",TRIM(IF(ISNA(MATCH(B1813,'Registru note'!$B$5:$B$504,0)),"Nota nu există în registru. ","")&amp;IF(D1813="","Lipsește contul debitor. ",IF(NOT(OR(ISNUMBER(MATCH(TRIM(IF(ISNUMBER(FIND(".",D1813)),LEFT(D1813,FIND(".",D1813)-1),D1813)),PlanCont,0)),ISNUMBER(MATCH(LEFT(TRIM(IF(ISNUMBER(FIND(".",D1813)),LEFT(D1813,FIND(".",D1813)-1),D1813)),4),PlanCont,0)),ISNUMBER(MATCH(LEFT(TRIM(IF(ISNUMBER(FIND(".",D1813)),LEFT(D1813,FIND(".",D1813)-1),D1813)),3),PlanCont,0)))),"Contul debitor nu există în plan. ",""))&amp;IF(E1813="","Lipsește contul creditor. ",IF(NOT(OR(ISNUMBER(MATCH(TRIM(IF(ISNUMBER(FIND(".",E1813)),LEFT(E1813,FIND(".",E1813)-1),E1813)),PlanCont,0)),ISNUMBER(MATCH(LEFT(TRIM(IF(ISNUMBER(FIND(".",E1813)),LEFT(E1813,FIND(".",E1813)-1),E1813)),4),PlanCont,0)),ISNUMBER(MATCH(LEFT(TRIM(IF(ISNUMBER(FIND(".",E1813)),LEFT(E1813,FIND(".",E1813)-1),E1813)),3),PlanCont,0)))),"Contul creditor nu există în plan. ",""))&amp;IF(AND(D1813&lt;&gt;"",TRIM(D1813&amp;"")=TRIM(E1813&amp;"")),"Același cont pe debit și credit. ","")&amp;IF(N(F1813)=0,"Lipsește suma. ","")&amp;IF(AND(N(F1813)&lt;0,J1813&lt;&gt;"Stornare"),"Sumă negativă într-o notă care nu e de stornare. ","")&amp;IF(C1813="","Lipsește explicația. ","")))</f>
        <v/>
      </c>
      <c r="L1813" s="1" t="str">
        <f>IF(B1813="","",B1813&amp;"|"&amp;COUNTIF($B$5:B1813,B1813))</f>
        <v/>
      </c>
      <c r="M1813" s="1" t="str">
        <f t="shared" si="86"/>
        <v/>
      </c>
    </row>
    <row r="1814" spans="2:13" x14ac:dyDescent="0.2">
      <c r="B1814" s="18"/>
      <c r="C1814" s="13"/>
      <c r="D1814" s="22"/>
      <c r="E1814" s="22"/>
      <c r="F1814" s="23"/>
      <c r="G1814" s="24" t="str">
        <f>IF(B1814="","",IFERROR(INDEX('Registru note'!$C$5:$C$504,MATCH(B1814,'Registru note'!$B$5:$B$504,0)),""))</f>
        <v/>
      </c>
      <c r="H1814" s="25" t="str">
        <f t="shared" si="84"/>
        <v/>
      </c>
      <c r="I1814" s="25" t="str">
        <f t="shared" si="85"/>
        <v/>
      </c>
      <c r="J1814" s="15" t="str">
        <f>IF(B1814="","",IFERROR(INDEX('Registru note'!$D$5:$D$504,MATCH(B1814,'Registru note'!$B$5:$B$504,0)),""))</f>
        <v/>
      </c>
      <c r="K1814" s="17" t="str">
        <f>IF(AND(B1814="",D1814="",E1814=""),"",TRIM(IF(ISNA(MATCH(B1814,'Registru note'!$B$5:$B$504,0)),"Nota nu există în registru. ","")&amp;IF(D1814="","Lipsește contul debitor. ",IF(NOT(OR(ISNUMBER(MATCH(TRIM(IF(ISNUMBER(FIND(".",D1814)),LEFT(D1814,FIND(".",D1814)-1),D1814)),PlanCont,0)),ISNUMBER(MATCH(LEFT(TRIM(IF(ISNUMBER(FIND(".",D1814)),LEFT(D1814,FIND(".",D1814)-1),D1814)),4),PlanCont,0)),ISNUMBER(MATCH(LEFT(TRIM(IF(ISNUMBER(FIND(".",D1814)),LEFT(D1814,FIND(".",D1814)-1),D1814)),3),PlanCont,0)))),"Contul debitor nu există în plan. ",""))&amp;IF(E1814="","Lipsește contul creditor. ",IF(NOT(OR(ISNUMBER(MATCH(TRIM(IF(ISNUMBER(FIND(".",E1814)),LEFT(E1814,FIND(".",E1814)-1),E1814)),PlanCont,0)),ISNUMBER(MATCH(LEFT(TRIM(IF(ISNUMBER(FIND(".",E1814)),LEFT(E1814,FIND(".",E1814)-1),E1814)),4),PlanCont,0)),ISNUMBER(MATCH(LEFT(TRIM(IF(ISNUMBER(FIND(".",E1814)),LEFT(E1814,FIND(".",E1814)-1),E1814)),3),PlanCont,0)))),"Contul creditor nu există în plan. ",""))&amp;IF(AND(D1814&lt;&gt;"",TRIM(D1814&amp;"")=TRIM(E1814&amp;"")),"Același cont pe debit și credit. ","")&amp;IF(N(F1814)=0,"Lipsește suma. ","")&amp;IF(AND(N(F1814)&lt;0,J1814&lt;&gt;"Stornare"),"Sumă negativă într-o notă care nu e de stornare. ","")&amp;IF(C1814="","Lipsește explicația. ","")))</f>
        <v/>
      </c>
      <c r="L1814" s="1" t="str">
        <f>IF(B1814="","",B1814&amp;"|"&amp;COUNTIF($B$5:B1814,B1814))</f>
        <v/>
      </c>
      <c r="M1814" s="1" t="str">
        <f t="shared" si="86"/>
        <v/>
      </c>
    </row>
    <row r="1815" spans="2:13" x14ac:dyDescent="0.2">
      <c r="B1815" s="18"/>
      <c r="C1815" s="13"/>
      <c r="D1815" s="22"/>
      <c r="E1815" s="22"/>
      <c r="F1815" s="23"/>
      <c r="G1815" s="24" t="str">
        <f>IF(B1815="","",IFERROR(INDEX('Registru note'!$C$5:$C$504,MATCH(B1815,'Registru note'!$B$5:$B$504,0)),""))</f>
        <v/>
      </c>
      <c r="H1815" s="25" t="str">
        <f t="shared" si="84"/>
        <v/>
      </c>
      <c r="I1815" s="25" t="str">
        <f t="shared" si="85"/>
        <v/>
      </c>
      <c r="J1815" s="15" t="str">
        <f>IF(B1815="","",IFERROR(INDEX('Registru note'!$D$5:$D$504,MATCH(B1815,'Registru note'!$B$5:$B$504,0)),""))</f>
        <v/>
      </c>
      <c r="K1815" s="17" t="str">
        <f>IF(AND(B1815="",D1815="",E1815=""),"",TRIM(IF(ISNA(MATCH(B1815,'Registru note'!$B$5:$B$504,0)),"Nota nu există în registru. ","")&amp;IF(D1815="","Lipsește contul debitor. ",IF(NOT(OR(ISNUMBER(MATCH(TRIM(IF(ISNUMBER(FIND(".",D1815)),LEFT(D1815,FIND(".",D1815)-1),D1815)),PlanCont,0)),ISNUMBER(MATCH(LEFT(TRIM(IF(ISNUMBER(FIND(".",D1815)),LEFT(D1815,FIND(".",D1815)-1),D1815)),4),PlanCont,0)),ISNUMBER(MATCH(LEFT(TRIM(IF(ISNUMBER(FIND(".",D1815)),LEFT(D1815,FIND(".",D1815)-1),D1815)),3),PlanCont,0)))),"Contul debitor nu există în plan. ",""))&amp;IF(E1815="","Lipsește contul creditor. ",IF(NOT(OR(ISNUMBER(MATCH(TRIM(IF(ISNUMBER(FIND(".",E1815)),LEFT(E1815,FIND(".",E1815)-1),E1815)),PlanCont,0)),ISNUMBER(MATCH(LEFT(TRIM(IF(ISNUMBER(FIND(".",E1815)),LEFT(E1815,FIND(".",E1815)-1),E1815)),4),PlanCont,0)),ISNUMBER(MATCH(LEFT(TRIM(IF(ISNUMBER(FIND(".",E1815)),LEFT(E1815,FIND(".",E1815)-1),E1815)),3),PlanCont,0)))),"Contul creditor nu există în plan. ",""))&amp;IF(AND(D1815&lt;&gt;"",TRIM(D1815&amp;"")=TRIM(E1815&amp;"")),"Același cont pe debit și credit. ","")&amp;IF(N(F1815)=0,"Lipsește suma. ","")&amp;IF(AND(N(F1815)&lt;0,J1815&lt;&gt;"Stornare"),"Sumă negativă într-o notă care nu e de stornare. ","")&amp;IF(C1815="","Lipsește explicația. ","")))</f>
        <v/>
      </c>
      <c r="L1815" s="1" t="str">
        <f>IF(B1815="","",B1815&amp;"|"&amp;COUNTIF($B$5:B1815,B1815))</f>
        <v/>
      </c>
      <c r="M1815" s="1" t="str">
        <f t="shared" si="86"/>
        <v/>
      </c>
    </row>
    <row r="1816" spans="2:13" x14ac:dyDescent="0.2">
      <c r="B1816" s="18"/>
      <c r="C1816" s="13"/>
      <c r="D1816" s="22"/>
      <c r="E1816" s="22"/>
      <c r="F1816" s="23"/>
      <c r="G1816" s="24" t="str">
        <f>IF(B1816="","",IFERROR(INDEX('Registru note'!$C$5:$C$504,MATCH(B1816,'Registru note'!$B$5:$B$504,0)),""))</f>
        <v/>
      </c>
      <c r="H1816" s="25" t="str">
        <f t="shared" si="84"/>
        <v/>
      </c>
      <c r="I1816" s="25" t="str">
        <f t="shared" si="85"/>
        <v/>
      </c>
      <c r="J1816" s="15" t="str">
        <f>IF(B1816="","",IFERROR(INDEX('Registru note'!$D$5:$D$504,MATCH(B1816,'Registru note'!$B$5:$B$504,0)),""))</f>
        <v/>
      </c>
      <c r="K1816" s="17" t="str">
        <f>IF(AND(B1816="",D1816="",E1816=""),"",TRIM(IF(ISNA(MATCH(B1816,'Registru note'!$B$5:$B$504,0)),"Nota nu există în registru. ","")&amp;IF(D1816="","Lipsește contul debitor. ",IF(NOT(OR(ISNUMBER(MATCH(TRIM(IF(ISNUMBER(FIND(".",D1816)),LEFT(D1816,FIND(".",D1816)-1),D1816)),PlanCont,0)),ISNUMBER(MATCH(LEFT(TRIM(IF(ISNUMBER(FIND(".",D1816)),LEFT(D1816,FIND(".",D1816)-1),D1816)),4),PlanCont,0)),ISNUMBER(MATCH(LEFT(TRIM(IF(ISNUMBER(FIND(".",D1816)),LEFT(D1816,FIND(".",D1816)-1),D1816)),3),PlanCont,0)))),"Contul debitor nu există în plan. ",""))&amp;IF(E1816="","Lipsește contul creditor. ",IF(NOT(OR(ISNUMBER(MATCH(TRIM(IF(ISNUMBER(FIND(".",E1816)),LEFT(E1816,FIND(".",E1816)-1),E1816)),PlanCont,0)),ISNUMBER(MATCH(LEFT(TRIM(IF(ISNUMBER(FIND(".",E1816)),LEFT(E1816,FIND(".",E1816)-1),E1816)),4),PlanCont,0)),ISNUMBER(MATCH(LEFT(TRIM(IF(ISNUMBER(FIND(".",E1816)),LEFT(E1816,FIND(".",E1816)-1),E1816)),3),PlanCont,0)))),"Contul creditor nu există în plan. ",""))&amp;IF(AND(D1816&lt;&gt;"",TRIM(D1816&amp;"")=TRIM(E1816&amp;"")),"Același cont pe debit și credit. ","")&amp;IF(N(F1816)=0,"Lipsește suma. ","")&amp;IF(AND(N(F1816)&lt;0,J1816&lt;&gt;"Stornare"),"Sumă negativă într-o notă care nu e de stornare. ","")&amp;IF(C1816="","Lipsește explicația. ","")))</f>
        <v/>
      </c>
      <c r="L1816" s="1" t="str">
        <f>IF(B1816="","",B1816&amp;"|"&amp;COUNTIF($B$5:B1816,B1816))</f>
        <v/>
      </c>
      <c r="M1816" s="1" t="str">
        <f t="shared" si="86"/>
        <v/>
      </c>
    </row>
    <row r="1817" spans="2:13" x14ac:dyDescent="0.2">
      <c r="B1817" s="18"/>
      <c r="C1817" s="13"/>
      <c r="D1817" s="22"/>
      <c r="E1817" s="22"/>
      <c r="F1817" s="23"/>
      <c r="G1817" s="24" t="str">
        <f>IF(B1817="","",IFERROR(INDEX('Registru note'!$C$5:$C$504,MATCH(B1817,'Registru note'!$B$5:$B$504,0)),""))</f>
        <v/>
      </c>
      <c r="H1817" s="25" t="str">
        <f t="shared" si="84"/>
        <v/>
      </c>
      <c r="I1817" s="25" t="str">
        <f t="shared" si="85"/>
        <v/>
      </c>
      <c r="J1817" s="15" t="str">
        <f>IF(B1817="","",IFERROR(INDEX('Registru note'!$D$5:$D$504,MATCH(B1817,'Registru note'!$B$5:$B$504,0)),""))</f>
        <v/>
      </c>
      <c r="K1817" s="17" t="str">
        <f>IF(AND(B1817="",D1817="",E1817=""),"",TRIM(IF(ISNA(MATCH(B1817,'Registru note'!$B$5:$B$504,0)),"Nota nu există în registru. ","")&amp;IF(D1817="","Lipsește contul debitor. ",IF(NOT(OR(ISNUMBER(MATCH(TRIM(IF(ISNUMBER(FIND(".",D1817)),LEFT(D1817,FIND(".",D1817)-1),D1817)),PlanCont,0)),ISNUMBER(MATCH(LEFT(TRIM(IF(ISNUMBER(FIND(".",D1817)),LEFT(D1817,FIND(".",D1817)-1),D1817)),4),PlanCont,0)),ISNUMBER(MATCH(LEFT(TRIM(IF(ISNUMBER(FIND(".",D1817)),LEFT(D1817,FIND(".",D1817)-1),D1817)),3),PlanCont,0)))),"Contul debitor nu există în plan. ",""))&amp;IF(E1817="","Lipsește contul creditor. ",IF(NOT(OR(ISNUMBER(MATCH(TRIM(IF(ISNUMBER(FIND(".",E1817)),LEFT(E1817,FIND(".",E1817)-1),E1817)),PlanCont,0)),ISNUMBER(MATCH(LEFT(TRIM(IF(ISNUMBER(FIND(".",E1817)),LEFT(E1817,FIND(".",E1817)-1),E1817)),4),PlanCont,0)),ISNUMBER(MATCH(LEFT(TRIM(IF(ISNUMBER(FIND(".",E1817)),LEFT(E1817,FIND(".",E1817)-1),E1817)),3),PlanCont,0)))),"Contul creditor nu există în plan. ",""))&amp;IF(AND(D1817&lt;&gt;"",TRIM(D1817&amp;"")=TRIM(E1817&amp;"")),"Același cont pe debit și credit. ","")&amp;IF(N(F1817)=0,"Lipsește suma. ","")&amp;IF(AND(N(F1817)&lt;0,J1817&lt;&gt;"Stornare"),"Sumă negativă într-o notă care nu e de stornare. ","")&amp;IF(C1817="","Lipsește explicația. ","")))</f>
        <v/>
      </c>
      <c r="L1817" s="1" t="str">
        <f>IF(B1817="","",B1817&amp;"|"&amp;COUNTIF($B$5:B1817,B1817))</f>
        <v/>
      </c>
      <c r="M1817" s="1" t="str">
        <f t="shared" si="86"/>
        <v/>
      </c>
    </row>
    <row r="1818" spans="2:13" x14ac:dyDescent="0.2">
      <c r="B1818" s="18"/>
      <c r="C1818" s="13"/>
      <c r="D1818" s="22"/>
      <c r="E1818" s="22"/>
      <c r="F1818" s="23"/>
      <c r="G1818" s="24" t="str">
        <f>IF(B1818="","",IFERROR(INDEX('Registru note'!$C$5:$C$504,MATCH(B1818,'Registru note'!$B$5:$B$504,0)),""))</f>
        <v/>
      </c>
      <c r="H1818" s="25" t="str">
        <f t="shared" si="84"/>
        <v/>
      </c>
      <c r="I1818" s="25" t="str">
        <f t="shared" si="85"/>
        <v/>
      </c>
      <c r="J1818" s="15" t="str">
        <f>IF(B1818="","",IFERROR(INDEX('Registru note'!$D$5:$D$504,MATCH(B1818,'Registru note'!$B$5:$B$504,0)),""))</f>
        <v/>
      </c>
      <c r="K1818" s="17" t="str">
        <f>IF(AND(B1818="",D1818="",E1818=""),"",TRIM(IF(ISNA(MATCH(B1818,'Registru note'!$B$5:$B$504,0)),"Nota nu există în registru. ","")&amp;IF(D1818="","Lipsește contul debitor. ",IF(NOT(OR(ISNUMBER(MATCH(TRIM(IF(ISNUMBER(FIND(".",D1818)),LEFT(D1818,FIND(".",D1818)-1),D1818)),PlanCont,0)),ISNUMBER(MATCH(LEFT(TRIM(IF(ISNUMBER(FIND(".",D1818)),LEFT(D1818,FIND(".",D1818)-1),D1818)),4),PlanCont,0)),ISNUMBER(MATCH(LEFT(TRIM(IF(ISNUMBER(FIND(".",D1818)),LEFT(D1818,FIND(".",D1818)-1),D1818)),3),PlanCont,0)))),"Contul debitor nu există în plan. ",""))&amp;IF(E1818="","Lipsește contul creditor. ",IF(NOT(OR(ISNUMBER(MATCH(TRIM(IF(ISNUMBER(FIND(".",E1818)),LEFT(E1818,FIND(".",E1818)-1),E1818)),PlanCont,0)),ISNUMBER(MATCH(LEFT(TRIM(IF(ISNUMBER(FIND(".",E1818)),LEFT(E1818,FIND(".",E1818)-1),E1818)),4),PlanCont,0)),ISNUMBER(MATCH(LEFT(TRIM(IF(ISNUMBER(FIND(".",E1818)),LEFT(E1818,FIND(".",E1818)-1),E1818)),3),PlanCont,0)))),"Contul creditor nu există în plan. ",""))&amp;IF(AND(D1818&lt;&gt;"",TRIM(D1818&amp;"")=TRIM(E1818&amp;"")),"Același cont pe debit și credit. ","")&amp;IF(N(F1818)=0,"Lipsește suma. ","")&amp;IF(AND(N(F1818)&lt;0,J1818&lt;&gt;"Stornare"),"Sumă negativă într-o notă care nu e de stornare. ","")&amp;IF(C1818="","Lipsește explicația. ","")))</f>
        <v/>
      </c>
      <c r="L1818" s="1" t="str">
        <f>IF(B1818="","",B1818&amp;"|"&amp;COUNTIF($B$5:B1818,B1818))</f>
        <v/>
      </c>
      <c r="M1818" s="1" t="str">
        <f t="shared" si="86"/>
        <v/>
      </c>
    </row>
    <row r="1819" spans="2:13" x14ac:dyDescent="0.2">
      <c r="B1819" s="18"/>
      <c r="C1819" s="13"/>
      <c r="D1819" s="22"/>
      <c r="E1819" s="22"/>
      <c r="F1819" s="23"/>
      <c r="G1819" s="24" t="str">
        <f>IF(B1819="","",IFERROR(INDEX('Registru note'!$C$5:$C$504,MATCH(B1819,'Registru note'!$B$5:$B$504,0)),""))</f>
        <v/>
      </c>
      <c r="H1819" s="25" t="str">
        <f t="shared" si="84"/>
        <v/>
      </c>
      <c r="I1819" s="25" t="str">
        <f t="shared" si="85"/>
        <v/>
      </c>
      <c r="J1819" s="15" t="str">
        <f>IF(B1819="","",IFERROR(INDEX('Registru note'!$D$5:$D$504,MATCH(B1819,'Registru note'!$B$5:$B$504,0)),""))</f>
        <v/>
      </c>
      <c r="K1819" s="17" t="str">
        <f>IF(AND(B1819="",D1819="",E1819=""),"",TRIM(IF(ISNA(MATCH(B1819,'Registru note'!$B$5:$B$504,0)),"Nota nu există în registru. ","")&amp;IF(D1819="","Lipsește contul debitor. ",IF(NOT(OR(ISNUMBER(MATCH(TRIM(IF(ISNUMBER(FIND(".",D1819)),LEFT(D1819,FIND(".",D1819)-1),D1819)),PlanCont,0)),ISNUMBER(MATCH(LEFT(TRIM(IF(ISNUMBER(FIND(".",D1819)),LEFT(D1819,FIND(".",D1819)-1),D1819)),4),PlanCont,0)),ISNUMBER(MATCH(LEFT(TRIM(IF(ISNUMBER(FIND(".",D1819)),LEFT(D1819,FIND(".",D1819)-1),D1819)),3),PlanCont,0)))),"Contul debitor nu există în plan. ",""))&amp;IF(E1819="","Lipsește contul creditor. ",IF(NOT(OR(ISNUMBER(MATCH(TRIM(IF(ISNUMBER(FIND(".",E1819)),LEFT(E1819,FIND(".",E1819)-1),E1819)),PlanCont,0)),ISNUMBER(MATCH(LEFT(TRIM(IF(ISNUMBER(FIND(".",E1819)),LEFT(E1819,FIND(".",E1819)-1),E1819)),4),PlanCont,0)),ISNUMBER(MATCH(LEFT(TRIM(IF(ISNUMBER(FIND(".",E1819)),LEFT(E1819,FIND(".",E1819)-1),E1819)),3),PlanCont,0)))),"Contul creditor nu există în plan. ",""))&amp;IF(AND(D1819&lt;&gt;"",TRIM(D1819&amp;"")=TRIM(E1819&amp;"")),"Același cont pe debit și credit. ","")&amp;IF(N(F1819)=0,"Lipsește suma. ","")&amp;IF(AND(N(F1819)&lt;0,J1819&lt;&gt;"Stornare"),"Sumă negativă într-o notă care nu e de stornare. ","")&amp;IF(C1819="","Lipsește explicația. ","")))</f>
        <v/>
      </c>
      <c r="L1819" s="1" t="str">
        <f>IF(B1819="","",B1819&amp;"|"&amp;COUNTIF($B$5:B1819,B1819))</f>
        <v/>
      </c>
      <c r="M1819" s="1" t="str">
        <f t="shared" si="86"/>
        <v/>
      </c>
    </row>
    <row r="1820" spans="2:13" x14ac:dyDescent="0.2">
      <c r="B1820" s="18"/>
      <c r="C1820" s="13"/>
      <c r="D1820" s="22"/>
      <c r="E1820" s="22"/>
      <c r="F1820" s="23"/>
      <c r="G1820" s="24" t="str">
        <f>IF(B1820="","",IFERROR(INDEX('Registru note'!$C$5:$C$504,MATCH(B1820,'Registru note'!$B$5:$B$504,0)),""))</f>
        <v/>
      </c>
      <c r="H1820" s="25" t="str">
        <f t="shared" si="84"/>
        <v/>
      </c>
      <c r="I1820" s="25" t="str">
        <f t="shared" si="85"/>
        <v/>
      </c>
      <c r="J1820" s="15" t="str">
        <f>IF(B1820="","",IFERROR(INDEX('Registru note'!$D$5:$D$504,MATCH(B1820,'Registru note'!$B$5:$B$504,0)),""))</f>
        <v/>
      </c>
      <c r="K1820" s="17" t="str">
        <f>IF(AND(B1820="",D1820="",E1820=""),"",TRIM(IF(ISNA(MATCH(B1820,'Registru note'!$B$5:$B$504,0)),"Nota nu există în registru. ","")&amp;IF(D1820="","Lipsește contul debitor. ",IF(NOT(OR(ISNUMBER(MATCH(TRIM(IF(ISNUMBER(FIND(".",D1820)),LEFT(D1820,FIND(".",D1820)-1),D1820)),PlanCont,0)),ISNUMBER(MATCH(LEFT(TRIM(IF(ISNUMBER(FIND(".",D1820)),LEFT(D1820,FIND(".",D1820)-1),D1820)),4),PlanCont,0)),ISNUMBER(MATCH(LEFT(TRIM(IF(ISNUMBER(FIND(".",D1820)),LEFT(D1820,FIND(".",D1820)-1),D1820)),3),PlanCont,0)))),"Contul debitor nu există în plan. ",""))&amp;IF(E1820="","Lipsește contul creditor. ",IF(NOT(OR(ISNUMBER(MATCH(TRIM(IF(ISNUMBER(FIND(".",E1820)),LEFT(E1820,FIND(".",E1820)-1),E1820)),PlanCont,0)),ISNUMBER(MATCH(LEFT(TRIM(IF(ISNUMBER(FIND(".",E1820)),LEFT(E1820,FIND(".",E1820)-1),E1820)),4),PlanCont,0)),ISNUMBER(MATCH(LEFT(TRIM(IF(ISNUMBER(FIND(".",E1820)),LEFT(E1820,FIND(".",E1820)-1),E1820)),3),PlanCont,0)))),"Contul creditor nu există în plan. ",""))&amp;IF(AND(D1820&lt;&gt;"",TRIM(D1820&amp;"")=TRIM(E1820&amp;"")),"Același cont pe debit și credit. ","")&amp;IF(N(F1820)=0,"Lipsește suma. ","")&amp;IF(AND(N(F1820)&lt;0,J1820&lt;&gt;"Stornare"),"Sumă negativă într-o notă care nu e de stornare. ","")&amp;IF(C1820="","Lipsește explicația. ","")))</f>
        <v/>
      </c>
      <c r="L1820" s="1" t="str">
        <f>IF(B1820="","",B1820&amp;"|"&amp;COUNTIF($B$5:B1820,B1820))</f>
        <v/>
      </c>
      <c r="M1820" s="1" t="str">
        <f t="shared" si="86"/>
        <v/>
      </c>
    </row>
    <row r="1821" spans="2:13" x14ac:dyDescent="0.2">
      <c r="B1821" s="18"/>
      <c r="C1821" s="13"/>
      <c r="D1821" s="22"/>
      <c r="E1821" s="22"/>
      <c r="F1821" s="23"/>
      <c r="G1821" s="24" t="str">
        <f>IF(B1821="","",IFERROR(INDEX('Registru note'!$C$5:$C$504,MATCH(B1821,'Registru note'!$B$5:$B$504,0)),""))</f>
        <v/>
      </c>
      <c r="H1821" s="25" t="str">
        <f t="shared" si="84"/>
        <v/>
      </c>
      <c r="I1821" s="25" t="str">
        <f t="shared" si="85"/>
        <v/>
      </c>
      <c r="J1821" s="15" t="str">
        <f>IF(B1821="","",IFERROR(INDEX('Registru note'!$D$5:$D$504,MATCH(B1821,'Registru note'!$B$5:$B$504,0)),""))</f>
        <v/>
      </c>
      <c r="K1821" s="17" t="str">
        <f>IF(AND(B1821="",D1821="",E1821=""),"",TRIM(IF(ISNA(MATCH(B1821,'Registru note'!$B$5:$B$504,0)),"Nota nu există în registru. ","")&amp;IF(D1821="","Lipsește contul debitor. ",IF(NOT(OR(ISNUMBER(MATCH(TRIM(IF(ISNUMBER(FIND(".",D1821)),LEFT(D1821,FIND(".",D1821)-1),D1821)),PlanCont,0)),ISNUMBER(MATCH(LEFT(TRIM(IF(ISNUMBER(FIND(".",D1821)),LEFT(D1821,FIND(".",D1821)-1),D1821)),4),PlanCont,0)),ISNUMBER(MATCH(LEFT(TRIM(IF(ISNUMBER(FIND(".",D1821)),LEFT(D1821,FIND(".",D1821)-1),D1821)),3),PlanCont,0)))),"Contul debitor nu există în plan. ",""))&amp;IF(E1821="","Lipsește contul creditor. ",IF(NOT(OR(ISNUMBER(MATCH(TRIM(IF(ISNUMBER(FIND(".",E1821)),LEFT(E1821,FIND(".",E1821)-1),E1821)),PlanCont,0)),ISNUMBER(MATCH(LEFT(TRIM(IF(ISNUMBER(FIND(".",E1821)),LEFT(E1821,FIND(".",E1821)-1),E1821)),4),PlanCont,0)),ISNUMBER(MATCH(LEFT(TRIM(IF(ISNUMBER(FIND(".",E1821)),LEFT(E1821,FIND(".",E1821)-1),E1821)),3),PlanCont,0)))),"Contul creditor nu există în plan. ",""))&amp;IF(AND(D1821&lt;&gt;"",TRIM(D1821&amp;"")=TRIM(E1821&amp;"")),"Același cont pe debit și credit. ","")&amp;IF(N(F1821)=0,"Lipsește suma. ","")&amp;IF(AND(N(F1821)&lt;0,J1821&lt;&gt;"Stornare"),"Sumă negativă într-o notă care nu e de stornare. ","")&amp;IF(C1821="","Lipsește explicația. ","")))</f>
        <v/>
      </c>
      <c r="L1821" s="1" t="str">
        <f>IF(B1821="","",B1821&amp;"|"&amp;COUNTIF($B$5:B1821,B1821))</f>
        <v/>
      </c>
      <c r="M1821" s="1" t="str">
        <f t="shared" si="86"/>
        <v/>
      </c>
    </row>
    <row r="1822" spans="2:13" x14ac:dyDescent="0.2">
      <c r="B1822" s="18"/>
      <c r="C1822" s="13"/>
      <c r="D1822" s="22"/>
      <c r="E1822" s="22"/>
      <c r="F1822" s="23"/>
      <c r="G1822" s="24" t="str">
        <f>IF(B1822="","",IFERROR(INDEX('Registru note'!$C$5:$C$504,MATCH(B1822,'Registru note'!$B$5:$B$504,0)),""))</f>
        <v/>
      </c>
      <c r="H1822" s="25" t="str">
        <f t="shared" si="84"/>
        <v/>
      </c>
      <c r="I1822" s="25" t="str">
        <f t="shared" si="85"/>
        <v/>
      </c>
      <c r="J1822" s="15" t="str">
        <f>IF(B1822="","",IFERROR(INDEX('Registru note'!$D$5:$D$504,MATCH(B1822,'Registru note'!$B$5:$B$504,0)),""))</f>
        <v/>
      </c>
      <c r="K1822" s="17" t="str">
        <f>IF(AND(B1822="",D1822="",E1822=""),"",TRIM(IF(ISNA(MATCH(B1822,'Registru note'!$B$5:$B$504,0)),"Nota nu există în registru. ","")&amp;IF(D1822="","Lipsește contul debitor. ",IF(NOT(OR(ISNUMBER(MATCH(TRIM(IF(ISNUMBER(FIND(".",D1822)),LEFT(D1822,FIND(".",D1822)-1),D1822)),PlanCont,0)),ISNUMBER(MATCH(LEFT(TRIM(IF(ISNUMBER(FIND(".",D1822)),LEFT(D1822,FIND(".",D1822)-1),D1822)),4),PlanCont,0)),ISNUMBER(MATCH(LEFT(TRIM(IF(ISNUMBER(FIND(".",D1822)),LEFT(D1822,FIND(".",D1822)-1),D1822)),3),PlanCont,0)))),"Contul debitor nu există în plan. ",""))&amp;IF(E1822="","Lipsește contul creditor. ",IF(NOT(OR(ISNUMBER(MATCH(TRIM(IF(ISNUMBER(FIND(".",E1822)),LEFT(E1822,FIND(".",E1822)-1),E1822)),PlanCont,0)),ISNUMBER(MATCH(LEFT(TRIM(IF(ISNUMBER(FIND(".",E1822)),LEFT(E1822,FIND(".",E1822)-1),E1822)),4),PlanCont,0)),ISNUMBER(MATCH(LEFT(TRIM(IF(ISNUMBER(FIND(".",E1822)),LEFT(E1822,FIND(".",E1822)-1),E1822)),3),PlanCont,0)))),"Contul creditor nu există în plan. ",""))&amp;IF(AND(D1822&lt;&gt;"",TRIM(D1822&amp;"")=TRIM(E1822&amp;"")),"Același cont pe debit și credit. ","")&amp;IF(N(F1822)=0,"Lipsește suma. ","")&amp;IF(AND(N(F1822)&lt;0,J1822&lt;&gt;"Stornare"),"Sumă negativă într-o notă care nu e de stornare. ","")&amp;IF(C1822="","Lipsește explicația. ","")))</f>
        <v/>
      </c>
      <c r="L1822" s="1" t="str">
        <f>IF(B1822="","",B1822&amp;"|"&amp;COUNTIF($B$5:B1822,B1822))</f>
        <v/>
      </c>
      <c r="M1822" s="1" t="str">
        <f t="shared" si="86"/>
        <v/>
      </c>
    </row>
    <row r="1823" spans="2:13" x14ac:dyDescent="0.2">
      <c r="B1823" s="18"/>
      <c r="C1823" s="13"/>
      <c r="D1823" s="22"/>
      <c r="E1823" s="22"/>
      <c r="F1823" s="23"/>
      <c r="G1823" s="24" t="str">
        <f>IF(B1823="","",IFERROR(INDEX('Registru note'!$C$5:$C$504,MATCH(B1823,'Registru note'!$B$5:$B$504,0)),""))</f>
        <v/>
      </c>
      <c r="H1823" s="25" t="str">
        <f t="shared" si="84"/>
        <v/>
      </c>
      <c r="I1823" s="25" t="str">
        <f t="shared" si="85"/>
        <v/>
      </c>
      <c r="J1823" s="15" t="str">
        <f>IF(B1823="","",IFERROR(INDEX('Registru note'!$D$5:$D$504,MATCH(B1823,'Registru note'!$B$5:$B$504,0)),""))</f>
        <v/>
      </c>
      <c r="K1823" s="17" t="str">
        <f>IF(AND(B1823="",D1823="",E1823=""),"",TRIM(IF(ISNA(MATCH(B1823,'Registru note'!$B$5:$B$504,0)),"Nota nu există în registru. ","")&amp;IF(D1823="","Lipsește contul debitor. ",IF(NOT(OR(ISNUMBER(MATCH(TRIM(IF(ISNUMBER(FIND(".",D1823)),LEFT(D1823,FIND(".",D1823)-1),D1823)),PlanCont,0)),ISNUMBER(MATCH(LEFT(TRIM(IF(ISNUMBER(FIND(".",D1823)),LEFT(D1823,FIND(".",D1823)-1),D1823)),4),PlanCont,0)),ISNUMBER(MATCH(LEFT(TRIM(IF(ISNUMBER(FIND(".",D1823)),LEFT(D1823,FIND(".",D1823)-1),D1823)),3),PlanCont,0)))),"Contul debitor nu există în plan. ",""))&amp;IF(E1823="","Lipsește contul creditor. ",IF(NOT(OR(ISNUMBER(MATCH(TRIM(IF(ISNUMBER(FIND(".",E1823)),LEFT(E1823,FIND(".",E1823)-1),E1823)),PlanCont,0)),ISNUMBER(MATCH(LEFT(TRIM(IF(ISNUMBER(FIND(".",E1823)),LEFT(E1823,FIND(".",E1823)-1),E1823)),4),PlanCont,0)),ISNUMBER(MATCH(LEFT(TRIM(IF(ISNUMBER(FIND(".",E1823)),LEFT(E1823,FIND(".",E1823)-1),E1823)),3),PlanCont,0)))),"Contul creditor nu există în plan. ",""))&amp;IF(AND(D1823&lt;&gt;"",TRIM(D1823&amp;"")=TRIM(E1823&amp;"")),"Același cont pe debit și credit. ","")&amp;IF(N(F1823)=0,"Lipsește suma. ","")&amp;IF(AND(N(F1823)&lt;0,J1823&lt;&gt;"Stornare"),"Sumă negativă într-o notă care nu e de stornare. ","")&amp;IF(C1823="","Lipsește explicația. ","")))</f>
        <v/>
      </c>
      <c r="L1823" s="1" t="str">
        <f>IF(B1823="","",B1823&amp;"|"&amp;COUNTIF($B$5:B1823,B1823))</f>
        <v/>
      </c>
      <c r="M1823" s="1" t="str">
        <f t="shared" si="86"/>
        <v/>
      </c>
    </row>
    <row r="1824" spans="2:13" x14ac:dyDescent="0.2">
      <c r="B1824" s="18"/>
      <c r="C1824" s="13"/>
      <c r="D1824" s="22"/>
      <c r="E1824" s="22"/>
      <c r="F1824" s="23"/>
      <c r="G1824" s="24" t="str">
        <f>IF(B1824="","",IFERROR(INDEX('Registru note'!$C$5:$C$504,MATCH(B1824,'Registru note'!$B$5:$B$504,0)),""))</f>
        <v/>
      </c>
      <c r="H1824" s="25" t="str">
        <f t="shared" si="84"/>
        <v/>
      </c>
      <c r="I1824" s="25" t="str">
        <f t="shared" si="85"/>
        <v/>
      </c>
      <c r="J1824" s="15" t="str">
        <f>IF(B1824="","",IFERROR(INDEX('Registru note'!$D$5:$D$504,MATCH(B1824,'Registru note'!$B$5:$B$504,0)),""))</f>
        <v/>
      </c>
      <c r="K1824" s="17" t="str">
        <f>IF(AND(B1824="",D1824="",E1824=""),"",TRIM(IF(ISNA(MATCH(B1824,'Registru note'!$B$5:$B$504,0)),"Nota nu există în registru. ","")&amp;IF(D1824="","Lipsește contul debitor. ",IF(NOT(OR(ISNUMBER(MATCH(TRIM(IF(ISNUMBER(FIND(".",D1824)),LEFT(D1824,FIND(".",D1824)-1),D1824)),PlanCont,0)),ISNUMBER(MATCH(LEFT(TRIM(IF(ISNUMBER(FIND(".",D1824)),LEFT(D1824,FIND(".",D1824)-1),D1824)),4),PlanCont,0)),ISNUMBER(MATCH(LEFT(TRIM(IF(ISNUMBER(FIND(".",D1824)),LEFT(D1824,FIND(".",D1824)-1),D1824)),3),PlanCont,0)))),"Contul debitor nu există în plan. ",""))&amp;IF(E1824="","Lipsește contul creditor. ",IF(NOT(OR(ISNUMBER(MATCH(TRIM(IF(ISNUMBER(FIND(".",E1824)),LEFT(E1824,FIND(".",E1824)-1),E1824)),PlanCont,0)),ISNUMBER(MATCH(LEFT(TRIM(IF(ISNUMBER(FIND(".",E1824)),LEFT(E1824,FIND(".",E1824)-1),E1824)),4),PlanCont,0)),ISNUMBER(MATCH(LEFT(TRIM(IF(ISNUMBER(FIND(".",E1824)),LEFT(E1824,FIND(".",E1824)-1),E1824)),3),PlanCont,0)))),"Contul creditor nu există în plan. ",""))&amp;IF(AND(D1824&lt;&gt;"",TRIM(D1824&amp;"")=TRIM(E1824&amp;"")),"Același cont pe debit și credit. ","")&amp;IF(N(F1824)=0,"Lipsește suma. ","")&amp;IF(AND(N(F1824)&lt;0,J1824&lt;&gt;"Stornare"),"Sumă negativă într-o notă care nu e de stornare. ","")&amp;IF(C1824="","Lipsește explicația. ","")))</f>
        <v/>
      </c>
      <c r="L1824" s="1" t="str">
        <f>IF(B1824="","",B1824&amp;"|"&amp;COUNTIF($B$5:B1824,B1824))</f>
        <v/>
      </c>
      <c r="M1824" s="1" t="str">
        <f t="shared" si="86"/>
        <v/>
      </c>
    </row>
    <row r="1825" spans="2:13" x14ac:dyDescent="0.2">
      <c r="B1825" s="18"/>
      <c r="C1825" s="13"/>
      <c r="D1825" s="22"/>
      <c r="E1825" s="22"/>
      <c r="F1825" s="23"/>
      <c r="G1825" s="24" t="str">
        <f>IF(B1825="","",IFERROR(INDEX('Registru note'!$C$5:$C$504,MATCH(B1825,'Registru note'!$B$5:$B$504,0)),""))</f>
        <v/>
      </c>
      <c r="H1825" s="25" t="str">
        <f t="shared" si="84"/>
        <v/>
      </c>
      <c r="I1825" s="25" t="str">
        <f t="shared" si="85"/>
        <v/>
      </c>
      <c r="J1825" s="15" t="str">
        <f>IF(B1825="","",IFERROR(INDEX('Registru note'!$D$5:$D$504,MATCH(B1825,'Registru note'!$B$5:$B$504,0)),""))</f>
        <v/>
      </c>
      <c r="K1825" s="17" t="str">
        <f>IF(AND(B1825="",D1825="",E1825=""),"",TRIM(IF(ISNA(MATCH(B1825,'Registru note'!$B$5:$B$504,0)),"Nota nu există în registru. ","")&amp;IF(D1825="","Lipsește contul debitor. ",IF(NOT(OR(ISNUMBER(MATCH(TRIM(IF(ISNUMBER(FIND(".",D1825)),LEFT(D1825,FIND(".",D1825)-1),D1825)),PlanCont,0)),ISNUMBER(MATCH(LEFT(TRIM(IF(ISNUMBER(FIND(".",D1825)),LEFT(D1825,FIND(".",D1825)-1),D1825)),4),PlanCont,0)),ISNUMBER(MATCH(LEFT(TRIM(IF(ISNUMBER(FIND(".",D1825)),LEFT(D1825,FIND(".",D1825)-1),D1825)),3),PlanCont,0)))),"Contul debitor nu există în plan. ",""))&amp;IF(E1825="","Lipsește contul creditor. ",IF(NOT(OR(ISNUMBER(MATCH(TRIM(IF(ISNUMBER(FIND(".",E1825)),LEFT(E1825,FIND(".",E1825)-1),E1825)),PlanCont,0)),ISNUMBER(MATCH(LEFT(TRIM(IF(ISNUMBER(FIND(".",E1825)),LEFT(E1825,FIND(".",E1825)-1),E1825)),4),PlanCont,0)),ISNUMBER(MATCH(LEFT(TRIM(IF(ISNUMBER(FIND(".",E1825)),LEFT(E1825,FIND(".",E1825)-1),E1825)),3),PlanCont,0)))),"Contul creditor nu există în plan. ",""))&amp;IF(AND(D1825&lt;&gt;"",TRIM(D1825&amp;"")=TRIM(E1825&amp;"")),"Același cont pe debit și credit. ","")&amp;IF(N(F1825)=0,"Lipsește suma. ","")&amp;IF(AND(N(F1825)&lt;0,J1825&lt;&gt;"Stornare"),"Sumă negativă într-o notă care nu e de stornare. ","")&amp;IF(C1825="","Lipsește explicația. ","")))</f>
        <v/>
      </c>
      <c r="L1825" s="1" t="str">
        <f>IF(B1825="","",B1825&amp;"|"&amp;COUNTIF($B$5:B1825,B1825))</f>
        <v/>
      </c>
      <c r="M1825" s="1" t="str">
        <f t="shared" si="86"/>
        <v/>
      </c>
    </row>
    <row r="1826" spans="2:13" x14ac:dyDescent="0.2">
      <c r="B1826" s="18"/>
      <c r="C1826" s="13"/>
      <c r="D1826" s="22"/>
      <c r="E1826" s="22"/>
      <c r="F1826" s="23"/>
      <c r="G1826" s="24" t="str">
        <f>IF(B1826="","",IFERROR(INDEX('Registru note'!$C$5:$C$504,MATCH(B1826,'Registru note'!$B$5:$B$504,0)),""))</f>
        <v/>
      </c>
      <c r="H1826" s="25" t="str">
        <f t="shared" si="84"/>
        <v/>
      </c>
      <c r="I1826" s="25" t="str">
        <f t="shared" si="85"/>
        <v/>
      </c>
      <c r="J1826" s="15" t="str">
        <f>IF(B1826="","",IFERROR(INDEX('Registru note'!$D$5:$D$504,MATCH(B1826,'Registru note'!$B$5:$B$504,0)),""))</f>
        <v/>
      </c>
      <c r="K1826" s="17" t="str">
        <f>IF(AND(B1826="",D1826="",E1826=""),"",TRIM(IF(ISNA(MATCH(B1826,'Registru note'!$B$5:$B$504,0)),"Nota nu există în registru. ","")&amp;IF(D1826="","Lipsește contul debitor. ",IF(NOT(OR(ISNUMBER(MATCH(TRIM(IF(ISNUMBER(FIND(".",D1826)),LEFT(D1826,FIND(".",D1826)-1),D1826)),PlanCont,0)),ISNUMBER(MATCH(LEFT(TRIM(IF(ISNUMBER(FIND(".",D1826)),LEFT(D1826,FIND(".",D1826)-1),D1826)),4),PlanCont,0)),ISNUMBER(MATCH(LEFT(TRIM(IF(ISNUMBER(FIND(".",D1826)),LEFT(D1826,FIND(".",D1826)-1),D1826)),3),PlanCont,0)))),"Contul debitor nu există în plan. ",""))&amp;IF(E1826="","Lipsește contul creditor. ",IF(NOT(OR(ISNUMBER(MATCH(TRIM(IF(ISNUMBER(FIND(".",E1826)),LEFT(E1826,FIND(".",E1826)-1),E1826)),PlanCont,0)),ISNUMBER(MATCH(LEFT(TRIM(IF(ISNUMBER(FIND(".",E1826)),LEFT(E1826,FIND(".",E1826)-1),E1826)),4),PlanCont,0)),ISNUMBER(MATCH(LEFT(TRIM(IF(ISNUMBER(FIND(".",E1826)),LEFT(E1826,FIND(".",E1826)-1),E1826)),3),PlanCont,0)))),"Contul creditor nu există în plan. ",""))&amp;IF(AND(D1826&lt;&gt;"",TRIM(D1826&amp;"")=TRIM(E1826&amp;"")),"Același cont pe debit și credit. ","")&amp;IF(N(F1826)=0,"Lipsește suma. ","")&amp;IF(AND(N(F1826)&lt;0,J1826&lt;&gt;"Stornare"),"Sumă negativă într-o notă care nu e de stornare. ","")&amp;IF(C1826="","Lipsește explicația. ","")))</f>
        <v/>
      </c>
      <c r="L1826" s="1" t="str">
        <f>IF(B1826="","",B1826&amp;"|"&amp;COUNTIF($B$5:B1826,B1826))</f>
        <v/>
      </c>
      <c r="M1826" s="1" t="str">
        <f t="shared" si="86"/>
        <v/>
      </c>
    </row>
    <row r="1827" spans="2:13" x14ac:dyDescent="0.2">
      <c r="B1827" s="18"/>
      <c r="C1827" s="13"/>
      <c r="D1827" s="22"/>
      <c r="E1827" s="22"/>
      <c r="F1827" s="23"/>
      <c r="G1827" s="24" t="str">
        <f>IF(B1827="","",IFERROR(INDEX('Registru note'!$C$5:$C$504,MATCH(B1827,'Registru note'!$B$5:$B$504,0)),""))</f>
        <v/>
      </c>
      <c r="H1827" s="25" t="str">
        <f t="shared" si="84"/>
        <v/>
      </c>
      <c r="I1827" s="25" t="str">
        <f t="shared" si="85"/>
        <v/>
      </c>
      <c r="J1827" s="15" t="str">
        <f>IF(B1827="","",IFERROR(INDEX('Registru note'!$D$5:$D$504,MATCH(B1827,'Registru note'!$B$5:$B$504,0)),""))</f>
        <v/>
      </c>
      <c r="K1827" s="17" t="str">
        <f>IF(AND(B1827="",D1827="",E1827=""),"",TRIM(IF(ISNA(MATCH(B1827,'Registru note'!$B$5:$B$504,0)),"Nota nu există în registru. ","")&amp;IF(D1827="","Lipsește contul debitor. ",IF(NOT(OR(ISNUMBER(MATCH(TRIM(IF(ISNUMBER(FIND(".",D1827)),LEFT(D1827,FIND(".",D1827)-1),D1827)),PlanCont,0)),ISNUMBER(MATCH(LEFT(TRIM(IF(ISNUMBER(FIND(".",D1827)),LEFT(D1827,FIND(".",D1827)-1),D1827)),4),PlanCont,0)),ISNUMBER(MATCH(LEFT(TRIM(IF(ISNUMBER(FIND(".",D1827)),LEFT(D1827,FIND(".",D1827)-1),D1827)),3),PlanCont,0)))),"Contul debitor nu există în plan. ",""))&amp;IF(E1827="","Lipsește contul creditor. ",IF(NOT(OR(ISNUMBER(MATCH(TRIM(IF(ISNUMBER(FIND(".",E1827)),LEFT(E1827,FIND(".",E1827)-1),E1827)),PlanCont,0)),ISNUMBER(MATCH(LEFT(TRIM(IF(ISNUMBER(FIND(".",E1827)),LEFT(E1827,FIND(".",E1827)-1),E1827)),4),PlanCont,0)),ISNUMBER(MATCH(LEFT(TRIM(IF(ISNUMBER(FIND(".",E1827)),LEFT(E1827,FIND(".",E1827)-1),E1827)),3),PlanCont,0)))),"Contul creditor nu există în plan. ",""))&amp;IF(AND(D1827&lt;&gt;"",TRIM(D1827&amp;"")=TRIM(E1827&amp;"")),"Același cont pe debit și credit. ","")&amp;IF(N(F1827)=0,"Lipsește suma. ","")&amp;IF(AND(N(F1827)&lt;0,J1827&lt;&gt;"Stornare"),"Sumă negativă într-o notă care nu e de stornare. ","")&amp;IF(C1827="","Lipsește explicația. ","")))</f>
        <v/>
      </c>
      <c r="L1827" s="1" t="str">
        <f>IF(B1827="","",B1827&amp;"|"&amp;COUNTIF($B$5:B1827,B1827))</f>
        <v/>
      </c>
      <c r="M1827" s="1" t="str">
        <f t="shared" si="86"/>
        <v/>
      </c>
    </row>
    <row r="1828" spans="2:13" x14ac:dyDescent="0.2">
      <c r="B1828" s="18"/>
      <c r="C1828" s="13"/>
      <c r="D1828" s="22"/>
      <c r="E1828" s="22"/>
      <c r="F1828" s="23"/>
      <c r="G1828" s="24" t="str">
        <f>IF(B1828="","",IFERROR(INDEX('Registru note'!$C$5:$C$504,MATCH(B1828,'Registru note'!$B$5:$B$504,0)),""))</f>
        <v/>
      </c>
      <c r="H1828" s="25" t="str">
        <f t="shared" si="84"/>
        <v/>
      </c>
      <c r="I1828" s="25" t="str">
        <f t="shared" si="85"/>
        <v/>
      </c>
      <c r="J1828" s="15" t="str">
        <f>IF(B1828="","",IFERROR(INDEX('Registru note'!$D$5:$D$504,MATCH(B1828,'Registru note'!$B$5:$B$504,0)),""))</f>
        <v/>
      </c>
      <c r="K1828" s="17" t="str">
        <f>IF(AND(B1828="",D1828="",E1828=""),"",TRIM(IF(ISNA(MATCH(B1828,'Registru note'!$B$5:$B$504,0)),"Nota nu există în registru. ","")&amp;IF(D1828="","Lipsește contul debitor. ",IF(NOT(OR(ISNUMBER(MATCH(TRIM(IF(ISNUMBER(FIND(".",D1828)),LEFT(D1828,FIND(".",D1828)-1),D1828)),PlanCont,0)),ISNUMBER(MATCH(LEFT(TRIM(IF(ISNUMBER(FIND(".",D1828)),LEFT(D1828,FIND(".",D1828)-1),D1828)),4),PlanCont,0)),ISNUMBER(MATCH(LEFT(TRIM(IF(ISNUMBER(FIND(".",D1828)),LEFT(D1828,FIND(".",D1828)-1),D1828)),3),PlanCont,0)))),"Contul debitor nu există în plan. ",""))&amp;IF(E1828="","Lipsește contul creditor. ",IF(NOT(OR(ISNUMBER(MATCH(TRIM(IF(ISNUMBER(FIND(".",E1828)),LEFT(E1828,FIND(".",E1828)-1),E1828)),PlanCont,0)),ISNUMBER(MATCH(LEFT(TRIM(IF(ISNUMBER(FIND(".",E1828)),LEFT(E1828,FIND(".",E1828)-1),E1828)),4),PlanCont,0)),ISNUMBER(MATCH(LEFT(TRIM(IF(ISNUMBER(FIND(".",E1828)),LEFT(E1828,FIND(".",E1828)-1),E1828)),3),PlanCont,0)))),"Contul creditor nu există în plan. ",""))&amp;IF(AND(D1828&lt;&gt;"",TRIM(D1828&amp;"")=TRIM(E1828&amp;"")),"Același cont pe debit și credit. ","")&amp;IF(N(F1828)=0,"Lipsește suma. ","")&amp;IF(AND(N(F1828)&lt;0,J1828&lt;&gt;"Stornare"),"Sumă negativă într-o notă care nu e de stornare. ","")&amp;IF(C1828="","Lipsește explicația. ","")))</f>
        <v/>
      </c>
      <c r="L1828" s="1" t="str">
        <f>IF(B1828="","",B1828&amp;"|"&amp;COUNTIF($B$5:B1828,B1828))</f>
        <v/>
      </c>
      <c r="M1828" s="1" t="str">
        <f t="shared" si="86"/>
        <v/>
      </c>
    </row>
    <row r="1829" spans="2:13" x14ac:dyDescent="0.2">
      <c r="B1829" s="18"/>
      <c r="C1829" s="13"/>
      <c r="D1829" s="22"/>
      <c r="E1829" s="22"/>
      <c r="F1829" s="23"/>
      <c r="G1829" s="24" t="str">
        <f>IF(B1829="","",IFERROR(INDEX('Registru note'!$C$5:$C$504,MATCH(B1829,'Registru note'!$B$5:$B$504,0)),""))</f>
        <v/>
      </c>
      <c r="H1829" s="25" t="str">
        <f t="shared" si="84"/>
        <v/>
      </c>
      <c r="I1829" s="25" t="str">
        <f t="shared" si="85"/>
        <v/>
      </c>
      <c r="J1829" s="15" t="str">
        <f>IF(B1829="","",IFERROR(INDEX('Registru note'!$D$5:$D$504,MATCH(B1829,'Registru note'!$B$5:$B$504,0)),""))</f>
        <v/>
      </c>
      <c r="K1829" s="17" t="str">
        <f>IF(AND(B1829="",D1829="",E1829=""),"",TRIM(IF(ISNA(MATCH(B1829,'Registru note'!$B$5:$B$504,0)),"Nota nu există în registru. ","")&amp;IF(D1829="","Lipsește contul debitor. ",IF(NOT(OR(ISNUMBER(MATCH(TRIM(IF(ISNUMBER(FIND(".",D1829)),LEFT(D1829,FIND(".",D1829)-1),D1829)),PlanCont,0)),ISNUMBER(MATCH(LEFT(TRIM(IF(ISNUMBER(FIND(".",D1829)),LEFT(D1829,FIND(".",D1829)-1),D1829)),4),PlanCont,0)),ISNUMBER(MATCH(LEFT(TRIM(IF(ISNUMBER(FIND(".",D1829)),LEFT(D1829,FIND(".",D1829)-1),D1829)),3),PlanCont,0)))),"Contul debitor nu există în plan. ",""))&amp;IF(E1829="","Lipsește contul creditor. ",IF(NOT(OR(ISNUMBER(MATCH(TRIM(IF(ISNUMBER(FIND(".",E1829)),LEFT(E1829,FIND(".",E1829)-1),E1829)),PlanCont,0)),ISNUMBER(MATCH(LEFT(TRIM(IF(ISNUMBER(FIND(".",E1829)),LEFT(E1829,FIND(".",E1829)-1),E1829)),4),PlanCont,0)),ISNUMBER(MATCH(LEFT(TRIM(IF(ISNUMBER(FIND(".",E1829)),LEFT(E1829,FIND(".",E1829)-1),E1829)),3),PlanCont,0)))),"Contul creditor nu există în plan. ",""))&amp;IF(AND(D1829&lt;&gt;"",TRIM(D1829&amp;"")=TRIM(E1829&amp;"")),"Același cont pe debit și credit. ","")&amp;IF(N(F1829)=0,"Lipsește suma. ","")&amp;IF(AND(N(F1829)&lt;0,J1829&lt;&gt;"Stornare"),"Sumă negativă într-o notă care nu e de stornare. ","")&amp;IF(C1829="","Lipsește explicația. ","")))</f>
        <v/>
      </c>
      <c r="L1829" s="1" t="str">
        <f>IF(B1829="","",B1829&amp;"|"&amp;COUNTIF($B$5:B1829,B1829))</f>
        <v/>
      </c>
      <c r="M1829" s="1" t="str">
        <f t="shared" si="86"/>
        <v/>
      </c>
    </row>
    <row r="1830" spans="2:13" x14ac:dyDescent="0.2">
      <c r="B1830" s="18"/>
      <c r="C1830" s="13"/>
      <c r="D1830" s="22"/>
      <c r="E1830" s="22"/>
      <c r="F1830" s="23"/>
      <c r="G1830" s="24" t="str">
        <f>IF(B1830="","",IFERROR(INDEX('Registru note'!$C$5:$C$504,MATCH(B1830,'Registru note'!$B$5:$B$504,0)),""))</f>
        <v/>
      </c>
      <c r="H1830" s="25" t="str">
        <f t="shared" si="84"/>
        <v/>
      </c>
      <c r="I1830" s="25" t="str">
        <f t="shared" si="85"/>
        <v/>
      </c>
      <c r="J1830" s="15" t="str">
        <f>IF(B1830="","",IFERROR(INDEX('Registru note'!$D$5:$D$504,MATCH(B1830,'Registru note'!$B$5:$B$504,0)),""))</f>
        <v/>
      </c>
      <c r="K1830" s="17" t="str">
        <f>IF(AND(B1830="",D1830="",E1830=""),"",TRIM(IF(ISNA(MATCH(B1830,'Registru note'!$B$5:$B$504,0)),"Nota nu există în registru. ","")&amp;IF(D1830="","Lipsește contul debitor. ",IF(NOT(OR(ISNUMBER(MATCH(TRIM(IF(ISNUMBER(FIND(".",D1830)),LEFT(D1830,FIND(".",D1830)-1),D1830)),PlanCont,0)),ISNUMBER(MATCH(LEFT(TRIM(IF(ISNUMBER(FIND(".",D1830)),LEFT(D1830,FIND(".",D1830)-1),D1830)),4),PlanCont,0)),ISNUMBER(MATCH(LEFT(TRIM(IF(ISNUMBER(FIND(".",D1830)),LEFT(D1830,FIND(".",D1830)-1),D1830)),3),PlanCont,0)))),"Contul debitor nu există în plan. ",""))&amp;IF(E1830="","Lipsește contul creditor. ",IF(NOT(OR(ISNUMBER(MATCH(TRIM(IF(ISNUMBER(FIND(".",E1830)),LEFT(E1830,FIND(".",E1830)-1),E1830)),PlanCont,0)),ISNUMBER(MATCH(LEFT(TRIM(IF(ISNUMBER(FIND(".",E1830)),LEFT(E1830,FIND(".",E1830)-1),E1830)),4),PlanCont,0)),ISNUMBER(MATCH(LEFT(TRIM(IF(ISNUMBER(FIND(".",E1830)),LEFT(E1830,FIND(".",E1830)-1),E1830)),3),PlanCont,0)))),"Contul creditor nu există în plan. ",""))&amp;IF(AND(D1830&lt;&gt;"",TRIM(D1830&amp;"")=TRIM(E1830&amp;"")),"Același cont pe debit și credit. ","")&amp;IF(N(F1830)=0,"Lipsește suma. ","")&amp;IF(AND(N(F1830)&lt;0,J1830&lt;&gt;"Stornare"),"Sumă negativă într-o notă care nu e de stornare. ","")&amp;IF(C1830="","Lipsește explicația. ","")))</f>
        <v/>
      </c>
      <c r="L1830" s="1" t="str">
        <f>IF(B1830="","",B1830&amp;"|"&amp;COUNTIF($B$5:B1830,B1830))</f>
        <v/>
      </c>
      <c r="M1830" s="1" t="str">
        <f t="shared" si="86"/>
        <v/>
      </c>
    </row>
    <row r="1831" spans="2:13" x14ac:dyDescent="0.2">
      <c r="B1831" s="18"/>
      <c r="C1831" s="13"/>
      <c r="D1831" s="22"/>
      <c r="E1831" s="22"/>
      <c r="F1831" s="23"/>
      <c r="G1831" s="24" t="str">
        <f>IF(B1831="","",IFERROR(INDEX('Registru note'!$C$5:$C$504,MATCH(B1831,'Registru note'!$B$5:$B$504,0)),""))</f>
        <v/>
      </c>
      <c r="H1831" s="25" t="str">
        <f t="shared" si="84"/>
        <v/>
      </c>
      <c r="I1831" s="25" t="str">
        <f t="shared" si="85"/>
        <v/>
      </c>
      <c r="J1831" s="15" t="str">
        <f>IF(B1831="","",IFERROR(INDEX('Registru note'!$D$5:$D$504,MATCH(B1831,'Registru note'!$B$5:$B$504,0)),""))</f>
        <v/>
      </c>
      <c r="K1831" s="17" t="str">
        <f>IF(AND(B1831="",D1831="",E1831=""),"",TRIM(IF(ISNA(MATCH(B1831,'Registru note'!$B$5:$B$504,0)),"Nota nu există în registru. ","")&amp;IF(D1831="","Lipsește contul debitor. ",IF(NOT(OR(ISNUMBER(MATCH(TRIM(IF(ISNUMBER(FIND(".",D1831)),LEFT(D1831,FIND(".",D1831)-1),D1831)),PlanCont,0)),ISNUMBER(MATCH(LEFT(TRIM(IF(ISNUMBER(FIND(".",D1831)),LEFT(D1831,FIND(".",D1831)-1),D1831)),4),PlanCont,0)),ISNUMBER(MATCH(LEFT(TRIM(IF(ISNUMBER(FIND(".",D1831)),LEFT(D1831,FIND(".",D1831)-1),D1831)),3),PlanCont,0)))),"Contul debitor nu există în plan. ",""))&amp;IF(E1831="","Lipsește contul creditor. ",IF(NOT(OR(ISNUMBER(MATCH(TRIM(IF(ISNUMBER(FIND(".",E1831)),LEFT(E1831,FIND(".",E1831)-1),E1831)),PlanCont,0)),ISNUMBER(MATCH(LEFT(TRIM(IF(ISNUMBER(FIND(".",E1831)),LEFT(E1831,FIND(".",E1831)-1),E1831)),4),PlanCont,0)),ISNUMBER(MATCH(LEFT(TRIM(IF(ISNUMBER(FIND(".",E1831)),LEFT(E1831,FIND(".",E1831)-1),E1831)),3),PlanCont,0)))),"Contul creditor nu există în plan. ",""))&amp;IF(AND(D1831&lt;&gt;"",TRIM(D1831&amp;"")=TRIM(E1831&amp;"")),"Același cont pe debit și credit. ","")&amp;IF(N(F1831)=0,"Lipsește suma. ","")&amp;IF(AND(N(F1831)&lt;0,J1831&lt;&gt;"Stornare"),"Sumă negativă într-o notă care nu e de stornare. ","")&amp;IF(C1831="","Lipsește explicația. ","")))</f>
        <v/>
      </c>
      <c r="L1831" s="1" t="str">
        <f>IF(B1831="","",B1831&amp;"|"&amp;COUNTIF($B$5:B1831,B1831))</f>
        <v/>
      </c>
      <c r="M1831" s="1" t="str">
        <f t="shared" si="86"/>
        <v/>
      </c>
    </row>
    <row r="1832" spans="2:13" x14ac:dyDescent="0.2">
      <c r="B1832" s="18"/>
      <c r="C1832" s="13"/>
      <c r="D1832" s="22"/>
      <c r="E1832" s="22"/>
      <c r="F1832" s="23"/>
      <c r="G1832" s="24" t="str">
        <f>IF(B1832="","",IFERROR(INDEX('Registru note'!$C$5:$C$504,MATCH(B1832,'Registru note'!$B$5:$B$504,0)),""))</f>
        <v/>
      </c>
      <c r="H1832" s="25" t="str">
        <f t="shared" si="84"/>
        <v/>
      </c>
      <c r="I1832" s="25" t="str">
        <f t="shared" si="85"/>
        <v/>
      </c>
      <c r="J1832" s="15" t="str">
        <f>IF(B1832="","",IFERROR(INDEX('Registru note'!$D$5:$D$504,MATCH(B1832,'Registru note'!$B$5:$B$504,0)),""))</f>
        <v/>
      </c>
      <c r="K1832" s="17" t="str">
        <f>IF(AND(B1832="",D1832="",E1832=""),"",TRIM(IF(ISNA(MATCH(B1832,'Registru note'!$B$5:$B$504,0)),"Nota nu există în registru. ","")&amp;IF(D1832="","Lipsește contul debitor. ",IF(NOT(OR(ISNUMBER(MATCH(TRIM(IF(ISNUMBER(FIND(".",D1832)),LEFT(D1832,FIND(".",D1832)-1),D1832)),PlanCont,0)),ISNUMBER(MATCH(LEFT(TRIM(IF(ISNUMBER(FIND(".",D1832)),LEFT(D1832,FIND(".",D1832)-1),D1832)),4),PlanCont,0)),ISNUMBER(MATCH(LEFT(TRIM(IF(ISNUMBER(FIND(".",D1832)),LEFT(D1832,FIND(".",D1832)-1),D1832)),3),PlanCont,0)))),"Contul debitor nu există în plan. ",""))&amp;IF(E1832="","Lipsește contul creditor. ",IF(NOT(OR(ISNUMBER(MATCH(TRIM(IF(ISNUMBER(FIND(".",E1832)),LEFT(E1832,FIND(".",E1832)-1),E1832)),PlanCont,0)),ISNUMBER(MATCH(LEFT(TRIM(IF(ISNUMBER(FIND(".",E1832)),LEFT(E1832,FIND(".",E1832)-1),E1832)),4),PlanCont,0)),ISNUMBER(MATCH(LEFT(TRIM(IF(ISNUMBER(FIND(".",E1832)),LEFT(E1832,FIND(".",E1832)-1),E1832)),3),PlanCont,0)))),"Contul creditor nu există în plan. ",""))&amp;IF(AND(D1832&lt;&gt;"",TRIM(D1832&amp;"")=TRIM(E1832&amp;"")),"Același cont pe debit și credit. ","")&amp;IF(N(F1832)=0,"Lipsește suma. ","")&amp;IF(AND(N(F1832)&lt;0,J1832&lt;&gt;"Stornare"),"Sumă negativă într-o notă care nu e de stornare. ","")&amp;IF(C1832="","Lipsește explicația. ","")))</f>
        <v/>
      </c>
      <c r="L1832" s="1" t="str">
        <f>IF(B1832="","",B1832&amp;"|"&amp;COUNTIF($B$5:B1832,B1832))</f>
        <v/>
      </c>
      <c r="M1832" s="1" t="str">
        <f t="shared" si="86"/>
        <v/>
      </c>
    </row>
    <row r="1833" spans="2:13" x14ac:dyDescent="0.2">
      <c r="B1833" s="18"/>
      <c r="C1833" s="13"/>
      <c r="D1833" s="22"/>
      <c r="E1833" s="22"/>
      <c r="F1833" s="23"/>
      <c r="G1833" s="24" t="str">
        <f>IF(B1833="","",IFERROR(INDEX('Registru note'!$C$5:$C$504,MATCH(B1833,'Registru note'!$B$5:$B$504,0)),""))</f>
        <v/>
      </c>
      <c r="H1833" s="25" t="str">
        <f t="shared" si="84"/>
        <v/>
      </c>
      <c r="I1833" s="25" t="str">
        <f t="shared" si="85"/>
        <v/>
      </c>
      <c r="J1833" s="15" t="str">
        <f>IF(B1833="","",IFERROR(INDEX('Registru note'!$D$5:$D$504,MATCH(B1833,'Registru note'!$B$5:$B$504,0)),""))</f>
        <v/>
      </c>
      <c r="K1833" s="17" t="str">
        <f>IF(AND(B1833="",D1833="",E1833=""),"",TRIM(IF(ISNA(MATCH(B1833,'Registru note'!$B$5:$B$504,0)),"Nota nu există în registru. ","")&amp;IF(D1833="","Lipsește contul debitor. ",IF(NOT(OR(ISNUMBER(MATCH(TRIM(IF(ISNUMBER(FIND(".",D1833)),LEFT(D1833,FIND(".",D1833)-1),D1833)),PlanCont,0)),ISNUMBER(MATCH(LEFT(TRIM(IF(ISNUMBER(FIND(".",D1833)),LEFT(D1833,FIND(".",D1833)-1),D1833)),4),PlanCont,0)),ISNUMBER(MATCH(LEFT(TRIM(IF(ISNUMBER(FIND(".",D1833)),LEFT(D1833,FIND(".",D1833)-1),D1833)),3),PlanCont,0)))),"Contul debitor nu există în plan. ",""))&amp;IF(E1833="","Lipsește contul creditor. ",IF(NOT(OR(ISNUMBER(MATCH(TRIM(IF(ISNUMBER(FIND(".",E1833)),LEFT(E1833,FIND(".",E1833)-1),E1833)),PlanCont,0)),ISNUMBER(MATCH(LEFT(TRIM(IF(ISNUMBER(FIND(".",E1833)),LEFT(E1833,FIND(".",E1833)-1),E1833)),4),PlanCont,0)),ISNUMBER(MATCH(LEFT(TRIM(IF(ISNUMBER(FIND(".",E1833)),LEFT(E1833,FIND(".",E1833)-1),E1833)),3),PlanCont,0)))),"Contul creditor nu există în plan. ",""))&amp;IF(AND(D1833&lt;&gt;"",TRIM(D1833&amp;"")=TRIM(E1833&amp;"")),"Același cont pe debit și credit. ","")&amp;IF(N(F1833)=0,"Lipsește suma. ","")&amp;IF(AND(N(F1833)&lt;0,J1833&lt;&gt;"Stornare"),"Sumă negativă într-o notă care nu e de stornare. ","")&amp;IF(C1833="","Lipsește explicația. ","")))</f>
        <v/>
      </c>
      <c r="L1833" s="1" t="str">
        <f>IF(B1833="","",B1833&amp;"|"&amp;COUNTIF($B$5:B1833,B1833))</f>
        <v/>
      </c>
      <c r="M1833" s="1" t="str">
        <f t="shared" si="86"/>
        <v/>
      </c>
    </row>
    <row r="1834" spans="2:13" x14ac:dyDescent="0.2">
      <c r="B1834" s="18"/>
      <c r="C1834" s="13"/>
      <c r="D1834" s="22"/>
      <c r="E1834" s="22"/>
      <c r="F1834" s="23"/>
      <c r="G1834" s="24" t="str">
        <f>IF(B1834="","",IFERROR(INDEX('Registru note'!$C$5:$C$504,MATCH(B1834,'Registru note'!$B$5:$B$504,0)),""))</f>
        <v/>
      </c>
      <c r="H1834" s="25" t="str">
        <f t="shared" si="84"/>
        <v/>
      </c>
      <c r="I1834" s="25" t="str">
        <f t="shared" si="85"/>
        <v/>
      </c>
      <c r="J1834" s="15" t="str">
        <f>IF(B1834="","",IFERROR(INDEX('Registru note'!$D$5:$D$504,MATCH(B1834,'Registru note'!$B$5:$B$504,0)),""))</f>
        <v/>
      </c>
      <c r="K1834" s="17" t="str">
        <f>IF(AND(B1834="",D1834="",E1834=""),"",TRIM(IF(ISNA(MATCH(B1834,'Registru note'!$B$5:$B$504,0)),"Nota nu există în registru. ","")&amp;IF(D1834="","Lipsește contul debitor. ",IF(NOT(OR(ISNUMBER(MATCH(TRIM(IF(ISNUMBER(FIND(".",D1834)),LEFT(D1834,FIND(".",D1834)-1),D1834)),PlanCont,0)),ISNUMBER(MATCH(LEFT(TRIM(IF(ISNUMBER(FIND(".",D1834)),LEFT(D1834,FIND(".",D1834)-1),D1834)),4),PlanCont,0)),ISNUMBER(MATCH(LEFT(TRIM(IF(ISNUMBER(FIND(".",D1834)),LEFT(D1834,FIND(".",D1834)-1),D1834)),3),PlanCont,0)))),"Contul debitor nu există în plan. ",""))&amp;IF(E1834="","Lipsește contul creditor. ",IF(NOT(OR(ISNUMBER(MATCH(TRIM(IF(ISNUMBER(FIND(".",E1834)),LEFT(E1834,FIND(".",E1834)-1),E1834)),PlanCont,0)),ISNUMBER(MATCH(LEFT(TRIM(IF(ISNUMBER(FIND(".",E1834)),LEFT(E1834,FIND(".",E1834)-1),E1834)),4),PlanCont,0)),ISNUMBER(MATCH(LEFT(TRIM(IF(ISNUMBER(FIND(".",E1834)),LEFT(E1834,FIND(".",E1834)-1),E1834)),3),PlanCont,0)))),"Contul creditor nu există în plan. ",""))&amp;IF(AND(D1834&lt;&gt;"",TRIM(D1834&amp;"")=TRIM(E1834&amp;"")),"Același cont pe debit și credit. ","")&amp;IF(N(F1834)=0,"Lipsește suma. ","")&amp;IF(AND(N(F1834)&lt;0,J1834&lt;&gt;"Stornare"),"Sumă negativă într-o notă care nu e de stornare. ","")&amp;IF(C1834="","Lipsește explicația. ","")))</f>
        <v/>
      </c>
      <c r="L1834" s="1" t="str">
        <f>IF(B1834="","",B1834&amp;"|"&amp;COUNTIF($B$5:B1834,B1834))</f>
        <v/>
      </c>
      <c r="M1834" s="1" t="str">
        <f t="shared" si="86"/>
        <v/>
      </c>
    </row>
    <row r="1835" spans="2:13" x14ac:dyDescent="0.2">
      <c r="B1835" s="18"/>
      <c r="C1835" s="13"/>
      <c r="D1835" s="22"/>
      <c r="E1835" s="22"/>
      <c r="F1835" s="23"/>
      <c r="G1835" s="24" t="str">
        <f>IF(B1835="","",IFERROR(INDEX('Registru note'!$C$5:$C$504,MATCH(B1835,'Registru note'!$B$5:$B$504,0)),""))</f>
        <v/>
      </c>
      <c r="H1835" s="25" t="str">
        <f t="shared" si="84"/>
        <v/>
      </c>
      <c r="I1835" s="25" t="str">
        <f t="shared" si="85"/>
        <v/>
      </c>
      <c r="J1835" s="15" t="str">
        <f>IF(B1835="","",IFERROR(INDEX('Registru note'!$D$5:$D$504,MATCH(B1835,'Registru note'!$B$5:$B$504,0)),""))</f>
        <v/>
      </c>
      <c r="K1835" s="17" t="str">
        <f>IF(AND(B1835="",D1835="",E1835=""),"",TRIM(IF(ISNA(MATCH(B1835,'Registru note'!$B$5:$B$504,0)),"Nota nu există în registru. ","")&amp;IF(D1835="","Lipsește contul debitor. ",IF(NOT(OR(ISNUMBER(MATCH(TRIM(IF(ISNUMBER(FIND(".",D1835)),LEFT(D1835,FIND(".",D1835)-1),D1835)),PlanCont,0)),ISNUMBER(MATCH(LEFT(TRIM(IF(ISNUMBER(FIND(".",D1835)),LEFT(D1835,FIND(".",D1835)-1),D1835)),4),PlanCont,0)),ISNUMBER(MATCH(LEFT(TRIM(IF(ISNUMBER(FIND(".",D1835)),LEFT(D1835,FIND(".",D1835)-1),D1835)),3),PlanCont,0)))),"Contul debitor nu există în plan. ",""))&amp;IF(E1835="","Lipsește contul creditor. ",IF(NOT(OR(ISNUMBER(MATCH(TRIM(IF(ISNUMBER(FIND(".",E1835)),LEFT(E1835,FIND(".",E1835)-1),E1835)),PlanCont,0)),ISNUMBER(MATCH(LEFT(TRIM(IF(ISNUMBER(FIND(".",E1835)),LEFT(E1835,FIND(".",E1835)-1),E1835)),4),PlanCont,0)),ISNUMBER(MATCH(LEFT(TRIM(IF(ISNUMBER(FIND(".",E1835)),LEFT(E1835,FIND(".",E1835)-1),E1835)),3),PlanCont,0)))),"Contul creditor nu există în plan. ",""))&amp;IF(AND(D1835&lt;&gt;"",TRIM(D1835&amp;"")=TRIM(E1835&amp;"")),"Același cont pe debit și credit. ","")&amp;IF(N(F1835)=0,"Lipsește suma. ","")&amp;IF(AND(N(F1835)&lt;0,J1835&lt;&gt;"Stornare"),"Sumă negativă într-o notă care nu e de stornare. ","")&amp;IF(C1835="","Lipsește explicația. ","")))</f>
        <v/>
      </c>
      <c r="L1835" s="1" t="str">
        <f>IF(B1835="","",B1835&amp;"|"&amp;COUNTIF($B$5:B1835,B1835))</f>
        <v/>
      </c>
      <c r="M1835" s="1" t="str">
        <f t="shared" si="86"/>
        <v/>
      </c>
    </row>
    <row r="1836" spans="2:13" x14ac:dyDescent="0.2">
      <c r="B1836" s="18"/>
      <c r="C1836" s="13"/>
      <c r="D1836" s="22"/>
      <c r="E1836" s="22"/>
      <c r="F1836" s="23"/>
      <c r="G1836" s="24" t="str">
        <f>IF(B1836="","",IFERROR(INDEX('Registru note'!$C$5:$C$504,MATCH(B1836,'Registru note'!$B$5:$B$504,0)),""))</f>
        <v/>
      </c>
      <c r="H1836" s="25" t="str">
        <f t="shared" si="84"/>
        <v/>
      </c>
      <c r="I1836" s="25" t="str">
        <f t="shared" si="85"/>
        <v/>
      </c>
      <c r="J1836" s="15" t="str">
        <f>IF(B1836="","",IFERROR(INDEX('Registru note'!$D$5:$D$504,MATCH(B1836,'Registru note'!$B$5:$B$504,0)),""))</f>
        <v/>
      </c>
      <c r="K1836" s="17" t="str">
        <f>IF(AND(B1836="",D1836="",E1836=""),"",TRIM(IF(ISNA(MATCH(B1836,'Registru note'!$B$5:$B$504,0)),"Nota nu există în registru. ","")&amp;IF(D1836="","Lipsește contul debitor. ",IF(NOT(OR(ISNUMBER(MATCH(TRIM(IF(ISNUMBER(FIND(".",D1836)),LEFT(D1836,FIND(".",D1836)-1),D1836)),PlanCont,0)),ISNUMBER(MATCH(LEFT(TRIM(IF(ISNUMBER(FIND(".",D1836)),LEFT(D1836,FIND(".",D1836)-1),D1836)),4),PlanCont,0)),ISNUMBER(MATCH(LEFT(TRIM(IF(ISNUMBER(FIND(".",D1836)),LEFT(D1836,FIND(".",D1836)-1),D1836)),3),PlanCont,0)))),"Contul debitor nu există în plan. ",""))&amp;IF(E1836="","Lipsește contul creditor. ",IF(NOT(OR(ISNUMBER(MATCH(TRIM(IF(ISNUMBER(FIND(".",E1836)),LEFT(E1836,FIND(".",E1836)-1),E1836)),PlanCont,0)),ISNUMBER(MATCH(LEFT(TRIM(IF(ISNUMBER(FIND(".",E1836)),LEFT(E1836,FIND(".",E1836)-1),E1836)),4),PlanCont,0)),ISNUMBER(MATCH(LEFT(TRIM(IF(ISNUMBER(FIND(".",E1836)),LEFT(E1836,FIND(".",E1836)-1),E1836)),3),PlanCont,0)))),"Contul creditor nu există în plan. ",""))&amp;IF(AND(D1836&lt;&gt;"",TRIM(D1836&amp;"")=TRIM(E1836&amp;"")),"Același cont pe debit și credit. ","")&amp;IF(N(F1836)=0,"Lipsește suma. ","")&amp;IF(AND(N(F1836)&lt;0,J1836&lt;&gt;"Stornare"),"Sumă negativă într-o notă care nu e de stornare. ","")&amp;IF(C1836="","Lipsește explicația. ","")))</f>
        <v/>
      </c>
      <c r="L1836" s="1" t="str">
        <f>IF(B1836="","",B1836&amp;"|"&amp;COUNTIF($B$5:B1836,B1836))</f>
        <v/>
      </c>
      <c r="M1836" s="1" t="str">
        <f t="shared" si="86"/>
        <v/>
      </c>
    </row>
    <row r="1837" spans="2:13" x14ac:dyDescent="0.2">
      <c r="B1837" s="18"/>
      <c r="C1837" s="13"/>
      <c r="D1837" s="22"/>
      <c r="E1837" s="22"/>
      <c r="F1837" s="23"/>
      <c r="G1837" s="24" t="str">
        <f>IF(B1837="","",IFERROR(INDEX('Registru note'!$C$5:$C$504,MATCH(B1837,'Registru note'!$B$5:$B$504,0)),""))</f>
        <v/>
      </c>
      <c r="H1837" s="25" t="str">
        <f t="shared" si="84"/>
        <v/>
      </c>
      <c r="I1837" s="25" t="str">
        <f t="shared" si="85"/>
        <v/>
      </c>
      <c r="J1837" s="15" t="str">
        <f>IF(B1837="","",IFERROR(INDEX('Registru note'!$D$5:$D$504,MATCH(B1837,'Registru note'!$B$5:$B$504,0)),""))</f>
        <v/>
      </c>
      <c r="K1837" s="17" t="str">
        <f>IF(AND(B1837="",D1837="",E1837=""),"",TRIM(IF(ISNA(MATCH(B1837,'Registru note'!$B$5:$B$504,0)),"Nota nu există în registru. ","")&amp;IF(D1837="","Lipsește contul debitor. ",IF(NOT(OR(ISNUMBER(MATCH(TRIM(IF(ISNUMBER(FIND(".",D1837)),LEFT(D1837,FIND(".",D1837)-1),D1837)),PlanCont,0)),ISNUMBER(MATCH(LEFT(TRIM(IF(ISNUMBER(FIND(".",D1837)),LEFT(D1837,FIND(".",D1837)-1),D1837)),4),PlanCont,0)),ISNUMBER(MATCH(LEFT(TRIM(IF(ISNUMBER(FIND(".",D1837)),LEFT(D1837,FIND(".",D1837)-1),D1837)),3),PlanCont,0)))),"Contul debitor nu există în plan. ",""))&amp;IF(E1837="","Lipsește contul creditor. ",IF(NOT(OR(ISNUMBER(MATCH(TRIM(IF(ISNUMBER(FIND(".",E1837)),LEFT(E1837,FIND(".",E1837)-1),E1837)),PlanCont,0)),ISNUMBER(MATCH(LEFT(TRIM(IF(ISNUMBER(FIND(".",E1837)),LEFT(E1837,FIND(".",E1837)-1),E1837)),4),PlanCont,0)),ISNUMBER(MATCH(LEFT(TRIM(IF(ISNUMBER(FIND(".",E1837)),LEFT(E1837,FIND(".",E1837)-1),E1837)),3),PlanCont,0)))),"Contul creditor nu există în plan. ",""))&amp;IF(AND(D1837&lt;&gt;"",TRIM(D1837&amp;"")=TRIM(E1837&amp;"")),"Același cont pe debit și credit. ","")&amp;IF(N(F1837)=0,"Lipsește suma. ","")&amp;IF(AND(N(F1837)&lt;0,J1837&lt;&gt;"Stornare"),"Sumă negativă într-o notă care nu e de stornare. ","")&amp;IF(C1837="","Lipsește explicația. ","")))</f>
        <v/>
      </c>
      <c r="L1837" s="1" t="str">
        <f>IF(B1837="","",B1837&amp;"|"&amp;COUNTIF($B$5:B1837,B1837))</f>
        <v/>
      </c>
      <c r="M1837" s="1" t="str">
        <f t="shared" si="86"/>
        <v/>
      </c>
    </row>
    <row r="1838" spans="2:13" x14ac:dyDescent="0.2">
      <c r="B1838" s="18"/>
      <c r="C1838" s="13"/>
      <c r="D1838" s="22"/>
      <c r="E1838" s="22"/>
      <c r="F1838" s="23"/>
      <c r="G1838" s="24" t="str">
        <f>IF(B1838="","",IFERROR(INDEX('Registru note'!$C$5:$C$504,MATCH(B1838,'Registru note'!$B$5:$B$504,0)),""))</f>
        <v/>
      </c>
      <c r="H1838" s="25" t="str">
        <f t="shared" si="84"/>
        <v/>
      </c>
      <c r="I1838" s="25" t="str">
        <f t="shared" si="85"/>
        <v/>
      </c>
      <c r="J1838" s="15" t="str">
        <f>IF(B1838="","",IFERROR(INDEX('Registru note'!$D$5:$D$504,MATCH(B1838,'Registru note'!$B$5:$B$504,0)),""))</f>
        <v/>
      </c>
      <c r="K1838" s="17" t="str">
        <f>IF(AND(B1838="",D1838="",E1838=""),"",TRIM(IF(ISNA(MATCH(B1838,'Registru note'!$B$5:$B$504,0)),"Nota nu există în registru. ","")&amp;IF(D1838="","Lipsește contul debitor. ",IF(NOT(OR(ISNUMBER(MATCH(TRIM(IF(ISNUMBER(FIND(".",D1838)),LEFT(D1838,FIND(".",D1838)-1),D1838)),PlanCont,0)),ISNUMBER(MATCH(LEFT(TRIM(IF(ISNUMBER(FIND(".",D1838)),LEFT(D1838,FIND(".",D1838)-1),D1838)),4),PlanCont,0)),ISNUMBER(MATCH(LEFT(TRIM(IF(ISNUMBER(FIND(".",D1838)),LEFT(D1838,FIND(".",D1838)-1),D1838)),3),PlanCont,0)))),"Contul debitor nu există în plan. ",""))&amp;IF(E1838="","Lipsește contul creditor. ",IF(NOT(OR(ISNUMBER(MATCH(TRIM(IF(ISNUMBER(FIND(".",E1838)),LEFT(E1838,FIND(".",E1838)-1),E1838)),PlanCont,0)),ISNUMBER(MATCH(LEFT(TRIM(IF(ISNUMBER(FIND(".",E1838)),LEFT(E1838,FIND(".",E1838)-1),E1838)),4),PlanCont,0)),ISNUMBER(MATCH(LEFT(TRIM(IF(ISNUMBER(FIND(".",E1838)),LEFT(E1838,FIND(".",E1838)-1),E1838)),3),PlanCont,0)))),"Contul creditor nu există în plan. ",""))&amp;IF(AND(D1838&lt;&gt;"",TRIM(D1838&amp;"")=TRIM(E1838&amp;"")),"Același cont pe debit și credit. ","")&amp;IF(N(F1838)=0,"Lipsește suma. ","")&amp;IF(AND(N(F1838)&lt;0,J1838&lt;&gt;"Stornare"),"Sumă negativă într-o notă care nu e de stornare. ","")&amp;IF(C1838="","Lipsește explicația. ","")))</f>
        <v/>
      </c>
      <c r="L1838" s="1" t="str">
        <f>IF(B1838="","",B1838&amp;"|"&amp;COUNTIF($B$5:B1838,B1838))</f>
        <v/>
      </c>
      <c r="M1838" s="1" t="str">
        <f t="shared" si="86"/>
        <v/>
      </c>
    </row>
    <row r="1839" spans="2:13" x14ac:dyDescent="0.2">
      <c r="B1839" s="18"/>
      <c r="C1839" s="13"/>
      <c r="D1839" s="22"/>
      <c r="E1839" s="22"/>
      <c r="F1839" s="23"/>
      <c r="G1839" s="24" t="str">
        <f>IF(B1839="","",IFERROR(INDEX('Registru note'!$C$5:$C$504,MATCH(B1839,'Registru note'!$B$5:$B$504,0)),""))</f>
        <v/>
      </c>
      <c r="H1839" s="25" t="str">
        <f t="shared" si="84"/>
        <v/>
      </c>
      <c r="I1839" s="25" t="str">
        <f t="shared" si="85"/>
        <v/>
      </c>
      <c r="J1839" s="15" t="str">
        <f>IF(B1839="","",IFERROR(INDEX('Registru note'!$D$5:$D$504,MATCH(B1839,'Registru note'!$B$5:$B$504,0)),""))</f>
        <v/>
      </c>
      <c r="K1839" s="17" t="str">
        <f>IF(AND(B1839="",D1839="",E1839=""),"",TRIM(IF(ISNA(MATCH(B1839,'Registru note'!$B$5:$B$504,0)),"Nota nu există în registru. ","")&amp;IF(D1839="","Lipsește contul debitor. ",IF(NOT(OR(ISNUMBER(MATCH(TRIM(IF(ISNUMBER(FIND(".",D1839)),LEFT(D1839,FIND(".",D1839)-1),D1839)),PlanCont,0)),ISNUMBER(MATCH(LEFT(TRIM(IF(ISNUMBER(FIND(".",D1839)),LEFT(D1839,FIND(".",D1839)-1),D1839)),4),PlanCont,0)),ISNUMBER(MATCH(LEFT(TRIM(IF(ISNUMBER(FIND(".",D1839)),LEFT(D1839,FIND(".",D1839)-1),D1839)),3),PlanCont,0)))),"Contul debitor nu există în plan. ",""))&amp;IF(E1839="","Lipsește contul creditor. ",IF(NOT(OR(ISNUMBER(MATCH(TRIM(IF(ISNUMBER(FIND(".",E1839)),LEFT(E1839,FIND(".",E1839)-1),E1839)),PlanCont,0)),ISNUMBER(MATCH(LEFT(TRIM(IF(ISNUMBER(FIND(".",E1839)),LEFT(E1839,FIND(".",E1839)-1),E1839)),4),PlanCont,0)),ISNUMBER(MATCH(LEFT(TRIM(IF(ISNUMBER(FIND(".",E1839)),LEFT(E1839,FIND(".",E1839)-1),E1839)),3),PlanCont,0)))),"Contul creditor nu există în plan. ",""))&amp;IF(AND(D1839&lt;&gt;"",TRIM(D1839&amp;"")=TRIM(E1839&amp;"")),"Același cont pe debit și credit. ","")&amp;IF(N(F1839)=0,"Lipsește suma. ","")&amp;IF(AND(N(F1839)&lt;0,J1839&lt;&gt;"Stornare"),"Sumă negativă într-o notă care nu e de stornare. ","")&amp;IF(C1839="","Lipsește explicația. ","")))</f>
        <v/>
      </c>
      <c r="L1839" s="1" t="str">
        <f>IF(B1839="","",B1839&amp;"|"&amp;COUNTIF($B$5:B1839,B1839))</f>
        <v/>
      </c>
      <c r="M1839" s="1" t="str">
        <f t="shared" si="86"/>
        <v/>
      </c>
    </row>
    <row r="1840" spans="2:13" x14ac:dyDescent="0.2">
      <c r="B1840" s="18"/>
      <c r="C1840" s="13"/>
      <c r="D1840" s="22"/>
      <c r="E1840" s="22"/>
      <c r="F1840" s="23"/>
      <c r="G1840" s="24" t="str">
        <f>IF(B1840="","",IFERROR(INDEX('Registru note'!$C$5:$C$504,MATCH(B1840,'Registru note'!$B$5:$B$504,0)),""))</f>
        <v/>
      </c>
      <c r="H1840" s="25" t="str">
        <f t="shared" si="84"/>
        <v/>
      </c>
      <c r="I1840" s="25" t="str">
        <f t="shared" si="85"/>
        <v/>
      </c>
      <c r="J1840" s="15" t="str">
        <f>IF(B1840="","",IFERROR(INDEX('Registru note'!$D$5:$D$504,MATCH(B1840,'Registru note'!$B$5:$B$504,0)),""))</f>
        <v/>
      </c>
      <c r="K1840" s="17" t="str">
        <f>IF(AND(B1840="",D1840="",E1840=""),"",TRIM(IF(ISNA(MATCH(B1840,'Registru note'!$B$5:$B$504,0)),"Nota nu există în registru. ","")&amp;IF(D1840="","Lipsește contul debitor. ",IF(NOT(OR(ISNUMBER(MATCH(TRIM(IF(ISNUMBER(FIND(".",D1840)),LEFT(D1840,FIND(".",D1840)-1),D1840)),PlanCont,0)),ISNUMBER(MATCH(LEFT(TRIM(IF(ISNUMBER(FIND(".",D1840)),LEFT(D1840,FIND(".",D1840)-1),D1840)),4),PlanCont,0)),ISNUMBER(MATCH(LEFT(TRIM(IF(ISNUMBER(FIND(".",D1840)),LEFT(D1840,FIND(".",D1840)-1),D1840)),3),PlanCont,0)))),"Contul debitor nu există în plan. ",""))&amp;IF(E1840="","Lipsește contul creditor. ",IF(NOT(OR(ISNUMBER(MATCH(TRIM(IF(ISNUMBER(FIND(".",E1840)),LEFT(E1840,FIND(".",E1840)-1),E1840)),PlanCont,0)),ISNUMBER(MATCH(LEFT(TRIM(IF(ISNUMBER(FIND(".",E1840)),LEFT(E1840,FIND(".",E1840)-1),E1840)),4),PlanCont,0)),ISNUMBER(MATCH(LEFT(TRIM(IF(ISNUMBER(FIND(".",E1840)),LEFT(E1840,FIND(".",E1840)-1),E1840)),3),PlanCont,0)))),"Contul creditor nu există în plan. ",""))&amp;IF(AND(D1840&lt;&gt;"",TRIM(D1840&amp;"")=TRIM(E1840&amp;"")),"Același cont pe debit și credit. ","")&amp;IF(N(F1840)=0,"Lipsește suma. ","")&amp;IF(AND(N(F1840)&lt;0,J1840&lt;&gt;"Stornare"),"Sumă negativă într-o notă care nu e de stornare. ","")&amp;IF(C1840="","Lipsește explicația. ","")))</f>
        <v/>
      </c>
      <c r="L1840" s="1" t="str">
        <f>IF(B1840="","",B1840&amp;"|"&amp;COUNTIF($B$5:B1840,B1840))</f>
        <v/>
      </c>
      <c r="M1840" s="1" t="str">
        <f t="shared" si="86"/>
        <v/>
      </c>
    </row>
    <row r="1841" spans="2:13" x14ac:dyDescent="0.2">
      <c r="B1841" s="18"/>
      <c r="C1841" s="13"/>
      <c r="D1841" s="22"/>
      <c r="E1841" s="22"/>
      <c r="F1841" s="23"/>
      <c r="G1841" s="24" t="str">
        <f>IF(B1841="","",IFERROR(INDEX('Registru note'!$C$5:$C$504,MATCH(B1841,'Registru note'!$B$5:$B$504,0)),""))</f>
        <v/>
      </c>
      <c r="H1841" s="25" t="str">
        <f t="shared" si="84"/>
        <v/>
      </c>
      <c r="I1841" s="25" t="str">
        <f t="shared" si="85"/>
        <v/>
      </c>
      <c r="J1841" s="15" t="str">
        <f>IF(B1841="","",IFERROR(INDEX('Registru note'!$D$5:$D$504,MATCH(B1841,'Registru note'!$B$5:$B$504,0)),""))</f>
        <v/>
      </c>
      <c r="K1841" s="17" t="str">
        <f>IF(AND(B1841="",D1841="",E1841=""),"",TRIM(IF(ISNA(MATCH(B1841,'Registru note'!$B$5:$B$504,0)),"Nota nu există în registru. ","")&amp;IF(D1841="","Lipsește contul debitor. ",IF(NOT(OR(ISNUMBER(MATCH(TRIM(IF(ISNUMBER(FIND(".",D1841)),LEFT(D1841,FIND(".",D1841)-1),D1841)),PlanCont,0)),ISNUMBER(MATCH(LEFT(TRIM(IF(ISNUMBER(FIND(".",D1841)),LEFT(D1841,FIND(".",D1841)-1),D1841)),4),PlanCont,0)),ISNUMBER(MATCH(LEFT(TRIM(IF(ISNUMBER(FIND(".",D1841)),LEFT(D1841,FIND(".",D1841)-1),D1841)),3),PlanCont,0)))),"Contul debitor nu există în plan. ",""))&amp;IF(E1841="","Lipsește contul creditor. ",IF(NOT(OR(ISNUMBER(MATCH(TRIM(IF(ISNUMBER(FIND(".",E1841)),LEFT(E1841,FIND(".",E1841)-1),E1841)),PlanCont,0)),ISNUMBER(MATCH(LEFT(TRIM(IF(ISNUMBER(FIND(".",E1841)),LEFT(E1841,FIND(".",E1841)-1),E1841)),4),PlanCont,0)),ISNUMBER(MATCH(LEFT(TRIM(IF(ISNUMBER(FIND(".",E1841)),LEFT(E1841,FIND(".",E1841)-1),E1841)),3),PlanCont,0)))),"Contul creditor nu există în plan. ",""))&amp;IF(AND(D1841&lt;&gt;"",TRIM(D1841&amp;"")=TRIM(E1841&amp;"")),"Același cont pe debit și credit. ","")&amp;IF(N(F1841)=0,"Lipsește suma. ","")&amp;IF(AND(N(F1841)&lt;0,J1841&lt;&gt;"Stornare"),"Sumă negativă într-o notă care nu e de stornare. ","")&amp;IF(C1841="","Lipsește explicația. ","")))</f>
        <v/>
      </c>
      <c r="L1841" s="1" t="str">
        <f>IF(B1841="","",B1841&amp;"|"&amp;COUNTIF($B$5:B1841,B1841))</f>
        <v/>
      </c>
      <c r="M1841" s="1" t="str">
        <f t="shared" si="86"/>
        <v/>
      </c>
    </row>
    <row r="1842" spans="2:13" x14ac:dyDescent="0.2">
      <c r="B1842" s="18"/>
      <c r="C1842" s="13"/>
      <c r="D1842" s="22"/>
      <c r="E1842" s="22"/>
      <c r="F1842" s="23"/>
      <c r="G1842" s="24" t="str">
        <f>IF(B1842="","",IFERROR(INDEX('Registru note'!$C$5:$C$504,MATCH(B1842,'Registru note'!$B$5:$B$504,0)),""))</f>
        <v/>
      </c>
      <c r="H1842" s="25" t="str">
        <f t="shared" si="84"/>
        <v/>
      </c>
      <c r="I1842" s="25" t="str">
        <f t="shared" si="85"/>
        <v/>
      </c>
      <c r="J1842" s="15" t="str">
        <f>IF(B1842="","",IFERROR(INDEX('Registru note'!$D$5:$D$504,MATCH(B1842,'Registru note'!$B$5:$B$504,0)),""))</f>
        <v/>
      </c>
      <c r="K1842" s="17" t="str">
        <f>IF(AND(B1842="",D1842="",E1842=""),"",TRIM(IF(ISNA(MATCH(B1842,'Registru note'!$B$5:$B$504,0)),"Nota nu există în registru. ","")&amp;IF(D1842="","Lipsește contul debitor. ",IF(NOT(OR(ISNUMBER(MATCH(TRIM(IF(ISNUMBER(FIND(".",D1842)),LEFT(D1842,FIND(".",D1842)-1),D1842)),PlanCont,0)),ISNUMBER(MATCH(LEFT(TRIM(IF(ISNUMBER(FIND(".",D1842)),LEFT(D1842,FIND(".",D1842)-1),D1842)),4),PlanCont,0)),ISNUMBER(MATCH(LEFT(TRIM(IF(ISNUMBER(FIND(".",D1842)),LEFT(D1842,FIND(".",D1842)-1),D1842)),3),PlanCont,0)))),"Contul debitor nu există în plan. ",""))&amp;IF(E1842="","Lipsește contul creditor. ",IF(NOT(OR(ISNUMBER(MATCH(TRIM(IF(ISNUMBER(FIND(".",E1842)),LEFT(E1842,FIND(".",E1842)-1),E1842)),PlanCont,0)),ISNUMBER(MATCH(LEFT(TRIM(IF(ISNUMBER(FIND(".",E1842)),LEFT(E1842,FIND(".",E1842)-1),E1842)),4),PlanCont,0)),ISNUMBER(MATCH(LEFT(TRIM(IF(ISNUMBER(FIND(".",E1842)),LEFT(E1842,FIND(".",E1842)-1),E1842)),3),PlanCont,0)))),"Contul creditor nu există în plan. ",""))&amp;IF(AND(D1842&lt;&gt;"",TRIM(D1842&amp;"")=TRIM(E1842&amp;"")),"Același cont pe debit și credit. ","")&amp;IF(N(F1842)=0,"Lipsește suma. ","")&amp;IF(AND(N(F1842)&lt;0,J1842&lt;&gt;"Stornare"),"Sumă negativă într-o notă care nu e de stornare. ","")&amp;IF(C1842="","Lipsește explicația. ","")))</f>
        <v/>
      </c>
      <c r="L1842" s="1" t="str">
        <f>IF(B1842="","",B1842&amp;"|"&amp;COUNTIF($B$5:B1842,B1842))</f>
        <v/>
      </c>
      <c r="M1842" s="1" t="str">
        <f t="shared" si="86"/>
        <v/>
      </c>
    </row>
    <row r="1843" spans="2:13" x14ac:dyDescent="0.2">
      <c r="B1843" s="18"/>
      <c r="C1843" s="13"/>
      <c r="D1843" s="22"/>
      <c r="E1843" s="22"/>
      <c r="F1843" s="23"/>
      <c r="G1843" s="24" t="str">
        <f>IF(B1843="","",IFERROR(INDEX('Registru note'!$C$5:$C$504,MATCH(B1843,'Registru note'!$B$5:$B$504,0)),""))</f>
        <v/>
      </c>
      <c r="H1843" s="25" t="str">
        <f t="shared" si="84"/>
        <v/>
      </c>
      <c r="I1843" s="25" t="str">
        <f t="shared" si="85"/>
        <v/>
      </c>
      <c r="J1843" s="15" t="str">
        <f>IF(B1843="","",IFERROR(INDEX('Registru note'!$D$5:$D$504,MATCH(B1843,'Registru note'!$B$5:$B$504,0)),""))</f>
        <v/>
      </c>
      <c r="K1843" s="17" t="str">
        <f>IF(AND(B1843="",D1843="",E1843=""),"",TRIM(IF(ISNA(MATCH(B1843,'Registru note'!$B$5:$B$504,0)),"Nota nu există în registru. ","")&amp;IF(D1843="","Lipsește contul debitor. ",IF(NOT(OR(ISNUMBER(MATCH(TRIM(IF(ISNUMBER(FIND(".",D1843)),LEFT(D1843,FIND(".",D1843)-1),D1843)),PlanCont,0)),ISNUMBER(MATCH(LEFT(TRIM(IF(ISNUMBER(FIND(".",D1843)),LEFT(D1843,FIND(".",D1843)-1),D1843)),4),PlanCont,0)),ISNUMBER(MATCH(LEFT(TRIM(IF(ISNUMBER(FIND(".",D1843)),LEFT(D1843,FIND(".",D1843)-1),D1843)),3),PlanCont,0)))),"Contul debitor nu există în plan. ",""))&amp;IF(E1843="","Lipsește contul creditor. ",IF(NOT(OR(ISNUMBER(MATCH(TRIM(IF(ISNUMBER(FIND(".",E1843)),LEFT(E1843,FIND(".",E1843)-1),E1843)),PlanCont,0)),ISNUMBER(MATCH(LEFT(TRIM(IF(ISNUMBER(FIND(".",E1843)),LEFT(E1843,FIND(".",E1843)-1),E1843)),4),PlanCont,0)),ISNUMBER(MATCH(LEFT(TRIM(IF(ISNUMBER(FIND(".",E1843)),LEFT(E1843,FIND(".",E1843)-1),E1843)),3),PlanCont,0)))),"Contul creditor nu există în plan. ",""))&amp;IF(AND(D1843&lt;&gt;"",TRIM(D1843&amp;"")=TRIM(E1843&amp;"")),"Același cont pe debit și credit. ","")&amp;IF(N(F1843)=0,"Lipsește suma. ","")&amp;IF(AND(N(F1843)&lt;0,J1843&lt;&gt;"Stornare"),"Sumă negativă într-o notă care nu e de stornare. ","")&amp;IF(C1843="","Lipsește explicația. ","")))</f>
        <v/>
      </c>
      <c r="L1843" s="1" t="str">
        <f>IF(B1843="","",B1843&amp;"|"&amp;COUNTIF($B$5:B1843,B1843))</f>
        <v/>
      </c>
      <c r="M1843" s="1" t="str">
        <f t="shared" si="86"/>
        <v/>
      </c>
    </row>
    <row r="1844" spans="2:13" x14ac:dyDescent="0.2">
      <c r="B1844" s="18"/>
      <c r="C1844" s="13"/>
      <c r="D1844" s="22"/>
      <c r="E1844" s="22"/>
      <c r="F1844" s="23"/>
      <c r="G1844" s="24" t="str">
        <f>IF(B1844="","",IFERROR(INDEX('Registru note'!$C$5:$C$504,MATCH(B1844,'Registru note'!$B$5:$B$504,0)),""))</f>
        <v/>
      </c>
      <c r="H1844" s="25" t="str">
        <f t="shared" si="84"/>
        <v/>
      </c>
      <c r="I1844" s="25" t="str">
        <f t="shared" si="85"/>
        <v/>
      </c>
      <c r="J1844" s="15" t="str">
        <f>IF(B1844="","",IFERROR(INDEX('Registru note'!$D$5:$D$504,MATCH(B1844,'Registru note'!$B$5:$B$504,0)),""))</f>
        <v/>
      </c>
      <c r="K1844" s="17" t="str">
        <f>IF(AND(B1844="",D1844="",E1844=""),"",TRIM(IF(ISNA(MATCH(B1844,'Registru note'!$B$5:$B$504,0)),"Nota nu există în registru. ","")&amp;IF(D1844="","Lipsește contul debitor. ",IF(NOT(OR(ISNUMBER(MATCH(TRIM(IF(ISNUMBER(FIND(".",D1844)),LEFT(D1844,FIND(".",D1844)-1),D1844)),PlanCont,0)),ISNUMBER(MATCH(LEFT(TRIM(IF(ISNUMBER(FIND(".",D1844)),LEFT(D1844,FIND(".",D1844)-1),D1844)),4),PlanCont,0)),ISNUMBER(MATCH(LEFT(TRIM(IF(ISNUMBER(FIND(".",D1844)),LEFT(D1844,FIND(".",D1844)-1),D1844)),3),PlanCont,0)))),"Contul debitor nu există în plan. ",""))&amp;IF(E1844="","Lipsește contul creditor. ",IF(NOT(OR(ISNUMBER(MATCH(TRIM(IF(ISNUMBER(FIND(".",E1844)),LEFT(E1844,FIND(".",E1844)-1),E1844)),PlanCont,0)),ISNUMBER(MATCH(LEFT(TRIM(IF(ISNUMBER(FIND(".",E1844)),LEFT(E1844,FIND(".",E1844)-1),E1844)),4),PlanCont,0)),ISNUMBER(MATCH(LEFT(TRIM(IF(ISNUMBER(FIND(".",E1844)),LEFT(E1844,FIND(".",E1844)-1),E1844)),3),PlanCont,0)))),"Contul creditor nu există în plan. ",""))&amp;IF(AND(D1844&lt;&gt;"",TRIM(D1844&amp;"")=TRIM(E1844&amp;"")),"Același cont pe debit și credit. ","")&amp;IF(N(F1844)=0,"Lipsește suma. ","")&amp;IF(AND(N(F1844)&lt;0,J1844&lt;&gt;"Stornare"),"Sumă negativă într-o notă care nu e de stornare. ","")&amp;IF(C1844="","Lipsește explicația. ","")))</f>
        <v/>
      </c>
      <c r="L1844" s="1" t="str">
        <f>IF(B1844="","",B1844&amp;"|"&amp;COUNTIF($B$5:B1844,B1844))</f>
        <v/>
      </c>
      <c r="M1844" s="1" t="str">
        <f t="shared" si="86"/>
        <v/>
      </c>
    </row>
    <row r="1845" spans="2:13" x14ac:dyDescent="0.2">
      <c r="B1845" s="18"/>
      <c r="C1845" s="13"/>
      <c r="D1845" s="22"/>
      <c r="E1845" s="22"/>
      <c r="F1845" s="23"/>
      <c r="G1845" s="24" t="str">
        <f>IF(B1845="","",IFERROR(INDEX('Registru note'!$C$5:$C$504,MATCH(B1845,'Registru note'!$B$5:$B$504,0)),""))</f>
        <v/>
      </c>
      <c r="H1845" s="25" t="str">
        <f t="shared" si="84"/>
        <v/>
      </c>
      <c r="I1845" s="25" t="str">
        <f t="shared" si="85"/>
        <v/>
      </c>
      <c r="J1845" s="15" t="str">
        <f>IF(B1845="","",IFERROR(INDEX('Registru note'!$D$5:$D$504,MATCH(B1845,'Registru note'!$B$5:$B$504,0)),""))</f>
        <v/>
      </c>
      <c r="K1845" s="17" t="str">
        <f>IF(AND(B1845="",D1845="",E1845=""),"",TRIM(IF(ISNA(MATCH(B1845,'Registru note'!$B$5:$B$504,0)),"Nota nu există în registru. ","")&amp;IF(D1845="","Lipsește contul debitor. ",IF(NOT(OR(ISNUMBER(MATCH(TRIM(IF(ISNUMBER(FIND(".",D1845)),LEFT(D1845,FIND(".",D1845)-1),D1845)),PlanCont,0)),ISNUMBER(MATCH(LEFT(TRIM(IF(ISNUMBER(FIND(".",D1845)),LEFT(D1845,FIND(".",D1845)-1),D1845)),4),PlanCont,0)),ISNUMBER(MATCH(LEFT(TRIM(IF(ISNUMBER(FIND(".",D1845)),LEFT(D1845,FIND(".",D1845)-1),D1845)),3),PlanCont,0)))),"Contul debitor nu există în plan. ",""))&amp;IF(E1845="","Lipsește contul creditor. ",IF(NOT(OR(ISNUMBER(MATCH(TRIM(IF(ISNUMBER(FIND(".",E1845)),LEFT(E1845,FIND(".",E1845)-1),E1845)),PlanCont,0)),ISNUMBER(MATCH(LEFT(TRIM(IF(ISNUMBER(FIND(".",E1845)),LEFT(E1845,FIND(".",E1845)-1),E1845)),4),PlanCont,0)),ISNUMBER(MATCH(LEFT(TRIM(IF(ISNUMBER(FIND(".",E1845)),LEFT(E1845,FIND(".",E1845)-1),E1845)),3),PlanCont,0)))),"Contul creditor nu există în plan. ",""))&amp;IF(AND(D1845&lt;&gt;"",TRIM(D1845&amp;"")=TRIM(E1845&amp;"")),"Același cont pe debit și credit. ","")&amp;IF(N(F1845)=0,"Lipsește suma. ","")&amp;IF(AND(N(F1845)&lt;0,J1845&lt;&gt;"Stornare"),"Sumă negativă într-o notă care nu e de stornare. ","")&amp;IF(C1845="","Lipsește explicația. ","")))</f>
        <v/>
      </c>
      <c r="L1845" s="1" t="str">
        <f>IF(B1845="","",B1845&amp;"|"&amp;COUNTIF($B$5:B1845,B1845))</f>
        <v/>
      </c>
      <c r="M1845" s="1" t="str">
        <f t="shared" si="86"/>
        <v/>
      </c>
    </row>
    <row r="1846" spans="2:13" x14ac:dyDescent="0.2">
      <c r="B1846" s="18"/>
      <c r="C1846" s="13"/>
      <c r="D1846" s="22"/>
      <c r="E1846" s="22"/>
      <c r="F1846" s="23"/>
      <c r="G1846" s="24" t="str">
        <f>IF(B1846="","",IFERROR(INDEX('Registru note'!$C$5:$C$504,MATCH(B1846,'Registru note'!$B$5:$B$504,0)),""))</f>
        <v/>
      </c>
      <c r="H1846" s="25" t="str">
        <f t="shared" si="84"/>
        <v/>
      </c>
      <c r="I1846" s="25" t="str">
        <f t="shared" si="85"/>
        <v/>
      </c>
      <c r="J1846" s="15" t="str">
        <f>IF(B1846="","",IFERROR(INDEX('Registru note'!$D$5:$D$504,MATCH(B1846,'Registru note'!$B$5:$B$504,0)),""))</f>
        <v/>
      </c>
      <c r="K1846" s="17" t="str">
        <f>IF(AND(B1846="",D1846="",E1846=""),"",TRIM(IF(ISNA(MATCH(B1846,'Registru note'!$B$5:$B$504,0)),"Nota nu există în registru. ","")&amp;IF(D1846="","Lipsește contul debitor. ",IF(NOT(OR(ISNUMBER(MATCH(TRIM(IF(ISNUMBER(FIND(".",D1846)),LEFT(D1846,FIND(".",D1846)-1),D1846)),PlanCont,0)),ISNUMBER(MATCH(LEFT(TRIM(IF(ISNUMBER(FIND(".",D1846)),LEFT(D1846,FIND(".",D1846)-1),D1846)),4),PlanCont,0)),ISNUMBER(MATCH(LEFT(TRIM(IF(ISNUMBER(FIND(".",D1846)),LEFT(D1846,FIND(".",D1846)-1),D1846)),3),PlanCont,0)))),"Contul debitor nu există în plan. ",""))&amp;IF(E1846="","Lipsește contul creditor. ",IF(NOT(OR(ISNUMBER(MATCH(TRIM(IF(ISNUMBER(FIND(".",E1846)),LEFT(E1846,FIND(".",E1846)-1),E1846)),PlanCont,0)),ISNUMBER(MATCH(LEFT(TRIM(IF(ISNUMBER(FIND(".",E1846)),LEFT(E1846,FIND(".",E1846)-1),E1846)),4),PlanCont,0)),ISNUMBER(MATCH(LEFT(TRIM(IF(ISNUMBER(FIND(".",E1846)),LEFT(E1846,FIND(".",E1846)-1),E1846)),3),PlanCont,0)))),"Contul creditor nu există în plan. ",""))&amp;IF(AND(D1846&lt;&gt;"",TRIM(D1846&amp;"")=TRIM(E1846&amp;"")),"Același cont pe debit și credit. ","")&amp;IF(N(F1846)=0,"Lipsește suma. ","")&amp;IF(AND(N(F1846)&lt;0,J1846&lt;&gt;"Stornare"),"Sumă negativă într-o notă care nu e de stornare. ","")&amp;IF(C1846="","Lipsește explicația. ","")))</f>
        <v/>
      </c>
      <c r="L1846" s="1" t="str">
        <f>IF(B1846="","",B1846&amp;"|"&amp;COUNTIF($B$5:B1846,B1846))</f>
        <v/>
      </c>
      <c r="M1846" s="1" t="str">
        <f t="shared" si="86"/>
        <v/>
      </c>
    </row>
    <row r="1847" spans="2:13" x14ac:dyDescent="0.2">
      <c r="B1847" s="18"/>
      <c r="C1847" s="13"/>
      <c r="D1847" s="22"/>
      <c r="E1847" s="22"/>
      <c r="F1847" s="23"/>
      <c r="G1847" s="24" t="str">
        <f>IF(B1847="","",IFERROR(INDEX('Registru note'!$C$5:$C$504,MATCH(B1847,'Registru note'!$B$5:$B$504,0)),""))</f>
        <v/>
      </c>
      <c r="H1847" s="25" t="str">
        <f t="shared" si="84"/>
        <v/>
      </c>
      <c r="I1847" s="25" t="str">
        <f t="shared" si="85"/>
        <v/>
      </c>
      <c r="J1847" s="15" t="str">
        <f>IF(B1847="","",IFERROR(INDEX('Registru note'!$D$5:$D$504,MATCH(B1847,'Registru note'!$B$5:$B$504,0)),""))</f>
        <v/>
      </c>
      <c r="K1847" s="17" t="str">
        <f>IF(AND(B1847="",D1847="",E1847=""),"",TRIM(IF(ISNA(MATCH(B1847,'Registru note'!$B$5:$B$504,0)),"Nota nu există în registru. ","")&amp;IF(D1847="","Lipsește contul debitor. ",IF(NOT(OR(ISNUMBER(MATCH(TRIM(IF(ISNUMBER(FIND(".",D1847)),LEFT(D1847,FIND(".",D1847)-1),D1847)),PlanCont,0)),ISNUMBER(MATCH(LEFT(TRIM(IF(ISNUMBER(FIND(".",D1847)),LEFT(D1847,FIND(".",D1847)-1),D1847)),4),PlanCont,0)),ISNUMBER(MATCH(LEFT(TRIM(IF(ISNUMBER(FIND(".",D1847)),LEFT(D1847,FIND(".",D1847)-1),D1847)),3),PlanCont,0)))),"Contul debitor nu există în plan. ",""))&amp;IF(E1847="","Lipsește contul creditor. ",IF(NOT(OR(ISNUMBER(MATCH(TRIM(IF(ISNUMBER(FIND(".",E1847)),LEFT(E1847,FIND(".",E1847)-1),E1847)),PlanCont,0)),ISNUMBER(MATCH(LEFT(TRIM(IF(ISNUMBER(FIND(".",E1847)),LEFT(E1847,FIND(".",E1847)-1),E1847)),4),PlanCont,0)),ISNUMBER(MATCH(LEFT(TRIM(IF(ISNUMBER(FIND(".",E1847)),LEFT(E1847,FIND(".",E1847)-1),E1847)),3),PlanCont,0)))),"Contul creditor nu există în plan. ",""))&amp;IF(AND(D1847&lt;&gt;"",TRIM(D1847&amp;"")=TRIM(E1847&amp;"")),"Același cont pe debit și credit. ","")&amp;IF(N(F1847)=0,"Lipsește suma. ","")&amp;IF(AND(N(F1847)&lt;0,J1847&lt;&gt;"Stornare"),"Sumă negativă într-o notă care nu e de stornare. ","")&amp;IF(C1847="","Lipsește explicația. ","")))</f>
        <v/>
      </c>
      <c r="L1847" s="1" t="str">
        <f>IF(B1847="","",B1847&amp;"|"&amp;COUNTIF($B$5:B1847,B1847))</f>
        <v/>
      </c>
      <c r="M1847" s="1" t="str">
        <f t="shared" si="86"/>
        <v/>
      </c>
    </row>
    <row r="1848" spans="2:13" x14ac:dyDescent="0.2">
      <c r="B1848" s="18"/>
      <c r="C1848" s="13"/>
      <c r="D1848" s="22"/>
      <c r="E1848" s="22"/>
      <c r="F1848" s="23"/>
      <c r="G1848" s="24" t="str">
        <f>IF(B1848="","",IFERROR(INDEX('Registru note'!$C$5:$C$504,MATCH(B1848,'Registru note'!$B$5:$B$504,0)),""))</f>
        <v/>
      </c>
      <c r="H1848" s="25" t="str">
        <f t="shared" si="84"/>
        <v/>
      </c>
      <c r="I1848" s="25" t="str">
        <f t="shared" si="85"/>
        <v/>
      </c>
      <c r="J1848" s="15" t="str">
        <f>IF(B1848="","",IFERROR(INDEX('Registru note'!$D$5:$D$504,MATCH(B1848,'Registru note'!$B$5:$B$504,0)),""))</f>
        <v/>
      </c>
      <c r="K1848" s="17" t="str">
        <f>IF(AND(B1848="",D1848="",E1848=""),"",TRIM(IF(ISNA(MATCH(B1848,'Registru note'!$B$5:$B$504,0)),"Nota nu există în registru. ","")&amp;IF(D1848="","Lipsește contul debitor. ",IF(NOT(OR(ISNUMBER(MATCH(TRIM(IF(ISNUMBER(FIND(".",D1848)),LEFT(D1848,FIND(".",D1848)-1),D1848)),PlanCont,0)),ISNUMBER(MATCH(LEFT(TRIM(IF(ISNUMBER(FIND(".",D1848)),LEFT(D1848,FIND(".",D1848)-1),D1848)),4),PlanCont,0)),ISNUMBER(MATCH(LEFT(TRIM(IF(ISNUMBER(FIND(".",D1848)),LEFT(D1848,FIND(".",D1848)-1),D1848)),3),PlanCont,0)))),"Contul debitor nu există în plan. ",""))&amp;IF(E1848="","Lipsește contul creditor. ",IF(NOT(OR(ISNUMBER(MATCH(TRIM(IF(ISNUMBER(FIND(".",E1848)),LEFT(E1848,FIND(".",E1848)-1),E1848)),PlanCont,0)),ISNUMBER(MATCH(LEFT(TRIM(IF(ISNUMBER(FIND(".",E1848)),LEFT(E1848,FIND(".",E1848)-1),E1848)),4),PlanCont,0)),ISNUMBER(MATCH(LEFT(TRIM(IF(ISNUMBER(FIND(".",E1848)),LEFT(E1848,FIND(".",E1848)-1),E1848)),3),PlanCont,0)))),"Contul creditor nu există în plan. ",""))&amp;IF(AND(D1848&lt;&gt;"",TRIM(D1848&amp;"")=TRIM(E1848&amp;"")),"Același cont pe debit și credit. ","")&amp;IF(N(F1848)=0,"Lipsește suma. ","")&amp;IF(AND(N(F1848)&lt;0,J1848&lt;&gt;"Stornare"),"Sumă negativă într-o notă care nu e de stornare. ","")&amp;IF(C1848="","Lipsește explicația. ","")))</f>
        <v/>
      </c>
      <c r="L1848" s="1" t="str">
        <f>IF(B1848="","",B1848&amp;"|"&amp;COUNTIF($B$5:B1848,B1848))</f>
        <v/>
      </c>
      <c r="M1848" s="1" t="str">
        <f t="shared" si="86"/>
        <v/>
      </c>
    </row>
    <row r="1849" spans="2:13" x14ac:dyDescent="0.2">
      <c r="B1849" s="18"/>
      <c r="C1849" s="13"/>
      <c r="D1849" s="22"/>
      <c r="E1849" s="22"/>
      <c r="F1849" s="23"/>
      <c r="G1849" s="24" t="str">
        <f>IF(B1849="","",IFERROR(INDEX('Registru note'!$C$5:$C$504,MATCH(B1849,'Registru note'!$B$5:$B$504,0)),""))</f>
        <v/>
      </c>
      <c r="H1849" s="25" t="str">
        <f t="shared" si="84"/>
        <v/>
      </c>
      <c r="I1849" s="25" t="str">
        <f t="shared" si="85"/>
        <v/>
      </c>
      <c r="J1849" s="15" t="str">
        <f>IF(B1849="","",IFERROR(INDEX('Registru note'!$D$5:$D$504,MATCH(B1849,'Registru note'!$B$5:$B$504,0)),""))</f>
        <v/>
      </c>
      <c r="K1849" s="17" t="str">
        <f>IF(AND(B1849="",D1849="",E1849=""),"",TRIM(IF(ISNA(MATCH(B1849,'Registru note'!$B$5:$B$504,0)),"Nota nu există în registru. ","")&amp;IF(D1849="","Lipsește contul debitor. ",IF(NOT(OR(ISNUMBER(MATCH(TRIM(IF(ISNUMBER(FIND(".",D1849)),LEFT(D1849,FIND(".",D1849)-1),D1849)),PlanCont,0)),ISNUMBER(MATCH(LEFT(TRIM(IF(ISNUMBER(FIND(".",D1849)),LEFT(D1849,FIND(".",D1849)-1),D1849)),4),PlanCont,0)),ISNUMBER(MATCH(LEFT(TRIM(IF(ISNUMBER(FIND(".",D1849)),LEFT(D1849,FIND(".",D1849)-1),D1849)),3),PlanCont,0)))),"Contul debitor nu există în plan. ",""))&amp;IF(E1849="","Lipsește contul creditor. ",IF(NOT(OR(ISNUMBER(MATCH(TRIM(IF(ISNUMBER(FIND(".",E1849)),LEFT(E1849,FIND(".",E1849)-1),E1849)),PlanCont,0)),ISNUMBER(MATCH(LEFT(TRIM(IF(ISNUMBER(FIND(".",E1849)),LEFT(E1849,FIND(".",E1849)-1),E1849)),4),PlanCont,0)),ISNUMBER(MATCH(LEFT(TRIM(IF(ISNUMBER(FIND(".",E1849)),LEFT(E1849,FIND(".",E1849)-1),E1849)),3),PlanCont,0)))),"Contul creditor nu există în plan. ",""))&amp;IF(AND(D1849&lt;&gt;"",TRIM(D1849&amp;"")=TRIM(E1849&amp;"")),"Același cont pe debit și credit. ","")&amp;IF(N(F1849)=0,"Lipsește suma. ","")&amp;IF(AND(N(F1849)&lt;0,J1849&lt;&gt;"Stornare"),"Sumă negativă într-o notă care nu e de stornare. ","")&amp;IF(C1849="","Lipsește explicația. ","")))</f>
        <v/>
      </c>
      <c r="L1849" s="1" t="str">
        <f>IF(B1849="","",B1849&amp;"|"&amp;COUNTIF($B$5:B1849,B1849))</f>
        <v/>
      </c>
      <c r="M1849" s="1" t="str">
        <f t="shared" si="86"/>
        <v/>
      </c>
    </row>
    <row r="1850" spans="2:13" x14ac:dyDescent="0.2">
      <c r="B1850" s="18"/>
      <c r="C1850" s="13"/>
      <c r="D1850" s="22"/>
      <c r="E1850" s="22"/>
      <c r="F1850" s="23"/>
      <c r="G1850" s="24" t="str">
        <f>IF(B1850="","",IFERROR(INDEX('Registru note'!$C$5:$C$504,MATCH(B1850,'Registru note'!$B$5:$B$504,0)),""))</f>
        <v/>
      </c>
      <c r="H1850" s="25" t="str">
        <f t="shared" si="84"/>
        <v/>
      </c>
      <c r="I1850" s="25" t="str">
        <f t="shared" si="85"/>
        <v/>
      </c>
      <c r="J1850" s="15" t="str">
        <f>IF(B1850="","",IFERROR(INDEX('Registru note'!$D$5:$D$504,MATCH(B1850,'Registru note'!$B$5:$B$504,0)),""))</f>
        <v/>
      </c>
      <c r="K1850" s="17" t="str">
        <f>IF(AND(B1850="",D1850="",E1850=""),"",TRIM(IF(ISNA(MATCH(B1850,'Registru note'!$B$5:$B$504,0)),"Nota nu există în registru. ","")&amp;IF(D1850="","Lipsește contul debitor. ",IF(NOT(OR(ISNUMBER(MATCH(TRIM(IF(ISNUMBER(FIND(".",D1850)),LEFT(D1850,FIND(".",D1850)-1),D1850)),PlanCont,0)),ISNUMBER(MATCH(LEFT(TRIM(IF(ISNUMBER(FIND(".",D1850)),LEFT(D1850,FIND(".",D1850)-1),D1850)),4),PlanCont,0)),ISNUMBER(MATCH(LEFT(TRIM(IF(ISNUMBER(FIND(".",D1850)),LEFT(D1850,FIND(".",D1850)-1),D1850)),3),PlanCont,0)))),"Contul debitor nu există în plan. ",""))&amp;IF(E1850="","Lipsește contul creditor. ",IF(NOT(OR(ISNUMBER(MATCH(TRIM(IF(ISNUMBER(FIND(".",E1850)),LEFT(E1850,FIND(".",E1850)-1),E1850)),PlanCont,0)),ISNUMBER(MATCH(LEFT(TRIM(IF(ISNUMBER(FIND(".",E1850)),LEFT(E1850,FIND(".",E1850)-1),E1850)),4),PlanCont,0)),ISNUMBER(MATCH(LEFT(TRIM(IF(ISNUMBER(FIND(".",E1850)),LEFT(E1850,FIND(".",E1850)-1),E1850)),3),PlanCont,0)))),"Contul creditor nu există în plan. ",""))&amp;IF(AND(D1850&lt;&gt;"",TRIM(D1850&amp;"")=TRIM(E1850&amp;"")),"Același cont pe debit și credit. ","")&amp;IF(N(F1850)=0,"Lipsește suma. ","")&amp;IF(AND(N(F1850)&lt;0,J1850&lt;&gt;"Stornare"),"Sumă negativă într-o notă care nu e de stornare. ","")&amp;IF(C1850="","Lipsește explicația. ","")))</f>
        <v/>
      </c>
      <c r="L1850" s="1" t="str">
        <f>IF(B1850="","",B1850&amp;"|"&amp;COUNTIF($B$5:B1850,B1850))</f>
        <v/>
      </c>
      <c r="M1850" s="1" t="str">
        <f t="shared" si="86"/>
        <v/>
      </c>
    </row>
    <row r="1851" spans="2:13" x14ac:dyDescent="0.2">
      <c r="B1851" s="18"/>
      <c r="C1851" s="13"/>
      <c r="D1851" s="22"/>
      <c r="E1851" s="22"/>
      <c r="F1851" s="23"/>
      <c r="G1851" s="24" t="str">
        <f>IF(B1851="","",IFERROR(INDEX('Registru note'!$C$5:$C$504,MATCH(B1851,'Registru note'!$B$5:$B$504,0)),""))</f>
        <v/>
      </c>
      <c r="H1851" s="25" t="str">
        <f t="shared" si="84"/>
        <v/>
      </c>
      <c r="I1851" s="25" t="str">
        <f t="shared" si="85"/>
        <v/>
      </c>
      <c r="J1851" s="15" t="str">
        <f>IF(B1851="","",IFERROR(INDEX('Registru note'!$D$5:$D$504,MATCH(B1851,'Registru note'!$B$5:$B$504,0)),""))</f>
        <v/>
      </c>
      <c r="K1851" s="17" t="str">
        <f>IF(AND(B1851="",D1851="",E1851=""),"",TRIM(IF(ISNA(MATCH(B1851,'Registru note'!$B$5:$B$504,0)),"Nota nu există în registru. ","")&amp;IF(D1851="","Lipsește contul debitor. ",IF(NOT(OR(ISNUMBER(MATCH(TRIM(IF(ISNUMBER(FIND(".",D1851)),LEFT(D1851,FIND(".",D1851)-1),D1851)),PlanCont,0)),ISNUMBER(MATCH(LEFT(TRIM(IF(ISNUMBER(FIND(".",D1851)),LEFT(D1851,FIND(".",D1851)-1),D1851)),4),PlanCont,0)),ISNUMBER(MATCH(LEFT(TRIM(IF(ISNUMBER(FIND(".",D1851)),LEFT(D1851,FIND(".",D1851)-1),D1851)),3),PlanCont,0)))),"Contul debitor nu există în plan. ",""))&amp;IF(E1851="","Lipsește contul creditor. ",IF(NOT(OR(ISNUMBER(MATCH(TRIM(IF(ISNUMBER(FIND(".",E1851)),LEFT(E1851,FIND(".",E1851)-1),E1851)),PlanCont,0)),ISNUMBER(MATCH(LEFT(TRIM(IF(ISNUMBER(FIND(".",E1851)),LEFT(E1851,FIND(".",E1851)-1),E1851)),4),PlanCont,0)),ISNUMBER(MATCH(LEFT(TRIM(IF(ISNUMBER(FIND(".",E1851)),LEFT(E1851,FIND(".",E1851)-1),E1851)),3),PlanCont,0)))),"Contul creditor nu există în plan. ",""))&amp;IF(AND(D1851&lt;&gt;"",TRIM(D1851&amp;"")=TRIM(E1851&amp;"")),"Același cont pe debit și credit. ","")&amp;IF(N(F1851)=0,"Lipsește suma. ","")&amp;IF(AND(N(F1851)&lt;0,J1851&lt;&gt;"Stornare"),"Sumă negativă într-o notă care nu e de stornare. ","")&amp;IF(C1851="","Lipsește explicația. ","")))</f>
        <v/>
      </c>
      <c r="L1851" s="1" t="str">
        <f>IF(B1851="","",B1851&amp;"|"&amp;COUNTIF($B$5:B1851,B1851))</f>
        <v/>
      </c>
      <c r="M1851" s="1" t="str">
        <f t="shared" si="86"/>
        <v/>
      </c>
    </row>
    <row r="1852" spans="2:13" x14ac:dyDescent="0.2">
      <c r="B1852" s="18"/>
      <c r="C1852" s="13"/>
      <c r="D1852" s="22"/>
      <c r="E1852" s="22"/>
      <c r="F1852" s="23"/>
      <c r="G1852" s="24" t="str">
        <f>IF(B1852="","",IFERROR(INDEX('Registru note'!$C$5:$C$504,MATCH(B1852,'Registru note'!$B$5:$B$504,0)),""))</f>
        <v/>
      </c>
      <c r="H1852" s="25" t="str">
        <f t="shared" si="84"/>
        <v/>
      </c>
      <c r="I1852" s="25" t="str">
        <f t="shared" si="85"/>
        <v/>
      </c>
      <c r="J1852" s="15" t="str">
        <f>IF(B1852="","",IFERROR(INDEX('Registru note'!$D$5:$D$504,MATCH(B1852,'Registru note'!$B$5:$B$504,0)),""))</f>
        <v/>
      </c>
      <c r="K1852" s="17" t="str">
        <f>IF(AND(B1852="",D1852="",E1852=""),"",TRIM(IF(ISNA(MATCH(B1852,'Registru note'!$B$5:$B$504,0)),"Nota nu există în registru. ","")&amp;IF(D1852="","Lipsește contul debitor. ",IF(NOT(OR(ISNUMBER(MATCH(TRIM(IF(ISNUMBER(FIND(".",D1852)),LEFT(D1852,FIND(".",D1852)-1),D1852)),PlanCont,0)),ISNUMBER(MATCH(LEFT(TRIM(IF(ISNUMBER(FIND(".",D1852)),LEFT(D1852,FIND(".",D1852)-1),D1852)),4),PlanCont,0)),ISNUMBER(MATCH(LEFT(TRIM(IF(ISNUMBER(FIND(".",D1852)),LEFT(D1852,FIND(".",D1852)-1),D1852)),3),PlanCont,0)))),"Contul debitor nu există în plan. ",""))&amp;IF(E1852="","Lipsește contul creditor. ",IF(NOT(OR(ISNUMBER(MATCH(TRIM(IF(ISNUMBER(FIND(".",E1852)),LEFT(E1852,FIND(".",E1852)-1),E1852)),PlanCont,0)),ISNUMBER(MATCH(LEFT(TRIM(IF(ISNUMBER(FIND(".",E1852)),LEFT(E1852,FIND(".",E1852)-1),E1852)),4),PlanCont,0)),ISNUMBER(MATCH(LEFT(TRIM(IF(ISNUMBER(FIND(".",E1852)),LEFT(E1852,FIND(".",E1852)-1),E1852)),3),PlanCont,0)))),"Contul creditor nu există în plan. ",""))&amp;IF(AND(D1852&lt;&gt;"",TRIM(D1852&amp;"")=TRIM(E1852&amp;"")),"Același cont pe debit și credit. ","")&amp;IF(N(F1852)=0,"Lipsește suma. ","")&amp;IF(AND(N(F1852)&lt;0,J1852&lt;&gt;"Stornare"),"Sumă negativă într-o notă care nu e de stornare. ","")&amp;IF(C1852="","Lipsește explicația. ","")))</f>
        <v/>
      </c>
      <c r="L1852" s="1" t="str">
        <f>IF(B1852="","",B1852&amp;"|"&amp;COUNTIF($B$5:B1852,B1852))</f>
        <v/>
      </c>
      <c r="M1852" s="1" t="str">
        <f t="shared" si="86"/>
        <v/>
      </c>
    </row>
    <row r="1853" spans="2:13" x14ac:dyDescent="0.2">
      <c r="B1853" s="18"/>
      <c r="C1853" s="13"/>
      <c r="D1853" s="22"/>
      <c r="E1853" s="22"/>
      <c r="F1853" s="23"/>
      <c r="G1853" s="24" t="str">
        <f>IF(B1853="","",IFERROR(INDEX('Registru note'!$C$5:$C$504,MATCH(B1853,'Registru note'!$B$5:$B$504,0)),""))</f>
        <v/>
      </c>
      <c r="H1853" s="25" t="str">
        <f t="shared" si="84"/>
        <v/>
      </c>
      <c r="I1853" s="25" t="str">
        <f t="shared" si="85"/>
        <v/>
      </c>
      <c r="J1853" s="15" t="str">
        <f>IF(B1853="","",IFERROR(INDEX('Registru note'!$D$5:$D$504,MATCH(B1853,'Registru note'!$B$5:$B$504,0)),""))</f>
        <v/>
      </c>
      <c r="K1853" s="17" t="str">
        <f>IF(AND(B1853="",D1853="",E1853=""),"",TRIM(IF(ISNA(MATCH(B1853,'Registru note'!$B$5:$B$504,0)),"Nota nu există în registru. ","")&amp;IF(D1853="","Lipsește contul debitor. ",IF(NOT(OR(ISNUMBER(MATCH(TRIM(IF(ISNUMBER(FIND(".",D1853)),LEFT(D1853,FIND(".",D1853)-1),D1853)),PlanCont,0)),ISNUMBER(MATCH(LEFT(TRIM(IF(ISNUMBER(FIND(".",D1853)),LEFT(D1853,FIND(".",D1853)-1),D1853)),4),PlanCont,0)),ISNUMBER(MATCH(LEFT(TRIM(IF(ISNUMBER(FIND(".",D1853)),LEFT(D1853,FIND(".",D1853)-1),D1853)),3),PlanCont,0)))),"Contul debitor nu există în plan. ",""))&amp;IF(E1853="","Lipsește contul creditor. ",IF(NOT(OR(ISNUMBER(MATCH(TRIM(IF(ISNUMBER(FIND(".",E1853)),LEFT(E1853,FIND(".",E1853)-1),E1853)),PlanCont,0)),ISNUMBER(MATCH(LEFT(TRIM(IF(ISNUMBER(FIND(".",E1853)),LEFT(E1853,FIND(".",E1853)-1),E1853)),4),PlanCont,0)),ISNUMBER(MATCH(LEFT(TRIM(IF(ISNUMBER(FIND(".",E1853)),LEFT(E1853,FIND(".",E1853)-1),E1853)),3),PlanCont,0)))),"Contul creditor nu există în plan. ",""))&amp;IF(AND(D1853&lt;&gt;"",TRIM(D1853&amp;"")=TRIM(E1853&amp;"")),"Același cont pe debit și credit. ","")&amp;IF(N(F1853)=0,"Lipsește suma. ","")&amp;IF(AND(N(F1853)&lt;0,J1853&lt;&gt;"Stornare"),"Sumă negativă într-o notă care nu e de stornare. ","")&amp;IF(C1853="","Lipsește explicația. ","")))</f>
        <v/>
      </c>
      <c r="L1853" s="1" t="str">
        <f>IF(B1853="","",B1853&amp;"|"&amp;COUNTIF($B$5:B1853,B1853))</f>
        <v/>
      </c>
      <c r="M1853" s="1" t="str">
        <f t="shared" si="86"/>
        <v/>
      </c>
    </row>
    <row r="1854" spans="2:13" x14ac:dyDescent="0.2">
      <c r="B1854" s="18"/>
      <c r="C1854" s="13"/>
      <c r="D1854" s="22"/>
      <c r="E1854" s="22"/>
      <c r="F1854" s="23"/>
      <c r="G1854" s="24" t="str">
        <f>IF(B1854="","",IFERROR(INDEX('Registru note'!$C$5:$C$504,MATCH(B1854,'Registru note'!$B$5:$B$504,0)),""))</f>
        <v/>
      </c>
      <c r="H1854" s="25" t="str">
        <f t="shared" si="84"/>
        <v/>
      </c>
      <c r="I1854" s="25" t="str">
        <f t="shared" si="85"/>
        <v/>
      </c>
      <c r="J1854" s="15" t="str">
        <f>IF(B1854="","",IFERROR(INDEX('Registru note'!$D$5:$D$504,MATCH(B1854,'Registru note'!$B$5:$B$504,0)),""))</f>
        <v/>
      </c>
      <c r="K1854" s="17" t="str">
        <f>IF(AND(B1854="",D1854="",E1854=""),"",TRIM(IF(ISNA(MATCH(B1854,'Registru note'!$B$5:$B$504,0)),"Nota nu există în registru. ","")&amp;IF(D1854="","Lipsește contul debitor. ",IF(NOT(OR(ISNUMBER(MATCH(TRIM(IF(ISNUMBER(FIND(".",D1854)),LEFT(D1854,FIND(".",D1854)-1),D1854)),PlanCont,0)),ISNUMBER(MATCH(LEFT(TRIM(IF(ISNUMBER(FIND(".",D1854)),LEFT(D1854,FIND(".",D1854)-1),D1854)),4),PlanCont,0)),ISNUMBER(MATCH(LEFT(TRIM(IF(ISNUMBER(FIND(".",D1854)),LEFT(D1854,FIND(".",D1854)-1),D1854)),3),PlanCont,0)))),"Contul debitor nu există în plan. ",""))&amp;IF(E1854="","Lipsește contul creditor. ",IF(NOT(OR(ISNUMBER(MATCH(TRIM(IF(ISNUMBER(FIND(".",E1854)),LEFT(E1854,FIND(".",E1854)-1),E1854)),PlanCont,0)),ISNUMBER(MATCH(LEFT(TRIM(IF(ISNUMBER(FIND(".",E1854)),LEFT(E1854,FIND(".",E1854)-1),E1854)),4),PlanCont,0)),ISNUMBER(MATCH(LEFT(TRIM(IF(ISNUMBER(FIND(".",E1854)),LEFT(E1854,FIND(".",E1854)-1),E1854)),3),PlanCont,0)))),"Contul creditor nu există în plan. ",""))&amp;IF(AND(D1854&lt;&gt;"",TRIM(D1854&amp;"")=TRIM(E1854&amp;"")),"Același cont pe debit și credit. ","")&amp;IF(N(F1854)=0,"Lipsește suma. ","")&amp;IF(AND(N(F1854)&lt;0,J1854&lt;&gt;"Stornare"),"Sumă negativă într-o notă care nu e de stornare. ","")&amp;IF(C1854="","Lipsește explicația. ","")))</f>
        <v/>
      </c>
      <c r="L1854" s="1" t="str">
        <f>IF(B1854="","",B1854&amp;"|"&amp;COUNTIF($B$5:B1854,B1854))</f>
        <v/>
      </c>
      <c r="M1854" s="1" t="str">
        <f t="shared" si="86"/>
        <v/>
      </c>
    </row>
    <row r="1855" spans="2:13" x14ac:dyDescent="0.2">
      <c r="B1855" s="18"/>
      <c r="C1855" s="13"/>
      <c r="D1855" s="22"/>
      <c r="E1855" s="22"/>
      <c r="F1855" s="23"/>
      <c r="G1855" s="24" t="str">
        <f>IF(B1855="","",IFERROR(INDEX('Registru note'!$C$5:$C$504,MATCH(B1855,'Registru note'!$B$5:$B$504,0)),""))</f>
        <v/>
      </c>
      <c r="H1855" s="25" t="str">
        <f t="shared" si="84"/>
        <v/>
      </c>
      <c r="I1855" s="25" t="str">
        <f t="shared" si="85"/>
        <v/>
      </c>
      <c r="J1855" s="15" t="str">
        <f>IF(B1855="","",IFERROR(INDEX('Registru note'!$D$5:$D$504,MATCH(B1855,'Registru note'!$B$5:$B$504,0)),""))</f>
        <v/>
      </c>
      <c r="K1855" s="17" t="str">
        <f>IF(AND(B1855="",D1855="",E1855=""),"",TRIM(IF(ISNA(MATCH(B1855,'Registru note'!$B$5:$B$504,0)),"Nota nu există în registru. ","")&amp;IF(D1855="","Lipsește contul debitor. ",IF(NOT(OR(ISNUMBER(MATCH(TRIM(IF(ISNUMBER(FIND(".",D1855)),LEFT(D1855,FIND(".",D1855)-1),D1855)),PlanCont,0)),ISNUMBER(MATCH(LEFT(TRIM(IF(ISNUMBER(FIND(".",D1855)),LEFT(D1855,FIND(".",D1855)-1),D1855)),4),PlanCont,0)),ISNUMBER(MATCH(LEFT(TRIM(IF(ISNUMBER(FIND(".",D1855)),LEFT(D1855,FIND(".",D1855)-1),D1855)),3),PlanCont,0)))),"Contul debitor nu există în plan. ",""))&amp;IF(E1855="","Lipsește contul creditor. ",IF(NOT(OR(ISNUMBER(MATCH(TRIM(IF(ISNUMBER(FIND(".",E1855)),LEFT(E1855,FIND(".",E1855)-1),E1855)),PlanCont,0)),ISNUMBER(MATCH(LEFT(TRIM(IF(ISNUMBER(FIND(".",E1855)),LEFT(E1855,FIND(".",E1855)-1),E1855)),4),PlanCont,0)),ISNUMBER(MATCH(LEFT(TRIM(IF(ISNUMBER(FIND(".",E1855)),LEFT(E1855,FIND(".",E1855)-1),E1855)),3),PlanCont,0)))),"Contul creditor nu există în plan. ",""))&amp;IF(AND(D1855&lt;&gt;"",TRIM(D1855&amp;"")=TRIM(E1855&amp;"")),"Același cont pe debit și credit. ","")&amp;IF(N(F1855)=0,"Lipsește suma. ","")&amp;IF(AND(N(F1855)&lt;0,J1855&lt;&gt;"Stornare"),"Sumă negativă într-o notă care nu e de stornare. ","")&amp;IF(C1855="","Lipsește explicația. ","")))</f>
        <v/>
      </c>
      <c r="L1855" s="1" t="str">
        <f>IF(B1855="","",B1855&amp;"|"&amp;COUNTIF($B$5:B1855,B1855))</f>
        <v/>
      </c>
      <c r="M1855" s="1" t="str">
        <f t="shared" si="86"/>
        <v/>
      </c>
    </row>
    <row r="1856" spans="2:13" x14ac:dyDescent="0.2">
      <c r="B1856" s="18"/>
      <c r="C1856" s="13"/>
      <c r="D1856" s="22"/>
      <c r="E1856" s="22"/>
      <c r="F1856" s="23"/>
      <c r="G1856" s="24" t="str">
        <f>IF(B1856="","",IFERROR(INDEX('Registru note'!$C$5:$C$504,MATCH(B1856,'Registru note'!$B$5:$B$504,0)),""))</f>
        <v/>
      </c>
      <c r="H1856" s="25" t="str">
        <f t="shared" si="84"/>
        <v/>
      </c>
      <c r="I1856" s="25" t="str">
        <f t="shared" si="85"/>
        <v/>
      </c>
      <c r="J1856" s="15" t="str">
        <f>IF(B1856="","",IFERROR(INDEX('Registru note'!$D$5:$D$504,MATCH(B1856,'Registru note'!$B$5:$B$504,0)),""))</f>
        <v/>
      </c>
      <c r="K1856" s="17" t="str">
        <f>IF(AND(B1856="",D1856="",E1856=""),"",TRIM(IF(ISNA(MATCH(B1856,'Registru note'!$B$5:$B$504,0)),"Nota nu există în registru. ","")&amp;IF(D1856="","Lipsește contul debitor. ",IF(NOT(OR(ISNUMBER(MATCH(TRIM(IF(ISNUMBER(FIND(".",D1856)),LEFT(D1856,FIND(".",D1856)-1),D1856)),PlanCont,0)),ISNUMBER(MATCH(LEFT(TRIM(IF(ISNUMBER(FIND(".",D1856)),LEFT(D1856,FIND(".",D1856)-1),D1856)),4),PlanCont,0)),ISNUMBER(MATCH(LEFT(TRIM(IF(ISNUMBER(FIND(".",D1856)),LEFT(D1856,FIND(".",D1856)-1),D1856)),3),PlanCont,0)))),"Contul debitor nu există în plan. ",""))&amp;IF(E1856="","Lipsește contul creditor. ",IF(NOT(OR(ISNUMBER(MATCH(TRIM(IF(ISNUMBER(FIND(".",E1856)),LEFT(E1856,FIND(".",E1856)-1),E1856)),PlanCont,0)),ISNUMBER(MATCH(LEFT(TRIM(IF(ISNUMBER(FIND(".",E1856)),LEFT(E1856,FIND(".",E1856)-1),E1856)),4),PlanCont,0)),ISNUMBER(MATCH(LEFT(TRIM(IF(ISNUMBER(FIND(".",E1856)),LEFT(E1856,FIND(".",E1856)-1),E1856)),3),PlanCont,0)))),"Contul creditor nu există în plan. ",""))&amp;IF(AND(D1856&lt;&gt;"",TRIM(D1856&amp;"")=TRIM(E1856&amp;"")),"Același cont pe debit și credit. ","")&amp;IF(N(F1856)=0,"Lipsește suma. ","")&amp;IF(AND(N(F1856)&lt;0,J1856&lt;&gt;"Stornare"),"Sumă negativă într-o notă care nu e de stornare. ","")&amp;IF(C1856="","Lipsește explicația. ","")))</f>
        <v/>
      </c>
      <c r="L1856" s="1" t="str">
        <f>IF(B1856="","",B1856&amp;"|"&amp;COUNTIF($B$5:B1856,B1856))</f>
        <v/>
      </c>
      <c r="M1856" s="1" t="str">
        <f t="shared" si="86"/>
        <v/>
      </c>
    </row>
    <row r="1857" spans="2:13" x14ac:dyDescent="0.2">
      <c r="B1857" s="18"/>
      <c r="C1857" s="13"/>
      <c r="D1857" s="22"/>
      <c r="E1857" s="22"/>
      <c r="F1857" s="23"/>
      <c r="G1857" s="24" t="str">
        <f>IF(B1857="","",IFERROR(INDEX('Registru note'!$C$5:$C$504,MATCH(B1857,'Registru note'!$B$5:$B$504,0)),""))</f>
        <v/>
      </c>
      <c r="H1857" s="25" t="str">
        <f t="shared" si="84"/>
        <v/>
      </c>
      <c r="I1857" s="25" t="str">
        <f t="shared" si="85"/>
        <v/>
      </c>
      <c r="J1857" s="15" t="str">
        <f>IF(B1857="","",IFERROR(INDEX('Registru note'!$D$5:$D$504,MATCH(B1857,'Registru note'!$B$5:$B$504,0)),""))</f>
        <v/>
      </c>
      <c r="K1857" s="17" t="str">
        <f>IF(AND(B1857="",D1857="",E1857=""),"",TRIM(IF(ISNA(MATCH(B1857,'Registru note'!$B$5:$B$504,0)),"Nota nu există în registru. ","")&amp;IF(D1857="","Lipsește contul debitor. ",IF(NOT(OR(ISNUMBER(MATCH(TRIM(IF(ISNUMBER(FIND(".",D1857)),LEFT(D1857,FIND(".",D1857)-1),D1857)),PlanCont,0)),ISNUMBER(MATCH(LEFT(TRIM(IF(ISNUMBER(FIND(".",D1857)),LEFT(D1857,FIND(".",D1857)-1),D1857)),4),PlanCont,0)),ISNUMBER(MATCH(LEFT(TRIM(IF(ISNUMBER(FIND(".",D1857)),LEFT(D1857,FIND(".",D1857)-1),D1857)),3),PlanCont,0)))),"Contul debitor nu există în plan. ",""))&amp;IF(E1857="","Lipsește contul creditor. ",IF(NOT(OR(ISNUMBER(MATCH(TRIM(IF(ISNUMBER(FIND(".",E1857)),LEFT(E1857,FIND(".",E1857)-1),E1857)),PlanCont,0)),ISNUMBER(MATCH(LEFT(TRIM(IF(ISNUMBER(FIND(".",E1857)),LEFT(E1857,FIND(".",E1857)-1),E1857)),4),PlanCont,0)),ISNUMBER(MATCH(LEFT(TRIM(IF(ISNUMBER(FIND(".",E1857)),LEFT(E1857,FIND(".",E1857)-1),E1857)),3),PlanCont,0)))),"Contul creditor nu există în plan. ",""))&amp;IF(AND(D1857&lt;&gt;"",TRIM(D1857&amp;"")=TRIM(E1857&amp;"")),"Același cont pe debit și credit. ","")&amp;IF(N(F1857)=0,"Lipsește suma. ","")&amp;IF(AND(N(F1857)&lt;0,J1857&lt;&gt;"Stornare"),"Sumă negativă într-o notă care nu e de stornare. ","")&amp;IF(C1857="","Lipsește explicația. ","")))</f>
        <v/>
      </c>
      <c r="L1857" s="1" t="str">
        <f>IF(B1857="","",B1857&amp;"|"&amp;COUNTIF($B$5:B1857,B1857))</f>
        <v/>
      </c>
      <c r="M1857" s="1" t="str">
        <f t="shared" si="86"/>
        <v/>
      </c>
    </row>
    <row r="1858" spans="2:13" x14ac:dyDescent="0.2">
      <c r="B1858" s="18"/>
      <c r="C1858" s="13"/>
      <c r="D1858" s="22"/>
      <c r="E1858" s="22"/>
      <c r="F1858" s="23"/>
      <c r="G1858" s="24" t="str">
        <f>IF(B1858="","",IFERROR(INDEX('Registru note'!$C$5:$C$504,MATCH(B1858,'Registru note'!$B$5:$B$504,0)),""))</f>
        <v/>
      </c>
      <c r="H1858" s="25" t="str">
        <f t="shared" si="84"/>
        <v/>
      </c>
      <c r="I1858" s="25" t="str">
        <f t="shared" si="85"/>
        <v/>
      </c>
      <c r="J1858" s="15" t="str">
        <f>IF(B1858="","",IFERROR(INDEX('Registru note'!$D$5:$D$504,MATCH(B1858,'Registru note'!$B$5:$B$504,0)),""))</f>
        <v/>
      </c>
      <c r="K1858" s="17" t="str">
        <f>IF(AND(B1858="",D1858="",E1858=""),"",TRIM(IF(ISNA(MATCH(B1858,'Registru note'!$B$5:$B$504,0)),"Nota nu există în registru. ","")&amp;IF(D1858="","Lipsește contul debitor. ",IF(NOT(OR(ISNUMBER(MATCH(TRIM(IF(ISNUMBER(FIND(".",D1858)),LEFT(D1858,FIND(".",D1858)-1),D1858)),PlanCont,0)),ISNUMBER(MATCH(LEFT(TRIM(IF(ISNUMBER(FIND(".",D1858)),LEFT(D1858,FIND(".",D1858)-1),D1858)),4),PlanCont,0)),ISNUMBER(MATCH(LEFT(TRIM(IF(ISNUMBER(FIND(".",D1858)),LEFT(D1858,FIND(".",D1858)-1),D1858)),3),PlanCont,0)))),"Contul debitor nu există în plan. ",""))&amp;IF(E1858="","Lipsește contul creditor. ",IF(NOT(OR(ISNUMBER(MATCH(TRIM(IF(ISNUMBER(FIND(".",E1858)),LEFT(E1858,FIND(".",E1858)-1),E1858)),PlanCont,0)),ISNUMBER(MATCH(LEFT(TRIM(IF(ISNUMBER(FIND(".",E1858)),LEFT(E1858,FIND(".",E1858)-1),E1858)),4),PlanCont,0)),ISNUMBER(MATCH(LEFT(TRIM(IF(ISNUMBER(FIND(".",E1858)),LEFT(E1858,FIND(".",E1858)-1),E1858)),3),PlanCont,0)))),"Contul creditor nu există în plan. ",""))&amp;IF(AND(D1858&lt;&gt;"",TRIM(D1858&amp;"")=TRIM(E1858&amp;"")),"Același cont pe debit și credit. ","")&amp;IF(N(F1858)=0,"Lipsește suma. ","")&amp;IF(AND(N(F1858)&lt;0,J1858&lt;&gt;"Stornare"),"Sumă negativă într-o notă care nu e de stornare. ","")&amp;IF(C1858="","Lipsește explicația. ","")))</f>
        <v/>
      </c>
      <c r="L1858" s="1" t="str">
        <f>IF(B1858="","",B1858&amp;"|"&amp;COUNTIF($B$5:B1858,B1858))</f>
        <v/>
      </c>
      <c r="M1858" s="1" t="str">
        <f t="shared" si="86"/>
        <v/>
      </c>
    </row>
    <row r="1859" spans="2:13" x14ac:dyDescent="0.2">
      <c r="B1859" s="18"/>
      <c r="C1859" s="13"/>
      <c r="D1859" s="22"/>
      <c r="E1859" s="22"/>
      <c r="F1859" s="23"/>
      <c r="G1859" s="24" t="str">
        <f>IF(B1859="","",IFERROR(INDEX('Registru note'!$C$5:$C$504,MATCH(B1859,'Registru note'!$B$5:$B$504,0)),""))</f>
        <v/>
      </c>
      <c r="H1859" s="25" t="str">
        <f t="shared" si="84"/>
        <v/>
      </c>
      <c r="I1859" s="25" t="str">
        <f t="shared" si="85"/>
        <v/>
      </c>
      <c r="J1859" s="15" t="str">
        <f>IF(B1859="","",IFERROR(INDEX('Registru note'!$D$5:$D$504,MATCH(B1859,'Registru note'!$B$5:$B$504,0)),""))</f>
        <v/>
      </c>
      <c r="K1859" s="17" t="str">
        <f>IF(AND(B1859="",D1859="",E1859=""),"",TRIM(IF(ISNA(MATCH(B1859,'Registru note'!$B$5:$B$504,0)),"Nota nu există în registru. ","")&amp;IF(D1859="","Lipsește contul debitor. ",IF(NOT(OR(ISNUMBER(MATCH(TRIM(IF(ISNUMBER(FIND(".",D1859)),LEFT(D1859,FIND(".",D1859)-1),D1859)),PlanCont,0)),ISNUMBER(MATCH(LEFT(TRIM(IF(ISNUMBER(FIND(".",D1859)),LEFT(D1859,FIND(".",D1859)-1),D1859)),4),PlanCont,0)),ISNUMBER(MATCH(LEFT(TRIM(IF(ISNUMBER(FIND(".",D1859)),LEFT(D1859,FIND(".",D1859)-1),D1859)),3),PlanCont,0)))),"Contul debitor nu există în plan. ",""))&amp;IF(E1859="","Lipsește contul creditor. ",IF(NOT(OR(ISNUMBER(MATCH(TRIM(IF(ISNUMBER(FIND(".",E1859)),LEFT(E1859,FIND(".",E1859)-1),E1859)),PlanCont,0)),ISNUMBER(MATCH(LEFT(TRIM(IF(ISNUMBER(FIND(".",E1859)),LEFT(E1859,FIND(".",E1859)-1),E1859)),4),PlanCont,0)),ISNUMBER(MATCH(LEFT(TRIM(IF(ISNUMBER(FIND(".",E1859)),LEFT(E1859,FIND(".",E1859)-1),E1859)),3),PlanCont,0)))),"Contul creditor nu există în plan. ",""))&amp;IF(AND(D1859&lt;&gt;"",TRIM(D1859&amp;"")=TRIM(E1859&amp;"")),"Același cont pe debit și credit. ","")&amp;IF(N(F1859)=0,"Lipsește suma. ","")&amp;IF(AND(N(F1859)&lt;0,J1859&lt;&gt;"Stornare"),"Sumă negativă într-o notă care nu e de stornare. ","")&amp;IF(C1859="","Lipsește explicația. ","")))</f>
        <v/>
      </c>
      <c r="L1859" s="1" t="str">
        <f>IF(B1859="","",B1859&amp;"|"&amp;COUNTIF($B$5:B1859,B1859))</f>
        <v/>
      </c>
      <c r="M1859" s="1" t="str">
        <f t="shared" si="86"/>
        <v/>
      </c>
    </row>
    <row r="1860" spans="2:13" x14ac:dyDescent="0.2">
      <c r="B1860" s="18"/>
      <c r="C1860" s="13"/>
      <c r="D1860" s="22"/>
      <c r="E1860" s="22"/>
      <c r="F1860" s="23"/>
      <c r="G1860" s="24" t="str">
        <f>IF(B1860="","",IFERROR(INDEX('Registru note'!$C$5:$C$504,MATCH(B1860,'Registru note'!$B$5:$B$504,0)),""))</f>
        <v/>
      </c>
      <c r="H1860" s="25" t="str">
        <f t="shared" si="84"/>
        <v/>
      </c>
      <c r="I1860" s="25" t="str">
        <f t="shared" si="85"/>
        <v/>
      </c>
      <c r="J1860" s="15" t="str">
        <f>IF(B1860="","",IFERROR(INDEX('Registru note'!$D$5:$D$504,MATCH(B1860,'Registru note'!$B$5:$B$504,0)),""))</f>
        <v/>
      </c>
      <c r="K1860" s="17" t="str">
        <f>IF(AND(B1860="",D1860="",E1860=""),"",TRIM(IF(ISNA(MATCH(B1860,'Registru note'!$B$5:$B$504,0)),"Nota nu există în registru. ","")&amp;IF(D1860="","Lipsește contul debitor. ",IF(NOT(OR(ISNUMBER(MATCH(TRIM(IF(ISNUMBER(FIND(".",D1860)),LEFT(D1860,FIND(".",D1860)-1),D1860)),PlanCont,0)),ISNUMBER(MATCH(LEFT(TRIM(IF(ISNUMBER(FIND(".",D1860)),LEFT(D1860,FIND(".",D1860)-1),D1860)),4),PlanCont,0)),ISNUMBER(MATCH(LEFT(TRIM(IF(ISNUMBER(FIND(".",D1860)),LEFT(D1860,FIND(".",D1860)-1),D1860)),3),PlanCont,0)))),"Contul debitor nu există în plan. ",""))&amp;IF(E1860="","Lipsește contul creditor. ",IF(NOT(OR(ISNUMBER(MATCH(TRIM(IF(ISNUMBER(FIND(".",E1860)),LEFT(E1860,FIND(".",E1860)-1),E1860)),PlanCont,0)),ISNUMBER(MATCH(LEFT(TRIM(IF(ISNUMBER(FIND(".",E1860)),LEFT(E1860,FIND(".",E1860)-1),E1860)),4),PlanCont,0)),ISNUMBER(MATCH(LEFT(TRIM(IF(ISNUMBER(FIND(".",E1860)),LEFT(E1860,FIND(".",E1860)-1),E1860)),3),PlanCont,0)))),"Contul creditor nu există în plan. ",""))&amp;IF(AND(D1860&lt;&gt;"",TRIM(D1860&amp;"")=TRIM(E1860&amp;"")),"Același cont pe debit și credit. ","")&amp;IF(N(F1860)=0,"Lipsește suma. ","")&amp;IF(AND(N(F1860)&lt;0,J1860&lt;&gt;"Stornare"),"Sumă negativă într-o notă care nu e de stornare. ","")&amp;IF(C1860="","Lipsește explicația. ","")))</f>
        <v/>
      </c>
      <c r="L1860" s="1" t="str">
        <f>IF(B1860="","",B1860&amp;"|"&amp;COUNTIF($B$5:B1860,B1860))</f>
        <v/>
      </c>
      <c r="M1860" s="1" t="str">
        <f t="shared" si="86"/>
        <v/>
      </c>
    </row>
    <row r="1861" spans="2:13" x14ac:dyDescent="0.2">
      <c r="B1861" s="18"/>
      <c r="C1861" s="13"/>
      <c r="D1861" s="22"/>
      <c r="E1861" s="22"/>
      <c r="F1861" s="23"/>
      <c r="G1861" s="24" t="str">
        <f>IF(B1861="","",IFERROR(INDEX('Registru note'!$C$5:$C$504,MATCH(B1861,'Registru note'!$B$5:$B$504,0)),""))</f>
        <v/>
      </c>
      <c r="H1861" s="25" t="str">
        <f t="shared" ref="H1861:H1924" si="87">IF(D1861="","",IFERROR(INDEX(PlanDen,MATCH(TRIM(IF(ISNUMBER(FIND(".",D1861)),LEFT(D1861,FIND(".",D1861)-1),D1861)),PlanCont,0)),IFERROR(INDEX(PlanDen,MATCH(LEFT(TRIM(IF(ISNUMBER(FIND(".",D1861)),LEFT(D1861,FIND(".",D1861)-1),D1861)),4),PlanCont,0)),IFERROR(INDEX(PlanDen,MATCH(LEFT(TRIM(IF(ISNUMBER(FIND(".",D1861)),LEFT(D1861,FIND(".",D1861)-1),D1861)),3),PlanCont,0)),"Cont inexistent în plan"))))</f>
        <v/>
      </c>
      <c r="I1861" s="25" t="str">
        <f t="shared" ref="I1861:I1924" si="88">IF(E1861="","",IFERROR(INDEX(PlanDen,MATCH(TRIM(IF(ISNUMBER(FIND(".",E1861)),LEFT(E1861,FIND(".",E1861)-1),E1861)),PlanCont,0)),IFERROR(INDEX(PlanDen,MATCH(LEFT(TRIM(IF(ISNUMBER(FIND(".",E1861)),LEFT(E1861,FIND(".",E1861)-1),E1861)),4),PlanCont,0)),IFERROR(INDEX(PlanDen,MATCH(LEFT(TRIM(IF(ISNUMBER(FIND(".",E1861)),LEFT(E1861,FIND(".",E1861)-1),E1861)),3),PlanCont,0)),"Cont inexistent în plan"))))</f>
        <v/>
      </c>
      <c r="J1861" s="15" t="str">
        <f>IF(B1861="","",IFERROR(INDEX('Registru note'!$D$5:$D$504,MATCH(B1861,'Registru note'!$B$5:$B$504,0)),""))</f>
        <v/>
      </c>
      <c r="K1861" s="17" t="str">
        <f>IF(AND(B1861="",D1861="",E1861=""),"",TRIM(IF(ISNA(MATCH(B1861,'Registru note'!$B$5:$B$504,0)),"Nota nu există în registru. ","")&amp;IF(D1861="","Lipsește contul debitor. ",IF(NOT(OR(ISNUMBER(MATCH(TRIM(IF(ISNUMBER(FIND(".",D1861)),LEFT(D1861,FIND(".",D1861)-1),D1861)),PlanCont,0)),ISNUMBER(MATCH(LEFT(TRIM(IF(ISNUMBER(FIND(".",D1861)),LEFT(D1861,FIND(".",D1861)-1),D1861)),4),PlanCont,0)),ISNUMBER(MATCH(LEFT(TRIM(IF(ISNUMBER(FIND(".",D1861)),LEFT(D1861,FIND(".",D1861)-1),D1861)),3),PlanCont,0)))),"Contul debitor nu există în plan. ",""))&amp;IF(E1861="","Lipsește contul creditor. ",IF(NOT(OR(ISNUMBER(MATCH(TRIM(IF(ISNUMBER(FIND(".",E1861)),LEFT(E1861,FIND(".",E1861)-1),E1861)),PlanCont,0)),ISNUMBER(MATCH(LEFT(TRIM(IF(ISNUMBER(FIND(".",E1861)),LEFT(E1861,FIND(".",E1861)-1),E1861)),4),PlanCont,0)),ISNUMBER(MATCH(LEFT(TRIM(IF(ISNUMBER(FIND(".",E1861)),LEFT(E1861,FIND(".",E1861)-1),E1861)),3),PlanCont,0)))),"Contul creditor nu există în plan. ",""))&amp;IF(AND(D1861&lt;&gt;"",TRIM(D1861&amp;"")=TRIM(E1861&amp;"")),"Același cont pe debit și credit. ","")&amp;IF(N(F1861)=0,"Lipsește suma. ","")&amp;IF(AND(N(F1861)&lt;0,J1861&lt;&gt;"Stornare"),"Sumă negativă într-o notă care nu e de stornare. ","")&amp;IF(C1861="","Lipsește explicația. ","")))</f>
        <v/>
      </c>
      <c r="L1861" s="1" t="str">
        <f>IF(B1861="","",B1861&amp;"|"&amp;COUNTIF($B$5:B1861,B1861))</f>
        <v/>
      </c>
      <c r="M1861" s="1" t="str">
        <f t="shared" ref="M1861:M1924" si="89">IF(OR(B1861="",NOT(ISNUMBER(G1861))),"",G1861*100000+ROW())</f>
        <v/>
      </c>
    </row>
    <row r="1862" spans="2:13" x14ac:dyDescent="0.2">
      <c r="B1862" s="18"/>
      <c r="C1862" s="13"/>
      <c r="D1862" s="22"/>
      <c r="E1862" s="22"/>
      <c r="F1862" s="23"/>
      <c r="G1862" s="24" t="str">
        <f>IF(B1862="","",IFERROR(INDEX('Registru note'!$C$5:$C$504,MATCH(B1862,'Registru note'!$B$5:$B$504,0)),""))</f>
        <v/>
      </c>
      <c r="H1862" s="25" t="str">
        <f t="shared" si="87"/>
        <v/>
      </c>
      <c r="I1862" s="25" t="str">
        <f t="shared" si="88"/>
        <v/>
      </c>
      <c r="J1862" s="15" t="str">
        <f>IF(B1862="","",IFERROR(INDEX('Registru note'!$D$5:$D$504,MATCH(B1862,'Registru note'!$B$5:$B$504,0)),""))</f>
        <v/>
      </c>
      <c r="K1862" s="17" t="str">
        <f>IF(AND(B1862="",D1862="",E1862=""),"",TRIM(IF(ISNA(MATCH(B1862,'Registru note'!$B$5:$B$504,0)),"Nota nu există în registru. ","")&amp;IF(D1862="","Lipsește contul debitor. ",IF(NOT(OR(ISNUMBER(MATCH(TRIM(IF(ISNUMBER(FIND(".",D1862)),LEFT(D1862,FIND(".",D1862)-1),D1862)),PlanCont,0)),ISNUMBER(MATCH(LEFT(TRIM(IF(ISNUMBER(FIND(".",D1862)),LEFT(D1862,FIND(".",D1862)-1),D1862)),4),PlanCont,0)),ISNUMBER(MATCH(LEFT(TRIM(IF(ISNUMBER(FIND(".",D1862)),LEFT(D1862,FIND(".",D1862)-1),D1862)),3),PlanCont,0)))),"Contul debitor nu există în plan. ",""))&amp;IF(E1862="","Lipsește contul creditor. ",IF(NOT(OR(ISNUMBER(MATCH(TRIM(IF(ISNUMBER(FIND(".",E1862)),LEFT(E1862,FIND(".",E1862)-1),E1862)),PlanCont,0)),ISNUMBER(MATCH(LEFT(TRIM(IF(ISNUMBER(FIND(".",E1862)),LEFT(E1862,FIND(".",E1862)-1),E1862)),4),PlanCont,0)),ISNUMBER(MATCH(LEFT(TRIM(IF(ISNUMBER(FIND(".",E1862)),LEFT(E1862,FIND(".",E1862)-1),E1862)),3),PlanCont,0)))),"Contul creditor nu există în plan. ",""))&amp;IF(AND(D1862&lt;&gt;"",TRIM(D1862&amp;"")=TRIM(E1862&amp;"")),"Același cont pe debit și credit. ","")&amp;IF(N(F1862)=0,"Lipsește suma. ","")&amp;IF(AND(N(F1862)&lt;0,J1862&lt;&gt;"Stornare"),"Sumă negativă într-o notă care nu e de stornare. ","")&amp;IF(C1862="","Lipsește explicația. ","")))</f>
        <v/>
      </c>
      <c r="L1862" s="1" t="str">
        <f>IF(B1862="","",B1862&amp;"|"&amp;COUNTIF($B$5:B1862,B1862))</f>
        <v/>
      </c>
      <c r="M1862" s="1" t="str">
        <f t="shared" si="89"/>
        <v/>
      </c>
    </row>
    <row r="1863" spans="2:13" x14ac:dyDescent="0.2">
      <c r="B1863" s="18"/>
      <c r="C1863" s="13"/>
      <c r="D1863" s="22"/>
      <c r="E1863" s="22"/>
      <c r="F1863" s="23"/>
      <c r="G1863" s="24" t="str">
        <f>IF(B1863="","",IFERROR(INDEX('Registru note'!$C$5:$C$504,MATCH(B1863,'Registru note'!$B$5:$B$504,0)),""))</f>
        <v/>
      </c>
      <c r="H1863" s="25" t="str">
        <f t="shared" si="87"/>
        <v/>
      </c>
      <c r="I1863" s="25" t="str">
        <f t="shared" si="88"/>
        <v/>
      </c>
      <c r="J1863" s="15" t="str">
        <f>IF(B1863="","",IFERROR(INDEX('Registru note'!$D$5:$D$504,MATCH(B1863,'Registru note'!$B$5:$B$504,0)),""))</f>
        <v/>
      </c>
      <c r="K1863" s="17" t="str">
        <f>IF(AND(B1863="",D1863="",E1863=""),"",TRIM(IF(ISNA(MATCH(B1863,'Registru note'!$B$5:$B$504,0)),"Nota nu există în registru. ","")&amp;IF(D1863="","Lipsește contul debitor. ",IF(NOT(OR(ISNUMBER(MATCH(TRIM(IF(ISNUMBER(FIND(".",D1863)),LEFT(D1863,FIND(".",D1863)-1),D1863)),PlanCont,0)),ISNUMBER(MATCH(LEFT(TRIM(IF(ISNUMBER(FIND(".",D1863)),LEFT(D1863,FIND(".",D1863)-1),D1863)),4),PlanCont,0)),ISNUMBER(MATCH(LEFT(TRIM(IF(ISNUMBER(FIND(".",D1863)),LEFT(D1863,FIND(".",D1863)-1),D1863)),3),PlanCont,0)))),"Contul debitor nu există în plan. ",""))&amp;IF(E1863="","Lipsește contul creditor. ",IF(NOT(OR(ISNUMBER(MATCH(TRIM(IF(ISNUMBER(FIND(".",E1863)),LEFT(E1863,FIND(".",E1863)-1),E1863)),PlanCont,0)),ISNUMBER(MATCH(LEFT(TRIM(IF(ISNUMBER(FIND(".",E1863)),LEFT(E1863,FIND(".",E1863)-1),E1863)),4),PlanCont,0)),ISNUMBER(MATCH(LEFT(TRIM(IF(ISNUMBER(FIND(".",E1863)),LEFT(E1863,FIND(".",E1863)-1),E1863)),3),PlanCont,0)))),"Contul creditor nu există în plan. ",""))&amp;IF(AND(D1863&lt;&gt;"",TRIM(D1863&amp;"")=TRIM(E1863&amp;"")),"Același cont pe debit și credit. ","")&amp;IF(N(F1863)=0,"Lipsește suma. ","")&amp;IF(AND(N(F1863)&lt;0,J1863&lt;&gt;"Stornare"),"Sumă negativă într-o notă care nu e de stornare. ","")&amp;IF(C1863="","Lipsește explicația. ","")))</f>
        <v/>
      </c>
      <c r="L1863" s="1" t="str">
        <f>IF(B1863="","",B1863&amp;"|"&amp;COUNTIF($B$5:B1863,B1863))</f>
        <v/>
      </c>
      <c r="M1863" s="1" t="str">
        <f t="shared" si="89"/>
        <v/>
      </c>
    </row>
    <row r="1864" spans="2:13" x14ac:dyDescent="0.2">
      <c r="B1864" s="18"/>
      <c r="C1864" s="13"/>
      <c r="D1864" s="22"/>
      <c r="E1864" s="22"/>
      <c r="F1864" s="23"/>
      <c r="G1864" s="24" t="str">
        <f>IF(B1864="","",IFERROR(INDEX('Registru note'!$C$5:$C$504,MATCH(B1864,'Registru note'!$B$5:$B$504,0)),""))</f>
        <v/>
      </c>
      <c r="H1864" s="25" t="str">
        <f t="shared" si="87"/>
        <v/>
      </c>
      <c r="I1864" s="25" t="str">
        <f t="shared" si="88"/>
        <v/>
      </c>
      <c r="J1864" s="15" t="str">
        <f>IF(B1864="","",IFERROR(INDEX('Registru note'!$D$5:$D$504,MATCH(B1864,'Registru note'!$B$5:$B$504,0)),""))</f>
        <v/>
      </c>
      <c r="K1864" s="17" t="str">
        <f>IF(AND(B1864="",D1864="",E1864=""),"",TRIM(IF(ISNA(MATCH(B1864,'Registru note'!$B$5:$B$504,0)),"Nota nu există în registru. ","")&amp;IF(D1864="","Lipsește contul debitor. ",IF(NOT(OR(ISNUMBER(MATCH(TRIM(IF(ISNUMBER(FIND(".",D1864)),LEFT(D1864,FIND(".",D1864)-1),D1864)),PlanCont,0)),ISNUMBER(MATCH(LEFT(TRIM(IF(ISNUMBER(FIND(".",D1864)),LEFT(D1864,FIND(".",D1864)-1),D1864)),4),PlanCont,0)),ISNUMBER(MATCH(LEFT(TRIM(IF(ISNUMBER(FIND(".",D1864)),LEFT(D1864,FIND(".",D1864)-1),D1864)),3),PlanCont,0)))),"Contul debitor nu există în plan. ",""))&amp;IF(E1864="","Lipsește contul creditor. ",IF(NOT(OR(ISNUMBER(MATCH(TRIM(IF(ISNUMBER(FIND(".",E1864)),LEFT(E1864,FIND(".",E1864)-1),E1864)),PlanCont,0)),ISNUMBER(MATCH(LEFT(TRIM(IF(ISNUMBER(FIND(".",E1864)),LEFT(E1864,FIND(".",E1864)-1),E1864)),4),PlanCont,0)),ISNUMBER(MATCH(LEFT(TRIM(IF(ISNUMBER(FIND(".",E1864)),LEFT(E1864,FIND(".",E1864)-1),E1864)),3),PlanCont,0)))),"Contul creditor nu există în plan. ",""))&amp;IF(AND(D1864&lt;&gt;"",TRIM(D1864&amp;"")=TRIM(E1864&amp;"")),"Același cont pe debit și credit. ","")&amp;IF(N(F1864)=0,"Lipsește suma. ","")&amp;IF(AND(N(F1864)&lt;0,J1864&lt;&gt;"Stornare"),"Sumă negativă într-o notă care nu e de stornare. ","")&amp;IF(C1864="","Lipsește explicația. ","")))</f>
        <v/>
      </c>
      <c r="L1864" s="1" t="str">
        <f>IF(B1864="","",B1864&amp;"|"&amp;COUNTIF($B$5:B1864,B1864))</f>
        <v/>
      </c>
      <c r="M1864" s="1" t="str">
        <f t="shared" si="89"/>
        <v/>
      </c>
    </row>
    <row r="1865" spans="2:13" x14ac:dyDescent="0.2">
      <c r="B1865" s="18"/>
      <c r="C1865" s="13"/>
      <c r="D1865" s="22"/>
      <c r="E1865" s="22"/>
      <c r="F1865" s="23"/>
      <c r="G1865" s="24" t="str">
        <f>IF(B1865="","",IFERROR(INDEX('Registru note'!$C$5:$C$504,MATCH(B1865,'Registru note'!$B$5:$B$504,0)),""))</f>
        <v/>
      </c>
      <c r="H1865" s="25" t="str">
        <f t="shared" si="87"/>
        <v/>
      </c>
      <c r="I1865" s="25" t="str">
        <f t="shared" si="88"/>
        <v/>
      </c>
      <c r="J1865" s="15" t="str">
        <f>IF(B1865="","",IFERROR(INDEX('Registru note'!$D$5:$D$504,MATCH(B1865,'Registru note'!$B$5:$B$504,0)),""))</f>
        <v/>
      </c>
      <c r="K1865" s="17" t="str">
        <f>IF(AND(B1865="",D1865="",E1865=""),"",TRIM(IF(ISNA(MATCH(B1865,'Registru note'!$B$5:$B$504,0)),"Nota nu există în registru. ","")&amp;IF(D1865="","Lipsește contul debitor. ",IF(NOT(OR(ISNUMBER(MATCH(TRIM(IF(ISNUMBER(FIND(".",D1865)),LEFT(D1865,FIND(".",D1865)-1),D1865)),PlanCont,0)),ISNUMBER(MATCH(LEFT(TRIM(IF(ISNUMBER(FIND(".",D1865)),LEFT(D1865,FIND(".",D1865)-1),D1865)),4),PlanCont,0)),ISNUMBER(MATCH(LEFT(TRIM(IF(ISNUMBER(FIND(".",D1865)),LEFT(D1865,FIND(".",D1865)-1),D1865)),3),PlanCont,0)))),"Contul debitor nu există în plan. ",""))&amp;IF(E1865="","Lipsește contul creditor. ",IF(NOT(OR(ISNUMBER(MATCH(TRIM(IF(ISNUMBER(FIND(".",E1865)),LEFT(E1865,FIND(".",E1865)-1),E1865)),PlanCont,0)),ISNUMBER(MATCH(LEFT(TRIM(IF(ISNUMBER(FIND(".",E1865)),LEFT(E1865,FIND(".",E1865)-1),E1865)),4),PlanCont,0)),ISNUMBER(MATCH(LEFT(TRIM(IF(ISNUMBER(FIND(".",E1865)),LEFT(E1865,FIND(".",E1865)-1),E1865)),3),PlanCont,0)))),"Contul creditor nu există în plan. ",""))&amp;IF(AND(D1865&lt;&gt;"",TRIM(D1865&amp;"")=TRIM(E1865&amp;"")),"Același cont pe debit și credit. ","")&amp;IF(N(F1865)=0,"Lipsește suma. ","")&amp;IF(AND(N(F1865)&lt;0,J1865&lt;&gt;"Stornare"),"Sumă negativă într-o notă care nu e de stornare. ","")&amp;IF(C1865="","Lipsește explicația. ","")))</f>
        <v/>
      </c>
      <c r="L1865" s="1" t="str">
        <f>IF(B1865="","",B1865&amp;"|"&amp;COUNTIF($B$5:B1865,B1865))</f>
        <v/>
      </c>
      <c r="M1865" s="1" t="str">
        <f t="shared" si="89"/>
        <v/>
      </c>
    </row>
    <row r="1866" spans="2:13" x14ac:dyDescent="0.2">
      <c r="B1866" s="18"/>
      <c r="C1866" s="13"/>
      <c r="D1866" s="22"/>
      <c r="E1866" s="22"/>
      <c r="F1866" s="23"/>
      <c r="G1866" s="24" t="str">
        <f>IF(B1866="","",IFERROR(INDEX('Registru note'!$C$5:$C$504,MATCH(B1866,'Registru note'!$B$5:$B$504,0)),""))</f>
        <v/>
      </c>
      <c r="H1866" s="25" t="str">
        <f t="shared" si="87"/>
        <v/>
      </c>
      <c r="I1866" s="25" t="str">
        <f t="shared" si="88"/>
        <v/>
      </c>
      <c r="J1866" s="15" t="str">
        <f>IF(B1866="","",IFERROR(INDEX('Registru note'!$D$5:$D$504,MATCH(B1866,'Registru note'!$B$5:$B$504,0)),""))</f>
        <v/>
      </c>
      <c r="K1866" s="17" t="str">
        <f>IF(AND(B1866="",D1866="",E1866=""),"",TRIM(IF(ISNA(MATCH(B1866,'Registru note'!$B$5:$B$504,0)),"Nota nu există în registru. ","")&amp;IF(D1866="","Lipsește contul debitor. ",IF(NOT(OR(ISNUMBER(MATCH(TRIM(IF(ISNUMBER(FIND(".",D1866)),LEFT(D1866,FIND(".",D1866)-1),D1866)),PlanCont,0)),ISNUMBER(MATCH(LEFT(TRIM(IF(ISNUMBER(FIND(".",D1866)),LEFT(D1866,FIND(".",D1866)-1),D1866)),4),PlanCont,0)),ISNUMBER(MATCH(LEFT(TRIM(IF(ISNUMBER(FIND(".",D1866)),LEFT(D1866,FIND(".",D1866)-1),D1866)),3),PlanCont,0)))),"Contul debitor nu există în plan. ",""))&amp;IF(E1866="","Lipsește contul creditor. ",IF(NOT(OR(ISNUMBER(MATCH(TRIM(IF(ISNUMBER(FIND(".",E1866)),LEFT(E1866,FIND(".",E1866)-1),E1866)),PlanCont,0)),ISNUMBER(MATCH(LEFT(TRIM(IF(ISNUMBER(FIND(".",E1866)),LEFT(E1866,FIND(".",E1866)-1),E1866)),4),PlanCont,0)),ISNUMBER(MATCH(LEFT(TRIM(IF(ISNUMBER(FIND(".",E1866)),LEFT(E1866,FIND(".",E1866)-1),E1866)),3),PlanCont,0)))),"Contul creditor nu există în plan. ",""))&amp;IF(AND(D1866&lt;&gt;"",TRIM(D1866&amp;"")=TRIM(E1866&amp;"")),"Același cont pe debit și credit. ","")&amp;IF(N(F1866)=0,"Lipsește suma. ","")&amp;IF(AND(N(F1866)&lt;0,J1866&lt;&gt;"Stornare"),"Sumă negativă într-o notă care nu e de stornare. ","")&amp;IF(C1866="","Lipsește explicația. ","")))</f>
        <v/>
      </c>
      <c r="L1866" s="1" t="str">
        <f>IF(B1866="","",B1866&amp;"|"&amp;COUNTIF($B$5:B1866,B1866))</f>
        <v/>
      </c>
      <c r="M1866" s="1" t="str">
        <f t="shared" si="89"/>
        <v/>
      </c>
    </row>
    <row r="1867" spans="2:13" x14ac:dyDescent="0.2">
      <c r="B1867" s="18"/>
      <c r="C1867" s="13"/>
      <c r="D1867" s="22"/>
      <c r="E1867" s="22"/>
      <c r="F1867" s="23"/>
      <c r="G1867" s="24" t="str">
        <f>IF(B1867="","",IFERROR(INDEX('Registru note'!$C$5:$C$504,MATCH(B1867,'Registru note'!$B$5:$B$504,0)),""))</f>
        <v/>
      </c>
      <c r="H1867" s="25" t="str">
        <f t="shared" si="87"/>
        <v/>
      </c>
      <c r="I1867" s="25" t="str">
        <f t="shared" si="88"/>
        <v/>
      </c>
      <c r="J1867" s="15" t="str">
        <f>IF(B1867="","",IFERROR(INDEX('Registru note'!$D$5:$D$504,MATCH(B1867,'Registru note'!$B$5:$B$504,0)),""))</f>
        <v/>
      </c>
      <c r="K1867" s="17" t="str">
        <f>IF(AND(B1867="",D1867="",E1867=""),"",TRIM(IF(ISNA(MATCH(B1867,'Registru note'!$B$5:$B$504,0)),"Nota nu există în registru. ","")&amp;IF(D1867="","Lipsește contul debitor. ",IF(NOT(OR(ISNUMBER(MATCH(TRIM(IF(ISNUMBER(FIND(".",D1867)),LEFT(D1867,FIND(".",D1867)-1),D1867)),PlanCont,0)),ISNUMBER(MATCH(LEFT(TRIM(IF(ISNUMBER(FIND(".",D1867)),LEFT(D1867,FIND(".",D1867)-1),D1867)),4),PlanCont,0)),ISNUMBER(MATCH(LEFT(TRIM(IF(ISNUMBER(FIND(".",D1867)),LEFT(D1867,FIND(".",D1867)-1),D1867)),3),PlanCont,0)))),"Contul debitor nu există în plan. ",""))&amp;IF(E1867="","Lipsește contul creditor. ",IF(NOT(OR(ISNUMBER(MATCH(TRIM(IF(ISNUMBER(FIND(".",E1867)),LEFT(E1867,FIND(".",E1867)-1),E1867)),PlanCont,0)),ISNUMBER(MATCH(LEFT(TRIM(IF(ISNUMBER(FIND(".",E1867)),LEFT(E1867,FIND(".",E1867)-1),E1867)),4),PlanCont,0)),ISNUMBER(MATCH(LEFT(TRIM(IF(ISNUMBER(FIND(".",E1867)),LEFT(E1867,FIND(".",E1867)-1),E1867)),3),PlanCont,0)))),"Contul creditor nu există în plan. ",""))&amp;IF(AND(D1867&lt;&gt;"",TRIM(D1867&amp;"")=TRIM(E1867&amp;"")),"Același cont pe debit și credit. ","")&amp;IF(N(F1867)=0,"Lipsește suma. ","")&amp;IF(AND(N(F1867)&lt;0,J1867&lt;&gt;"Stornare"),"Sumă negativă într-o notă care nu e de stornare. ","")&amp;IF(C1867="","Lipsește explicația. ","")))</f>
        <v/>
      </c>
      <c r="L1867" s="1" t="str">
        <f>IF(B1867="","",B1867&amp;"|"&amp;COUNTIF($B$5:B1867,B1867))</f>
        <v/>
      </c>
      <c r="M1867" s="1" t="str">
        <f t="shared" si="89"/>
        <v/>
      </c>
    </row>
    <row r="1868" spans="2:13" x14ac:dyDescent="0.2">
      <c r="B1868" s="18"/>
      <c r="C1868" s="13"/>
      <c r="D1868" s="22"/>
      <c r="E1868" s="22"/>
      <c r="F1868" s="23"/>
      <c r="G1868" s="24" t="str">
        <f>IF(B1868="","",IFERROR(INDEX('Registru note'!$C$5:$C$504,MATCH(B1868,'Registru note'!$B$5:$B$504,0)),""))</f>
        <v/>
      </c>
      <c r="H1868" s="25" t="str">
        <f t="shared" si="87"/>
        <v/>
      </c>
      <c r="I1868" s="25" t="str">
        <f t="shared" si="88"/>
        <v/>
      </c>
      <c r="J1868" s="15" t="str">
        <f>IF(B1868="","",IFERROR(INDEX('Registru note'!$D$5:$D$504,MATCH(B1868,'Registru note'!$B$5:$B$504,0)),""))</f>
        <v/>
      </c>
      <c r="K1868" s="17" t="str">
        <f>IF(AND(B1868="",D1868="",E1868=""),"",TRIM(IF(ISNA(MATCH(B1868,'Registru note'!$B$5:$B$504,0)),"Nota nu există în registru. ","")&amp;IF(D1868="","Lipsește contul debitor. ",IF(NOT(OR(ISNUMBER(MATCH(TRIM(IF(ISNUMBER(FIND(".",D1868)),LEFT(D1868,FIND(".",D1868)-1),D1868)),PlanCont,0)),ISNUMBER(MATCH(LEFT(TRIM(IF(ISNUMBER(FIND(".",D1868)),LEFT(D1868,FIND(".",D1868)-1),D1868)),4),PlanCont,0)),ISNUMBER(MATCH(LEFT(TRIM(IF(ISNUMBER(FIND(".",D1868)),LEFT(D1868,FIND(".",D1868)-1),D1868)),3),PlanCont,0)))),"Contul debitor nu există în plan. ",""))&amp;IF(E1868="","Lipsește contul creditor. ",IF(NOT(OR(ISNUMBER(MATCH(TRIM(IF(ISNUMBER(FIND(".",E1868)),LEFT(E1868,FIND(".",E1868)-1),E1868)),PlanCont,0)),ISNUMBER(MATCH(LEFT(TRIM(IF(ISNUMBER(FIND(".",E1868)),LEFT(E1868,FIND(".",E1868)-1),E1868)),4),PlanCont,0)),ISNUMBER(MATCH(LEFT(TRIM(IF(ISNUMBER(FIND(".",E1868)),LEFT(E1868,FIND(".",E1868)-1),E1868)),3),PlanCont,0)))),"Contul creditor nu există în plan. ",""))&amp;IF(AND(D1868&lt;&gt;"",TRIM(D1868&amp;"")=TRIM(E1868&amp;"")),"Același cont pe debit și credit. ","")&amp;IF(N(F1868)=0,"Lipsește suma. ","")&amp;IF(AND(N(F1868)&lt;0,J1868&lt;&gt;"Stornare"),"Sumă negativă într-o notă care nu e de stornare. ","")&amp;IF(C1868="","Lipsește explicația. ","")))</f>
        <v/>
      </c>
      <c r="L1868" s="1" t="str">
        <f>IF(B1868="","",B1868&amp;"|"&amp;COUNTIF($B$5:B1868,B1868))</f>
        <v/>
      </c>
      <c r="M1868" s="1" t="str">
        <f t="shared" si="89"/>
        <v/>
      </c>
    </row>
    <row r="1869" spans="2:13" x14ac:dyDescent="0.2">
      <c r="B1869" s="18"/>
      <c r="C1869" s="13"/>
      <c r="D1869" s="22"/>
      <c r="E1869" s="22"/>
      <c r="F1869" s="23"/>
      <c r="G1869" s="24" t="str">
        <f>IF(B1869="","",IFERROR(INDEX('Registru note'!$C$5:$C$504,MATCH(B1869,'Registru note'!$B$5:$B$504,0)),""))</f>
        <v/>
      </c>
      <c r="H1869" s="25" t="str">
        <f t="shared" si="87"/>
        <v/>
      </c>
      <c r="I1869" s="25" t="str">
        <f t="shared" si="88"/>
        <v/>
      </c>
      <c r="J1869" s="15" t="str">
        <f>IF(B1869="","",IFERROR(INDEX('Registru note'!$D$5:$D$504,MATCH(B1869,'Registru note'!$B$5:$B$504,0)),""))</f>
        <v/>
      </c>
      <c r="K1869" s="17" t="str">
        <f>IF(AND(B1869="",D1869="",E1869=""),"",TRIM(IF(ISNA(MATCH(B1869,'Registru note'!$B$5:$B$504,0)),"Nota nu există în registru. ","")&amp;IF(D1869="","Lipsește contul debitor. ",IF(NOT(OR(ISNUMBER(MATCH(TRIM(IF(ISNUMBER(FIND(".",D1869)),LEFT(D1869,FIND(".",D1869)-1),D1869)),PlanCont,0)),ISNUMBER(MATCH(LEFT(TRIM(IF(ISNUMBER(FIND(".",D1869)),LEFT(D1869,FIND(".",D1869)-1),D1869)),4),PlanCont,0)),ISNUMBER(MATCH(LEFT(TRIM(IF(ISNUMBER(FIND(".",D1869)),LEFT(D1869,FIND(".",D1869)-1),D1869)),3),PlanCont,0)))),"Contul debitor nu există în plan. ",""))&amp;IF(E1869="","Lipsește contul creditor. ",IF(NOT(OR(ISNUMBER(MATCH(TRIM(IF(ISNUMBER(FIND(".",E1869)),LEFT(E1869,FIND(".",E1869)-1),E1869)),PlanCont,0)),ISNUMBER(MATCH(LEFT(TRIM(IF(ISNUMBER(FIND(".",E1869)),LEFT(E1869,FIND(".",E1869)-1),E1869)),4),PlanCont,0)),ISNUMBER(MATCH(LEFT(TRIM(IF(ISNUMBER(FIND(".",E1869)),LEFT(E1869,FIND(".",E1869)-1),E1869)),3),PlanCont,0)))),"Contul creditor nu există în plan. ",""))&amp;IF(AND(D1869&lt;&gt;"",TRIM(D1869&amp;"")=TRIM(E1869&amp;"")),"Același cont pe debit și credit. ","")&amp;IF(N(F1869)=0,"Lipsește suma. ","")&amp;IF(AND(N(F1869)&lt;0,J1869&lt;&gt;"Stornare"),"Sumă negativă într-o notă care nu e de stornare. ","")&amp;IF(C1869="","Lipsește explicația. ","")))</f>
        <v/>
      </c>
      <c r="L1869" s="1" t="str">
        <f>IF(B1869="","",B1869&amp;"|"&amp;COUNTIF($B$5:B1869,B1869))</f>
        <v/>
      </c>
      <c r="M1869" s="1" t="str">
        <f t="shared" si="89"/>
        <v/>
      </c>
    </row>
    <row r="1870" spans="2:13" x14ac:dyDescent="0.2">
      <c r="B1870" s="18"/>
      <c r="C1870" s="13"/>
      <c r="D1870" s="22"/>
      <c r="E1870" s="22"/>
      <c r="F1870" s="23"/>
      <c r="G1870" s="24" t="str">
        <f>IF(B1870="","",IFERROR(INDEX('Registru note'!$C$5:$C$504,MATCH(B1870,'Registru note'!$B$5:$B$504,0)),""))</f>
        <v/>
      </c>
      <c r="H1870" s="25" t="str">
        <f t="shared" si="87"/>
        <v/>
      </c>
      <c r="I1870" s="25" t="str">
        <f t="shared" si="88"/>
        <v/>
      </c>
      <c r="J1870" s="15" t="str">
        <f>IF(B1870="","",IFERROR(INDEX('Registru note'!$D$5:$D$504,MATCH(B1870,'Registru note'!$B$5:$B$504,0)),""))</f>
        <v/>
      </c>
      <c r="K1870" s="17" t="str">
        <f>IF(AND(B1870="",D1870="",E1870=""),"",TRIM(IF(ISNA(MATCH(B1870,'Registru note'!$B$5:$B$504,0)),"Nota nu există în registru. ","")&amp;IF(D1870="","Lipsește contul debitor. ",IF(NOT(OR(ISNUMBER(MATCH(TRIM(IF(ISNUMBER(FIND(".",D1870)),LEFT(D1870,FIND(".",D1870)-1),D1870)),PlanCont,0)),ISNUMBER(MATCH(LEFT(TRIM(IF(ISNUMBER(FIND(".",D1870)),LEFT(D1870,FIND(".",D1870)-1),D1870)),4),PlanCont,0)),ISNUMBER(MATCH(LEFT(TRIM(IF(ISNUMBER(FIND(".",D1870)),LEFT(D1870,FIND(".",D1870)-1),D1870)),3),PlanCont,0)))),"Contul debitor nu există în plan. ",""))&amp;IF(E1870="","Lipsește contul creditor. ",IF(NOT(OR(ISNUMBER(MATCH(TRIM(IF(ISNUMBER(FIND(".",E1870)),LEFT(E1870,FIND(".",E1870)-1),E1870)),PlanCont,0)),ISNUMBER(MATCH(LEFT(TRIM(IF(ISNUMBER(FIND(".",E1870)),LEFT(E1870,FIND(".",E1870)-1),E1870)),4),PlanCont,0)),ISNUMBER(MATCH(LEFT(TRIM(IF(ISNUMBER(FIND(".",E1870)),LEFT(E1870,FIND(".",E1870)-1),E1870)),3),PlanCont,0)))),"Contul creditor nu există în plan. ",""))&amp;IF(AND(D1870&lt;&gt;"",TRIM(D1870&amp;"")=TRIM(E1870&amp;"")),"Același cont pe debit și credit. ","")&amp;IF(N(F1870)=0,"Lipsește suma. ","")&amp;IF(AND(N(F1870)&lt;0,J1870&lt;&gt;"Stornare"),"Sumă negativă într-o notă care nu e de stornare. ","")&amp;IF(C1870="","Lipsește explicația. ","")))</f>
        <v/>
      </c>
      <c r="L1870" s="1" t="str">
        <f>IF(B1870="","",B1870&amp;"|"&amp;COUNTIF($B$5:B1870,B1870))</f>
        <v/>
      </c>
      <c r="M1870" s="1" t="str">
        <f t="shared" si="89"/>
        <v/>
      </c>
    </row>
    <row r="1871" spans="2:13" x14ac:dyDescent="0.2">
      <c r="B1871" s="18"/>
      <c r="C1871" s="13"/>
      <c r="D1871" s="22"/>
      <c r="E1871" s="22"/>
      <c r="F1871" s="23"/>
      <c r="G1871" s="24" t="str">
        <f>IF(B1871="","",IFERROR(INDEX('Registru note'!$C$5:$C$504,MATCH(B1871,'Registru note'!$B$5:$B$504,0)),""))</f>
        <v/>
      </c>
      <c r="H1871" s="25" t="str">
        <f t="shared" si="87"/>
        <v/>
      </c>
      <c r="I1871" s="25" t="str">
        <f t="shared" si="88"/>
        <v/>
      </c>
      <c r="J1871" s="15" t="str">
        <f>IF(B1871="","",IFERROR(INDEX('Registru note'!$D$5:$D$504,MATCH(B1871,'Registru note'!$B$5:$B$504,0)),""))</f>
        <v/>
      </c>
      <c r="K1871" s="17" t="str">
        <f>IF(AND(B1871="",D1871="",E1871=""),"",TRIM(IF(ISNA(MATCH(B1871,'Registru note'!$B$5:$B$504,0)),"Nota nu există în registru. ","")&amp;IF(D1871="","Lipsește contul debitor. ",IF(NOT(OR(ISNUMBER(MATCH(TRIM(IF(ISNUMBER(FIND(".",D1871)),LEFT(D1871,FIND(".",D1871)-1),D1871)),PlanCont,0)),ISNUMBER(MATCH(LEFT(TRIM(IF(ISNUMBER(FIND(".",D1871)),LEFT(D1871,FIND(".",D1871)-1),D1871)),4),PlanCont,0)),ISNUMBER(MATCH(LEFT(TRIM(IF(ISNUMBER(FIND(".",D1871)),LEFT(D1871,FIND(".",D1871)-1),D1871)),3),PlanCont,0)))),"Contul debitor nu există în plan. ",""))&amp;IF(E1871="","Lipsește contul creditor. ",IF(NOT(OR(ISNUMBER(MATCH(TRIM(IF(ISNUMBER(FIND(".",E1871)),LEFT(E1871,FIND(".",E1871)-1),E1871)),PlanCont,0)),ISNUMBER(MATCH(LEFT(TRIM(IF(ISNUMBER(FIND(".",E1871)),LEFT(E1871,FIND(".",E1871)-1),E1871)),4),PlanCont,0)),ISNUMBER(MATCH(LEFT(TRIM(IF(ISNUMBER(FIND(".",E1871)),LEFT(E1871,FIND(".",E1871)-1),E1871)),3),PlanCont,0)))),"Contul creditor nu există în plan. ",""))&amp;IF(AND(D1871&lt;&gt;"",TRIM(D1871&amp;"")=TRIM(E1871&amp;"")),"Același cont pe debit și credit. ","")&amp;IF(N(F1871)=0,"Lipsește suma. ","")&amp;IF(AND(N(F1871)&lt;0,J1871&lt;&gt;"Stornare"),"Sumă negativă într-o notă care nu e de stornare. ","")&amp;IF(C1871="","Lipsește explicația. ","")))</f>
        <v/>
      </c>
      <c r="L1871" s="1" t="str">
        <f>IF(B1871="","",B1871&amp;"|"&amp;COUNTIF($B$5:B1871,B1871))</f>
        <v/>
      </c>
      <c r="M1871" s="1" t="str">
        <f t="shared" si="89"/>
        <v/>
      </c>
    </row>
    <row r="1872" spans="2:13" x14ac:dyDescent="0.2">
      <c r="B1872" s="18"/>
      <c r="C1872" s="13"/>
      <c r="D1872" s="22"/>
      <c r="E1872" s="22"/>
      <c r="F1872" s="23"/>
      <c r="G1872" s="24" t="str">
        <f>IF(B1872="","",IFERROR(INDEX('Registru note'!$C$5:$C$504,MATCH(B1872,'Registru note'!$B$5:$B$504,0)),""))</f>
        <v/>
      </c>
      <c r="H1872" s="25" t="str">
        <f t="shared" si="87"/>
        <v/>
      </c>
      <c r="I1872" s="25" t="str">
        <f t="shared" si="88"/>
        <v/>
      </c>
      <c r="J1872" s="15" t="str">
        <f>IF(B1872="","",IFERROR(INDEX('Registru note'!$D$5:$D$504,MATCH(B1872,'Registru note'!$B$5:$B$504,0)),""))</f>
        <v/>
      </c>
      <c r="K1872" s="17" t="str">
        <f>IF(AND(B1872="",D1872="",E1872=""),"",TRIM(IF(ISNA(MATCH(B1872,'Registru note'!$B$5:$B$504,0)),"Nota nu există în registru. ","")&amp;IF(D1872="","Lipsește contul debitor. ",IF(NOT(OR(ISNUMBER(MATCH(TRIM(IF(ISNUMBER(FIND(".",D1872)),LEFT(D1872,FIND(".",D1872)-1),D1872)),PlanCont,0)),ISNUMBER(MATCH(LEFT(TRIM(IF(ISNUMBER(FIND(".",D1872)),LEFT(D1872,FIND(".",D1872)-1),D1872)),4),PlanCont,0)),ISNUMBER(MATCH(LEFT(TRIM(IF(ISNUMBER(FIND(".",D1872)),LEFT(D1872,FIND(".",D1872)-1),D1872)),3),PlanCont,0)))),"Contul debitor nu există în plan. ",""))&amp;IF(E1872="","Lipsește contul creditor. ",IF(NOT(OR(ISNUMBER(MATCH(TRIM(IF(ISNUMBER(FIND(".",E1872)),LEFT(E1872,FIND(".",E1872)-1),E1872)),PlanCont,0)),ISNUMBER(MATCH(LEFT(TRIM(IF(ISNUMBER(FIND(".",E1872)),LEFT(E1872,FIND(".",E1872)-1),E1872)),4),PlanCont,0)),ISNUMBER(MATCH(LEFT(TRIM(IF(ISNUMBER(FIND(".",E1872)),LEFT(E1872,FIND(".",E1872)-1),E1872)),3),PlanCont,0)))),"Contul creditor nu există în plan. ",""))&amp;IF(AND(D1872&lt;&gt;"",TRIM(D1872&amp;"")=TRIM(E1872&amp;"")),"Același cont pe debit și credit. ","")&amp;IF(N(F1872)=0,"Lipsește suma. ","")&amp;IF(AND(N(F1872)&lt;0,J1872&lt;&gt;"Stornare"),"Sumă negativă într-o notă care nu e de stornare. ","")&amp;IF(C1872="","Lipsește explicația. ","")))</f>
        <v/>
      </c>
      <c r="L1872" s="1" t="str">
        <f>IF(B1872="","",B1872&amp;"|"&amp;COUNTIF($B$5:B1872,B1872))</f>
        <v/>
      </c>
      <c r="M1872" s="1" t="str">
        <f t="shared" si="89"/>
        <v/>
      </c>
    </row>
    <row r="1873" spans="2:13" x14ac:dyDescent="0.2">
      <c r="B1873" s="18"/>
      <c r="C1873" s="13"/>
      <c r="D1873" s="22"/>
      <c r="E1873" s="22"/>
      <c r="F1873" s="23"/>
      <c r="G1873" s="24" t="str">
        <f>IF(B1873="","",IFERROR(INDEX('Registru note'!$C$5:$C$504,MATCH(B1873,'Registru note'!$B$5:$B$504,0)),""))</f>
        <v/>
      </c>
      <c r="H1873" s="25" t="str">
        <f t="shared" si="87"/>
        <v/>
      </c>
      <c r="I1873" s="25" t="str">
        <f t="shared" si="88"/>
        <v/>
      </c>
      <c r="J1873" s="15" t="str">
        <f>IF(B1873="","",IFERROR(INDEX('Registru note'!$D$5:$D$504,MATCH(B1873,'Registru note'!$B$5:$B$504,0)),""))</f>
        <v/>
      </c>
      <c r="K1873" s="17" t="str">
        <f>IF(AND(B1873="",D1873="",E1873=""),"",TRIM(IF(ISNA(MATCH(B1873,'Registru note'!$B$5:$B$504,0)),"Nota nu există în registru. ","")&amp;IF(D1873="","Lipsește contul debitor. ",IF(NOT(OR(ISNUMBER(MATCH(TRIM(IF(ISNUMBER(FIND(".",D1873)),LEFT(D1873,FIND(".",D1873)-1),D1873)),PlanCont,0)),ISNUMBER(MATCH(LEFT(TRIM(IF(ISNUMBER(FIND(".",D1873)),LEFT(D1873,FIND(".",D1873)-1),D1873)),4),PlanCont,0)),ISNUMBER(MATCH(LEFT(TRIM(IF(ISNUMBER(FIND(".",D1873)),LEFT(D1873,FIND(".",D1873)-1),D1873)),3),PlanCont,0)))),"Contul debitor nu există în plan. ",""))&amp;IF(E1873="","Lipsește contul creditor. ",IF(NOT(OR(ISNUMBER(MATCH(TRIM(IF(ISNUMBER(FIND(".",E1873)),LEFT(E1873,FIND(".",E1873)-1),E1873)),PlanCont,0)),ISNUMBER(MATCH(LEFT(TRIM(IF(ISNUMBER(FIND(".",E1873)),LEFT(E1873,FIND(".",E1873)-1),E1873)),4),PlanCont,0)),ISNUMBER(MATCH(LEFT(TRIM(IF(ISNUMBER(FIND(".",E1873)),LEFT(E1873,FIND(".",E1873)-1),E1873)),3),PlanCont,0)))),"Contul creditor nu există în plan. ",""))&amp;IF(AND(D1873&lt;&gt;"",TRIM(D1873&amp;"")=TRIM(E1873&amp;"")),"Același cont pe debit și credit. ","")&amp;IF(N(F1873)=0,"Lipsește suma. ","")&amp;IF(AND(N(F1873)&lt;0,J1873&lt;&gt;"Stornare"),"Sumă negativă într-o notă care nu e de stornare. ","")&amp;IF(C1873="","Lipsește explicația. ","")))</f>
        <v/>
      </c>
      <c r="L1873" s="1" t="str">
        <f>IF(B1873="","",B1873&amp;"|"&amp;COUNTIF($B$5:B1873,B1873))</f>
        <v/>
      </c>
      <c r="M1873" s="1" t="str">
        <f t="shared" si="89"/>
        <v/>
      </c>
    </row>
    <row r="1874" spans="2:13" x14ac:dyDescent="0.2">
      <c r="B1874" s="18"/>
      <c r="C1874" s="13"/>
      <c r="D1874" s="22"/>
      <c r="E1874" s="22"/>
      <c r="F1874" s="23"/>
      <c r="G1874" s="24" t="str">
        <f>IF(B1874="","",IFERROR(INDEX('Registru note'!$C$5:$C$504,MATCH(B1874,'Registru note'!$B$5:$B$504,0)),""))</f>
        <v/>
      </c>
      <c r="H1874" s="25" t="str">
        <f t="shared" si="87"/>
        <v/>
      </c>
      <c r="I1874" s="25" t="str">
        <f t="shared" si="88"/>
        <v/>
      </c>
      <c r="J1874" s="15" t="str">
        <f>IF(B1874="","",IFERROR(INDEX('Registru note'!$D$5:$D$504,MATCH(B1874,'Registru note'!$B$5:$B$504,0)),""))</f>
        <v/>
      </c>
      <c r="K1874" s="17" t="str">
        <f>IF(AND(B1874="",D1874="",E1874=""),"",TRIM(IF(ISNA(MATCH(B1874,'Registru note'!$B$5:$B$504,0)),"Nota nu există în registru. ","")&amp;IF(D1874="","Lipsește contul debitor. ",IF(NOT(OR(ISNUMBER(MATCH(TRIM(IF(ISNUMBER(FIND(".",D1874)),LEFT(D1874,FIND(".",D1874)-1),D1874)),PlanCont,0)),ISNUMBER(MATCH(LEFT(TRIM(IF(ISNUMBER(FIND(".",D1874)),LEFT(D1874,FIND(".",D1874)-1),D1874)),4),PlanCont,0)),ISNUMBER(MATCH(LEFT(TRIM(IF(ISNUMBER(FIND(".",D1874)),LEFT(D1874,FIND(".",D1874)-1),D1874)),3),PlanCont,0)))),"Contul debitor nu există în plan. ",""))&amp;IF(E1874="","Lipsește contul creditor. ",IF(NOT(OR(ISNUMBER(MATCH(TRIM(IF(ISNUMBER(FIND(".",E1874)),LEFT(E1874,FIND(".",E1874)-1),E1874)),PlanCont,0)),ISNUMBER(MATCH(LEFT(TRIM(IF(ISNUMBER(FIND(".",E1874)),LEFT(E1874,FIND(".",E1874)-1),E1874)),4),PlanCont,0)),ISNUMBER(MATCH(LEFT(TRIM(IF(ISNUMBER(FIND(".",E1874)),LEFT(E1874,FIND(".",E1874)-1),E1874)),3),PlanCont,0)))),"Contul creditor nu există în plan. ",""))&amp;IF(AND(D1874&lt;&gt;"",TRIM(D1874&amp;"")=TRIM(E1874&amp;"")),"Același cont pe debit și credit. ","")&amp;IF(N(F1874)=0,"Lipsește suma. ","")&amp;IF(AND(N(F1874)&lt;0,J1874&lt;&gt;"Stornare"),"Sumă negativă într-o notă care nu e de stornare. ","")&amp;IF(C1874="","Lipsește explicația. ","")))</f>
        <v/>
      </c>
      <c r="L1874" s="1" t="str">
        <f>IF(B1874="","",B1874&amp;"|"&amp;COUNTIF($B$5:B1874,B1874))</f>
        <v/>
      </c>
      <c r="M1874" s="1" t="str">
        <f t="shared" si="89"/>
        <v/>
      </c>
    </row>
    <row r="1875" spans="2:13" x14ac:dyDescent="0.2">
      <c r="B1875" s="18"/>
      <c r="C1875" s="13"/>
      <c r="D1875" s="22"/>
      <c r="E1875" s="22"/>
      <c r="F1875" s="23"/>
      <c r="G1875" s="24" t="str">
        <f>IF(B1875="","",IFERROR(INDEX('Registru note'!$C$5:$C$504,MATCH(B1875,'Registru note'!$B$5:$B$504,0)),""))</f>
        <v/>
      </c>
      <c r="H1875" s="25" t="str">
        <f t="shared" si="87"/>
        <v/>
      </c>
      <c r="I1875" s="25" t="str">
        <f t="shared" si="88"/>
        <v/>
      </c>
      <c r="J1875" s="15" t="str">
        <f>IF(B1875="","",IFERROR(INDEX('Registru note'!$D$5:$D$504,MATCH(B1875,'Registru note'!$B$5:$B$504,0)),""))</f>
        <v/>
      </c>
      <c r="K1875" s="17" t="str">
        <f>IF(AND(B1875="",D1875="",E1875=""),"",TRIM(IF(ISNA(MATCH(B1875,'Registru note'!$B$5:$B$504,0)),"Nota nu există în registru. ","")&amp;IF(D1875="","Lipsește contul debitor. ",IF(NOT(OR(ISNUMBER(MATCH(TRIM(IF(ISNUMBER(FIND(".",D1875)),LEFT(D1875,FIND(".",D1875)-1),D1875)),PlanCont,0)),ISNUMBER(MATCH(LEFT(TRIM(IF(ISNUMBER(FIND(".",D1875)),LEFT(D1875,FIND(".",D1875)-1),D1875)),4),PlanCont,0)),ISNUMBER(MATCH(LEFT(TRIM(IF(ISNUMBER(FIND(".",D1875)),LEFT(D1875,FIND(".",D1875)-1),D1875)),3),PlanCont,0)))),"Contul debitor nu există în plan. ",""))&amp;IF(E1875="","Lipsește contul creditor. ",IF(NOT(OR(ISNUMBER(MATCH(TRIM(IF(ISNUMBER(FIND(".",E1875)),LEFT(E1875,FIND(".",E1875)-1),E1875)),PlanCont,0)),ISNUMBER(MATCH(LEFT(TRIM(IF(ISNUMBER(FIND(".",E1875)),LEFT(E1875,FIND(".",E1875)-1),E1875)),4),PlanCont,0)),ISNUMBER(MATCH(LEFT(TRIM(IF(ISNUMBER(FIND(".",E1875)),LEFT(E1875,FIND(".",E1875)-1),E1875)),3),PlanCont,0)))),"Contul creditor nu există în plan. ",""))&amp;IF(AND(D1875&lt;&gt;"",TRIM(D1875&amp;"")=TRIM(E1875&amp;"")),"Același cont pe debit și credit. ","")&amp;IF(N(F1875)=0,"Lipsește suma. ","")&amp;IF(AND(N(F1875)&lt;0,J1875&lt;&gt;"Stornare"),"Sumă negativă într-o notă care nu e de stornare. ","")&amp;IF(C1875="","Lipsește explicația. ","")))</f>
        <v/>
      </c>
      <c r="L1875" s="1" t="str">
        <f>IF(B1875="","",B1875&amp;"|"&amp;COUNTIF($B$5:B1875,B1875))</f>
        <v/>
      </c>
      <c r="M1875" s="1" t="str">
        <f t="shared" si="89"/>
        <v/>
      </c>
    </row>
    <row r="1876" spans="2:13" x14ac:dyDescent="0.2">
      <c r="B1876" s="18"/>
      <c r="C1876" s="13"/>
      <c r="D1876" s="22"/>
      <c r="E1876" s="22"/>
      <c r="F1876" s="23"/>
      <c r="G1876" s="24" t="str">
        <f>IF(B1876="","",IFERROR(INDEX('Registru note'!$C$5:$C$504,MATCH(B1876,'Registru note'!$B$5:$B$504,0)),""))</f>
        <v/>
      </c>
      <c r="H1876" s="25" t="str">
        <f t="shared" si="87"/>
        <v/>
      </c>
      <c r="I1876" s="25" t="str">
        <f t="shared" si="88"/>
        <v/>
      </c>
      <c r="J1876" s="15" t="str">
        <f>IF(B1876="","",IFERROR(INDEX('Registru note'!$D$5:$D$504,MATCH(B1876,'Registru note'!$B$5:$B$504,0)),""))</f>
        <v/>
      </c>
      <c r="K1876" s="17" t="str">
        <f>IF(AND(B1876="",D1876="",E1876=""),"",TRIM(IF(ISNA(MATCH(B1876,'Registru note'!$B$5:$B$504,0)),"Nota nu există în registru. ","")&amp;IF(D1876="","Lipsește contul debitor. ",IF(NOT(OR(ISNUMBER(MATCH(TRIM(IF(ISNUMBER(FIND(".",D1876)),LEFT(D1876,FIND(".",D1876)-1),D1876)),PlanCont,0)),ISNUMBER(MATCH(LEFT(TRIM(IF(ISNUMBER(FIND(".",D1876)),LEFT(D1876,FIND(".",D1876)-1),D1876)),4),PlanCont,0)),ISNUMBER(MATCH(LEFT(TRIM(IF(ISNUMBER(FIND(".",D1876)),LEFT(D1876,FIND(".",D1876)-1),D1876)),3),PlanCont,0)))),"Contul debitor nu există în plan. ",""))&amp;IF(E1876="","Lipsește contul creditor. ",IF(NOT(OR(ISNUMBER(MATCH(TRIM(IF(ISNUMBER(FIND(".",E1876)),LEFT(E1876,FIND(".",E1876)-1),E1876)),PlanCont,0)),ISNUMBER(MATCH(LEFT(TRIM(IF(ISNUMBER(FIND(".",E1876)),LEFT(E1876,FIND(".",E1876)-1),E1876)),4),PlanCont,0)),ISNUMBER(MATCH(LEFT(TRIM(IF(ISNUMBER(FIND(".",E1876)),LEFT(E1876,FIND(".",E1876)-1),E1876)),3),PlanCont,0)))),"Contul creditor nu există în plan. ",""))&amp;IF(AND(D1876&lt;&gt;"",TRIM(D1876&amp;"")=TRIM(E1876&amp;"")),"Același cont pe debit și credit. ","")&amp;IF(N(F1876)=0,"Lipsește suma. ","")&amp;IF(AND(N(F1876)&lt;0,J1876&lt;&gt;"Stornare"),"Sumă negativă într-o notă care nu e de stornare. ","")&amp;IF(C1876="","Lipsește explicația. ","")))</f>
        <v/>
      </c>
      <c r="L1876" s="1" t="str">
        <f>IF(B1876="","",B1876&amp;"|"&amp;COUNTIF($B$5:B1876,B1876))</f>
        <v/>
      </c>
      <c r="M1876" s="1" t="str">
        <f t="shared" si="89"/>
        <v/>
      </c>
    </row>
    <row r="1877" spans="2:13" x14ac:dyDescent="0.2">
      <c r="B1877" s="18"/>
      <c r="C1877" s="13"/>
      <c r="D1877" s="22"/>
      <c r="E1877" s="22"/>
      <c r="F1877" s="23"/>
      <c r="G1877" s="24" t="str">
        <f>IF(B1877="","",IFERROR(INDEX('Registru note'!$C$5:$C$504,MATCH(B1877,'Registru note'!$B$5:$B$504,0)),""))</f>
        <v/>
      </c>
      <c r="H1877" s="25" t="str">
        <f t="shared" si="87"/>
        <v/>
      </c>
      <c r="I1877" s="25" t="str">
        <f t="shared" si="88"/>
        <v/>
      </c>
      <c r="J1877" s="15" t="str">
        <f>IF(B1877="","",IFERROR(INDEX('Registru note'!$D$5:$D$504,MATCH(B1877,'Registru note'!$B$5:$B$504,0)),""))</f>
        <v/>
      </c>
      <c r="K1877" s="17" t="str">
        <f>IF(AND(B1877="",D1877="",E1877=""),"",TRIM(IF(ISNA(MATCH(B1877,'Registru note'!$B$5:$B$504,0)),"Nota nu există în registru. ","")&amp;IF(D1877="","Lipsește contul debitor. ",IF(NOT(OR(ISNUMBER(MATCH(TRIM(IF(ISNUMBER(FIND(".",D1877)),LEFT(D1877,FIND(".",D1877)-1),D1877)),PlanCont,0)),ISNUMBER(MATCH(LEFT(TRIM(IF(ISNUMBER(FIND(".",D1877)),LEFT(D1877,FIND(".",D1877)-1),D1877)),4),PlanCont,0)),ISNUMBER(MATCH(LEFT(TRIM(IF(ISNUMBER(FIND(".",D1877)),LEFT(D1877,FIND(".",D1877)-1),D1877)),3),PlanCont,0)))),"Contul debitor nu există în plan. ",""))&amp;IF(E1877="","Lipsește contul creditor. ",IF(NOT(OR(ISNUMBER(MATCH(TRIM(IF(ISNUMBER(FIND(".",E1877)),LEFT(E1877,FIND(".",E1877)-1),E1877)),PlanCont,0)),ISNUMBER(MATCH(LEFT(TRIM(IF(ISNUMBER(FIND(".",E1877)),LEFT(E1877,FIND(".",E1877)-1),E1877)),4),PlanCont,0)),ISNUMBER(MATCH(LEFT(TRIM(IF(ISNUMBER(FIND(".",E1877)),LEFT(E1877,FIND(".",E1877)-1),E1877)),3),PlanCont,0)))),"Contul creditor nu există în plan. ",""))&amp;IF(AND(D1877&lt;&gt;"",TRIM(D1877&amp;"")=TRIM(E1877&amp;"")),"Același cont pe debit și credit. ","")&amp;IF(N(F1877)=0,"Lipsește suma. ","")&amp;IF(AND(N(F1877)&lt;0,J1877&lt;&gt;"Stornare"),"Sumă negativă într-o notă care nu e de stornare. ","")&amp;IF(C1877="","Lipsește explicația. ","")))</f>
        <v/>
      </c>
      <c r="L1877" s="1" t="str">
        <f>IF(B1877="","",B1877&amp;"|"&amp;COUNTIF($B$5:B1877,B1877))</f>
        <v/>
      </c>
      <c r="M1877" s="1" t="str">
        <f t="shared" si="89"/>
        <v/>
      </c>
    </row>
    <row r="1878" spans="2:13" x14ac:dyDescent="0.2">
      <c r="B1878" s="18"/>
      <c r="C1878" s="13"/>
      <c r="D1878" s="22"/>
      <c r="E1878" s="22"/>
      <c r="F1878" s="23"/>
      <c r="G1878" s="24" t="str">
        <f>IF(B1878="","",IFERROR(INDEX('Registru note'!$C$5:$C$504,MATCH(B1878,'Registru note'!$B$5:$B$504,0)),""))</f>
        <v/>
      </c>
      <c r="H1878" s="25" t="str">
        <f t="shared" si="87"/>
        <v/>
      </c>
      <c r="I1878" s="25" t="str">
        <f t="shared" si="88"/>
        <v/>
      </c>
      <c r="J1878" s="15" t="str">
        <f>IF(B1878="","",IFERROR(INDEX('Registru note'!$D$5:$D$504,MATCH(B1878,'Registru note'!$B$5:$B$504,0)),""))</f>
        <v/>
      </c>
      <c r="K1878" s="17" t="str">
        <f>IF(AND(B1878="",D1878="",E1878=""),"",TRIM(IF(ISNA(MATCH(B1878,'Registru note'!$B$5:$B$504,0)),"Nota nu există în registru. ","")&amp;IF(D1878="","Lipsește contul debitor. ",IF(NOT(OR(ISNUMBER(MATCH(TRIM(IF(ISNUMBER(FIND(".",D1878)),LEFT(D1878,FIND(".",D1878)-1),D1878)),PlanCont,0)),ISNUMBER(MATCH(LEFT(TRIM(IF(ISNUMBER(FIND(".",D1878)),LEFT(D1878,FIND(".",D1878)-1),D1878)),4),PlanCont,0)),ISNUMBER(MATCH(LEFT(TRIM(IF(ISNUMBER(FIND(".",D1878)),LEFT(D1878,FIND(".",D1878)-1),D1878)),3),PlanCont,0)))),"Contul debitor nu există în plan. ",""))&amp;IF(E1878="","Lipsește contul creditor. ",IF(NOT(OR(ISNUMBER(MATCH(TRIM(IF(ISNUMBER(FIND(".",E1878)),LEFT(E1878,FIND(".",E1878)-1),E1878)),PlanCont,0)),ISNUMBER(MATCH(LEFT(TRIM(IF(ISNUMBER(FIND(".",E1878)),LEFT(E1878,FIND(".",E1878)-1),E1878)),4),PlanCont,0)),ISNUMBER(MATCH(LEFT(TRIM(IF(ISNUMBER(FIND(".",E1878)),LEFT(E1878,FIND(".",E1878)-1),E1878)),3),PlanCont,0)))),"Contul creditor nu există în plan. ",""))&amp;IF(AND(D1878&lt;&gt;"",TRIM(D1878&amp;"")=TRIM(E1878&amp;"")),"Același cont pe debit și credit. ","")&amp;IF(N(F1878)=0,"Lipsește suma. ","")&amp;IF(AND(N(F1878)&lt;0,J1878&lt;&gt;"Stornare"),"Sumă negativă într-o notă care nu e de stornare. ","")&amp;IF(C1878="","Lipsește explicația. ","")))</f>
        <v/>
      </c>
      <c r="L1878" s="1" t="str">
        <f>IF(B1878="","",B1878&amp;"|"&amp;COUNTIF($B$5:B1878,B1878))</f>
        <v/>
      </c>
      <c r="M1878" s="1" t="str">
        <f t="shared" si="89"/>
        <v/>
      </c>
    </row>
    <row r="1879" spans="2:13" x14ac:dyDescent="0.2">
      <c r="B1879" s="18"/>
      <c r="C1879" s="13"/>
      <c r="D1879" s="22"/>
      <c r="E1879" s="22"/>
      <c r="F1879" s="23"/>
      <c r="G1879" s="24" t="str">
        <f>IF(B1879="","",IFERROR(INDEX('Registru note'!$C$5:$C$504,MATCH(B1879,'Registru note'!$B$5:$B$504,0)),""))</f>
        <v/>
      </c>
      <c r="H1879" s="25" t="str">
        <f t="shared" si="87"/>
        <v/>
      </c>
      <c r="I1879" s="25" t="str">
        <f t="shared" si="88"/>
        <v/>
      </c>
      <c r="J1879" s="15" t="str">
        <f>IF(B1879="","",IFERROR(INDEX('Registru note'!$D$5:$D$504,MATCH(B1879,'Registru note'!$B$5:$B$504,0)),""))</f>
        <v/>
      </c>
      <c r="K1879" s="17" t="str">
        <f>IF(AND(B1879="",D1879="",E1879=""),"",TRIM(IF(ISNA(MATCH(B1879,'Registru note'!$B$5:$B$504,0)),"Nota nu există în registru. ","")&amp;IF(D1879="","Lipsește contul debitor. ",IF(NOT(OR(ISNUMBER(MATCH(TRIM(IF(ISNUMBER(FIND(".",D1879)),LEFT(D1879,FIND(".",D1879)-1),D1879)),PlanCont,0)),ISNUMBER(MATCH(LEFT(TRIM(IF(ISNUMBER(FIND(".",D1879)),LEFT(D1879,FIND(".",D1879)-1),D1879)),4),PlanCont,0)),ISNUMBER(MATCH(LEFT(TRIM(IF(ISNUMBER(FIND(".",D1879)),LEFT(D1879,FIND(".",D1879)-1),D1879)),3),PlanCont,0)))),"Contul debitor nu există în plan. ",""))&amp;IF(E1879="","Lipsește contul creditor. ",IF(NOT(OR(ISNUMBER(MATCH(TRIM(IF(ISNUMBER(FIND(".",E1879)),LEFT(E1879,FIND(".",E1879)-1),E1879)),PlanCont,0)),ISNUMBER(MATCH(LEFT(TRIM(IF(ISNUMBER(FIND(".",E1879)),LEFT(E1879,FIND(".",E1879)-1),E1879)),4),PlanCont,0)),ISNUMBER(MATCH(LEFT(TRIM(IF(ISNUMBER(FIND(".",E1879)),LEFT(E1879,FIND(".",E1879)-1),E1879)),3),PlanCont,0)))),"Contul creditor nu există în plan. ",""))&amp;IF(AND(D1879&lt;&gt;"",TRIM(D1879&amp;"")=TRIM(E1879&amp;"")),"Același cont pe debit și credit. ","")&amp;IF(N(F1879)=0,"Lipsește suma. ","")&amp;IF(AND(N(F1879)&lt;0,J1879&lt;&gt;"Stornare"),"Sumă negativă într-o notă care nu e de stornare. ","")&amp;IF(C1879="","Lipsește explicația. ","")))</f>
        <v/>
      </c>
      <c r="L1879" s="1" t="str">
        <f>IF(B1879="","",B1879&amp;"|"&amp;COUNTIF($B$5:B1879,B1879))</f>
        <v/>
      </c>
      <c r="M1879" s="1" t="str">
        <f t="shared" si="89"/>
        <v/>
      </c>
    </row>
    <row r="1880" spans="2:13" x14ac:dyDescent="0.2">
      <c r="B1880" s="18"/>
      <c r="C1880" s="13"/>
      <c r="D1880" s="22"/>
      <c r="E1880" s="22"/>
      <c r="F1880" s="23"/>
      <c r="G1880" s="24" t="str">
        <f>IF(B1880="","",IFERROR(INDEX('Registru note'!$C$5:$C$504,MATCH(B1880,'Registru note'!$B$5:$B$504,0)),""))</f>
        <v/>
      </c>
      <c r="H1880" s="25" t="str">
        <f t="shared" si="87"/>
        <v/>
      </c>
      <c r="I1880" s="25" t="str">
        <f t="shared" si="88"/>
        <v/>
      </c>
      <c r="J1880" s="15" t="str">
        <f>IF(B1880="","",IFERROR(INDEX('Registru note'!$D$5:$D$504,MATCH(B1880,'Registru note'!$B$5:$B$504,0)),""))</f>
        <v/>
      </c>
      <c r="K1880" s="17" t="str">
        <f>IF(AND(B1880="",D1880="",E1880=""),"",TRIM(IF(ISNA(MATCH(B1880,'Registru note'!$B$5:$B$504,0)),"Nota nu există în registru. ","")&amp;IF(D1880="","Lipsește contul debitor. ",IF(NOT(OR(ISNUMBER(MATCH(TRIM(IF(ISNUMBER(FIND(".",D1880)),LEFT(D1880,FIND(".",D1880)-1),D1880)),PlanCont,0)),ISNUMBER(MATCH(LEFT(TRIM(IF(ISNUMBER(FIND(".",D1880)),LEFT(D1880,FIND(".",D1880)-1),D1880)),4),PlanCont,0)),ISNUMBER(MATCH(LEFT(TRIM(IF(ISNUMBER(FIND(".",D1880)),LEFT(D1880,FIND(".",D1880)-1),D1880)),3),PlanCont,0)))),"Contul debitor nu există în plan. ",""))&amp;IF(E1880="","Lipsește contul creditor. ",IF(NOT(OR(ISNUMBER(MATCH(TRIM(IF(ISNUMBER(FIND(".",E1880)),LEFT(E1880,FIND(".",E1880)-1),E1880)),PlanCont,0)),ISNUMBER(MATCH(LEFT(TRIM(IF(ISNUMBER(FIND(".",E1880)),LEFT(E1880,FIND(".",E1880)-1),E1880)),4),PlanCont,0)),ISNUMBER(MATCH(LEFT(TRIM(IF(ISNUMBER(FIND(".",E1880)),LEFT(E1880,FIND(".",E1880)-1),E1880)),3),PlanCont,0)))),"Contul creditor nu există în plan. ",""))&amp;IF(AND(D1880&lt;&gt;"",TRIM(D1880&amp;"")=TRIM(E1880&amp;"")),"Același cont pe debit și credit. ","")&amp;IF(N(F1880)=0,"Lipsește suma. ","")&amp;IF(AND(N(F1880)&lt;0,J1880&lt;&gt;"Stornare"),"Sumă negativă într-o notă care nu e de stornare. ","")&amp;IF(C1880="","Lipsește explicația. ","")))</f>
        <v/>
      </c>
      <c r="L1880" s="1" t="str">
        <f>IF(B1880="","",B1880&amp;"|"&amp;COUNTIF($B$5:B1880,B1880))</f>
        <v/>
      </c>
      <c r="M1880" s="1" t="str">
        <f t="shared" si="89"/>
        <v/>
      </c>
    </row>
    <row r="1881" spans="2:13" x14ac:dyDescent="0.2">
      <c r="B1881" s="18"/>
      <c r="C1881" s="13"/>
      <c r="D1881" s="22"/>
      <c r="E1881" s="22"/>
      <c r="F1881" s="23"/>
      <c r="G1881" s="24" t="str">
        <f>IF(B1881="","",IFERROR(INDEX('Registru note'!$C$5:$C$504,MATCH(B1881,'Registru note'!$B$5:$B$504,0)),""))</f>
        <v/>
      </c>
      <c r="H1881" s="25" t="str">
        <f t="shared" si="87"/>
        <v/>
      </c>
      <c r="I1881" s="25" t="str">
        <f t="shared" si="88"/>
        <v/>
      </c>
      <c r="J1881" s="15" t="str">
        <f>IF(B1881="","",IFERROR(INDEX('Registru note'!$D$5:$D$504,MATCH(B1881,'Registru note'!$B$5:$B$504,0)),""))</f>
        <v/>
      </c>
      <c r="K1881" s="17" t="str">
        <f>IF(AND(B1881="",D1881="",E1881=""),"",TRIM(IF(ISNA(MATCH(B1881,'Registru note'!$B$5:$B$504,0)),"Nota nu există în registru. ","")&amp;IF(D1881="","Lipsește contul debitor. ",IF(NOT(OR(ISNUMBER(MATCH(TRIM(IF(ISNUMBER(FIND(".",D1881)),LEFT(D1881,FIND(".",D1881)-1),D1881)),PlanCont,0)),ISNUMBER(MATCH(LEFT(TRIM(IF(ISNUMBER(FIND(".",D1881)),LEFT(D1881,FIND(".",D1881)-1),D1881)),4),PlanCont,0)),ISNUMBER(MATCH(LEFT(TRIM(IF(ISNUMBER(FIND(".",D1881)),LEFT(D1881,FIND(".",D1881)-1),D1881)),3),PlanCont,0)))),"Contul debitor nu există în plan. ",""))&amp;IF(E1881="","Lipsește contul creditor. ",IF(NOT(OR(ISNUMBER(MATCH(TRIM(IF(ISNUMBER(FIND(".",E1881)),LEFT(E1881,FIND(".",E1881)-1),E1881)),PlanCont,0)),ISNUMBER(MATCH(LEFT(TRIM(IF(ISNUMBER(FIND(".",E1881)),LEFT(E1881,FIND(".",E1881)-1),E1881)),4),PlanCont,0)),ISNUMBER(MATCH(LEFT(TRIM(IF(ISNUMBER(FIND(".",E1881)),LEFT(E1881,FIND(".",E1881)-1),E1881)),3),PlanCont,0)))),"Contul creditor nu există în plan. ",""))&amp;IF(AND(D1881&lt;&gt;"",TRIM(D1881&amp;"")=TRIM(E1881&amp;"")),"Același cont pe debit și credit. ","")&amp;IF(N(F1881)=0,"Lipsește suma. ","")&amp;IF(AND(N(F1881)&lt;0,J1881&lt;&gt;"Stornare"),"Sumă negativă într-o notă care nu e de stornare. ","")&amp;IF(C1881="","Lipsește explicația. ","")))</f>
        <v/>
      </c>
      <c r="L1881" s="1" t="str">
        <f>IF(B1881="","",B1881&amp;"|"&amp;COUNTIF($B$5:B1881,B1881))</f>
        <v/>
      </c>
      <c r="M1881" s="1" t="str">
        <f t="shared" si="89"/>
        <v/>
      </c>
    </row>
    <row r="1882" spans="2:13" x14ac:dyDescent="0.2">
      <c r="B1882" s="18"/>
      <c r="C1882" s="13"/>
      <c r="D1882" s="22"/>
      <c r="E1882" s="22"/>
      <c r="F1882" s="23"/>
      <c r="G1882" s="24" t="str">
        <f>IF(B1882="","",IFERROR(INDEX('Registru note'!$C$5:$C$504,MATCH(B1882,'Registru note'!$B$5:$B$504,0)),""))</f>
        <v/>
      </c>
      <c r="H1882" s="25" t="str">
        <f t="shared" si="87"/>
        <v/>
      </c>
      <c r="I1882" s="25" t="str">
        <f t="shared" si="88"/>
        <v/>
      </c>
      <c r="J1882" s="15" t="str">
        <f>IF(B1882="","",IFERROR(INDEX('Registru note'!$D$5:$D$504,MATCH(B1882,'Registru note'!$B$5:$B$504,0)),""))</f>
        <v/>
      </c>
      <c r="K1882" s="17" t="str">
        <f>IF(AND(B1882="",D1882="",E1882=""),"",TRIM(IF(ISNA(MATCH(B1882,'Registru note'!$B$5:$B$504,0)),"Nota nu există în registru. ","")&amp;IF(D1882="","Lipsește contul debitor. ",IF(NOT(OR(ISNUMBER(MATCH(TRIM(IF(ISNUMBER(FIND(".",D1882)),LEFT(D1882,FIND(".",D1882)-1),D1882)),PlanCont,0)),ISNUMBER(MATCH(LEFT(TRIM(IF(ISNUMBER(FIND(".",D1882)),LEFT(D1882,FIND(".",D1882)-1),D1882)),4),PlanCont,0)),ISNUMBER(MATCH(LEFT(TRIM(IF(ISNUMBER(FIND(".",D1882)),LEFT(D1882,FIND(".",D1882)-1),D1882)),3),PlanCont,0)))),"Contul debitor nu există în plan. ",""))&amp;IF(E1882="","Lipsește contul creditor. ",IF(NOT(OR(ISNUMBER(MATCH(TRIM(IF(ISNUMBER(FIND(".",E1882)),LEFT(E1882,FIND(".",E1882)-1),E1882)),PlanCont,0)),ISNUMBER(MATCH(LEFT(TRIM(IF(ISNUMBER(FIND(".",E1882)),LEFT(E1882,FIND(".",E1882)-1),E1882)),4),PlanCont,0)),ISNUMBER(MATCH(LEFT(TRIM(IF(ISNUMBER(FIND(".",E1882)),LEFT(E1882,FIND(".",E1882)-1),E1882)),3),PlanCont,0)))),"Contul creditor nu există în plan. ",""))&amp;IF(AND(D1882&lt;&gt;"",TRIM(D1882&amp;"")=TRIM(E1882&amp;"")),"Același cont pe debit și credit. ","")&amp;IF(N(F1882)=0,"Lipsește suma. ","")&amp;IF(AND(N(F1882)&lt;0,J1882&lt;&gt;"Stornare"),"Sumă negativă într-o notă care nu e de stornare. ","")&amp;IF(C1882="","Lipsește explicația. ","")))</f>
        <v/>
      </c>
      <c r="L1882" s="1" t="str">
        <f>IF(B1882="","",B1882&amp;"|"&amp;COUNTIF($B$5:B1882,B1882))</f>
        <v/>
      </c>
      <c r="M1882" s="1" t="str">
        <f t="shared" si="89"/>
        <v/>
      </c>
    </row>
    <row r="1883" spans="2:13" x14ac:dyDescent="0.2">
      <c r="B1883" s="18"/>
      <c r="C1883" s="13"/>
      <c r="D1883" s="22"/>
      <c r="E1883" s="22"/>
      <c r="F1883" s="23"/>
      <c r="G1883" s="24" t="str">
        <f>IF(B1883="","",IFERROR(INDEX('Registru note'!$C$5:$C$504,MATCH(B1883,'Registru note'!$B$5:$B$504,0)),""))</f>
        <v/>
      </c>
      <c r="H1883" s="25" t="str">
        <f t="shared" si="87"/>
        <v/>
      </c>
      <c r="I1883" s="25" t="str">
        <f t="shared" si="88"/>
        <v/>
      </c>
      <c r="J1883" s="15" t="str">
        <f>IF(B1883="","",IFERROR(INDEX('Registru note'!$D$5:$D$504,MATCH(B1883,'Registru note'!$B$5:$B$504,0)),""))</f>
        <v/>
      </c>
      <c r="K1883" s="17" t="str">
        <f>IF(AND(B1883="",D1883="",E1883=""),"",TRIM(IF(ISNA(MATCH(B1883,'Registru note'!$B$5:$B$504,0)),"Nota nu există în registru. ","")&amp;IF(D1883="","Lipsește contul debitor. ",IF(NOT(OR(ISNUMBER(MATCH(TRIM(IF(ISNUMBER(FIND(".",D1883)),LEFT(D1883,FIND(".",D1883)-1),D1883)),PlanCont,0)),ISNUMBER(MATCH(LEFT(TRIM(IF(ISNUMBER(FIND(".",D1883)),LEFT(D1883,FIND(".",D1883)-1),D1883)),4),PlanCont,0)),ISNUMBER(MATCH(LEFT(TRIM(IF(ISNUMBER(FIND(".",D1883)),LEFT(D1883,FIND(".",D1883)-1),D1883)),3),PlanCont,0)))),"Contul debitor nu există în plan. ",""))&amp;IF(E1883="","Lipsește contul creditor. ",IF(NOT(OR(ISNUMBER(MATCH(TRIM(IF(ISNUMBER(FIND(".",E1883)),LEFT(E1883,FIND(".",E1883)-1),E1883)),PlanCont,0)),ISNUMBER(MATCH(LEFT(TRIM(IF(ISNUMBER(FIND(".",E1883)),LEFT(E1883,FIND(".",E1883)-1),E1883)),4),PlanCont,0)),ISNUMBER(MATCH(LEFT(TRIM(IF(ISNUMBER(FIND(".",E1883)),LEFT(E1883,FIND(".",E1883)-1),E1883)),3),PlanCont,0)))),"Contul creditor nu există în plan. ",""))&amp;IF(AND(D1883&lt;&gt;"",TRIM(D1883&amp;"")=TRIM(E1883&amp;"")),"Același cont pe debit și credit. ","")&amp;IF(N(F1883)=0,"Lipsește suma. ","")&amp;IF(AND(N(F1883)&lt;0,J1883&lt;&gt;"Stornare"),"Sumă negativă într-o notă care nu e de stornare. ","")&amp;IF(C1883="","Lipsește explicația. ","")))</f>
        <v/>
      </c>
      <c r="L1883" s="1" t="str">
        <f>IF(B1883="","",B1883&amp;"|"&amp;COUNTIF($B$5:B1883,B1883))</f>
        <v/>
      </c>
      <c r="M1883" s="1" t="str">
        <f t="shared" si="89"/>
        <v/>
      </c>
    </row>
    <row r="1884" spans="2:13" x14ac:dyDescent="0.2">
      <c r="B1884" s="18"/>
      <c r="C1884" s="13"/>
      <c r="D1884" s="22"/>
      <c r="E1884" s="22"/>
      <c r="F1884" s="23"/>
      <c r="G1884" s="24" t="str">
        <f>IF(B1884="","",IFERROR(INDEX('Registru note'!$C$5:$C$504,MATCH(B1884,'Registru note'!$B$5:$B$504,0)),""))</f>
        <v/>
      </c>
      <c r="H1884" s="25" t="str">
        <f t="shared" si="87"/>
        <v/>
      </c>
      <c r="I1884" s="25" t="str">
        <f t="shared" si="88"/>
        <v/>
      </c>
      <c r="J1884" s="15" t="str">
        <f>IF(B1884="","",IFERROR(INDEX('Registru note'!$D$5:$D$504,MATCH(B1884,'Registru note'!$B$5:$B$504,0)),""))</f>
        <v/>
      </c>
      <c r="K1884" s="17" t="str">
        <f>IF(AND(B1884="",D1884="",E1884=""),"",TRIM(IF(ISNA(MATCH(B1884,'Registru note'!$B$5:$B$504,0)),"Nota nu există în registru. ","")&amp;IF(D1884="","Lipsește contul debitor. ",IF(NOT(OR(ISNUMBER(MATCH(TRIM(IF(ISNUMBER(FIND(".",D1884)),LEFT(D1884,FIND(".",D1884)-1),D1884)),PlanCont,0)),ISNUMBER(MATCH(LEFT(TRIM(IF(ISNUMBER(FIND(".",D1884)),LEFT(D1884,FIND(".",D1884)-1),D1884)),4),PlanCont,0)),ISNUMBER(MATCH(LEFT(TRIM(IF(ISNUMBER(FIND(".",D1884)),LEFT(D1884,FIND(".",D1884)-1),D1884)),3),PlanCont,0)))),"Contul debitor nu există în plan. ",""))&amp;IF(E1884="","Lipsește contul creditor. ",IF(NOT(OR(ISNUMBER(MATCH(TRIM(IF(ISNUMBER(FIND(".",E1884)),LEFT(E1884,FIND(".",E1884)-1),E1884)),PlanCont,0)),ISNUMBER(MATCH(LEFT(TRIM(IF(ISNUMBER(FIND(".",E1884)),LEFT(E1884,FIND(".",E1884)-1),E1884)),4),PlanCont,0)),ISNUMBER(MATCH(LEFT(TRIM(IF(ISNUMBER(FIND(".",E1884)),LEFT(E1884,FIND(".",E1884)-1),E1884)),3),PlanCont,0)))),"Contul creditor nu există în plan. ",""))&amp;IF(AND(D1884&lt;&gt;"",TRIM(D1884&amp;"")=TRIM(E1884&amp;"")),"Același cont pe debit și credit. ","")&amp;IF(N(F1884)=0,"Lipsește suma. ","")&amp;IF(AND(N(F1884)&lt;0,J1884&lt;&gt;"Stornare"),"Sumă negativă într-o notă care nu e de stornare. ","")&amp;IF(C1884="","Lipsește explicația. ","")))</f>
        <v/>
      </c>
      <c r="L1884" s="1" t="str">
        <f>IF(B1884="","",B1884&amp;"|"&amp;COUNTIF($B$5:B1884,B1884))</f>
        <v/>
      </c>
      <c r="M1884" s="1" t="str">
        <f t="shared" si="89"/>
        <v/>
      </c>
    </row>
    <row r="1885" spans="2:13" x14ac:dyDescent="0.2">
      <c r="B1885" s="18"/>
      <c r="C1885" s="13"/>
      <c r="D1885" s="22"/>
      <c r="E1885" s="22"/>
      <c r="F1885" s="23"/>
      <c r="G1885" s="24" t="str">
        <f>IF(B1885="","",IFERROR(INDEX('Registru note'!$C$5:$C$504,MATCH(B1885,'Registru note'!$B$5:$B$504,0)),""))</f>
        <v/>
      </c>
      <c r="H1885" s="25" t="str">
        <f t="shared" si="87"/>
        <v/>
      </c>
      <c r="I1885" s="25" t="str">
        <f t="shared" si="88"/>
        <v/>
      </c>
      <c r="J1885" s="15" t="str">
        <f>IF(B1885="","",IFERROR(INDEX('Registru note'!$D$5:$D$504,MATCH(B1885,'Registru note'!$B$5:$B$504,0)),""))</f>
        <v/>
      </c>
      <c r="K1885" s="17" t="str">
        <f>IF(AND(B1885="",D1885="",E1885=""),"",TRIM(IF(ISNA(MATCH(B1885,'Registru note'!$B$5:$B$504,0)),"Nota nu există în registru. ","")&amp;IF(D1885="","Lipsește contul debitor. ",IF(NOT(OR(ISNUMBER(MATCH(TRIM(IF(ISNUMBER(FIND(".",D1885)),LEFT(D1885,FIND(".",D1885)-1),D1885)),PlanCont,0)),ISNUMBER(MATCH(LEFT(TRIM(IF(ISNUMBER(FIND(".",D1885)),LEFT(D1885,FIND(".",D1885)-1),D1885)),4),PlanCont,0)),ISNUMBER(MATCH(LEFT(TRIM(IF(ISNUMBER(FIND(".",D1885)),LEFT(D1885,FIND(".",D1885)-1),D1885)),3),PlanCont,0)))),"Contul debitor nu există în plan. ",""))&amp;IF(E1885="","Lipsește contul creditor. ",IF(NOT(OR(ISNUMBER(MATCH(TRIM(IF(ISNUMBER(FIND(".",E1885)),LEFT(E1885,FIND(".",E1885)-1),E1885)),PlanCont,0)),ISNUMBER(MATCH(LEFT(TRIM(IF(ISNUMBER(FIND(".",E1885)),LEFT(E1885,FIND(".",E1885)-1),E1885)),4),PlanCont,0)),ISNUMBER(MATCH(LEFT(TRIM(IF(ISNUMBER(FIND(".",E1885)),LEFT(E1885,FIND(".",E1885)-1),E1885)),3),PlanCont,0)))),"Contul creditor nu există în plan. ",""))&amp;IF(AND(D1885&lt;&gt;"",TRIM(D1885&amp;"")=TRIM(E1885&amp;"")),"Același cont pe debit și credit. ","")&amp;IF(N(F1885)=0,"Lipsește suma. ","")&amp;IF(AND(N(F1885)&lt;0,J1885&lt;&gt;"Stornare"),"Sumă negativă într-o notă care nu e de stornare. ","")&amp;IF(C1885="","Lipsește explicația. ","")))</f>
        <v/>
      </c>
      <c r="L1885" s="1" t="str">
        <f>IF(B1885="","",B1885&amp;"|"&amp;COUNTIF($B$5:B1885,B1885))</f>
        <v/>
      </c>
      <c r="M1885" s="1" t="str">
        <f t="shared" si="89"/>
        <v/>
      </c>
    </row>
    <row r="1886" spans="2:13" x14ac:dyDescent="0.2">
      <c r="B1886" s="18"/>
      <c r="C1886" s="13"/>
      <c r="D1886" s="22"/>
      <c r="E1886" s="22"/>
      <c r="F1886" s="23"/>
      <c r="G1886" s="24" t="str">
        <f>IF(B1886="","",IFERROR(INDEX('Registru note'!$C$5:$C$504,MATCH(B1886,'Registru note'!$B$5:$B$504,0)),""))</f>
        <v/>
      </c>
      <c r="H1886" s="25" t="str">
        <f t="shared" si="87"/>
        <v/>
      </c>
      <c r="I1886" s="25" t="str">
        <f t="shared" si="88"/>
        <v/>
      </c>
      <c r="J1886" s="15" t="str">
        <f>IF(B1886="","",IFERROR(INDEX('Registru note'!$D$5:$D$504,MATCH(B1886,'Registru note'!$B$5:$B$504,0)),""))</f>
        <v/>
      </c>
      <c r="K1886" s="17" t="str">
        <f>IF(AND(B1886="",D1886="",E1886=""),"",TRIM(IF(ISNA(MATCH(B1886,'Registru note'!$B$5:$B$504,0)),"Nota nu există în registru. ","")&amp;IF(D1886="","Lipsește contul debitor. ",IF(NOT(OR(ISNUMBER(MATCH(TRIM(IF(ISNUMBER(FIND(".",D1886)),LEFT(D1886,FIND(".",D1886)-1),D1886)),PlanCont,0)),ISNUMBER(MATCH(LEFT(TRIM(IF(ISNUMBER(FIND(".",D1886)),LEFT(D1886,FIND(".",D1886)-1),D1886)),4),PlanCont,0)),ISNUMBER(MATCH(LEFT(TRIM(IF(ISNUMBER(FIND(".",D1886)),LEFT(D1886,FIND(".",D1886)-1),D1886)),3),PlanCont,0)))),"Contul debitor nu există în plan. ",""))&amp;IF(E1886="","Lipsește contul creditor. ",IF(NOT(OR(ISNUMBER(MATCH(TRIM(IF(ISNUMBER(FIND(".",E1886)),LEFT(E1886,FIND(".",E1886)-1),E1886)),PlanCont,0)),ISNUMBER(MATCH(LEFT(TRIM(IF(ISNUMBER(FIND(".",E1886)),LEFT(E1886,FIND(".",E1886)-1),E1886)),4),PlanCont,0)),ISNUMBER(MATCH(LEFT(TRIM(IF(ISNUMBER(FIND(".",E1886)),LEFT(E1886,FIND(".",E1886)-1),E1886)),3),PlanCont,0)))),"Contul creditor nu există în plan. ",""))&amp;IF(AND(D1886&lt;&gt;"",TRIM(D1886&amp;"")=TRIM(E1886&amp;"")),"Același cont pe debit și credit. ","")&amp;IF(N(F1886)=0,"Lipsește suma. ","")&amp;IF(AND(N(F1886)&lt;0,J1886&lt;&gt;"Stornare"),"Sumă negativă într-o notă care nu e de stornare. ","")&amp;IF(C1886="","Lipsește explicația. ","")))</f>
        <v/>
      </c>
      <c r="L1886" s="1" t="str">
        <f>IF(B1886="","",B1886&amp;"|"&amp;COUNTIF($B$5:B1886,B1886))</f>
        <v/>
      </c>
      <c r="M1886" s="1" t="str">
        <f t="shared" si="89"/>
        <v/>
      </c>
    </row>
    <row r="1887" spans="2:13" x14ac:dyDescent="0.2">
      <c r="B1887" s="18"/>
      <c r="C1887" s="13"/>
      <c r="D1887" s="22"/>
      <c r="E1887" s="22"/>
      <c r="F1887" s="23"/>
      <c r="G1887" s="24" t="str">
        <f>IF(B1887="","",IFERROR(INDEX('Registru note'!$C$5:$C$504,MATCH(B1887,'Registru note'!$B$5:$B$504,0)),""))</f>
        <v/>
      </c>
      <c r="H1887" s="25" t="str">
        <f t="shared" si="87"/>
        <v/>
      </c>
      <c r="I1887" s="25" t="str">
        <f t="shared" si="88"/>
        <v/>
      </c>
      <c r="J1887" s="15" t="str">
        <f>IF(B1887="","",IFERROR(INDEX('Registru note'!$D$5:$D$504,MATCH(B1887,'Registru note'!$B$5:$B$504,0)),""))</f>
        <v/>
      </c>
      <c r="K1887" s="17" t="str">
        <f>IF(AND(B1887="",D1887="",E1887=""),"",TRIM(IF(ISNA(MATCH(B1887,'Registru note'!$B$5:$B$504,0)),"Nota nu există în registru. ","")&amp;IF(D1887="","Lipsește contul debitor. ",IF(NOT(OR(ISNUMBER(MATCH(TRIM(IF(ISNUMBER(FIND(".",D1887)),LEFT(D1887,FIND(".",D1887)-1),D1887)),PlanCont,0)),ISNUMBER(MATCH(LEFT(TRIM(IF(ISNUMBER(FIND(".",D1887)),LEFT(D1887,FIND(".",D1887)-1),D1887)),4),PlanCont,0)),ISNUMBER(MATCH(LEFT(TRIM(IF(ISNUMBER(FIND(".",D1887)),LEFT(D1887,FIND(".",D1887)-1),D1887)),3),PlanCont,0)))),"Contul debitor nu există în plan. ",""))&amp;IF(E1887="","Lipsește contul creditor. ",IF(NOT(OR(ISNUMBER(MATCH(TRIM(IF(ISNUMBER(FIND(".",E1887)),LEFT(E1887,FIND(".",E1887)-1),E1887)),PlanCont,0)),ISNUMBER(MATCH(LEFT(TRIM(IF(ISNUMBER(FIND(".",E1887)),LEFT(E1887,FIND(".",E1887)-1),E1887)),4),PlanCont,0)),ISNUMBER(MATCH(LEFT(TRIM(IF(ISNUMBER(FIND(".",E1887)),LEFT(E1887,FIND(".",E1887)-1),E1887)),3),PlanCont,0)))),"Contul creditor nu există în plan. ",""))&amp;IF(AND(D1887&lt;&gt;"",TRIM(D1887&amp;"")=TRIM(E1887&amp;"")),"Același cont pe debit și credit. ","")&amp;IF(N(F1887)=0,"Lipsește suma. ","")&amp;IF(AND(N(F1887)&lt;0,J1887&lt;&gt;"Stornare"),"Sumă negativă într-o notă care nu e de stornare. ","")&amp;IF(C1887="","Lipsește explicația. ","")))</f>
        <v/>
      </c>
      <c r="L1887" s="1" t="str">
        <f>IF(B1887="","",B1887&amp;"|"&amp;COUNTIF($B$5:B1887,B1887))</f>
        <v/>
      </c>
      <c r="M1887" s="1" t="str">
        <f t="shared" si="89"/>
        <v/>
      </c>
    </row>
    <row r="1888" spans="2:13" x14ac:dyDescent="0.2">
      <c r="B1888" s="18"/>
      <c r="C1888" s="13"/>
      <c r="D1888" s="22"/>
      <c r="E1888" s="22"/>
      <c r="F1888" s="23"/>
      <c r="G1888" s="24" t="str">
        <f>IF(B1888="","",IFERROR(INDEX('Registru note'!$C$5:$C$504,MATCH(B1888,'Registru note'!$B$5:$B$504,0)),""))</f>
        <v/>
      </c>
      <c r="H1888" s="25" t="str">
        <f t="shared" si="87"/>
        <v/>
      </c>
      <c r="I1888" s="25" t="str">
        <f t="shared" si="88"/>
        <v/>
      </c>
      <c r="J1888" s="15" t="str">
        <f>IF(B1888="","",IFERROR(INDEX('Registru note'!$D$5:$D$504,MATCH(B1888,'Registru note'!$B$5:$B$504,0)),""))</f>
        <v/>
      </c>
      <c r="K1888" s="17" t="str">
        <f>IF(AND(B1888="",D1888="",E1888=""),"",TRIM(IF(ISNA(MATCH(B1888,'Registru note'!$B$5:$B$504,0)),"Nota nu există în registru. ","")&amp;IF(D1888="","Lipsește contul debitor. ",IF(NOT(OR(ISNUMBER(MATCH(TRIM(IF(ISNUMBER(FIND(".",D1888)),LEFT(D1888,FIND(".",D1888)-1),D1888)),PlanCont,0)),ISNUMBER(MATCH(LEFT(TRIM(IF(ISNUMBER(FIND(".",D1888)),LEFT(D1888,FIND(".",D1888)-1),D1888)),4),PlanCont,0)),ISNUMBER(MATCH(LEFT(TRIM(IF(ISNUMBER(FIND(".",D1888)),LEFT(D1888,FIND(".",D1888)-1),D1888)),3),PlanCont,0)))),"Contul debitor nu există în plan. ",""))&amp;IF(E1888="","Lipsește contul creditor. ",IF(NOT(OR(ISNUMBER(MATCH(TRIM(IF(ISNUMBER(FIND(".",E1888)),LEFT(E1888,FIND(".",E1888)-1),E1888)),PlanCont,0)),ISNUMBER(MATCH(LEFT(TRIM(IF(ISNUMBER(FIND(".",E1888)),LEFT(E1888,FIND(".",E1888)-1),E1888)),4),PlanCont,0)),ISNUMBER(MATCH(LEFT(TRIM(IF(ISNUMBER(FIND(".",E1888)),LEFT(E1888,FIND(".",E1888)-1),E1888)),3),PlanCont,0)))),"Contul creditor nu există în plan. ",""))&amp;IF(AND(D1888&lt;&gt;"",TRIM(D1888&amp;"")=TRIM(E1888&amp;"")),"Același cont pe debit și credit. ","")&amp;IF(N(F1888)=0,"Lipsește suma. ","")&amp;IF(AND(N(F1888)&lt;0,J1888&lt;&gt;"Stornare"),"Sumă negativă într-o notă care nu e de stornare. ","")&amp;IF(C1888="","Lipsește explicația. ","")))</f>
        <v/>
      </c>
      <c r="L1888" s="1" t="str">
        <f>IF(B1888="","",B1888&amp;"|"&amp;COUNTIF($B$5:B1888,B1888))</f>
        <v/>
      </c>
      <c r="M1888" s="1" t="str">
        <f t="shared" si="89"/>
        <v/>
      </c>
    </row>
    <row r="1889" spans="2:13" x14ac:dyDescent="0.2">
      <c r="B1889" s="18"/>
      <c r="C1889" s="13"/>
      <c r="D1889" s="22"/>
      <c r="E1889" s="22"/>
      <c r="F1889" s="23"/>
      <c r="G1889" s="24" t="str">
        <f>IF(B1889="","",IFERROR(INDEX('Registru note'!$C$5:$C$504,MATCH(B1889,'Registru note'!$B$5:$B$504,0)),""))</f>
        <v/>
      </c>
      <c r="H1889" s="25" t="str">
        <f t="shared" si="87"/>
        <v/>
      </c>
      <c r="I1889" s="25" t="str">
        <f t="shared" si="88"/>
        <v/>
      </c>
      <c r="J1889" s="15" t="str">
        <f>IF(B1889="","",IFERROR(INDEX('Registru note'!$D$5:$D$504,MATCH(B1889,'Registru note'!$B$5:$B$504,0)),""))</f>
        <v/>
      </c>
      <c r="K1889" s="17" t="str">
        <f>IF(AND(B1889="",D1889="",E1889=""),"",TRIM(IF(ISNA(MATCH(B1889,'Registru note'!$B$5:$B$504,0)),"Nota nu există în registru. ","")&amp;IF(D1889="","Lipsește contul debitor. ",IF(NOT(OR(ISNUMBER(MATCH(TRIM(IF(ISNUMBER(FIND(".",D1889)),LEFT(D1889,FIND(".",D1889)-1),D1889)),PlanCont,0)),ISNUMBER(MATCH(LEFT(TRIM(IF(ISNUMBER(FIND(".",D1889)),LEFT(D1889,FIND(".",D1889)-1),D1889)),4),PlanCont,0)),ISNUMBER(MATCH(LEFT(TRIM(IF(ISNUMBER(FIND(".",D1889)),LEFT(D1889,FIND(".",D1889)-1),D1889)),3),PlanCont,0)))),"Contul debitor nu există în plan. ",""))&amp;IF(E1889="","Lipsește contul creditor. ",IF(NOT(OR(ISNUMBER(MATCH(TRIM(IF(ISNUMBER(FIND(".",E1889)),LEFT(E1889,FIND(".",E1889)-1),E1889)),PlanCont,0)),ISNUMBER(MATCH(LEFT(TRIM(IF(ISNUMBER(FIND(".",E1889)),LEFT(E1889,FIND(".",E1889)-1),E1889)),4),PlanCont,0)),ISNUMBER(MATCH(LEFT(TRIM(IF(ISNUMBER(FIND(".",E1889)),LEFT(E1889,FIND(".",E1889)-1),E1889)),3),PlanCont,0)))),"Contul creditor nu există în plan. ",""))&amp;IF(AND(D1889&lt;&gt;"",TRIM(D1889&amp;"")=TRIM(E1889&amp;"")),"Același cont pe debit și credit. ","")&amp;IF(N(F1889)=0,"Lipsește suma. ","")&amp;IF(AND(N(F1889)&lt;0,J1889&lt;&gt;"Stornare"),"Sumă negativă într-o notă care nu e de stornare. ","")&amp;IF(C1889="","Lipsește explicația. ","")))</f>
        <v/>
      </c>
      <c r="L1889" s="1" t="str">
        <f>IF(B1889="","",B1889&amp;"|"&amp;COUNTIF($B$5:B1889,B1889))</f>
        <v/>
      </c>
      <c r="M1889" s="1" t="str">
        <f t="shared" si="89"/>
        <v/>
      </c>
    </row>
    <row r="1890" spans="2:13" x14ac:dyDescent="0.2">
      <c r="B1890" s="18"/>
      <c r="C1890" s="13"/>
      <c r="D1890" s="22"/>
      <c r="E1890" s="22"/>
      <c r="F1890" s="23"/>
      <c r="G1890" s="24" t="str">
        <f>IF(B1890="","",IFERROR(INDEX('Registru note'!$C$5:$C$504,MATCH(B1890,'Registru note'!$B$5:$B$504,0)),""))</f>
        <v/>
      </c>
      <c r="H1890" s="25" t="str">
        <f t="shared" si="87"/>
        <v/>
      </c>
      <c r="I1890" s="25" t="str">
        <f t="shared" si="88"/>
        <v/>
      </c>
      <c r="J1890" s="15" t="str">
        <f>IF(B1890="","",IFERROR(INDEX('Registru note'!$D$5:$D$504,MATCH(B1890,'Registru note'!$B$5:$B$504,0)),""))</f>
        <v/>
      </c>
      <c r="K1890" s="17" t="str">
        <f>IF(AND(B1890="",D1890="",E1890=""),"",TRIM(IF(ISNA(MATCH(B1890,'Registru note'!$B$5:$B$504,0)),"Nota nu există în registru. ","")&amp;IF(D1890="","Lipsește contul debitor. ",IF(NOT(OR(ISNUMBER(MATCH(TRIM(IF(ISNUMBER(FIND(".",D1890)),LEFT(D1890,FIND(".",D1890)-1),D1890)),PlanCont,0)),ISNUMBER(MATCH(LEFT(TRIM(IF(ISNUMBER(FIND(".",D1890)),LEFT(D1890,FIND(".",D1890)-1),D1890)),4),PlanCont,0)),ISNUMBER(MATCH(LEFT(TRIM(IF(ISNUMBER(FIND(".",D1890)),LEFT(D1890,FIND(".",D1890)-1),D1890)),3),PlanCont,0)))),"Contul debitor nu există în plan. ",""))&amp;IF(E1890="","Lipsește contul creditor. ",IF(NOT(OR(ISNUMBER(MATCH(TRIM(IF(ISNUMBER(FIND(".",E1890)),LEFT(E1890,FIND(".",E1890)-1),E1890)),PlanCont,0)),ISNUMBER(MATCH(LEFT(TRIM(IF(ISNUMBER(FIND(".",E1890)),LEFT(E1890,FIND(".",E1890)-1),E1890)),4),PlanCont,0)),ISNUMBER(MATCH(LEFT(TRIM(IF(ISNUMBER(FIND(".",E1890)),LEFT(E1890,FIND(".",E1890)-1),E1890)),3),PlanCont,0)))),"Contul creditor nu există în plan. ",""))&amp;IF(AND(D1890&lt;&gt;"",TRIM(D1890&amp;"")=TRIM(E1890&amp;"")),"Același cont pe debit și credit. ","")&amp;IF(N(F1890)=0,"Lipsește suma. ","")&amp;IF(AND(N(F1890)&lt;0,J1890&lt;&gt;"Stornare"),"Sumă negativă într-o notă care nu e de stornare. ","")&amp;IF(C1890="","Lipsește explicația. ","")))</f>
        <v/>
      </c>
      <c r="L1890" s="1" t="str">
        <f>IF(B1890="","",B1890&amp;"|"&amp;COUNTIF($B$5:B1890,B1890))</f>
        <v/>
      </c>
      <c r="M1890" s="1" t="str">
        <f t="shared" si="89"/>
        <v/>
      </c>
    </row>
    <row r="1891" spans="2:13" x14ac:dyDescent="0.2">
      <c r="B1891" s="18"/>
      <c r="C1891" s="13"/>
      <c r="D1891" s="22"/>
      <c r="E1891" s="22"/>
      <c r="F1891" s="23"/>
      <c r="G1891" s="24" t="str">
        <f>IF(B1891="","",IFERROR(INDEX('Registru note'!$C$5:$C$504,MATCH(B1891,'Registru note'!$B$5:$B$504,0)),""))</f>
        <v/>
      </c>
      <c r="H1891" s="25" t="str">
        <f t="shared" si="87"/>
        <v/>
      </c>
      <c r="I1891" s="25" t="str">
        <f t="shared" si="88"/>
        <v/>
      </c>
      <c r="J1891" s="15" t="str">
        <f>IF(B1891="","",IFERROR(INDEX('Registru note'!$D$5:$D$504,MATCH(B1891,'Registru note'!$B$5:$B$504,0)),""))</f>
        <v/>
      </c>
      <c r="K1891" s="17" t="str">
        <f>IF(AND(B1891="",D1891="",E1891=""),"",TRIM(IF(ISNA(MATCH(B1891,'Registru note'!$B$5:$B$504,0)),"Nota nu există în registru. ","")&amp;IF(D1891="","Lipsește contul debitor. ",IF(NOT(OR(ISNUMBER(MATCH(TRIM(IF(ISNUMBER(FIND(".",D1891)),LEFT(D1891,FIND(".",D1891)-1),D1891)),PlanCont,0)),ISNUMBER(MATCH(LEFT(TRIM(IF(ISNUMBER(FIND(".",D1891)),LEFT(D1891,FIND(".",D1891)-1),D1891)),4),PlanCont,0)),ISNUMBER(MATCH(LEFT(TRIM(IF(ISNUMBER(FIND(".",D1891)),LEFT(D1891,FIND(".",D1891)-1),D1891)),3),PlanCont,0)))),"Contul debitor nu există în plan. ",""))&amp;IF(E1891="","Lipsește contul creditor. ",IF(NOT(OR(ISNUMBER(MATCH(TRIM(IF(ISNUMBER(FIND(".",E1891)),LEFT(E1891,FIND(".",E1891)-1),E1891)),PlanCont,0)),ISNUMBER(MATCH(LEFT(TRIM(IF(ISNUMBER(FIND(".",E1891)),LEFT(E1891,FIND(".",E1891)-1),E1891)),4),PlanCont,0)),ISNUMBER(MATCH(LEFT(TRIM(IF(ISNUMBER(FIND(".",E1891)),LEFT(E1891,FIND(".",E1891)-1),E1891)),3),PlanCont,0)))),"Contul creditor nu există în plan. ",""))&amp;IF(AND(D1891&lt;&gt;"",TRIM(D1891&amp;"")=TRIM(E1891&amp;"")),"Același cont pe debit și credit. ","")&amp;IF(N(F1891)=0,"Lipsește suma. ","")&amp;IF(AND(N(F1891)&lt;0,J1891&lt;&gt;"Stornare"),"Sumă negativă într-o notă care nu e de stornare. ","")&amp;IF(C1891="","Lipsește explicația. ","")))</f>
        <v/>
      </c>
      <c r="L1891" s="1" t="str">
        <f>IF(B1891="","",B1891&amp;"|"&amp;COUNTIF($B$5:B1891,B1891))</f>
        <v/>
      </c>
      <c r="M1891" s="1" t="str">
        <f t="shared" si="89"/>
        <v/>
      </c>
    </row>
    <row r="1892" spans="2:13" x14ac:dyDescent="0.2">
      <c r="B1892" s="18"/>
      <c r="C1892" s="13"/>
      <c r="D1892" s="22"/>
      <c r="E1892" s="22"/>
      <c r="F1892" s="23"/>
      <c r="G1892" s="24" t="str">
        <f>IF(B1892="","",IFERROR(INDEX('Registru note'!$C$5:$C$504,MATCH(B1892,'Registru note'!$B$5:$B$504,0)),""))</f>
        <v/>
      </c>
      <c r="H1892" s="25" t="str">
        <f t="shared" si="87"/>
        <v/>
      </c>
      <c r="I1892" s="25" t="str">
        <f t="shared" si="88"/>
        <v/>
      </c>
      <c r="J1892" s="15" t="str">
        <f>IF(B1892="","",IFERROR(INDEX('Registru note'!$D$5:$D$504,MATCH(B1892,'Registru note'!$B$5:$B$504,0)),""))</f>
        <v/>
      </c>
      <c r="K1892" s="17" t="str">
        <f>IF(AND(B1892="",D1892="",E1892=""),"",TRIM(IF(ISNA(MATCH(B1892,'Registru note'!$B$5:$B$504,0)),"Nota nu există în registru. ","")&amp;IF(D1892="","Lipsește contul debitor. ",IF(NOT(OR(ISNUMBER(MATCH(TRIM(IF(ISNUMBER(FIND(".",D1892)),LEFT(D1892,FIND(".",D1892)-1),D1892)),PlanCont,0)),ISNUMBER(MATCH(LEFT(TRIM(IF(ISNUMBER(FIND(".",D1892)),LEFT(D1892,FIND(".",D1892)-1),D1892)),4),PlanCont,0)),ISNUMBER(MATCH(LEFT(TRIM(IF(ISNUMBER(FIND(".",D1892)),LEFT(D1892,FIND(".",D1892)-1),D1892)),3),PlanCont,0)))),"Contul debitor nu există în plan. ",""))&amp;IF(E1892="","Lipsește contul creditor. ",IF(NOT(OR(ISNUMBER(MATCH(TRIM(IF(ISNUMBER(FIND(".",E1892)),LEFT(E1892,FIND(".",E1892)-1),E1892)),PlanCont,0)),ISNUMBER(MATCH(LEFT(TRIM(IF(ISNUMBER(FIND(".",E1892)),LEFT(E1892,FIND(".",E1892)-1),E1892)),4),PlanCont,0)),ISNUMBER(MATCH(LEFT(TRIM(IF(ISNUMBER(FIND(".",E1892)),LEFT(E1892,FIND(".",E1892)-1),E1892)),3),PlanCont,0)))),"Contul creditor nu există în plan. ",""))&amp;IF(AND(D1892&lt;&gt;"",TRIM(D1892&amp;"")=TRIM(E1892&amp;"")),"Același cont pe debit și credit. ","")&amp;IF(N(F1892)=0,"Lipsește suma. ","")&amp;IF(AND(N(F1892)&lt;0,J1892&lt;&gt;"Stornare"),"Sumă negativă într-o notă care nu e de stornare. ","")&amp;IF(C1892="","Lipsește explicația. ","")))</f>
        <v/>
      </c>
      <c r="L1892" s="1" t="str">
        <f>IF(B1892="","",B1892&amp;"|"&amp;COUNTIF($B$5:B1892,B1892))</f>
        <v/>
      </c>
      <c r="M1892" s="1" t="str">
        <f t="shared" si="89"/>
        <v/>
      </c>
    </row>
    <row r="1893" spans="2:13" x14ac:dyDescent="0.2">
      <c r="B1893" s="18"/>
      <c r="C1893" s="13"/>
      <c r="D1893" s="22"/>
      <c r="E1893" s="22"/>
      <c r="F1893" s="23"/>
      <c r="G1893" s="24" t="str">
        <f>IF(B1893="","",IFERROR(INDEX('Registru note'!$C$5:$C$504,MATCH(B1893,'Registru note'!$B$5:$B$504,0)),""))</f>
        <v/>
      </c>
      <c r="H1893" s="25" t="str">
        <f t="shared" si="87"/>
        <v/>
      </c>
      <c r="I1893" s="25" t="str">
        <f t="shared" si="88"/>
        <v/>
      </c>
      <c r="J1893" s="15" t="str">
        <f>IF(B1893="","",IFERROR(INDEX('Registru note'!$D$5:$D$504,MATCH(B1893,'Registru note'!$B$5:$B$504,0)),""))</f>
        <v/>
      </c>
      <c r="K1893" s="17" t="str">
        <f>IF(AND(B1893="",D1893="",E1893=""),"",TRIM(IF(ISNA(MATCH(B1893,'Registru note'!$B$5:$B$504,0)),"Nota nu există în registru. ","")&amp;IF(D1893="","Lipsește contul debitor. ",IF(NOT(OR(ISNUMBER(MATCH(TRIM(IF(ISNUMBER(FIND(".",D1893)),LEFT(D1893,FIND(".",D1893)-1),D1893)),PlanCont,0)),ISNUMBER(MATCH(LEFT(TRIM(IF(ISNUMBER(FIND(".",D1893)),LEFT(D1893,FIND(".",D1893)-1),D1893)),4),PlanCont,0)),ISNUMBER(MATCH(LEFT(TRIM(IF(ISNUMBER(FIND(".",D1893)),LEFT(D1893,FIND(".",D1893)-1),D1893)),3),PlanCont,0)))),"Contul debitor nu există în plan. ",""))&amp;IF(E1893="","Lipsește contul creditor. ",IF(NOT(OR(ISNUMBER(MATCH(TRIM(IF(ISNUMBER(FIND(".",E1893)),LEFT(E1893,FIND(".",E1893)-1),E1893)),PlanCont,0)),ISNUMBER(MATCH(LEFT(TRIM(IF(ISNUMBER(FIND(".",E1893)),LEFT(E1893,FIND(".",E1893)-1),E1893)),4),PlanCont,0)),ISNUMBER(MATCH(LEFT(TRIM(IF(ISNUMBER(FIND(".",E1893)),LEFT(E1893,FIND(".",E1893)-1),E1893)),3),PlanCont,0)))),"Contul creditor nu există în plan. ",""))&amp;IF(AND(D1893&lt;&gt;"",TRIM(D1893&amp;"")=TRIM(E1893&amp;"")),"Același cont pe debit și credit. ","")&amp;IF(N(F1893)=0,"Lipsește suma. ","")&amp;IF(AND(N(F1893)&lt;0,J1893&lt;&gt;"Stornare"),"Sumă negativă într-o notă care nu e de stornare. ","")&amp;IF(C1893="","Lipsește explicația. ","")))</f>
        <v/>
      </c>
      <c r="L1893" s="1" t="str">
        <f>IF(B1893="","",B1893&amp;"|"&amp;COUNTIF($B$5:B1893,B1893))</f>
        <v/>
      </c>
      <c r="M1893" s="1" t="str">
        <f t="shared" si="89"/>
        <v/>
      </c>
    </row>
    <row r="1894" spans="2:13" x14ac:dyDescent="0.2">
      <c r="B1894" s="18"/>
      <c r="C1894" s="13"/>
      <c r="D1894" s="22"/>
      <c r="E1894" s="22"/>
      <c r="F1894" s="23"/>
      <c r="G1894" s="24" t="str">
        <f>IF(B1894="","",IFERROR(INDEX('Registru note'!$C$5:$C$504,MATCH(B1894,'Registru note'!$B$5:$B$504,0)),""))</f>
        <v/>
      </c>
      <c r="H1894" s="25" t="str">
        <f t="shared" si="87"/>
        <v/>
      </c>
      <c r="I1894" s="25" t="str">
        <f t="shared" si="88"/>
        <v/>
      </c>
      <c r="J1894" s="15" t="str">
        <f>IF(B1894="","",IFERROR(INDEX('Registru note'!$D$5:$D$504,MATCH(B1894,'Registru note'!$B$5:$B$504,0)),""))</f>
        <v/>
      </c>
      <c r="K1894" s="17" t="str">
        <f>IF(AND(B1894="",D1894="",E1894=""),"",TRIM(IF(ISNA(MATCH(B1894,'Registru note'!$B$5:$B$504,0)),"Nota nu există în registru. ","")&amp;IF(D1894="","Lipsește contul debitor. ",IF(NOT(OR(ISNUMBER(MATCH(TRIM(IF(ISNUMBER(FIND(".",D1894)),LEFT(D1894,FIND(".",D1894)-1),D1894)),PlanCont,0)),ISNUMBER(MATCH(LEFT(TRIM(IF(ISNUMBER(FIND(".",D1894)),LEFT(D1894,FIND(".",D1894)-1),D1894)),4),PlanCont,0)),ISNUMBER(MATCH(LEFT(TRIM(IF(ISNUMBER(FIND(".",D1894)),LEFT(D1894,FIND(".",D1894)-1),D1894)),3),PlanCont,0)))),"Contul debitor nu există în plan. ",""))&amp;IF(E1894="","Lipsește contul creditor. ",IF(NOT(OR(ISNUMBER(MATCH(TRIM(IF(ISNUMBER(FIND(".",E1894)),LEFT(E1894,FIND(".",E1894)-1),E1894)),PlanCont,0)),ISNUMBER(MATCH(LEFT(TRIM(IF(ISNUMBER(FIND(".",E1894)),LEFT(E1894,FIND(".",E1894)-1),E1894)),4),PlanCont,0)),ISNUMBER(MATCH(LEFT(TRIM(IF(ISNUMBER(FIND(".",E1894)),LEFT(E1894,FIND(".",E1894)-1),E1894)),3),PlanCont,0)))),"Contul creditor nu există în plan. ",""))&amp;IF(AND(D1894&lt;&gt;"",TRIM(D1894&amp;"")=TRIM(E1894&amp;"")),"Același cont pe debit și credit. ","")&amp;IF(N(F1894)=0,"Lipsește suma. ","")&amp;IF(AND(N(F1894)&lt;0,J1894&lt;&gt;"Stornare"),"Sumă negativă într-o notă care nu e de stornare. ","")&amp;IF(C1894="","Lipsește explicația. ","")))</f>
        <v/>
      </c>
      <c r="L1894" s="1" t="str">
        <f>IF(B1894="","",B1894&amp;"|"&amp;COUNTIF($B$5:B1894,B1894))</f>
        <v/>
      </c>
      <c r="M1894" s="1" t="str">
        <f t="shared" si="89"/>
        <v/>
      </c>
    </row>
    <row r="1895" spans="2:13" x14ac:dyDescent="0.2">
      <c r="B1895" s="18"/>
      <c r="C1895" s="13"/>
      <c r="D1895" s="22"/>
      <c r="E1895" s="22"/>
      <c r="F1895" s="23"/>
      <c r="G1895" s="24" t="str">
        <f>IF(B1895="","",IFERROR(INDEX('Registru note'!$C$5:$C$504,MATCH(B1895,'Registru note'!$B$5:$B$504,0)),""))</f>
        <v/>
      </c>
      <c r="H1895" s="25" t="str">
        <f t="shared" si="87"/>
        <v/>
      </c>
      <c r="I1895" s="25" t="str">
        <f t="shared" si="88"/>
        <v/>
      </c>
      <c r="J1895" s="15" t="str">
        <f>IF(B1895="","",IFERROR(INDEX('Registru note'!$D$5:$D$504,MATCH(B1895,'Registru note'!$B$5:$B$504,0)),""))</f>
        <v/>
      </c>
      <c r="K1895" s="17" t="str">
        <f>IF(AND(B1895="",D1895="",E1895=""),"",TRIM(IF(ISNA(MATCH(B1895,'Registru note'!$B$5:$B$504,0)),"Nota nu există în registru. ","")&amp;IF(D1895="","Lipsește contul debitor. ",IF(NOT(OR(ISNUMBER(MATCH(TRIM(IF(ISNUMBER(FIND(".",D1895)),LEFT(D1895,FIND(".",D1895)-1),D1895)),PlanCont,0)),ISNUMBER(MATCH(LEFT(TRIM(IF(ISNUMBER(FIND(".",D1895)),LEFT(D1895,FIND(".",D1895)-1),D1895)),4),PlanCont,0)),ISNUMBER(MATCH(LEFT(TRIM(IF(ISNUMBER(FIND(".",D1895)),LEFT(D1895,FIND(".",D1895)-1),D1895)),3),PlanCont,0)))),"Contul debitor nu există în plan. ",""))&amp;IF(E1895="","Lipsește contul creditor. ",IF(NOT(OR(ISNUMBER(MATCH(TRIM(IF(ISNUMBER(FIND(".",E1895)),LEFT(E1895,FIND(".",E1895)-1),E1895)),PlanCont,0)),ISNUMBER(MATCH(LEFT(TRIM(IF(ISNUMBER(FIND(".",E1895)),LEFT(E1895,FIND(".",E1895)-1),E1895)),4),PlanCont,0)),ISNUMBER(MATCH(LEFT(TRIM(IF(ISNUMBER(FIND(".",E1895)),LEFT(E1895,FIND(".",E1895)-1),E1895)),3),PlanCont,0)))),"Contul creditor nu există în plan. ",""))&amp;IF(AND(D1895&lt;&gt;"",TRIM(D1895&amp;"")=TRIM(E1895&amp;"")),"Același cont pe debit și credit. ","")&amp;IF(N(F1895)=0,"Lipsește suma. ","")&amp;IF(AND(N(F1895)&lt;0,J1895&lt;&gt;"Stornare"),"Sumă negativă într-o notă care nu e de stornare. ","")&amp;IF(C1895="","Lipsește explicația. ","")))</f>
        <v/>
      </c>
      <c r="L1895" s="1" t="str">
        <f>IF(B1895="","",B1895&amp;"|"&amp;COUNTIF($B$5:B1895,B1895))</f>
        <v/>
      </c>
      <c r="M1895" s="1" t="str">
        <f t="shared" si="89"/>
        <v/>
      </c>
    </row>
    <row r="1896" spans="2:13" x14ac:dyDescent="0.2">
      <c r="B1896" s="18"/>
      <c r="C1896" s="13"/>
      <c r="D1896" s="22"/>
      <c r="E1896" s="22"/>
      <c r="F1896" s="23"/>
      <c r="G1896" s="24" t="str">
        <f>IF(B1896="","",IFERROR(INDEX('Registru note'!$C$5:$C$504,MATCH(B1896,'Registru note'!$B$5:$B$504,0)),""))</f>
        <v/>
      </c>
      <c r="H1896" s="25" t="str">
        <f t="shared" si="87"/>
        <v/>
      </c>
      <c r="I1896" s="25" t="str">
        <f t="shared" si="88"/>
        <v/>
      </c>
      <c r="J1896" s="15" t="str">
        <f>IF(B1896="","",IFERROR(INDEX('Registru note'!$D$5:$D$504,MATCH(B1896,'Registru note'!$B$5:$B$504,0)),""))</f>
        <v/>
      </c>
      <c r="K1896" s="17" t="str">
        <f>IF(AND(B1896="",D1896="",E1896=""),"",TRIM(IF(ISNA(MATCH(B1896,'Registru note'!$B$5:$B$504,0)),"Nota nu există în registru. ","")&amp;IF(D1896="","Lipsește contul debitor. ",IF(NOT(OR(ISNUMBER(MATCH(TRIM(IF(ISNUMBER(FIND(".",D1896)),LEFT(D1896,FIND(".",D1896)-1),D1896)),PlanCont,0)),ISNUMBER(MATCH(LEFT(TRIM(IF(ISNUMBER(FIND(".",D1896)),LEFT(D1896,FIND(".",D1896)-1),D1896)),4),PlanCont,0)),ISNUMBER(MATCH(LEFT(TRIM(IF(ISNUMBER(FIND(".",D1896)),LEFT(D1896,FIND(".",D1896)-1),D1896)),3),PlanCont,0)))),"Contul debitor nu există în plan. ",""))&amp;IF(E1896="","Lipsește contul creditor. ",IF(NOT(OR(ISNUMBER(MATCH(TRIM(IF(ISNUMBER(FIND(".",E1896)),LEFT(E1896,FIND(".",E1896)-1),E1896)),PlanCont,0)),ISNUMBER(MATCH(LEFT(TRIM(IF(ISNUMBER(FIND(".",E1896)),LEFT(E1896,FIND(".",E1896)-1),E1896)),4),PlanCont,0)),ISNUMBER(MATCH(LEFT(TRIM(IF(ISNUMBER(FIND(".",E1896)),LEFT(E1896,FIND(".",E1896)-1),E1896)),3),PlanCont,0)))),"Contul creditor nu există în plan. ",""))&amp;IF(AND(D1896&lt;&gt;"",TRIM(D1896&amp;"")=TRIM(E1896&amp;"")),"Același cont pe debit și credit. ","")&amp;IF(N(F1896)=0,"Lipsește suma. ","")&amp;IF(AND(N(F1896)&lt;0,J1896&lt;&gt;"Stornare"),"Sumă negativă într-o notă care nu e de stornare. ","")&amp;IF(C1896="","Lipsește explicația. ","")))</f>
        <v/>
      </c>
      <c r="L1896" s="1" t="str">
        <f>IF(B1896="","",B1896&amp;"|"&amp;COUNTIF($B$5:B1896,B1896))</f>
        <v/>
      </c>
      <c r="M1896" s="1" t="str">
        <f t="shared" si="89"/>
        <v/>
      </c>
    </row>
    <row r="1897" spans="2:13" x14ac:dyDescent="0.2">
      <c r="B1897" s="18"/>
      <c r="C1897" s="13"/>
      <c r="D1897" s="22"/>
      <c r="E1897" s="22"/>
      <c r="F1897" s="23"/>
      <c r="G1897" s="24" t="str">
        <f>IF(B1897="","",IFERROR(INDEX('Registru note'!$C$5:$C$504,MATCH(B1897,'Registru note'!$B$5:$B$504,0)),""))</f>
        <v/>
      </c>
      <c r="H1897" s="25" t="str">
        <f t="shared" si="87"/>
        <v/>
      </c>
      <c r="I1897" s="25" t="str">
        <f t="shared" si="88"/>
        <v/>
      </c>
      <c r="J1897" s="15" t="str">
        <f>IF(B1897="","",IFERROR(INDEX('Registru note'!$D$5:$D$504,MATCH(B1897,'Registru note'!$B$5:$B$504,0)),""))</f>
        <v/>
      </c>
      <c r="K1897" s="17" t="str">
        <f>IF(AND(B1897="",D1897="",E1897=""),"",TRIM(IF(ISNA(MATCH(B1897,'Registru note'!$B$5:$B$504,0)),"Nota nu există în registru. ","")&amp;IF(D1897="","Lipsește contul debitor. ",IF(NOT(OR(ISNUMBER(MATCH(TRIM(IF(ISNUMBER(FIND(".",D1897)),LEFT(D1897,FIND(".",D1897)-1),D1897)),PlanCont,0)),ISNUMBER(MATCH(LEFT(TRIM(IF(ISNUMBER(FIND(".",D1897)),LEFT(D1897,FIND(".",D1897)-1),D1897)),4),PlanCont,0)),ISNUMBER(MATCH(LEFT(TRIM(IF(ISNUMBER(FIND(".",D1897)),LEFT(D1897,FIND(".",D1897)-1),D1897)),3),PlanCont,0)))),"Contul debitor nu există în plan. ",""))&amp;IF(E1897="","Lipsește contul creditor. ",IF(NOT(OR(ISNUMBER(MATCH(TRIM(IF(ISNUMBER(FIND(".",E1897)),LEFT(E1897,FIND(".",E1897)-1),E1897)),PlanCont,0)),ISNUMBER(MATCH(LEFT(TRIM(IF(ISNUMBER(FIND(".",E1897)),LEFT(E1897,FIND(".",E1897)-1),E1897)),4),PlanCont,0)),ISNUMBER(MATCH(LEFT(TRIM(IF(ISNUMBER(FIND(".",E1897)),LEFT(E1897,FIND(".",E1897)-1),E1897)),3),PlanCont,0)))),"Contul creditor nu există în plan. ",""))&amp;IF(AND(D1897&lt;&gt;"",TRIM(D1897&amp;"")=TRIM(E1897&amp;"")),"Același cont pe debit și credit. ","")&amp;IF(N(F1897)=0,"Lipsește suma. ","")&amp;IF(AND(N(F1897)&lt;0,J1897&lt;&gt;"Stornare"),"Sumă negativă într-o notă care nu e de stornare. ","")&amp;IF(C1897="","Lipsește explicația. ","")))</f>
        <v/>
      </c>
      <c r="L1897" s="1" t="str">
        <f>IF(B1897="","",B1897&amp;"|"&amp;COUNTIF($B$5:B1897,B1897))</f>
        <v/>
      </c>
      <c r="M1897" s="1" t="str">
        <f t="shared" si="89"/>
        <v/>
      </c>
    </row>
    <row r="1898" spans="2:13" x14ac:dyDescent="0.2">
      <c r="B1898" s="18"/>
      <c r="C1898" s="13"/>
      <c r="D1898" s="22"/>
      <c r="E1898" s="22"/>
      <c r="F1898" s="23"/>
      <c r="G1898" s="24" t="str">
        <f>IF(B1898="","",IFERROR(INDEX('Registru note'!$C$5:$C$504,MATCH(B1898,'Registru note'!$B$5:$B$504,0)),""))</f>
        <v/>
      </c>
      <c r="H1898" s="25" t="str">
        <f t="shared" si="87"/>
        <v/>
      </c>
      <c r="I1898" s="25" t="str">
        <f t="shared" si="88"/>
        <v/>
      </c>
      <c r="J1898" s="15" t="str">
        <f>IF(B1898="","",IFERROR(INDEX('Registru note'!$D$5:$D$504,MATCH(B1898,'Registru note'!$B$5:$B$504,0)),""))</f>
        <v/>
      </c>
      <c r="K1898" s="17" t="str">
        <f>IF(AND(B1898="",D1898="",E1898=""),"",TRIM(IF(ISNA(MATCH(B1898,'Registru note'!$B$5:$B$504,0)),"Nota nu există în registru. ","")&amp;IF(D1898="","Lipsește contul debitor. ",IF(NOT(OR(ISNUMBER(MATCH(TRIM(IF(ISNUMBER(FIND(".",D1898)),LEFT(D1898,FIND(".",D1898)-1),D1898)),PlanCont,0)),ISNUMBER(MATCH(LEFT(TRIM(IF(ISNUMBER(FIND(".",D1898)),LEFT(D1898,FIND(".",D1898)-1),D1898)),4),PlanCont,0)),ISNUMBER(MATCH(LEFT(TRIM(IF(ISNUMBER(FIND(".",D1898)),LEFT(D1898,FIND(".",D1898)-1),D1898)),3),PlanCont,0)))),"Contul debitor nu există în plan. ",""))&amp;IF(E1898="","Lipsește contul creditor. ",IF(NOT(OR(ISNUMBER(MATCH(TRIM(IF(ISNUMBER(FIND(".",E1898)),LEFT(E1898,FIND(".",E1898)-1),E1898)),PlanCont,0)),ISNUMBER(MATCH(LEFT(TRIM(IF(ISNUMBER(FIND(".",E1898)),LEFT(E1898,FIND(".",E1898)-1),E1898)),4),PlanCont,0)),ISNUMBER(MATCH(LEFT(TRIM(IF(ISNUMBER(FIND(".",E1898)),LEFT(E1898,FIND(".",E1898)-1),E1898)),3),PlanCont,0)))),"Contul creditor nu există în plan. ",""))&amp;IF(AND(D1898&lt;&gt;"",TRIM(D1898&amp;"")=TRIM(E1898&amp;"")),"Același cont pe debit și credit. ","")&amp;IF(N(F1898)=0,"Lipsește suma. ","")&amp;IF(AND(N(F1898)&lt;0,J1898&lt;&gt;"Stornare"),"Sumă negativă într-o notă care nu e de stornare. ","")&amp;IF(C1898="","Lipsește explicația. ","")))</f>
        <v/>
      </c>
      <c r="L1898" s="1" t="str">
        <f>IF(B1898="","",B1898&amp;"|"&amp;COUNTIF($B$5:B1898,B1898))</f>
        <v/>
      </c>
      <c r="M1898" s="1" t="str">
        <f t="shared" si="89"/>
        <v/>
      </c>
    </row>
    <row r="1899" spans="2:13" x14ac:dyDescent="0.2">
      <c r="B1899" s="18"/>
      <c r="C1899" s="13"/>
      <c r="D1899" s="22"/>
      <c r="E1899" s="22"/>
      <c r="F1899" s="23"/>
      <c r="G1899" s="24" t="str">
        <f>IF(B1899="","",IFERROR(INDEX('Registru note'!$C$5:$C$504,MATCH(B1899,'Registru note'!$B$5:$B$504,0)),""))</f>
        <v/>
      </c>
      <c r="H1899" s="25" t="str">
        <f t="shared" si="87"/>
        <v/>
      </c>
      <c r="I1899" s="25" t="str">
        <f t="shared" si="88"/>
        <v/>
      </c>
      <c r="J1899" s="15" t="str">
        <f>IF(B1899="","",IFERROR(INDEX('Registru note'!$D$5:$D$504,MATCH(B1899,'Registru note'!$B$5:$B$504,0)),""))</f>
        <v/>
      </c>
      <c r="K1899" s="17" t="str">
        <f>IF(AND(B1899="",D1899="",E1899=""),"",TRIM(IF(ISNA(MATCH(B1899,'Registru note'!$B$5:$B$504,0)),"Nota nu există în registru. ","")&amp;IF(D1899="","Lipsește contul debitor. ",IF(NOT(OR(ISNUMBER(MATCH(TRIM(IF(ISNUMBER(FIND(".",D1899)),LEFT(D1899,FIND(".",D1899)-1),D1899)),PlanCont,0)),ISNUMBER(MATCH(LEFT(TRIM(IF(ISNUMBER(FIND(".",D1899)),LEFT(D1899,FIND(".",D1899)-1),D1899)),4),PlanCont,0)),ISNUMBER(MATCH(LEFT(TRIM(IF(ISNUMBER(FIND(".",D1899)),LEFT(D1899,FIND(".",D1899)-1),D1899)),3),PlanCont,0)))),"Contul debitor nu există în plan. ",""))&amp;IF(E1899="","Lipsește contul creditor. ",IF(NOT(OR(ISNUMBER(MATCH(TRIM(IF(ISNUMBER(FIND(".",E1899)),LEFT(E1899,FIND(".",E1899)-1),E1899)),PlanCont,0)),ISNUMBER(MATCH(LEFT(TRIM(IF(ISNUMBER(FIND(".",E1899)),LEFT(E1899,FIND(".",E1899)-1),E1899)),4),PlanCont,0)),ISNUMBER(MATCH(LEFT(TRIM(IF(ISNUMBER(FIND(".",E1899)),LEFT(E1899,FIND(".",E1899)-1),E1899)),3),PlanCont,0)))),"Contul creditor nu există în plan. ",""))&amp;IF(AND(D1899&lt;&gt;"",TRIM(D1899&amp;"")=TRIM(E1899&amp;"")),"Același cont pe debit și credit. ","")&amp;IF(N(F1899)=0,"Lipsește suma. ","")&amp;IF(AND(N(F1899)&lt;0,J1899&lt;&gt;"Stornare"),"Sumă negativă într-o notă care nu e de stornare. ","")&amp;IF(C1899="","Lipsește explicația. ","")))</f>
        <v/>
      </c>
      <c r="L1899" s="1" t="str">
        <f>IF(B1899="","",B1899&amp;"|"&amp;COUNTIF($B$5:B1899,B1899))</f>
        <v/>
      </c>
      <c r="M1899" s="1" t="str">
        <f t="shared" si="89"/>
        <v/>
      </c>
    </row>
    <row r="1900" spans="2:13" x14ac:dyDescent="0.2">
      <c r="B1900" s="18"/>
      <c r="C1900" s="13"/>
      <c r="D1900" s="22"/>
      <c r="E1900" s="22"/>
      <c r="F1900" s="23"/>
      <c r="G1900" s="24" t="str">
        <f>IF(B1900="","",IFERROR(INDEX('Registru note'!$C$5:$C$504,MATCH(B1900,'Registru note'!$B$5:$B$504,0)),""))</f>
        <v/>
      </c>
      <c r="H1900" s="25" t="str">
        <f t="shared" si="87"/>
        <v/>
      </c>
      <c r="I1900" s="25" t="str">
        <f t="shared" si="88"/>
        <v/>
      </c>
      <c r="J1900" s="15" t="str">
        <f>IF(B1900="","",IFERROR(INDEX('Registru note'!$D$5:$D$504,MATCH(B1900,'Registru note'!$B$5:$B$504,0)),""))</f>
        <v/>
      </c>
      <c r="K1900" s="17" t="str">
        <f>IF(AND(B1900="",D1900="",E1900=""),"",TRIM(IF(ISNA(MATCH(B1900,'Registru note'!$B$5:$B$504,0)),"Nota nu există în registru. ","")&amp;IF(D1900="","Lipsește contul debitor. ",IF(NOT(OR(ISNUMBER(MATCH(TRIM(IF(ISNUMBER(FIND(".",D1900)),LEFT(D1900,FIND(".",D1900)-1),D1900)),PlanCont,0)),ISNUMBER(MATCH(LEFT(TRIM(IF(ISNUMBER(FIND(".",D1900)),LEFT(D1900,FIND(".",D1900)-1),D1900)),4),PlanCont,0)),ISNUMBER(MATCH(LEFT(TRIM(IF(ISNUMBER(FIND(".",D1900)),LEFT(D1900,FIND(".",D1900)-1),D1900)),3),PlanCont,0)))),"Contul debitor nu există în plan. ",""))&amp;IF(E1900="","Lipsește contul creditor. ",IF(NOT(OR(ISNUMBER(MATCH(TRIM(IF(ISNUMBER(FIND(".",E1900)),LEFT(E1900,FIND(".",E1900)-1),E1900)),PlanCont,0)),ISNUMBER(MATCH(LEFT(TRIM(IF(ISNUMBER(FIND(".",E1900)),LEFT(E1900,FIND(".",E1900)-1),E1900)),4),PlanCont,0)),ISNUMBER(MATCH(LEFT(TRIM(IF(ISNUMBER(FIND(".",E1900)),LEFT(E1900,FIND(".",E1900)-1),E1900)),3),PlanCont,0)))),"Contul creditor nu există în plan. ",""))&amp;IF(AND(D1900&lt;&gt;"",TRIM(D1900&amp;"")=TRIM(E1900&amp;"")),"Același cont pe debit și credit. ","")&amp;IF(N(F1900)=0,"Lipsește suma. ","")&amp;IF(AND(N(F1900)&lt;0,J1900&lt;&gt;"Stornare"),"Sumă negativă într-o notă care nu e de stornare. ","")&amp;IF(C1900="","Lipsește explicația. ","")))</f>
        <v/>
      </c>
      <c r="L1900" s="1" t="str">
        <f>IF(B1900="","",B1900&amp;"|"&amp;COUNTIF($B$5:B1900,B1900))</f>
        <v/>
      </c>
      <c r="M1900" s="1" t="str">
        <f t="shared" si="89"/>
        <v/>
      </c>
    </row>
    <row r="1901" spans="2:13" x14ac:dyDescent="0.2">
      <c r="B1901" s="18"/>
      <c r="C1901" s="13"/>
      <c r="D1901" s="22"/>
      <c r="E1901" s="22"/>
      <c r="F1901" s="23"/>
      <c r="G1901" s="24" t="str">
        <f>IF(B1901="","",IFERROR(INDEX('Registru note'!$C$5:$C$504,MATCH(B1901,'Registru note'!$B$5:$B$504,0)),""))</f>
        <v/>
      </c>
      <c r="H1901" s="25" t="str">
        <f t="shared" si="87"/>
        <v/>
      </c>
      <c r="I1901" s="25" t="str">
        <f t="shared" si="88"/>
        <v/>
      </c>
      <c r="J1901" s="15" t="str">
        <f>IF(B1901="","",IFERROR(INDEX('Registru note'!$D$5:$D$504,MATCH(B1901,'Registru note'!$B$5:$B$504,0)),""))</f>
        <v/>
      </c>
      <c r="K1901" s="17" t="str">
        <f>IF(AND(B1901="",D1901="",E1901=""),"",TRIM(IF(ISNA(MATCH(B1901,'Registru note'!$B$5:$B$504,0)),"Nota nu există în registru. ","")&amp;IF(D1901="","Lipsește contul debitor. ",IF(NOT(OR(ISNUMBER(MATCH(TRIM(IF(ISNUMBER(FIND(".",D1901)),LEFT(D1901,FIND(".",D1901)-1),D1901)),PlanCont,0)),ISNUMBER(MATCH(LEFT(TRIM(IF(ISNUMBER(FIND(".",D1901)),LEFT(D1901,FIND(".",D1901)-1),D1901)),4),PlanCont,0)),ISNUMBER(MATCH(LEFT(TRIM(IF(ISNUMBER(FIND(".",D1901)),LEFT(D1901,FIND(".",D1901)-1),D1901)),3),PlanCont,0)))),"Contul debitor nu există în plan. ",""))&amp;IF(E1901="","Lipsește contul creditor. ",IF(NOT(OR(ISNUMBER(MATCH(TRIM(IF(ISNUMBER(FIND(".",E1901)),LEFT(E1901,FIND(".",E1901)-1),E1901)),PlanCont,0)),ISNUMBER(MATCH(LEFT(TRIM(IF(ISNUMBER(FIND(".",E1901)),LEFT(E1901,FIND(".",E1901)-1),E1901)),4),PlanCont,0)),ISNUMBER(MATCH(LEFT(TRIM(IF(ISNUMBER(FIND(".",E1901)),LEFT(E1901,FIND(".",E1901)-1),E1901)),3),PlanCont,0)))),"Contul creditor nu există în plan. ",""))&amp;IF(AND(D1901&lt;&gt;"",TRIM(D1901&amp;"")=TRIM(E1901&amp;"")),"Același cont pe debit și credit. ","")&amp;IF(N(F1901)=0,"Lipsește suma. ","")&amp;IF(AND(N(F1901)&lt;0,J1901&lt;&gt;"Stornare"),"Sumă negativă într-o notă care nu e de stornare. ","")&amp;IF(C1901="","Lipsește explicația. ","")))</f>
        <v/>
      </c>
      <c r="L1901" s="1" t="str">
        <f>IF(B1901="","",B1901&amp;"|"&amp;COUNTIF($B$5:B1901,B1901))</f>
        <v/>
      </c>
      <c r="M1901" s="1" t="str">
        <f t="shared" si="89"/>
        <v/>
      </c>
    </row>
    <row r="1902" spans="2:13" x14ac:dyDescent="0.2">
      <c r="B1902" s="18"/>
      <c r="C1902" s="13"/>
      <c r="D1902" s="22"/>
      <c r="E1902" s="22"/>
      <c r="F1902" s="23"/>
      <c r="G1902" s="24" t="str">
        <f>IF(B1902="","",IFERROR(INDEX('Registru note'!$C$5:$C$504,MATCH(B1902,'Registru note'!$B$5:$B$504,0)),""))</f>
        <v/>
      </c>
      <c r="H1902" s="25" t="str">
        <f t="shared" si="87"/>
        <v/>
      </c>
      <c r="I1902" s="25" t="str">
        <f t="shared" si="88"/>
        <v/>
      </c>
      <c r="J1902" s="15" t="str">
        <f>IF(B1902="","",IFERROR(INDEX('Registru note'!$D$5:$D$504,MATCH(B1902,'Registru note'!$B$5:$B$504,0)),""))</f>
        <v/>
      </c>
      <c r="K1902" s="17" t="str">
        <f>IF(AND(B1902="",D1902="",E1902=""),"",TRIM(IF(ISNA(MATCH(B1902,'Registru note'!$B$5:$B$504,0)),"Nota nu există în registru. ","")&amp;IF(D1902="","Lipsește contul debitor. ",IF(NOT(OR(ISNUMBER(MATCH(TRIM(IF(ISNUMBER(FIND(".",D1902)),LEFT(D1902,FIND(".",D1902)-1),D1902)),PlanCont,0)),ISNUMBER(MATCH(LEFT(TRIM(IF(ISNUMBER(FIND(".",D1902)),LEFT(D1902,FIND(".",D1902)-1),D1902)),4),PlanCont,0)),ISNUMBER(MATCH(LEFT(TRIM(IF(ISNUMBER(FIND(".",D1902)),LEFT(D1902,FIND(".",D1902)-1),D1902)),3),PlanCont,0)))),"Contul debitor nu există în plan. ",""))&amp;IF(E1902="","Lipsește contul creditor. ",IF(NOT(OR(ISNUMBER(MATCH(TRIM(IF(ISNUMBER(FIND(".",E1902)),LEFT(E1902,FIND(".",E1902)-1),E1902)),PlanCont,0)),ISNUMBER(MATCH(LEFT(TRIM(IF(ISNUMBER(FIND(".",E1902)),LEFT(E1902,FIND(".",E1902)-1),E1902)),4),PlanCont,0)),ISNUMBER(MATCH(LEFT(TRIM(IF(ISNUMBER(FIND(".",E1902)),LEFT(E1902,FIND(".",E1902)-1),E1902)),3),PlanCont,0)))),"Contul creditor nu există în plan. ",""))&amp;IF(AND(D1902&lt;&gt;"",TRIM(D1902&amp;"")=TRIM(E1902&amp;"")),"Același cont pe debit și credit. ","")&amp;IF(N(F1902)=0,"Lipsește suma. ","")&amp;IF(AND(N(F1902)&lt;0,J1902&lt;&gt;"Stornare"),"Sumă negativă într-o notă care nu e de stornare. ","")&amp;IF(C1902="","Lipsește explicația. ","")))</f>
        <v/>
      </c>
      <c r="L1902" s="1" t="str">
        <f>IF(B1902="","",B1902&amp;"|"&amp;COUNTIF($B$5:B1902,B1902))</f>
        <v/>
      </c>
      <c r="M1902" s="1" t="str">
        <f t="shared" si="89"/>
        <v/>
      </c>
    </row>
    <row r="1903" spans="2:13" x14ac:dyDescent="0.2">
      <c r="B1903" s="18"/>
      <c r="C1903" s="13"/>
      <c r="D1903" s="22"/>
      <c r="E1903" s="22"/>
      <c r="F1903" s="23"/>
      <c r="G1903" s="24" t="str">
        <f>IF(B1903="","",IFERROR(INDEX('Registru note'!$C$5:$C$504,MATCH(B1903,'Registru note'!$B$5:$B$504,0)),""))</f>
        <v/>
      </c>
      <c r="H1903" s="25" t="str">
        <f t="shared" si="87"/>
        <v/>
      </c>
      <c r="I1903" s="25" t="str">
        <f t="shared" si="88"/>
        <v/>
      </c>
      <c r="J1903" s="15" t="str">
        <f>IF(B1903="","",IFERROR(INDEX('Registru note'!$D$5:$D$504,MATCH(B1903,'Registru note'!$B$5:$B$504,0)),""))</f>
        <v/>
      </c>
      <c r="K1903" s="17" t="str">
        <f>IF(AND(B1903="",D1903="",E1903=""),"",TRIM(IF(ISNA(MATCH(B1903,'Registru note'!$B$5:$B$504,0)),"Nota nu există în registru. ","")&amp;IF(D1903="","Lipsește contul debitor. ",IF(NOT(OR(ISNUMBER(MATCH(TRIM(IF(ISNUMBER(FIND(".",D1903)),LEFT(D1903,FIND(".",D1903)-1),D1903)),PlanCont,0)),ISNUMBER(MATCH(LEFT(TRIM(IF(ISNUMBER(FIND(".",D1903)),LEFT(D1903,FIND(".",D1903)-1),D1903)),4),PlanCont,0)),ISNUMBER(MATCH(LEFT(TRIM(IF(ISNUMBER(FIND(".",D1903)),LEFT(D1903,FIND(".",D1903)-1),D1903)),3),PlanCont,0)))),"Contul debitor nu există în plan. ",""))&amp;IF(E1903="","Lipsește contul creditor. ",IF(NOT(OR(ISNUMBER(MATCH(TRIM(IF(ISNUMBER(FIND(".",E1903)),LEFT(E1903,FIND(".",E1903)-1),E1903)),PlanCont,0)),ISNUMBER(MATCH(LEFT(TRIM(IF(ISNUMBER(FIND(".",E1903)),LEFT(E1903,FIND(".",E1903)-1),E1903)),4),PlanCont,0)),ISNUMBER(MATCH(LEFT(TRIM(IF(ISNUMBER(FIND(".",E1903)),LEFT(E1903,FIND(".",E1903)-1),E1903)),3),PlanCont,0)))),"Contul creditor nu există în plan. ",""))&amp;IF(AND(D1903&lt;&gt;"",TRIM(D1903&amp;"")=TRIM(E1903&amp;"")),"Același cont pe debit și credit. ","")&amp;IF(N(F1903)=0,"Lipsește suma. ","")&amp;IF(AND(N(F1903)&lt;0,J1903&lt;&gt;"Stornare"),"Sumă negativă într-o notă care nu e de stornare. ","")&amp;IF(C1903="","Lipsește explicația. ","")))</f>
        <v/>
      </c>
      <c r="L1903" s="1" t="str">
        <f>IF(B1903="","",B1903&amp;"|"&amp;COUNTIF($B$5:B1903,B1903))</f>
        <v/>
      </c>
      <c r="M1903" s="1" t="str">
        <f t="shared" si="89"/>
        <v/>
      </c>
    </row>
    <row r="1904" spans="2:13" x14ac:dyDescent="0.2">
      <c r="B1904" s="18"/>
      <c r="C1904" s="13"/>
      <c r="D1904" s="22"/>
      <c r="E1904" s="22"/>
      <c r="F1904" s="23"/>
      <c r="G1904" s="24" t="str">
        <f>IF(B1904="","",IFERROR(INDEX('Registru note'!$C$5:$C$504,MATCH(B1904,'Registru note'!$B$5:$B$504,0)),""))</f>
        <v/>
      </c>
      <c r="H1904" s="25" t="str">
        <f t="shared" si="87"/>
        <v/>
      </c>
      <c r="I1904" s="25" t="str">
        <f t="shared" si="88"/>
        <v/>
      </c>
      <c r="J1904" s="15" t="str">
        <f>IF(B1904="","",IFERROR(INDEX('Registru note'!$D$5:$D$504,MATCH(B1904,'Registru note'!$B$5:$B$504,0)),""))</f>
        <v/>
      </c>
      <c r="K1904" s="17" t="str">
        <f>IF(AND(B1904="",D1904="",E1904=""),"",TRIM(IF(ISNA(MATCH(B1904,'Registru note'!$B$5:$B$504,0)),"Nota nu există în registru. ","")&amp;IF(D1904="","Lipsește contul debitor. ",IF(NOT(OR(ISNUMBER(MATCH(TRIM(IF(ISNUMBER(FIND(".",D1904)),LEFT(D1904,FIND(".",D1904)-1),D1904)),PlanCont,0)),ISNUMBER(MATCH(LEFT(TRIM(IF(ISNUMBER(FIND(".",D1904)),LEFT(D1904,FIND(".",D1904)-1),D1904)),4),PlanCont,0)),ISNUMBER(MATCH(LEFT(TRIM(IF(ISNUMBER(FIND(".",D1904)),LEFT(D1904,FIND(".",D1904)-1),D1904)),3),PlanCont,0)))),"Contul debitor nu există în plan. ",""))&amp;IF(E1904="","Lipsește contul creditor. ",IF(NOT(OR(ISNUMBER(MATCH(TRIM(IF(ISNUMBER(FIND(".",E1904)),LEFT(E1904,FIND(".",E1904)-1),E1904)),PlanCont,0)),ISNUMBER(MATCH(LEFT(TRIM(IF(ISNUMBER(FIND(".",E1904)),LEFT(E1904,FIND(".",E1904)-1),E1904)),4),PlanCont,0)),ISNUMBER(MATCH(LEFT(TRIM(IF(ISNUMBER(FIND(".",E1904)),LEFT(E1904,FIND(".",E1904)-1),E1904)),3),PlanCont,0)))),"Contul creditor nu există în plan. ",""))&amp;IF(AND(D1904&lt;&gt;"",TRIM(D1904&amp;"")=TRIM(E1904&amp;"")),"Același cont pe debit și credit. ","")&amp;IF(N(F1904)=0,"Lipsește suma. ","")&amp;IF(AND(N(F1904)&lt;0,J1904&lt;&gt;"Stornare"),"Sumă negativă într-o notă care nu e de stornare. ","")&amp;IF(C1904="","Lipsește explicația. ","")))</f>
        <v/>
      </c>
      <c r="L1904" s="1" t="str">
        <f>IF(B1904="","",B1904&amp;"|"&amp;COUNTIF($B$5:B1904,B1904))</f>
        <v/>
      </c>
      <c r="M1904" s="1" t="str">
        <f t="shared" si="89"/>
        <v/>
      </c>
    </row>
    <row r="1905" spans="2:13" x14ac:dyDescent="0.2">
      <c r="B1905" s="18"/>
      <c r="C1905" s="13"/>
      <c r="D1905" s="22"/>
      <c r="E1905" s="22"/>
      <c r="F1905" s="23"/>
      <c r="G1905" s="24" t="str">
        <f>IF(B1905="","",IFERROR(INDEX('Registru note'!$C$5:$C$504,MATCH(B1905,'Registru note'!$B$5:$B$504,0)),""))</f>
        <v/>
      </c>
      <c r="H1905" s="25" t="str">
        <f t="shared" si="87"/>
        <v/>
      </c>
      <c r="I1905" s="25" t="str">
        <f t="shared" si="88"/>
        <v/>
      </c>
      <c r="J1905" s="15" t="str">
        <f>IF(B1905="","",IFERROR(INDEX('Registru note'!$D$5:$D$504,MATCH(B1905,'Registru note'!$B$5:$B$504,0)),""))</f>
        <v/>
      </c>
      <c r="K1905" s="17" t="str">
        <f>IF(AND(B1905="",D1905="",E1905=""),"",TRIM(IF(ISNA(MATCH(B1905,'Registru note'!$B$5:$B$504,0)),"Nota nu există în registru. ","")&amp;IF(D1905="","Lipsește contul debitor. ",IF(NOT(OR(ISNUMBER(MATCH(TRIM(IF(ISNUMBER(FIND(".",D1905)),LEFT(D1905,FIND(".",D1905)-1),D1905)),PlanCont,0)),ISNUMBER(MATCH(LEFT(TRIM(IF(ISNUMBER(FIND(".",D1905)),LEFT(D1905,FIND(".",D1905)-1),D1905)),4),PlanCont,0)),ISNUMBER(MATCH(LEFT(TRIM(IF(ISNUMBER(FIND(".",D1905)),LEFT(D1905,FIND(".",D1905)-1),D1905)),3),PlanCont,0)))),"Contul debitor nu există în plan. ",""))&amp;IF(E1905="","Lipsește contul creditor. ",IF(NOT(OR(ISNUMBER(MATCH(TRIM(IF(ISNUMBER(FIND(".",E1905)),LEFT(E1905,FIND(".",E1905)-1),E1905)),PlanCont,0)),ISNUMBER(MATCH(LEFT(TRIM(IF(ISNUMBER(FIND(".",E1905)),LEFT(E1905,FIND(".",E1905)-1),E1905)),4),PlanCont,0)),ISNUMBER(MATCH(LEFT(TRIM(IF(ISNUMBER(FIND(".",E1905)),LEFT(E1905,FIND(".",E1905)-1),E1905)),3),PlanCont,0)))),"Contul creditor nu există în plan. ",""))&amp;IF(AND(D1905&lt;&gt;"",TRIM(D1905&amp;"")=TRIM(E1905&amp;"")),"Același cont pe debit și credit. ","")&amp;IF(N(F1905)=0,"Lipsește suma. ","")&amp;IF(AND(N(F1905)&lt;0,J1905&lt;&gt;"Stornare"),"Sumă negativă într-o notă care nu e de stornare. ","")&amp;IF(C1905="","Lipsește explicația. ","")))</f>
        <v/>
      </c>
      <c r="L1905" s="1" t="str">
        <f>IF(B1905="","",B1905&amp;"|"&amp;COUNTIF($B$5:B1905,B1905))</f>
        <v/>
      </c>
      <c r="M1905" s="1" t="str">
        <f t="shared" si="89"/>
        <v/>
      </c>
    </row>
    <row r="1906" spans="2:13" x14ac:dyDescent="0.2">
      <c r="B1906" s="18"/>
      <c r="C1906" s="13"/>
      <c r="D1906" s="22"/>
      <c r="E1906" s="22"/>
      <c r="F1906" s="23"/>
      <c r="G1906" s="24" t="str">
        <f>IF(B1906="","",IFERROR(INDEX('Registru note'!$C$5:$C$504,MATCH(B1906,'Registru note'!$B$5:$B$504,0)),""))</f>
        <v/>
      </c>
      <c r="H1906" s="25" t="str">
        <f t="shared" si="87"/>
        <v/>
      </c>
      <c r="I1906" s="25" t="str">
        <f t="shared" si="88"/>
        <v/>
      </c>
      <c r="J1906" s="15" t="str">
        <f>IF(B1906="","",IFERROR(INDEX('Registru note'!$D$5:$D$504,MATCH(B1906,'Registru note'!$B$5:$B$504,0)),""))</f>
        <v/>
      </c>
      <c r="K1906" s="17" t="str">
        <f>IF(AND(B1906="",D1906="",E1906=""),"",TRIM(IF(ISNA(MATCH(B1906,'Registru note'!$B$5:$B$504,0)),"Nota nu există în registru. ","")&amp;IF(D1906="","Lipsește contul debitor. ",IF(NOT(OR(ISNUMBER(MATCH(TRIM(IF(ISNUMBER(FIND(".",D1906)),LEFT(D1906,FIND(".",D1906)-1),D1906)),PlanCont,0)),ISNUMBER(MATCH(LEFT(TRIM(IF(ISNUMBER(FIND(".",D1906)),LEFT(D1906,FIND(".",D1906)-1),D1906)),4),PlanCont,0)),ISNUMBER(MATCH(LEFT(TRIM(IF(ISNUMBER(FIND(".",D1906)),LEFT(D1906,FIND(".",D1906)-1),D1906)),3),PlanCont,0)))),"Contul debitor nu există în plan. ",""))&amp;IF(E1906="","Lipsește contul creditor. ",IF(NOT(OR(ISNUMBER(MATCH(TRIM(IF(ISNUMBER(FIND(".",E1906)),LEFT(E1906,FIND(".",E1906)-1),E1906)),PlanCont,0)),ISNUMBER(MATCH(LEFT(TRIM(IF(ISNUMBER(FIND(".",E1906)),LEFT(E1906,FIND(".",E1906)-1),E1906)),4),PlanCont,0)),ISNUMBER(MATCH(LEFT(TRIM(IF(ISNUMBER(FIND(".",E1906)),LEFT(E1906,FIND(".",E1906)-1),E1906)),3),PlanCont,0)))),"Contul creditor nu există în plan. ",""))&amp;IF(AND(D1906&lt;&gt;"",TRIM(D1906&amp;"")=TRIM(E1906&amp;"")),"Același cont pe debit și credit. ","")&amp;IF(N(F1906)=0,"Lipsește suma. ","")&amp;IF(AND(N(F1906)&lt;0,J1906&lt;&gt;"Stornare"),"Sumă negativă într-o notă care nu e de stornare. ","")&amp;IF(C1906="","Lipsește explicația. ","")))</f>
        <v/>
      </c>
      <c r="L1906" s="1" t="str">
        <f>IF(B1906="","",B1906&amp;"|"&amp;COUNTIF($B$5:B1906,B1906))</f>
        <v/>
      </c>
      <c r="M1906" s="1" t="str">
        <f t="shared" si="89"/>
        <v/>
      </c>
    </row>
    <row r="1907" spans="2:13" x14ac:dyDescent="0.2">
      <c r="B1907" s="18"/>
      <c r="C1907" s="13"/>
      <c r="D1907" s="22"/>
      <c r="E1907" s="22"/>
      <c r="F1907" s="23"/>
      <c r="G1907" s="24" t="str">
        <f>IF(B1907="","",IFERROR(INDEX('Registru note'!$C$5:$C$504,MATCH(B1907,'Registru note'!$B$5:$B$504,0)),""))</f>
        <v/>
      </c>
      <c r="H1907" s="25" t="str">
        <f t="shared" si="87"/>
        <v/>
      </c>
      <c r="I1907" s="25" t="str">
        <f t="shared" si="88"/>
        <v/>
      </c>
      <c r="J1907" s="15" t="str">
        <f>IF(B1907="","",IFERROR(INDEX('Registru note'!$D$5:$D$504,MATCH(B1907,'Registru note'!$B$5:$B$504,0)),""))</f>
        <v/>
      </c>
      <c r="K1907" s="17" t="str">
        <f>IF(AND(B1907="",D1907="",E1907=""),"",TRIM(IF(ISNA(MATCH(B1907,'Registru note'!$B$5:$B$504,0)),"Nota nu există în registru. ","")&amp;IF(D1907="","Lipsește contul debitor. ",IF(NOT(OR(ISNUMBER(MATCH(TRIM(IF(ISNUMBER(FIND(".",D1907)),LEFT(D1907,FIND(".",D1907)-1),D1907)),PlanCont,0)),ISNUMBER(MATCH(LEFT(TRIM(IF(ISNUMBER(FIND(".",D1907)),LEFT(D1907,FIND(".",D1907)-1),D1907)),4),PlanCont,0)),ISNUMBER(MATCH(LEFT(TRIM(IF(ISNUMBER(FIND(".",D1907)),LEFT(D1907,FIND(".",D1907)-1),D1907)),3),PlanCont,0)))),"Contul debitor nu există în plan. ",""))&amp;IF(E1907="","Lipsește contul creditor. ",IF(NOT(OR(ISNUMBER(MATCH(TRIM(IF(ISNUMBER(FIND(".",E1907)),LEFT(E1907,FIND(".",E1907)-1),E1907)),PlanCont,0)),ISNUMBER(MATCH(LEFT(TRIM(IF(ISNUMBER(FIND(".",E1907)),LEFT(E1907,FIND(".",E1907)-1),E1907)),4),PlanCont,0)),ISNUMBER(MATCH(LEFT(TRIM(IF(ISNUMBER(FIND(".",E1907)),LEFT(E1907,FIND(".",E1907)-1),E1907)),3),PlanCont,0)))),"Contul creditor nu există în plan. ",""))&amp;IF(AND(D1907&lt;&gt;"",TRIM(D1907&amp;"")=TRIM(E1907&amp;"")),"Același cont pe debit și credit. ","")&amp;IF(N(F1907)=0,"Lipsește suma. ","")&amp;IF(AND(N(F1907)&lt;0,J1907&lt;&gt;"Stornare"),"Sumă negativă într-o notă care nu e de stornare. ","")&amp;IF(C1907="","Lipsește explicația. ","")))</f>
        <v/>
      </c>
      <c r="L1907" s="1" t="str">
        <f>IF(B1907="","",B1907&amp;"|"&amp;COUNTIF($B$5:B1907,B1907))</f>
        <v/>
      </c>
      <c r="M1907" s="1" t="str">
        <f t="shared" si="89"/>
        <v/>
      </c>
    </row>
    <row r="1908" spans="2:13" x14ac:dyDescent="0.2">
      <c r="B1908" s="18"/>
      <c r="C1908" s="13"/>
      <c r="D1908" s="22"/>
      <c r="E1908" s="22"/>
      <c r="F1908" s="23"/>
      <c r="G1908" s="24" t="str">
        <f>IF(B1908="","",IFERROR(INDEX('Registru note'!$C$5:$C$504,MATCH(B1908,'Registru note'!$B$5:$B$504,0)),""))</f>
        <v/>
      </c>
      <c r="H1908" s="25" t="str">
        <f t="shared" si="87"/>
        <v/>
      </c>
      <c r="I1908" s="25" t="str">
        <f t="shared" si="88"/>
        <v/>
      </c>
      <c r="J1908" s="15" t="str">
        <f>IF(B1908="","",IFERROR(INDEX('Registru note'!$D$5:$D$504,MATCH(B1908,'Registru note'!$B$5:$B$504,0)),""))</f>
        <v/>
      </c>
      <c r="K1908" s="17" t="str">
        <f>IF(AND(B1908="",D1908="",E1908=""),"",TRIM(IF(ISNA(MATCH(B1908,'Registru note'!$B$5:$B$504,0)),"Nota nu există în registru. ","")&amp;IF(D1908="","Lipsește contul debitor. ",IF(NOT(OR(ISNUMBER(MATCH(TRIM(IF(ISNUMBER(FIND(".",D1908)),LEFT(D1908,FIND(".",D1908)-1),D1908)),PlanCont,0)),ISNUMBER(MATCH(LEFT(TRIM(IF(ISNUMBER(FIND(".",D1908)),LEFT(D1908,FIND(".",D1908)-1),D1908)),4),PlanCont,0)),ISNUMBER(MATCH(LEFT(TRIM(IF(ISNUMBER(FIND(".",D1908)),LEFT(D1908,FIND(".",D1908)-1),D1908)),3),PlanCont,0)))),"Contul debitor nu există în plan. ",""))&amp;IF(E1908="","Lipsește contul creditor. ",IF(NOT(OR(ISNUMBER(MATCH(TRIM(IF(ISNUMBER(FIND(".",E1908)),LEFT(E1908,FIND(".",E1908)-1),E1908)),PlanCont,0)),ISNUMBER(MATCH(LEFT(TRIM(IF(ISNUMBER(FIND(".",E1908)),LEFT(E1908,FIND(".",E1908)-1),E1908)),4),PlanCont,0)),ISNUMBER(MATCH(LEFT(TRIM(IF(ISNUMBER(FIND(".",E1908)),LEFT(E1908,FIND(".",E1908)-1),E1908)),3),PlanCont,0)))),"Contul creditor nu există în plan. ",""))&amp;IF(AND(D1908&lt;&gt;"",TRIM(D1908&amp;"")=TRIM(E1908&amp;"")),"Același cont pe debit și credit. ","")&amp;IF(N(F1908)=0,"Lipsește suma. ","")&amp;IF(AND(N(F1908)&lt;0,J1908&lt;&gt;"Stornare"),"Sumă negativă într-o notă care nu e de stornare. ","")&amp;IF(C1908="","Lipsește explicația. ","")))</f>
        <v/>
      </c>
      <c r="L1908" s="1" t="str">
        <f>IF(B1908="","",B1908&amp;"|"&amp;COUNTIF($B$5:B1908,B1908))</f>
        <v/>
      </c>
      <c r="M1908" s="1" t="str">
        <f t="shared" si="89"/>
        <v/>
      </c>
    </row>
    <row r="1909" spans="2:13" x14ac:dyDescent="0.2">
      <c r="B1909" s="18"/>
      <c r="C1909" s="13"/>
      <c r="D1909" s="22"/>
      <c r="E1909" s="22"/>
      <c r="F1909" s="23"/>
      <c r="G1909" s="24" t="str">
        <f>IF(B1909="","",IFERROR(INDEX('Registru note'!$C$5:$C$504,MATCH(B1909,'Registru note'!$B$5:$B$504,0)),""))</f>
        <v/>
      </c>
      <c r="H1909" s="25" t="str">
        <f t="shared" si="87"/>
        <v/>
      </c>
      <c r="I1909" s="25" t="str">
        <f t="shared" si="88"/>
        <v/>
      </c>
      <c r="J1909" s="15" t="str">
        <f>IF(B1909="","",IFERROR(INDEX('Registru note'!$D$5:$D$504,MATCH(B1909,'Registru note'!$B$5:$B$504,0)),""))</f>
        <v/>
      </c>
      <c r="K1909" s="17" t="str">
        <f>IF(AND(B1909="",D1909="",E1909=""),"",TRIM(IF(ISNA(MATCH(B1909,'Registru note'!$B$5:$B$504,0)),"Nota nu există în registru. ","")&amp;IF(D1909="","Lipsește contul debitor. ",IF(NOT(OR(ISNUMBER(MATCH(TRIM(IF(ISNUMBER(FIND(".",D1909)),LEFT(D1909,FIND(".",D1909)-1),D1909)),PlanCont,0)),ISNUMBER(MATCH(LEFT(TRIM(IF(ISNUMBER(FIND(".",D1909)),LEFT(D1909,FIND(".",D1909)-1),D1909)),4),PlanCont,0)),ISNUMBER(MATCH(LEFT(TRIM(IF(ISNUMBER(FIND(".",D1909)),LEFT(D1909,FIND(".",D1909)-1),D1909)),3),PlanCont,0)))),"Contul debitor nu există în plan. ",""))&amp;IF(E1909="","Lipsește contul creditor. ",IF(NOT(OR(ISNUMBER(MATCH(TRIM(IF(ISNUMBER(FIND(".",E1909)),LEFT(E1909,FIND(".",E1909)-1),E1909)),PlanCont,0)),ISNUMBER(MATCH(LEFT(TRIM(IF(ISNUMBER(FIND(".",E1909)),LEFT(E1909,FIND(".",E1909)-1),E1909)),4),PlanCont,0)),ISNUMBER(MATCH(LEFT(TRIM(IF(ISNUMBER(FIND(".",E1909)),LEFT(E1909,FIND(".",E1909)-1),E1909)),3),PlanCont,0)))),"Contul creditor nu există în plan. ",""))&amp;IF(AND(D1909&lt;&gt;"",TRIM(D1909&amp;"")=TRIM(E1909&amp;"")),"Același cont pe debit și credit. ","")&amp;IF(N(F1909)=0,"Lipsește suma. ","")&amp;IF(AND(N(F1909)&lt;0,J1909&lt;&gt;"Stornare"),"Sumă negativă într-o notă care nu e de stornare. ","")&amp;IF(C1909="","Lipsește explicația. ","")))</f>
        <v/>
      </c>
      <c r="L1909" s="1" t="str">
        <f>IF(B1909="","",B1909&amp;"|"&amp;COUNTIF($B$5:B1909,B1909))</f>
        <v/>
      </c>
      <c r="M1909" s="1" t="str">
        <f t="shared" si="89"/>
        <v/>
      </c>
    </row>
    <row r="1910" spans="2:13" x14ac:dyDescent="0.2">
      <c r="B1910" s="18"/>
      <c r="C1910" s="13"/>
      <c r="D1910" s="22"/>
      <c r="E1910" s="22"/>
      <c r="F1910" s="23"/>
      <c r="G1910" s="24" t="str">
        <f>IF(B1910="","",IFERROR(INDEX('Registru note'!$C$5:$C$504,MATCH(B1910,'Registru note'!$B$5:$B$504,0)),""))</f>
        <v/>
      </c>
      <c r="H1910" s="25" t="str">
        <f t="shared" si="87"/>
        <v/>
      </c>
      <c r="I1910" s="25" t="str">
        <f t="shared" si="88"/>
        <v/>
      </c>
      <c r="J1910" s="15" t="str">
        <f>IF(B1910="","",IFERROR(INDEX('Registru note'!$D$5:$D$504,MATCH(B1910,'Registru note'!$B$5:$B$504,0)),""))</f>
        <v/>
      </c>
      <c r="K1910" s="17" t="str">
        <f>IF(AND(B1910="",D1910="",E1910=""),"",TRIM(IF(ISNA(MATCH(B1910,'Registru note'!$B$5:$B$504,0)),"Nota nu există în registru. ","")&amp;IF(D1910="","Lipsește contul debitor. ",IF(NOT(OR(ISNUMBER(MATCH(TRIM(IF(ISNUMBER(FIND(".",D1910)),LEFT(D1910,FIND(".",D1910)-1),D1910)),PlanCont,0)),ISNUMBER(MATCH(LEFT(TRIM(IF(ISNUMBER(FIND(".",D1910)),LEFT(D1910,FIND(".",D1910)-1),D1910)),4),PlanCont,0)),ISNUMBER(MATCH(LEFT(TRIM(IF(ISNUMBER(FIND(".",D1910)),LEFT(D1910,FIND(".",D1910)-1),D1910)),3),PlanCont,0)))),"Contul debitor nu există în plan. ",""))&amp;IF(E1910="","Lipsește contul creditor. ",IF(NOT(OR(ISNUMBER(MATCH(TRIM(IF(ISNUMBER(FIND(".",E1910)),LEFT(E1910,FIND(".",E1910)-1),E1910)),PlanCont,0)),ISNUMBER(MATCH(LEFT(TRIM(IF(ISNUMBER(FIND(".",E1910)),LEFT(E1910,FIND(".",E1910)-1),E1910)),4),PlanCont,0)),ISNUMBER(MATCH(LEFT(TRIM(IF(ISNUMBER(FIND(".",E1910)),LEFT(E1910,FIND(".",E1910)-1),E1910)),3),PlanCont,0)))),"Contul creditor nu există în plan. ",""))&amp;IF(AND(D1910&lt;&gt;"",TRIM(D1910&amp;"")=TRIM(E1910&amp;"")),"Același cont pe debit și credit. ","")&amp;IF(N(F1910)=0,"Lipsește suma. ","")&amp;IF(AND(N(F1910)&lt;0,J1910&lt;&gt;"Stornare"),"Sumă negativă într-o notă care nu e de stornare. ","")&amp;IF(C1910="","Lipsește explicația. ","")))</f>
        <v/>
      </c>
      <c r="L1910" s="1" t="str">
        <f>IF(B1910="","",B1910&amp;"|"&amp;COUNTIF($B$5:B1910,B1910))</f>
        <v/>
      </c>
      <c r="M1910" s="1" t="str">
        <f t="shared" si="89"/>
        <v/>
      </c>
    </row>
    <row r="1911" spans="2:13" x14ac:dyDescent="0.2">
      <c r="B1911" s="18"/>
      <c r="C1911" s="13"/>
      <c r="D1911" s="22"/>
      <c r="E1911" s="22"/>
      <c r="F1911" s="23"/>
      <c r="G1911" s="24" t="str">
        <f>IF(B1911="","",IFERROR(INDEX('Registru note'!$C$5:$C$504,MATCH(B1911,'Registru note'!$B$5:$B$504,0)),""))</f>
        <v/>
      </c>
      <c r="H1911" s="25" t="str">
        <f t="shared" si="87"/>
        <v/>
      </c>
      <c r="I1911" s="25" t="str">
        <f t="shared" si="88"/>
        <v/>
      </c>
      <c r="J1911" s="15" t="str">
        <f>IF(B1911="","",IFERROR(INDEX('Registru note'!$D$5:$D$504,MATCH(B1911,'Registru note'!$B$5:$B$504,0)),""))</f>
        <v/>
      </c>
      <c r="K1911" s="17" t="str">
        <f>IF(AND(B1911="",D1911="",E1911=""),"",TRIM(IF(ISNA(MATCH(B1911,'Registru note'!$B$5:$B$504,0)),"Nota nu există în registru. ","")&amp;IF(D1911="","Lipsește contul debitor. ",IF(NOT(OR(ISNUMBER(MATCH(TRIM(IF(ISNUMBER(FIND(".",D1911)),LEFT(D1911,FIND(".",D1911)-1),D1911)),PlanCont,0)),ISNUMBER(MATCH(LEFT(TRIM(IF(ISNUMBER(FIND(".",D1911)),LEFT(D1911,FIND(".",D1911)-1),D1911)),4),PlanCont,0)),ISNUMBER(MATCH(LEFT(TRIM(IF(ISNUMBER(FIND(".",D1911)),LEFT(D1911,FIND(".",D1911)-1),D1911)),3),PlanCont,0)))),"Contul debitor nu există în plan. ",""))&amp;IF(E1911="","Lipsește contul creditor. ",IF(NOT(OR(ISNUMBER(MATCH(TRIM(IF(ISNUMBER(FIND(".",E1911)),LEFT(E1911,FIND(".",E1911)-1),E1911)),PlanCont,0)),ISNUMBER(MATCH(LEFT(TRIM(IF(ISNUMBER(FIND(".",E1911)),LEFT(E1911,FIND(".",E1911)-1),E1911)),4),PlanCont,0)),ISNUMBER(MATCH(LEFT(TRIM(IF(ISNUMBER(FIND(".",E1911)),LEFT(E1911,FIND(".",E1911)-1),E1911)),3),PlanCont,0)))),"Contul creditor nu există în plan. ",""))&amp;IF(AND(D1911&lt;&gt;"",TRIM(D1911&amp;"")=TRIM(E1911&amp;"")),"Același cont pe debit și credit. ","")&amp;IF(N(F1911)=0,"Lipsește suma. ","")&amp;IF(AND(N(F1911)&lt;0,J1911&lt;&gt;"Stornare"),"Sumă negativă într-o notă care nu e de stornare. ","")&amp;IF(C1911="","Lipsește explicația. ","")))</f>
        <v/>
      </c>
      <c r="L1911" s="1" t="str">
        <f>IF(B1911="","",B1911&amp;"|"&amp;COUNTIF($B$5:B1911,B1911))</f>
        <v/>
      </c>
      <c r="M1911" s="1" t="str">
        <f t="shared" si="89"/>
        <v/>
      </c>
    </row>
    <row r="1912" spans="2:13" x14ac:dyDescent="0.2">
      <c r="B1912" s="18"/>
      <c r="C1912" s="13"/>
      <c r="D1912" s="22"/>
      <c r="E1912" s="22"/>
      <c r="F1912" s="23"/>
      <c r="G1912" s="24" t="str">
        <f>IF(B1912="","",IFERROR(INDEX('Registru note'!$C$5:$C$504,MATCH(B1912,'Registru note'!$B$5:$B$504,0)),""))</f>
        <v/>
      </c>
      <c r="H1912" s="25" t="str">
        <f t="shared" si="87"/>
        <v/>
      </c>
      <c r="I1912" s="25" t="str">
        <f t="shared" si="88"/>
        <v/>
      </c>
      <c r="J1912" s="15" t="str">
        <f>IF(B1912="","",IFERROR(INDEX('Registru note'!$D$5:$D$504,MATCH(B1912,'Registru note'!$B$5:$B$504,0)),""))</f>
        <v/>
      </c>
      <c r="K1912" s="17" t="str">
        <f>IF(AND(B1912="",D1912="",E1912=""),"",TRIM(IF(ISNA(MATCH(B1912,'Registru note'!$B$5:$B$504,0)),"Nota nu există în registru. ","")&amp;IF(D1912="","Lipsește contul debitor. ",IF(NOT(OR(ISNUMBER(MATCH(TRIM(IF(ISNUMBER(FIND(".",D1912)),LEFT(D1912,FIND(".",D1912)-1),D1912)),PlanCont,0)),ISNUMBER(MATCH(LEFT(TRIM(IF(ISNUMBER(FIND(".",D1912)),LEFT(D1912,FIND(".",D1912)-1),D1912)),4),PlanCont,0)),ISNUMBER(MATCH(LEFT(TRIM(IF(ISNUMBER(FIND(".",D1912)),LEFT(D1912,FIND(".",D1912)-1),D1912)),3),PlanCont,0)))),"Contul debitor nu există în plan. ",""))&amp;IF(E1912="","Lipsește contul creditor. ",IF(NOT(OR(ISNUMBER(MATCH(TRIM(IF(ISNUMBER(FIND(".",E1912)),LEFT(E1912,FIND(".",E1912)-1),E1912)),PlanCont,0)),ISNUMBER(MATCH(LEFT(TRIM(IF(ISNUMBER(FIND(".",E1912)),LEFT(E1912,FIND(".",E1912)-1),E1912)),4),PlanCont,0)),ISNUMBER(MATCH(LEFT(TRIM(IF(ISNUMBER(FIND(".",E1912)),LEFT(E1912,FIND(".",E1912)-1),E1912)),3),PlanCont,0)))),"Contul creditor nu există în plan. ",""))&amp;IF(AND(D1912&lt;&gt;"",TRIM(D1912&amp;"")=TRIM(E1912&amp;"")),"Același cont pe debit și credit. ","")&amp;IF(N(F1912)=0,"Lipsește suma. ","")&amp;IF(AND(N(F1912)&lt;0,J1912&lt;&gt;"Stornare"),"Sumă negativă într-o notă care nu e de stornare. ","")&amp;IF(C1912="","Lipsește explicația. ","")))</f>
        <v/>
      </c>
      <c r="L1912" s="1" t="str">
        <f>IF(B1912="","",B1912&amp;"|"&amp;COUNTIF($B$5:B1912,B1912))</f>
        <v/>
      </c>
      <c r="M1912" s="1" t="str">
        <f t="shared" si="89"/>
        <v/>
      </c>
    </row>
    <row r="1913" spans="2:13" x14ac:dyDescent="0.2">
      <c r="B1913" s="18"/>
      <c r="C1913" s="13"/>
      <c r="D1913" s="22"/>
      <c r="E1913" s="22"/>
      <c r="F1913" s="23"/>
      <c r="G1913" s="24" t="str">
        <f>IF(B1913="","",IFERROR(INDEX('Registru note'!$C$5:$C$504,MATCH(B1913,'Registru note'!$B$5:$B$504,0)),""))</f>
        <v/>
      </c>
      <c r="H1913" s="25" t="str">
        <f t="shared" si="87"/>
        <v/>
      </c>
      <c r="I1913" s="25" t="str">
        <f t="shared" si="88"/>
        <v/>
      </c>
      <c r="J1913" s="15" t="str">
        <f>IF(B1913="","",IFERROR(INDEX('Registru note'!$D$5:$D$504,MATCH(B1913,'Registru note'!$B$5:$B$504,0)),""))</f>
        <v/>
      </c>
      <c r="K1913" s="17" t="str">
        <f>IF(AND(B1913="",D1913="",E1913=""),"",TRIM(IF(ISNA(MATCH(B1913,'Registru note'!$B$5:$B$504,0)),"Nota nu există în registru. ","")&amp;IF(D1913="","Lipsește contul debitor. ",IF(NOT(OR(ISNUMBER(MATCH(TRIM(IF(ISNUMBER(FIND(".",D1913)),LEFT(D1913,FIND(".",D1913)-1),D1913)),PlanCont,0)),ISNUMBER(MATCH(LEFT(TRIM(IF(ISNUMBER(FIND(".",D1913)),LEFT(D1913,FIND(".",D1913)-1),D1913)),4),PlanCont,0)),ISNUMBER(MATCH(LEFT(TRIM(IF(ISNUMBER(FIND(".",D1913)),LEFT(D1913,FIND(".",D1913)-1),D1913)),3),PlanCont,0)))),"Contul debitor nu există în plan. ",""))&amp;IF(E1913="","Lipsește contul creditor. ",IF(NOT(OR(ISNUMBER(MATCH(TRIM(IF(ISNUMBER(FIND(".",E1913)),LEFT(E1913,FIND(".",E1913)-1),E1913)),PlanCont,0)),ISNUMBER(MATCH(LEFT(TRIM(IF(ISNUMBER(FIND(".",E1913)),LEFT(E1913,FIND(".",E1913)-1),E1913)),4),PlanCont,0)),ISNUMBER(MATCH(LEFT(TRIM(IF(ISNUMBER(FIND(".",E1913)),LEFT(E1913,FIND(".",E1913)-1),E1913)),3),PlanCont,0)))),"Contul creditor nu există în plan. ",""))&amp;IF(AND(D1913&lt;&gt;"",TRIM(D1913&amp;"")=TRIM(E1913&amp;"")),"Același cont pe debit și credit. ","")&amp;IF(N(F1913)=0,"Lipsește suma. ","")&amp;IF(AND(N(F1913)&lt;0,J1913&lt;&gt;"Stornare"),"Sumă negativă într-o notă care nu e de stornare. ","")&amp;IF(C1913="","Lipsește explicația. ","")))</f>
        <v/>
      </c>
      <c r="L1913" s="1" t="str">
        <f>IF(B1913="","",B1913&amp;"|"&amp;COUNTIF($B$5:B1913,B1913))</f>
        <v/>
      </c>
      <c r="M1913" s="1" t="str">
        <f t="shared" si="89"/>
        <v/>
      </c>
    </row>
    <row r="1914" spans="2:13" x14ac:dyDescent="0.2">
      <c r="B1914" s="18"/>
      <c r="C1914" s="13"/>
      <c r="D1914" s="22"/>
      <c r="E1914" s="22"/>
      <c r="F1914" s="23"/>
      <c r="G1914" s="24" t="str">
        <f>IF(B1914="","",IFERROR(INDEX('Registru note'!$C$5:$C$504,MATCH(B1914,'Registru note'!$B$5:$B$504,0)),""))</f>
        <v/>
      </c>
      <c r="H1914" s="25" t="str">
        <f t="shared" si="87"/>
        <v/>
      </c>
      <c r="I1914" s="25" t="str">
        <f t="shared" si="88"/>
        <v/>
      </c>
      <c r="J1914" s="15" t="str">
        <f>IF(B1914="","",IFERROR(INDEX('Registru note'!$D$5:$D$504,MATCH(B1914,'Registru note'!$B$5:$B$504,0)),""))</f>
        <v/>
      </c>
      <c r="K1914" s="17" t="str">
        <f>IF(AND(B1914="",D1914="",E1914=""),"",TRIM(IF(ISNA(MATCH(B1914,'Registru note'!$B$5:$B$504,0)),"Nota nu există în registru. ","")&amp;IF(D1914="","Lipsește contul debitor. ",IF(NOT(OR(ISNUMBER(MATCH(TRIM(IF(ISNUMBER(FIND(".",D1914)),LEFT(D1914,FIND(".",D1914)-1),D1914)),PlanCont,0)),ISNUMBER(MATCH(LEFT(TRIM(IF(ISNUMBER(FIND(".",D1914)),LEFT(D1914,FIND(".",D1914)-1),D1914)),4),PlanCont,0)),ISNUMBER(MATCH(LEFT(TRIM(IF(ISNUMBER(FIND(".",D1914)),LEFT(D1914,FIND(".",D1914)-1),D1914)),3),PlanCont,0)))),"Contul debitor nu există în plan. ",""))&amp;IF(E1914="","Lipsește contul creditor. ",IF(NOT(OR(ISNUMBER(MATCH(TRIM(IF(ISNUMBER(FIND(".",E1914)),LEFT(E1914,FIND(".",E1914)-1),E1914)),PlanCont,0)),ISNUMBER(MATCH(LEFT(TRIM(IF(ISNUMBER(FIND(".",E1914)),LEFT(E1914,FIND(".",E1914)-1),E1914)),4),PlanCont,0)),ISNUMBER(MATCH(LEFT(TRIM(IF(ISNUMBER(FIND(".",E1914)),LEFT(E1914,FIND(".",E1914)-1),E1914)),3),PlanCont,0)))),"Contul creditor nu există în plan. ",""))&amp;IF(AND(D1914&lt;&gt;"",TRIM(D1914&amp;"")=TRIM(E1914&amp;"")),"Același cont pe debit și credit. ","")&amp;IF(N(F1914)=0,"Lipsește suma. ","")&amp;IF(AND(N(F1914)&lt;0,J1914&lt;&gt;"Stornare"),"Sumă negativă într-o notă care nu e de stornare. ","")&amp;IF(C1914="","Lipsește explicația. ","")))</f>
        <v/>
      </c>
      <c r="L1914" s="1" t="str">
        <f>IF(B1914="","",B1914&amp;"|"&amp;COUNTIF($B$5:B1914,B1914))</f>
        <v/>
      </c>
      <c r="M1914" s="1" t="str">
        <f t="shared" si="89"/>
        <v/>
      </c>
    </row>
    <row r="1915" spans="2:13" x14ac:dyDescent="0.2">
      <c r="B1915" s="18"/>
      <c r="C1915" s="13"/>
      <c r="D1915" s="22"/>
      <c r="E1915" s="22"/>
      <c r="F1915" s="23"/>
      <c r="G1915" s="24" t="str">
        <f>IF(B1915="","",IFERROR(INDEX('Registru note'!$C$5:$C$504,MATCH(B1915,'Registru note'!$B$5:$B$504,0)),""))</f>
        <v/>
      </c>
      <c r="H1915" s="25" t="str">
        <f t="shared" si="87"/>
        <v/>
      </c>
      <c r="I1915" s="25" t="str">
        <f t="shared" si="88"/>
        <v/>
      </c>
      <c r="J1915" s="15" t="str">
        <f>IF(B1915="","",IFERROR(INDEX('Registru note'!$D$5:$D$504,MATCH(B1915,'Registru note'!$B$5:$B$504,0)),""))</f>
        <v/>
      </c>
      <c r="K1915" s="17" t="str">
        <f>IF(AND(B1915="",D1915="",E1915=""),"",TRIM(IF(ISNA(MATCH(B1915,'Registru note'!$B$5:$B$504,0)),"Nota nu există în registru. ","")&amp;IF(D1915="","Lipsește contul debitor. ",IF(NOT(OR(ISNUMBER(MATCH(TRIM(IF(ISNUMBER(FIND(".",D1915)),LEFT(D1915,FIND(".",D1915)-1),D1915)),PlanCont,0)),ISNUMBER(MATCH(LEFT(TRIM(IF(ISNUMBER(FIND(".",D1915)),LEFT(D1915,FIND(".",D1915)-1),D1915)),4),PlanCont,0)),ISNUMBER(MATCH(LEFT(TRIM(IF(ISNUMBER(FIND(".",D1915)),LEFT(D1915,FIND(".",D1915)-1),D1915)),3),PlanCont,0)))),"Contul debitor nu există în plan. ",""))&amp;IF(E1915="","Lipsește contul creditor. ",IF(NOT(OR(ISNUMBER(MATCH(TRIM(IF(ISNUMBER(FIND(".",E1915)),LEFT(E1915,FIND(".",E1915)-1),E1915)),PlanCont,0)),ISNUMBER(MATCH(LEFT(TRIM(IF(ISNUMBER(FIND(".",E1915)),LEFT(E1915,FIND(".",E1915)-1),E1915)),4),PlanCont,0)),ISNUMBER(MATCH(LEFT(TRIM(IF(ISNUMBER(FIND(".",E1915)),LEFT(E1915,FIND(".",E1915)-1),E1915)),3),PlanCont,0)))),"Contul creditor nu există în plan. ",""))&amp;IF(AND(D1915&lt;&gt;"",TRIM(D1915&amp;"")=TRIM(E1915&amp;"")),"Același cont pe debit și credit. ","")&amp;IF(N(F1915)=0,"Lipsește suma. ","")&amp;IF(AND(N(F1915)&lt;0,J1915&lt;&gt;"Stornare"),"Sumă negativă într-o notă care nu e de stornare. ","")&amp;IF(C1915="","Lipsește explicația. ","")))</f>
        <v/>
      </c>
      <c r="L1915" s="1" t="str">
        <f>IF(B1915="","",B1915&amp;"|"&amp;COUNTIF($B$5:B1915,B1915))</f>
        <v/>
      </c>
      <c r="M1915" s="1" t="str">
        <f t="shared" si="89"/>
        <v/>
      </c>
    </row>
    <row r="1916" spans="2:13" x14ac:dyDescent="0.2">
      <c r="B1916" s="18"/>
      <c r="C1916" s="13"/>
      <c r="D1916" s="22"/>
      <c r="E1916" s="22"/>
      <c r="F1916" s="23"/>
      <c r="G1916" s="24" t="str">
        <f>IF(B1916="","",IFERROR(INDEX('Registru note'!$C$5:$C$504,MATCH(B1916,'Registru note'!$B$5:$B$504,0)),""))</f>
        <v/>
      </c>
      <c r="H1916" s="25" t="str">
        <f t="shared" si="87"/>
        <v/>
      </c>
      <c r="I1916" s="25" t="str">
        <f t="shared" si="88"/>
        <v/>
      </c>
      <c r="J1916" s="15" t="str">
        <f>IF(B1916="","",IFERROR(INDEX('Registru note'!$D$5:$D$504,MATCH(B1916,'Registru note'!$B$5:$B$504,0)),""))</f>
        <v/>
      </c>
      <c r="K1916" s="17" t="str">
        <f>IF(AND(B1916="",D1916="",E1916=""),"",TRIM(IF(ISNA(MATCH(B1916,'Registru note'!$B$5:$B$504,0)),"Nota nu există în registru. ","")&amp;IF(D1916="","Lipsește contul debitor. ",IF(NOT(OR(ISNUMBER(MATCH(TRIM(IF(ISNUMBER(FIND(".",D1916)),LEFT(D1916,FIND(".",D1916)-1),D1916)),PlanCont,0)),ISNUMBER(MATCH(LEFT(TRIM(IF(ISNUMBER(FIND(".",D1916)),LEFT(D1916,FIND(".",D1916)-1),D1916)),4),PlanCont,0)),ISNUMBER(MATCH(LEFT(TRIM(IF(ISNUMBER(FIND(".",D1916)),LEFT(D1916,FIND(".",D1916)-1),D1916)),3),PlanCont,0)))),"Contul debitor nu există în plan. ",""))&amp;IF(E1916="","Lipsește contul creditor. ",IF(NOT(OR(ISNUMBER(MATCH(TRIM(IF(ISNUMBER(FIND(".",E1916)),LEFT(E1916,FIND(".",E1916)-1),E1916)),PlanCont,0)),ISNUMBER(MATCH(LEFT(TRIM(IF(ISNUMBER(FIND(".",E1916)),LEFT(E1916,FIND(".",E1916)-1),E1916)),4),PlanCont,0)),ISNUMBER(MATCH(LEFT(TRIM(IF(ISNUMBER(FIND(".",E1916)),LEFT(E1916,FIND(".",E1916)-1),E1916)),3),PlanCont,0)))),"Contul creditor nu există în plan. ",""))&amp;IF(AND(D1916&lt;&gt;"",TRIM(D1916&amp;"")=TRIM(E1916&amp;"")),"Același cont pe debit și credit. ","")&amp;IF(N(F1916)=0,"Lipsește suma. ","")&amp;IF(AND(N(F1916)&lt;0,J1916&lt;&gt;"Stornare"),"Sumă negativă într-o notă care nu e de stornare. ","")&amp;IF(C1916="","Lipsește explicația. ","")))</f>
        <v/>
      </c>
      <c r="L1916" s="1" t="str">
        <f>IF(B1916="","",B1916&amp;"|"&amp;COUNTIF($B$5:B1916,B1916))</f>
        <v/>
      </c>
      <c r="M1916" s="1" t="str">
        <f t="shared" si="89"/>
        <v/>
      </c>
    </row>
    <row r="1917" spans="2:13" x14ac:dyDescent="0.2">
      <c r="B1917" s="18"/>
      <c r="C1917" s="13"/>
      <c r="D1917" s="22"/>
      <c r="E1917" s="22"/>
      <c r="F1917" s="23"/>
      <c r="G1917" s="24" t="str">
        <f>IF(B1917="","",IFERROR(INDEX('Registru note'!$C$5:$C$504,MATCH(B1917,'Registru note'!$B$5:$B$504,0)),""))</f>
        <v/>
      </c>
      <c r="H1917" s="25" t="str">
        <f t="shared" si="87"/>
        <v/>
      </c>
      <c r="I1917" s="25" t="str">
        <f t="shared" si="88"/>
        <v/>
      </c>
      <c r="J1917" s="15" t="str">
        <f>IF(B1917="","",IFERROR(INDEX('Registru note'!$D$5:$D$504,MATCH(B1917,'Registru note'!$B$5:$B$504,0)),""))</f>
        <v/>
      </c>
      <c r="K1917" s="17" t="str">
        <f>IF(AND(B1917="",D1917="",E1917=""),"",TRIM(IF(ISNA(MATCH(B1917,'Registru note'!$B$5:$B$504,0)),"Nota nu există în registru. ","")&amp;IF(D1917="","Lipsește contul debitor. ",IF(NOT(OR(ISNUMBER(MATCH(TRIM(IF(ISNUMBER(FIND(".",D1917)),LEFT(D1917,FIND(".",D1917)-1),D1917)),PlanCont,0)),ISNUMBER(MATCH(LEFT(TRIM(IF(ISNUMBER(FIND(".",D1917)),LEFT(D1917,FIND(".",D1917)-1),D1917)),4),PlanCont,0)),ISNUMBER(MATCH(LEFT(TRIM(IF(ISNUMBER(FIND(".",D1917)),LEFT(D1917,FIND(".",D1917)-1),D1917)),3),PlanCont,0)))),"Contul debitor nu există în plan. ",""))&amp;IF(E1917="","Lipsește contul creditor. ",IF(NOT(OR(ISNUMBER(MATCH(TRIM(IF(ISNUMBER(FIND(".",E1917)),LEFT(E1917,FIND(".",E1917)-1),E1917)),PlanCont,0)),ISNUMBER(MATCH(LEFT(TRIM(IF(ISNUMBER(FIND(".",E1917)),LEFT(E1917,FIND(".",E1917)-1),E1917)),4),PlanCont,0)),ISNUMBER(MATCH(LEFT(TRIM(IF(ISNUMBER(FIND(".",E1917)),LEFT(E1917,FIND(".",E1917)-1),E1917)),3),PlanCont,0)))),"Contul creditor nu există în plan. ",""))&amp;IF(AND(D1917&lt;&gt;"",TRIM(D1917&amp;"")=TRIM(E1917&amp;"")),"Același cont pe debit și credit. ","")&amp;IF(N(F1917)=0,"Lipsește suma. ","")&amp;IF(AND(N(F1917)&lt;0,J1917&lt;&gt;"Stornare"),"Sumă negativă într-o notă care nu e de stornare. ","")&amp;IF(C1917="","Lipsește explicația. ","")))</f>
        <v/>
      </c>
      <c r="L1917" s="1" t="str">
        <f>IF(B1917="","",B1917&amp;"|"&amp;COUNTIF($B$5:B1917,B1917))</f>
        <v/>
      </c>
      <c r="M1917" s="1" t="str">
        <f t="shared" si="89"/>
        <v/>
      </c>
    </row>
    <row r="1918" spans="2:13" x14ac:dyDescent="0.2">
      <c r="B1918" s="18"/>
      <c r="C1918" s="13"/>
      <c r="D1918" s="22"/>
      <c r="E1918" s="22"/>
      <c r="F1918" s="23"/>
      <c r="G1918" s="24" t="str">
        <f>IF(B1918="","",IFERROR(INDEX('Registru note'!$C$5:$C$504,MATCH(B1918,'Registru note'!$B$5:$B$504,0)),""))</f>
        <v/>
      </c>
      <c r="H1918" s="25" t="str">
        <f t="shared" si="87"/>
        <v/>
      </c>
      <c r="I1918" s="25" t="str">
        <f t="shared" si="88"/>
        <v/>
      </c>
      <c r="J1918" s="15" t="str">
        <f>IF(B1918="","",IFERROR(INDEX('Registru note'!$D$5:$D$504,MATCH(B1918,'Registru note'!$B$5:$B$504,0)),""))</f>
        <v/>
      </c>
      <c r="K1918" s="17" t="str">
        <f>IF(AND(B1918="",D1918="",E1918=""),"",TRIM(IF(ISNA(MATCH(B1918,'Registru note'!$B$5:$B$504,0)),"Nota nu există în registru. ","")&amp;IF(D1918="","Lipsește contul debitor. ",IF(NOT(OR(ISNUMBER(MATCH(TRIM(IF(ISNUMBER(FIND(".",D1918)),LEFT(D1918,FIND(".",D1918)-1),D1918)),PlanCont,0)),ISNUMBER(MATCH(LEFT(TRIM(IF(ISNUMBER(FIND(".",D1918)),LEFT(D1918,FIND(".",D1918)-1),D1918)),4),PlanCont,0)),ISNUMBER(MATCH(LEFT(TRIM(IF(ISNUMBER(FIND(".",D1918)),LEFT(D1918,FIND(".",D1918)-1),D1918)),3),PlanCont,0)))),"Contul debitor nu există în plan. ",""))&amp;IF(E1918="","Lipsește contul creditor. ",IF(NOT(OR(ISNUMBER(MATCH(TRIM(IF(ISNUMBER(FIND(".",E1918)),LEFT(E1918,FIND(".",E1918)-1),E1918)),PlanCont,0)),ISNUMBER(MATCH(LEFT(TRIM(IF(ISNUMBER(FIND(".",E1918)),LEFT(E1918,FIND(".",E1918)-1),E1918)),4),PlanCont,0)),ISNUMBER(MATCH(LEFT(TRIM(IF(ISNUMBER(FIND(".",E1918)),LEFT(E1918,FIND(".",E1918)-1),E1918)),3),PlanCont,0)))),"Contul creditor nu există în plan. ",""))&amp;IF(AND(D1918&lt;&gt;"",TRIM(D1918&amp;"")=TRIM(E1918&amp;"")),"Același cont pe debit și credit. ","")&amp;IF(N(F1918)=0,"Lipsește suma. ","")&amp;IF(AND(N(F1918)&lt;0,J1918&lt;&gt;"Stornare"),"Sumă negativă într-o notă care nu e de stornare. ","")&amp;IF(C1918="","Lipsește explicația. ","")))</f>
        <v/>
      </c>
      <c r="L1918" s="1" t="str">
        <f>IF(B1918="","",B1918&amp;"|"&amp;COUNTIF($B$5:B1918,B1918))</f>
        <v/>
      </c>
      <c r="M1918" s="1" t="str">
        <f t="shared" si="89"/>
        <v/>
      </c>
    </row>
    <row r="1919" spans="2:13" x14ac:dyDescent="0.2">
      <c r="B1919" s="18"/>
      <c r="C1919" s="13"/>
      <c r="D1919" s="22"/>
      <c r="E1919" s="22"/>
      <c r="F1919" s="23"/>
      <c r="G1919" s="24" t="str">
        <f>IF(B1919="","",IFERROR(INDEX('Registru note'!$C$5:$C$504,MATCH(B1919,'Registru note'!$B$5:$B$504,0)),""))</f>
        <v/>
      </c>
      <c r="H1919" s="25" t="str">
        <f t="shared" si="87"/>
        <v/>
      </c>
      <c r="I1919" s="25" t="str">
        <f t="shared" si="88"/>
        <v/>
      </c>
      <c r="J1919" s="15" t="str">
        <f>IF(B1919="","",IFERROR(INDEX('Registru note'!$D$5:$D$504,MATCH(B1919,'Registru note'!$B$5:$B$504,0)),""))</f>
        <v/>
      </c>
      <c r="K1919" s="17" t="str">
        <f>IF(AND(B1919="",D1919="",E1919=""),"",TRIM(IF(ISNA(MATCH(B1919,'Registru note'!$B$5:$B$504,0)),"Nota nu există în registru. ","")&amp;IF(D1919="","Lipsește contul debitor. ",IF(NOT(OR(ISNUMBER(MATCH(TRIM(IF(ISNUMBER(FIND(".",D1919)),LEFT(D1919,FIND(".",D1919)-1),D1919)),PlanCont,0)),ISNUMBER(MATCH(LEFT(TRIM(IF(ISNUMBER(FIND(".",D1919)),LEFT(D1919,FIND(".",D1919)-1),D1919)),4),PlanCont,0)),ISNUMBER(MATCH(LEFT(TRIM(IF(ISNUMBER(FIND(".",D1919)),LEFT(D1919,FIND(".",D1919)-1),D1919)),3),PlanCont,0)))),"Contul debitor nu există în plan. ",""))&amp;IF(E1919="","Lipsește contul creditor. ",IF(NOT(OR(ISNUMBER(MATCH(TRIM(IF(ISNUMBER(FIND(".",E1919)),LEFT(E1919,FIND(".",E1919)-1),E1919)),PlanCont,0)),ISNUMBER(MATCH(LEFT(TRIM(IF(ISNUMBER(FIND(".",E1919)),LEFT(E1919,FIND(".",E1919)-1),E1919)),4),PlanCont,0)),ISNUMBER(MATCH(LEFT(TRIM(IF(ISNUMBER(FIND(".",E1919)),LEFT(E1919,FIND(".",E1919)-1),E1919)),3),PlanCont,0)))),"Contul creditor nu există în plan. ",""))&amp;IF(AND(D1919&lt;&gt;"",TRIM(D1919&amp;"")=TRIM(E1919&amp;"")),"Același cont pe debit și credit. ","")&amp;IF(N(F1919)=0,"Lipsește suma. ","")&amp;IF(AND(N(F1919)&lt;0,J1919&lt;&gt;"Stornare"),"Sumă negativă într-o notă care nu e de stornare. ","")&amp;IF(C1919="","Lipsește explicația. ","")))</f>
        <v/>
      </c>
      <c r="L1919" s="1" t="str">
        <f>IF(B1919="","",B1919&amp;"|"&amp;COUNTIF($B$5:B1919,B1919))</f>
        <v/>
      </c>
      <c r="M1919" s="1" t="str">
        <f t="shared" si="89"/>
        <v/>
      </c>
    </row>
    <row r="1920" spans="2:13" x14ac:dyDescent="0.2">
      <c r="B1920" s="18"/>
      <c r="C1920" s="13"/>
      <c r="D1920" s="22"/>
      <c r="E1920" s="22"/>
      <c r="F1920" s="23"/>
      <c r="G1920" s="24" t="str">
        <f>IF(B1920="","",IFERROR(INDEX('Registru note'!$C$5:$C$504,MATCH(B1920,'Registru note'!$B$5:$B$504,0)),""))</f>
        <v/>
      </c>
      <c r="H1920" s="25" t="str">
        <f t="shared" si="87"/>
        <v/>
      </c>
      <c r="I1920" s="25" t="str">
        <f t="shared" si="88"/>
        <v/>
      </c>
      <c r="J1920" s="15" t="str">
        <f>IF(B1920="","",IFERROR(INDEX('Registru note'!$D$5:$D$504,MATCH(B1920,'Registru note'!$B$5:$B$504,0)),""))</f>
        <v/>
      </c>
      <c r="K1920" s="17" t="str">
        <f>IF(AND(B1920="",D1920="",E1920=""),"",TRIM(IF(ISNA(MATCH(B1920,'Registru note'!$B$5:$B$504,0)),"Nota nu există în registru. ","")&amp;IF(D1920="","Lipsește contul debitor. ",IF(NOT(OR(ISNUMBER(MATCH(TRIM(IF(ISNUMBER(FIND(".",D1920)),LEFT(D1920,FIND(".",D1920)-1),D1920)),PlanCont,0)),ISNUMBER(MATCH(LEFT(TRIM(IF(ISNUMBER(FIND(".",D1920)),LEFT(D1920,FIND(".",D1920)-1),D1920)),4),PlanCont,0)),ISNUMBER(MATCH(LEFT(TRIM(IF(ISNUMBER(FIND(".",D1920)),LEFT(D1920,FIND(".",D1920)-1),D1920)),3),PlanCont,0)))),"Contul debitor nu există în plan. ",""))&amp;IF(E1920="","Lipsește contul creditor. ",IF(NOT(OR(ISNUMBER(MATCH(TRIM(IF(ISNUMBER(FIND(".",E1920)),LEFT(E1920,FIND(".",E1920)-1),E1920)),PlanCont,0)),ISNUMBER(MATCH(LEFT(TRIM(IF(ISNUMBER(FIND(".",E1920)),LEFT(E1920,FIND(".",E1920)-1),E1920)),4),PlanCont,0)),ISNUMBER(MATCH(LEFT(TRIM(IF(ISNUMBER(FIND(".",E1920)),LEFT(E1920,FIND(".",E1920)-1),E1920)),3),PlanCont,0)))),"Contul creditor nu există în plan. ",""))&amp;IF(AND(D1920&lt;&gt;"",TRIM(D1920&amp;"")=TRIM(E1920&amp;"")),"Același cont pe debit și credit. ","")&amp;IF(N(F1920)=0,"Lipsește suma. ","")&amp;IF(AND(N(F1920)&lt;0,J1920&lt;&gt;"Stornare"),"Sumă negativă într-o notă care nu e de stornare. ","")&amp;IF(C1920="","Lipsește explicația. ","")))</f>
        <v/>
      </c>
      <c r="L1920" s="1" t="str">
        <f>IF(B1920="","",B1920&amp;"|"&amp;COUNTIF($B$5:B1920,B1920))</f>
        <v/>
      </c>
      <c r="M1920" s="1" t="str">
        <f t="shared" si="89"/>
        <v/>
      </c>
    </row>
    <row r="1921" spans="2:13" x14ac:dyDescent="0.2">
      <c r="B1921" s="18"/>
      <c r="C1921" s="13"/>
      <c r="D1921" s="22"/>
      <c r="E1921" s="22"/>
      <c r="F1921" s="23"/>
      <c r="G1921" s="24" t="str">
        <f>IF(B1921="","",IFERROR(INDEX('Registru note'!$C$5:$C$504,MATCH(B1921,'Registru note'!$B$5:$B$504,0)),""))</f>
        <v/>
      </c>
      <c r="H1921" s="25" t="str">
        <f t="shared" si="87"/>
        <v/>
      </c>
      <c r="I1921" s="25" t="str">
        <f t="shared" si="88"/>
        <v/>
      </c>
      <c r="J1921" s="15" t="str">
        <f>IF(B1921="","",IFERROR(INDEX('Registru note'!$D$5:$D$504,MATCH(B1921,'Registru note'!$B$5:$B$504,0)),""))</f>
        <v/>
      </c>
      <c r="K1921" s="17" t="str">
        <f>IF(AND(B1921="",D1921="",E1921=""),"",TRIM(IF(ISNA(MATCH(B1921,'Registru note'!$B$5:$B$504,0)),"Nota nu există în registru. ","")&amp;IF(D1921="","Lipsește contul debitor. ",IF(NOT(OR(ISNUMBER(MATCH(TRIM(IF(ISNUMBER(FIND(".",D1921)),LEFT(D1921,FIND(".",D1921)-1),D1921)),PlanCont,0)),ISNUMBER(MATCH(LEFT(TRIM(IF(ISNUMBER(FIND(".",D1921)),LEFT(D1921,FIND(".",D1921)-1),D1921)),4),PlanCont,0)),ISNUMBER(MATCH(LEFT(TRIM(IF(ISNUMBER(FIND(".",D1921)),LEFT(D1921,FIND(".",D1921)-1),D1921)),3),PlanCont,0)))),"Contul debitor nu există în plan. ",""))&amp;IF(E1921="","Lipsește contul creditor. ",IF(NOT(OR(ISNUMBER(MATCH(TRIM(IF(ISNUMBER(FIND(".",E1921)),LEFT(E1921,FIND(".",E1921)-1),E1921)),PlanCont,0)),ISNUMBER(MATCH(LEFT(TRIM(IF(ISNUMBER(FIND(".",E1921)),LEFT(E1921,FIND(".",E1921)-1),E1921)),4),PlanCont,0)),ISNUMBER(MATCH(LEFT(TRIM(IF(ISNUMBER(FIND(".",E1921)),LEFT(E1921,FIND(".",E1921)-1),E1921)),3),PlanCont,0)))),"Contul creditor nu există în plan. ",""))&amp;IF(AND(D1921&lt;&gt;"",TRIM(D1921&amp;"")=TRIM(E1921&amp;"")),"Același cont pe debit și credit. ","")&amp;IF(N(F1921)=0,"Lipsește suma. ","")&amp;IF(AND(N(F1921)&lt;0,J1921&lt;&gt;"Stornare"),"Sumă negativă într-o notă care nu e de stornare. ","")&amp;IF(C1921="","Lipsește explicația. ","")))</f>
        <v/>
      </c>
      <c r="L1921" s="1" t="str">
        <f>IF(B1921="","",B1921&amp;"|"&amp;COUNTIF($B$5:B1921,B1921))</f>
        <v/>
      </c>
      <c r="M1921" s="1" t="str">
        <f t="shared" si="89"/>
        <v/>
      </c>
    </row>
    <row r="1922" spans="2:13" x14ac:dyDescent="0.2">
      <c r="B1922" s="18"/>
      <c r="C1922" s="13"/>
      <c r="D1922" s="22"/>
      <c r="E1922" s="22"/>
      <c r="F1922" s="23"/>
      <c r="G1922" s="24" t="str">
        <f>IF(B1922="","",IFERROR(INDEX('Registru note'!$C$5:$C$504,MATCH(B1922,'Registru note'!$B$5:$B$504,0)),""))</f>
        <v/>
      </c>
      <c r="H1922" s="25" t="str">
        <f t="shared" si="87"/>
        <v/>
      </c>
      <c r="I1922" s="25" t="str">
        <f t="shared" si="88"/>
        <v/>
      </c>
      <c r="J1922" s="15" t="str">
        <f>IF(B1922="","",IFERROR(INDEX('Registru note'!$D$5:$D$504,MATCH(B1922,'Registru note'!$B$5:$B$504,0)),""))</f>
        <v/>
      </c>
      <c r="K1922" s="17" t="str">
        <f>IF(AND(B1922="",D1922="",E1922=""),"",TRIM(IF(ISNA(MATCH(B1922,'Registru note'!$B$5:$B$504,0)),"Nota nu există în registru. ","")&amp;IF(D1922="","Lipsește contul debitor. ",IF(NOT(OR(ISNUMBER(MATCH(TRIM(IF(ISNUMBER(FIND(".",D1922)),LEFT(D1922,FIND(".",D1922)-1),D1922)),PlanCont,0)),ISNUMBER(MATCH(LEFT(TRIM(IF(ISNUMBER(FIND(".",D1922)),LEFT(D1922,FIND(".",D1922)-1),D1922)),4),PlanCont,0)),ISNUMBER(MATCH(LEFT(TRIM(IF(ISNUMBER(FIND(".",D1922)),LEFT(D1922,FIND(".",D1922)-1),D1922)),3),PlanCont,0)))),"Contul debitor nu există în plan. ",""))&amp;IF(E1922="","Lipsește contul creditor. ",IF(NOT(OR(ISNUMBER(MATCH(TRIM(IF(ISNUMBER(FIND(".",E1922)),LEFT(E1922,FIND(".",E1922)-1),E1922)),PlanCont,0)),ISNUMBER(MATCH(LEFT(TRIM(IF(ISNUMBER(FIND(".",E1922)),LEFT(E1922,FIND(".",E1922)-1),E1922)),4),PlanCont,0)),ISNUMBER(MATCH(LEFT(TRIM(IF(ISNUMBER(FIND(".",E1922)),LEFT(E1922,FIND(".",E1922)-1),E1922)),3),PlanCont,0)))),"Contul creditor nu există în plan. ",""))&amp;IF(AND(D1922&lt;&gt;"",TRIM(D1922&amp;"")=TRIM(E1922&amp;"")),"Același cont pe debit și credit. ","")&amp;IF(N(F1922)=0,"Lipsește suma. ","")&amp;IF(AND(N(F1922)&lt;0,J1922&lt;&gt;"Stornare"),"Sumă negativă într-o notă care nu e de stornare. ","")&amp;IF(C1922="","Lipsește explicația. ","")))</f>
        <v/>
      </c>
      <c r="L1922" s="1" t="str">
        <f>IF(B1922="","",B1922&amp;"|"&amp;COUNTIF($B$5:B1922,B1922))</f>
        <v/>
      </c>
      <c r="M1922" s="1" t="str">
        <f t="shared" si="89"/>
        <v/>
      </c>
    </row>
    <row r="1923" spans="2:13" x14ac:dyDescent="0.2">
      <c r="B1923" s="18"/>
      <c r="C1923" s="13"/>
      <c r="D1923" s="22"/>
      <c r="E1923" s="22"/>
      <c r="F1923" s="23"/>
      <c r="G1923" s="24" t="str">
        <f>IF(B1923="","",IFERROR(INDEX('Registru note'!$C$5:$C$504,MATCH(B1923,'Registru note'!$B$5:$B$504,0)),""))</f>
        <v/>
      </c>
      <c r="H1923" s="25" t="str">
        <f t="shared" si="87"/>
        <v/>
      </c>
      <c r="I1923" s="25" t="str">
        <f t="shared" si="88"/>
        <v/>
      </c>
      <c r="J1923" s="15" t="str">
        <f>IF(B1923="","",IFERROR(INDEX('Registru note'!$D$5:$D$504,MATCH(B1923,'Registru note'!$B$5:$B$504,0)),""))</f>
        <v/>
      </c>
      <c r="K1923" s="17" t="str">
        <f>IF(AND(B1923="",D1923="",E1923=""),"",TRIM(IF(ISNA(MATCH(B1923,'Registru note'!$B$5:$B$504,0)),"Nota nu există în registru. ","")&amp;IF(D1923="","Lipsește contul debitor. ",IF(NOT(OR(ISNUMBER(MATCH(TRIM(IF(ISNUMBER(FIND(".",D1923)),LEFT(D1923,FIND(".",D1923)-1),D1923)),PlanCont,0)),ISNUMBER(MATCH(LEFT(TRIM(IF(ISNUMBER(FIND(".",D1923)),LEFT(D1923,FIND(".",D1923)-1),D1923)),4),PlanCont,0)),ISNUMBER(MATCH(LEFT(TRIM(IF(ISNUMBER(FIND(".",D1923)),LEFT(D1923,FIND(".",D1923)-1),D1923)),3),PlanCont,0)))),"Contul debitor nu există în plan. ",""))&amp;IF(E1923="","Lipsește contul creditor. ",IF(NOT(OR(ISNUMBER(MATCH(TRIM(IF(ISNUMBER(FIND(".",E1923)),LEFT(E1923,FIND(".",E1923)-1),E1923)),PlanCont,0)),ISNUMBER(MATCH(LEFT(TRIM(IF(ISNUMBER(FIND(".",E1923)),LEFT(E1923,FIND(".",E1923)-1),E1923)),4),PlanCont,0)),ISNUMBER(MATCH(LEFT(TRIM(IF(ISNUMBER(FIND(".",E1923)),LEFT(E1923,FIND(".",E1923)-1),E1923)),3),PlanCont,0)))),"Contul creditor nu există în plan. ",""))&amp;IF(AND(D1923&lt;&gt;"",TRIM(D1923&amp;"")=TRIM(E1923&amp;"")),"Același cont pe debit și credit. ","")&amp;IF(N(F1923)=0,"Lipsește suma. ","")&amp;IF(AND(N(F1923)&lt;0,J1923&lt;&gt;"Stornare"),"Sumă negativă într-o notă care nu e de stornare. ","")&amp;IF(C1923="","Lipsește explicația. ","")))</f>
        <v/>
      </c>
      <c r="L1923" s="1" t="str">
        <f>IF(B1923="","",B1923&amp;"|"&amp;COUNTIF($B$5:B1923,B1923))</f>
        <v/>
      </c>
      <c r="M1923" s="1" t="str">
        <f t="shared" si="89"/>
        <v/>
      </c>
    </row>
    <row r="1924" spans="2:13" x14ac:dyDescent="0.2">
      <c r="B1924" s="18"/>
      <c r="C1924" s="13"/>
      <c r="D1924" s="22"/>
      <c r="E1924" s="22"/>
      <c r="F1924" s="23"/>
      <c r="G1924" s="24" t="str">
        <f>IF(B1924="","",IFERROR(INDEX('Registru note'!$C$5:$C$504,MATCH(B1924,'Registru note'!$B$5:$B$504,0)),""))</f>
        <v/>
      </c>
      <c r="H1924" s="25" t="str">
        <f t="shared" si="87"/>
        <v/>
      </c>
      <c r="I1924" s="25" t="str">
        <f t="shared" si="88"/>
        <v/>
      </c>
      <c r="J1924" s="15" t="str">
        <f>IF(B1924="","",IFERROR(INDEX('Registru note'!$D$5:$D$504,MATCH(B1924,'Registru note'!$B$5:$B$504,0)),""))</f>
        <v/>
      </c>
      <c r="K1924" s="17" t="str">
        <f>IF(AND(B1924="",D1924="",E1924=""),"",TRIM(IF(ISNA(MATCH(B1924,'Registru note'!$B$5:$B$504,0)),"Nota nu există în registru. ","")&amp;IF(D1924="","Lipsește contul debitor. ",IF(NOT(OR(ISNUMBER(MATCH(TRIM(IF(ISNUMBER(FIND(".",D1924)),LEFT(D1924,FIND(".",D1924)-1),D1924)),PlanCont,0)),ISNUMBER(MATCH(LEFT(TRIM(IF(ISNUMBER(FIND(".",D1924)),LEFT(D1924,FIND(".",D1924)-1),D1924)),4),PlanCont,0)),ISNUMBER(MATCH(LEFT(TRIM(IF(ISNUMBER(FIND(".",D1924)),LEFT(D1924,FIND(".",D1924)-1),D1924)),3),PlanCont,0)))),"Contul debitor nu există în plan. ",""))&amp;IF(E1924="","Lipsește contul creditor. ",IF(NOT(OR(ISNUMBER(MATCH(TRIM(IF(ISNUMBER(FIND(".",E1924)),LEFT(E1924,FIND(".",E1924)-1),E1924)),PlanCont,0)),ISNUMBER(MATCH(LEFT(TRIM(IF(ISNUMBER(FIND(".",E1924)),LEFT(E1924,FIND(".",E1924)-1),E1924)),4),PlanCont,0)),ISNUMBER(MATCH(LEFT(TRIM(IF(ISNUMBER(FIND(".",E1924)),LEFT(E1924,FIND(".",E1924)-1),E1924)),3),PlanCont,0)))),"Contul creditor nu există în plan. ",""))&amp;IF(AND(D1924&lt;&gt;"",TRIM(D1924&amp;"")=TRIM(E1924&amp;"")),"Același cont pe debit și credit. ","")&amp;IF(N(F1924)=0,"Lipsește suma. ","")&amp;IF(AND(N(F1924)&lt;0,J1924&lt;&gt;"Stornare"),"Sumă negativă într-o notă care nu e de stornare. ","")&amp;IF(C1924="","Lipsește explicația. ","")))</f>
        <v/>
      </c>
      <c r="L1924" s="1" t="str">
        <f>IF(B1924="","",B1924&amp;"|"&amp;COUNTIF($B$5:B1924,B1924))</f>
        <v/>
      </c>
      <c r="M1924" s="1" t="str">
        <f t="shared" si="89"/>
        <v/>
      </c>
    </row>
    <row r="1925" spans="2:13" x14ac:dyDescent="0.2">
      <c r="B1925" s="18"/>
      <c r="C1925" s="13"/>
      <c r="D1925" s="22"/>
      <c r="E1925" s="22"/>
      <c r="F1925" s="23"/>
      <c r="G1925" s="24" t="str">
        <f>IF(B1925="","",IFERROR(INDEX('Registru note'!$C$5:$C$504,MATCH(B1925,'Registru note'!$B$5:$B$504,0)),""))</f>
        <v/>
      </c>
      <c r="H1925" s="25" t="str">
        <f t="shared" ref="H1925:H1988" si="90">IF(D1925="","",IFERROR(INDEX(PlanDen,MATCH(TRIM(IF(ISNUMBER(FIND(".",D1925)),LEFT(D1925,FIND(".",D1925)-1),D1925)),PlanCont,0)),IFERROR(INDEX(PlanDen,MATCH(LEFT(TRIM(IF(ISNUMBER(FIND(".",D1925)),LEFT(D1925,FIND(".",D1925)-1),D1925)),4),PlanCont,0)),IFERROR(INDEX(PlanDen,MATCH(LEFT(TRIM(IF(ISNUMBER(FIND(".",D1925)),LEFT(D1925,FIND(".",D1925)-1),D1925)),3),PlanCont,0)),"Cont inexistent în plan"))))</f>
        <v/>
      </c>
      <c r="I1925" s="25" t="str">
        <f t="shared" ref="I1925:I1988" si="91">IF(E1925="","",IFERROR(INDEX(PlanDen,MATCH(TRIM(IF(ISNUMBER(FIND(".",E1925)),LEFT(E1925,FIND(".",E1925)-1),E1925)),PlanCont,0)),IFERROR(INDEX(PlanDen,MATCH(LEFT(TRIM(IF(ISNUMBER(FIND(".",E1925)),LEFT(E1925,FIND(".",E1925)-1),E1925)),4),PlanCont,0)),IFERROR(INDEX(PlanDen,MATCH(LEFT(TRIM(IF(ISNUMBER(FIND(".",E1925)),LEFT(E1925,FIND(".",E1925)-1),E1925)),3),PlanCont,0)),"Cont inexistent în plan"))))</f>
        <v/>
      </c>
      <c r="J1925" s="15" t="str">
        <f>IF(B1925="","",IFERROR(INDEX('Registru note'!$D$5:$D$504,MATCH(B1925,'Registru note'!$B$5:$B$504,0)),""))</f>
        <v/>
      </c>
      <c r="K1925" s="17" t="str">
        <f>IF(AND(B1925="",D1925="",E1925=""),"",TRIM(IF(ISNA(MATCH(B1925,'Registru note'!$B$5:$B$504,0)),"Nota nu există în registru. ","")&amp;IF(D1925="","Lipsește contul debitor. ",IF(NOT(OR(ISNUMBER(MATCH(TRIM(IF(ISNUMBER(FIND(".",D1925)),LEFT(D1925,FIND(".",D1925)-1),D1925)),PlanCont,0)),ISNUMBER(MATCH(LEFT(TRIM(IF(ISNUMBER(FIND(".",D1925)),LEFT(D1925,FIND(".",D1925)-1),D1925)),4),PlanCont,0)),ISNUMBER(MATCH(LEFT(TRIM(IF(ISNUMBER(FIND(".",D1925)),LEFT(D1925,FIND(".",D1925)-1),D1925)),3),PlanCont,0)))),"Contul debitor nu există în plan. ",""))&amp;IF(E1925="","Lipsește contul creditor. ",IF(NOT(OR(ISNUMBER(MATCH(TRIM(IF(ISNUMBER(FIND(".",E1925)),LEFT(E1925,FIND(".",E1925)-1),E1925)),PlanCont,0)),ISNUMBER(MATCH(LEFT(TRIM(IF(ISNUMBER(FIND(".",E1925)),LEFT(E1925,FIND(".",E1925)-1),E1925)),4),PlanCont,0)),ISNUMBER(MATCH(LEFT(TRIM(IF(ISNUMBER(FIND(".",E1925)),LEFT(E1925,FIND(".",E1925)-1),E1925)),3),PlanCont,0)))),"Contul creditor nu există în plan. ",""))&amp;IF(AND(D1925&lt;&gt;"",TRIM(D1925&amp;"")=TRIM(E1925&amp;"")),"Același cont pe debit și credit. ","")&amp;IF(N(F1925)=0,"Lipsește suma. ","")&amp;IF(AND(N(F1925)&lt;0,J1925&lt;&gt;"Stornare"),"Sumă negativă într-o notă care nu e de stornare. ","")&amp;IF(C1925="","Lipsește explicația. ","")))</f>
        <v/>
      </c>
      <c r="L1925" s="1" t="str">
        <f>IF(B1925="","",B1925&amp;"|"&amp;COUNTIF($B$5:B1925,B1925))</f>
        <v/>
      </c>
      <c r="M1925" s="1" t="str">
        <f t="shared" ref="M1925:M1988" si="92">IF(OR(B1925="",NOT(ISNUMBER(G1925))),"",G1925*100000+ROW())</f>
        <v/>
      </c>
    </row>
    <row r="1926" spans="2:13" x14ac:dyDescent="0.2">
      <c r="B1926" s="18"/>
      <c r="C1926" s="13"/>
      <c r="D1926" s="22"/>
      <c r="E1926" s="22"/>
      <c r="F1926" s="23"/>
      <c r="G1926" s="24" t="str">
        <f>IF(B1926="","",IFERROR(INDEX('Registru note'!$C$5:$C$504,MATCH(B1926,'Registru note'!$B$5:$B$504,0)),""))</f>
        <v/>
      </c>
      <c r="H1926" s="25" t="str">
        <f t="shared" si="90"/>
        <v/>
      </c>
      <c r="I1926" s="25" t="str">
        <f t="shared" si="91"/>
        <v/>
      </c>
      <c r="J1926" s="15" t="str">
        <f>IF(B1926="","",IFERROR(INDEX('Registru note'!$D$5:$D$504,MATCH(B1926,'Registru note'!$B$5:$B$504,0)),""))</f>
        <v/>
      </c>
      <c r="K1926" s="17" t="str">
        <f>IF(AND(B1926="",D1926="",E1926=""),"",TRIM(IF(ISNA(MATCH(B1926,'Registru note'!$B$5:$B$504,0)),"Nota nu există în registru. ","")&amp;IF(D1926="","Lipsește contul debitor. ",IF(NOT(OR(ISNUMBER(MATCH(TRIM(IF(ISNUMBER(FIND(".",D1926)),LEFT(D1926,FIND(".",D1926)-1),D1926)),PlanCont,0)),ISNUMBER(MATCH(LEFT(TRIM(IF(ISNUMBER(FIND(".",D1926)),LEFT(D1926,FIND(".",D1926)-1),D1926)),4),PlanCont,0)),ISNUMBER(MATCH(LEFT(TRIM(IF(ISNUMBER(FIND(".",D1926)),LEFT(D1926,FIND(".",D1926)-1),D1926)),3),PlanCont,0)))),"Contul debitor nu există în plan. ",""))&amp;IF(E1926="","Lipsește contul creditor. ",IF(NOT(OR(ISNUMBER(MATCH(TRIM(IF(ISNUMBER(FIND(".",E1926)),LEFT(E1926,FIND(".",E1926)-1),E1926)),PlanCont,0)),ISNUMBER(MATCH(LEFT(TRIM(IF(ISNUMBER(FIND(".",E1926)),LEFT(E1926,FIND(".",E1926)-1),E1926)),4),PlanCont,0)),ISNUMBER(MATCH(LEFT(TRIM(IF(ISNUMBER(FIND(".",E1926)),LEFT(E1926,FIND(".",E1926)-1),E1926)),3),PlanCont,0)))),"Contul creditor nu există în plan. ",""))&amp;IF(AND(D1926&lt;&gt;"",TRIM(D1926&amp;"")=TRIM(E1926&amp;"")),"Același cont pe debit și credit. ","")&amp;IF(N(F1926)=0,"Lipsește suma. ","")&amp;IF(AND(N(F1926)&lt;0,J1926&lt;&gt;"Stornare"),"Sumă negativă într-o notă care nu e de stornare. ","")&amp;IF(C1926="","Lipsește explicația. ","")))</f>
        <v/>
      </c>
      <c r="L1926" s="1" t="str">
        <f>IF(B1926="","",B1926&amp;"|"&amp;COUNTIF($B$5:B1926,B1926))</f>
        <v/>
      </c>
      <c r="M1926" s="1" t="str">
        <f t="shared" si="92"/>
        <v/>
      </c>
    </row>
    <row r="1927" spans="2:13" x14ac:dyDescent="0.2">
      <c r="B1927" s="18"/>
      <c r="C1927" s="13"/>
      <c r="D1927" s="22"/>
      <c r="E1927" s="22"/>
      <c r="F1927" s="23"/>
      <c r="G1927" s="24" t="str">
        <f>IF(B1927="","",IFERROR(INDEX('Registru note'!$C$5:$C$504,MATCH(B1927,'Registru note'!$B$5:$B$504,0)),""))</f>
        <v/>
      </c>
      <c r="H1927" s="25" t="str">
        <f t="shared" si="90"/>
        <v/>
      </c>
      <c r="I1927" s="25" t="str">
        <f t="shared" si="91"/>
        <v/>
      </c>
      <c r="J1927" s="15" t="str">
        <f>IF(B1927="","",IFERROR(INDEX('Registru note'!$D$5:$D$504,MATCH(B1927,'Registru note'!$B$5:$B$504,0)),""))</f>
        <v/>
      </c>
      <c r="K1927" s="17" t="str">
        <f>IF(AND(B1927="",D1927="",E1927=""),"",TRIM(IF(ISNA(MATCH(B1927,'Registru note'!$B$5:$B$504,0)),"Nota nu există în registru. ","")&amp;IF(D1927="","Lipsește contul debitor. ",IF(NOT(OR(ISNUMBER(MATCH(TRIM(IF(ISNUMBER(FIND(".",D1927)),LEFT(D1927,FIND(".",D1927)-1),D1927)),PlanCont,0)),ISNUMBER(MATCH(LEFT(TRIM(IF(ISNUMBER(FIND(".",D1927)),LEFT(D1927,FIND(".",D1927)-1),D1927)),4),PlanCont,0)),ISNUMBER(MATCH(LEFT(TRIM(IF(ISNUMBER(FIND(".",D1927)),LEFT(D1927,FIND(".",D1927)-1),D1927)),3),PlanCont,0)))),"Contul debitor nu există în plan. ",""))&amp;IF(E1927="","Lipsește contul creditor. ",IF(NOT(OR(ISNUMBER(MATCH(TRIM(IF(ISNUMBER(FIND(".",E1927)),LEFT(E1927,FIND(".",E1927)-1),E1927)),PlanCont,0)),ISNUMBER(MATCH(LEFT(TRIM(IF(ISNUMBER(FIND(".",E1927)),LEFT(E1927,FIND(".",E1927)-1),E1927)),4),PlanCont,0)),ISNUMBER(MATCH(LEFT(TRIM(IF(ISNUMBER(FIND(".",E1927)),LEFT(E1927,FIND(".",E1927)-1),E1927)),3),PlanCont,0)))),"Contul creditor nu există în plan. ",""))&amp;IF(AND(D1927&lt;&gt;"",TRIM(D1927&amp;"")=TRIM(E1927&amp;"")),"Același cont pe debit și credit. ","")&amp;IF(N(F1927)=0,"Lipsește suma. ","")&amp;IF(AND(N(F1927)&lt;0,J1927&lt;&gt;"Stornare"),"Sumă negativă într-o notă care nu e de stornare. ","")&amp;IF(C1927="","Lipsește explicația. ","")))</f>
        <v/>
      </c>
      <c r="L1927" s="1" t="str">
        <f>IF(B1927="","",B1927&amp;"|"&amp;COUNTIF($B$5:B1927,B1927))</f>
        <v/>
      </c>
      <c r="M1927" s="1" t="str">
        <f t="shared" si="92"/>
        <v/>
      </c>
    </row>
    <row r="1928" spans="2:13" x14ac:dyDescent="0.2">
      <c r="B1928" s="18"/>
      <c r="C1928" s="13"/>
      <c r="D1928" s="22"/>
      <c r="E1928" s="22"/>
      <c r="F1928" s="23"/>
      <c r="G1928" s="24" t="str">
        <f>IF(B1928="","",IFERROR(INDEX('Registru note'!$C$5:$C$504,MATCH(B1928,'Registru note'!$B$5:$B$504,0)),""))</f>
        <v/>
      </c>
      <c r="H1928" s="25" t="str">
        <f t="shared" si="90"/>
        <v/>
      </c>
      <c r="I1928" s="25" t="str">
        <f t="shared" si="91"/>
        <v/>
      </c>
      <c r="J1928" s="15" t="str">
        <f>IF(B1928="","",IFERROR(INDEX('Registru note'!$D$5:$D$504,MATCH(B1928,'Registru note'!$B$5:$B$504,0)),""))</f>
        <v/>
      </c>
      <c r="K1928" s="17" t="str">
        <f>IF(AND(B1928="",D1928="",E1928=""),"",TRIM(IF(ISNA(MATCH(B1928,'Registru note'!$B$5:$B$504,0)),"Nota nu există în registru. ","")&amp;IF(D1928="","Lipsește contul debitor. ",IF(NOT(OR(ISNUMBER(MATCH(TRIM(IF(ISNUMBER(FIND(".",D1928)),LEFT(D1928,FIND(".",D1928)-1),D1928)),PlanCont,0)),ISNUMBER(MATCH(LEFT(TRIM(IF(ISNUMBER(FIND(".",D1928)),LEFT(D1928,FIND(".",D1928)-1),D1928)),4),PlanCont,0)),ISNUMBER(MATCH(LEFT(TRIM(IF(ISNUMBER(FIND(".",D1928)),LEFT(D1928,FIND(".",D1928)-1),D1928)),3),PlanCont,0)))),"Contul debitor nu există în plan. ",""))&amp;IF(E1928="","Lipsește contul creditor. ",IF(NOT(OR(ISNUMBER(MATCH(TRIM(IF(ISNUMBER(FIND(".",E1928)),LEFT(E1928,FIND(".",E1928)-1),E1928)),PlanCont,0)),ISNUMBER(MATCH(LEFT(TRIM(IF(ISNUMBER(FIND(".",E1928)),LEFT(E1928,FIND(".",E1928)-1),E1928)),4),PlanCont,0)),ISNUMBER(MATCH(LEFT(TRIM(IF(ISNUMBER(FIND(".",E1928)),LEFT(E1928,FIND(".",E1928)-1),E1928)),3),PlanCont,0)))),"Contul creditor nu există în plan. ",""))&amp;IF(AND(D1928&lt;&gt;"",TRIM(D1928&amp;"")=TRIM(E1928&amp;"")),"Același cont pe debit și credit. ","")&amp;IF(N(F1928)=0,"Lipsește suma. ","")&amp;IF(AND(N(F1928)&lt;0,J1928&lt;&gt;"Stornare"),"Sumă negativă într-o notă care nu e de stornare. ","")&amp;IF(C1928="","Lipsește explicația. ","")))</f>
        <v/>
      </c>
      <c r="L1928" s="1" t="str">
        <f>IF(B1928="","",B1928&amp;"|"&amp;COUNTIF($B$5:B1928,B1928))</f>
        <v/>
      </c>
      <c r="M1928" s="1" t="str">
        <f t="shared" si="92"/>
        <v/>
      </c>
    </row>
    <row r="1929" spans="2:13" x14ac:dyDescent="0.2">
      <c r="B1929" s="18"/>
      <c r="C1929" s="13"/>
      <c r="D1929" s="22"/>
      <c r="E1929" s="22"/>
      <c r="F1929" s="23"/>
      <c r="G1929" s="24" t="str">
        <f>IF(B1929="","",IFERROR(INDEX('Registru note'!$C$5:$C$504,MATCH(B1929,'Registru note'!$B$5:$B$504,0)),""))</f>
        <v/>
      </c>
      <c r="H1929" s="25" t="str">
        <f t="shared" si="90"/>
        <v/>
      </c>
      <c r="I1929" s="25" t="str">
        <f t="shared" si="91"/>
        <v/>
      </c>
      <c r="J1929" s="15" t="str">
        <f>IF(B1929="","",IFERROR(INDEX('Registru note'!$D$5:$D$504,MATCH(B1929,'Registru note'!$B$5:$B$504,0)),""))</f>
        <v/>
      </c>
      <c r="K1929" s="17" t="str">
        <f>IF(AND(B1929="",D1929="",E1929=""),"",TRIM(IF(ISNA(MATCH(B1929,'Registru note'!$B$5:$B$504,0)),"Nota nu există în registru. ","")&amp;IF(D1929="","Lipsește contul debitor. ",IF(NOT(OR(ISNUMBER(MATCH(TRIM(IF(ISNUMBER(FIND(".",D1929)),LEFT(D1929,FIND(".",D1929)-1),D1929)),PlanCont,0)),ISNUMBER(MATCH(LEFT(TRIM(IF(ISNUMBER(FIND(".",D1929)),LEFT(D1929,FIND(".",D1929)-1),D1929)),4),PlanCont,0)),ISNUMBER(MATCH(LEFT(TRIM(IF(ISNUMBER(FIND(".",D1929)),LEFT(D1929,FIND(".",D1929)-1),D1929)),3),PlanCont,0)))),"Contul debitor nu există în plan. ",""))&amp;IF(E1929="","Lipsește contul creditor. ",IF(NOT(OR(ISNUMBER(MATCH(TRIM(IF(ISNUMBER(FIND(".",E1929)),LEFT(E1929,FIND(".",E1929)-1),E1929)),PlanCont,0)),ISNUMBER(MATCH(LEFT(TRIM(IF(ISNUMBER(FIND(".",E1929)),LEFT(E1929,FIND(".",E1929)-1),E1929)),4),PlanCont,0)),ISNUMBER(MATCH(LEFT(TRIM(IF(ISNUMBER(FIND(".",E1929)),LEFT(E1929,FIND(".",E1929)-1),E1929)),3),PlanCont,0)))),"Contul creditor nu există în plan. ",""))&amp;IF(AND(D1929&lt;&gt;"",TRIM(D1929&amp;"")=TRIM(E1929&amp;"")),"Același cont pe debit și credit. ","")&amp;IF(N(F1929)=0,"Lipsește suma. ","")&amp;IF(AND(N(F1929)&lt;0,J1929&lt;&gt;"Stornare"),"Sumă negativă într-o notă care nu e de stornare. ","")&amp;IF(C1929="","Lipsește explicația. ","")))</f>
        <v/>
      </c>
      <c r="L1929" s="1" t="str">
        <f>IF(B1929="","",B1929&amp;"|"&amp;COUNTIF($B$5:B1929,B1929))</f>
        <v/>
      </c>
      <c r="M1929" s="1" t="str">
        <f t="shared" si="92"/>
        <v/>
      </c>
    </row>
    <row r="1930" spans="2:13" x14ac:dyDescent="0.2">
      <c r="B1930" s="18"/>
      <c r="C1930" s="13"/>
      <c r="D1930" s="22"/>
      <c r="E1930" s="22"/>
      <c r="F1930" s="23"/>
      <c r="G1930" s="24" t="str">
        <f>IF(B1930="","",IFERROR(INDEX('Registru note'!$C$5:$C$504,MATCH(B1930,'Registru note'!$B$5:$B$504,0)),""))</f>
        <v/>
      </c>
      <c r="H1930" s="25" t="str">
        <f t="shared" si="90"/>
        <v/>
      </c>
      <c r="I1930" s="25" t="str">
        <f t="shared" si="91"/>
        <v/>
      </c>
      <c r="J1930" s="15" t="str">
        <f>IF(B1930="","",IFERROR(INDEX('Registru note'!$D$5:$D$504,MATCH(B1930,'Registru note'!$B$5:$B$504,0)),""))</f>
        <v/>
      </c>
      <c r="K1930" s="17" t="str">
        <f>IF(AND(B1930="",D1930="",E1930=""),"",TRIM(IF(ISNA(MATCH(B1930,'Registru note'!$B$5:$B$504,0)),"Nota nu există în registru. ","")&amp;IF(D1930="","Lipsește contul debitor. ",IF(NOT(OR(ISNUMBER(MATCH(TRIM(IF(ISNUMBER(FIND(".",D1930)),LEFT(D1930,FIND(".",D1930)-1),D1930)),PlanCont,0)),ISNUMBER(MATCH(LEFT(TRIM(IF(ISNUMBER(FIND(".",D1930)),LEFT(D1930,FIND(".",D1930)-1),D1930)),4),PlanCont,0)),ISNUMBER(MATCH(LEFT(TRIM(IF(ISNUMBER(FIND(".",D1930)),LEFT(D1930,FIND(".",D1930)-1),D1930)),3),PlanCont,0)))),"Contul debitor nu există în plan. ",""))&amp;IF(E1930="","Lipsește contul creditor. ",IF(NOT(OR(ISNUMBER(MATCH(TRIM(IF(ISNUMBER(FIND(".",E1930)),LEFT(E1930,FIND(".",E1930)-1),E1930)),PlanCont,0)),ISNUMBER(MATCH(LEFT(TRIM(IF(ISNUMBER(FIND(".",E1930)),LEFT(E1930,FIND(".",E1930)-1),E1930)),4),PlanCont,0)),ISNUMBER(MATCH(LEFT(TRIM(IF(ISNUMBER(FIND(".",E1930)),LEFT(E1930,FIND(".",E1930)-1),E1930)),3),PlanCont,0)))),"Contul creditor nu există în plan. ",""))&amp;IF(AND(D1930&lt;&gt;"",TRIM(D1930&amp;"")=TRIM(E1930&amp;"")),"Același cont pe debit și credit. ","")&amp;IF(N(F1930)=0,"Lipsește suma. ","")&amp;IF(AND(N(F1930)&lt;0,J1930&lt;&gt;"Stornare"),"Sumă negativă într-o notă care nu e de stornare. ","")&amp;IF(C1930="","Lipsește explicația. ","")))</f>
        <v/>
      </c>
      <c r="L1930" s="1" t="str">
        <f>IF(B1930="","",B1930&amp;"|"&amp;COUNTIF($B$5:B1930,B1930))</f>
        <v/>
      </c>
      <c r="M1930" s="1" t="str">
        <f t="shared" si="92"/>
        <v/>
      </c>
    </row>
    <row r="1931" spans="2:13" x14ac:dyDescent="0.2">
      <c r="B1931" s="18"/>
      <c r="C1931" s="13"/>
      <c r="D1931" s="22"/>
      <c r="E1931" s="22"/>
      <c r="F1931" s="23"/>
      <c r="G1931" s="24" t="str">
        <f>IF(B1931="","",IFERROR(INDEX('Registru note'!$C$5:$C$504,MATCH(B1931,'Registru note'!$B$5:$B$504,0)),""))</f>
        <v/>
      </c>
      <c r="H1931" s="25" t="str">
        <f t="shared" si="90"/>
        <v/>
      </c>
      <c r="I1931" s="25" t="str">
        <f t="shared" si="91"/>
        <v/>
      </c>
      <c r="J1931" s="15" t="str">
        <f>IF(B1931="","",IFERROR(INDEX('Registru note'!$D$5:$D$504,MATCH(B1931,'Registru note'!$B$5:$B$504,0)),""))</f>
        <v/>
      </c>
      <c r="K1931" s="17" t="str">
        <f>IF(AND(B1931="",D1931="",E1931=""),"",TRIM(IF(ISNA(MATCH(B1931,'Registru note'!$B$5:$B$504,0)),"Nota nu există în registru. ","")&amp;IF(D1931="","Lipsește contul debitor. ",IF(NOT(OR(ISNUMBER(MATCH(TRIM(IF(ISNUMBER(FIND(".",D1931)),LEFT(D1931,FIND(".",D1931)-1),D1931)),PlanCont,0)),ISNUMBER(MATCH(LEFT(TRIM(IF(ISNUMBER(FIND(".",D1931)),LEFT(D1931,FIND(".",D1931)-1),D1931)),4),PlanCont,0)),ISNUMBER(MATCH(LEFT(TRIM(IF(ISNUMBER(FIND(".",D1931)),LEFT(D1931,FIND(".",D1931)-1),D1931)),3),PlanCont,0)))),"Contul debitor nu există în plan. ",""))&amp;IF(E1931="","Lipsește contul creditor. ",IF(NOT(OR(ISNUMBER(MATCH(TRIM(IF(ISNUMBER(FIND(".",E1931)),LEFT(E1931,FIND(".",E1931)-1),E1931)),PlanCont,0)),ISNUMBER(MATCH(LEFT(TRIM(IF(ISNUMBER(FIND(".",E1931)),LEFT(E1931,FIND(".",E1931)-1),E1931)),4),PlanCont,0)),ISNUMBER(MATCH(LEFT(TRIM(IF(ISNUMBER(FIND(".",E1931)),LEFT(E1931,FIND(".",E1931)-1),E1931)),3),PlanCont,0)))),"Contul creditor nu există în plan. ",""))&amp;IF(AND(D1931&lt;&gt;"",TRIM(D1931&amp;"")=TRIM(E1931&amp;"")),"Același cont pe debit și credit. ","")&amp;IF(N(F1931)=0,"Lipsește suma. ","")&amp;IF(AND(N(F1931)&lt;0,J1931&lt;&gt;"Stornare"),"Sumă negativă într-o notă care nu e de stornare. ","")&amp;IF(C1931="","Lipsește explicația. ","")))</f>
        <v/>
      </c>
      <c r="L1931" s="1" t="str">
        <f>IF(B1931="","",B1931&amp;"|"&amp;COUNTIF($B$5:B1931,B1931))</f>
        <v/>
      </c>
      <c r="M1931" s="1" t="str">
        <f t="shared" si="92"/>
        <v/>
      </c>
    </row>
    <row r="1932" spans="2:13" x14ac:dyDescent="0.2">
      <c r="B1932" s="18"/>
      <c r="C1932" s="13"/>
      <c r="D1932" s="22"/>
      <c r="E1932" s="22"/>
      <c r="F1932" s="23"/>
      <c r="G1932" s="24" t="str">
        <f>IF(B1932="","",IFERROR(INDEX('Registru note'!$C$5:$C$504,MATCH(B1932,'Registru note'!$B$5:$B$504,0)),""))</f>
        <v/>
      </c>
      <c r="H1932" s="25" t="str">
        <f t="shared" si="90"/>
        <v/>
      </c>
      <c r="I1932" s="25" t="str">
        <f t="shared" si="91"/>
        <v/>
      </c>
      <c r="J1932" s="15" t="str">
        <f>IF(B1932="","",IFERROR(INDEX('Registru note'!$D$5:$D$504,MATCH(B1932,'Registru note'!$B$5:$B$504,0)),""))</f>
        <v/>
      </c>
      <c r="K1932" s="17" t="str">
        <f>IF(AND(B1932="",D1932="",E1932=""),"",TRIM(IF(ISNA(MATCH(B1932,'Registru note'!$B$5:$B$504,0)),"Nota nu există în registru. ","")&amp;IF(D1932="","Lipsește contul debitor. ",IF(NOT(OR(ISNUMBER(MATCH(TRIM(IF(ISNUMBER(FIND(".",D1932)),LEFT(D1932,FIND(".",D1932)-1),D1932)),PlanCont,0)),ISNUMBER(MATCH(LEFT(TRIM(IF(ISNUMBER(FIND(".",D1932)),LEFT(D1932,FIND(".",D1932)-1),D1932)),4),PlanCont,0)),ISNUMBER(MATCH(LEFT(TRIM(IF(ISNUMBER(FIND(".",D1932)),LEFT(D1932,FIND(".",D1932)-1),D1932)),3),PlanCont,0)))),"Contul debitor nu există în plan. ",""))&amp;IF(E1932="","Lipsește contul creditor. ",IF(NOT(OR(ISNUMBER(MATCH(TRIM(IF(ISNUMBER(FIND(".",E1932)),LEFT(E1932,FIND(".",E1932)-1),E1932)),PlanCont,0)),ISNUMBER(MATCH(LEFT(TRIM(IF(ISNUMBER(FIND(".",E1932)),LEFT(E1932,FIND(".",E1932)-1),E1932)),4),PlanCont,0)),ISNUMBER(MATCH(LEFT(TRIM(IF(ISNUMBER(FIND(".",E1932)),LEFT(E1932,FIND(".",E1932)-1),E1932)),3),PlanCont,0)))),"Contul creditor nu există în plan. ",""))&amp;IF(AND(D1932&lt;&gt;"",TRIM(D1932&amp;"")=TRIM(E1932&amp;"")),"Același cont pe debit și credit. ","")&amp;IF(N(F1932)=0,"Lipsește suma. ","")&amp;IF(AND(N(F1932)&lt;0,J1932&lt;&gt;"Stornare"),"Sumă negativă într-o notă care nu e de stornare. ","")&amp;IF(C1932="","Lipsește explicația. ","")))</f>
        <v/>
      </c>
      <c r="L1932" s="1" t="str">
        <f>IF(B1932="","",B1932&amp;"|"&amp;COUNTIF($B$5:B1932,B1932))</f>
        <v/>
      </c>
      <c r="M1932" s="1" t="str">
        <f t="shared" si="92"/>
        <v/>
      </c>
    </row>
    <row r="1933" spans="2:13" x14ac:dyDescent="0.2">
      <c r="B1933" s="18"/>
      <c r="C1933" s="13"/>
      <c r="D1933" s="22"/>
      <c r="E1933" s="22"/>
      <c r="F1933" s="23"/>
      <c r="G1933" s="24" t="str">
        <f>IF(B1933="","",IFERROR(INDEX('Registru note'!$C$5:$C$504,MATCH(B1933,'Registru note'!$B$5:$B$504,0)),""))</f>
        <v/>
      </c>
      <c r="H1933" s="25" t="str">
        <f t="shared" si="90"/>
        <v/>
      </c>
      <c r="I1933" s="25" t="str">
        <f t="shared" si="91"/>
        <v/>
      </c>
      <c r="J1933" s="15" t="str">
        <f>IF(B1933="","",IFERROR(INDEX('Registru note'!$D$5:$D$504,MATCH(B1933,'Registru note'!$B$5:$B$504,0)),""))</f>
        <v/>
      </c>
      <c r="K1933" s="17" t="str">
        <f>IF(AND(B1933="",D1933="",E1933=""),"",TRIM(IF(ISNA(MATCH(B1933,'Registru note'!$B$5:$B$504,0)),"Nota nu există în registru. ","")&amp;IF(D1933="","Lipsește contul debitor. ",IF(NOT(OR(ISNUMBER(MATCH(TRIM(IF(ISNUMBER(FIND(".",D1933)),LEFT(D1933,FIND(".",D1933)-1),D1933)),PlanCont,0)),ISNUMBER(MATCH(LEFT(TRIM(IF(ISNUMBER(FIND(".",D1933)),LEFT(D1933,FIND(".",D1933)-1),D1933)),4),PlanCont,0)),ISNUMBER(MATCH(LEFT(TRIM(IF(ISNUMBER(FIND(".",D1933)),LEFT(D1933,FIND(".",D1933)-1),D1933)),3),PlanCont,0)))),"Contul debitor nu există în plan. ",""))&amp;IF(E1933="","Lipsește contul creditor. ",IF(NOT(OR(ISNUMBER(MATCH(TRIM(IF(ISNUMBER(FIND(".",E1933)),LEFT(E1933,FIND(".",E1933)-1),E1933)),PlanCont,0)),ISNUMBER(MATCH(LEFT(TRIM(IF(ISNUMBER(FIND(".",E1933)),LEFT(E1933,FIND(".",E1933)-1),E1933)),4),PlanCont,0)),ISNUMBER(MATCH(LEFT(TRIM(IF(ISNUMBER(FIND(".",E1933)),LEFT(E1933,FIND(".",E1933)-1),E1933)),3),PlanCont,0)))),"Contul creditor nu există în plan. ",""))&amp;IF(AND(D1933&lt;&gt;"",TRIM(D1933&amp;"")=TRIM(E1933&amp;"")),"Același cont pe debit și credit. ","")&amp;IF(N(F1933)=0,"Lipsește suma. ","")&amp;IF(AND(N(F1933)&lt;0,J1933&lt;&gt;"Stornare"),"Sumă negativă într-o notă care nu e de stornare. ","")&amp;IF(C1933="","Lipsește explicația. ","")))</f>
        <v/>
      </c>
      <c r="L1933" s="1" t="str">
        <f>IF(B1933="","",B1933&amp;"|"&amp;COUNTIF($B$5:B1933,B1933))</f>
        <v/>
      </c>
      <c r="M1933" s="1" t="str">
        <f t="shared" si="92"/>
        <v/>
      </c>
    </row>
    <row r="1934" spans="2:13" x14ac:dyDescent="0.2">
      <c r="B1934" s="18"/>
      <c r="C1934" s="13"/>
      <c r="D1934" s="22"/>
      <c r="E1934" s="22"/>
      <c r="F1934" s="23"/>
      <c r="G1934" s="24" t="str">
        <f>IF(B1934="","",IFERROR(INDEX('Registru note'!$C$5:$C$504,MATCH(B1934,'Registru note'!$B$5:$B$504,0)),""))</f>
        <v/>
      </c>
      <c r="H1934" s="25" t="str">
        <f t="shared" si="90"/>
        <v/>
      </c>
      <c r="I1934" s="25" t="str">
        <f t="shared" si="91"/>
        <v/>
      </c>
      <c r="J1934" s="15" t="str">
        <f>IF(B1934="","",IFERROR(INDEX('Registru note'!$D$5:$D$504,MATCH(B1934,'Registru note'!$B$5:$B$504,0)),""))</f>
        <v/>
      </c>
      <c r="K1934" s="17" t="str">
        <f>IF(AND(B1934="",D1934="",E1934=""),"",TRIM(IF(ISNA(MATCH(B1934,'Registru note'!$B$5:$B$504,0)),"Nota nu există în registru. ","")&amp;IF(D1934="","Lipsește contul debitor. ",IF(NOT(OR(ISNUMBER(MATCH(TRIM(IF(ISNUMBER(FIND(".",D1934)),LEFT(D1934,FIND(".",D1934)-1),D1934)),PlanCont,0)),ISNUMBER(MATCH(LEFT(TRIM(IF(ISNUMBER(FIND(".",D1934)),LEFT(D1934,FIND(".",D1934)-1),D1934)),4),PlanCont,0)),ISNUMBER(MATCH(LEFT(TRIM(IF(ISNUMBER(FIND(".",D1934)),LEFT(D1934,FIND(".",D1934)-1),D1934)),3),PlanCont,0)))),"Contul debitor nu există în plan. ",""))&amp;IF(E1934="","Lipsește contul creditor. ",IF(NOT(OR(ISNUMBER(MATCH(TRIM(IF(ISNUMBER(FIND(".",E1934)),LEFT(E1934,FIND(".",E1934)-1),E1934)),PlanCont,0)),ISNUMBER(MATCH(LEFT(TRIM(IF(ISNUMBER(FIND(".",E1934)),LEFT(E1934,FIND(".",E1934)-1),E1934)),4),PlanCont,0)),ISNUMBER(MATCH(LEFT(TRIM(IF(ISNUMBER(FIND(".",E1934)),LEFT(E1934,FIND(".",E1934)-1),E1934)),3),PlanCont,0)))),"Contul creditor nu există în plan. ",""))&amp;IF(AND(D1934&lt;&gt;"",TRIM(D1934&amp;"")=TRIM(E1934&amp;"")),"Același cont pe debit și credit. ","")&amp;IF(N(F1934)=0,"Lipsește suma. ","")&amp;IF(AND(N(F1934)&lt;0,J1934&lt;&gt;"Stornare"),"Sumă negativă într-o notă care nu e de stornare. ","")&amp;IF(C1934="","Lipsește explicația. ","")))</f>
        <v/>
      </c>
      <c r="L1934" s="1" t="str">
        <f>IF(B1934="","",B1934&amp;"|"&amp;COUNTIF($B$5:B1934,B1934))</f>
        <v/>
      </c>
      <c r="M1934" s="1" t="str">
        <f t="shared" si="92"/>
        <v/>
      </c>
    </row>
    <row r="1935" spans="2:13" x14ac:dyDescent="0.2">
      <c r="B1935" s="18"/>
      <c r="C1935" s="13"/>
      <c r="D1935" s="22"/>
      <c r="E1935" s="22"/>
      <c r="F1935" s="23"/>
      <c r="G1935" s="24" t="str">
        <f>IF(B1935="","",IFERROR(INDEX('Registru note'!$C$5:$C$504,MATCH(B1935,'Registru note'!$B$5:$B$504,0)),""))</f>
        <v/>
      </c>
      <c r="H1935" s="25" t="str">
        <f t="shared" si="90"/>
        <v/>
      </c>
      <c r="I1935" s="25" t="str">
        <f t="shared" si="91"/>
        <v/>
      </c>
      <c r="J1935" s="15" t="str">
        <f>IF(B1935="","",IFERROR(INDEX('Registru note'!$D$5:$D$504,MATCH(B1935,'Registru note'!$B$5:$B$504,0)),""))</f>
        <v/>
      </c>
      <c r="K1935" s="17" t="str">
        <f>IF(AND(B1935="",D1935="",E1935=""),"",TRIM(IF(ISNA(MATCH(B1935,'Registru note'!$B$5:$B$504,0)),"Nota nu există în registru. ","")&amp;IF(D1935="","Lipsește contul debitor. ",IF(NOT(OR(ISNUMBER(MATCH(TRIM(IF(ISNUMBER(FIND(".",D1935)),LEFT(D1935,FIND(".",D1935)-1),D1935)),PlanCont,0)),ISNUMBER(MATCH(LEFT(TRIM(IF(ISNUMBER(FIND(".",D1935)),LEFT(D1935,FIND(".",D1935)-1),D1935)),4),PlanCont,0)),ISNUMBER(MATCH(LEFT(TRIM(IF(ISNUMBER(FIND(".",D1935)),LEFT(D1935,FIND(".",D1935)-1),D1935)),3),PlanCont,0)))),"Contul debitor nu există în plan. ",""))&amp;IF(E1935="","Lipsește contul creditor. ",IF(NOT(OR(ISNUMBER(MATCH(TRIM(IF(ISNUMBER(FIND(".",E1935)),LEFT(E1935,FIND(".",E1935)-1),E1935)),PlanCont,0)),ISNUMBER(MATCH(LEFT(TRIM(IF(ISNUMBER(FIND(".",E1935)),LEFT(E1935,FIND(".",E1935)-1),E1935)),4),PlanCont,0)),ISNUMBER(MATCH(LEFT(TRIM(IF(ISNUMBER(FIND(".",E1935)),LEFT(E1935,FIND(".",E1935)-1),E1935)),3),PlanCont,0)))),"Contul creditor nu există în plan. ",""))&amp;IF(AND(D1935&lt;&gt;"",TRIM(D1935&amp;"")=TRIM(E1935&amp;"")),"Același cont pe debit și credit. ","")&amp;IF(N(F1935)=0,"Lipsește suma. ","")&amp;IF(AND(N(F1935)&lt;0,J1935&lt;&gt;"Stornare"),"Sumă negativă într-o notă care nu e de stornare. ","")&amp;IF(C1935="","Lipsește explicația. ","")))</f>
        <v/>
      </c>
      <c r="L1935" s="1" t="str">
        <f>IF(B1935="","",B1935&amp;"|"&amp;COUNTIF($B$5:B1935,B1935))</f>
        <v/>
      </c>
      <c r="M1935" s="1" t="str">
        <f t="shared" si="92"/>
        <v/>
      </c>
    </row>
    <row r="1936" spans="2:13" x14ac:dyDescent="0.2">
      <c r="B1936" s="18"/>
      <c r="C1936" s="13"/>
      <c r="D1936" s="22"/>
      <c r="E1936" s="22"/>
      <c r="F1936" s="23"/>
      <c r="G1936" s="24" t="str">
        <f>IF(B1936="","",IFERROR(INDEX('Registru note'!$C$5:$C$504,MATCH(B1936,'Registru note'!$B$5:$B$504,0)),""))</f>
        <v/>
      </c>
      <c r="H1936" s="25" t="str">
        <f t="shared" si="90"/>
        <v/>
      </c>
      <c r="I1936" s="25" t="str">
        <f t="shared" si="91"/>
        <v/>
      </c>
      <c r="J1936" s="15" t="str">
        <f>IF(B1936="","",IFERROR(INDEX('Registru note'!$D$5:$D$504,MATCH(B1936,'Registru note'!$B$5:$B$504,0)),""))</f>
        <v/>
      </c>
      <c r="K1936" s="17" t="str">
        <f>IF(AND(B1936="",D1936="",E1936=""),"",TRIM(IF(ISNA(MATCH(B1936,'Registru note'!$B$5:$B$504,0)),"Nota nu există în registru. ","")&amp;IF(D1936="","Lipsește contul debitor. ",IF(NOT(OR(ISNUMBER(MATCH(TRIM(IF(ISNUMBER(FIND(".",D1936)),LEFT(D1936,FIND(".",D1936)-1),D1936)),PlanCont,0)),ISNUMBER(MATCH(LEFT(TRIM(IF(ISNUMBER(FIND(".",D1936)),LEFT(D1936,FIND(".",D1936)-1),D1936)),4),PlanCont,0)),ISNUMBER(MATCH(LEFT(TRIM(IF(ISNUMBER(FIND(".",D1936)),LEFT(D1936,FIND(".",D1936)-1),D1936)),3),PlanCont,0)))),"Contul debitor nu există în plan. ",""))&amp;IF(E1936="","Lipsește contul creditor. ",IF(NOT(OR(ISNUMBER(MATCH(TRIM(IF(ISNUMBER(FIND(".",E1936)),LEFT(E1936,FIND(".",E1936)-1),E1936)),PlanCont,0)),ISNUMBER(MATCH(LEFT(TRIM(IF(ISNUMBER(FIND(".",E1936)),LEFT(E1936,FIND(".",E1936)-1),E1936)),4),PlanCont,0)),ISNUMBER(MATCH(LEFT(TRIM(IF(ISNUMBER(FIND(".",E1936)),LEFT(E1936,FIND(".",E1936)-1),E1936)),3),PlanCont,0)))),"Contul creditor nu există în plan. ",""))&amp;IF(AND(D1936&lt;&gt;"",TRIM(D1936&amp;"")=TRIM(E1936&amp;"")),"Același cont pe debit și credit. ","")&amp;IF(N(F1936)=0,"Lipsește suma. ","")&amp;IF(AND(N(F1936)&lt;0,J1936&lt;&gt;"Stornare"),"Sumă negativă într-o notă care nu e de stornare. ","")&amp;IF(C1936="","Lipsește explicația. ","")))</f>
        <v/>
      </c>
      <c r="L1936" s="1" t="str">
        <f>IF(B1936="","",B1936&amp;"|"&amp;COUNTIF($B$5:B1936,B1936))</f>
        <v/>
      </c>
      <c r="M1936" s="1" t="str">
        <f t="shared" si="92"/>
        <v/>
      </c>
    </row>
    <row r="1937" spans="2:13" x14ac:dyDescent="0.2">
      <c r="B1937" s="18"/>
      <c r="C1937" s="13"/>
      <c r="D1937" s="22"/>
      <c r="E1937" s="22"/>
      <c r="F1937" s="23"/>
      <c r="G1937" s="24" t="str">
        <f>IF(B1937="","",IFERROR(INDEX('Registru note'!$C$5:$C$504,MATCH(B1937,'Registru note'!$B$5:$B$504,0)),""))</f>
        <v/>
      </c>
      <c r="H1937" s="25" t="str">
        <f t="shared" si="90"/>
        <v/>
      </c>
      <c r="I1937" s="25" t="str">
        <f t="shared" si="91"/>
        <v/>
      </c>
      <c r="J1937" s="15" t="str">
        <f>IF(B1937="","",IFERROR(INDEX('Registru note'!$D$5:$D$504,MATCH(B1937,'Registru note'!$B$5:$B$504,0)),""))</f>
        <v/>
      </c>
      <c r="K1937" s="17" t="str">
        <f>IF(AND(B1937="",D1937="",E1937=""),"",TRIM(IF(ISNA(MATCH(B1937,'Registru note'!$B$5:$B$504,0)),"Nota nu există în registru. ","")&amp;IF(D1937="","Lipsește contul debitor. ",IF(NOT(OR(ISNUMBER(MATCH(TRIM(IF(ISNUMBER(FIND(".",D1937)),LEFT(D1937,FIND(".",D1937)-1),D1937)),PlanCont,0)),ISNUMBER(MATCH(LEFT(TRIM(IF(ISNUMBER(FIND(".",D1937)),LEFT(D1937,FIND(".",D1937)-1),D1937)),4),PlanCont,0)),ISNUMBER(MATCH(LEFT(TRIM(IF(ISNUMBER(FIND(".",D1937)),LEFT(D1937,FIND(".",D1937)-1),D1937)),3),PlanCont,0)))),"Contul debitor nu există în plan. ",""))&amp;IF(E1937="","Lipsește contul creditor. ",IF(NOT(OR(ISNUMBER(MATCH(TRIM(IF(ISNUMBER(FIND(".",E1937)),LEFT(E1937,FIND(".",E1937)-1),E1937)),PlanCont,0)),ISNUMBER(MATCH(LEFT(TRIM(IF(ISNUMBER(FIND(".",E1937)),LEFT(E1937,FIND(".",E1937)-1),E1937)),4),PlanCont,0)),ISNUMBER(MATCH(LEFT(TRIM(IF(ISNUMBER(FIND(".",E1937)),LEFT(E1937,FIND(".",E1937)-1),E1937)),3),PlanCont,0)))),"Contul creditor nu există în plan. ",""))&amp;IF(AND(D1937&lt;&gt;"",TRIM(D1937&amp;"")=TRIM(E1937&amp;"")),"Același cont pe debit și credit. ","")&amp;IF(N(F1937)=0,"Lipsește suma. ","")&amp;IF(AND(N(F1937)&lt;0,J1937&lt;&gt;"Stornare"),"Sumă negativă într-o notă care nu e de stornare. ","")&amp;IF(C1937="","Lipsește explicația. ","")))</f>
        <v/>
      </c>
      <c r="L1937" s="1" t="str">
        <f>IF(B1937="","",B1937&amp;"|"&amp;COUNTIF($B$5:B1937,B1937))</f>
        <v/>
      </c>
      <c r="M1937" s="1" t="str">
        <f t="shared" si="92"/>
        <v/>
      </c>
    </row>
    <row r="1938" spans="2:13" x14ac:dyDescent="0.2">
      <c r="B1938" s="18"/>
      <c r="C1938" s="13"/>
      <c r="D1938" s="22"/>
      <c r="E1938" s="22"/>
      <c r="F1938" s="23"/>
      <c r="G1938" s="24" t="str">
        <f>IF(B1938="","",IFERROR(INDEX('Registru note'!$C$5:$C$504,MATCH(B1938,'Registru note'!$B$5:$B$504,0)),""))</f>
        <v/>
      </c>
      <c r="H1938" s="25" t="str">
        <f t="shared" si="90"/>
        <v/>
      </c>
      <c r="I1938" s="25" t="str">
        <f t="shared" si="91"/>
        <v/>
      </c>
      <c r="J1938" s="15" t="str">
        <f>IF(B1938="","",IFERROR(INDEX('Registru note'!$D$5:$D$504,MATCH(B1938,'Registru note'!$B$5:$B$504,0)),""))</f>
        <v/>
      </c>
      <c r="K1938" s="17" t="str">
        <f>IF(AND(B1938="",D1938="",E1938=""),"",TRIM(IF(ISNA(MATCH(B1938,'Registru note'!$B$5:$B$504,0)),"Nota nu există în registru. ","")&amp;IF(D1938="","Lipsește contul debitor. ",IF(NOT(OR(ISNUMBER(MATCH(TRIM(IF(ISNUMBER(FIND(".",D1938)),LEFT(D1938,FIND(".",D1938)-1),D1938)),PlanCont,0)),ISNUMBER(MATCH(LEFT(TRIM(IF(ISNUMBER(FIND(".",D1938)),LEFT(D1938,FIND(".",D1938)-1),D1938)),4),PlanCont,0)),ISNUMBER(MATCH(LEFT(TRIM(IF(ISNUMBER(FIND(".",D1938)),LEFT(D1938,FIND(".",D1938)-1),D1938)),3),PlanCont,0)))),"Contul debitor nu există în plan. ",""))&amp;IF(E1938="","Lipsește contul creditor. ",IF(NOT(OR(ISNUMBER(MATCH(TRIM(IF(ISNUMBER(FIND(".",E1938)),LEFT(E1938,FIND(".",E1938)-1),E1938)),PlanCont,0)),ISNUMBER(MATCH(LEFT(TRIM(IF(ISNUMBER(FIND(".",E1938)),LEFT(E1938,FIND(".",E1938)-1),E1938)),4),PlanCont,0)),ISNUMBER(MATCH(LEFT(TRIM(IF(ISNUMBER(FIND(".",E1938)),LEFT(E1938,FIND(".",E1938)-1),E1938)),3),PlanCont,0)))),"Contul creditor nu există în plan. ",""))&amp;IF(AND(D1938&lt;&gt;"",TRIM(D1938&amp;"")=TRIM(E1938&amp;"")),"Același cont pe debit și credit. ","")&amp;IF(N(F1938)=0,"Lipsește suma. ","")&amp;IF(AND(N(F1938)&lt;0,J1938&lt;&gt;"Stornare"),"Sumă negativă într-o notă care nu e de stornare. ","")&amp;IF(C1938="","Lipsește explicația. ","")))</f>
        <v/>
      </c>
      <c r="L1938" s="1" t="str">
        <f>IF(B1938="","",B1938&amp;"|"&amp;COUNTIF($B$5:B1938,B1938))</f>
        <v/>
      </c>
      <c r="M1938" s="1" t="str">
        <f t="shared" si="92"/>
        <v/>
      </c>
    </row>
    <row r="1939" spans="2:13" x14ac:dyDescent="0.2">
      <c r="B1939" s="18"/>
      <c r="C1939" s="13"/>
      <c r="D1939" s="22"/>
      <c r="E1939" s="22"/>
      <c r="F1939" s="23"/>
      <c r="G1939" s="24" t="str">
        <f>IF(B1939="","",IFERROR(INDEX('Registru note'!$C$5:$C$504,MATCH(B1939,'Registru note'!$B$5:$B$504,0)),""))</f>
        <v/>
      </c>
      <c r="H1939" s="25" t="str">
        <f t="shared" si="90"/>
        <v/>
      </c>
      <c r="I1939" s="25" t="str">
        <f t="shared" si="91"/>
        <v/>
      </c>
      <c r="J1939" s="15" t="str">
        <f>IF(B1939="","",IFERROR(INDEX('Registru note'!$D$5:$D$504,MATCH(B1939,'Registru note'!$B$5:$B$504,0)),""))</f>
        <v/>
      </c>
      <c r="K1939" s="17" t="str">
        <f>IF(AND(B1939="",D1939="",E1939=""),"",TRIM(IF(ISNA(MATCH(B1939,'Registru note'!$B$5:$B$504,0)),"Nota nu există în registru. ","")&amp;IF(D1939="","Lipsește contul debitor. ",IF(NOT(OR(ISNUMBER(MATCH(TRIM(IF(ISNUMBER(FIND(".",D1939)),LEFT(D1939,FIND(".",D1939)-1),D1939)),PlanCont,0)),ISNUMBER(MATCH(LEFT(TRIM(IF(ISNUMBER(FIND(".",D1939)),LEFT(D1939,FIND(".",D1939)-1),D1939)),4),PlanCont,0)),ISNUMBER(MATCH(LEFT(TRIM(IF(ISNUMBER(FIND(".",D1939)),LEFT(D1939,FIND(".",D1939)-1),D1939)),3),PlanCont,0)))),"Contul debitor nu există în plan. ",""))&amp;IF(E1939="","Lipsește contul creditor. ",IF(NOT(OR(ISNUMBER(MATCH(TRIM(IF(ISNUMBER(FIND(".",E1939)),LEFT(E1939,FIND(".",E1939)-1),E1939)),PlanCont,0)),ISNUMBER(MATCH(LEFT(TRIM(IF(ISNUMBER(FIND(".",E1939)),LEFT(E1939,FIND(".",E1939)-1),E1939)),4),PlanCont,0)),ISNUMBER(MATCH(LEFT(TRIM(IF(ISNUMBER(FIND(".",E1939)),LEFT(E1939,FIND(".",E1939)-1),E1939)),3),PlanCont,0)))),"Contul creditor nu există în plan. ",""))&amp;IF(AND(D1939&lt;&gt;"",TRIM(D1939&amp;"")=TRIM(E1939&amp;"")),"Același cont pe debit și credit. ","")&amp;IF(N(F1939)=0,"Lipsește suma. ","")&amp;IF(AND(N(F1939)&lt;0,J1939&lt;&gt;"Stornare"),"Sumă negativă într-o notă care nu e de stornare. ","")&amp;IF(C1939="","Lipsește explicația. ","")))</f>
        <v/>
      </c>
      <c r="L1939" s="1" t="str">
        <f>IF(B1939="","",B1939&amp;"|"&amp;COUNTIF($B$5:B1939,B1939))</f>
        <v/>
      </c>
      <c r="M1939" s="1" t="str">
        <f t="shared" si="92"/>
        <v/>
      </c>
    </row>
    <row r="1940" spans="2:13" x14ac:dyDescent="0.2">
      <c r="B1940" s="18"/>
      <c r="C1940" s="13"/>
      <c r="D1940" s="22"/>
      <c r="E1940" s="22"/>
      <c r="F1940" s="23"/>
      <c r="G1940" s="24" t="str">
        <f>IF(B1940="","",IFERROR(INDEX('Registru note'!$C$5:$C$504,MATCH(B1940,'Registru note'!$B$5:$B$504,0)),""))</f>
        <v/>
      </c>
      <c r="H1940" s="25" t="str">
        <f t="shared" si="90"/>
        <v/>
      </c>
      <c r="I1940" s="25" t="str">
        <f t="shared" si="91"/>
        <v/>
      </c>
      <c r="J1940" s="15" t="str">
        <f>IF(B1940="","",IFERROR(INDEX('Registru note'!$D$5:$D$504,MATCH(B1940,'Registru note'!$B$5:$B$504,0)),""))</f>
        <v/>
      </c>
      <c r="K1940" s="17" t="str">
        <f>IF(AND(B1940="",D1940="",E1940=""),"",TRIM(IF(ISNA(MATCH(B1940,'Registru note'!$B$5:$B$504,0)),"Nota nu există în registru. ","")&amp;IF(D1940="","Lipsește contul debitor. ",IF(NOT(OR(ISNUMBER(MATCH(TRIM(IF(ISNUMBER(FIND(".",D1940)),LEFT(D1940,FIND(".",D1940)-1),D1940)),PlanCont,0)),ISNUMBER(MATCH(LEFT(TRIM(IF(ISNUMBER(FIND(".",D1940)),LEFT(D1940,FIND(".",D1940)-1),D1940)),4),PlanCont,0)),ISNUMBER(MATCH(LEFT(TRIM(IF(ISNUMBER(FIND(".",D1940)),LEFT(D1940,FIND(".",D1940)-1),D1940)),3),PlanCont,0)))),"Contul debitor nu există în plan. ",""))&amp;IF(E1940="","Lipsește contul creditor. ",IF(NOT(OR(ISNUMBER(MATCH(TRIM(IF(ISNUMBER(FIND(".",E1940)),LEFT(E1940,FIND(".",E1940)-1),E1940)),PlanCont,0)),ISNUMBER(MATCH(LEFT(TRIM(IF(ISNUMBER(FIND(".",E1940)),LEFT(E1940,FIND(".",E1940)-1),E1940)),4),PlanCont,0)),ISNUMBER(MATCH(LEFT(TRIM(IF(ISNUMBER(FIND(".",E1940)),LEFT(E1940,FIND(".",E1940)-1),E1940)),3),PlanCont,0)))),"Contul creditor nu există în plan. ",""))&amp;IF(AND(D1940&lt;&gt;"",TRIM(D1940&amp;"")=TRIM(E1940&amp;"")),"Același cont pe debit și credit. ","")&amp;IF(N(F1940)=0,"Lipsește suma. ","")&amp;IF(AND(N(F1940)&lt;0,J1940&lt;&gt;"Stornare"),"Sumă negativă într-o notă care nu e de stornare. ","")&amp;IF(C1940="","Lipsește explicația. ","")))</f>
        <v/>
      </c>
      <c r="L1940" s="1" t="str">
        <f>IF(B1940="","",B1940&amp;"|"&amp;COUNTIF($B$5:B1940,B1940))</f>
        <v/>
      </c>
      <c r="M1940" s="1" t="str">
        <f t="shared" si="92"/>
        <v/>
      </c>
    </row>
    <row r="1941" spans="2:13" x14ac:dyDescent="0.2">
      <c r="B1941" s="18"/>
      <c r="C1941" s="13"/>
      <c r="D1941" s="22"/>
      <c r="E1941" s="22"/>
      <c r="F1941" s="23"/>
      <c r="G1941" s="24" t="str">
        <f>IF(B1941="","",IFERROR(INDEX('Registru note'!$C$5:$C$504,MATCH(B1941,'Registru note'!$B$5:$B$504,0)),""))</f>
        <v/>
      </c>
      <c r="H1941" s="25" t="str">
        <f t="shared" si="90"/>
        <v/>
      </c>
      <c r="I1941" s="25" t="str">
        <f t="shared" si="91"/>
        <v/>
      </c>
      <c r="J1941" s="15" t="str">
        <f>IF(B1941="","",IFERROR(INDEX('Registru note'!$D$5:$D$504,MATCH(B1941,'Registru note'!$B$5:$B$504,0)),""))</f>
        <v/>
      </c>
      <c r="K1941" s="17" t="str">
        <f>IF(AND(B1941="",D1941="",E1941=""),"",TRIM(IF(ISNA(MATCH(B1941,'Registru note'!$B$5:$B$504,0)),"Nota nu există în registru. ","")&amp;IF(D1941="","Lipsește contul debitor. ",IF(NOT(OR(ISNUMBER(MATCH(TRIM(IF(ISNUMBER(FIND(".",D1941)),LEFT(D1941,FIND(".",D1941)-1),D1941)),PlanCont,0)),ISNUMBER(MATCH(LEFT(TRIM(IF(ISNUMBER(FIND(".",D1941)),LEFT(D1941,FIND(".",D1941)-1),D1941)),4),PlanCont,0)),ISNUMBER(MATCH(LEFT(TRIM(IF(ISNUMBER(FIND(".",D1941)),LEFT(D1941,FIND(".",D1941)-1),D1941)),3),PlanCont,0)))),"Contul debitor nu există în plan. ",""))&amp;IF(E1941="","Lipsește contul creditor. ",IF(NOT(OR(ISNUMBER(MATCH(TRIM(IF(ISNUMBER(FIND(".",E1941)),LEFT(E1941,FIND(".",E1941)-1),E1941)),PlanCont,0)),ISNUMBER(MATCH(LEFT(TRIM(IF(ISNUMBER(FIND(".",E1941)),LEFT(E1941,FIND(".",E1941)-1),E1941)),4),PlanCont,0)),ISNUMBER(MATCH(LEFT(TRIM(IF(ISNUMBER(FIND(".",E1941)),LEFT(E1941,FIND(".",E1941)-1),E1941)),3),PlanCont,0)))),"Contul creditor nu există în plan. ",""))&amp;IF(AND(D1941&lt;&gt;"",TRIM(D1941&amp;"")=TRIM(E1941&amp;"")),"Același cont pe debit și credit. ","")&amp;IF(N(F1941)=0,"Lipsește suma. ","")&amp;IF(AND(N(F1941)&lt;0,J1941&lt;&gt;"Stornare"),"Sumă negativă într-o notă care nu e de stornare. ","")&amp;IF(C1941="","Lipsește explicația. ","")))</f>
        <v/>
      </c>
      <c r="L1941" s="1" t="str">
        <f>IF(B1941="","",B1941&amp;"|"&amp;COUNTIF($B$5:B1941,B1941))</f>
        <v/>
      </c>
      <c r="M1941" s="1" t="str">
        <f t="shared" si="92"/>
        <v/>
      </c>
    </row>
    <row r="1942" spans="2:13" x14ac:dyDescent="0.2">
      <c r="B1942" s="18"/>
      <c r="C1942" s="13"/>
      <c r="D1942" s="22"/>
      <c r="E1942" s="22"/>
      <c r="F1942" s="23"/>
      <c r="G1942" s="24" t="str">
        <f>IF(B1942="","",IFERROR(INDEX('Registru note'!$C$5:$C$504,MATCH(B1942,'Registru note'!$B$5:$B$504,0)),""))</f>
        <v/>
      </c>
      <c r="H1942" s="25" t="str">
        <f t="shared" si="90"/>
        <v/>
      </c>
      <c r="I1942" s="25" t="str">
        <f t="shared" si="91"/>
        <v/>
      </c>
      <c r="J1942" s="15" t="str">
        <f>IF(B1942="","",IFERROR(INDEX('Registru note'!$D$5:$D$504,MATCH(B1942,'Registru note'!$B$5:$B$504,0)),""))</f>
        <v/>
      </c>
      <c r="K1942" s="17" t="str">
        <f>IF(AND(B1942="",D1942="",E1942=""),"",TRIM(IF(ISNA(MATCH(B1942,'Registru note'!$B$5:$B$504,0)),"Nota nu există în registru. ","")&amp;IF(D1942="","Lipsește contul debitor. ",IF(NOT(OR(ISNUMBER(MATCH(TRIM(IF(ISNUMBER(FIND(".",D1942)),LEFT(D1942,FIND(".",D1942)-1),D1942)),PlanCont,0)),ISNUMBER(MATCH(LEFT(TRIM(IF(ISNUMBER(FIND(".",D1942)),LEFT(D1942,FIND(".",D1942)-1),D1942)),4),PlanCont,0)),ISNUMBER(MATCH(LEFT(TRIM(IF(ISNUMBER(FIND(".",D1942)),LEFT(D1942,FIND(".",D1942)-1),D1942)),3),PlanCont,0)))),"Contul debitor nu există în plan. ",""))&amp;IF(E1942="","Lipsește contul creditor. ",IF(NOT(OR(ISNUMBER(MATCH(TRIM(IF(ISNUMBER(FIND(".",E1942)),LEFT(E1942,FIND(".",E1942)-1),E1942)),PlanCont,0)),ISNUMBER(MATCH(LEFT(TRIM(IF(ISNUMBER(FIND(".",E1942)),LEFT(E1942,FIND(".",E1942)-1),E1942)),4),PlanCont,0)),ISNUMBER(MATCH(LEFT(TRIM(IF(ISNUMBER(FIND(".",E1942)),LEFT(E1942,FIND(".",E1942)-1),E1942)),3),PlanCont,0)))),"Contul creditor nu există în plan. ",""))&amp;IF(AND(D1942&lt;&gt;"",TRIM(D1942&amp;"")=TRIM(E1942&amp;"")),"Același cont pe debit și credit. ","")&amp;IF(N(F1942)=0,"Lipsește suma. ","")&amp;IF(AND(N(F1942)&lt;0,J1942&lt;&gt;"Stornare"),"Sumă negativă într-o notă care nu e de stornare. ","")&amp;IF(C1942="","Lipsește explicația. ","")))</f>
        <v/>
      </c>
      <c r="L1942" s="1" t="str">
        <f>IF(B1942="","",B1942&amp;"|"&amp;COUNTIF($B$5:B1942,B1942))</f>
        <v/>
      </c>
      <c r="M1942" s="1" t="str">
        <f t="shared" si="92"/>
        <v/>
      </c>
    </row>
    <row r="1943" spans="2:13" x14ac:dyDescent="0.2">
      <c r="B1943" s="18"/>
      <c r="C1943" s="13"/>
      <c r="D1943" s="22"/>
      <c r="E1943" s="22"/>
      <c r="F1943" s="23"/>
      <c r="G1943" s="24" t="str">
        <f>IF(B1943="","",IFERROR(INDEX('Registru note'!$C$5:$C$504,MATCH(B1943,'Registru note'!$B$5:$B$504,0)),""))</f>
        <v/>
      </c>
      <c r="H1943" s="25" t="str">
        <f t="shared" si="90"/>
        <v/>
      </c>
      <c r="I1943" s="25" t="str">
        <f t="shared" si="91"/>
        <v/>
      </c>
      <c r="J1943" s="15" t="str">
        <f>IF(B1943="","",IFERROR(INDEX('Registru note'!$D$5:$D$504,MATCH(B1943,'Registru note'!$B$5:$B$504,0)),""))</f>
        <v/>
      </c>
      <c r="K1943" s="17" t="str">
        <f>IF(AND(B1943="",D1943="",E1943=""),"",TRIM(IF(ISNA(MATCH(B1943,'Registru note'!$B$5:$B$504,0)),"Nota nu există în registru. ","")&amp;IF(D1943="","Lipsește contul debitor. ",IF(NOT(OR(ISNUMBER(MATCH(TRIM(IF(ISNUMBER(FIND(".",D1943)),LEFT(D1943,FIND(".",D1943)-1),D1943)),PlanCont,0)),ISNUMBER(MATCH(LEFT(TRIM(IF(ISNUMBER(FIND(".",D1943)),LEFT(D1943,FIND(".",D1943)-1),D1943)),4),PlanCont,0)),ISNUMBER(MATCH(LEFT(TRIM(IF(ISNUMBER(FIND(".",D1943)),LEFT(D1943,FIND(".",D1943)-1),D1943)),3),PlanCont,0)))),"Contul debitor nu există în plan. ",""))&amp;IF(E1943="","Lipsește contul creditor. ",IF(NOT(OR(ISNUMBER(MATCH(TRIM(IF(ISNUMBER(FIND(".",E1943)),LEFT(E1943,FIND(".",E1943)-1),E1943)),PlanCont,0)),ISNUMBER(MATCH(LEFT(TRIM(IF(ISNUMBER(FIND(".",E1943)),LEFT(E1943,FIND(".",E1943)-1),E1943)),4),PlanCont,0)),ISNUMBER(MATCH(LEFT(TRIM(IF(ISNUMBER(FIND(".",E1943)),LEFT(E1943,FIND(".",E1943)-1),E1943)),3),PlanCont,0)))),"Contul creditor nu există în plan. ",""))&amp;IF(AND(D1943&lt;&gt;"",TRIM(D1943&amp;"")=TRIM(E1943&amp;"")),"Același cont pe debit și credit. ","")&amp;IF(N(F1943)=0,"Lipsește suma. ","")&amp;IF(AND(N(F1943)&lt;0,J1943&lt;&gt;"Stornare"),"Sumă negativă într-o notă care nu e de stornare. ","")&amp;IF(C1943="","Lipsește explicația. ","")))</f>
        <v/>
      </c>
      <c r="L1943" s="1" t="str">
        <f>IF(B1943="","",B1943&amp;"|"&amp;COUNTIF($B$5:B1943,B1943))</f>
        <v/>
      </c>
      <c r="M1943" s="1" t="str">
        <f t="shared" si="92"/>
        <v/>
      </c>
    </row>
    <row r="1944" spans="2:13" x14ac:dyDescent="0.2">
      <c r="B1944" s="18"/>
      <c r="C1944" s="13"/>
      <c r="D1944" s="22"/>
      <c r="E1944" s="22"/>
      <c r="F1944" s="23"/>
      <c r="G1944" s="24" t="str">
        <f>IF(B1944="","",IFERROR(INDEX('Registru note'!$C$5:$C$504,MATCH(B1944,'Registru note'!$B$5:$B$504,0)),""))</f>
        <v/>
      </c>
      <c r="H1944" s="25" t="str">
        <f t="shared" si="90"/>
        <v/>
      </c>
      <c r="I1944" s="25" t="str">
        <f t="shared" si="91"/>
        <v/>
      </c>
      <c r="J1944" s="15" t="str">
        <f>IF(B1944="","",IFERROR(INDEX('Registru note'!$D$5:$D$504,MATCH(B1944,'Registru note'!$B$5:$B$504,0)),""))</f>
        <v/>
      </c>
      <c r="K1944" s="17" t="str">
        <f>IF(AND(B1944="",D1944="",E1944=""),"",TRIM(IF(ISNA(MATCH(B1944,'Registru note'!$B$5:$B$504,0)),"Nota nu există în registru. ","")&amp;IF(D1944="","Lipsește contul debitor. ",IF(NOT(OR(ISNUMBER(MATCH(TRIM(IF(ISNUMBER(FIND(".",D1944)),LEFT(D1944,FIND(".",D1944)-1),D1944)),PlanCont,0)),ISNUMBER(MATCH(LEFT(TRIM(IF(ISNUMBER(FIND(".",D1944)),LEFT(D1944,FIND(".",D1944)-1),D1944)),4),PlanCont,0)),ISNUMBER(MATCH(LEFT(TRIM(IF(ISNUMBER(FIND(".",D1944)),LEFT(D1944,FIND(".",D1944)-1),D1944)),3),PlanCont,0)))),"Contul debitor nu există în plan. ",""))&amp;IF(E1944="","Lipsește contul creditor. ",IF(NOT(OR(ISNUMBER(MATCH(TRIM(IF(ISNUMBER(FIND(".",E1944)),LEFT(E1944,FIND(".",E1944)-1),E1944)),PlanCont,0)),ISNUMBER(MATCH(LEFT(TRIM(IF(ISNUMBER(FIND(".",E1944)),LEFT(E1944,FIND(".",E1944)-1),E1944)),4),PlanCont,0)),ISNUMBER(MATCH(LEFT(TRIM(IF(ISNUMBER(FIND(".",E1944)),LEFT(E1944,FIND(".",E1944)-1),E1944)),3),PlanCont,0)))),"Contul creditor nu există în plan. ",""))&amp;IF(AND(D1944&lt;&gt;"",TRIM(D1944&amp;"")=TRIM(E1944&amp;"")),"Același cont pe debit și credit. ","")&amp;IF(N(F1944)=0,"Lipsește suma. ","")&amp;IF(AND(N(F1944)&lt;0,J1944&lt;&gt;"Stornare"),"Sumă negativă într-o notă care nu e de stornare. ","")&amp;IF(C1944="","Lipsește explicația. ","")))</f>
        <v/>
      </c>
      <c r="L1944" s="1" t="str">
        <f>IF(B1944="","",B1944&amp;"|"&amp;COUNTIF($B$5:B1944,B1944))</f>
        <v/>
      </c>
      <c r="M1944" s="1" t="str">
        <f t="shared" si="92"/>
        <v/>
      </c>
    </row>
    <row r="1945" spans="2:13" x14ac:dyDescent="0.2">
      <c r="B1945" s="18"/>
      <c r="C1945" s="13"/>
      <c r="D1945" s="22"/>
      <c r="E1945" s="22"/>
      <c r="F1945" s="23"/>
      <c r="G1945" s="24" t="str">
        <f>IF(B1945="","",IFERROR(INDEX('Registru note'!$C$5:$C$504,MATCH(B1945,'Registru note'!$B$5:$B$504,0)),""))</f>
        <v/>
      </c>
      <c r="H1945" s="25" t="str">
        <f t="shared" si="90"/>
        <v/>
      </c>
      <c r="I1945" s="25" t="str">
        <f t="shared" si="91"/>
        <v/>
      </c>
      <c r="J1945" s="15" t="str">
        <f>IF(B1945="","",IFERROR(INDEX('Registru note'!$D$5:$D$504,MATCH(B1945,'Registru note'!$B$5:$B$504,0)),""))</f>
        <v/>
      </c>
      <c r="K1945" s="17" t="str">
        <f>IF(AND(B1945="",D1945="",E1945=""),"",TRIM(IF(ISNA(MATCH(B1945,'Registru note'!$B$5:$B$504,0)),"Nota nu există în registru. ","")&amp;IF(D1945="","Lipsește contul debitor. ",IF(NOT(OR(ISNUMBER(MATCH(TRIM(IF(ISNUMBER(FIND(".",D1945)),LEFT(D1945,FIND(".",D1945)-1),D1945)),PlanCont,0)),ISNUMBER(MATCH(LEFT(TRIM(IF(ISNUMBER(FIND(".",D1945)),LEFT(D1945,FIND(".",D1945)-1),D1945)),4),PlanCont,0)),ISNUMBER(MATCH(LEFT(TRIM(IF(ISNUMBER(FIND(".",D1945)),LEFT(D1945,FIND(".",D1945)-1),D1945)),3),PlanCont,0)))),"Contul debitor nu există în plan. ",""))&amp;IF(E1945="","Lipsește contul creditor. ",IF(NOT(OR(ISNUMBER(MATCH(TRIM(IF(ISNUMBER(FIND(".",E1945)),LEFT(E1945,FIND(".",E1945)-1),E1945)),PlanCont,0)),ISNUMBER(MATCH(LEFT(TRIM(IF(ISNUMBER(FIND(".",E1945)),LEFT(E1945,FIND(".",E1945)-1),E1945)),4),PlanCont,0)),ISNUMBER(MATCH(LEFT(TRIM(IF(ISNUMBER(FIND(".",E1945)),LEFT(E1945,FIND(".",E1945)-1),E1945)),3),PlanCont,0)))),"Contul creditor nu există în plan. ",""))&amp;IF(AND(D1945&lt;&gt;"",TRIM(D1945&amp;"")=TRIM(E1945&amp;"")),"Același cont pe debit și credit. ","")&amp;IF(N(F1945)=0,"Lipsește suma. ","")&amp;IF(AND(N(F1945)&lt;0,J1945&lt;&gt;"Stornare"),"Sumă negativă într-o notă care nu e de stornare. ","")&amp;IF(C1945="","Lipsește explicația. ","")))</f>
        <v/>
      </c>
      <c r="L1945" s="1" t="str">
        <f>IF(B1945="","",B1945&amp;"|"&amp;COUNTIF($B$5:B1945,B1945))</f>
        <v/>
      </c>
      <c r="M1945" s="1" t="str">
        <f t="shared" si="92"/>
        <v/>
      </c>
    </row>
    <row r="1946" spans="2:13" x14ac:dyDescent="0.2">
      <c r="B1946" s="18"/>
      <c r="C1946" s="13"/>
      <c r="D1946" s="22"/>
      <c r="E1946" s="22"/>
      <c r="F1946" s="23"/>
      <c r="G1946" s="24" t="str">
        <f>IF(B1946="","",IFERROR(INDEX('Registru note'!$C$5:$C$504,MATCH(B1946,'Registru note'!$B$5:$B$504,0)),""))</f>
        <v/>
      </c>
      <c r="H1946" s="25" t="str">
        <f t="shared" si="90"/>
        <v/>
      </c>
      <c r="I1946" s="25" t="str">
        <f t="shared" si="91"/>
        <v/>
      </c>
      <c r="J1946" s="15" t="str">
        <f>IF(B1946="","",IFERROR(INDEX('Registru note'!$D$5:$D$504,MATCH(B1946,'Registru note'!$B$5:$B$504,0)),""))</f>
        <v/>
      </c>
      <c r="K1946" s="17" t="str">
        <f>IF(AND(B1946="",D1946="",E1946=""),"",TRIM(IF(ISNA(MATCH(B1946,'Registru note'!$B$5:$B$504,0)),"Nota nu există în registru. ","")&amp;IF(D1946="","Lipsește contul debitor. ",IF(NOT(OR(ISNUMBER(MATCH(TRIM(IF(ISNUMBER(FIND(".",D1946)),LEFT(D1946,FIND(".",D1946)-1),D1946)),PlanCont,0)),ISNUMBER(MATCH(LEFT(TRIM(IF(ISNUMBER(FIND(".",D1946)),LEFT(D1946,FIND(".",D1946)-1),D1946)),4),PlanCont,0)),ISNUMBER(MATCH(LEFT(TRIM(IF(ISNUMBER(FIND(".",D1946)),LEFT(D1946,FIND(".",D1946)-1),D1946)),3),PlanCont,0)))),"Contul debitor nu există în plan. ",""))&amp;IF(E1946="","Lipsește contul creditor. ",IF(NOT(OR(ISNUMBER(MATCH(TRIM(IF(ISNUMBER(FIND(".",E1946)),LEFT(E1946,FIND(".",E1946)-1),E1946)),PlanCont,0)),ISNUMBER(MATCH(LEFT(TRIM(IF(ISNUMBER(FIND(".",E1946)),LEFT(E1946,FIND(".",E1946)-1),E1946)),4),PlanCont,0)),ISNUMBER(MATCH(LEFT(TRIM(IF(ISNUMBER(FIND(".",E1946)),LEFT(E1946,FIND(".",E1946)-1),E1946)),3),PlanCont,0)))),"Contul creditor nu există în plan. ",""))&amp;IF(AND(D1946&lt;&gt;"",TRIM(D1946&amp;"")=TRIM(E1946&amp;"")),"Același cont pe debit și credit. ","")&amp;IF(N(F1946)=0,"Lipsește suma. ","")&amp;IF(AND(N(F1946)&lt;0,J1946&lt;&gt;"Stornare"),"Sumă negativă într-o notă care nu e de stornare. ","")&amp;IF(C1946="","Lipsește explicația. ","")))</f>
        <v/>
      </c>
      <c r="L1946" s="1" t="str">
        <f>IF(B1946="","",B1946&amp;"|"&amp;COUNTIF($B$5:B1946,B1946))</f>
        <v/>
      </c>
      <c r="M1946" s="1" t="str">
        <f t="shared" si="92"/>
        <v/>
      </c>
    </row>
    <row r="1947" spans="2:13" x14ac:dyDescent="0.2">
      <c r="B1947" s="18"/>
      <c r="C1947" s="13"/>
      <c r="D1947" s="22"/>
      <c r="E1947" s="22"/>
      <c r="F1947" s="23"/>
      <c r="G1947" s="24" t="str">
        <f>IF(B1947="","",IFERROR(INDEX('Registru note'!$C$5:$C$504,MATCH(B1947,'Registru note'!$B$5:$B$504,0)),""))</f>
        <v/>
      </c>
      <c r="H1947" s="25" t="str">
        <f t="shared" si="90"/>
        <v/>
      </c>
      <c r="I1947" s="25" t="str">
        <f t="shared" si="91"/>
        <v/>
      </c>
      <c r="J1947" s="15" t="str">
        <f>IF(B1947="","",IFERROR(INDEX('Registru note'!$D$5:$D$504,MATCH(B1947,'Registru note'!$B$5:$B$504,0)),""))</f>
        <v/>
      </c>
      <c r="K1947" s="17" t="str">
        <f>IF(AND(B1947="",D1947="",E1947=""),"",TRIM(IF(ISNA(MATCH(B1947,'Registru note'!$B$5:$B$504,0)),"Nota nu există în registru. ","")&amp;IF(D1947="","Lipsește contul debitor. ",IF(NOT(OR(ISNUMBER(MATCH(TRIM(IF(ISNUMBER(FIND(".",D1947)),LEFT(D1947,FIND(".",D1947)-1),D1947)),PlanCont,0)),ISNUMBER(MATCH(LEFT(TRIM(IF(ISNUMBER(FIND(".",D1947)),LEFT(D1947,FIND(".",D1947)-1),D1947)),4),PlanCont,0)),ISNUMBER(MATCH(LEFT(TRIM(IF(ISNUMBER(FIND(".",D1947)),LEFT(D1947,FIND(".",D1947)-1),D1947)),3),PlanCont,0)))),"Contul debitor nu există în plan. ",""))&amp;IF(E1947="","Lipsește contul creditor. ",IF(NOT(OR(ISNUMBER(MATCH(TRIM(IF(ISNUMBER(FIND(".",E1947)),LEFT(E1947,FIND(".",E1947)-1),E1947)),PlanCont,0)),ISNUMBER(MATCH(LEFT(TRIM(IF(ISNUMBER(FIND(".",E1947)),LEFT(E1947,FIND(".",E1947)-1),E1947)),4),PlanCont,0)),ISNUMBER(MATCH(LEFT(TRIM(IF(ISNUMBER(FIND(".",E1947)),LEFT(E1947,FIND(".",E1947)-1),E1947)),3),PlanCont,0)))),"Contul creditor nu există în plan. ",""))&amp;IF(AND(D1947&lt;&gt;"",TRIM(D1947&amp;"")=TRIM(E1947&amp;"")),"Același cont pe debit și credit. ","")&amp;IF(N(F1947)=0,"Lipsește suma. ","")&amp;IF(AND(N(F1947)&lt;0,J1947&lt;&gt;"Stornare"),"Sumă negativă într-o notă care nu e de stornare. ","")&amp;IF(C1947="","Lipsește explicația. ","")))</f>
        <v/>
      </c>
      <c r="L1947" s="1" t="str">
        <f>IF(B1947="","",B1947&amp;"|"&amp;COUNTIF($B$5:B1947,B1947))</f>
        <v/>
      </c>
      <c r="M1947" s="1" t="str">
        <f t="shared" si="92"/>
        <v/>
      </c>
    </row>
    <row r="1948" spans="2:13" x14ac:dyDescent="0.2">
      <c r="B1948" s="18"/>
      <c r="C1948" s="13"/>
      <c r="D1948" s="22"/>
      <c r="E1948" s="22"/>
      <c r="F1948" s="23"/>
      <c r="G1948" s="24" t="str">
        <f>IF(B1948="","",IFERROR(INDEX('Registru note'!$C$5:$C$504,MATCH(B1948,'Registru note'!$B$5:$B$504,0)),""))</f>
        <v/>
      </c>
      <c r="H1948" s="25" t="str">
        <f t="shared" si="90"/>
        <v/>
      </c>
      <c r="I1948" s="25" t="str">
        <f t="shared" si="91"/>
        <v/>
      </c>
      <c r="J1948" s="15" t="str">
        <f>IF(B1948="","",IFERROR(INDEX('Registru note'!$D$5:$D$504,MATCH(B1948,'Registru note'!$B$5:$B$504,0)),""))</f>
        <v/>
      </c>
      <c r="K1948" s="17" t="str">
        <f>IF(AND(B1948="",D1948="",E1948=""),"",TRIM(IF(ISNA(MATCH(B1948,'Registru note'!$B$5:$B$504,0)),"Nota nu există în registru. ","")&amp;IF(D1948="","Lipsește contul debitor. ",IF(NOT(OR(ISNUMBER(MATCH(TRIM(IF(ISNUMBER(FIND(".",D1948)),LEFT(D1948,FIND(".",D1948)-1),D1948)),PlanCont,0)),ISNUMBER(MATCH(LEFT(TRIM(IF(ISNUMBER(FIND(".",D1948)),LEFT(D1948,FIND(".",D1948)-1),D1948)),4),PlanCont,0)),ISNUMBER(MATCH(LEFT(TRIM(IF(ISNUMBER(FIND(".",D1948)),LEFT(D1948,FIND(".",D1948)-1),D1948)),3),PlanCont,0)))),"Contul debitor nu există în plan. ",""))&amp;IF(E1948="","Lipsește contul creditor. ",IF(NOT(OR(ISNUMBER(MATCH(TRIM(IF(ISNUMBER(FIND(".",E1948)),LEFT(E1948,FIND(".",E1948)-1),E1948)),PlanCont,0)),ISNUMBER(MATCH(LEFT(TRIM(IF(ISNUMBER(FIND(".",E1948)),LEFT(E1948,FIND(".",E1948)-1),E1948)),4),PlanCont,0)),ISNUMBER(MATCH(LEFT(TRIM(IF(ISNUMBER(FIND(".",E1948)),LEFT(E1948,FIND(".",E1948)-1),E1948)),3),PlanCont,0)))),"Contul creditor nu există în plan. ",""))&amp;IF(AND(D1948&lt;&gt;"",TRIM(D1948&amp;"")=TRIM(E1948&amp;"")),"Același cont pe debit și credit. ","")&amp;IF(N(F1948)=0,"Lipsește suma. ","")&amp;IF(AND(N(F1948)&lt;0,J1948&lt;&gt;"Stornare"),"Sumă negativă într-o notă care nu e de stornare. ","")&amp;IF(C1948="","Lipsește explicația. ","")))</f>
        <v/>
      </c>
      <c r="L1948" s="1" t="str">
        <f>IF(B1948="","",B1948&amp;"|"&amp;COUNTIF($B$5:B1948,B1948))</f>
        <v/>
      </c>
      <c r="M1948" s="1" t="str">
        <f t="shared" si="92"/>
        <v/>
      </c>
    </row>
    <row r="1949" spans="2:13" x14ac:dyDescent="0.2">
      <c r="B1949" s="18"/>
      <c r="C1949" s="13"/>
      <c r="D1949" s="22"/>
      <c r="E1949" s="22"/>
      <c r="F1949" s="23"/>
      <c r="G1949" s="24" t="str">
        <f>IF(B1949="","",IFERROR(INDEX('Registru note'!$C$5:$C$504,MATCH(B1949,'Registru note'!$B$5:$B$504,0)),""))</f>
        <v/>
      </c>
      <c r="H1949" s="25" t="str">
        <f t="shared" si="90"/>
        <v/>
      </c>
      <c r="I1949" s="25" t="str">
        <f t="shared" si="91"/>
        <v/>
      </c>
      <c r="J1949" s="15" t="str">
        <f>IF(B1949="","",IFERROR(INDEX('Registru note'!$D$5:$D$504,MATCH(B1949,'Registru note'!$B$5:$B$504,0)),""))</f>
        <v/>
      </c>
      <c r="K1949" s="17" t="str">
        <f>IF(AND(B1949="",D1949="",E1949=""),"",TRIM(IF(ISNA(MATCH(B1949,'Registru note'!$B$5:$B$504,0)),"Nota nu există în registru. ","")&amp;IF(D1949="","Lipsește contul debitor. ",IF(NOT(OR(ISNUMBER(MATCH(TRIM(IF(ISNUMBER(FIND(".",D1949)),LEFT(D1949,FIND(".",D1949)-1),D1949)),PlanCont,0)),ISNUMBER(MATCH(LEFT(TRIM(IF(ISNUMBER(FIND(".",D1949)),LEFT(D1949,FIND(".",D1949)-1),D1949)),4),PlanCont,0)),ISNUMBER(MATCH(LEFT(TRIM(IF(ISNUMBER(FIND(".",D1949)),LEFT(D1949,FIND(".",D1949)-1),D1949)),3),PlanCont,0)))),"Contul debitor nu există în plan. ",""))&amp;IF(E1949="","Lipsește contul creditor. ",IF(NOT(OR(ISNUMBER(MATCH(TRIM(IF(ISNUMBER(FIND(".",E1949)),LEFT(E1949,FIND(".",E1949)-1),E1949)),PlanCont,0)),ISNUMBER(MATCH(LEFT(TRIM(IF(ISNUMBER(FIND(".",E1949)),LEFT(E1949,FIND(".",E1949)-1),E1949)),4),PlanCont,0)),ISNUMBER(MATCH(LEFT(TRIM(IF(ISNUMBER(FIND(".",E1949)),LEFT(E1949,FIND(".",E1949)-1),E1949)),3),PlanCont,0)))),"Contul creditor nu există în plan. ",""))&amp;IF(AND(D1949&lt;&gt;"",TRIM(D1949&amp;"")=TRIM(E1949&amp;"")),"Același cont pe debit și credit. ","")&amp;IF(N(F1949)=0,"Lipsește suma. ","")&amp;IF(AND(N(F1949)&lt;0,J1949&lt;&gt;"Stornare"),"Sumă negativă într-o notă care nu e de stornare. ","")&amp;IF(C1949="","Lipsește explicația. ","")))</f>
        <v/>
      </c>
      <c r="L1949" s="1" t="str">
        <f>IF(B1949="","",B1949&amp;"|"&amp;COUNTIF($B$5:B1949,B1949))</f>
        <v/>
      </c>
      <c r="M1949" s="1" t="str">
        <f t="shared" si="92"/>
        <v/>
      </c>
    </row>
    <row r="1950" spans="2:13" x14ac:dyDescent="0.2">
      <c r="B1950" s="18"/>
      <c r="C1950" s="13"/>
      <c r="D1950" s="22"/>
      <c r="E1950" s="22"/>
      <c r="F1950" s="23"/>
      <c r="G1950" s="24" t="str">
        <f>IF(B1950="","",IFERROR(INDEX('Registru note'!$C$5:$C$504,MATCH(B1950,'Registru note'!$B$5:$B$504,0)),""))</f>
        <v/>
      </c>
      <c r="H1950" s="25" t="str">
        <f t="shared" si="90"/>
        <v/>
      </c>
      <c r="I1950" s="25" t="str">
        <f t="shared" si="91"/>
        <v/>
      </c>
      <c r="J1950" s="15" t="str">
        <f>IF(B1950="","",IFERROR(INDEX('Registru note'!$D$5:$D$504,MATCH(B1950,'Registru note'!$B$5:$B$504,0)),""))</f>
        <v/>
      </c>
      <c r="K1950" s="17" t="str">
        <f>IF(AND(B1950="",D1950="",E1950=""),"",TRIM(IF(ISNA(MATCH(B1950,'Registru note'!$B$5:$B$504,0)),"Nota nu există în registru. ","")&amp;IF(D1950="","Lipsește contul debitor. ",IF(NOT(OR(ISNUMBER(MATCH(TRIM(IF(ISNUMBER(FIND(".",D1950)),LEFT(D1950,FIND(".",D1950)-1),D1950)),PlanCont,0)),ISNUMBER(MATCH(LEFT(TRIM(IF(ISNUMBER(FIND(".",D1950)),LEFT(D1950,FIND(".",D1950)-1),D1950)),4),PlanCont,0)),ISNUMBER(MATCH(LEFT(TRIM(IF(ISNUMBER(FIND(".",D1950)),LEFT(D1950,FIND(".",D1950)-1),D1950)),3),PlanCont,0)))),"Contul debitor nu există în plan. ",""))&amp;IF(E1950="","Lipsește contul creditor. ",IF(NOT(OR(ISNUMBER(MATCH(TRIM(IF(ISNUMBER(FIND(".",E1950)),LEFT(E1950,FIND(".",E1950)-1),E1950)),PlanCont,0)),ISNUMBER(MATCH(LEFT(TRIM(IF(ISNUMBER(FIND(".",E1950)),LEFT(E1950,FIND(".",E1950)-1),E1950)),4),PlanCont,0)),ISNUMBER(MATCH(LEFT(TRIM(IF(ISNUMBER(FIND(".",E1950)),LEFT(E1950,FIND(".",E1950)-1),E1950)),3),PlanCont,0)))),"Contul creditor nu există în plan. ",""))&amp;IF(AND(D1950&lt;&gt;"",TRIM(D1950&amp;"")=TRIM(E1950&amp;"")),"Același cont pe debit și credit. ","")&amp;IF(N(F1950)=0,"Lipsește suma. ","")&amp;IF(AND(N(F1950)&lt;0,J1950&lt;&gt;"Stornare"),"Sumă negativă într-o notă care nu e de stornare. ","")&amp;IF(C1950="","Lipsește explicația. ","")))</f>
        <v/>
      </c>
      <c r="L1950" s="1" t="str">
        <f>IF(B1950="","",B1950&amp;"|"&amp;COUNTIF($B$5:B1950,B1950))</f>
        <v/>
      </c>
      <c r="M1950" s="1" t="str">
        <f t="shared" si="92"/>
        <v/>
      </c>
    </row>
    <row r="1951" spans="2:13" x14ac:dyDescent="0.2">
      <c r="B1951" s="18"/>
      <c r="C1951" s="13"/>
      <c r="D1951" s="22"/>
      <c r="E1951" s="22"/>
      <c r="F1951" s="23"/>
      <c r="G1951" s="24" t="str">
        <f>IF(B1951="","",IFERROR(INDEX('Registru note'!$C$5:$C$504,MATCH(B1951,'Registru note'!$B$5:$B$504,0)),""))</f>
        <v/>
      </c>
      <c r="H1951" s="25" t="str">
        <f t="shared" si="90"/>
        <v/>
      </c>
      <c r="I1951" s="25" t="str">
        <f t="shared" si="91"/>
        <v/>
      </c>
      <c r="J1951" s="15" t="str">
        <f>IF(B1951="","",IFERROR(INDEX('Registru note'!$D$5:$D$504,MATCH(B1951,'Registru note'!$B$5:$B$504,0)),""))</f>
        <v/>
      </c>
      <c r="K1951" s="17" t="str">
        <f>IF(AND(B1951="",D1951="",E1951=""),"",TRIM(IF(ISNA(MATCH(B1951,'Registru note'!$B$5:$B$504,0)),"Nota nu există în registru. ","")&amp;IF(D1951="","Lipsește contul debitor. ",IF(NOT(OR(ISNUMBER(MATCH(TRIM(IF(ISNUMBER(FIND(".",D1951)),LEFT(D1951,FIND(".",D1951)-1),D1951)),PlanCont,0)),ISNUMBER(MATCH(LEFT(TRIM(IF(ISNUMBER(FIND(".",D1951)),LEFT(D1951,FIND(".",D1951)-1),D1951)),4),PlanCont,0)),ISNUMBER(MATCH(LEFT(TRIM(IF(ISNUMBER(FIND(".",D1951)),LEFT(D1951,FIND(".",D1951)-1),D1951)),3),PlanCont,0)))),"Contul debitor nu există în plan. ",""))&amp;IF(E1951="","Lipsește contul creditor. ",IF(NOT(OR(ISNUMBER(MATCH(TRIM(IF(ISNUMBER(FIND(".",E1951)),LEFT(E1951,FIND(".",E1951)-1),E1951)),PlanCont,0)),ISNUMBER(MATCH(LEFT(TRIM(IF(ISNUMBER(FIND(".",E1951)),LEFT(E1951,FIND(".",E1951)-1),E1951)),4),PlanCont,0)),ISNUMBER(MATCH(LEFT(TRIM(IF(ISNUMBER(FIND(".",E1951)),LEFT(E1951,FIND(".",E1951)-1),E1951)),3),PlanCont,0)))),"Contul creditor nu există în plan. ",""))&amp;IF(AND(D1951&lt;&gt;"",TRIM(D1951&amp;"")=TRIM(E1951&amp;"")),"Același cont pe debit și credit. ","")&amp;IF(N(F1951)=0,"Lipsește suma. ","")&amp;IF(AND(N(F1951)&lt;0,J1951&lt;&gt;"Stornare"),"Sumă negativă într-o notă care nu e de stornare. ","")&amp;IF(C1951="","Lipsește explicația. ","")))</f>
        <v/>
      </c>
      <c r="L1951" s="1" t="str">
        <f>IF(B1951="","",B1951&amp;"|"&amp;COUNTIF($B$5:B1951,B1951))</f>
        <v/>
      </c>
      <c r="M1951" s="1" t="str">
        <f t="shared" si="92"/>
        <v/>
      </c>
    </row>
    <row r="1952" spans="2:13" x14ac:dyDescent="0.2">
      <c r="B1952" s="18"/>
      <c r="C1952" s="13"/>
      <c r="D1952" s="22"/>
      <c r="E1952" s="22"/>
      <c r="F1952" s="23"/>
      <c r="G1952" s="24" t="str">
        <f>IF(B1952="","",IFERROR(INDEX('Registru note'!$C$5:$C$504,MATCH(B1952,'Registru note'!$B$5:$B$504,0)),""))</f>
        <v/>
      </c>
      <c r="H1952" s="25" t="str">
        <f t="shared" si="90"/>
        <v/>
      </c>
      <c r="I1952" s="25" t="str">
        <f t="shared" si="91"/>
        <v/>
      </c>
      <c r="J1952" s="15" t="str">
        <f>IF(B1952="","",IFERROR(INDEX('Registru note'!$D$5:$D$504,MATCH(B1952,'Registru note'!$B$5:$B$504,0)),""))</f>
        <v/>
      </c>
      <c r="K1952" s="17" t="str">
        <f>IF(AND(B1952="",D1952="",E1952=""),"",TRIM(IF(ISNA(MATCH(B1952,'Registru note'!$B$5:$B$504,0)),"Nota nu există în registru. ","")&amp;IF(D1952="","Lipsește contul debitor. ",IF(NOT(OR(ISNUMBER(MATCH(TRIM(IF(ISNUMBER(FIND(".",D1952)),LEFT(D1952,FIND(".",D1952)-1),D1952)),PlanCont,0)),ISNUMBER(MATCH(LEFT(TRIM(IF(ISNUMBER(FIND(".",D1952)),LEFT(D1952,FIND(".",D1952)-1),D1952)),4),PlanCont,0)),ISNUMBER(MATCH(LEFT(TRIM(IF(ISNUMBER(FIND(".",D1952)),LEFT(D1952,FIND(".",D1952)-1),D1952)),3),PlanCont,0)))),"Contul debitor nu există în plan. ",""))&amp;IF(E1952="","Lipsește contul creditor. ",IF(NOT(OR(ISNUMBER(MATCH(TRIM(IF(ISNUMBER(FIND(".",E1952)),LEFT(E1952,FIND(".",E1952)-1),E1952)),PlanCont,0)),ISNUMBER(MATCH(LEFT(TRIM(IF(ISNUMBER(FIND(".",E1952)),LEFT(E1952,FIND(".",E1952)-1),E1952)),4),PlanCont,0)),ISNUMBER(MATCH(LEFT(TRIM(IF(ISNUMBER(FIND(".",E1952)),LEFT(E1952,FIND(".",E1952)-1),E1952)),3),PlanCont,0)))),"Contul creditor nu există în plan. ",""))&amp;IF(AND(D1952&lt;&gt;"",TRIM(D1952&amp;"")=TRIM(E1952&amp;"")),"Același cont pe debit și credit. ","")&amp;IF(N(F1952)=0,"Lipsește suma. ","")&amp;IF(AND(N(F1952)&lt;0,J1952&lt;&gt;"Stornare"),"Sumă negativă într-o notă care nu e de stornare. ","")&amp;IF(C1952="","Lipsește explicația. ","")))</f>
        <v/>
      </c>
      <c r="L1952" s="1" t="str">
        <f>IF(B1952="","",B1952&amp;"|"&amp;COUNTIF($B$5:B1952,B1952))</f>
        <v/>
      </c>
      <c r="M1952" s="1" t="str">
        <f t="shared" si="92"/>
        <v/>
      </c>
    </row>
    <row r="1953" spans="2:13" x14ac:dyDescent="0.2">
      <c r="B1953" s="18"/>
      <c r="C1953" s="13"/>
      <c r="D1953" s="22"/>
      <c r="E1953" s="22"/>
      <c r="F1953" s="23"/>
      <c r="G1953" s="24" t="str">
        <f>IF(B1953="","",IFERROR(INDEX('Registru note'!$C$5:$C$504,MATCH(B1953,'Registru note'!$B$5:$B$504,0)),""))</f>
        <v/>
      </c>
      <c r="H1953" s="25" t="str">
        <f t="shared" si="90"/>
        <v/>
      </c>
      <c r="I1953" s="25" t="str">
        <f t="shared" si="91"/>
        <v/>
      </c>
      <c r="J1953" s="15" t="str">
        <f>IF(B1953="","",IFERROR(INDEX('Registru note'!$D$5:$D$504,MATCH(B1953,'Registru note'!$B$5:$B$504,0)),""))</f>
        <v/>
      </c>
      <c r="K1953" s="17" t="str">
        <f>IF(AND(B1953="",D1953="",E1953=""),"",TRIM(IF(ISNA(MATCH(B1953,'Registru note'!$B$5:$B$504,0)),"Nota nu există în registru. ","")&amp;IF(D1953="","Lipsește contul debitor. ",IF(NOT(OR(ISNUMBER(MATCH(TRIM(IF(ISNUMBER(FIND(".",D1953)),LEFT(D1953,FIND(".",D1953)-1),D1953)),PlanCont,0)),ISNUMBER(MATCH(LEFT(TRIM(IF(ISNUMBER(FIND(".",D1953)),LEFT(D1953,FIND(".",D1953)-1),D1953)),4),PlanCont,0)),ISNUMBER(MATCH(LEFT(TRIM(IF(ISNUMBER(FIND(".",D1953)),LEFT(D1953,FIND(".",D1953)-1),D1953)),3),PlanCont,0)))),"Contul debitor nu există în plan. ",""))&amp;IF(E1953="","Lipsește contul creditor. ",IF(NOT(OR(ISNUMBER(MATCH(TRIM(IF(ISNUMBER(FIND(".",E1953)),LEFT(E1953,FIND(".",E1953)-1),E1953)),PlanCont,0)),ISNUMBER(MATCH(LEFT(TRIM(IF(ISNUMBER(FIND(".",E1953)),LEFT(E1953,FIND(".",E1953)-1),E1953)),4),PlanCont,0)),ISNUMBER(MATCH(LEFT(TRIM(IF(ISNUMBER(FIND(".",E1953)),LEFT(E1953,FIND(".",E1953)-1),E1953)),3),PlanCont,0)))),"Contul creditor nu există în plan. ",""))&amp;IF(AND(D1953&lt;&gt;"",TRIM(D1953&amp;"")=TRIM(E1953&amp;"")),"Același cont pe debit și credit. ","")&amp;IF(N(F1953)=0,"Lipsește suma. ","")&amp;IF(AND(N(F1953)&lt;0,J1953&lt;&gt;"Stornare"),"Sumă negativă într-o notă care nu e de stornare. ","")&amp;IF(C1953="","Lipsește explicația. ","")))</f>
        <v/>
      </c>
      <c r="L1953" s="1" t="str">
        <f>IF(B1953="","",B1953&amp;"|"&amp;COUNTIF($B$5:B1953,B1953))</f>
        <v/>
      </c>
      <c r="M1953" s="1" t="str">
        <f t="shared" si="92"/>
        <v/>
      </c>
    </row>
    <row r="1954" spans="2:13" x14ac:dyDescent="0.2">
      <c r="B1954" s="18"/>
      <c r="C1954" s="13"/>
      <c r="D1954" s="22"/>
      <c r="E1954" s="22"/>
      <c r="F1954" s="23"/>
      <c r="G1954" s="24" t="str">
        <f>IF(B1954="","",IFERROR(INDEX('Registru note'!$C$5:$C$504,MATCH(B1954,'Registru note'!$B$5:$B$504,0)),""))</f>
        <v/>
      </c>
      <c r="H1954" s="25" t="str">
        <f t="shared" si="90"/>
        <v/>
      </c>
      <c r="I1954" s="25" t="str">
        <f t="shared" si="91"/>
        <v/>
      </c>
      <c r="J1954" s="15" t="str">
        <f>IF(B1954="","",IFERROR(INDEX('Registru note'!$D$5:$D$504,MATCH(B1954,'Registru note'!$B$5:$B$504,0)),""))</f>
        <v/>
      </c>
      <c r="K1954" s="17" t="str">
        <f>IF(AND(B1954="",D1954="",E1954=""),"",TRIM(IF(ISNA(MATCH(B1954,'Registru note'!$B$5:$B$504,0)),"Nota nu există în registru. ","")&amp;IF(D1954="","Lipsește contul debitor. ",IF(NOT(OR(ISNUMBER(MATCH(TRIM(IF(ISNUMBER(FIND(".",D1954)),LEFT(D1954,FIND(".",D1954)-1),D1954)),PlanCont,0)),ISNUMBER(MATCH(LEFT(TRIM(IF(ISNUMBER(FIND(".",D1954)),LEFT(D1954,FIND(".",D1954)-1),D1954)),4),PlanCont,0)),ISNUMBER(MATCH(LEFT(TRIM(IF(ISNUMBER(FIND(".",D1954)),LEFT(D1954,FIND(".",D1954)-1),D1954)),3),PlanCont,0)))),"Contul debitor nu există în plan. ",""))&amp;IF(E1954="","Lipsește contul creditor. ",IF(NOT(OR(ISNUMBER(MATCH(TRIM(IF(ISNUMBER(FIND(".",E1954)),LEFT(E1954,FIND(".",E1954)-1),E1954)),PlanCont,0)),ISNUMBER(MATCH(LEFT(TRIM(IF(ISNUMBER(FIND(".",E1954)),LEFT(E1954,FIND(".",E1954)-1),E1954)),4),PlanCont,0)),ISNUMBER(MATCH(LEFT(TRIM(IF(ISNUMBER(FIND(".",E1954)),LEFT(E1954,FIND(".",E1954)-1),E1954)),3),PlanCont,0)))),"Contul creditor nu există în plan. ",""))&amp;IF(AND(D1954&lt;&gt;"",TRIM(D1954&amp;"")=TRIM(E1954&amp;"")),"Același cont pe debit și credit. ","")&amp;IF(N(F1954)=0,"Lipsește suma. ","")&amp;IF(AND(N(F1954)&lt;0,J1954&lt;&gt;"Stornare"),"Sumă negativă într-o notă care nu e de stornare. ","")&amp;IF(C1954="","Lipsește explicația. ","")))</f>
        <v/>
      </c>
      <c r="L1954" s="1" t="str">
        <f>IF(B1954="","",B1954&amp;"|"&amp;COUNTIF($B$5:B1954,B1954))</f>
        <v/>
      </c>
      <c r="M1954" s="1" t="str">
        <f t="shared" si="92"/>
        <v/>
      </c>
    </row>
    <row r="1955" spans="2:13" x14ac:dyDescent="0.2">
      <c r="B1955" s="18"/>
      <c r="C1955" s="13"/>
      <c r="D1955" s="22"/>
      <c r="E1955" s="22"/>
      <c r="F1955" s="23"/>
      <c r="G1955" s="24" t="str">
        <f>IF(B1955="","",IFERROR(INDEX('Registru note'!$C$5:$C$504,MATCH(B1955,'Registru note'!$B$5:$B$504,0)),""))</f>
        <v/>
      </c>
      <c r="H1955" s="25" t="str">
        <f t="shared" si="90"/>
        <v/>
      </c>
      <c r="I1955" s="25" t="str">
        <f t="shared" si="91"/>
        <v/>
      </c>
      <c r="J1955" s="15" t="str">
        <f>IF(B1955="","",IFERROR(INDEX('Registru note'!$D$5:$D$504,MATCH(B1955,'Registru note'!$B$5:$B$504,0)),""))</f>
        <v/>
      </c>
      <c r="K1955" s="17" t="str">
        <f>IF(AND(B1955="",D1955="",E1955=""),"",TRIM(IF(ISNA(MATCH(B1955,'Registru note'!$B$5:$B$504,0)),"Nota nu există în registru. ","")&amp;IF(D1955="","Lipsește contul debitor. ",IF(NOT(OR(ISNUMBER(MATCH(TRIM(IF(ISNUMBER(FIND(".",D1955)),LEFT(D1955,FIND(".",D1955)-1),D1955)),PlanCont,0)),ISNUMBER(MATCH(LEFT(TRIM(IF(ISNUMBER(FIND(".",D1955)),LEFT(D1955,FIND(".",D1955)-1),D1955)),4),PlanCont,0)),ISNUMBER(MATCH(LEFT(TRIM(IF(ISNUMBER(FIND(".",D1955)),LEFT(D1955,FIND(".",D1955)-1),D1955)),3),PlanCont,0)))),"Contul debitor nu există în plan. ",""))&amp;IF(E1955="","Lipsește contul creditor. ",IF(NOT(OR(ISNUMBER(MATCH(TRIM(IF(ISNUMBER(FIND(".",E1955)),LEFT(E1955,FIND(".",E1955)-1),E1955)),PlanCont,0)),ISNUMBER(MATCH(LEFT(TRIM(IF(ISNUMBER(FIND(".",E1955)),LEFT(E1955,FIND(".",E1955)-1),E1955)),4),PlanCont,0)),ISNUMBER(MATCH(LEFT(TRIM(IF(ISNUMBER(FIND(".",E1955)),LEFT(E1955,FIND(".",E1955)-1),E1955)),3),PlanCont,0)))),"Contul creditor nu există în plan. ",""))&amp;IF(AND(D1955&lt;&gt;"",TRIM(D1955&amp;"")=TRIM(E1955&amp;"")),"Același cont pe debit și credit. ","")&amp;IF(N(F1955)=0,"Lipsește suma. ","")&amp;IF(AND(N(F1955)&lt;0,J1955&lt;&gt;"Stornare"),"Sumă negativă într-o notă care nu e de stornare. ","")&amp;IF(C1955="","Lipsește explicația. ","")))</f>
        <v/>
      </c>
      <c r="L1955" s="1" t="str">
        <f>IF(B1955="","",B1955&amp;"|"&amp;COUNTIF($B$5:B1955,B1955))</f>
        <v/>
      </c>
      <c r="M1955" s="1" t="str">
        <f t="shared" si="92"/>
        <v/>
      </c>
    </row>
    <row r="1956" spans="2:13" x14ac:dyDescent="0.2">
      <c r="B1956" s="18"/>
      <c r="C1956" s="13"/>
      <c r="D1956" s="22"/>
      <c r="E1956" s="22"/>
      <c r="F1956" s="23"/>
      <c r="G1956" s="24" t="str">
        <f>IF(B1956="","",IFERROR(INDEX('Registru note'!$C$5:$C$504,MATCH(B1956,'Registru note'!$B$5:$B$504,0)),""))</f>
        <v/>
      </c>
      <c r="H1956" s="25" t="str">
        <f t="shared" si="90"/>
        <v/>
      </c>
      <c r="I1956" s="25" t="str">
        <f t="shared" si="91"/>
        <v/>
      </c>
      <c r="J1956" s="15" t="str">
        <f>IF(B1956="","",IFERROR(INDEX('Registru note'!$D$5:$D$504,MATCH(B1956,'Registru note'!$B$5:$B$504,0)),""))</f>
        <v/>
      </c>
      <c r="K1956" s="17" t="str">
        <f>IF(AND(B1956="",D1956="",E1956=""),"",TRIM(IF(ISNA(MATCH(B1956,'Registru note'!$B$5:$B$504,0)),"Nota nu există în registru. ","")&amp;IF(D1956="","Lipsește contul debitor. ",IF(NOT(OR(ISNUMBER(MATCH(TRIM(IF(ISNUMBER(FIND(".",D1956)),LEFT(D1956,FIND(".",D1956)-1),D1956)),PlanCont,0)),ISNUMBER(MATCH(LEFT(TRIM(IF(ISNUMBER(FIND(".",D1956)),LEFT(D1956,FIND(".",D1956)-1),D1956)),4),PlanCont,0)),ISNUMBER(MATCH(LEFT(TRIM(IF(ISNUMBER(FIND(".",D1956)),LEFT(D1956,FIND(".",D1956)-1),D1956)),3),PlanCont,0)))),"Contul debitor nu există în plan. ",""))&amp;IF(E1956="","Lipsește contul creditor. ",IF(NOT(OR(ISNUMBER(MATCH(TRIM(IF(ISNUMBER(FIND(".",E1956)),LEFT(E1956,FIND(".",E1956)-1),E1956)),PlanCont,0)),ISNUMBER(MATCH(LEFT(TRIM(IF(ISNUMBER(FIND(".",E1956)),LEFT(E1956,FIND(".",E1956)-1),E1956)),4),PlanCont,0)),ISNUMBER(MATCH(LEFT(TRIM(IF(ISNUMBER(FIND(".",E1956)),LEFT(E1956,FIND(".",E1956)-1),E1956)),3),PlanCont,0)))),"Contul creditor nu există în plan. ",""))&amp;IF(AND(D1956&lt;&gt;"",TRIM(D1956&amp;"")=TRIM(E1956&amp;"")),"Același cont pe debit și credit. ","")&amp;IF(N(F1956)=0,"Lipsește suma. ","")&amp;IF(AND(N(F1956)&lt;0,J1956&lt;&gt;"Stornare"),"Sumă negativă într-o notă care nu e de stornare. ","")&amp;IF(C1956="","Lipsește explicația. ","")))</f>
        <v/>
      </c>
      <c r="L1956" s="1" t="str">
        <f>IF(B1956="","",B1956&amp;"|"&amp;COUNTIF($B$5:B1956,B1956))</f>
        <v/>
      </c>
      <c r="M1956" s="1" t="str">
        <f t="shared" si="92"/>
        <v/>
      </c>
    </row>
    <row r="1957" spans="2:13" x14ac:dyDescent="0.2">
      <c r="B1957" s="18"/>
      <c r="C1957" s="13"/>
      <c r="D1957" s="22"/>
      <c r="E1957" s="22"/>
      <c r="F1957" s="23"/>
      <c r="G1957" s="24" t="str">
        <f>IF(B1957="","",IFERROR(INDEX('Registru note'!$C$5:$C$504,MATCH(B1957,'Registru note'!$B$5:$B$504,0)),""))</f>
        <v/>
      </c>
      <c r="H1957" s="25" t="str">
        <f t="shared" si="90"/>
        <v/>
      </c>
      <c r="I1957" s="25" t="str">
        <f t="shared" si="91"/>
        <v/>
      </c>
      <c r="J1957" s="15" t="str">
        <f>IF(B1957="","",IFERROR(INDEX('Registru note'!$D$5:$D$504,MATCH(B1957,'Registru note'!$B$5:$B$504,0)),""))</f>
        <v/>
      </c>
      <c r="K1957" s="17" t="str">
        <f>IF(AND(B1957="",D1957="",E1957=""),"",TRIM(IF(ISNA(MATCH(B1957,'Registru note'!$B$5:$B$504,0)),"Nota nu există în registru. ","")&amp;IF(D1957="","Lipsește contul debitor. ",IF(NOT(OR(ISNUMBER(MATCH(TRIM(IF(ISNUMBER(FIND(".",D1957)),LEFT(D1957,FIND(".",D1957)-1),D1957)),PlanCont,0)),ISNUMBER(MATCH(LEFT(TRIM(IF(ISNUMBER(FIND(".",D1957)),LEFT(D1957,FIND(".",D1957)-1),D1957)),4),PlanCont,0)),ISNUMBER(MATCH(LEFT(TRIM(IF(ISNUMBER(FIND(".",D1957)),LEFT(D1957,FIND(".",D1957)-1),D1957)),3),PlanCont,0)))),"Contul debitor nu există în plan. ",""))&amp;IF(E1957="","Lipsește contul creditor. ",IF(NOT(OR(ISNUMBER(MATCH(TRIM(IF(ISNUMBER(FIND(".",E1957)),LEFT(E1957,FIND(".",E1957)-1),E1957)),PlanCont,0)),ISNUMBER(MATCH(LEFT(TRIM(IF(ISNUMBER(FIND(".",E1957)),LEFT(E1957,FIND(".",E1957)-1),E1957)),4),PlanCont,0)),ISNUMBER(MATCH(LEFT(TRIM(IF(ISNUMBER(FIND(".",E1957)),LEFT(E1957,FIND(".",E1957)-1),E1957)),3),PlanCont,0)))),"Contul creditor nu există în plan. ",""))&amp;IF(AND(D1957&lt;&gt;"",TRIM(D1957&amp;"")=TRIM(E1957&amp;"")),"Același cont pe debit și credit. ","")&amp;IF(N(F1957)=0,"Lipsește suma. ","")&amp;IF(AND(N(F1957)&lt;0,J1957&lt;&gt;"Stornare"),"Sumă negativă într-o notă care nu e de stornare. ","")&amp;IF(C1957="","Lipsește explicația. ","")))</f>
        <v/>
      </c>
      <c r="L1957" s="1" t="str">
        <f>IF(B1957="","",B1957&amp;"|"&amp;COUNTIF($B$5:B1957,B1957))</f>
        <v/>
      </c>
      <c r="M1957" s="1" t="str">
        <f t="shared" si="92"/>
        <v/>
      </c>
    </row>
    <row r="1958" spans="2:13" x14ac:dyDescent="0.2">
      <c r="B1958" s="18"/>
      <c r="C1958" s="13"/>
      <c r="D1958" s="22"/>
      <c r="E1958" s="22"/>
      <c r="F1958" s="23"/>
      <c r="G1958" s="24" t="str">
        <f>IF(B1958="","",IFERROR(INDEX('Registru note'!$C$5:$C$504,MATCH(B1958,'Registru note'!$B$5:$B$504,0)),""))</f>
        <v/>
      </c>
      <c r="H1958" s="25" t="str">
        <f t="shared" si="90"/>
        <v/>
      </c>
      <c r="I1958" s="25" t="str">
        <f t="shared" si="91"/>
        <v/>
      </c>
      <c r="J1958" s="15" t="str">
        <f>IF(B1958="","",IFERROR(INDEX('Registru note'!$D$5:$D$504,MATCH(B1958,'Registru note'!$B$5:$B$504,0)),""))</f>
        <v/>
      </c>
      <c r="K1958" s="17" t="str">
        <f>IF(AND(B1958="",D1958="",E1958=""),"",TRIM(IF(ISNA(MATCH(B1958,'Registru note'!$B$5:$B$504,0)),"Nota nu există în registru. ","")&amp;IF(D1958="","Lipsește contul debitor. ",IF(NOT(OR(ISNUMBER(MATCH(TRIM(IF(ISNUMBER(FIND(".",D1958)),LEFT(D1958,FIND(".",D1958)-1),D1958)),PlanCont,0)),ISNUMBER(MATCH(LEFT(TRIM(IF(ISNUMBER(FIND(".",D1958)),LEFT(D1958,FIND(".",D1958)-1),D1958)),4),PlanCont,0)),ISNUMBER(MATCH(LEFT(TRIM(IF(ISNUMBER(FIND(".",D1958)),LEFT(D1958,FIND(".",D1958)-1),D1958)),3),PlanCont,0)))),"Contul debitor nu există în plan. ",""))&amp;IF(E1958="","Lipsește contul creditor. ",IF(NOT(OR(ISNUMBER(MATCH(TRIM(IF(ISNUMBER(FIND(".",E1958)),LEFT(E1958,FIND(".",E1958)-1),E1958)),PlanCont,0)),ISNUMBER(MATCH(LEFT(TRIM(IF(ISNUMBER(FIND(".",E1958)),LEFT(E1958,FIND(".",E1958)-1),E1958)),4),PlanCont,0)),ISNUMBER(MATCH(LEFT(TRIM(IF(ISNUMBER(FIND(".",E1958)),LEFT(E1958,FIND(".",E1958)-1),E1958)),3),PlanCont,0)))),"Contul creditor nu există în plan. ",""))&amp;IF(AND(D1958&lt;&gt;"",TRIM(D1958&amp;"")=TRIM(E1958&amp;"")),"Același cont pe debit și credit. ","")&amp;IF(N(F1958)=0,"Lipsește suma. ","")&amp;IF(AND(N(F1958)&lt;0,J1958&lt;&gt;"Stornare"),"Sumă negativă într-o notă care nu e de stornare. ","")&amp;IF(C1958="","Lipsește explicația. ","")))</f>
        <v/>
      </c>
      <c r="L1958" s="1" t="str">
        <f>IF(B1958="","",B1958&amp;"|"&amp;COUNTIF($B$5:B1958,B1958))</f>
        <v/>
      </c>
      <c r="M1958" s="1" t="str">
        <f t="shared" si="92"/>
        <v/>
      </c>
    </row>
    <row r="1959" spans="2:13" x14ac:dyDescent="0.2">
      <c r="B1959" s="18"/>
      <c r="C1959" s="13"/>
      <c r="D1959" s="22"/>
      <c r="E1959" s="22"/>
      <c r="F1959" s="23"/>
      <c r="G1959" s="24" t="str">
        <f>IF(B1959="","",IFERROR(INDEX('Registru note'!$C$5:$C$504,MATCH(B1959,'Registru note'!$B$5:$B$504,0)),""))</f>
        <v/>
      </c>
      <c r="H1959" s="25" t="str">
        <f t="shared" si="90"/>
        <v/>
      </c>
      <c r="I1959" s="25" t="str">
        <f t="shared" si="91"/>
        <v/>
      </c>
      <c r="J1959" s="15" t="str">
        <f>IF(B1959="","",IFERROR(INDEX('Registru note'!$D$5:$D$504,MATCH(B1959,'Registru note'!$B$5:$B$504,0)),""))</f>
        <v/>
      </c>
      <c r="K1959" s="17" t="str">
        <f>IF(AND(B1959="",D1959="",E1959=""),"",TRIM(IF(ISNA(MATCH(B1959,'Registru note'!$B$5:$B$504,0)),"Nota nu există în registru. ","")&amp;IF(D1959="","Lipsește contul debitor. ",IF(NOT(OR(ISNUMBER(MATCH(TRIM(IF(ISNUMBER(FIND(".",D1959)),LEFT(D1959,FIND(".",D1959)-1),D1959)),PlanCont,0)),ISNUMBER(MATCH(LEFT(TRIM(IF(ISNUMBER(FIND(".",D1959)),LEFT(D1959,FIND(".",D1959)-1),D1959)),4),PlanCont,0)),ISNUMBER(MATCH(LEFT(TRIM(IF(ISNUMBER(FIND(".",D1959)),LEFT(D1959,FIND(".",D1959)-1),D1959)),3),PlanCont,0)))),"Contul debitor nu există în plan. ",""))&amp;IF(E1959="","Lipsește contul creditor. ",IF(NOT(OR(ISNUMBER(MATCH(TRIM(IF(ISNUMBER(FIND(".",E1959)),LEFT(E1959,FIND(".",E1959)-1),E1959)),PlanCont,0)),ISNUMBER(MATCH(LEFT(TRIM(IF(ISNUMBER(FIND(".",E1959)),LEFT(E1959,FIND(".",E1959)-1),E1959)),4),PlanCont,0)),ISNUMBER(MATCH(LEFT(TRIM(IF(ISNUMBER(FIND(".",E1959)),LEFT(E1959,FIND(".",E1959)-1),E1959)),3),PlanCont,0)))),"Contul creditor nu există în plan. ",""))&amp;IF(AND(D1959&lt;&gt;"",TRIM(D1959&amp;"")=TRIM(E1959&amp;"")),"Același cont pe debit și credit. ","")&amp;IF(N(F1959)=0,"Lipsește suma. ","")&amp;IF(AND(N(F1959)&lt;0,J1959&lt;&gt;"Stornare"),"Sumă negativă într-o notă care nu e de stornare. ","")&amp;IF(C1959="","Lipsește explicația. ","")))</f>
        <v/>
      </c>
      <c r="L1959" s="1" t="str">
        <f>IF(B1959="","",B1959&amp;"|"&amp;COUNTIF($B$5:B1959,B1959))</f>
        <v/>
      </c>
      <c r="M1959" s="1" t="str">
        <f t="shared" si="92"/>
        <v/>
      </c>
    </row>
    <row r="1960" spans="2:13" x14ac:dyDescent="0.2">
      <c r="B1960" s="18"/>
      <c r="C1960" s="13"/>
      <c r="D1960" s="22"/>
      <c r="E1960" s="22"/>
      <c r="F1960" s="23"/>
      <c r="G1960" s="24" t="str">
        <f>IF(B1960="","",IFERROR(INDEX('Registru note'!$C$5:$C$504,MATCH(B1960,'Registru note'!$B$5:$B$504,0)),""))</f>
        <v/>
      </c>
      <c r="H1960" s="25" t="str">
        <f t="shared" si="90"/>
        <v/>
      </c>
      <c r="I1960" s="25" t="str">
        <f t="shared" si="91"/>
        <v/>
      </c>
      <c r="J1960" s="15" t="str">
        <f>IF(B1960="","",IFERROR(INDEX('Registru note'!$D$5:$D$504,MATCH(B1960,'Registru note'!$B$5:$B$504,0)),""))</f>
        <v/>
      </c>
      <c r="K1960" s="17" t="str">
        <f>IF(AND(B1960="",D1960="",E1960=""),"",TRIM(IF(ISNA(MATCH(B1960,'Registru note'!$B$5:$B$504,0)),"Nota nu există în registru. ","")&amp;IF(D1960="","Lipsește contul debitor. ",IF(NOT(OR(ISNUMBER(MATCH(TRIM(IF(ISNUMBER(FIND(".",D1960)),LEFT(D1960,FIND(".",D1960)-1),D1960)),PlanCont,0)),ISNUMBER(MATCH(LEFT(TRIM(IF(ISNUMBER(FIND(".",D1960)),LEFT(D1960,FIND(".",D1960)-1),D1960)),4),PlanCont,0)),ISNUMBER(MATCH(LEFT(TRIM(IF(ISNUMBER(FIND(".",D1960)),LEFT(D1960,FIND(".",D1960)-1),D1960)),3),PlanCont,0)))),"Contul debitor nu există în plan. ",""))&amp;IF(E1960="","Lipsește contul creditor. ",IF(NOT(OR(ISNUMBER(MATCH(TRIM(IF(ISNUMBER(FIND(".",E1960)),LEFT(E1960,FIND(".",E1960)-1),E1960)),PlanCont,0)),ISNUMBER(MATCH(LEFT(TRIM(IF(ISNUMBER(FIND(".",E1960)),LEFT(E1960,FIND(".",E1960)-1),E1960)),4),PlanCont,0)),ISNUMBER(MATCH(LEFT(TRIM(IF(ISNUMBER(FIND(".",E1960)),LEFT(E1960,FIND(".",E1960)-1),E1960)),3),PlanCont,0)))),"Contul creditor nu există în plan. ",""))&amp;IF(AND(D1960&lt;&gt;"",TRIM(D1960&amp;"")=TRIM(E1960&amp;"")),"Același cont pe debit și credit. ","")&amp;IF(N(F1960)=0,"Lipsește suma. ","")&amp;IF(AND(N(F1960)&lt;0,J1960&lt;&gt;"Stornare"),"Sumă negativă într-o notă care nu e de stornare. ","")&amp;IF(C1960="","Lipsește explicația. ","")))</f>
        <v/>
      </c>
      <c r="L1960" s="1" t="str">
        <f>IF(B1960="","",B1960&amp;"|"&amp;COUNTIF($B$5:B1960,B1960))</f>
        <v/>
      </c>
      <c r="M1960" s="1" t="str">
        <f t="shared" si="92"/>
        <v/>
      </c>
    </row>
    <row r="1961" spans="2:13" x14ac:dyDescent="0.2">
      <c r="B1961" s="18"/>
      <c r="C1961" s="13"/>
      <c r="D1961" s="22"/>
      <c r="E1961" s="22"/>
      <c r="F1961" s="23"/>
      <c r="G1961" s="24" t="str">
        <f>IF(B1961="","",IFERROR(INDEX('Registru note'!$C$5:$C$504,MATCH(B1961,'Registru note'!$B$5:$B$504,0)),""))</f>
        <v/>
      </c>
      <c r="H1961" s="25" t="str">
        <f t="shared" si="90"/>
        <v/>
      </c>
      <c r="I1961" s="25" t="str">
        <f t="shared" si="91"/>
        <v/>
      </c>
      <c r="J1961" s="15" t="str">
        <f>IF(B1961="","",IFERROR(INDEX('Registru note'!$D$5:$D$504,MATCH(B1961,'Registru note'!$B$5:$B$504,0)),""))</f>
        <v/>
      </c>
      <c r="K1961" s="17" t="str">
        <f>IF(AND(B1961="",D1961="",E1961=""),"",TRIM(IF(ISNA(MATCH(B1961,'Registru note'!$B$5:$B$504,0)),"Nota nu există în registru. ","")&amp;IF(D1961="","Lipsește contul debitor. ",IF(NOT(OR(ISNUMBER(MATCH(TRIM(IF(ISNUMBER(FIND(".",D1961)),LEFT(D1961,FIND(".",D1961)-1),D1961)),PlanCont,0)),ISNUMBER(MATCH(LEFT(TRIM(IF(ISNUMBER(FIND(".",D1961)),LEFT(D1961,FIND(".",D1961)-1),D1961)),4),PlanCont,0)),ISNUMBER(MATCH(LEFT(TRIM(IF(ISNUMBER(FIND(".",D1961)),LEFT(D1961,FIND(".",D1961)-1),D1961)),3),PlanCont,0)))),"Contul debitor nu există în plan. ",""))&amp;IF(E1961="","Lipsește contul creditor. ",IF(NOT(OR(ISNUMBER(MATCH(TRIM(IF(ISNUMBER(FIND(".",E1961)),LEFT(E1961,FIND(".",E1961)-1),E1961)),PlanCont,0)),ISNUMBER(MATCH(LEFT(TRIM(IF(ISNUMBER(FIND(".",E1961)),LEFT(E1961,FIND(".",E1961)-1),E1961)),4),PlanCont,0)),ISNUMBER(MATCH(LEFT(TRIM(IF(ISNUMBER(FIND(".",E1961)),LEFT(E1961,FIND(".",E1961)-1),E1961)),3),PlanCont,0)))),"Contul creditor nu există în plan. ",""))&amp;IF(AND(D1961&lt;&gt;"",TRIM(D1961&amp;"")=TRIM(E1961&amp;"")),"Același cont pe debit și credit. ","")&amp;IF(N(F1961)=0,"Lipsește suma. ","")&amp;IF(AND(N(F1961)&lt;0,J1961&lt;&gt;"Stornare"),"Sumă negativă într-o notă care nu e de stornare. ","")&amp;IF(C1961="","Lipsește explicația. ","")))</f>
        <v/>
      </c>
      <c r="L1961" s="1" t="str">
        <f>IF(B1961="","",B1961&amp;"|"&amp;COUNTIF($B$5:B1961,B1961))</f>
        <v/>
      </c>
      <c r="M1961" s="1" t="str">
        <f t="shared" si="92"/>
        <v/>
      </c>
    </row>
    <row r="1962" spans="2:13" x14ac:dyDescent="0.2">
      <c r="B1962" s="18"/>
      <c r="C1962" s="13"/>
      <c r="D1962" s="22"/>
      <c r="E1962" s="22"/>
      <c r="F1962" s="23"/>
      <c r="G1962" s="24" t="str">
        <f>IF(B1962="","",IFERROR(INDEX('Registru note'!$C$5:$C$504,MATCH(B1962,'Registru note'!$B$5:$B$504,0)),""))</f>
        <v/>
      </c>
      <c r="H1962" s="25" t="str">
        <f t="shared" si="90"/>
        <v/>
      </c>
      <c r="I1962" s="25" t="str">
        <f t="shared" si="91"/>
        <v/>
      </c>
      <c r="J1962" s="15" t="str">
        <f>IF(B1962="","",IFERROR(INDEX('Registru note'!$D$5:$D$504,MATCH(B1962,'Registru note'!$B$5:$B$504,0)),""))</f>
        <v/>
      </c>
      <c r="K1962" s="17" t="str">
        <f>IF(AND(B1962="",D1962="",E1962=""),"",TRIM(IF(ISNA(MATCH(B1962,'Registru note'!$B$5:$B$504,0)),"Nota nu există în registru. ","")&amp;IF(D1962="","Lipsește contul debitor. ",IF(NOT(OR(ISNUMBER(MATCH(TRIM(IF(ISNUMBER(FIND(".",D1962)),LEFT(D1962,FIND(".",D1962)-1),D1962)),PlanCont,0)),ISNUMBER(MATCH(LEFT(TRIM(IF(ISNUMBER(FIND(".",D1962)),LEFT(D1962,FIND(".",D1962)-1),D1962)),4),PlanCont,0)),ISNUMBER(MATCH(LEFT(TRIM(IF(ISNUMBER(FIND(".",D1962)),LEFT(D1962,FIND(".",D1962)-1),D1962)),3),PlanCont,0)))),"Contul debitor nu există în plan. ",""))&amp;IF(E1962="","Lipsește contul creditor. ",IF(NOT(OR(ISNUMBER(MATCH(TRIM(IF(ISNUMBER(FIND(".",E1962)),LEFT(E1962,FIND(".",E1962)-1),E1962)),PlanCont,0)),ISNUMBER(MATCH(LEFT(TRIM(IF(ISNUMBER(FIND(".",E1962)),LEFT(E1962,FIND(".",E1962)-1),E1962)),4),PlanCont,0)),ISNUMBER(MATCH(LEFT(TRIM(IF(ISNUMBER(FIND(".",E1962)),LEFT(E1962,FIND(".",E1962)-1),E1962)),3),PlanCont,0)))),"Contul creditor nu există în plan. ",""))&amp;IF(AND(D1962&lt;&gt;"",TRIM(D1962&amp;"")=TRIM(E1962&amp;"")),"Același cont pe debit și credit. ","")&amp;IF(N(F1962)=0,"Lipsește suma. ","")&amp;IF(AND(N(F1962)&lt;0,J1962&lt;&gt;"Stornare"),"Sumă negativă într-o notă care nu e de stornare. ","")&amp;IF(C1962="","Lipsește explicația. ","")))</f>
        <v/>
      </c>
      <c r="L1962" s="1" t="str">
        <f>IF(B1962="","",B1962&amp;"|"&amp;COUNTIF($B$5:B1962,B1962))</f>
        <v/>
      </c>
      <c r="M1962" s="1" t="str">
        <f t="shared" si="92"/>
        <v/>
      </c>
    </row>
    <row r="1963" spans="2:13" x14ac:dyDescent="0.2">
      <c r="B1963" s="18"/>
      <c r="C1963" s="13"/>
      <c r="D1963" s="22"/>
      <c r="E1963" s="22"/>
      <c r="F1963" s="23"/>
      <c r="G1963" s="24" t="str">
        <f>IF(B1963="","",IFERROR(INDEX('Registru note'!$C$5:$C$504,MATCH(B1963,'Registru note'!$B$5:$B$504,0)),""))</f>
        <v/>
      </c>
      <c r="H1963" s="25" t="str">
        <f t="shared" si="90"/>
        <v/>
      </c>
      <c r="I1963" s="25" t="str">
        <f t="shared" si="91"/>
        <v/>
      </c>
      <c r="J1963" s="15" t="str">
        <f>IF(B1963="","",IFERROR(INDEX('Registru note'!$D$5:$D$504,MATCH(B1963,'Registru note'!$B$5:$B$504,0)),""))</f>
        <v/>
      </c>
      <c r="K1963" s="17" t="str">
        <f>IF(AND(B1963="",D1963="",E1963=""),"",TRIM(IF(ISNA(MATCH(B1963,'Registru note'!$B$5:$B$504,0)),"Nota nu există în registru. ","")&amp;IF(D1963="","Lipsește contul debitor. ",IF(NOT(OR(ISNUMBER(MATCH(TRIM(IF(ISNUMBER(FIND(".",D1963)),LEFT(D1963,FIND(".",D1963)-1),D1963)),PlanCont,0)),ISNUMBER(MATCH(LEFT(TRIM(IF(ISNUMBER(FIND(".",D1963)),LEFT(D1963,FIND(".",D1963)-1),D1963)),4),PlanCont,0)),ISNUMBER(MATCH(LEFT(TRIM(IF(ISNUMBER(FIND(".",D1963)),LEFT(D1963,FIND(".",D1963)-1),D1963)),3),PlanCont,0)))),"Contul debitor nu există în plan. ",""))&amp;IF(E1963="","Lipsește contul creditor. ",IF(NOT(OR(ISNUMBER(MATCH(TRIM(IF(ISNUMBER(FIND(".",E1963)),LEFT(E1963,FIND(".",E1963)-1),E1963)),PlanCont,0)),ISNUMBER(MATCH(LEFT(TRIM(IF(ISNUMBER(FIND(".",E1963)),LEFT(E1963,FIND(".",E1963)-1),E1963)),4),PlanCont,0)),ISNUMBER(MATCH(LEFT(TRIM(IF(ISNUMBER(FIND(".",E1963)),LEFT(E1963,FIND(".",E1963)-1),E1963)),3),PlanCont,0)))),"Contul creditor nu există în plan. ",""))&amp;IF(AND(D1963&lt;&gt;"",TRIM(D1963&amp;"")=TRIM(E1963&amp;"")),"Același cont pe debit și credit. ","")&amp;IF(N(F1963)=0,"Lipsește suma. ","")&amp;IF(AND(N(F1963)&lt;0,J1963&lt;&gt;"Stornare"),"Sumă negativă într-o notă care nu e de stornare. ","")&amp;IF(C1963="","Lipsește explicația. ","")))</f>
        <v/>
      </c>
      <c r="L1963" s="1" t="str">
        <f>IF(B1963="","",B1963&amp;"|"&amp;COUNTIF($B$5:B1963,B1963))</f>
        <v/>
      </c>
      <c r="M1963" s="1" t="str">
        <f t="shared" si="92"/>
        <v/>
      </c>
    </row>
    <row r="1964" spans="2:13" x14ac:dyDescent="0.2">
      <c r="B1964" s="18"/>
      <c r="C1964" s="13"/>
      <c r="D1964" s="22"/>
      <c r="E1964" s="22"/>
      <c r="F1964" s="23"/>
      <c r="G1964" s="24" t="str">
        <f>IF(B1964="","",IFERROR(INDEX('Registru note'!$C$5:$C$504,MATCH(B1964,'Registru note'!$B$5:$B$504,0)),""))</f>
        <v/>
      </c>
      <c r="H1964" s="25" t="str">
        <f t="shared" si="90"/>
        <v/>
      </c>
      <c r="I1964" s="25" t="str">
        <f t="shared" si="91"/>
        <v/>
      </c>
      <c r="J1964" s="15" t="str">
        <f>IF(B1964="","",IFERROR(INDEX('Registru note'!$D$5:$D$504,MATCH(B1964,'Registru note'!$B$5:$B$504,0)),""))</f>
        <v/>
      </c>
      <c r="K1964" s="17" t="str">
        <f>IF(AND(B1964="",D1964="",E1964=""),"",TRIM(IF(ISNA(MATCH(B1964,'Registru note'!$B$5:$B$504,0)),"Nota nu există în registru. ","")&amp;IF(D1964="","Lipsește contul debitor. ",IF(NOT(OR(ISNUMBER(MATCH(TRIM(IF(ISNUMBER(FIND(".",D1964)),LEFT(D1964,FIND(".",D1964)-1),D1964)),PlanCont,0)),ISNUMBER(MATCH(LEFT(TRIM(IF(ISNUMBER(FIND(".",D1964)),LEFT(D1964,FIND(".",D1964)-1),D1964)),4),PlanCont,0)),ISNUMBER(MATCH(LEFT(TRIM(IF(ISNUMBER(FIND(".",D1964)),LEFT(D1964,FIND(".",D1964)-1),D1964)),3),PlanCont,0)))),"Contul debitor nu există în plan. ",""))&amp;IF(E1964="","Lipsește contul creditor. ",IF(NOT(OR(ISNUMBER(MATCH(TRIM(IF(ISNUMBER(FIND(".",E1964)),LEFT(E1964,FIND(".",E1964)-1),E1964)),PlanCont,0)),ISNUMBER(MATCH(LEFT(TRIM(IF(ISNUMBER(FIND(".",E1964)),LEFT(E1964,FIND(".",E1964)-1),E1964)),4),PlanCont,0)),ISNUMBER(MATCH(LEFT(TRIM(IF(ISNUMBER(FIND(".",E1964)),LEFT(E1964,FIND(".",E1964)-1),E1964)),3),PlanCont,0)))),"Contul creditor nu există în plan. ",""))&amp;IF(AND(D1964&lt;&gt;"",TRIM(D1964&amp;"")=TRIM(E1964&amp;"")),"Același cont pe debit și credit. ","")&amp;IF(N(F1964)=0,"Lipsește suma. ","")&amp;IF(AND(N(F1964)&lt;0,J1964&lt;&gt;"Stornare"),"Sumă negativă într-o notă care nu e de stornare. ","")&amp;IF(C1964="","Lipsește explicația. ","")))</f>
        <v/>
      </c>
      <c r="L1964" s="1" t="str">
        <f>IF(B1964="","",B1964&amp;"|"&amp;COUNTIF($B$5:B1964,B1964))</f>
        <v/>
      </c>
      <c r="M1964" s="1" t="str">
        <f t="shared" si="92"/>
        <v/>
      </c>
    </row>
    <row r="1965" spans="2:13" x14ac:dyDescent="0.2">
      <c r="B1965" s="18"/>
      <c r="C1965" s="13"/>
      <c r="D1965" s="22"/>
      <c r="E1965" s="22"/>
      <c r="F1965" s="23"/>
      <c r="G1965" s="24" t="str">
        <f>IF(B1965="","",IFERROR(INDEX('Registru note'!$C$5:$C$504,MATCH(B1965,'Registru note'!$B$5:$B$504,0)),""))</f>
        <v/>
      </c>
      <c r="H1965" s="25" t="str">
        <f t="shared" si="90"/>
        <v/>
      </c>
      <c r="I1965" s="25" t="str">
        <f t="shared" si="91"/>
        <v/>
      </c>
      <c r="J1965" s="15" t="str">
        <f>IF(B1965="","",IFERROR(INDEX('Registru note'!$D$5:$D$504,MATCH(B1965,'Registru note'!$B$5:$B$504,0)),""))</f>
        <v/>
      </c>
      <c r="K1965" s="17" t="str">
        <f>IF(AND(B1965="",D1965="",E1965=""),"",TRIM(IF(ISNA(MATCH(B1965,'Registru note'!$B$5:$B$504,0)),"Nota nu există în registru. ","")&amp;IF(D1965="","Lipsește contul debitor. ",IF(NOT(OR(ISNUMBER(MATCH(TRIM(IF(ISNUMBER(FIND(".",D1965)),LEFT(D1965,FIND(".",D1965)-1),D1965)),PlanCont,0)),ISNUMBER(MATCH(LEFT(TRIM(IF(ISNUMBER(FIND(".",D1965)),LEFT(D1965,FIND(".",D1965)-1),D1965)),4),PlanCont,0)),ISNUMBER(MATCH(LEFT(TRIM(IF(ISNUMBER(FIND(".",D1965)),LEFT(D1965,FIND(".",D1965)-1),D1965)),3),PlanCont,0)))),"Contul debitor nu există în plan. ",""))&amp;IF(E1965="","Lipsește contul creditor. ",IF(NOT(OR(ISNUMBER(MATCH(TRIM(IF(ISNUMBER(FIND(".",E1965)),LEFT(E1965,FIND(".",E1965)-1),E1965)),PlanCont,0)),ISNUMBER(MATCH(LEFT(TRIM(IF(ISNUMBER(FIND(".",E1965)),LEFT(E1965,FIND(".",E1965)-1),E1965)),4),PlanCont,0)),ISNUMBER(MATCH(LEFT(TRIM(IF(ISNUMBER(FIND(".",E1965)),LEFT(E1965,FIND(".",E1965)-1),E1965)),3),PlanCont,0)))),"Contul creditor nu există în plan. ",""))&amp;IF(AND(D1965&lt;&gt;"",TRIM(D1965&amp;"")=TRIM(E1965&amp;"")),"Același cont pe debit și credit. ","")&amp;IF(N(F1965)=0,"Lipsește suma. ","")&amp;IF(AND(N(F1965)&lt;0,J1965&lt;&gt;"Stornare"),"Sumă negativă într-o notă care nu e de stornare. ","")&amp;IF(C1965="","Lipsește explicația. ","")))</f>
        <v/>
      </c>
      <c r="L1965" s="1" t="str">
        <f>IF(B1965="","",B1965&amp;"|"&amp;COUNTIF($B$5:B1965,B1965))</f>
        <v/>
      </c>
      <c r="M1965" s="1" t="str">
        <f t="shared" si="92"/>
        <v/>
      </c>
    </row>
    <row r="1966" spans="2:13" x14ac:dyDescent="0.2">
      <c r="B1966" s="18"/>
      <c r="C1966" s="13"/>
      <c r="D1966" s="22"/>
      <c r="E1966" s="22"/>
      <c r="F1966" s="23"/>
      <c r="G1966" s="24" t="str">
        <f>IF(B1966="","",IFERROR(INDEX('Registru note'!$C$5:$C$504,MATCH(B1966,'Registru note'!$B$5:$B$504,0)),""))</f>
        <v/>
      </c>
      <c r="H1966" s="25" t="str">
        <f t="shared" si="90"/>
        <v/>
      </c>
      <c r="I1966" s="25" t="str">
        <f t="shared" si="91"/>
        <v/>
      </c>
      <c r="J1966" s="15" t="str">
        <f>IF(B1966="","",IFERROR(INDEX('Registru note'!$D$5:$D$504,MATCH(B1966,'Registru note'!$B$5:$B$504,0)),""))</f>
        <v/>
      </c>
      <c r="K1966" s="17" t="str">
        <f>IF(AND(B1966="",D1966="",E1966=""),"",TRIM(IF(ISNA(MATCH(B1966,'Registru note'!$B$5:$B$504,0)),"Nota nu există în registru. ","")&amp;IF(D1966="","Lipsește contul debitor. ",IF(NOT(OR(ISNUMBER(MATCH(TRIM(IF(ISNUMBER(FIND(".",D1966)),LEFT(D1966,FIND(".",D1966)-1),D1966)),PlanCont,0)),ISNUMBER(MATCH(LEFT(TRIM(IF(ISNUMBER(FIND(".",D1966)),LEFT(D1966,FIND(".",D1966)-1),D1966)),4),PlanCont,0)),ISNUMBER(MATCH(LEFT(TRIM(IF(ISNUMBER(FIND(".",D1966)),LEFT(D1966,FIND(".",D1966)-1),D1966)),3),PlanCont,0)))),"Contul debitor nu există în plan. ",""))&amp;IF(E1966="","Lipsește contul creditor. ",IF(NOT(OR(ISNUMBER(MATCH(TRIM(IF(ISNUMBER(FIND(".",E1966)),LEFT(E1966,FIND(".",E1966)-1),E1966)),PlanCont,0)),ISNUMBER(MATCH(LEFT(TRIM(IF(ISNUMBER(FIND(".",E1966)),LEFT(E1966,FIND(".",E1966)-1),E1966)),4),PlanCont,0)),ISNUMBER(MATCH(LEFT(TRIM(IF(ISNUMBER(FIND(".",E1966)),LEFT(E1966,FIND(".",E1966)-1),E1966)),3),PlanCont,0)))),"Contul creditor nu există în plan. ",""))&amp;IF(AND(D1966&lt;&gt;"",TRIM(D1966&amp;"")=TRIM(E1966&amp;"")),"Același cont pe debit și credit. ","")&amp;IF(N(F1966)=0,"Lipsește suma. ","")&amp;IF(AND(N(F1966)&lt;0,J1966&lt;&gt;"Stornare"),"Sumă negativă într-o notă care nu e de stornare. ","")&amp;IF(C1966="","Lipsește explicația. ","")))</f>
        <v/>
      </c>
      <c r="L1966" s="1" t="str">
        <f>IF(B1966="","",B1966&amp;"|"&amp;COUNTIF($B$5:B1966,B1966))</f>
        <v/>
      </c>
      <c r="M1966" s="1" t="str">
        <f t="shared" si="92"/>
        <v/>
      </c>
    </row>
    <row r="1967" spans="2:13" x14ac:dyDescent="0.2">
      <c r="B1967" s="18"/>
      <c r="C1967" s="13"/>
      <c r="D1967" s="22"/>
      <c r="E1967" s="22"/>
      <c r="F1967" s="23"/>
      <c r="G1967" s="24" t="str">
        <f>IF(B1967="","",IFERROR(INDEX('Registru note'!$C$5:$C$504,MATCH(B1967,'Registru note'!$B$5:$B$504,0)),""))</f>
        <v/>
      </c>
      <c r="H1967" s="25" t="str">
        <f t="shared" si="90"/>
        <v/>
      </c>
      <c r="I1967" s="25" t="str">
        <f t="shared" si="91"/>
        <v/>
      </c>
      <c r="J1967" s="15" t="str">
        <f>IF(B1967="","",IFERROR(INDEX('Registru note'!$D$5:$D$504,MATCH(B1967,'Registru note'!$B$5:$B$504,0)),""))</f>
        <v/>
      </c>
      <c r="K1967" s="17" t="str">
        <f>IF(AND(B1967="",D1967="",E1967=""),"",TRIM(IF(ISNA(MATCH(B1967,'Registru note'!$B$5:$B$504,0)),"Nota nu există în registru. ","")&amp;IF(D1967="","Lipsește contul debitor. ",IF(NOT(OR(ISNUMBER(MATCH(TRIM(IF(ISNUMBER(FIND(".",D1967)),LEFT(D1967,FIND(".",D1967)-1),D1967)),PlanCont,0)),ISNUMBER(MATCH(LEFT(TRIM(IF(ISNUMBER(FIND(".",D1967)),LEFT(D1967,FIND(".",D1967)-1),D1967)),4),PlanCont,0)),ISNUMBER(MATCH(LEFT(TRIM(IF(ISNUMBER(FIND(".",D1967)),LEFT(D1967,FIND(".",D1967)-1),D1967)),3),PlanCont,0)))),"Contul debitor nu există în plan. ",""))&amp;IF(E1967="","Lipsește contul creditor. ",IF(NOT(OR(ISNUMBER(MATCH(TRIM(IF(ISNUMBER(FIND(".",E1967)),LEFT(E1967,FIND(".",E1967)-1),E1967)),PlanCont,0)),ISNUMBER(MATCH(LEFT(TRIM(IF(ISNUMBER(FIND(".",E1967)),LEFT(E1967,FIND(".",E1967)-1),E1967)),4),PlanCont,0)),ISNUMBER(MATCH(LEFT(TRIM(IF(ISNUMBER(FIND(".",E1967)),LEFT(E1967,FIND(".",E1967)-1),E1967)),3),PlanCont,0)))),"Contul creditor nu există în plan. ",""))&amp;IF(AND(D1967&lt;&gt;"",TRIM(D1967&amp;"")=TRIM(E1967&amp;"")),"Același cont pe debit și credit. ","")&amp;IF(N(F1967)=0,"Lipsește suma. ","")&amp;IF(AND(N(F1967)&lt;0,J1967&lt;&gt;"Stornare"),"Sumă negativă într-o notă care nu e de stornare. ","")&amp;IF(C1967="","Lipsește explicația. ","")))</f>
        <v/>
      </c>
      <c r="L1967" s="1" t="str">
        <f>IF(B1967="","",B1967&amp;"|"&amp;COUNTIF($B$5:B1967,B1967))</f>
        <v/>
      </c>
      <c r="M1967" s="1" t="str">
        <f t="shared" si="92"/>
        <v/>
      </c>
    </row>
    <row r="1968" spans="2:13" x14ac:dyDescent="0.2">
      <c r="B1968" s="18"/>
      <c r="C1968" s="13"/>
      <c r="D1968" s="22"/>
      <c r="E1968" s="22"/>
      <c r="F1968" s="23"/>
      <c r="G1968" s="24" t="str">
        <f>IF(B1968="","",IFERROR(INDEX('Registru note'!$C$5:$C$504,MATCH(B1968,'Registru note'!$B$5:$B$504,0)),""))</f>
        <v/>
      </c>
      <c r="H1968" s="25" t="str">
        <f t="shared" si="90"/>
        <v/>
      </c>
      <c r="I1968" s="25" t="str">
        <f t="shared" si="91"/>
        <v/>
      </c>
      <c r="J1968" s="15" t="str">
        <f>IF(B1968="","",IFERROR(INDEX('Registru note'!$D$5:$D$504,MATCH(B1968,'Registru note'!$B$5:$B$504,0)),""))</f>
        <v/>
      </c>
      <c r="K1968" s="17" t="str">
        <f>IF(AND(B1968="",D1968="",E1968=""),"",TRIM(IF(ISNA(MATCH(B1968,'Registru note'!$B$5:$B$504,0)),"Nota nu există în registru. ","")&amp;IF(D1968="","Lipsește contul debitor. ",IF(NOT(OR(ISNUMBER(MATCH(TRIM(IF(ISNUMBER(FIND(".",D1968)),LEFT(D1968,FIND(".",D1968)-1),D1968)),PlanCont,0)),ISNUMBER(MATCH(LEFT(TRIM(IF(ISNUMBER(FIND(".",D1968)),LEFT(D1968,FIND(".",D1968)-1),D1968)),4),PlanCont,0)),ISNUMBER(MATCH(LEFT(TRIM(IF(ISNUMBER(FIND(".",D1968)),LEFT(D1968,FIND(".",D1968)-1),D1968)),3),PlanCont,0)))),"Contul debitor nu există în plan. ",""))&amp;IF(E1968="","Lipsește contul creditor. ",IF(NOT(OR(ISNUMBER(MATCH(TRIM(IF(ISNUMBER(FIND(".",E1968)),LEFT(E1968,FIND(".",E1968)-1),E1968)),PlanCont,0)),ISNUMBER(MATCH(LEFT(TRIM(IF(ISNUMBER(FIND(".",E1968)),LEFT(E1968,FIND(".",E1968)-1),E1968)),4),PlanCont,0)),ISNUMBER(MATCH(LEFT(TRIM(IF(ISNUMBER(FIND(".",E1968)),LEFT(E1968,FIND(".",E1968)-1),E1968)),3),PlanCont,0)))),"Contul creditor nu există în plan. ",""))&amp;IF(AND(D1968&lt;&gt;"",TRIM(D1968&amp;"")=TRIM(E1968&amp;"")),"Același cont pe debit și credit. ","")&amp;IF(N(F1968)=0,"Lipsește suma. ","")&amp;IF(AND(N(F1968)&lt;0,J1968&lt;&gt;"Stornare"),"Sumă negativă într-o notă care nu e de stornare. ","")&amp;IF(C1968="","Lipsește explicația. ","")))</f>
        <v/>
      </c>
      <c r="L1968" s="1" t="str">
        <f>IF(B1968="","",B1968&amp;"|"&amp;COUNTIF($B$5:B1968,B1968))</f>
        <v/>
      </c>
      <c r="M1968" s="1" t="str">
        <f t="shared" si="92"/>
        <v/>
      </c>
    </row>
    <row r="1969" spans="2:13" x14ac:dyDescent="0.2">
      <c r="B1969" s="18"/>
      <c r="C1969" s="13"/>
      <c r="D1969" s="22"/>
      <c r="E1969" s="22"/>
      <c r="F1969" s="23"/>
      <c r="G1969" s="24" t="str">
        <f>IF(B1969="","",IFERROR(INDEX('Registru note'!$C$5:$C$504,MATCH(B1969,'Registru note'!$B$5:$B$504,0)),""))</f>
        <v/>
      </c>
      <c r="H1969" s="25" t="str">
        <f t="shared" si="90"/>
        <v/>
      </c>
      <c r="I1969" s="25" t="str">
        <f t="shared" si="91"/>
        <v/>
      </c>
      <c r="J1969" s="15" t="str">
        <f>IF(B1969="","",IFERROR(INDEX('Registru note'!$D$5:$D$504,MATCH(B1969,'Registru note'!$B$5:$B$504,0)),""))</f>
        <v/>
      </c>
      <c r="K1969" s="17" t="str">
        <f>IF(AND(B1969="",D1969="",E1969=""),"",TRIM(IF(ISNA(MATCH(B1969,'Registru note'!$B$5:$B$504,0)),"Nota nu există în registru. ","")&amp;IF(D1969="","Lipsește contul debitor. ",IF(NOT(OR(ISNUMBER(MATCH(TRIM(IF(ISNUMBER(FIND(".",D1969)),LEFT(D1969,FIND(".",D1969)-1),D1969)),PlanCont,0)),ISNUMBER(MATCH(LEFT(TRIM(IF(ISNUMBER(FIND(".",D1969)),LEFT(D1969,FIND(".",D1969)-1),D1969)),4),PlanCont,0)),ISNUMBER(MATCH(LEFT(TRIM(IF(ISNUMBER(FIND(".",D1969)),LEFT(D1969,FIND(".",D1969)-1),D1969)),3),PlanCont,0)))),"Contul debitor nu există în plan. ",""))&amp;IF(E1969="","Lipsește contul creditor. ",IF(NOT(OR(ISNUMBER(MATCH(TRIM(IF(ISNUMBER(FIND(".",E1969)),LEFT(E1969,FIND(".",E1969)-1),E1969)),PlanCont,0)),ISNUMBER(MATCH(LEFT(TRIM(IF(ISNUMBER(FIND(".",E1969)),LEFT(E1969,FIND(".",E1969)-1),E1969)),4),PlanCont,0)),ISNUMBER(MATCH(LEFT(TRIM(IF(ISNUMBER(FIND(".",E1969)),LEFT(E1969,FIND(".",E1969)-1),E1969)),3),PlanCont,0)))),"Contul creditor nu există în plan. ",""))&amp;IF(AND(D1969&lt;&gt;"",TRIM(D1969&amp;"")=TRIM(E1969&amp;"")),"Același cont pe debit și credit. ","")&amp;IF(N(F1969)=0,"Lipsește suma. ","")&amp;IF(AND(N(F1969)&lt;0,J1969&lt;&gt;"Stornare"),"Sumă negativă într-o notă care nu e de stornare. ","")&amp;IF(C1969="","Lipsește explicația. ","")))</f>
        <v/>
      </c>
      <c r="L1969" s="1" t="str">
        <f>IF(B1969="","",B1969&amp;"|"&amp;COUNTIF($B$5:B1969,B1969))</f>
        <v/>
      </c>
      <c r="M1969" s="1" t="str">
        <f t="shared" si="92"/>
        <v/>
      </c>
    </row>
    <row r="1970" spans="2:13" x14ac:dyDescent="0.2">
      <c r="B1970" s="18"/>
      <c r="C1970" s="13"/>
      <c r="D1970" s="22"/>
      <c r="E1970" s="22"/>
      <c r="F1970" s="23"/>
      <c r="G1970" s="24" t="str">
        <f>IF(B1970="","",IFERROR(INDEX('Registru note'!$C$5:$C$504,MATCH(B1970,'Registru note'!$B$5:$B$504,0)),""))</f>
        <v/>
      </c>
      <c r="H1970" s="25" t="str">
        <f t="shared" si="90"/>
        <v/>
      </c>
      <c r="I1970" s="25" t="str">
        <f t="shared" si="91"/>
        <v/>
      </c>
      <c r="J1970" s="15" t="str">
        <f>IF(B1970="","",IFERROR(INDEX('Registru note'!$D$5:$D$504,MATCH(B1970,'Registru note'!$B$5:$B$504,0)),""))</f>
        <v/>
      </c>
      <c r="K1970" s="17" t="str">
        <f>IF(AND(B1970="",D1970="",E1970=""),"",TRIM(IF(ISNA(MATCH(B1970,'Registru note'!$B$5:$B$504,0)),"Nota nu există în registru. ","")&amp;IF(D1970="","Lipsește contul debitor. ",IF(NOT(OR(ISNUMBER(MATCH(TRIM(IF(ISNUMBER(FIND(".",D1970)),LEFT(D1970,FIND(".",D1970)-1),D1970)),PlanCont,0)),ISNUMBER(MATCH(LEFT(TRIM(IF(ISNUMBER(FIND(".",D1970)),LEFT(D1970,FIND(".",D1970)-1),D1970)),4),PlanCont,0)),ISNUMBER(MATCH(LEFT(TRIM(IF(ISNUMBER(FIND(".",D1970)),LEFT(D1970,FIND(".",D1970)-1),D1970)),3),PlanCont,0)))),"Contul debitor nu există în plan. ",""))&amp;IF(E1970="","Lipsește contul creditor. ",IF(NOT(OR(ISNUMBER(MATCH(TRIM(IF(ISNUMBER(FIND(".",E1970)),LEFT(E1970,FIND(".",E1970)-1),E1970)),PlanCont,0)),ISNUMBER(MATCH(LEFT(TRIM(IF(ISNUMBER(FIND(".",E1970)),LEFT(E1970,FIND(".",E1970)-1),E1970)),4),PlanCont,0)),ISNUMBER(MATCH(LEFT(TRIM(IF(ISNUMBER(FIND(".",E1970)),LEFT(E1970,FIND(".",E1970)-1),E1970)),3),PlanCont,0)))),"Contul creditor nu există în plan. ",""))&amp;IF(AND(D1970&lt;&gt;"",TRIM(D1970&amp;"")=TRIM(E1970&amp;"")),"Același cont pe debit și credit. ","")&amp;IF(N(F1970)=0,"Lipsește suma. ","")&amp;IF(AND(N(F1970)&lt;0,J1970&lt;&gt;"Stornare"),"Sumă negativă într-o notă care nu e de stornare. ","")&amp;IF(C1970="","Lipsește explicația. ","")))</f>
        <v/>
      </c>
      <c r="L1970" s="1" t="str">
        <f>IF(B1970="","",B1970&amp;"|"&amp;COUNTIF($B$5:B1970,B1970))</f>
        <v/>
      </c>
      <c r="M1970" s="1" t="str">
        <f t="shared" si="92"/>
        <v/>
      </c>
    </row>
    <row r="1971" spans="2:13" x14ac:dyDescent="0.2">
      <c r="B1971" s="18"/>
      <c r="C1971" s="13"/>
      <c r="D1971" s="22"/>
      <c r="E1971" s="22"/>
      <c r="F1971" s="23"/>
      <c r="G1971" s="24" t="str">
        <f>IF(B1971="","",IFERROR(INDEX('Registru note'!$C$5:$C$504,MATCH(B1971,'Registru note'!$B$5:$B$504,0)),""))</f>
        <v/>
      </c>
      <c r="H1971" s="25" t="str">
        <f t="shared" si="90"/>
        <v/>
      </c>
      <c r="I1971" s="25" t="str">
        <f t="shared" si="91"/>
        <v/>
      </c>
      <c r="J1971" s="15" t="str">
        <f>IF(B1971="","",IFERROR(INDEX('Registru note'!$D$5:$D$504,MATCH(B1971,'Registru note'!$B$5:$B$504,0)),""))</f>
        <v/>
      </c>
      <c r="K1971" s="17" t="str">
        <f>IF(AND(B1971="",D1971="",E1971=""),"",TRIM(IF(ISNA(MATCH(B1971,'Registru note'!$B$5:$B$504,0)),"Nota nu există în registru. ","")&amp;IF(D1971="","Lipsește contul debitor. ",IF(NOT(OR(ISNUMBER(MATCH(TRIM(IF(ISNUMBER(FIND(".",D1971)),LEFT(D1971,FIND(".",D1971)-1),D1971)),PlanCont,0)),ISNUMBER(MATCH(LEFT(TRIM(IF(ISNUMBER(FIND(".",D1971)),LEFT(D1971,FIND(".",D1971)-1),D1971)),4),PlanCont,0)),ISNUMBER(MATCH(LEFT(TRIM(IF(ISNUMBER(FIND(".",D1971)),LEFT(D1971,FIND(".",D1971)-1),D1971)),3),PlanCont,0)))),"Contul debitor nu există în plan. ",""))&amp;IF(E1971="","Lipsește contul creditor. ",IF(NOT(OR(ISNUMBER(MATCH(TRIM(IF(ISNUMBER(FIND(".",E1971)),LEFT(E1971,FIND(".",E1971)-1),E1971)),PlanCont,0)),ISNUMBER(MATCH(LEFT(TRIM(IF(ISNUMBER(FIND(".",E1971)),LEFT(E1971,FIND(".",E1971)-1),E1971)),4),PlanCont,0)),ISNUMBER(MATCH(LEFT(TRIM(IF(ISNUMBER(FIND(".",E1971)),LEFT(E1971,FIND(".",E1971)-1),E1971)),3),PlanCont,0)))),"Contul creditor nu există în plan. ",""))&amp;IF(AND(D1971&lt;&gt;"",TRIM(D1971&amp;"")=TRIM(E1971&amp;"")),"Același cont pe debit și credit. ","")&amp;IF(N(F1971)=0,"Lipsește suma. ","")&amp;IF(AND(N(F1971)&lt;0,J1971&lt;&gt;"Stornare"),"Sumă negativă într-o notă care nu e de stornare. ","")&amp;IF(C1971="","Lipsește explicația. ","")))</f>
        <v/>
      </c>
      <c r="L1971" s="1" t="str">
        <f>IF(B1971="","",B1971&amp;"|"&amp;COUNTIF($B$5:B1971,B1971))</f>
        <v/>
      </c>
      <c r="M1971" s="1" t="str">
        <f t="shared" si="92"/>
        <v/>
      </c>
    </row>
    <row r="1972" spans="2:13" x14ac:dyDescent="0.2">
      <c r="B1972" s="18"/>
      <c r="C1972" s="13"/>
      <c r="D1972" s="22"/>
      <c r="E1972" s="22"/>
      <c r="F1972" s="23"/>
      <c r="G1972" s="24" t="str">
        <f>IF(B1972="","",IFERROR(INDEX('Registru note'!$C$5:$C$504,MATCH(B1972,'Registru note'!$B$5:$B$504,0)),""))</f>
        <v/>
      </c>
      <c r="H1972" s="25" t="str">
        <f t="shared" si="90"/>
        <v/>
      </c>
      <c r="I1972" s="25" t="str">
        <f t="shared" si="91"/>
        <v/>
      </c>
      <c r="J1972" s="15" t="str">
        <f>IF(B1972="","",IFERROR(INDEX('Registru note'!$D$5:$D$504,MATCH(B1972,'Registru note'!$B$5:$B$504,0)),""))</f>
        <v/>
      </c>
      <c r="K1972" s="17" t="str">
        <f>IF(AND(B1972="",D1972="",E1972=""),"",TRIM(IF(ISNA(MATCH(B1972,'Registru note'!$B$5:$B$504,0)),"Nota nu există în registru. ","")&amp;IF(D1972="","Lipsește contul debitor. ",IF(NOT(OR(ISNUMBER(MATCH(TRIM(IF(ISNUMBER(FIND(".",D1972)),LEFT(D1972,FIND(".",D1972)-1),D1972)),PlanCont,0)),ISNUMBER(MATCH(LEFT(TRIM(IF(ISNUMBER(FIND(".",D1972)),LEFT(D1972,FIND(".",D1972)-1),D1972)),4),PlanCont,0)),ISNUMBER(MATCH(LEFT(TRIM(IF(ISNUMBER(FIND(".",D1972)),LEFT(D1972,FIND(".",D1972)-1),D1972)),3),PlanCont,0)))),"Contul debitor nu există în plan. ",""))&amp;IF(E1972="","Lipsește contul creditor. ",IF(NOT(OR(ISNUMBER(MATCH(TRIM(IF(ISNUMBER(FIND(".",E1972)),LEFT(E1972,FIND(".",E1972)-1),E1972)),PlanCont,0)),ISNUMBER(MATCH(LEFT(TRIM(IF(ISNUMBER(FIND(".",E1972)),LEFT(E1972,FIND(".",E1972)-1),E1972)),4),PlanCont,0)),ISNUMBER(MATCH(LEFT(TRIM(IF(ISNUMBER(FIND(".",E1972)),LEFT(E1972,FIND(".",E1972)-1),E1972)),3),PlanCont,0)))),"Contul creditor nu există în plan. ",""))&amp;IF(AND(D1972&lt;&gt;"",TRIM(D1972&amp;"")=TRIM(E1972&amp;"")),"Același cont pe debit și credit. ","")&amp;IF(N(F1972)=0,"Lipsește suma. ","")&amp;IF(AND(N(F1972)&lt;0,J1972&lt;&gt;"Stornare"),"Sumă negativă într-o notă care nu e de stornare. ","")&amp;IF(C1972="","Lipsește explicația. ","")))</f>
        <v/>
      </c>
      <c r="L1972" s="1" t="str">
        <f>IF(B1972="","",B1972&amp;"|"&amp;COUNTIF($B$5:B1972,B1972))</f>
        <v/>
      </c>
      <c r="M1972" s="1" t="str">
        <f t="shared" si="92"/>
        <v/>
      </c>
    </row>
    <row r="1973" spans="2:13" x14ac:dyDescent="0.2">
      <c r="B1973" s="18"/>
      <c r="C1973" s="13"/>
      <c r="D1973" s="22"/>
      <c r="E1973" s="22"/>
      <c r="F1973" s="23"/>
      <c r="G1973" s="24" t="str">
        <f>IF(B1973="","",IFERROR(INDEX('Registru note'!$C$5:$C$504,MATCH(B1973,'Registru note'!$B$5:$B$504,0)),""))</f>
        <v/>
      </c>
      <c r="H1973" s="25" t="str">
        <f t="shared" si="90"/>
        <v/>
      </c>
      <c r="I1973" s="25" t="str">
        <f t="shared" si="91"/>
        <v/>
      </c>
      <c r="J1973" s="15" t="str">
        <f>IF(B1973="","",IFERROR(INDEX('Registru note'!$D$5:$D$504,MATCH(B1973,'Registru note'!$B$5:$B$504,0)),""))</f>
        <v/>
      </c>
      <c r="K1973" s="17" t="str">
        <f>IF(AND(B1973="",D1973="",E1973=""),"",TRIM(IF(ISNA(MATCH(B1973,'Registru note'!$B$5:$B$504,0)),"Nota nu există în registru. ","")&amp;IF(D1973="","Lipsește contul debitor. ",IF(NOT(OR(ISNUMBER(MATCH(TRIM(IF(ISNUMBER(FIND(".",D1973)),LEFT(D1973,FIND(".",D1973)-1),D1973)),PlanCont,0)),ISNUMBER(MATCH(LEFT(TRIM(IF(ISNUMBER(FIND(".",D1973)),LEFT(D1973,FIND(".",D1973)-1),D1973)),4),PlanCont,0)),ISNUMBER(MATCH(LEFT(TRIM(IF(ISNUMBER(FIND(".",D1973)),LEFT(D1973,FIND(".",D1973)-1),D1973)),3),PlanCont,0)))),"Contul debitor nu există în plan. ",""))&amp;IF(E1973="","Lipsește contul creditor. ",IF(NOT(OR(ISNUMBER(MATCH(TRIM(IF(ISNUMBER(FIND(".",E1973)),LEFT(E1973,FIND(".",E1973)-1),E1973)),PlanCont,0)),ISNUMBER(MATCH(LEFT(TRIM(IF(ISNUMBER(FIND(".",E1973)),LEFT(E1973,FIND(".",E1973)-1),E1973)),4),PlanCont,0)),ISNUMBER(MATCH(LEFT(TRIM(IF(ISNUMBER(FIND(".",E1973)),LEFT(E1973,FIND(".",E1973)-1),E1973)),3),PlanCont,0)))),"Contul creditor nu există în plan. ",""))&amp;IF(AND(D1973&lt;&gt;"",TRIM(D1973&amp;"")=TRIM(E1973&amp;"")),"Același cont pe debit și credit. ","")&amp;IF(N(F1973)=0,"Lipsește suma. ","")&amp;IF(AND(N(F1973)&lt;0,J1973&lt;&gt;"Stornare"),"Sumă negativă într-o notă care nu e de stornare. ","")&amp;IF(C1973="","Lipsește explicația. ","")))</f>
        <v/>
      </c>
      <c r="L1973" s="1" t="str">
        <f>IF(B1973="","",B1973&amp;"|"&amp;COUNTIF($B$5:B1973,B1973))</f>
        <v/>
      </c>
      <c r="M1973" s="1" t="str">
        <f t="shared" si="92"/>
        <v/>
      </c>
    </row>
    <row r="1974" spans="2:13" x14ac:dyDescent="0.2">
      <c r="B1974" s="18"/>
      <c r="C1974" s="13"/>
      <c r="D1974" s="22"/>
      <c r="E1974" s="22"/>
      <c r="F1974" s="23"/>
      <c r="G1974" s="24" t="str">
        <f>IF(B1974="","",IFERROR(INDEX('Registru note'!$C$5:$C$504,MATCH(B1974,'Registru note'!$B$5:$B$504,0)),""))</f>
        <v/>
      </c>
      <c r="H1974" s="25" t="str">
        <f t="shared" si="90"/>
        <v/>
      </c>
      <c r="I1974" s="25" t="str">
        <f t="shared" si="91"/>
        <v/>
      </c>
      <c r="J1974" s="15" t="str">
        <f>IF(B1974="","",IFERROR(INDEX('Registru note'!$D$5:$D$504,MATCH(B1974,'Registru note'!$B$5:$B$504,0)),""))</f>
        <v/>
      </c>
      <c r="K1974" s="17" t="str">
        <f>IF(AND(B1974="",D1974="",E1974=""),"",TRIM(IF(ISNA(MATCH(B1974,'Registru note'!$B$5:$B$504,0)),"Nota nu există în registru. ","")&amp;IF(D1974="","Lipsește contul debitor. ",IF(NOT(OR(ISNUMBER(MATCH(TRIM(IF(ISNUMBER(FIND(".",D1974)),LEFT(D1974,FIND(".",D1974)-1),D1974)),PlanCont,0)),ISNUMBER(MATCH(LEFT(TRIM(IF(ISNUMBER(FIND(".",D1974)),LEFT(D1974,FIND(".",D1974)-1),D1974)),4),PlanCont,0)),ISNUMBER(MATCH(LEFT(TRIM(IF(ISNUMBER(FIND(".",D1974)),LEFT(D1974,FIND(".",D1974)-1),D1974)),3),PlanCont,0)))),"Contul debitor nu există în plan. ",""))&amp;IF(E1974="","Lipsește contul creditor. ",IF(NOT(OR(ISNUMBER(MATCH(TRIM(IF(ISNUMBER(FIND(".",E1974)),LEFT(E1974,FIND(".",E1974)-1),E1974)),PlanCont,0)),ISNUMBER(MATCH(LEFT(TRIM(IF(ISNUMBER(FIND(".",E1974)),LEFT(E1974,FIND(".",E1974)-1),E1974)),4),PlanCont,0)),ISNUMBER(MATCH(LEFT(TRIM(IF(ISNUMBER(FIND(".",E1974)),LEFT(E1974,FIND(".",E1974)-1),E1974)),3),PlanCont,0)))),"Contul creditor nu există în plan. ",""))&amp;IF(AND(D1974&lt;&gt;"",TRIM(D1974&amp;"")=TRIM(E1974&amp;"")),"Același cont pe debit și credit. ","")&amp;IF(N(F1974)=0,"Lipsește suma. ","")&amp;IF(AND(N(F1974)&lt;0,J1974&lt;&gt;"Stornare"),"Sumă negativă într-o notă care nu e de stornare. ","")&amp;IF(C1974="","Lipsește explicația. ","")))</f>
        <v/>
      </c>
      <c r="L1974" s="1" t="str">
        <f>IF(B1974="","",B1974&amp;"|"&amp;COUNTIF($B$5:B1974,B1974))</f>
        <v/>
      </c>
      <c r="M1974" s="1" t="str">
        <f t="shared" si="92"/>
        <v/>
      </c>
    </row>
    <row r="1975" spans="2:13" x14ac:dyDescent="0.2">
      <c r="B1975" s="18"/>
      <c r="C1975" s="13"/>
      <c r="D1975" s="22"/>
      <c r="E1975" s="22"/>
      <c r="F1975" s="23"/>
      <c r="G1975" s="24" t="str">
        <f>IF(B1975="","",IFERROR(INDEX('Registru note'!$C$5:$C$504,MATCH(B1975,'Registru note'!$B$5:$B$504,0)),""))</f>
        <v/>
      </c>
      <c r="H1975" s="25" t="str">
        <f t="shared" si="90"/>
        <v/>
      </c>
      <c r="I1975" s="25" t="str">
        <f t="shared" si="91"/>
        <v/>
      </c>
      <c r="J1975" s="15" t="str">
        <f>IF(B1975="","",IFERROR(INDEX('Registru note'!$D$5:$D$504,MATCH(B1975,'Registru note'!$B$5:$B$504,0)),""))</f>
        <v/>
      </c>
      <c r="K1975" s="17" t="str">
        <f>IF(AND(B1975="",D1975="",E1975=""),"",TRIM(IF(ISNA(MATCH(B1975,'Registru note'!$B$5:$B$504,0)),"Nota nu există în registru. ","")&amp;IF(D1975="","Lipsește contul debitor. ",IF(NOT(OR(ISNUMBER(MATCH(TRIM(IF(ISNUMBER(FIND(".",D1975)),LEFT(D1975,FIND(".",D1975)-1),D1975)),PlanCont,0)),ISNUMBER(MATCH(LEFT(TRIM(IF(ISNUMBER(FIND(".",D1975)),LEFT(D1975,FIND(".",D1975)-1),D1975)),4),PlanCont,0)),ISNUMBER(MATCH(LEFT(TRIM(IF(ISNUMBER(FIND(".",D1975)),LEFT(D1975,FIND(".",D1975)-1),D1975)),3),PlanCont,0)))),"Contul debitor nu există în plan. ",""))&amp;IF(E1975="","Lipsește contul creditor. ",IF(NOT(OR(ISNUMBER(MATCH(TRIM(IF(ISNUMBER(FIND(".",E1975)),LEFT(E1975,FIND(".",E1975)-1),E1975)),PlanCont,0)),ISNUMBER(MATCH(LEFT(TRIM(IF(ISNUMBER(FIND(".",E1975)),LEFT(E1975,FIND(".",E1975)-1),E1975)),4),PlanCont,0)),ISNUMBER(MATCH(LEFT(TRIM(IF(ISNUMBER(FIND(".",E1975)),LEFT(E1975,FIND(".",E1975)-1),E1975)),3),PlanCont,0)))),"Contul creditor nu există în plan. ",""))&amp;IF(AND(D1975&lt;&gt;"",TRIM(D1975&amp;"")=TRIM(E1975&amp;"")),"Același cont pe debit și credit. ","")&amp;IF(N(F1975)=0,"Lipsește suma. ","")&amp;IF(AND(N(F1975)&lt;0,J1975&lt;&gt;"Stornare"),"Sumă negativă într-o notă care nu e de stornare. ","")&amp;IF(C1975="","Lipsește explicația. ","")))</f>
        <v/>
      </c>
      <c r="L1975" s="1" t="str">
        <f>IF(B1975="","",B1975&amp;"|"&amp;COUNTIF($B$5:B1975,B1975))</f>
        <v/>
      </c>
      <c r="M1975" s="1" t="str">
        <f t="shared" si="92"/>
        <v/>
      </c>
    </row>
    <row r="1976" spans="2:13" x14ac:dyDescent="0.2">
      <c r="B1976" s="18"/>
      <c r="C1976" s="13"/>
      <c r="D1976" s="22"/>
      <c r="E1976" s="22"/>
      <c r="F1976" s="23"/>
      <c r="G1976" s="24" t="str">
        <f>IF(B1976="","",IFERROR(INDEX('Registru note'!$C$5:$C$504,MATCH(B1976,'Registru note'!$B$5:$B$504,0)),""))</f>
        <v/>
      </c>
      <c r="H1976" s="25" t="str">
        <f t="shared" si="90"/>
        <v/>
      </c>
      <c r="I1976" s="25" t="str">
        <f t="shared" si="91"/>
        <v/>
      </c>
      <c r="J1976" s="15" t="str">
        <f>IF(B1976="","",IFERROR(INDEX('Registru note'!$D$5:$D$504,MATCH(B1976,'Registru note'!$B$5:$B$504,0)),""))</f>
        <v/>
      </c>
      <c r="K1976" s="17" t="str">
        <f>IF(AND(B1976="",D1976="",E1976=""),"",TRIM(IF(ISNA(MATCH(B1976,'Registru note'!$B$5:$B$504,0)),"Nota nu există în registru. ","")&amp;IF(D1976="","Lipsește contul debitor. ",IF(NOT(OR(ISNUMBER(MATCH(TRIM(IF(ISNUMBER(FIND(".",D1976)),LEFT(D1976,FIND(".",D1976)-1),D1976)),PlanCont,0)),ISNUMBER(MATCH(LEFT(TRIM(IF(ISNUMBER(FIND(".",D1976)),LEFT(D1976,FIND(".",D1976)-1),D1976)),4),PlanCont,0)),ISNUMBER(MATCH(LEFT(TRIM(IF(ISNUMBER(FIND(".",D1976)),LEFT(D1976,FIND(".",D1976)-1),D1976)),3),PlanCont,0)))),"Contul debitor nu există în plan. ",""))&amp;IF(E1976="","Lipsește contul creditor. ",IF(NOT(OR(ISNUMBER(MATCH(TRIM(IF(ISNUMBER(FIND(".",E1976)),LEFT(E1976,FIND(".",E1976)-1),E1976)),PlanCont,0)),ISNUMBER(MATCH(LEFT(TRIM(IF(ISNUMBER(FIND(".",E1976)),LEFT(E1976,FIND(".",E1976)-1),E1976)),4),PlanCont,0)),ISNUMBER(MATCH(LEFT(TRIM(IF(ISNUMBER(FIND(".",E1976)),LEFT(E1976,FIND(".",E1976)-1),E1976)),3),PlanCont,0)))),"Contul creditor nu există în plan. ",""))&amp;IF(AND(D1976&lt;&gt;"",TRIM(D1976&amp;"")=TRIM(E1976&amp;"")),"Același cont pe debit și credit. ","")&amp;IF(N(F1976)=0,"Lipsește suma. ","")&amp;IF(AND(N(F1976)&lt;0,J1976&lt;&gt;"Stornare"),"Sumă negativă într-o notă care nu e de stornare. ","")&amp;IF(C1976="","Lipsește explicația. ","")))</f>
        <v/>
      </c>
      <c r="L1976" s="1" t="str">
        <f>IF(B1976="","",B1976&amp;"|"&amp;COUNTIF($B$5:B1976,B1976))</f>
        <v/>
      </c>
      <c r="M1976" s="1" t="str">
        <f t="shared" si="92"/>
        <v/>
      </c>
    </row>
    <row r="1977" spans="2:13" x14ac:dyDescent="0.2">
      <c r="B1977" s="18"/>
      <c r="C1977" s="13"/>
      <c r="D1977" s="22"/>
      <c r="E1977" s="22"/>
      <c r="F1977" s="23"/>
      <c r="G1977" s="24" t="str">
        <f>IF(B1977="","",IFERROR(INDEX('Registru note'!$C$5:$C$504,MATCH(B1977,'Registru note'!$B$5:$B$504,0)),""))</f>
        <v/>
      </c>
      <c r="H1977" s="25" t="str">
        <f t="shared" si="90"/>
        <v/>
      </c>
      <c r="I1977" s="25" t="str">
        <f t="shared" si="91"/>
        <v/>
      </c>
      <c r="J1977" s="15" t="str">
        <f>IF(B1977="","",IFERROR(INDEX('Registru note'!$D$5:$D$504,MATCH(B1977,'Registru note'!$B$5:$B$504,0)),""))</f>
        <v/>
      </c>
      <c r="K1977" s="17" t="str">
        <f>IF(AND(B1977="",D1977="",E1977=""),"",TRIM(IF(ISNA(MATCH(B1977,'Registru note'!$B$5:$B$504,0)),"Nota nu există în registru. ","")&amp;IF(D1977="","Lipsește contul debitor. ",IF(NOT(OR(ISNUMBER(MATCH(TRIM(IF(ISNUMBER(FIND(".",D1977)),LEFT(D1977,FIND(".",D1977)-1),D1977)),PlanCont,0)),ISNUMBER(MATCH(LEFT(TRIM(IF(ISNUMBER(FIND(".",D1977)),LEFT(D1977,FIND(".",D1977)-1),D1977)),4),PlanCont,0)),ISNUMBER(MATCH(LEFT(TRIM(IF(ISNUMBER(FIND(".",D1977)),LEFT(D1977,FIND(".",D1977)-1),D1977)),3),PlanCont,0)))),"Contul debitor nu există în plan. ",""))&amp;IF(E1977="","Lipsește contul creditor. ",IF(NOT(OR(ISNUMBER(MATCH(TRIM(IF(ISNUMBER(FIND(".",E1977)),LEFT(E1977,FIND(".",E1977)-1),E1977)),PlanCont,0)),ISNUMBER(MATCH(LEFT(TRIM(IF(ISNUMBER(FIND(".",E1977)),LEFT(E1977,FIND(".",E1977)-1),E1977)),4),PlanCont,0)),ISNUMBER(MATCH(LEFT(TRIM(IF(ISNUMBER(FIND(".",E1977)),LEFT(E1977,FIND(".",E1977)-1),E1977)),3),PlanCont,0)))),"Contul creditor nu există în plan. ",""))&amp;IF(AND(D1977&lt;&gt;"",TRIM(D1977&amp;"")=TRIM(E1977&amp;"")),"Același cont pe debit și credit. ","")&amp;IF(N(F1977)=0,"Lipsește suma. ","")&amp;IF(AND(N(F1977)&lt;0,J1977&lt;&gt;"Stornare"),"Sumă negativă într-o notă care nu e de stornare. ","")&amp;IF(C1977="","Lipsește explicația. ","")))</f>
        <v/>
      </c>
      <c r="L1977" s="1" t="str">
        <f>IF(B1977="","",B1977&amp;"|"&amp;COUNTIF($B$5:B1977,B1977))</f>
        <v/>
      </c>
      <c r="M1977" s="1" t="str">
        <f t="shared" si="92"/>
        <v/>
      </c>
    </row>
    <row r="1978" spans="2:13" x14ac:dyDescent="0.2">
      <c r="B1978" s="18"/>
      <c r="C1978" s="13"/>
      <c r="D1978" s="22"/>
      <c r="E1978" s="22"/>
      <c r="F1978" s="23"/>
      <c r="G1978" s="24" t="str">
        <f>IF(B1978="","",IFERROR(INDEX('Registru note'!$C$5:$C$504,MATCH(B1978,'Registru note'!$B$5:$B$504,0)),""))</f>
        <v/>
      </c>
      <c r="H1978" s="25" t="str">
        <f t="shared" si="90"/>
        <v/>
      </c>
      <c r="I1978" s="25" t="str">
        <f t="shared" si="91"/>
        <v/>
      </c>
      <c r="J1978" s="15" t="str">
        <f>IF(B1978="","",IFERROR(INDEX('Registru note'!$D$5:$D$504,MATCH(B1978,'Registru note'!$B$5:$B$504,0)),""))</f>
        <v/>
      </c>
      <c r="K1978" s="17" t="str">
        <f>IF(AND(B1978="",D1978="",E1978=""),"",TRIM(IF(ISNA(MATCH(B1978,'Registru note'!$B$5:$B$504,0)),"Nota nu există în registru. ","")&amp;IF(D1978="","Lipsește contul debitor. ",IF(NOT(OR(ISNUMBER(MATCH(TRIM(IF(ISNUMBER(FIND(".",D1978)),LEFT(D1978,FIND(".",D1978)-1),D1978)),PlanCont,0)),ISNUMBER(MATCH(LEFT(TRIM(IF(ISNUMBER(FIND(".",D1978)),LEFT(D1978,FIND(".",D1978)-1),D1978)),4),PlanCont,0)),ISNUMBER(MATCH(LEFT(TRIM(IF(ISNUMBER(FIND(".",D1978)),LEFT(D1978,FIND(".",D1978)-1),D1978)),3),PlanCont,0)))),"Contul debitor nu există în plan. ",""))&amp;IF(E1978="","Lipsește contul creditor. ",IF(NOT(OR(ISNUMBER(MATCH(TRIM(IF(ISNUMBER(FIND(".",E1978)),LEFT(E1978,FIND(".",E1978)-1),E1978)),PlanCont,0)),ISNUMBER(MATCH(LEFT(TRIM(IF(ISNUMBER(FIND(".",E1978)),LEFT(E1978,FIND(".",E1978)-1),E1978)),4),PlanCont,0)),ISNUMBER(MATCH(LEFT(TRIM(IF(ISNUMBER(FIND(".",E1978)),LEFT(E1978,FIND(".",E1978)-1),E1978)),3),PlanCont,0)))),"Contul creditor nu există în plan. ",""))&amp;IF(AND(D1978&lt;&gt;"",TRIM(D1978&amp;"")=TRIM(E1978&amp;"")),"Același cont pe debit și credit. ","")&amp;IF(N(F1978)=0,"Lipsește suma. ","")&amp;IF(AND(N(F1978)&lt;0,J1978&lt;&gt;"Stornare"),"Sumă negativă într-o notă care nu e de stornare. ","")&amp;IF(C1978="","Lipsește explicația. ","")))</f>
        <v/>
      </c>
      <c r="L1978" s="1" t="str">
        <f>IF(B1978="","",B1978&amp;"|"&amp;COUNTIF($B$5:B1978,B1978))</f>
        <v/>
      </c>
      <c r="M1978" s="1" t="str">
        <f t="shared" si="92"/>
        <v/>
      </c>
    </row>
    <row r="1979" spans="2:13" x14ac:dyDescent="0.2">
      <c r="B1979" s="18"/>
      <c r="C1979" s="13"/>
      <c r="D1979" s="22"/>
      <c r="E1979" s="22"/>
      <c r="F1979" s="23"/>
      <c r="G1979" s="24" t="str">
        <f>IF(B1979="","",IFERROR(INDEX('Registru note'!$C$5:$C$504,MATCH(B1979,'Registru note'!$B$5:$B$504,0)),""))</f>
        <v/>
      </c>
      <c r="H1979" s="25" t="str">
        <f t="shared" si="90"/>
        <v/>
      </c>
      <c r="I1979" s="25" t="str">
        <f t="shared" si="91"/>
        <v/>
      </c>
      <c r="J1979" s="15" t="str">
        <f>IF(B1979="","",IFERROR(INDEX('Registru note'!$D$5:$D$504,MATCH(B1979,'Registru note'!$B$5:$B$504,0)),""))</f>
        <v/>
      </c>
      <c r="K1979" s="17" t="str">
        <f>IF(AND(B1979="",D1979="",E1979=""),"",TRIM(IF(ISNA(MATCH(B1979,'Registru note'!$B$5:$B$504,0)),"Nota nu există în registru. ","")&amp;IF(D1979="","Lipsește contul debitor. ",IF(NOT(OR(ISNUMBER(MATCH(TRIM(IF(ISNUMBER(FIND(".",D1979)),LEFT(D1979,FIND(".",D1979)-1),D1979)),PlanCont,0)),ISNUMBER(MATCH(LEFT(TRIM(IF(ISNUMBER(FIND(".",D1979)),LEFT(D1979,FIND(".",D1979)-1),D1979)),4),PlanCont,0)),ISNUMBER(MATCH(LEFT(TRIM(IF(ISNUMBER(FIND(".",D1979)),LEFT(D1979,FIND(".",D1979)-1),D1979)),3),PlanCont,0)))),"Contul debitor nu există în plan. ",""))&amp;IF(E1979="","Lipsește contul creditor. ",IF(NOT(OR(ISNUMBER(MATCH(TRIM(IF(ISNUMBER(FIND(".",E1979)),LEFT(E1979,FIND(".",E1979)-1),E1979)),PlanCont,0)),ISNUMBER(MATCH(LEFT(TRIM(IF(ISNUMBER(FIND(".",E1979)),LEFT(E1979,FIND(".",E1979)-1),E1979)),4),PlanCont,0)),ISNUMBER(MATCH(LEFT(TRIM(IF(ISNUMBER(FIND(".",E1979)),LEFT(E1979,FIND(".",E1979)-1),E1979)),3),PlanCont,0)))),"Contul creditor nu există în plan. ",""))&amp;IF(AND(D1979&lt;&gt;"",TRIM(D1979&amp;"")=TRIM(E1979&amp;"")),"Același cont pe debit și credit. ","")&amp;IF(N(F1979)=0,"Lipsește suma. ","")&amp;IF(AND(N(F1979)&lt;0,J1979&lt;&gt;"Stornare"),"Sumă negativă într-o notă care nu e de stornare. ","")&amp;IF(C1979="","Lipsește explicația. ","")))</f>
        <v/>
      </c>
      <c r="L1979" s="1" t="str">
        <f>IF(B1979="","",B1979&amp;"|"&amp;COUNTIF($B$5:B1979,B1979))</f>
        <v/>
      </c>
      <c r="M1979" s="1" t="str">
        <f t="shared" si="92"/>
        <v/>
      </c>
    </row>
    <row r="1980" spans="2:13" x14ac:dyDescent="0.2">
      <c r="B1980" s="18"/>
      <c r="C1980" s="13"/>
      <c r="D1980" s="22"/>
      <c r="E1980" s="22"/>
      <c r="F1980" s="23"/>
      <c r="G1980" s="24" t="str">
        <f>IF(B1980="","",IFERROR(INDEX('Registru note'!$C$5:$C$504,MATCH(B1980,'Registru note'!$B$5:$B$504,0)),""))</f>
        <v/>
      </c>
      <c r="H1980" s="25" t="str">
        <f t="shared" si="90"/>
        <v/>
      </c>
      <c r="I1980" s="25" t="str">
        <f t="shared" si="91"/>
        <v/>
      </c>
      <c r="J1980" s="15" t="str">
        <f>IF(B1980="","",IFERROR(INDEX('Registru note'!$D$5:$D$504,MATCH(B1980,'Registru note'!$B$5:$B$504,0)),""))</f>
        <v/>
      </c>
      <c r="K1980" s="17" t="str">
        <f>IF(AND(B1980="",D1980="",E1980=""),"",TRIM(IF(ISNA(MATCH(B1980,'Registru note'!$B$5:$B$504,0)),"Nota nu există în registru. ","")&amp;IF(D1980="","Lipsește contul debitor. ",IF(NOT(OR(ISNUMBER(MATCH(TRIM(IF(ISNUMBER(FIND(".",D1980)),LEFT(D1980,FIND(".",D1980)-1),D1980)),PlanCont,0)),ISNUMBER(MATCH(LEFT(TRIM(IF(ISNUMBER(FIND(".",D1980)),LEFT(D1980,FIND(".",D1980)-1),D1980)),4),PlanCont,0)),ISNUMBER(MATCH(LEFT(TRIM(IF(ISNUMBER(FIND(".",D1980)),LEFT(D1980,FIND(".",D1980)-1),D1980)),3),PlanCont,0)))),"Contul debitor nu există în plan. ",""))&amp;IF(E1980="","Lipsește contul creditor. ",IF(NOT(OR(ISNUMBER(MATCH(TRIM(IF(ISNUMBER(FIND(".",E1980)),LEFT(E1980,FIND(".",E1980)-1),E1980)),PlanCont,0)),ISNUMBER(MATCH(LEFT(TRIM(IF(ISNUMBER(FIND(".",E1980)),LEFT(E1980,FIND(".",E1980)-1),E1980)),4),PlanCont,0)),ISNUMBER(MATCH(LEFT(TRIM(IF(ISNUMBER(FIND(".",E1980)),LEFT(E1980,FIND(".",E1980)-1),E1980)),3),PlanCont,0)))),"Contul creditor nu există în plan. ",""))&amp;IF(AND(D1980&lt;&gt;"",TRIM(D1980&amp;"")=TRIM(E1980&amp;"")),"Același cont pe debit și credit. ","")&amp;IF(N(F1980)=0,"Lipsește suma. ","")&amp;IF(AND(N(F1980)&lt;0,J1980&lt;&gt;"Stornare"),"Sumă negativă într-o notă care nu e de stornare. ","")&amp;IF(C1980="","Lipsește explicația. ","")))</f>
        <v/>
      </c>
      <c r="L1980" s="1" t="str">
        <f>IF(B1980="","",B1980&amp;"|"&amp;COUNTIF($B$5:B1980,B1980))</f>
        <v/>
      </c>
      <c r="M1980" s="1" t="str">
        <f t="shared" si="92"/>
        <v/>
      </c>
    </row>
    <row r="1981" spans="2:13" x14ac:dyDescent="0.2">
      <c r="B1981" s="18"/>
      <c r="C1981" s="13"/>
      <c r="D1981" s="22"/>
      <c r="E1981" s="22"/>
      <c r="F1981" s="23"/>
      <c r="G1981" s="24" t="str">
        <f>IF(B1981="","",IFERROR(INDEX('Registru note'!$C$5:$C$504,MATCH(B1981,'Registru note'!$B$5:$B$504,0)),""))</f>
        <v/>
      </c>
      <c r="H1981" s="25" t="str">
        <f t="shared" si="90"/>
        <v/>
      </c>
      <c r="I1981" s="25" t="str">
        <f t="shared" si="91"/>
        <v/>
      </c>
      <c r="J1981" s="15" t="str">
        <f>IF(B1981="","",IFERROR(INDEX('Registru note'!$D$5:$D$504,MATCH(B1981,'Registru note'!$B$5:$B$504,0)),""))</f>
        <v/>
      </c>
      <c r="K1981" s="17" t="str">
        <f>IF(AND(B1981="",D1981="",E1981=""),"",TRIM(IF(ISNA(MATCH(B1981,'Registru note'!$B$5:$B$504,0)),"Nota nu există în registru. ","")&amp;IF(D1981="","Lipsește contul debitor. ",IF(NOT(OR(ISNUMBER(MATCH(TRIM(IF(ISNUMBER(FIND(".",D1981)),LEFT(D1981,FIND(".",D1981)-1),D1981)),PlanCont,0)),ISNUMBER(MATCH(LEFT(TRIM(IF(ISNUMBER(FIND(".",D1981)),LEFT(D1981,FIND(".",D1981)-1),D1981)),4),PlanCont,0)),ISNUMBER(MATCH(LEFT(TRIM(IF(ISNUMBER(FIND(".",D1981)),LEFT(D1981,FIND(".",D1981)-1),D1981)),3),PlanCont,0)))),"Contul debitor nu există în plan. ",""))&amp;IF(E1981="","Lipsește contul creditor. ",IF(NOT(OR(ISNUMBER(MATCH(TRIM(IF(ISNUMBER(FIND(".",E1981)),LEFT(E1981,FIND(".",E1981)-1),E1981)),PlanCont,0)),ISNUMBER(MATCH(LEFT(TRIM(IF(ISNUMBER(FIND(".",E1981)),LEFT(E1981,FIND(".",E1981)-1),E1981)),4),PlanCont,0)),ISNUMBER(MATCH(LEFT(TRIM(IF(ISNUMBER(FIND(".",E1981)),LEFT(E1981,FIND(".",E1981)-1),E1981)),3),PlanCont,0)))),"Contul creditor nu există în plan. ",""))&amp;IF(AND(D1981&lt;&gt;"",TRIM(D1981&amp;"")=TRIM(E1981&amp;"")),"Același cont pe debit și credit. ","")&amp;IF(N(F1981)=0,"Lipsește suma. ","")&amp;IF(AND(N(F1981)&lt;0,J1981&lt;&gt;"Stornare"),"Sumă negativă într-o notă care nu e de stornare. ","")&amp;IF(C1981="","Lipsește explicația. ","")))</f>
        <v/>
      </c>
      <c r="L1981" s="1" t="str">
        <f>IF(B1981="","",B1981&amp;"|"&amp;COUNTIF($B$5:B1981,B1981))</f>
        <v/>
      </c>
      <c r="M1981" s="1" t="str">
        <f t="shared" si="92"/>
        <v/>
      </c>
    </row>
    <row r="1982" spans="2:13" x14ac:dyDescent="0.2">
      <c r="B1982" s="18"/>
      <c r="C1982" s="13"/>
      <c r="D1982" s="22"/>
      <c r="E1982" s="22"/>
      <c r="F1982" s="23"/>
      <c r="G1982" s="24" t="str">
        <f>IF(B1982="","",IFERROR(INDEX('Registru note'!$C$5:$C$504,MATCH(B1982,'Registru note'!$B$5:$B$504,0)),""))</f>
        <v/>
      </c>
      <c r="H1982" s="25" t="str">
        <f t="shared" si="90"/>
        <v/>
      </c>
      <c r="I1982" s="25" t="str">
        <f t="shared" si="91"/>
        <v/>
      </c>
      <c r="J1982" s="15" t="str">
        <f>IF(B1982="","",IFERROR(INDEX('Registru note'!$D$5:$D$504,MATCH(B1982,'Registru note'!$B$5:$B$504,0)),""))</f>
        <v/>
      </c>
      <c r="K1982" s="17" t="str">
        <f>IF(AND(B1982="",D1982="",E1982=""),"",TRIM(IF(ISNA(MATCH(B1982,'Registru note'!$B$5:$B$504,0)),"Nota nu există în registru. ","")&amp;IF(D1982="","Lipsește contul debitor. ",IF(NOT(OR(ISNUMBER(MATCH(TRIM(IF(ISNUMBER(FIND(".",D1982)),LEFT(D1982,FIND(".",D1982)-1),D1982)),PlanCont,0)),ISNUMBER(MATCH(LEFT(TRIM(IF(ISNUMBER(FIND(".",D1982)),LEFT(D1982,FIND(".",D1982)-1),D1982)),4),PlanCont,0)),ISNUMBER(MATCH(LEFT(TRIM(IF(ISNUMBER(FIND(".",D1982)),LEFT(D1982,FIND(".",D1982)-1),D1982)),3),PlanCont,0)))),"Contul debitor nu există în plan. ",""))&amp;IF(E1982="","Lipsește contul creditor. ",IF(NOT(OR(ISNUMBER(MATCH(TRIM(IF(ISNUMBER(FIND(".",E1982)),LEFT(E1982,FIND(".",E1982)-1),E1982)),PlanCont,0)),ISNUMBER(MATCH(LEFT(TRIM(IF(ISNUMBER(FIND(".",E1982)),LEFT(E1982,FIND(".",E1982)-1),E1982)),4),PlanCont,0)),ISNUMBER(MATCH(LEFT(TRIM(IF(ISNUMBER(FIND(".",E1982)),LEFT(E1982,FIND(".",E1982)-1),E1982)),3),PlanCont,0)))),"Contul creditor nu există în plan. ",""))&amp;IF(AND(D1982&lt;&gt;"",TRIM(D1982&amp;"")=TRIM(E1982&amp;"")),"Același cont pe debit și credit. ","")&amp;IF(N(F1982)=0,"Lipsește suma. ","")&amp;IF(AND(N(F1982)&lt;0,J1982&lt;&gt;"Stornare"),"Sumă negativă într-o notă care nu e de stornare. ","")&amp;IF(C1982="","Lipsește explicația. ","")))</f>
        <v/>
      </c>
      <c r="L1982" s="1" t="str">
        <f>IF(B1982="","",B1982&amp;"|"&amp;COUNTIF($B$5:B1982,B1982))</f>
        <v/>
      </c>
      <c r="M1982" s="1" t="str">
        <f t="shared" si="92"/>
        <v/>
      </c>
    </row>
    <row r="1983" spans="2:13" x14ac:dyDescent="0.2">
      <c r="B1983" s="18"/>
      <c r="C1983" s="13"/>
      <c r="D1983" s="22"/>
      <c r="E1983" s="22"/>
      <c r="F1983" s="23"/>
      <c r="G1983" s="24" t="str">
        <f>IF(B1983="","",IFERROR(INDEX('Registru note'!$C$5:$C$504,MATCH(B1983,'Registru note'!$B$5:$B$504,0)),""))</f>
        <v/>
      </c>
      <c r="H1983" s="25" t="str">
        <f t="shared" si="90"/>
        <v/>
      </c>
      <c r="I1983" s="25" t="str">
        <f t="shared" si="91"/>
        <v/>
      </c>
      <c r="J1983" s="15" t="str">
        <f>IF(B1983="","",IFERROR(INDEX('Registru note'!$D$5:$D$504,MATCH(B1983,'Registru note'!$B$5:$B$504,0)),""))</f>
        <v/>
      </c>
      <c r="K1983" s="17" t="str">
        <f>IF(AND(B1983="",D1983="",E1983=""),"",TRIM(IF(ISNA(MATCH(B1983,'Registru note'!$B$5:$B$504,0)),"Nota nu există în registru. ","")&amp;IF(D1983="","Lipsește contul debitor. ",IF(NOT(OR(ISNUMBER(MATCH(TRIM(IF(ISNUMBER(FIND(".",D1983)),LEFT(D1983,FIND(".",D1983)-1),D1983)),PlanCont,0)),ISNUMBER(MATCH(LEFT(TRIM(IF(ISNUMBER(FIND(".",D1983)),LEFT(D1983,FIND(".",D1983)-1),D1983)),4),PlanCont,0)),ISNUMBER(MATCH(LEFT(TRIM(IF(ISNUMBER(FIND(".",D1983)),LEFT(D1983,FIND(".",D1983)-1),D1983)),3),PlanCont,0)))),"Contul debitor nu există în plan. ",""))&amp;IF(E1983="","Lipsește contul creditor. ",IF(NOT(OR(ISNUMBER(MATCH(TRIM(IF(ISNUMBER(FIND(".",E1983)),LEFT(E1983,FIND(".",E1983)-1),E1983)),PlanCont,0)),ISNUMBER(MATCH(LEFT(TRIM(IF(ISNUMBER(FIND(".",E1983)),LEFT(E1983,FIND(".",E1983)-1),E1983)),4),PlanCont,0)),ISNUMBER(MATCH(LEFT(TRIM(IF(ISNUMBER(FIND(".",E1983)),LEFT(E1983,FIND(".",E1983)-1),E1983)),3),PlanCont,0)))),"Contul creditor nu există în plan. ",""))&amp;IF(AND(D1983&lt;&gt;"",TRIM(D1983&amp;"")=TRIM(E1983&amp;"")),"Același cont pe debit și credit. ","")&amp;IF(N(F1983)=0,"Lipsește suma. ","")&amp;IF(AND(N(F1983)&lt;0,J1983&lt;&gt;"Stornare"),"Sumă negativă într-o notă care nu e de stornare. ","")&amp;IF(C1983="","Lipsește explicația. ","")))</f>
        <v/>
      </c>
      <c r="L1983" s="1" t="str">
        <f>IF(B1983="","",B1983&amp;"|"&amp;COUNTIF($B$5:B1983,B1983))</f>
        <v/>
      </c>
      <c r="M1983" s="1" t="str">
        <f t="shared" si="92"/>
        <v/>
      </c>
    </row>
    <row r="1984" spans="2:13" x14ac:dyDescent="0.2">
      <c r="B1984" s="18"/>
      <c r="C1984" s="13"/>
      <c r="D1984" s="22"/>
      <c r="E1984" s="22"/>
      <c r="F1984" s="23"/>
      <c r="G1984" s="24" t="str">
        <f>IF(B1984="","",IFERROR(INDEX('Registru note'!$C$5:$C$504,MATCH(B1984,'Registru note'!$B$5:$B$504,0)),""))</f>
        <v/>
      </c>
      <c r="H1984" s="25" t="str">
        <f t="shared" si="90"/>
        <v/>
      </c>
      <c r="I1984" s="25" t="str">
        <f t="shared" si="91"/>
        <v/>
      </c>
      <c r="J1984" s="15" t="str">
        <f>IF(B1984="","",IFERROR(INDEX('Registru note'!$D$5:$D$504,MATCH(B1984,'Registru note'!$B$5:$B$504,0)),""))</f>
        <v/>
      </c>
      <c r="K1984" s="17" t="str">
        <f>IF(AND(B1984="",D1984="",E1984=""),"",TRIM(IF(ISNA(MATCH(B1984,'Registru note'!$B$5:$B$504,0)),"Nota nu există în registru. ","")&amp;IF(D1984="","Lipsește contul debitor. ",IF(NOT(OR(ISNUMBER(MATCH(TRIM(IF(ISNUMBER(FIND(".",D1984)),LEFT(D1984,FIND(".",D1984)-1),D1984)),PlanCont,0)),ISNUMBER(MATCH(LEFT(TRIM(IF(ISNUMBER(FIND(".",D1984)),LEFT(D1984,FIND(".",D1984)-1),D1984)),4),PlanCont,0)),ISNUMBER(MATCH(LEFT(TRIM(IF(ISNUMBER(FIND(".",D1984)),LEFT(D1984,FIND(".",D1984)-1),D1984)),3),PlanCont,0)))),"Contul debitor nu există în plan. ",""))&amp;IF(E1984="","Lipsește contul creditor. ",IF(NOT(OR(ISNUMBER(MATCH(TRIM(IF(ISNUMBER(FIND(".",E1984)),LEFT(E1984,FIND(".",E1984)-1),E1984)),PlanCont,0)),ISNUMBER(MATCH(LEFT(TRIM(IF(ISNUMBER(FIND(".",E1984)),LEFT(E1984,FIND(".",E1984)-1),E1984)),4),PlanCont,0)),ISNUMBER(MATCH(LEFT(TRIM(IF(ISNUMBER(FIND(".",E1984)),LEFT(E1984,FIND(".",E1984)-1),E1984)),3),PlanCont,0)))),"Contul creditor nu există în plan. ",""))&amp;IF(AND(D1984&lt;&gt;"",TRIM(D1984&amp;"")=TRIM(E1984&amp;"")),"Același cont pe debit și credit. ","")&amp;IF(N(F1984)=0,"Lipsește suma. ","")&amp;IF(AND(N(F1984)&lt;0,J1984&lt;&gt;"Stornare"),"Sumă negativă într-o notă care nu e de stornare. ","")&amp;IF(C1984="","Lipsește explicația. ","")))</f>
        <v/>
      </c>
      <c r="L1984" s="1" t="str">
        <f>IF(B1984="","",B1984&amp;"|"&amp;COUNTIF($B$5:B1984,B1984))</f>
        <v/>
      </c>
      <c r="M1984" s="1" t="str">
        <f t="shared" si="92"/>
        <v/>
      </c>
    </row>
    <row r="1985" spans="2:13" x14ac:dyDescent="0.2">
      <c r="B1985" s="18"/>
      <c r="C1985" s="13"/>
      <c r="D1985" s="22"/>
      <c r="E1985" s="22"/>
      <c r="F1985" s="23"/>
      <c r="G1985" s="24" t="str">
        <f>IF(B1985="","",IFERROR(INDEX('Registru note'!$C$5:$C$504,MATCH(B1985,'Registru note'!$B$5:$B$504,0)),""))</f>
        <v/>
      </c>
      <c r="H1985" s="25" t="str">
        <f t="shared" si="90"/>
        <v/>
      </c>
      <c r="I1985" s="25" t="str">
        <f t="shared" si="91"/>
        <v/>
      </c>
      <c r="J1985" s="15" t="str">
        <f>IF(B1985="","",IFERROR(INDEX('Registru note'!$D$5:$D$504,MATCH(B1985,'Registru note'!$B$5:$B$504,0)),""))</f>
        <v/>
      </c>
      <c r="K1985" s="17" t="str">
        <f>IF(AND(B1985="",D1985="",E1985=""),"",TRIM(IF(ISNA(MATCH(B1985,'Registru note'!$B$5:$B$504,0)),"Nota nu există în registru. ","")&amp;IF(D1985="","Lipsește contul debitor. ",IF(NOT(OR(ISNUMBER(MATCH(TRIM(IF(ISNUMBER(FIND(".",D1985)),LEFT(D1985,FIND(".",D1985)-1),D1985)),PlanCont,0)),ISNUMBER(MATCH(LEFT(TRIM(IF(ISNUMBER(FIND(".",D1985)),LEFT(D1985,FIND(".",D1985)-1),D1985)),4),PlanCont,0)),ISNUMBER(MATCH(LEFT(TRIM(IF(ISNUMBER(FIND(".",D1985)),LEFT(D1985,FIND(".",D1985)-1),D1985)),3),PlanCont,0)))),"Contul debitor nu există în plan. ",""))&amp;IF(E1985="","Lipsește contul creditor. ",IF(NOT(OR(ISNUMBER(MATCH(TRIM(IF(ISNUMBER(FIND(".",E1985)),LEFT(E1985,FIND(".",E1985)-1),E1985)),PlanCont,0)),ISNUMBER(MATCH(LEFT(TRIM(IF(ISNUMBER(FIND(".",E1985)),LEFT(E1985,FIND(".",E1985)-1),E1985)),4),PlanCont,0)),ISNUMBER(MATCH(LEFT(TRIM(IF(ISNUMBER(FIND(".",E1985)),LEFT(E1985,FIND(".",E1985)-1),E1985)),3),PlanCont,0)))),"Contul creditor nu există în plan. ",""))&amp;IF(AND(D1985&lt;&gt;"",TRIM(D1985&amp;"")=TRIM(E1985&amp;"")),"Același cont pe debit și credit. ","")&amp;IF(N(F1985)=0,"Lipsește suma. ","")&amp;IF(AND(N(F1985)&lt;0,J1985&lt;&gt;"Stornare"),"Sumă negativă într-o notă care nu e de stornare. ","")&amp;IF(C1985="","Lipsește explicația. ","")))</f>
        <v/>
      </c>
      <c r="L1985" s="1" t="str">
        <f>IF(B1985="","",B1985&amp;"|"&amp;COUNTIF($B$5:B1985,B1985))</f>
        <v/>
      </c>
      <c r="M1985" s="1" t="str">
        <f t="shared" si="92"/>
        <v/>
      </c>
    </row>
    <row r="1986" spans="2:13" x14ac:dyDescent="0.2">
      <c r="B1986" s="18"/>
      <c r="C1986" s="13"/>
      <c r="D1986" s="22"/>
      <c r="E1986" s="22"/>
      <c r="F1986" s="23"/>
      <c r="G1986" s="24" t="str">
        <f>IF(B1986="","",IFERROR(INDEX('Registru note'!$C$5:$C$504,MATCH(B1986,'Registru note'!$B$5:$B$504,0)),""))</f>
        <v/>
      </c>
      <c r="H1986" s="25" t="str">
        <f t="shared" si="90"/>
        <v/>
      </c>
      <c r="I1986" s="25" t="str">
        <f t="shared" si="91"/>
        <v/>
      </c>
      <c r="J1986" s="15" t="str">
        <f>IF(B1986="","",IFERROR(INDEX('Registru note'!$D$5:$D$504,MATCH(B1986,'Registru note'!$B$5:$B$504,0)),""))</f>
        <v/>
      </c>
      <c r="K1986" s="17" t="str">
        <f>IF(AND(B1986="",D1986="",E1986=""),"",TRIM(IF(ISNA(MATCH(B1986,'Registru note'!$B$5:$B$504,0)),"Nota nu există în registru. ","")&amp;IF(D1986="","Lipsește contul debitor. ",IF(NOT(OR(ISNUMBER(MATCH(TRIM(IF(ISNUMBER(FIND(".",D1986)),LEFT(D1986,FIND(".",D1986)-1),D1986)),PlanCont,0)),ISNUMBER(MATCH(LEFT(TRIM(IF(ISNUMBER(FIND(".",D1986)),LEFT(D1986,FIND(".",D1986)-1),D1986)),4),PlanCont,0)),ISNUMBER(MATCH(LEFT(TRIM(IF(ISNUMBER(FIND(".",D1986)),LEFT(D1986,FIND(".",D1986)-1),D1986)),3),PlanCont,0)))),"Contul debitor nu există în plan. ",""))&amp;IF(E1986="","Lipsește contul creditor. ",IF(NOT(OR(ISNUMBER(MATCH(TRIM(IF(ISNUMBER(FIND(".",E1986)),LEFT(E1986,FIND(".",E1986)-1),E1986)),PlanCont,0)),ISNUMBER(MATCH(LEFT(TRIM(IF(ISNUMBER(FIND(".",E1986)),LEFT(E1986,FIND(".",E1986)-1),E1986)),4),PlanCont,0)),ISNUMBER(MATCH(LEFT(TRIM(IF(ISNUMBER(FIND(".",E1986)),LEFT(E1986,FIND(".",E1986)-1),E1986)),3),PlanCont,0)))),"Contul creditor nu există în plan. ",""))&amp;IF(AND(D1986&lt;&gt;"",TRIM(D1986&amp;"")=TRIM(E1986&amp;"")),"Același cont pe debit și credit. ","")&amp;IF(N(F1986)=0,"Lipsește suma. ","")&amp;IF(AND(N(F1986)&lt;0,J1986&lt;&gt;"Stornare"),"Sumă negativă într-o notă care nu e de stornare. ","")&amp;IF(C1986="","Lipsește explicația. ","")))</f>
        <v/>
      </c>
      <c r="L1986" s="1" t="str">
        <f>IF(B1986="","",B1986&amp;"|"&amp;COUNTIF($B$5:B1986,B1986))</f>
        <v/>
      </c>
      <c r="M1986" s="1" t="str">
        <f t="shared" si="92"/>
        <v/>
      </c>
    </row>
    <row r="1987" spans="2:13" x14ac:dyDescent="0.2">
      <c r="B1987" s="18"/>
      <c r="C1987" s="13"/>
      <c r="D1987" s="22"/>
      <c r="E1987" s="22"/>
      <c r="F1987" s="23"/>
      <c r="G1987" s="24" t="str">
        <f>IF(B1987="","",IFERROR(INDEX('Registru note'!$C$5:$C$504,MATCH(B1987,'Registru note'!$B$5:$B$504,0)),""))</f>
        <v/>
      </c>
      <c r="H1987" s="25" t="str">
        <f t="shared" si="90"/>
        <v/>
      </c>
      <c r="I1987" s="25" t="str">
        <f t="shared" si="91"/>
        <v/>
      </c>
      <c r="J1987" s="15" t="str">
        <f>IF(B1987="","",IFERROR(INDEX('Registru note'!$D$5:$D$504,MATCH(B1987,'Registru note'!$B$5:$B$504,0)),""))</f>
        <v/>
      </c>
      <c r="K1987" s="17" t="str">
        <f>IF(AND(B1987="",D1987="",E1987=""),"",TRIM(IF(ISNA(MATCH(B1987,'Registru note'!$B$5:$B$504,0)),"Nota nu există în registru. ","")&amp;IF(D1987="","Lipsește contul debitor. ",IF(NOT(OR(ISNUMBER(MATCH(TRIM(IF(ISNUMBER(FIND(".",D1987)),LEFT(D1987,FIND(".",D1987)-1),D1987)),PlanCont,0)),ISNUMBER(MATCH(LEFT(TRIM(IF(ISNUMBER(FIND(".",D1987)),LEFT(D1987,FIND(".",D1987)-1),D1987)),4),PlanCont,0)),ISNUMBER(MATCH(LEFT(TRIM(IF(ISNUMBER(FIND(".",D1987)),LEFT(D1987,FIND(".",D1987)-1),D1987)),3),PlanCont,0)))),"Contul debitor nu există în plan. ",""))&amp;IF(E1987="","Lipsește contul creditor. ",IF(NOT(OR(ISNUMBER(MATCH(TRIM(IF(ISNUMBER(FIND(".",E1987)),LEFT(E1987,FIND(".",E1987)-1),E1987)),PlanCont,0)),ISNUMBER(MATCH(LEFT(TRIM(IF(ISNUMBER(FIND(".",E1987)),LEFT(E1987,FIND(".",E1987)-1),E1987)),4),PlanCont,0)),ISNUMBER(MATCH(LEFT(TRIM(IF(ISNUMBER(FIND(".",E1987)),LEFT(E1987,FIND(".",E1987)-1),E1987)),3),PlanCont,0)))),"Contul creditor nu există în plan. ",""))&amp;IF(AND(D1987&lt;&gt;"",TRIM(D1987&amp;"")=TRIM(E1987&amp;"")),"Același cont pe debit și credit. ","")&amp;IF(N(F1987)=0,"Lipsește suma. ","")&amp;IF(AND(N(F1987)&lt;0,J1987&lt;&gt;"Stornare"),"Sumă negativă într-o notă care nu e de stornare. ","")&amp;IF(C1987="","Lipsește explicația. ","")))</f>
        <v/>
      </c>
      <c r="L1987" s="1" t="str">
        <f>IF(B1987="","",B1987&amp;"|"&amp;COUNTIF($B$5:B1987,B1987))</f>
        <v/>
      </c>
      <c r="M1987" s="1" t="str">
        <f t="shared" si="92"/>
        <v/>
      </c>
    </row>
    <row r="1988" spans="2:13" x14ac:dyDescent="0.2">
      <c r="B1988" s="18"/>
      <c r="C1988" s="13"/>
      <c r="D1988" s="22"/>
      <c r="E1988" s="22"/>
      <c r="F1988" s="23"/>
      <c r="G1988" s="24" t="str">
        <f>IF(B1988="","",IFERROR(INDEX('Registru note'!$C$5:$C$504,MATCH(B1988,'Registru note'!$B$5:$B$504,0)),""))</f>
        <v/>
      </c>
      <c r="H1988" s="25" t="str">
        <f t="shared" si="90"/>
        <v/>
      </c>
      <c r="I1988" s="25" t="str">
        <f t="shared" si="91"/>
        <v/>
      </c>
      <c r="J1988" s="15" t="str">
        <f>IF(B1988="","",IFERROR(INDEX('Registru note'!$D$5:$D$504,MATCH(B1988,'Registru note'!$B$5:$B$504,0)),""))</f>
        <v/>
      </c>
      <c r="K1988" s="17" t="str">
        <f>IF(AND(B1988="",D1988="",E1988=""),"",TRIM(IF(ISNA(MATCH(B1988,'Registru note'!$B$5:$B$504,0)),"Nota nu există în registru. ","")&amp;IF(D1988="","Lipsește contul debitor. ",IF(NOT(OR(ISNUMBER(MATCH(TRIM(IF(ISNUMBER(FIND(".",D1988)),LEFT(D1988,FIND(".",D1988)-1),D1988)),PlanCont,0)),ISNUMBER(MATCH(LEFT(TRIM(IF(ISNUMBER(FIND(".",D1988)),LEFT(D1988,FIND(".",D1988)-1),D1988)),4),PlanCont,0)),ISNUMBER(MATCH(LEFT(TRIM(IF(ISNUMBER(FIND(".",D1988)),LEFT(D1988,FIND(".",D1988)-1),D1988)),3),PlanCont,0)))),"Contul debitor nu există în plan. ",""))&amp;IF(E1988="","Lipsește contul creditor. ",IF(NOT(OR(ISNUMBER(MATCH(TRIM(IF(ISNUMBER(FIND(".",E1988)),LEFT(E1988,FIND(".",E1988)-1),E1988)),PlanCont,0)),ISNUMBER(MATCH(LEFT(TRIM(IF(ISNUMBER(FIND(".",E1988)),LEFT(E1988,FIND(".",E1988)-1),E1988)),4),PlanCont,0)),ISNUMBER(MATCH(LEFT(TRIM(IF(ISNUMBER(FIND(".",E1988)),LEFT(E1988,FIND(".",E1988)-1),E1988)),3),PlanCont,0)))),"Contul creditor nu există în plan. ",""))&amp;IF(AND(D1988&lt;&gt;"",TRIM(D1988&amp;"")=TRIM(E1988&amp;"")),"Același cont pe debit și credit. ","")&amp;IF(N(F1988)=0,"Lipsește suma. ","")&amp;IF(AND(N(F1988)&lt;0,J1988&lt;&gt;"Stornare"),"Sumă negativă într-o notă care nu e de stornare. ","")&amp;IF(C1988="","Lipsește explicația. ","")))</f>
        <v/>
      </c>
      <c r="L1988" s="1" t="str">
        <f>IF(B1988="","",B1988&amp;"|"&amp;COUNTIF($B$5:B1988,B1988))</f>
        <v/>
      </c>
      <c r="M1988" s="1" t="str">
        <f t="shared" si="92"/>
        <v/>
      </c>
    </row>
    <row r="1989" spans="2:13" x14ac:dyDescent="0.2">
      <c r="B1989" s="18"/>
      <c r="C1989" s="13"/>
      <c r="D1989" s="22"/>
      <c r="E1989" s="22"/>
      <c r="F1989" s="23"/>
      <c r="G1989" s="24" t="str">
        <f>IF(B1989="","",IFERROR(INDEX('Registru note'!$C$5:$C$504,MATCH(B1989,'Registru note'!$B$5:$B$504,0)),""))</f>
        <v/>
      </c>
      <c r="H1989" s="25" t="str">
        <f t="shared" ref="H1989:H2004" si="93">IF(D1989="","",IFERROR(INDEX(PlanDen,MATCH(TRIM(IF(ISNUMBER(FIND(".",D1989)),LEFT(D1989,FIND(".",D1989)-1),D1989)),PlanCont,0)),IFERROR(INDEX(PlanDen,MATCH(LEFT(TRIM(IF(ISNUMBER(FIND(".",D1989)),LEFT(D1989,FIND(".",D1989)-1),D1989)),4),PlanCont,0)),IFERROR(INDEX(PlanDen,MATCH(LEFT(TRIM(IF(ISNUMBER(FIND(".",D1989)),LEFT(D1989,FIND(".",D1989)-1),D1989)),3),PlanCont,0)),"Cont inexistent în plan"))))</f>
        <v/>
      </c>
      <c r="I1989" s="25" t="str">
        <f t="shared" ref="I1989:I2004" si="94">IF(E1989="","",IFERROR(INDEX(PlanDen,MATCH(TRIM(IF(ISNUMBER(FIND(".",E1989)),LEFT(E1989,FIND(".",E1989)-1),E1989)),PlanCont,0)),IFERROR(INDEX(PlanDen,MATCH(LEFT(TRIM(IF(ISNUMBER(FIND(".",E1989)),LEFT(E1989,FIND(".",E1989)-1),E1989)),4),PlanCont,0)),IFERROR(INDEX(PlanDen,MATCH(LEFT(TRIM(IF(ISNUMBER(FIND(".",E1989)),LEFT(E1989,FIND(".",E1989)-1),E1989)),3),PlanCont,0)),"Cont inexistent în plan"))))</f>
        <v/>
      </c>
      <c r="J1989" s="15" t="str">
        <f>IF(B1989="","",IFERROR(INDEX('Registru note'!$D$5:$D$504,MATCH(B1989,'Registru note'!$B$5:$B$504,0)),""))</f>
        <v/>
      </c>
      <c r="K1989" s="17" t="str">
        <f>IF(AND(B1989="",D1989="",E1989=""),"",TRIM(IF(ISNA(MATCH(B1989,'Registru note'!$B$5:$B$504,0)),"Nota nu există în registru. ","")&amp;IF(D1989="","Lipsește contul debitor. ",IF(NOT(OR(ISNUMBER(MATCH(TRIM(IF(ISNUMBER(FIND(".",D1989)),LEFT(D1989,FIND(".",D1989)-1),D1989)),PlanCont,0)),ISNUMBER(MATCH(LEFT(TRIM(IF(ISNUMBER(FIND(".",D1989)),LEFT(D1989,FIND(".",D1989)-1),D1989)),4),PlanCont,0)),ISNUMBER(MATCH(LEFT(TRIM(IF(ISNUMBER(FIND(".",D1989)),LEFT(D1989,FIND(".",D1989)-1),D1989)),3),PlanCont,0)))),"Contul debitor nu există în plan. ",""))&amp;IF(E1989="","Lipsește contul creditor. ",IF(NOT(OR(ISNUMBER(MATCH(TRIM(IF(ISNUMBER(FIND(".",E1989)),LEFT(E1989,FIND(".",E1989)-1),E1989)),PlanCont,0)),ISNUMBER(MATCH(LEFT(TRIM(IF(ISNUMBER(FIND(".",E1989)),LEFT(E1989,FIND(".",E1989)-1),E1989)),4),PlanCont,0)),ISNUMBER(MATCH(LEFT(TRIM(IF(ISNUMBER(FIND(".",E1989)),LEFT(E1989,FIND(".",E1989)-1),E1989)),3),PlanCont,0)))),"Contul creditor nu există în plan. ",""))&amp;IF(AND(D1989&lt;&gt;"",TRIM(D1989&amp;"")=TRIM(E1989&amp;"")),"Același cont pe debit și credit. ","")&amp;IF(N(F1989)=0,"Lipsește suma. ","")&amp;IF(AND(N(F1989)&lt;0,J1989&lt;&gt;"Stornare"),"Sumă negativă într-o notă care nu e de stornare. ","")&amp;IF(C1989="","Lipsește explicația. ","")))</f>
        <v/>
      </c>
      <c r="L1989" s="1" t="str">
        <f>IF(B1989="","",B1989&amp;"|"&amp;COUNTIF($B$5:B1989,B1989))</f>
        <v/>
      </c>
      <c r="M1989" s="1" t="str">
        <f t="shared" ref="M1989:M2004" si="95">IF(OR(B1989="",NOT(ISNUMBER(G1989))),"",G1989*100000+ROW())</f>
        <v/>
      </c>
    </row>
    <row r="1990" spans="2:13" x14ac:dyDescent="0.2">
      <c r="B1990" s="18"/>
      <c r="C1990" s="13"/>
      <c r="D1990" s="22"/>
      <c r="E1990" s="22"/>
      <c r="F1990" s="23"/>
      <c r="G1990" s="24" t="str">
        <f>IF(B1990="","",IFERROR(INDEX('Registru note'!$C$5:$C$504,MATCH(B1990,'Registru note'!$B$5:$B$504,0)),""))</f>
        <v/>
      </c>
      <c r="H1990" s="25" t="str">
        <f t="shared" si="93"/>
        <v/>
      </c>
      <c r="I1990" s="25" t="str">
        <f t="shared" si="94"/>
        <v/>
      </c>
      <c r="J1990" s="15" t="str">
        <f>IF(B1990="","",IFERROR(INDEX('Registru note'!$D$5:$D$504,MATCH(B1990,'Registru note'!$B$5:$B$504,0)),""))</f>
        <v/>
      </c>
      <c r="K1990" s="17" t="str">
        <f>IF(AND(B1990="",D1990="",E1990=""),"",TRIM(IF(ISNA(MATCH(B1990,'Registru note'!$B$5:$B$504,0)),"Nota nu există în registru. ","")&amp;IF(D1990="","Lipsește contul debitor. ",IF(NOT(OR(ISNUMBER(MATCH(TRIM(IF(ISNUMBER(FIND(".",D1990)),LEFT(D1990,FIND(".",D1990)-1),D1990)),PlanCont,0)),ISNUMBER(MATCH(LEFT(TRIM(IF(ISNUMBER(FIND(".",D1990)),LEFT(D1990,FIND(".",D1990)-1),D1990)),4),PlanCont,0)),ISNUMBER(MATCH(LEFT(TRIM(IF(ISNUMBER(FIND(".",D1990)),LEFT(D1990,FIND(".",D1990)-1),D1990)),3),PlanCont,0)))),"Contul debitor nu există în plan. ",""))&amp;IF(E1990="","Lipsește contul creditor. ",IF(NOT(OR(ISNUMBER(MATCH(TRIM(IF(ISNUMBER(FIND(".",E1990)),LEFT(E1990,FIND(".",E1990)-1),E1990)),PlanCont,0)),ISNUMBER(MATCH(LEFT(TRIM(IF(ISNUMBER(FIND(".",E1990)),LEFT(E1990,FIND(".",E1990)-1),E1990)),4),PlanCont,0)),ISNUMBER(MATCH(LEFT(TRIM(IF(ISNUMBER(FIND(".",E1990)),LEFT(E1990,FIND(".",E1990)-1),E1990)),3),PlanCont,0)))),"Contul creditor nu există în plan. ",""))&amp;IF(AND(D1990&lt;&gt;"",TRIM(D1990&amp;"")=TRIM(E1990&amp;"")),"Același cont pe debit și credit. ","")&amp;IF(N(F1990)=0,"Lipsește suma. ","")&amp;IF(AND(N(F1990)&lt;0,J1990&lt;&gt;"Stornare"),"Sumă negativă într-o notă care nu e de stornare. ","")&amp;IF(C1990="","Lipsește explicația. ","")))</f>
        <v/>
      </c>
      <c r="L1990" s="1" t="str">
        <f>IF(B1990="","",B1990&amp;"|"&amp;COUNTIF($B$5:B1990,B1990))</f>
        <v/>
      </c>
      <c r="M1990" s="1" t="str">
        <f t="shared" si="95"/>
        <v/>
      </c>
    </row>
    <row r="1991" spans="2:13" x14ac:dyDescent="0.2">
      <c r="B1991" s="18"/>
      <c r="C1991" s="13"/>
      <c r="D1991" s="22"/>
      <c r="E1991" s="22"/>
      <c r="F1991" s="23"/>
      <c r="G1991" s="24" t="str">
        <f>IF(B1991="","",IFERROR(INDEX('Registru note'!$C$5:$C$504,MATCH(B1991,'Registru note'!$B$5:$B$504,0)),""))</f>
        <v/>
      </c>
      <c r="H1991" s="25" t="str">
        <f t="shared" si="93"/>
        <v/>
      </c>
      <c r="I1991" s="25" t="str">
        <f t="shared" si="94"/>
        <v/>
      </c>
      <c r="J1991" s="15" t="str">
        <f>IF(B1991="","",IFERROR(INDEX('Registru note'!$D$5:$D$504,MATCH(B1991,'Registru note'!$B$5:$B$504,0)),""))</f>
        <v/>
      </c>
      <c r="K1991" s="17" t="str">
        <f>IF(AND(B1991="",D1991="",E1991=""),"",TRIM(IF(ISNA(MATCH(B1991,'Registru note'!$B$5:$B$504,0)),"Nota nu există în registru. ","")&amp;IF(D1991="","Lipsește contul debitor. ",IF(NOT(OR(ISNUMBER(MATCH(TRIM(IF(ISNUMBER(FIND(".",D1991)),LEFT(D1991,FIND(".",D1991)-1),D1991)),PlanCont,0)),ISNUMBER(MATCH(LEFT(TRIM(IF(ISNUMBER(FIND(".",D1991)),LEFT(D1991,FIND(".",D1991)-1),D1991)),4),PlanCont,0)),ISNUMBER(MATCH(LEFT(TRIM(IF(ISNUMBER(FIND(".",D1991)),LEFT(D1991,FIND(".",D1991)-1),D1991)),3),PlanCont,0)))),"Contul debitor nu există în plan. ",""))&amp;IF(E1991="","Lipsește contul creditor. ",IF(NOT(OR(ISNUMBER(MATCH(TRIM(IF(ISNUMBER(FIND(".",E1991)),LEFT(E1991,FIND(".",E1991)-1),E1991)),PlanCont,0)),ISNUMBER(MATCH(LEFT(TRIM(IF(ISNUMBER(FIND(".",E1991)),LEFT(E1991,FIND(".",E1991)-1),E1991)),4),PlanCont,0)),ISNUMBER(MATCH(LEFT(TRIM(IF(ISNUMBER(FIND(".",E1991)),LEFT(E1991,FIND(".",E1991)-1),E1991)),3),PlanCont,0)))),"Contul creditor nu există în plan. ",""))&amp;IF(AND(D1991&lt;&gt;"",TRIM(D1991&amp;"")=TRIM(E1991&amp;"")),"Același cont pe debit și credit. ","")&amp;IF(N(F1991)=0,"Lipsește suma. ","")&amp;IF(AND(N(F1991)&lt;0,J1991&lt;&gt;"Stornare"),"Sumă negativă într-o notă care nu e de stornare. ","")&amp;IF(C1991="","Lipsește explicația. ","")))</f>
        <v/>
      </c>
      <c r="L1991" s="1" t="str">
        <f>IF(B1991="","",B1991&amp;"|"&amp;COUNTIF($B$5:B1991,B1991))</f>
        <v/>
      </c>
      <c r="M1991" s="1" t="str">
        <f t="shared" si="95"/>
        <v/>
      </c>
    </row>
    <row r="1992" spans="2:13" x14ac:dyDescent="0.2">
      <c r="B1992" s="18"/>
      <c r="C1992" s="13"/>
      <c r="D1992" s="22"/>
      <c r="E1992" s="22"/>
      <c r="F1992" s="23"/>
      <c r="G1992" s="24" t="str">
        <f>IF(B1992="","",IFERROR(INDEX('Registru note'!$C$5:$C$504,MATCH(B1992,'Registru note'!$B$5:$B$504,0)),""))</f>
        <v/>
      </c>
      <c r="H1992" s="25" t="str">
        <f t="shared" si="93"/>
        <v/>
      </c>
      <c r="I1992" s="25" t="str">
        <f t="shared" si="94"/>
        <v/>
      </c>
      <c r="J1992" s="15" t="str">
        <f>IF(B1992="","",IFERROR(INDEX('Registru note'!$D$5:$D$504,MATCH(B1992,'Registru note'!$B$5:$B$504,0)),""))</f>
        <v/>
      </c>
      <c r="K1992" s="17" t="str">
        <f>IF(AND(B1992="",D1992="",E1992=""),"",TRIM(IF(ISNA(MATCH(B1992,'Registru note'!$B$5:$B$504,0)),"Nota nu există în registru. ","")&amp;IF(D1992="","Lipsește contul debitor. ",IF(NOT(OR(ISNUMBER(MATCH(TRIM(IF(ISNUMBER(FIND(".",D1992)),LEFT(D1992,FIND(".",D1992)-1),D1992)),PlanCont,0)),ISNUMBER(MATCH(LEFT(TRIM(IF(ISNUMBER(FIND(".",D1992)),LEFT(D1992,FIND(".",D1992)-1),D1992)),4),PlanCont,0)),ISNUMBER(MATCH(LEFT(TRIM(IF(ISNUMBER(FIND(".",D1992)),LEFT(D1992,FIND(".",D1992)-1),D1992)),3),PlanCont,0)))),"Contul debitor nu există în plan. ",""))&amp;IF(E1992="","Lipsește contul creditor. ",IF(NOT(OR(ISNUMBER(MATCH(TRIM(IF(ISNUMBER(FIND(".",E1992)),LEFT(E1992,FIND(".",E1992)-1),E1992)),PlanCont,0)),ISNUMBER(MATCH(LEFT(TRIM(IF(ISNUMBER(FIND(".",E1992)),LEFT(E1992,FIND(".",E1992)-1),E1992)),4),PlanCont,0)),ISNUMBER(MATCH(LEFT(TRIM(IF(ISNUMBER(FIND(".",E1992)),LEFT(E1992,FIND(".",E1992)-1),E1992)),3),PlanCont,0)))),"Contul creditor nu există în plan. ",""))&amp;IF(AND(D1992&lt;&gt;"",TRIM(D1992&amp;"")=TRIM(E1992&amp;"")),"Același cont pe debit și credit. ","")&amp;IF(N(F1992)=0,"Lipsește suma. ","")&amp;IF(AND(N(F1992)&lt;0,J1992&lt;&gt;"Stornare"),"Sumă negativă într-o notă care nu e de stornare. ","")&amp;IF(C1992="","Lipsește explicația. ","")))</f>
        <v/>
      </c>
      <c r="L1992" s="1" t="str">
        <f>IF(B1992="","",B1992&amp;"|"&amp;COUNTIF($B$5:B1992,B1992))</f>
        <v/>
      </c>
      <c r="M1992" s="1" t="str">
        <f t="shared" si="95"/>
        <v/>
      </c>
    </row>
    <row r="1993" spans="2:13" x14ac:dyDescent="0.2">
      <c r="B1993" s="18"/>
      <c r="C1993" s="13"/>
      <c r="D1993" s="22"/>
      <c r="E1993" s="22"/>
      <c r="F1993" s="23"/>
      <c r="G1993" s="24" t="str">
        <f>IF(B1993="","",IFERROR(INDEX('Registru note'!$C$5:$C$504,MATCH(B1993,'Registru note'!$B$5:$B$504,0)),""))</f>
        <v/>
      </c>
      <c r="H1993" s="25" t="str">
        <f t="shared" si="93"/>
        <v/>
      </c>
      <c r="I1993" s="25" t="str">
        <f t="shared" si="94"/>
        <v/>
      </c>
      <c r="J1993" s="15" t="str">
        <f>IF(B1993="","",IFERROR(INDEX('Registru note'!$D$5:$D$504,MATCH(B1993,'Registru note'!$B$5:$B$504,0)),""))</f>
        <v/>
      </c>
      <c r="K1993" s="17" t="str">
        <f>IF(AND(B1993="",D1993="",E1993=""),"",TRIM(IF(ISNA(MATCH(B1993,'Registru note'!$B$5:$B$504,0)),"Nota nu există în registru. ","")&amp;IF(D1993="","Lipsește contul debitor. ",IF(NOT(OR(ISNUMBER(MATCH(TRIM(IF(ISNUMBER(FIND(".",D1993)),LEFT(D1993,FIND(".",D1993)-1),D1993)),PlanCont,0)),ISNUMBER(MATCH(LEFT(TRIM(IF(ISNUMBER(FIND(".",D1993)),LEFT(D1993,FIND(".",D1993)-1),D1993)),4),PlanCont,0)),ISNUMBER(MATCH(LEFT(TRIM(IF(ISNUMBER(FIND(".",D1993)),LEFT(D1993,FIND(".",D1993)-1),D1993)),3),PlanCont,0)))),"Contul debitor nu există în plan. ",""))&amp;IF(E1993="","Lipsește contul creditor. ",IF(NOT(OR(ISNUMBER(MATCH(TRIM(IF(ISNUMBER(FIND(".",E1993)),LEFT(E1993,FIND(".",E1993)-1),E1993)),PlanCont,0)),ISNUMBER(MATCH(LEFT(TRIM(IF(ISNUMBER(FIND(".",E1993)),LEFT(E1993,FIND(".",E1993)-1),E1993)),4),PlanCont,0)),ISNUMBER(MATCH(LEFT(TRIM(IF(ISNUMBER(FIND(".",E1993)),LEFT(E1993,FIND(".",E1993)-1),E1993)),3),PlanCont,0)))),"Contul creditor nu există în plan. ",""))&amp;IF(AND(D1993&lt;&gt;"",TRIM(D1993&amp;"")=TRIM(E1993&amp;"")),"Același cont pe debit și credit. ","")&amp;IF(N(F1993)=0,"Lipsește suma. ","")&amp;IF(AND(N(F1993)&lt;0,J1993&lt;&gt;"Stornare"),"Sumă negativă într-o notă care nu e de stornare. ","")&amp;IF(C1993="","Lipsește explicația. ","")))</f>
        <v/>
      </c>
      <c r="L1993" s="1" t="str">
        <f>IF(B1993="","",B1993&amp;"|"&amp;COUNTIF($B$5:B1993,B1993))</f>
        <v/>
      </c>
      <c r="M1993" s="1" t="str">
        <f t="shared" si="95"/>
        <v/>
      </c>
    </row>
    <row r="1994" spans="2:13" x14ac:dyDescent="0.2">
      <c r="B1994" s="18"/>
      <c r="C1994" s="13"/>
      <c r="D1994" s="22"/>
      <c r="E1994" s="22"/>
      <c r="F1994" s="23"/>
      <c r="G1994" s="24" t="str">
        <f>IF(B1994="","",IFERROR(INDEX('Registru note'!$C$5:$C$504,MATCH(B1994,'Registru note'!$B$5:$B$504,0)),""))</f>
        <v/>
      </c>
      <c r="H1994" s="25" t="str">
        <f t="shared" si="93"/>
        <v/>
      </c>
      <c r="I1994" s="25" t="str">
        <f t="shared" si="94"/>
        <v/>
      </c>
      <c r="J1994" s="15" t="str">
        <f>IF(B1994="","",IFERROR(INDEX('Registru note'!$D$5:$D$504,MATCH(B1994,'Registru note'!$B$5:$B$504,0)),""))</f>
        <v/>
      </c>
      <c r="K1994" s="17" t="str">
        <f>IF(AND(B1994="",D1994="",E1994=""),"",TRIM(IF(ISNA(MATCH(B1994,'Registru note'!$B$5:$B$504,0)),"Nota nu există în registru. ","")&amp;IF(D1994="","Lipsește contul debitor. ",IF(NOT(OR(ISNUMBER(MATCH(TRIM(IF(ISNUMBER(FIND(".",D1994)),LEFT(D1994,FIND(".",D1994)-1),D1994)),PlanCont,0)),ISNUMBER(MATCH(LEFT(TRIM(IF(ISNUMBER(FIND(".",D1994)),LEFT(D1994,FIND(".",D1994)-1),D1994)),4),PlanCont,0)),ISNUMBER(MATCH(LEFT(TRIM(IF(ISNUMBER(FIND(".",D1994)),LEFT(D1994,FIND(".",D1994)-1),D1994)),3),PlanCont,0)))),"Contul debitor nu există în plan. ",""))&amp;IF(E1994="","Lipsește contul creditor. ",IF(NOT(OR(ISNUMBER(MATCH(TRIM(IF(ISNUMBER(FIND(".",E1994)),LEFT(E1994,FIND(".",E1994)-1),E1994)),PlanCont,0)),ISNUMBER(MATCH(LEFT(TRIM(IF(ISNUMBER(FIND(".",E1994)),LEFT(E1994,FIND(".",E1994)-1),E1994)),4),PlanCont,0)),ISNUMBER(MATCH(LEFT(TRIM(IF(ISNUMBER(FIND(".",E1994)),LEFT(E1994,FIND(".",E1994)-1),E1994)),3),PlanCont,0)))),"Contul creditor nu există în plan. ",""))&amp;IF(AND(D1994&lt;&gt;"",TRIM(D1994&amp;"")=TRIM(E1994&amp;"")),"Același cont pe debit și credit. ","")&amp;IF(N(F1994)=0,"Lipsește suma. ","")&amp;IF(AND(N(F1994)&lt;0,J1994&lt;&gt;"Stornare"),"Sumă negativă într-o notă care nu e de stornare. ","")&amp;IF(C1994="","Lipsește explicația. ","")))</f>
        <v/>
      </c>
      <c r="L1994" s="1" t="str">
        <f>IF(B1994="","",B1994&amp;"|"&amp;COUNTIF($B$5:B1994,B1994))</f>
        <v/>
      </c>
      <c r="M1994" s="1" t="str">
        <f t="shared" si="95"/>
        <v/>
      </c>
    </row>
    <row r="1995" spans="2:13" x14ac:dyDescent="0.2">
      <c r="B1995" s="18"/>
      <c r="C1995" s="13"/>
      <c r="D1995" s="22"/>
      <c r="E1995" s="22"/>
      <c r="F1995" s="23"/>
      <c r="G1995" s="24" t="str">
        <f>IF(B1995="","",IFERROR(INDEX('Registru note'!$C$5:$C$504,MATCH(B1995,'Registru note'!$B$5:$B$504,0)),""))</f>
        <v/>
      </c>
      <c r="H1995" s="25" t="str">
        <f t="shared" si="93"/>
        <v/>
      </c>
      <c r="I1995" s="25" t="str">
        <f t="shared" si="94"/>
        <v/>
      </c>
      <c r="J1995" s="15" t="str">
        <f>IF(B1995="","",IFERROR(INDEX('Registru note'!$D$5:$D$504,MATCH(B1995,'Registru note'!$B$5:$B$504,0)),""))</f>
        <v/>
      </c>
      <c r="K1995" s="17" t="str">
        <f>IF(AND(B1995="",D1995="",E1995=""),"",TRIM(IF(ISNA(MATCH(B1995,'Registru note'!$B$5:$B$504,0)),"Nota nu există în registru. ","")&amp;IF(D1995="","Lipsește contul debitor. ",IF(NOT(OR(ISNUMBER(MATCH(TRIM(IF(ISNUMBER(FIND(".",D1995)),LEFT(D1995,FIND(".",D1995)-1),D1995)),PlanCont,0)),ISNUMBER(MATCH(LEFT(TRIM(IF(ISNUMBER(FIND(".",D1995)),LEFT(D1995,FIND(".",D1995)-1),D1995)),4),PlanCont,0)),ISNUMBER(MATCH(LEFT(TRIM(IF(ISNUMBER(FIND(".",D1995)),LEFT(D1995,FIND(".",D1995)-1),D1995)),3),PlanCont,0)))),"Contul debitor nu există în plan. ",""))&amp;IF(E1995="","Lipsește contul creditor. ",IF(NOT(OR(ISNUMBER(MATCH(TRIM(IF(ISNUMBER(FIND(".",E1995)),LEFT(E1995,FIND(".",E1995)-1),E1995)),PlanCont,0)),ISNUMBER(MATCH(LEFT(TRIM(IF(ISNUMBER(FIND(".",E1995)),LEFT(E1995,FIND(".",E1995)-1),E1995)),4),PlanCont,0)),ISNUMBER(MATCH(LEFT(TRIM(IF(ISNUMBER(FIND(".",E1995)),LEFT(E1995,FIND(".",E1995)-1),E1995)),3),PlanCont,0)))),"Contul creditor nu există în plan. ",""))&amp;IF(AND(D1995&lt;&gt;"",TRIM(D1995&amp;"")=TRIM(E1995&amp;"")),"Același cont pe debit și credit. ","")&amp;IF(N(F1995)=0,"Lipsește suma. ","")&amp;IF(AND(N(F1995)&lt;0,J1995&lt;&gt;"Stornare"),"Sumă negativă într-o notă care nu e de stornare. ","")&amp;IF(C1995="","Lipsește explicația. ","")))</f>
        <v/>
      </c>
      <c r="L1995" s="1" t="str">
        <f>IF(B1995="","",B1995&amp;"|"&amp;COUNTIF($B$5:B1995,B1995))</f>
        <v/>
      </c>
      <c r="M1995" s="1" t="str">
        <f t="shared" si="95"/>
        <v/>
      </c>
    </row>
    <row r="1996" spans="2:13" x14ac:dyDescent="0.2">
      <c r="B1996" s="18"/>
      <c r="C1996" s="13"/>
      <c r="D1996" s="22"/>
      <c r="E1996" s="22"/>
      <c r="F1996" s="23"/>
      <c r="G1996" s="24" t="str">
        <f>IF(B1996="","",IFERROR(INDEX('Registru note'!$C$5:$C$504,MATCH(B1996,'Registru note'!$B$5:$B$504,0)),""))</f>
        <v/>
      </c>
      <c r="H1996" s="25" t="str">
        <f t="shared" si="93"/>
        <v/>
      </c>
      <c r="I1996" s="25" t="str">
        <f t="shared" si="94"/>
        <v/>
      </c>
      <c r="J1996" s="15" t="str">
        <f>IF(B1996="","",IFERROR(INDEX('Registru note'!$D$5:$D$504,MATCH(B1996,'Registru note'!$B$5:$B$504,0)),""))</f>
        <v/>
      </c>
      <c r="K1996" s="17" t="str">
        <f>IF(AND(B1996="",D1996="",E1996=""),"",TRIM(IF(ISNA(MATCH(B1996,'Registru note'!$B$5:$B$504,0)),"Nota nu există în registru. ","")&amp;IF(D1996="","Lipsește contul debitor. ",IF(NOT(OR(ISNUMBER(MATCH(TRIM(IF(ISNUMBER(FIND(".",D1996)),LEFT(D1996,FIND(".",D1996)-1),D1996)),PlanCont,0)),ISNUMBER(MATCH(LEFT(TRIM(IF(ISNUMBER(FIND(".",D1996)),LEFT(D1996,FIND(".",D1996)-1),D1996)),4),PlanCont,0)),ISNUMBER(MATCH(LEFT(TRIM(IF(ISNUMBER(FIND(".",D1996)),LEFT(D1996,FIND(".",D1996)-1),D1996)),3),PlanCont,0)))),"Contul debitor nu există în plan. ",""))&amp;IF(E1996="","Lipsește contul creditor. ",IF(NOT(OR(ISNUMBER(MATCH(TRIM(IF(ISNUMBER(FIND(".",E1996)),LEFT(E1996,FIND(".",E1996)-1),E1996)),PlanCont,0)),ISNUMBER(MATCH(LEFT(TRIM(IF(ISNUMBER(FIND(".",E1996)),LEFT(E1996,FIND(".",E1996)-1),E1996)),4),PlanCont,0)),ISNUMBER(MATCH(LEFT(TRIM(IF(ISNUMBER(FIND(".",E1996)),LEFT(E1996,FIND(".",E1996)-1),E1996)),3),PlanCont,0)))),"Contul creditor nu există în plan. ",""))&amp;IF(AND(D1996&lt;&gt;"",TRIM(D1996&amp;"")=TRIM(E1996&amp;"")),"Același cont pe debit și credit. ","")&amp;IF(N(F1996)=0,"Lipsește suma. ","")&amp;IF(AND(N(F1996)&lt;0,J1996&lt;&gt;"Stornare"),"Sumă negativă într-o notă care nu e de stornare. ","")&amp;IF(C1996="","Lipsește explicația. ","")))</f>
        <v/>
      </c>
      <c r="L1996" s="1" t="str">
        <f>IF(B1996="","",B1996&amp;"|"&amp;COUNTIF($B$5:B1996,B1996))</f>
        <v/>
      </c>
      <c r="M1996" s="1" t="str">
        <f t="shared" si="95"/>
        <v/>
      </c>
    </row>
    <row r="1997" spans="2:13" x14ac:dyDescent="0.2">
      <c r="B1997" s="18"/>
      <c r="C1997" s="13"/>
      <c r="D1997" s="22"/>
      <c r="E1997" s="22"/>
      <c r="F1997" s="23"/>
      <c r="G1997" s="24" t="str">
        <f>IF(B1997="","",IFERROR(INDEX('Registru note'!$C$5:$C$504,MATCH(B1997,'Registru note'!$B$5:$B$504,0)),""))</f>
        <v/>
      </c>
      <c r="H1997" s="25" t="str">
        <f t="shared" si="93"/>
        <v/>
      </c>
      <c r="I1997" s="25" t="str">
        <f t="shared" si="94"/>
        <v/>
      </c>
      <c r="J1997" s="15" t="str">
        <f>IF(B1997="","",IFERROR(INDEX('Registru note'!$D$5:$D$504,MATCH(B1997,'Registru note'!$B$5:$B$504,0)),""))</f>
        <v/>
      </c>
      <c r="K1997" s="17" t="str">
        <f>IF(AND(B1997="",D1997="",E1997=""),"",TRIM(IF(ISNA(MATCH(B1997,'Registru note'!$B$5:$B$504,0)),"Nota nu există în registru. ","")&amp;IF(D1997="","Lipsește contul debitor. ",IF(NOT(OR(ISNUMBER(MATCH(TRIM(IF(ISNUMBER(FIND(".",D1997)),LEFT(D1997,FIND(".",D1997)-1),D1997)),PlanCont,0)),ISNUMBER(MATCH(LEFT(TRIM(IF(ISNUMBER(FIND(".",D1997)),LEFT(D1997,FIND(".",D1997)-1),D1997)),4),PlanCont,0)),ISNUMBER(MATCH(LEFT(TRIM(IF(ISNUMBER(FIND(".",D1997)),LEFT(D1997,FIND(".",D1997)-1),D1997)),3),PlanCont,0)))),"Contul debitor nu există în plan. ",""))&amp;IF(E1997="","Lipsește contul creditor. ",IF(NOT(OR(ISNUMBER(MATCH(TRIM(IF(ISNUMBER(FIND(".",E1997)),LEFT(E1997,FIND(".",E1997)-1),E1997)),PlanCont,0)),ISNUMBER(MATCH(LEFT(TRIM(IF(ISNUMBER(FIND(".",E1997)),LEFT(E1997,FIND(".",E1997)-1),E1997)),4),PlanCont,0)),ISNUMBER(MATCH(LEFT(TRIM(IF(ISNUMBER(FIND(".",E1997)),LEFT(E1997,FIND(".",E1997)-1),E1997)),3),PlanCont,0)))),"Contul creditor nu există în plan. ",""))&amp;IF(AND(D1997&lt;&gt;"",TRIM(D1997&amp;"")=TRIM(E1997&amp;"")),"Același cont pe debit și credit. ","")&amp;IF(N(F1997)=0,"Lipsește suma. ","")&amp;IF(AND(N(F1997)&lt;0,J1997&lt;&gt;"Stornare"),"Sumă negativă într-o notă care nu e de stornare. ","")&amp;IF(C1997="","Lipsește explicația. ","")))</f>
        <v/>
      </c>
      <c r="L1997" s="1" t="str">
        <f>IF(B1997="","",B1997&amp;"|"&amp;COUNTIF($B$5:B1997,B1997))</f>
        <v/>
      </c>
      <c r="M1997" s="1" t="str">
        <f t="shared" si="95"/>
        <v/>
      </c>
    </row>
    <row r="1998" spans="2:13" x14ac:dyDescent="0.2">
      <c r="B1998" s="18"/>
      <c r="C1998" s="13"/>
      <c r="D1998" s="22"/>
      <c r="E1998" s="22"/>
      <c r="F1998" s="23"/>
      <c r="G1998" s="24" t="str">
        <f>IF(B1998="","",IFERROR(INDEX('Registru note'!$C$5:$C$504,MATCH(B1998,'Registru note'!$B$5:$B$504,0)),""))</f>
        <v/>
      </c>
      <c r="H1998" s="25" t="str">
        <f t="shared" si="93"/>
        <v/>
      </c>
      <c r="I1998" s="25" t="str">
        <f t="shared" si="94"/>
        <v/>
      </c>
      <c r="J1998" s="15" t="str">
        <f>IF(B1998="","",IFERROR(INDEX('Registru note'!$D$5:$D$504,MATCH(B1998,'Registru note'!$B$5:$B$504,0)),""))</f>
        <v/>
      </c>
      <c r="K1998" s="17" t="str">
        <f>IF(AND(B1998="",D1998="",E1998=""),"",TRIM(IF(ISNA(MATCH(B1998,'Registru note'!$B$5:$B$504,0)),"Nota nu există în registru. ","")&amp;IF(D1998="","Lipsește contul debitor. ",IF(NOT(OR(ISNUMBER(MATCH(TRIM(IF(ISNUMBER(FIND(".",D1998)),LEFT(D1998,FIND(".",D1998)-1),D1998)),PlanCont,0)),ISNUMBER(MATCH(LEFT(TRIM(IF(ISNUMBER(FIND(".",D1998)),LEFT(D1998,FIND(".",D1998)-1),D1998)),4),PlanCont,0)),ISNUMBER(MATCH(LEFT(TRIM(IF(ISNUMBER(FIND(".",D1998)),LEFT(D1998,FIND(".",D1998)-1),D1998)),3),PlanCont,0)))),"Contul debitor nu există în plan. ",""))&amp;IF(E1998="","Lipsește contul creditor. ",IF(NOT(OR(ISNUMBER(MATCH(TRIM(IF(ISNUMBER(FIND(".",E1998)),LEFT(E1998,FIND(".",E1998)-1),E1998)),PlanCont,0)),ISNUMBER(MATCH(LEFT(TRIM(IF(ISNUMBER(FIND(".",E1998)),LEFT(E1998,FIND(".",E1998)-1),E1998)),4),PlanCont,0)),ISNUMBER(MATCH(LEFT(TRIM(IF(ISNUMBER(FIND(".",E1998)),LEFT(E1998,FIND(".",E1998)-1),E1998)),3),PlanCont,0)))),"Contul creditor nu există în plan. ",""))&amp;IF(AND(D1998&lt;&gt;"",TRIM(D1998&amp;"")=TRIM(E1998&amp;"")),"Același cont pe debit și credit. ","")&amp;IF(N(F1998)=0,"Lipsește suma. ","")&amp;IF(AND(N(F1998)&lt;0,J1998&lt;&gt;"Stornare"),"Sumă negativă într-o notă care nu e de stornare. ","")&amp;IF(C1998="","Lipsește explicația. ","")))</f>
        <v/>
      </c>
      <c r="L1998" s="1" t="str">
        <f>IF(B1998="","",B1998&amp;"|"&amp;COUNTIF($B$5:B1998,B1998))</f>
        <v/>
      </c>
      <c r="M1998" s="1" t="str">
        <f t="shared" si="95"/>
        <v/>
      </c>
    </row>
    <row r="1999" spans="2:13" x14ac:dyDescent="0.2">
      <c r="B1999" s="18"/>
      <c r="C1999" s="13"/>
      <c r="D1999" s="22"/>
      <c r="E1999" s="22"/>
      <c r="F1999" s="23"/>
      <c r="G1999" s="24" t="str">
        <f>IF(B1999="","",IFERROR(INDEX('Registru note'!$C$5:$C$504,MATCH(B1999,'Registru note'!$B$5:$B$504,0)),""))</f>
        <v/>
      </c>
      <c r="H1999" s="25" t="str">
        <f t="shared" si="93"/>
        <v/>
      </c>
      <c r="I1999" s="25" t="str">
        <f t="shared" si="94"/>
        <v/>
      </c>
      <c r="J1999" s="15" t="str">
        <f>IF(B1999="","",IFERROR(INDEX('Registru note'!$D$5:$D$504,MATCH(B1999,'Registru note'!$B$5:$B$504,0)),""))</f>
        <v/>
      </c>
      <c r="K1999" s="17" t="str">
        <f>IF(AND(B1999="",D1999="",E1999=""),"",TRIM(IF(ISNA(MATCH(B1999,'Registru note'!$B$5:$B$504,0)),"Nota nu există în registru. ","")&amp;IF(D1999="","Lipsește contul debitor. ",IF(NOT(OR(ISNUMBER(MATCH(TRIM(IF(ISNUMBER(FIND(".",D1999)),LEFT(D1999,FIND(".",D1999)-1),D1999)),PlanCont,0)),ISNUMBER(MATCH(LEFT(TRIM(IF(ISNUMBER(FIND(".",D1999)),LEFT(D1999,FIND(".",D1999)-1),D1999)),4),PlanCont,0)),ISNUMBER(MATCH(LEFT(TRIM(IF(ISNUMBER(FIND(".",D1999)),LEFT(D1999,FIND(".",D1999)-1),D1999)),3),PlanCont,0)))),"Contul debitor nu există în plan. ",""))&amp;IF(E1999="","Lipsește contul creditor. ",IF(NOT(OR(ISNUMBER(MATCH(TRIM(IF(ISNUMBER(FIND(".",E1999)),LEFT(E1999,FIND(".",E1999)-1),E1999)),PlanCont,0)),ISNUMBER(MATCH(LEFT(TRIM(IF(ISNUMBER(FIND(".",E1999)),LEFT(E1999,FIND(".",E1999)-1),E1999)),4),PlanCont,0)),ISNUMBER(MATCH(LEFT(TRIM(IF(ISNUMBER(FIND(".",E1999)),LEFT(E1999,FIND(".",E1999)-1),E1999)),3),PlanCont,0)))),"Contul creditor nu există în plan. ",""))&amp;IF(AND(D1999&lt;&gt;"",TRIM(D1999&amp;"")=TRIM(E1999&amp;"")),"Același cont pe debit și credit. ","")&amp;IF(N(F1999)=0,"Lipsește suma. ","")&amp;IF(AND(N(F1999)&lt;0,J1999&lt;&gt;"Stornare"),"Sumă negativă într-o notă care nu e de stornare. ","")&amp;IF(C1999="","Lipsește explicația. ","")))</f>
        <v/>
      </c>
      <c r="L1999" s="1" t="str">
        <f>IF(B1999="","",B1999&amp;"|"&amp;COUNTIF($B$5:B1999,B1999))</f>
        <v/>
      </c>
      <c r="M1999" s="1" t="str">
        <f t="shared" si="95"/>
        <v/>
      </c>
    </row>
    <row r="2000" spans="2:13" x14ac:dyDescent="0.2">
      <c r="B2000" s="18"/>
      <c r="C2000" s="13"/>
      <c r="D2000" s="22"/>
      <c r="E2000" s="22"/>
      <c r="F2000" s="23"/>
      <c r="G2000" s="24" t="str">
        <f>IF(B2000="","",IFERROR(INDEX('Registru note'!$C$5:$C$504,MATCH(B2000,'Registru note'!$B$5:$B$504,0)),""))</f>
        <v/>
      </c>
      <c r="H2000" s="25" t="str">
        <f t="shared" si="93"/>
        <v/>
      </c>
      <c r="I2000" s="25" t="str">
        <f t="shared" si="94"/>
        <v/>
      </c>
      <c r="J2000" s="15" t="str">
        <f>IF(B2000="","",IFERROR(INDEX('Registru note'!$D$5:$D$504,MATCH(B2000,'Registru note'!$B$5:$B$504,0)),""))</f>
        <v/>
      </c>
      <c r="K2000" s="17" t="str">
        <f>IF(AND(B2000="",D2000="",E2000=""),"",TRIM(IF(ISNA(MATCH(B2000,'Registru note'!$B$5:$B$504,0)),"Nota nu există în registru. ","")&amp;IF(D2000="","Lipsește contul debitor. ",IF(NOT(OR(ISNUMBER(MATCH(TRIM(IF(ISNUMBER(FIND(".",D2000)),LEFT(D2000,FIND(".",D2000)-1),D2000)),PlanCont,0)),ISNUMBER(MATCH(LEFT(TRIM(IF(ISNUMBER(FIND(".",D2000)),LEFT(D2000,FIND(".",D2000)-1),D2000)),4),PlanCont,0)),ISNUMBER(MATCH(LEFT(TRIM(IF(ISNUMBER(FIND(".",D2000)),LEFT(D2000,FIND(".",D2000)-1),D2000)),3),PlanCont,0)))),"Contul debitor nu există în plan. ",""))&amp;IF(E2000="","Lipsește contul creditor. ",IF(NOT(OR(ISNUMBER(MATCH(TRIM(IF(ISNUMBER(FIND(".",E2000)),LEFT(E2000,FIND(".",E2000)-1),E2000)),PlanCont,0)),ISNUMBER(MATCH(LEFT(TRIM(IF(ISNUMBER(FIND(".",E2000)),LEFT(E2000,FIND(".",E2000)-1),E2000)),4),PlanCont,0)),ISNUMBER(MATCH(LEFT(TRIM(IF(ISNUMBER(FIND(".",E2000)),LEFT(E2000,FIND(".",E2000)-1),E2000)),3),PlanCont,0)))),"Contul creditor nu există în plan. ",""))&amp;IF(AND(D2000&lt;&gt;"",TRIM(D2000&amp;"")=TRIM(E2000&amp;"")),"Același cont pe debit și credit. ","")&amp;IF(N(F2000)=0,"Lipsește suma. ","")&amp;IF(AND(N(F2000)&lt;0,J2000&lt;&gt;"Stornare"),"Sumă negativă într-o notă care nu e de stornare. ","")&amp;IF(C2000="","Lipsește explicația. ","")))</f>
        <v/>
      </c>
      <c r="L2000" s="1" t="str">
        <f>IF(B2000="","",B2000&amp;"|"&amp;COUNTIF($B$5:B2000,B2000))</f>
        <v/>
      </c>
      <c r="M2000" s="1" t="str">
        <f t="shared" si="95"/>
        <v/>
      </c>
    </row>
    <row r="2001" spans="2:13" x14ac:dyDescent="0.2">
      <c r="B2001" s="18"/>
      <c r="C2001" s="13"/>
      <c r="D2001" s="22"/>
      <c r="E2001" s="22"/>
      <c r="F2001" s="23"/>
      <c r="G2001" s="24" t="str">
        <f>IF(B2001="","",IFERROR(INDEX('Registru note'!$C$5:$C$504,MATCH(B2001,'Registru note'!$B$5:$B$504,0)),""))</f>
        <v/>
      </c>
      <c r="H2001" s="25" t="str">
        <f t="shared" si="93"/>
        <v/>
      </c>
      <c r="I2001" s="25" t="str">
        <f t="shared" si="94"/>
        <v/>
      </c>
      <c r="J2001" s="15" t="str">
        <f>IF(B2001="","",IFERROR(INDEX('Registru note'!$D$5:$D$504,MATCH(B2001,'Registru note'!$B$5:$B$504,0)),""))</f>
        <v/>
      </c>
      <c r="K2001" s="17" t="str">
        <f>IF(AND(B2001="",D2001="",E2001=""),"",TRIM(IF(ISNA(MATCH(B2001,'Registru note'!$B$5:$B$504,0)),"Nota nu există în registru. ","")&amp;IF(D2001="","Lipsește contul debitor. ",IF(NOT(OR(ISNUMBER(MATCH(TRIM(IF(ISNUMBER(FIND(".",D2001)),LEFT(D2001,FIND(".",D2001)-1),D2001)),PlanCont,0)),ISNUMBER(MATCH(LEFT(TRIM(IF(ISNUMBER(FIND(".",D2001)),LEFT(D2001,FIND(".",D2001)-1),D2001)),4),PlanCont,0)),ISNUMBER(MATCH(LEFT(TRIM(IF(ISNUMBER(FIND(".",D2001)),LEFT(D2001,FIND(".",D2001)-1),D2001)),3),PlanCont,0)))),"Contul debitor nu există în plan. ",""))&amp;IF(E2001="","Lipsește contul creditor. ",IF(NOT(OR(ISNUMBER(MATCH(TRIM(IF(ISNUMBER(FIND(".",E2001)),LEFT(E2001,FIND(".",E2001)-1),E2001)),PlanCont,0)),ISNUMBER(MATCH(LEFT(TRIM(IF(ISNUMBER(FIND(".",E2001)),LEFT(E2001,FIND(".",E2001)-1),E2001)),4),PlanCont,0)),ISNUMBER(MATCH(LEFT(TRIM(IF(ISNUMBER(FIND(".",E2001)),LEFT(E2001,FIND(".",E2001)-1),E2001)),3),PlanCont,0)))),"Contul creditor nu există în plan. ",""))&amp;IF(AND(D2001&lt;&gt;"",TRIM(D2001&amp;"")=TRIM(E2001&amp;"")),"Același cont pe debit și credit. ","")&amp;IF(N(F2001)=0,"Lipsește suma. ","")&amp;IF(AND(N(F2001)&lt;0,J2001&lt;&gt;"Stornare"),"Sumă negativă într-o notă care nu e de stornare. ","")&amp;IF(C2001="","Lipsește explicația. ","")))</f>
        <v/>
      </c>
      <c r="L2001" s="1" t="str">
        <f>IF(B2001="","",B2001&amp;"|"&amp;COUNTIF($B$5:B2001,B2001))</f>
        <v/>
      </c>
      <c r="M2001" s="1" t="str">
        <f t="shared" si="95"/>
        <v/>
      </c>
    </row>
    <row r="2002" spans="2:13" x14ac:dyDescent="0.2">
      <c r="B2002" s="18"/>
      <c r="C2002" s="13"/>
      <c r="D2002" s="22"/>
      <c r="E2002" s="22"/>
      <c r="F2002" s="23"/>
      <c r="G2002" s="24" t="str">
        <f>IF(B2002="","",IFERROR(INDEX('Registru note'!$C$5:$C$504,MATCH(B2002,'Registru note'!$B$5:$B$504,0)),""))</f>
        <v/>
      </c>
      <c r="H2002" s="25" t="str">
        <f t="shared" si="93"/>
        <v/>
      </c>
      <c r="I2002" s="25" t="str">
        <f t="shared" si="94"/>
        <v/>
      </c>
      <c r="J2002" s="15" t="str">
        <f>IF(B2002="","",IFERROR(INDEX('Registru note'!$D$5:$D$504,MATCH(B2002,'Registru note'!$B$5:$B$504,0)),""))</f>
        <v/>
      </c>
      <c r="K2002" s="17" t="str">
        <f>IF(AND(B2002="",D2002="",E2002=""),"",TRIM(IF(ISNA(MATCH(B2002,'Registru note'!$B$5:$B$504,0)),"Nota nu există în registru. ","")&amp;IF(D2002="","Lipsește contul debitor. ",IF(NOT(OR(ISNUMBER(MATCH(TRIM(IF(ISNUMBER(FIND(".",D2002)),LEFT(D2002,FIND(".",D2002)-1),D2002)),PlanCont,0)),ISNUMBER(MATCH(LEFT(TRIM(IF(ISNUMBER(FIND(".",D2002)),LEFT(D2002,FIND(".",D2002)-1),D2002)),4),PlanCont,0)),ISNUMBER(MATCH(LEFT(TRIM(IF(ISNUMBER(FIND(".",D2002)),LEFT(D2002,FIND(".",D2002)-1),D2002)),3),PlanCont,0)))),"Contul debitor nu există în plan. ",""))&amp;IF(E2002="","Lipsește contul creditor. ",IF(NOT(OR(ISNUMBER(MATCH(TRIM(IF(ISNUMBER(FIND(".",E2002)),LEFT(E2002,FIND(".",E2002)-1),E2002)),PlanCont,0)),ISNUMBER(MATCH(LEFT(TRIM(IF(ISNUMBER(FIND(".",E2002)),LEFT(E2002,FIND(".",E2002)-1),E2002)),4),PlanCont,0)),ISNUMBER(MATCH(LEFT(TRIM(IF(ISNUMBER(FIND(".",E2002)),LEFT(E2002,FIND(".",E2002)-1),E2002)),3),PlanCont,0)))),"Contul creditor nu există în plan. ",""))&amp;IF(AND(D2002&lt;&gt;"",TRIM(D2002&amp;"")=TRIM(E2002&amp;"")),"Același cont pe debit și credit. ","")&amp;IF(N(F2002)=0,"Lipsește suma. ","")&amp;IF(AND(N(F2002)&lt;0,J2002&lt;&gt;"Stornare"),"Sumă negativă într-o notă care nu e de stornare. ","")&amp;IF(C2002="","Lipsește explicația. ","")))</f>
        <v/>
      </c>
      <c r="L2002" s="1" t="str">
        <f>IF(B2002="","",B2002&amp;"|"&amp;COUNTIF($B$5:B2002,B2002))</f>
        <v/>
      </c>
      <c r="M2002" s="1" t="str">
        <f t="shared" si="95"/>
        <v/>
      </c>
    </row>
    <row r="2003" spans="2:13" x14ac:dyDescent="0.2">
      <c r="B2003" s="18"/>
      <c r="C2003" s="13"/>
      <c r="D2003" s="22"/>
      <c r="E2003" s="22"/>
      <c r="F2003" s="23"/>
      <c r="G2003" s="24" t="str">
        <f>IF(B2003="","",IFERROR(INDEX('Registru note'!$C$5:$C$504,MATCH(B2003,'Registru note'!$B$5:$B$504,0)),""))</f>
        <v/>
      </c>
      <c r="H2003" s="25" t="str">
        <f t="shared" si="93"/>
        <v/>
      </c>
      <c r="I2003" s="25" t="str">
        <f t="shared" si="94"/>
        <v/>
      </c>
      <c r="J2003" s="15" t="str">
        <f>IF(B2003="","",IFERROR(INDEX('Registru note'!$D$5:$D$504,MATCH(B2003,'Registru note'!$B$5:$B$504,0)),""))</f>
        <v/>
      </c>
      <c r="K2003" s="17" t="str">
        <f>IF(AND(B2003="",D2003="",E2003=""),"",TRIM(IF(ISNA(MATCH(B2003,'Registru note'!$B$5:$B$504,0)),"Nota nu există în registru. ","")&amp;IF(D2003="","Lipsește contul debitor. ",IF(NOT(OR(ISNUMBER(MATCH(TRIM(IF(ISNUMBER(FIND(".",D2003)),LEFT(D2003,FIND(".",D2003)-1),D2003)),PlanCont,0)),ISNUMBER(MATCH(LEFT(TRIM(IF(ISNUMBER(FIND(".",D2003)),LEFT(D2003,FIND(".",D2003)-1),D2003)),4),PlanCont,0)),ISNUMBER(MATCH(LEFT(TRIM(IF(ISNUMBER(FIND(".",D2003)),LEFT(D2003,FIND(".",D2003)-1),D2003)),3),PlanCont,0)))),"Contul debitor nu există în plan. ",""))&amp;IF(E2003="","Lipsește contul creditor. ",IF(NOT(OR(ISNUMBER(MATCH(TRIM(IF(ISNUMBER(FIND(".",E2003)),LEFT(E2003,FIND(".",E2003)-1),E2003)),PlanCont,0)),ISNUMBER(MATCH(LEFT(TRIM(IF(ISNUMBER(FIND(".",E2003)),LEFT(E2003,FIND(".",E2003)-1),E2003)),4),PlanCont,0)),ISNUMBER(MATCH(LEFT(TRIM(IF(ISNUMBER(FIND(".",E2003)),LEFT(E2003,FIND(".",E2003)-1),E2003)),3),PlanCont,0)))),"Contul creditor nu există în plan. ",""))&amp;IF(AND(D2003&lt;&gt;"",TRIM(D2003&amp;"")=TRIM(E2003&amp;"")),"Același cont pe debit și credit. ","")&amp;IF(N(F2003)=0,"Lipsește suma. ","")&amp;IF(AND(N(F2003)&lt;0,J2003&lt;&gt;"Stornare"),"Sumă negativă într-o notă care nu e de stornare. ","")&amp;IF(C2003="","Lipsește explicația. ","")))</f>
        <v/>
      </c>
      <c r="L2003" s="1" t="str">
        <f>IF(B2003="","",B2003&amp;"|"&amp;COUNTIF($B$5:B2003,B2003))</f>
        <v/>
      </c>
      <c r="M2003" s="1" t="str">
        <f t="shared" si="95"/>
        <v/>
      </c>
    </row>
    <row r="2004" spans="2:13" x14ac:dyDescent="0.2">
      <c r="B2004" s="18"/>
      <c r="C2004" s="13"/>
      <c r="D2004" s="22"/>
      <c r="E2004" s="22"/>
      <c r="F2004" s="23"/>
      <c r="G2004" s="24" t="str">
        <f>IF(B2004="","",IFERROR(INDEX('Registru note'!$C$5:$C$504,MATCH(B2004,'Registru note'!$B$5:$B$504,0)),""))</f>
        <v/>
      </c>
      <c r="H2004" s="25" t="str">
        <f t="shared" si="93"/>
        <v/>
      </c>
      <c r="I2004" s="25" t="str">
        <f t="shared" si="94"/>
        <v/>
      </c>
      <c r="J2004" s="15" t="str">
        <f>IF(B2004="","",IFERROR(INDEX('Registru note'!$D$5:$D$504,MATCH(B2004,'Registru note'!$B$5:$B$504,0)),""))</f>
        <v/>
      </c>
      <c r="K2004" s="17" t="str">
        <f>IF(AND(B2004="",D2004="",E2004=""),"",TRIM(IF(ISNA(MATCH(B2004,'Registru note'!$B$5:$B$504,0)),"Nota nu există în registru. ","")&amp;IF(D2004="","Lipsește contul debitor. ",IF(NOT(OR(ISNUMBER(MATCH(TRIM(IF(ISNUMBER(FIND(".",D2004)),LEFT(D2004,FIND(".",D2004)-1),D2004)),PlanCont,0)),ISNUMBER(MATCH(LEFT(TRIM(IF(ISNUMBER(FIND(".",D2004)),LEFT(D2004,FIND(".",D2004)-1),D2004)),4),PlanCont,0)),ISNUMBER(MATCH(LEFT(TRIM(IF(ISNUMBER(FIND(".",D2004)),LEFT(D2004,FIND(".",D2004)-1),D2004)),3),PlanCont,0)))),"Contul debitor nu există în plan. ",""))&amp;IF(E2004="","Lipsește contul creditor. ",IF(NOT(OR(ISNUMBER(MATCH(TRIM(IF(ISNUMBER(FIND(".",E2004)),LEFT(E2004,FIND(".",E2004)-1),E2004)),PlanCont,0)),ISNUMBER(MATCH(LEFT(TRIM(IF(ISNUMBER(FIND(".",E2004)),LEFT(E2004,FIND(".",E2004)-1),E2004)),4),PlanCont,0)),ISNUMBER(MATCH(LEFT(TRIM(IF(ISNUMBER(FIND(".",E2004)),LEFT(E2004,FIND(".",E2004)-1),E2004)),3),PlanCont,0)))),"Contul creditor nu există în plan. ",""))&amp;IF(AND(D2004&lt;&gt;"",TRIM(D2004&amp;"")=TRIM(E2004&amp;"")),"Același cont pe debit și credit. ","")&amp;IF(N(F2004)=0,"Lipsește suma. ","")&amp;IF(AND(N(F2004)&lt;0,J2004&lt;&gt;"Stornare"),"Sumă negativă într-o notă care nu e de stornare. ","")&amp;IF(C2004="","Lipsește explicația. ","")))</f>
        <v/>
      </c>
      <c r="L2004" s="1" t="str">
        <f>IF(B2004="","",B2004&amp;"|"&amp;COUNTIF($B$5:B2004,B2004))</f>
        <v/>
      </c>
      <c r="M2004" s="1" t="str">
        <f t="shared" si="95"/>
        <v/>
      </c>
    </row>
  </sheetData>
  <conditionalFormatting sqref="H5:I2004">
    <cfRule type="cellIs" dxfId="3" priority="1" stopIfTrue="1" operator="equal">
      <formula>"Cont inexistent în plan"</formula>
    </cfRule>
  </conditionalFormatting>
  <pageMargins left="0.7" right="0.7" top="0.75" bottom="0.75" header="0.3" footer="0.3"/>
  <ignoredErrors>
    <ignoredError sqref="B5:B35 D5:E3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467AD-0D90-479D-BFA5-A3C8694FF337}">
  <sheetPr>
    <pageSetUpPr fitToPage="1"/>
  </sheetPr>
  <dimension ref="B1:ZZ1000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4" width="11.7109375" style="1" customWidth="1"/>
    <col min="5" max="5" width="44.7109375" style="1" customWidth="1"/>
    <col min="6" max="7" width="10.7109375" style="1" customWidth="1"/>
    <col min="8" max="9" width="14.7109375" style="1" customWidth="1"/>
    <col min="10" max="10" width="3.7109375" style="1" customWidth="1"/>
    <col min="11" max="12" width="6.7109375" style="1" customWidth="1"/>
    <col min="13" max="16384" width="11.42578125" style="1"/>
  </cols>
  <sheetData>
    <row r="1" spans="2:12" ht="21" x14ac:dyDescent="0.35">
      <c r="B1" s="2" t="s">
        <v>256</v>
      </c>
    </row>
    <row r="2" spans="2:12" x14ac:dyDescent="0.2">
      <c r="B2" s="3" t="s">
        <v>257</v>
      </c>
    </row>
    <row r="3" spans="2:12" x14ac:dyDescent="0.2">
      <c r="B3" s="5" t="s">
        <v>262</v>
      </c>
      <c r="E3" s="46" t="str">
        <f>IF(ROUND(H3-I3,2)=0,"✔ Total debitor = total creditor","⚠ Totalurile diferă")</f>
        <v>✔ Total debitor = total creditor</v>
      </c>
      <c r="H3" s="26">
        <f>SUM(H5:H304)</f>
        <v>44433.33</v>
      </c>
      <c r="I3" s="26">
        <f>SUM(I5:I304)</f>
        <v>44433.33</v>
      </c>
    </row>
    <row r="4" spans="2:12" ht="30" customHeight="1" x14ac:dyDescent="0.2">
      <c r="B4" s="6" t="s">
        <v>258</v>
      </c>
      <c r="C4" s="6" t="s">
        <v>178</v>
      </c>
      <c r="D4" s="6" t="s">
        <v>259</v>
      </c>
      <c r="E4" s="6" t="s">
        <v>251</v>
      </c>
      <c r="F4" s="6" t="s">
        <v>221</v>
      </c>
      <c r="G4" s="6" t="s">
        <v>222</v>
      </c>
      <c r="H4" s="6" t="s">
        <v>260</v>
      </c>
      <c r="I4" s="6" t="s">
        <v>261</v>
      </c>
    </row>
    <row r="5" spans="2:12" x14ac:dyDescent="0.2">
      <c r="B5" s="42">
        <f t="shared" ref="B5:B68" si="0">IF(K5="","",ROW()-4)</f>
        <v>1</v>
      </c>
      <c r="C5" s="43">
        <f t="shared" ref="C5:C68" si="1">IF(K5="","",INDEX(ArData,L5))</f>
        <v>46322</v>
      </c>
      <c r="D5" s="42" t="str">
        <f t="shared" ref="D5:D68" si="2">IF(K5="","","NC "&amp;INDEX(ArNr,L5))</f>
        <v>NC 6</v>
      </c>
      <c r="E5" s="44" t="str">
        <f t="shared" ref="E5:E68" si="3">IF(K5="","",INDEX(ArExp,L5))</f>
        <v>Stornarea înregistrării facturii 778 pe contul 628</v>
      </c>
      <c r="F5" s="42" t="str">
        <f t="shared" ref="F5:F68" si="4">IF(K5="","",INDEX(ArD,L5))</f>
        <v>628</v>
      </c>
      <c r="G5" s="42" t="str">
        <f t="shared" ref="G5:G68" si="5">IF(K5="","",INDEX(ArC,L5))</f>
        <v>401</v>
      </c>
      <c r="H5" s="45">
        <f t="shared" ref="H5:H68" si="6">IF(K5="","",INDEX(ArSuma,L5))</f>
        <v>-1200</v>
      </c>
      <c r="I5" s="45">
        <f t="shared" ref="I5:I68" si="7">IF(K5="","",INDEX(ArSuma,L5))</f>
        <v>-1200</v>
      </c>
      <c r="K5" s="32">
        <f t="shared" ref="K5:K68" si="8">IFERROR(_xlfn.AGGREGATE(15,6,ArSort,ROW()-4),"")</f>
        <v>4632200016</v>
      </c>
      <c r="L5" s="32">
        <f t="shared" ref="L5:L68" si="9">IF(K5="","",MOD(K5,100000)-4)</f>
        <v>12</v>
      </c>
    </row>
    <row r="6" spans="2:12" x14ac:dyDescent="0.2">
      <c r="B6" s="42">
        <f t="shared" si="0"/>
        <v>2</v>
      </c>
      <c r="C6" s="43">
        <f t="shared" si="1"/>
        <v>46322</v>
      </c>
      <c r="D6" s="42" t="str">
        <f t="shared" si="2"/>
        <v>NC 7</v>
      </c>
      <c r="E6" s="44" t="str">
        <f t="shared" si="3"/>
        <v>Onorariu avocat – factura 778</v>
      </c>
      <c r="F6" s="42" t="str">
        <f t="shared" si="4"/>
        <v>622</v>
      </c>
      <c r="G6" s="42" t="str">
        <f t="shared" si="5"/>
        <v>401</v>
      </c>
      <c r="H6" s="45">
        <f t="shared" si="6"/>
        <v>1200</v>
      </c>
      <c r="I6" s="45">
        <f t="shared" si="7"/>
        <v>1200</v>
      </c>
      <c r="K6" s="32">
        <f t="shared" si="8"/>
        <v>4632200017</v>
      </c>
      <c r="L6" s="32">
        <f t="shared" si="9"/>
        <v>13</v>
      </c>
    </row>
    <row r="7" spans="2:12" x14ac:dyDescent="0.2">
      <c r="B7" s="42">
        <f t="shared" si="0"/>
        <v>3</v>
      </c>
      <c r="C7" s="43">
        <f t="shared" si="1"/>
        <v>46325</v>
      </c>
      <c r="D7" s="42" t="str">
        <f t="shared" si="2"/>
        <v>NC 4</v>
      </c>
      <c r="E7" s="44" t="str">
        <f t="shared" si="3"/>
        <v>Lipsă de mărfuri constatată la inventar</v>
      </c>
      <c r="F7" s="42" t="str">
        <f t="shared" si="4"/>
        <v>607</v>
      </c>
      <c r="G7" s="42" t="str">
        <f t="shared" si="5"/>
        <v>371</v>
      </c>
      <c r="H7" s="45">
        <f t="shared" si="6"/>
        <v>400</v>
      </c>
      <c r="I7" s="45">
        <f t="shared" si="7"/>
        <v>400</v>
      </c>
      <c r="K7" s="32">
        <f t="shared" si="8"/>
        <v>4632500014</v>
      </c>
      <c r="L7" s="32">
        <f t="shared" si="9"/>
        <v>10</v>
      </c>
    </row>
    <row r="8" spans="2:12" ht="25.5" x14ac:dyDescent="0.2">
      <c r="B8" s="42">
        <f t="shared" si="0"/>
        <v>4</v>
      </c>
      <c r="C8" s="43">
        <f t="shared" si="1"/>
        <v>46326</v>
      </c>
      <c r="D8" s="42" t="str">
        <f t="shared" si="2"/>
        <v>NC 1</v>
      </c>
      <c r="E8" s="44" t="str">
        <f t="shared" si="3"/>
        <v>Amortizarea echipamentelor și a mijloacelor de transport</v>
      </c>
      <c r="F8" s="42" t="str">
        <f t="shared" si="4"/>
        <v>6811</v>
      </c>
      <c r="G8" s="42" t="str">
        <f t="shared" si="5"/>
        <v>2813</v>
      </c>
      <c r="H8" s="45">
        <f t="shared" si="6"/>
        <v>2208.33</v>
      </c>
      <c r="I8" s="45">
        <f t="shared" si="7"/>
        <v>2208.33</v>
      </c>
      <c r="K8" s="32">
        <f t="shared" si="8"/>
        <v>4632600005</v>
      </c>
      <c r="L8" s="32">
        <f t="shared" si="9"/>
        <v>1</v>
      </c>
    </row>
    <row r="9" spans="2:12" x14ac:dyDescent="0.2">
      <c r="B9" s="42">
        <f t="shared" si="0"/>
        <v>5</v>
      </c>
      <c r="C9" s="43">
        <f t="shared" si="1"/>
        <v>46326</v>
      </c>
      <c r="D9" s="42" t="str">
        <f t="shared" si="2"/>
        <v>NC 1</v>
      </c>
      <c r="E9" s="44" t="str">
        <f t="shared" si="3"/>
        <v>Amortizarea licențelor software</v>
      </c>
      <c r="F9" s="42" t="str">
        <f t="shared" si="4"/>
        <v>6811</v>
      </c>
      <c r="G9" s="42" t="str">
        <f t="shared" si="5"/>
        <v>2808</v>
      </c>
      <c r="H9" s="45">
        <f t="shared" si="6"/>
        <v>250</v>
      </c>
      <c r="I9" s="45">
        <f t="shared" si="7"/>
        <v>250</v>
      </c>
      <c r="K9" s="32">
        <f t="shared" si="8"/>
        <v>4632600006</v>
      </c>
      <c r="L9" s="32">
        <f t="shared" si="9"/>
        <v>2</v>
      </c>
    </row>
    <row r="10" spans="2:12" x14ac:dyDescent="0.2">
      <c r="B10" s="42">
        <f t="shared" si="0"/>
        <v>6</v>
      </c>
      <c r="C10" s="43">
        <f t="shared" si="1"/>
        <v>46326</v>
      </c>
      <c r="D10" s="42" t="str">
        <f t="shared" si="2"/>
        <v>NC 2</v>
      </c>
      <c r="E10" s="44" t="str">
        <f t="shared" si="3"/>
        <v>Salariile brute ale lunii</v>
      </c>
      <c r="F10" s="42" t="str">
        <f t="shared" si="4"/>
        <v>641</v>
      </c>
      <c r="G10" s="42" t="str">
        <f t="shared" si="5"/>
        <v>421</v>
      </c>
      <c r="H10" s="45">
        <f t="shared" si="6"/>
        <v>18000</v>
      </c>
      <c r="I10" s="45">
        <f t="shared" si="7"/>
        <v>18000</v>
      </c>
      <c r="K10" s="32">
        <f t="shared" si="8"/>
        <v>4632600007</v>
      </c>
      <c r="L10" s="32">
        <f t="shared" si="9"/>
        <v>3</v>
      </c>
    </row>
    <row r="11" spans="2:12" x14ac:dyDescent="0.2">
      <c r="B11" s="42">
        <f t="shared" si="0"/>
        <v>7</v>
      </c>
      <c r="C11" s="43">
        <f t="shared" si="1"/>
        <v>46326</v>
      </c>
      <c r="D11" s="42" t="str">
        <f t="shared" si="2"/>
        <v>NC 2</v>
      </c>
      <c r="E11" s="44" t="str">
        <f t="shared" si="3"/>
        <v>Contribuția de asigurări sociale reținută</v>
      </c>
      <c r="F11" s="42" t="str">
        <f t="shared" si="4"/>
        <v>421</v>
      </c>
      <c r="G11" s="42" t="str">
        <f t="shared" si="5"/>
        <v>4315</v>
      </c>
      <c r="H11" s="45">
        <f t="shared" si="6"/>
        <v>4500</v>
      </c>
      <c r="I11" s="45">
        <f t="shared" si="7"/>
        <v>4500</v>
      </c>
      <c r="K11" s="32">
        <f t="shared" si="8"/>
        <v>4632600008</v>
      </c>
      <c r="L11" s="32">
        <f t="shared" si="9"/>
        <v>4</v>
      </c>
    </row>
    <row r="12" spans="2:12" x14ac:dyDescent="0.2">
      <c r="B12" s="42">
        <f t="shared" si="0"/>
        <v>8</v>
      </c>
      <c r="C12" s="43">
        <f t="shared" si="1"/>
        <v>46326</v>
      </c>
      <c r="D12" s="42" t="str">
        <f t="shared" si="2"/>
        <v>NC 2</v>
      </c>
      <c r="E12" s="44" t="str">
        <f t="shared" si="3"/>
        <v>Contribuția de asigurări sociale de sănătate reținută</v>
      </c>
      <c r="F12" s="42" t="str">
        <f t="shared" si="4"/>
        <v>421</v>
      </c>
      <c r="G12" s="42" t="str">
        <f t="shared" si="5"/>
        <v>4316</v>
      </c>
      <c r="H12" s="45">
        <f t="shared" si="6"/>
        <v>1800</v>
      </c>
      <c r="I12" s="45">
        <f t="shared" si="7"/>
        <v>1800</v>
      </c>
      <c r="K12" s="32">
        <f t="shared" si="8"/>
        <v>4632600009</v>
      </c>
      <c r="L12" s="32">
        <f t="shared" si="9"/>
        <v>5</v>
      </c>
    </row>
    <row r="13" spans="2:12" x14ac:dyDescent="0.2">
      <c r="B13" s="42">
        <f t="shared" si="0"/>
        <v>9</v>
      </c>
      <c r="C13" s="43">
        <f t="shared" si="1"/>
        <v>46326</v>
      </c>
      <c r="D13" s="42" t="str">
        <f t="shared" si="2"/>
        <v>NC 2</v>
      </c>
      <c r="E13" s="44" t="str">
        <f t="shared" si="3"/>
        <v>Impozitul pe salarii reținut</v>
      </c>
      <c r="F13" s="42" t="str">
        <f t="shared" si="4"/>
        <v>421</v>
      </c>
      <c r="G13" s="42" t="str">
        <f t="shared" si="5"/>
        <v>444</v>
      </c>
      <c r="H13" s="45">
        <f t="shared" si="6"/>
        <v>1170</v>
      </c>
      <c r="I13" s="45">
        <f t="shared" si="7"/>
        <v>1170</v>
      </c>
      <c r="K13" s="32">
        <f t="shared" si="8"/>
        <v>4632600010</v>
      </c>
      <c r="L13" s="32">
        <f t="shared" si="9"/>
        <v>6</v>
      </c>
    </row>
    <row r="14" spans="2:12" x14ac:dyDescent="0.2">
      <c r="B14" s="42">
        <f t="shared" si="0"/>
        <v>10</v>
      </c>
      <c r="C14" s="43">
        <f t="shared" si="1"/>
        <v>46326</v>
      </c>
      <c r="D14" s="42" t="str">
        <f t="shared" si="2"/>
        <v>NC 2</v>
      </c>
      <c r="E14" s="44" t="str">
        <f t="shared" si="3"/>
        <v>Contribuția asiguratorie pentru muncă</v>
      </c>
      <c r="F14" s="42" t="str">
        <f t="shared" si="4"/>
        <v>646</v>
      </c>
      <c r="G14" s="42" t="str">
        <f t="shared" si="5"/>
        <v>436</v>
      </c>
      <c r="H14" s="45">
        <f t="shared" si="6"/>
        <v>405</v>
      </c>
      <c r="I14" s="45">
        <f t="shared" si="7"/>
        <v>405</v>
      </c>
      <c r="K14" s="32">
        <f t="shared" si="8"/>
        <v>4632600011</v>
      </c>
      <c r="L14" s="32">
        <f t="shared" si="9"/>
        <v>7</v>
      </c>
    </row>
    <row r="15" spans="2:12" x14ac:dyDescent="0.2">
      <c r="B15" s="42">
        <f t="shared" si="0"/>
        <v>11</v>
      </c>
      <c r="C15" s="43">
        <f t="shared" si="1"/>
        <v>46326</v>
      </c>
      <c r="D15" s="42" t="str">
        <f t="shared" si="2"/>
        <v>NC 3</v>
      </c>
      <c r="E15" s="44" t="str">
        <f t="shared" si="3"/>
        <v>Compensarea TVA deductibile cu TVA colectată</v>
      </c>
      <c r="F15" s="42" t="str">
        <f t="shared" si="4"/>
        <v>4427</v>
      </c>
      <c r="G15" s="42" t="str">
        <f t="shared" si="5"/>
        <v>4426</v>
      </c>
      <c r="H15" s="45">
        <f t="shared" si="6"/>
        <v>9800</v>
      </c>
      <c r="I15" s="45">
        <f t="shared" si="7"/>
        <v>9800</v>
      </c>
      <c r="K15" s="32">
        <f t="shared" si="8"/>
        <v>4632600012</v>
      </c>
      <c r="L15" s="32">
        <f t="shared" si="9"/>
        <v>8</v>
      </c>
    </row>
    <row r="16" spans="2:12" x14ac:dyDescent="0.2">
      <c r="B16" s="42">
        <f t="shared" si="0"/>
        <v>12</v>
      </c>
      <c r="C16" s="43">
        <f t="shared" si="1"/>
        <v>46326</v>
      </c>
      <c r="D16" s="42" t="str">
        <f t="shared" si="2"/>
        <v>NC 3</v>
      </c>
      <c r="E16" s="44" t="str">
        <f t="shared" si="3"/>
        <v>TVA de plată pentru octombrie</v>
      </c>
      <c r="F16" s="42" t="str">
        <f t="shared" si="4"/>
        <v>4427</v>
      </c>
      <c r="G16" s="42" t="str">
        <f t="shared" si="5"/>
        <v>4423</v>
      </c>
      <c r="H16" s="45">
        <f t="shared" si="6"/>
        <v>3100</v>
      </c>
      <c r="I16" s="45">
        <f t="shared" si="7"/>
        <v>3100</v>
      </c>
      <c r="K16" s="32">
        <f t="shared" si="8"/>
        <v>4632600013</v>
      </c>
      <c r="L16" s="32">
        <f t="shared" si="9"/>
        <v>9</v>
      </c>
    </row>
    <row r="17" spans="2:12" x14ac:dyDescent="0.2">
      <c r="B17" s="42">
        <f t="shared" si="0"/>
        <v>13</v>
      </c>
      <c r="C17" s="43">
        <f t="shared" si="1"/>
        <v>46326</v>
      </c>
      <c r="D17" s="42" t="str">
        <f t="shared" si="2"/>
        <v>NC 5</v>
      </c>
      <c r="E17" s="44" t="str">
        <f t="shared" si="3"/>
        <v>Cota lunară din asigurarea plătită în avans</v>
      </c>
      <c r="F17" s="42" t="str">
        <f t="shared" si="4"/>
        <v>613</v>
      </c>
      <c r="G17" s="42" t="str">
        <f t="shared" si="5"/>
        <v>471</v>
      </c>
      <c r="H17" s="45">
        <f t="shared" si="6"/>
        <v>300</v>
      </c>
      <c r="I17" s="45">
        <f t="shared" si="7"/>
        <v>300</v>
      </c>
      <c r="K17" s="32">
        <f t="shared" si="8"/>
        <v>4632600015</v>
      </c>
      <c r="L17" s="32">
        <f t="shared" si="9"/>
        <v>11</v>
      </c>
    </row>
    <row r="18" spans="2:12" x14ac:dyDescent="0.2">
      <c r="B18" s="42">
        <f t="shared" si="0"/>
        <v>14</v>
      </c>
      <c r="C18" s="43">
        <f t="shared" si="1"/>
        <v>46326</v>
      </c>
      <c r="D18" s="42" t="str">
        <f t="shared" si="2"/>
        <v>NC 8</v>
      </c>
      <c r="E18" s="44" t="str">
        <f t="shared" si="3"/>
        <v>Compensare datorie – creanță Electro Plus SRL</v>
      </c>
      <c r="F18" s="42" t="str">
        <f t="shared" si="4"/>
        <v>401</v>
      </c>
      <c r="G18" s="42" t="str">
        <f t="shared" si="5"/>
        <v>4111</v>
      </c>
      <c r="H18" s="45">
        <f t="shared" si="6"/>
        <v>2500</v>
      </c>
      <c r="I18" s="45">
        <f t="shared" si="7"/>
        <v>2500</v>
      </c>
      <c r="K18" s="32">
        <f t="shared" si="8"/>
        <v>4632600018</v>
      </c>
      <c r="L18" s="32">
        <f t="shared" si="9"/>
        <v>14</v>
      </c>
    </row>
    <row r="19" spans="2:12" x14ac:dyDescent="0.2">
      <c r="B19" s="42" t="str">
        <f t="shared" si="0"/>
        <v/>
      </c>
      <c r="C19" s="43" t="str">
        <f t="shared" si="1"/>
        <v/>
      </c>
      <c r="D19" s="42" t="str">
        <f t="shared" si="2"/>
        <v/>
      </c>
      <c r="E19" s="44" t="str">
        <f t="shared" si="3"/>
        <v/>
      </c>
      <c r="F19" s="42" t="str">
        <f t="shared" si="4"/>
        <v/>
      </c>
      <c r="G19" s="42" t="str">
        <f t="shared" si="5"/>
        <v/>
      </c>
      <c r="H19" s="45" t="str">
        <f t="shared" si="6"/>
        <v/>
      </c>
      <c r="I19" s="45" t="str">
        <f t="shared" si="7"/>
        <v/>
      </c>
      <c r="K19" s="32" t="str">
        <f t="shared" si="8"/>
        <v/>
      </c>
      <c r="L19" s="32" t="str">
        <f t="shared" si="9"/>
        <v/>
      </c>
    </row>
    <row r="20" spans="2:12" x14ac:dyDescent="0.2">
      <c r="B20" s="42" t="str">
        <f t="shared" si="0"/>
        <v/>
      </c>
      <c r="C20" s="43" t="str">
        <f t="shared" si="1"/>
        <v/>
      </c>
      <c r="D20" s="42" t="str">
        <f t="shared" si="2"/>
        <v/>
      </c>
      <c r="E20" s="44" t="str">
        <f t="shared" si="3"/>
        <v/>
      </c>
      <c r="F20" s="42" t="str">
        <f t="shared" si="4"/>
        <v/>
      </c>
      <c r="G20" s="42" t="str">
        <f t="shared" si="5"/>
        <v/>
      </c>
      <c r="H20" s="45" t="str">
        <f t="shared" si="6"/>
        <v/>
      </c>
      <c r="I20" s="45" t="str">
        <f t="shared" si="7"/>
        <v/>
      </c>
      <c r="K20" s="32" t="str">
        <f t="shared" si="8"/>
        <v/>
      </c>
      <c r="L20" s="32" t="str">
        <f t="shared" si="9"/>
        <v/>
      </c>
    </row>
    <row r="21" spans="2:12" x14ac:dyDescent="0.2">
      <c r="B21" s="42" t="str">
        <f t="shared" si="0"/>
        <v/>
      </c>
      <c r="C21" s="43" t="str">
        <f t="shared" si="1"/>
        <v/>
      </c>
      <c r="D21" s="42" t="str">
        <f t="shared" si="2"/>
        <v/>
      </c>
      <c r="E21" s="44" t="str">
        <f t="shared" si="3"/>
        <v/>
      </c>
      <c r="F21" s="42" t="str">
        <f t="shared" si="4"/>
        <v/>
      </c>
      <c r="G21" s="42" t="str">
        <f t="shared" si="5"/>
        <v/>
      </c>
      <c r="H21" s="45" t="str">
        <f t="shared" si="6"/>
        <v/>
      </c>
      <c r="I21" s="45" t="str">
        <f t="shared" si="7"/>
        <v/>
      </c>
      <c r="K21" s="32" t="str">
        <f t="shared" si="8"/>
        <v/>
      </c>
      <c r="L21" s="32" t="str">
        <f t="shared" si="9"/>
        <v/>
      </c>
    </row>
    <row r="22" spans="2:12" x14ac:dyDescent="0.2">
      <c r="B22" s="42" t="str">
        <f t="shared" si="0"/>
        <v/>
      </c>
      <c r="C22" s="43" t="str">
        <f t="shared" si="1"/>
        <v/>
      </c>
      <c r="D22" s="42" t="str">
        <f t="shared" si="2"/>
        <v/>
      </c>
      <c r="E22" s="44" t="str">
        <f t="shared" si="3"/>
        <v/>
      </c>
      <c r="F22" s="42" t="str">
        <f t="shared" si="4"/>
        <v/>
      </c>
      <c r="G22" s="42" t="str">
        <f t="shared" si="5"/>
        <v/>
      </c>
      <c r="H22" s="45" t="str">
        <f t="shared" si="6"/>
        <v/>
      </c>
      <c r="I22" s="45" t="str">
        <f t="shared" si="7"/>
        <v/>
      </c>
      <c r="K22" s="32" t="str">
        <f t="shared" si="8"/>
        <v/>
      </c>
      <c r="L22" s="32" t="str">
        <f t="shared" si="9"/>
        <v/>
      </c>
    </row>
    <row r="23" spans="2:12" x14ac:dyDescent="0.2">
      <c r="B23" s="42" t="str">
        <f t="shared" si="0"/>
        <v/>
      </c>
      <c r="C23" s="43" t="str">
        <f t="shared" si="1"/>
        <v/>
      </c>
      <c r="D23" s="42" t="str">
        <f t="shared" si="2"/>
        <v/>
      </c>
      <c r="E23" s="44" t="str">
        <f t="shared" si="3"/>
        <v/>
      </c>
      <c r="F23" s="42" t="str">
        <f t="shared" si="4"/>
        <v/>
      </c>
      <c r="G23" s="42" t="str">
        <f t="shared" si="5"/>
        <v/>
      </c>
      <c r="H23" s="45" t="str">
        <f t="shared" si="6"/>
        <v/>
      </c>
      <c r="I23" s="45" t="str">
        <f t="shared" si="7"/>
        <v/>
      </c>
      <c r="K23" s="32" t="str">
        <f t="shared" si="8"/>
        <v/>
      </c>
      <c r="L23" s="32" t="str">
        <f t="shared" si="9"/>
        <v/>
      </c>
    </row>
    <row r="24" spans="2:12" x14ac:dyDescent="0.2">
      <c r="B24" s="42" t="str">
        <f t="shared" si="0"/>
        <v/>
      </c>
      <c r="C24" s="43" t="str">
        <f t="shared" si="1"/>
        <v/>
      </c>
      <c r="D24" s="42" t="str">
        <f t="shared" si="2"/>
        <v/>
      </c>
      <c r="E24" s="44" t="str">
        <f t="shared" si="3"/>
        <v/>
      </c>
      <c r="F24" s="42" t="str">
        <f t="shared" si="4"/>
        <v/>
      </c>
      <c r="G24" s="42" t="str">
        <f t="shared" si="5"/>
        <v/>
      </c>
      <c r="H24" s="45" t="str">
        <f t="shared" si="6"/>
        <v/>
      </c>
      <c r="I24" s="45" t="str">
        <f t="shared" si="7"/>
        <v/>
      </c>
      <c r="K24" s="32" t="str">
        <f t="shared" si="8"/>
        <v/>
      </c>
      <c r="L24" s="32" t="str">
        <f t="shared" si="9"/>
        <v/>
      </c>
    </row>
    <row r="25" spans="2:12" x14ac:dyDescent="0.2">
      <c r="B25" s="42" t="str">
        <f t="shared" si="0"/>
        <v/>
      </c>
      <c r="C25" s="43" t="str">
        <f t="shared" si="1"/>
        <v/>
      </c>
      <c r="D25" s="42" t="str">
        <f t="shared" si="2"/>
        <v/>
      </c>
      <c r="E25" s="44" t="str">
        <f t="shared" si="3"/>
        <v/>
      </c>
      <c r="F25" s="42" t="str">
        <f t="shared" si="4"/>
        <v/>
      </c>
      <c r="G25" s="42" t="str">
        <f t="shared" si="5"/>
        <v/>
      </c>
      <c r="H25" s="45" t="str">
        <f t="shared" si="6"/>
        <v/>
      </c>
      <c r="I25" s="45" t="str">
        <f t="shared" si="7"/>
        <v/>
      </c>
      <c r="K25" s="32" t="str">
        <f t="shared" si="8"/>
        <v/>
      </c>
      <c r="L25" s="32" t="str">
        <f t="shared" si="9"/>
        <v/>
      </c>
    </row>
    <row r="26" spans="2:12" x14ac:dyDescent="0.2">
      <c r="B26" s="42" t="str">
        <f t="shared" si="0"/>
        <v/>
      </c>
      <c r="C26" s="43" t="str">
        <f t="shared" si="1"/>
        <v/>
      </c>
      <c r="D26" s="42" t="str">
        <f t="shared" si="2"/>
        <v/>
      </c>
      <c r="E26" s="44" t="str">
        <f t="shared" si="3"/>
        <v/>
      </c>
      <c r="F26" s="42" t="str">
        <f t="shared" si="4"/>
        <v/>
      </c>
      <c r="G26" s="42" t="str">
        <f t="shared" si="5"/>
        <v/>
      </c>
      <c r="H26" s="45" t="str">
        <f t="shared" si="6"/>
        <v/>
      </c>
      <c r="I26" s="45" t="str">
        <f t="shared" si="7"/>
        <v/>
      </c>
      <c r="K26" s="32" t="str">
        <f t="shared" si="8"/>
        <v/>
      </c>
      <c r="L26" s="32" t="str">
        <f t="shared" si="9"/>
        <v/>
      </c>
    </row>
    <row r="27" spans="2:12" x14ac:dyDescent="0.2">
      <c r="B27" s="42" t="str">
        <f t="shared" si="0"/>
        <v/>
      </c>
      <c r="C27" s="43" t="str">
        <f t="shared" si="1"/>
        <v/>
      </c>
      <c r="D27" s="42" t="str">
        <f t="shared" si="2"/>
        <v/>
      </c>
      <c r="E27" s="44" t="str">
        <f t="shared" si="3"/>
        <v/>
      </c>
      <c r="F27" s="42" t="str">
        <f t="shared" si="4"/>
        <v/>
      </c>
      <c r="G27" s="42" t="str">
        <f t="shared" si="5"/>
        <v/>
      </c>
      <c r="H27" s="45" t="str">
        <f t="shared" si="6"/>
        <v/>
      </c>
      <c r="I27" s="45" t="str">
        <f t="shared" si="7"/>
        <v/>
      </c>
      <c r="K27" s="32" t="str">
        <f t="shared" si="8"/>
        <v/>
      </c>
      <c r="L27" s="32" t="str">
        <f t="shared" si="9"/>
        <v/>
      </c>
    </row>
    <row r="28" spans="2:12" x14ac:dyDescent="0.2">
      <c r="B28" s="42" t="str">
        <f t="shared" si="0"/>
        <v/>
      </c>
      <c r="C28" s="43" t="str">
        <f t="shared" si="1"/>
        <v/>
      </c>
      <c r="D28" s="42" t="str">
        <f t="shared" si="2"/>
        <v/>
      </c>
      <c r="E28" s="44" t="str">
        <f t="shared" si="3"/>
        <v/>
      </c>
      <c r="F28" s="42" t="str">
        <f t="shared" si="4"/>
        <v/>
      </c>
      <c r="G28" s="42" t="str">
        <f t="shared" si="5"/>
        <v/>
      </c>
      <c r="H28" s="45" t="str">
        <f t="shared" si="6"/>
        <v/>
      </c>
      <c r="I28" s="45" t="str">
        <f t="shared" si="7"/>
        <v/>
      </c>
      <c r="K28" s="32" t="str">
        <f t="shared" si="8"/>
        <v/>
      </c>
      <c r="L28" s="32" t="str">
        <f t="shared" si="9"/>
        <v/>
      </c>
    </row>
    <row r="29" spans="2:12" x14ac:dyDescent="0.2">
      <c r="B29" s="42" t="str">
        <f t="shared" si="0"/>
        <v/>
      </c>
      <c r="C29" s="43" t="str">
        <f t="shared" si="1"/>
        <v/>
      </c>
      <c r="D29" s="42" t="str">
        <f t="shared" si="2"/>
        <v/>
      </c>
      <c r="E29" s="44" t="str">
        <f t="shared" si="3"/>
        <v/>
      </c>
      <c r="F29" s="42" t="str">
        <f t="shared" si="4"/>
        <v/>
      </c>
      <c r="G29" s="42" t="str">
        <f t="shared" si="5"/>
        <v/>
      </c>
      <c r="H29" s="45" t="str">
        <f t="shared" si="6"/>
        <v/>
      </c>
      <c r="I29" s="45" t="str">
        <f t="shared" si="7"/>
        <v/>
      </c>
      <c r="K29" s="32" t="str">
        <f t="shared" si="8"/>
        <v/>
      </c>
      <c r="L29" s="32" t="str">
        <f t="shared" si="9"/>
        <v/>
      </c>
    </row>
    <row r="30" spans="2:12" x14ac:dyDescent="0.2">
      <c r="B30" s="42" t="str">
        <f t="shared" si="0"/>
        <v/>
      </c>
      <c r="C30" s="43" t="str">
        <f t="shared" si="1"/>
        <v/>
      </c>
      <c r="D30" s="42" t="str">
        <f t="shared" si="2"/>
        <v/>
      </c>
      <c r="E30" s="44" t="str">
        <f t="shared" si="3"/>
        <v/>
      </c>
      <c r="F30" s="42" t="str">
        <f t="shared" si="4"/>
        <v/>
      </c>
      <c r="G30" s="42" t="str">
        <f t="shared" si="5"/>
        <v/>
      </c>
      <c r="H30" s="45" t="str">
        <f t="shared" si="6"/>
        <v/>
      </c>
      <c r="I30" s="45" t="str">
        <f t="shared" si="7"/>
        <v/>
      </c>
      <c r="K30" s="32" t="str">
        <f t="shared" si="8"/>
        <v/>
      </c>
      <c r="L30" s="32" t="str">
        <f t="shared" si="9"/>
        <v/>
      </c>
    </row>
    <row r="31" spans="2:12" x14ac:dyDescent="0.2">
      <c r="B31" s="42" t="str">
        <f t="shared" si="0"/>
        <v/>
      </c>
      <c r="C31" s="43" t="str">
        <f t="shared" si="1"/>
        <v/>
      </c>
      <c r="D31" s="42" t="str">
        <f t="shared" si="2"/>
        <v/>
      </c>
      <c r="E31" s="44" t="str">
        <f t="shared" si="3"/>
        <v/>
      </c>
      <c r="F31" s="42" t="str">
        <f t="shared" si="4"/>
        <v/>
      </c>
      <c r="G31" s="42" t="str">
        <f t="shared" si="5"/>
        <v/>
      </c>
      <c r="H31" s="45" t="str">
        <f t="shared" si="6"/>
        <v/>
      </c>
      <c r="I31" s="45" t="str">
        <f t="shared" si="7"/>
        <v/>
      </c>
      <c r="K31" s="32" t="str">
        <f t="shared" si="8"/>
        <v/>
      </c>
      <c r="L31" s="32" t="str">
        <f t="shared" si="9"/>
        <v/>
      </c>
    </row>
    <row r="32" spans="2:12" x14ac:dyDescent="0.2">
      <c r="B32" s="42" t="str">
        <f t="shared" si="0"/>
        <v/>
      </c>
      <c r="C32" s="43" t="str">
        <f t="shared" si="1"/>
        <v/>
      </c>
      <c r="D32" s="42" t="str">
        <f t="shared" si="2"/>
        <v/>
      </c>
      <c r="E32" s="44" t="str">
        <f t="shared" si="3"/>
        <v/>
      </c>
      <c r="F32" s="42" t="str">
        <f t="shared" si="4"/>
        <v/>
      </c>
      <c r="G32" s="42" t="str">
        <f t="shared" si="5"/>
        <v/>
      </c>
      <c r="H32" s="45" t="str">
        <f t="shared" si="6"/>
        <v/>
      </c>
      <c r="I32" s="45" t="str">
        <f t="shared" si="7"/>
        <v/>
      </c>
      <c r="K32" s="32" t="str">
        <f t="shared" si="8"/>
        <v/>
      </c>
      <c r="L32" s="32" t="str">
        <f t="shared" si="9"/>
        <v/>
      </c>
    </row>
    <row r="33" spans="2:12" x14ac:dyDescent="0.2">
      <c r="B33" s="42" t="str">
        <f t="shared" si="0"/>
        <v/>
      </c>
      <c r="C33" s="43" t="str">
        <f t="shared" si="1"/>
        <v/>
      </c>
      <c r="D33" s="42" t="str">
        <f t="shared" si="2"/>
        <v/>
      </c>
      <c r="E33" s="44" t="str">
        <f t="shared" si="3"/>
        <v/>
      </c>
      <c r="F33" s="42" t="str">
        <f t="shared" si="4"/>
        <v/>
      </c>
      <c r="G33" s="42" t="str">
        <f t="shared" si="5"/>
        <v/>
      </c>
      <c r="H33" s="45" t="str">
        <f t="shared" si="6"/>
        <v/>
      </c>
      <c r="I33" s="45" t="str">
        <f t="shared" si="7"/>
        <v/>
      </c>
      <c r="K33" s="32" t="str">
        <f t="shared" si="8"/>
        <v/>
      </c>
      <c r="L33" s="32" t="str">
        <f t="shared" si="9"/>
        <v/>
      </c>
    </row>
    <row r="34" spans="2:12" x14ac:dyDescent="0.2">
      <c r="B34" s="42" t="str">
        <f t="shared" si="0"/>
        <v/>
      </c>
      <c r="C34" s="43" t="str">
        <f t="shared" si="1"/>
        <v/>
      </c>
      <c r="D34" s="42" t="str">
        <f t="shared" si="2"/>
        <v/>
      </c>
      <c r="E34" s="44" t="str">
        <f t="shared" si="3"/>
        <v/>
      </c>
      <c r="F34" s="42" t="str">
        <f t="shared" si="4"/>
        <v/>
      </c>
      <c r="G34" s="42" t="str">
        <f t="shared" si="5"/>
        <v/>
      </c>
      <c r="H34" s="45" t="str">
        <f t="shared" si="6"/>
        <v/>
      </c>
      <c r="I34" s="45" t="str">
        <f t="shared" si="7"/>
        <v/>
      </c>
      <c r="K34" s="32" t="str">
        <f t="shared" si="8"/>
        <v/>
      </c>
      <c r="L34" s="32" t="str">
        <f t="shared" si="9"/>
        <v/>
      </c>
    </row>
    <row r="35" spans="2:12" x14ac:dyDescent="0.2">
      <c r="B35" s="42" t="str">
        <f t="shared" si="0"/>
        <v/>
      </c>
      <c r="C35" s="43" t="str">
        <f t="shared" si="1"/>
        <v/>
      </c>
      <c r="D35" s="42" t="str">
        <f t="shared" si="2"/>
        <v/>
      </c>
      <c r="E35" s="44" t="str">
        <f t="shared" si="3"/>
        <v/>
      </c>
      <c r="F35" s="42" t="str">
        <f t="shared" si="4"/>
        <v/>
      </c>
      <c r="G35" s="42" t="str">
        <f t="shared" si="5"/>
        <v/>
      </c>
      <c r="H35" s="45" t="str">
        <f t="shared" si="6"/>
        <v/>
      </c>
      <c r="I35" s="45" t="str">
        <f t="shared" si="7"/>
        <v/>
      </c>
      <c r="K35" s="32" t="str">
        <f t="shared" si="8"/>
        <v/>
      </c>
      <c r="L35" s="32" t="str">
        <f t="shared" si="9"/>
        <v/>
      </c>
    </row>
    <row r="36" spans="2:12" x14ac:dyDescent="0.2">
      <c r="B36" s="42" t="str">
        <f t="shared" si="0"/>
        <v/>
      </c>
      <c r="C36" s="43" t="str">
        <f t="shared" si="1"/>
        <v/>
      </c>
      <c r="D36" s="42" t="str">
        <f t="shared" si="2"/>
        <v/>
      </c>
      <c r="E36" s="44" t="str">
        <f t="shared" si="3"/>
        <v/>
      </c>
      <c r="F36" s="42" t="str">
        <f t="shared" si="4"/>
        <v/>
      </c>
      <c r="G36" s="42" t="str">
        <f t="shared" si="5"/>
        <v/>
      </c>
      <c r="H36" s="45" t="str">
        <f t="shared" si="6"/>
        <v/>
      </c>
      <c r="I36" s="45" t="str">
        <f t="shared" si="7"/>
        <v/>
      </c>
      <c r="K36" s="32" t="str">
        <f t="shared" si="8"/>
        <v/>
      </c>
      <c r="L36" s="32" t="str">
        <f t="shared" si="9"/>
        <v/>
      </c>
    </row>
    <row r="37" spans="2:12" x14ac:dyDescent="0.2">
      <c r="B37" s="42" t="str">
        <f t="shared" si="0"/>
        <v/>
      </c>
      <c r="C37" s="43" t="str">
        <f t="shared" si="1"/>
        <v/>
      </c>
      <c r="D37" s="42" t="str">
        <f t="shared" si="2"/>
        <v/>
      </c>
      <c r="E37" s="44" t="str">
        <f t="shared" si="3"/>
        <v/>
      </c>
      <c r="F37" s="42" t="str">
        <f t="shared" si="4"/>
        <v/>
      </c>
      <c r="G37" s="42" t="str">
        <f t="shared" si="5"/>
        <v/>
      </c>
      <c r="H37" s="45" t="str">
        <f t="shared" si="6"/>
        <v/>
      </c>
      <c r="I37" s="45" t="str">
        <f t="shared" si="7"/>
        <v/>
      </c>
      <c r="K37" s="32" t="str">
        <f t="shared" si="8"/>
        <v/>
      </c>
      <c r="L37" s="32" t="str">
        <f t="shared" si="9"/>
        <v/>
      </c>
    </row>
    <row r="38" spans="2:12" x14ac:dyDescent="0.2">
      <c r="B38" s="42" t="str">
        <f t="shared" si="0"/>
        <v/>
      </c>
      <c r="C38" s="43" t="str">
        <f t="shared" si="1"/>
        <v/>
      </c>
      <c r="D38" s="42" t="str">
        <f t="shared" si="2"/>
        <v/>
      </c>
      <c r="E38" s="44" t="str">
        <f t="shared" si="3"/>
        <v/>
      </c>
      <c r="F38" s="42" t="str">
        <f t="shared" si="4"/>
        <v/>
      </c>
      <c r="G38" s="42" t="str">
        <f t="shared" si="5"/>
        <v/>
      </c>
      <c r="H38" s="45" t="str">
        <f t="shared" si="6"/>
        <v/>
      </c>
      <c r="I38" s="45" t="str">
        <f t="shared" si="7"/>
        <v/>
      </c>
      <c r="K38" s="32" t="str">
        <f t="shared" si="8"/>
        <v/>
      </c>
      <c r="L38" s="32" t="str">
        <f t="shared" si="9"/>
        <v/>
      </c>
    </row>
    <row r="39" spans="2:12" x14ac:dyDescent="0.2">
      <c r="B39" s="42" t="str">
        <f t="shared" si="0"/>
        <v/>
      </c>
      <c r="C39" s="43" t="str">
        <f t="shared" si="1"/>
        <v/>
      </c>
      <c r="D39" s="42" t="str">
        <f t="shared" si="2"/>
        <v/>
      </c>
      <c r="E39" s="44" t="str">
        <f t="shared" si="3"/>
        <v/>
      </c>
      <c r="F39" s="42" t="str">
        <f t="shared" si="4"/>
        <v/>
      </c>
      <c r="G39" s="42" t="str">
        <f t="shared" si="5"/>
        <v/>
      </c>
      <c r="H39" s="45" t="str">
        <f t="shared" si="6"/>
        <v/>
      </c>
      <c r="I39" s="45" t="str">
        <f t="shared" si="7"/>
        <v/>
      </c>
      <c r="K39" s="32" t="str">
        <f t="shared" si="8"/>
        <v/>
      </c>
      <c r="L39" s="32" t="str">
        <f t="shared" si="9"/>
        <v/>
      </c>
    </row>
    <row r="40" spans="2:12" x14ac:dyDescent="0.2">
      <c r="B40" s="42" t="str">
        <f t="shared" si="0"/>
        <v/>
      </c>
      <c r="C40" s="43" t="str">
        <f t="shared" si="1"/>
        <v/>
      </c>
      <c r="D40" s="42" t="str">
        <f t="shared" si="2"/>
        <v/>
      </c>
      <c r="E40" s="44" t="str">
        <f t="shared" si="3"/>
        <v/>
      </c>
      <c r="F40" s="42" t="str">
        <f t="shared" si="4"/>
        <v/>
      </c>
      <c r="G40" s="42" t="str">
        <f t="shared" si="5"/>
        <v/>
      </c>
      <c r="H40" s="45" t="str">
        <f t="shared" si="6"/>
        <v/>
      </c>
      <c r="I40" s="45" t="str">
        <f t="shared" si="7"/>
        <v/>
      </c>
      <c r="K40" s="32" t="str">
        <f t="shared" si="8"/>
        <v/>
      </c>
      <c r="L40" s="32" t="str">
        <f t="shared" si="9"/>
        <v/>
      </c>
    </row>
    <row r="41" spans="2:12" x14ac:dyDescent="0.2">
      <c r="B41" s="42" t="str">
        <f t="shared" si="0"/>
        <v/>
      </c>
      <c r="C41" s="43" t="str">
        <f t="shared" si="1"/>
        <v/>
      </c>
      <c r="D41" s="42" t="str">
        <f t="shared" si="2"/>
        <v/>
      </c>
      <c r="E41" s="44" t="str">
        <f t="shared" si="3"/>
        <v/>
      </c>
      <c r="F41" s="42" t="str">
        <f t="shared" si="4"/>
        <v/>
      </c>
      <c r="G41" s="42" t="str">
        <f t="shared" si="5"/>
        <v/>
      </c>
      <c r="H41" s="45" t="str">
        <f t="shared" si="6"/>
        <v/>
      </c>
      <c r="I41" s="45" t="str">
        <f t="shared" si="7"/>
        <v/>
      </c>
      <c r="K41" s="32" t="str">
        <f t="shared" si="8"/>
        <v/>
      </c>
      <c r="L41" s="32" t="str">
        <f t="shared" si="9"/>
        <v/>
      </c>
    </row>
    <row r="42" spans="2:12" x14ac:dyDescent="0.2">
      <c r="B42" s="42" t="str">
        <f t="shared" si="0"/>
        <v/>
      </c>
      <c r="C42" s="43" t="str">
        <f t="shared" si="1"/>
        <v/>
      </c>
      <c r="D42" s="42" t="str">
        <f t="shared" si="2"/>
        <v/>
      </c>
      <c r="E42" s="44" t="str">
        <f t="shared" si="3"/>
        <v/>
      </c>
      <c r="F42" s="42" t="str">
        <f t="shared" si="4"/>
        <v/>
      </c>
      <c r="G42" s="42" t="str">
        <f t="shared" si="5"/>
        <v/>
      </c>
      <c r="H42" s="45" t="str">
        <f t="shared" si="6"/>
        <v/>
      </c>
      <c r="I42" s="45" t="str">
        <f t="shared" si="7"/>
        <v/>
      </c>
      <c r="K42" s="32" t="str">
        <f t="shared" si="8"/>
        <v/>
      </c>
      <c r="L42" s="32" t="str">
        <f t="shared" si="9"/>
        <v/>
      </c>
    </row>
    <row r="43" spans="2:12" x14ac:dyDescent="0.2">
      <c r="B43" s="42" t="str">
        <f t="shared" si="0"/>
        <v/>
      </c>
      <c r="C43" s="43" t="str">
        <f t="shared" si="1"/>
        <v/>
      </c>
      <c r="D43" s="42" t="str">
        <f t="shared" si="2"/>
        <v/>
      </c>
      <c r="E43" s="44" t="str">
        <f t="shared" si="3"/>
        <v/>
      </c>
      <c r="F43" s="42" t="str">
        <f t="shared" si="4"/>
        <v/>
      </c>
      <c r="G43" s="42" t="str">
        <f t="shared" si="5"/>
        <v/>
      </c>
      <c r="H43" s="45" t="str">
        <f t="shared" si="6"/>
        <v/>
      </c>
      <c r="I43" s="45" t="str">
        <f t="shared" si="7"/>
        <v/>
      </c>
      <c r="K43" s="32" t="str">
        <f t="shared" si="8"/>
        <v/>
      </c>
      <c r="L43" s="32" t="str">
        <f t="shared" si="9"/>
        <v/>
      </c>
    </row>
    <row r="44" spans="2:12" x14ac:dyDescent="0.2">
      <c r="B44" s="42" t="str">
        <f t="shared" si="0"/>
        <v/>
      </c>
      <c r="C44" s="43" t="str">
        <f t="shared" si="1"/>
        <v/>
      </c>
      <c r="D44" s="42" t="str">
        <f t="shared" si="2"/>
        <v/>
      </c>
      <c r="E44" s="44" t="str">
        <f t="shared" si="3"/>
        <v/>
      </c>
      <c r="F44" s="42" t="str">
        <f t="shared" si="4"/>
        <v/>
      </c>
      <c r="G44" s="42" t="str">
        <f t="shared" si="5"/>
        <v/>
      </c>
      <c r="H44" s="45" t="str">
        <f t="shared" si="6"/>
        <v/>
      </c>
      <c r="I44" s="45" t="str">
        <f t="shared" si="7"/>
        <v/>
      </c>
      <c r="K44" s="32" t="str">
        <f t="shared" si="8"/>
        <v/>
      </c>
      <c r="L44" s="32" t="str">
        <f t="shared" si="9"/>
        <v/>
      </c>
    </row>
    <row r="45" spans="2:12" x14ac:dyDescent="0.2">
      <c r="B45" s="42" t="str">
        <f t="shared" si="0"/>
        <v/>
      </c>
      <c r="C45" s="43" t="str">
        <f t="shared" si="1"/>
        <v/>
      </c>
      <c r="D45" s="42" t="str">
        <f t="shared" si="2"/>
        <v/>
      </c>
      <c r="E45" s="44" t="str">
        <f t="shared" si="3"/>
        <v/>
      </c>
      <c r="F45" s="42" t="str">
        <f t="shared" si="4"/>
        <v/>
      </c>
      <c r="G45" s="42" t="str">
        <f t="shared" si="5"/>
        <v/>
      </c>
      <c r="H45" s="45" t="str">
        <f t="shared" si="6"/>
        <v/>
      </c>
      <c r="I45" s="45" t="str">
        <f t="shared" si="7"/>
        <v/>
      </c>
      <c r="K45" s="32" t="str">
        <f t="shared" si="8"/>
        <v/>
      </c>
      <c r="L45" s="32" t="str">
        <f t="shared" si="9"/>
        <v/>
      </c>
    </row>
    <row r="46" spans="2:12" x14ac:dyDescent="0.2">
      <c r="B46" s="42" t="str">
        <f t="shared" si="0"/>
        <v/>
      </c>
      <c r="C46" s="43" t="str">
        <f t="shared" si="1"/>
        <v/>
      </c>
      <c r="D46" s="42" t="str">
        <f t="shared" si="2"/>
        <v/>
      </c>
      <c r="E46" s="44" t="str">
        <f t="shared" si="3"/>
        <v/>
      </c>
      <c r="F46" s="42" t="str">
        <f t="shared" si="4"/>
        <v/>
      </c>
      <c r="G46" s="42" t="str">
        <f t="shared" si="5"/>
        <v/>
      </c>
      <c r="H46" s="45" t="str">
        <f t="shared" si="6"/>
        <v/>
      </c>
      <c r="I46" s="45" t="str">
        <f t="shared" si="7"/>
        <v/>
      </c>
      <c r="K46" s="32" t="str">
        <f t="shared" si="8"/>
        <v/>
      </c>
      <c r="L46" s="32" t="str">
        <f t="shared" si="9"/>
        <v/>
      </c>
    </row>
    <row r="47" spans="2:12" x14ac:dyDescent="0.2">
      <c r="B47" s="42" t="str">
        <f t="shared" si="0"/>
        <v/>
      </c>
      <c r="C47" s="43" t="str">
        <f t="shared" si="1"/>
        <v/>
      </c>
      <c r="D47" s="42" t="str">
        <f t="shared" si="2"/>
        <v/>
      </c>
      <c r="E47" s="44" t="str">
        <f t="shared" si="3"/>
        <v/>
      </c>
      <c r="F47" s="42" t="str">
        <f t="shared" si="4"/>
        <v/>
      </c>
      <c r="G47" s="42" t="str">
        <f t="shared" si="5"/>
        <v/>
      </c>
      <c r="H47" s="45" t="str">
        <f t="shared" si="6"/>
        <v/>
      </c>
      <c r="I47" s="45" t="str">
        <f t="shared" si="7"/>
        <v/>
      </c>
      <c r="K47" s="32" t="str">
        <f t="shared" si="8"/>
        <v/>
      </c>
      <c r="L47" s="32" t="str">
        <f t="shared" si="9"/>
        <v/>
      </c>
    </row>
    <row r="48" spans="2:12" x14ac:dyDescent="0.2">
      <c r="B48" s="42" t="str">
        <f t="shared" si="0"/>
        <v/>
      </c>
      <c r="C48" s="43" t="str">
        <f t="shared" si="1"/>
        <v/>
      </c>
      <c r="D48" s="42" t="str">
        <f t="shared" si="2"/>
        <v/>
      </c>
      <c r="E48" s="44" t="str">
        <f t="shared" si="3"/>
        <v/>
      </c>
      <c r="F48" s="42" t="str">
        <f t="shared" si="4"/>
        <v/>
      </c>
      <c r="G48" s="42" t="str">
        <f t="shared" si="5"/>
        <v/>
      </c>
      <c r="H48" s="45" t="str">
        <f t="shared" si="6"/>
        <v/>
      </c>
      <c r="I48" s="45" t="str">
        <f t="shared" si="7"/>
        <v/>
      </c>
      <c r="K48" s="32" t="str">
        <f t="shared" si="8"/>
        <v/>
      </c>
      <c r="L48" s="32" t="str">
        <f t="shared" si="9"/>
        <v/>
      </c>
    </row>
    <row r="49" spans="2:12" x14ac:dyDescent="0.2">
      <c r="B49" s="42" t="str">
        <f t="shared" si="0"/>
        <v/>
      </c>
      <c r="C49" s="43" t="str">
        <f t="shared" si="1"/>
        <v/>
      </c>
      <c r="D49" s="42" t="str">
        <f t="shared" si="2"/>
        <v/>
      </c>
      <c r="E49" s="44" t="str">
        <f t="shared" si="3"/>
        <v/>
      </c>
      <c r="F49" s="42" t="str">
        <f t="shared" si="4"/>
        <v/>
      </c>
      <c r="G49" s="42" t="str">
        <f t="shared" si="5"/>
        <v/>
      </c>
      <c r="H49" s="45" t="str">
        <f t="shared" si="6"/>
        <v/>
      </c>
      <c r="I49" s="45" t="str">
        <f t="shared" si="7"/>
        <v/>
      </c>
      <c r="K49" s="32" t="str">
        <f t="shared" si="8"/>
        <v/>
      </c>
      <c r="L49" s="32" t="str">
        <f t="shared" si="9"/>
        <v/>
      </c>
    </row>
    <row r="50" spans="2:12" x14ac:dyDescent="0.2">
      <c r="B50" s="42" t="str">
        <f t="shared" si="0"/>
        <v/>
      </c>
      <c r="C50" s="43" t="str">
        <f t="shared" si="1"/>
        <v/>
      </c>
      <c r="D50" s="42" t="str">
        <f t="shared" si="2"/>
        <v/>
      </c>
      <c r="E50" s="44" t="str">
        <f t="shared" si="3"/>
        <v/>
      </c>
      <c r="F50" s="42" t="str">
        <f t="shared" si="4"/>
        <v/>
      </c>
      <c r="G50" s="42" t="str">
        <f t="shared" si="5"/>
        <v/>
      </c>
      <c r="H50" s="45" t="str">
        <f t="shared" si="6"/>
        <v/>
      </c>
      <c r="I50" s="45" t="str">
        <f t="shared" si="7"/>
        <v/>
      </c>
      <c r="K50" s="32" t="str">
        <f t="shared" si="8"/>
        <v/>
      </c>
      <c r="L50" s="32" t="str">
        <f t="shared" si="9"/>
        <v/>
      </c>
    </row>
    <row r="51" spans="2:12" x14ac:dyDescent="0.2">
      <c r="B51" s="42" t="str">
        <f t="shared" si="0"/>
        <v/>
      </c>
      <c r="C51" s="43" t="str">
        <f t="shared" si="1"/>
        <v/>
      </c>
      <c r="D51" s="42" t="str">
        <f t="shared" si="2"/>
        <v/>
      </c>
      <c r="E51" s="44" t="str">
        <f t="shared" si="3"/>
        <v/>
      </c>
      <c r="F51" s="42" t="str">
        <f t="shared" si="4"/>
        <v/>
      </c>
      <c r="G51" s="42" t="str">
        <f t="shared" si="5"/>
        <v/>
      </c>
      <c r="H51" s="45" t="str">
        <f t="shared" si="6"/>
        <v/>
      </c>
      <c r="I51" s="45" t="str">
        <f t="shared" si="7"/>
        <v/>
      </c>
      <c r="K51" s="32" t="str">
        <f t="shared" si="8"/>
        <v/>
      </c>
      <c r="L51" s="32" t="str">
        <f t="shared" si="9"/>
        <v/>
      </c>
    </row>
    <row r="52" spans="2:12" x14ac:dyDescent="0.2">
      <c r="B52" s="42" t="str">
        <f t="shared" si="0"/>
        <v/>
      </c>
      <c r="C52" s="43" t="str">
        <f t="shared" si="1"/>
        <v/>
      </c>
      <c r="D52" s="42" t="str">
        <f t="shared" si="2"/>
        <v/>
      </c>
      <c r="E52" s="44" t="str">
        <f t="shared" si="3"/>
        <v/>
      </c>
      <c r="F52" s="42" t="str">
        <f t="shared" si="4"/>
        <v/>
      </c>
      <c r="G52" s="42" t="str">
        <f t="shared" si="5"/>
        <v/>
      </c>
      <c r="H52" s="45" t="str">
        <f t="shared" si="6"/>
        <v/>
      </c>
      <c r="I52" s="45" t="str">
        <f t="shared" si="7"/>
        <v/>
      </c>
      <c r="K52" s="32" t="str">
        <f t="shared" si="8"/>
        <v/>
      </c>
      <c r="L52" s="32" t="str">
        <f t="shared" si="9"/>
        <v/>
      </c>
    </row>
    <row r="53" spans="2:12" x14ac:dyDescent="0.2">
      <c r="B53" s="42" t="str">
        <f t="shared" si="0"/>
        <v/>
      </c>
      <c r="C53" s="43" t="str">
        <f t="shared" si="1"/>
        <v/>
      </c>
      <c r="D53" s="42" t="str">
        <f t="shared" si="2"/>
        <v/>
      </c>
      <c r="E53" s="44" t="str">
        <f t="shared" si="3"/>
        <v/>
      </c>
      <c r="F53" s="42" t="str">
        <f t="shared" si="4"/>
        <v/>
      </c>
      <c r="G53" s="42" t="str">
        <f t="shared" si="5"/>
        <v/>
      </c>
      <c r="H53" s="45" t="str">
        <f t="shared" si="6"/>
        <v/>
      </c>
      <c r="I53" s="45" t="str">
        <f t="shared" si="7"/>
        <v/>
      </c>
      <c r="K53" s="32" t="str">
        <f t="shared" si="8"/>
        <v/>
      </c>
      <c r="L53" s="32" t="str">
        <f t="shared" si="9"/>
        <v/>
      </c>
    </row>
    <row r="54" spans="2:12" x14ac:dyDescent="0.2">
      <c r="B54" s="42" t="str">
        <f t="shared" si="0"/>
        <v/>
      </c>
      <c r="C54" s="43" t="str">
        <f t="shared" si="1"/>
        <v/>
      </c>
      <c r="D54" s="42" t="str">
        <f t="shared" si="2"/>
        <v/>
      </c>
      <c r="E54" s="44" t="str">
        <f t="shared" si="3"/>
        <v/>
      </c>
      <c r="F54" s="42" t="str">
        <f t="shared" si="4"/>
        <v/>
      </c>
      <c r="G54" s="42" t="str">
        <f t="shared" si="5"/>
        <v/>
      </c>
      <c r="H54" s="45" t="str">
        <f t="shared" si="6"/>
        <v/>
      </c>
      <c r="I54" s="45" t="str">
        <f t="shared" si="7"/>
        <v/>
      </c>
      <c r="K54" s="32" t="str">
        <f t="shared" si="8"/>
        <v/>
      </c>
      <c r="L54" s="32" t="str">
        <f t="shared" si="9"/>
        <v/>
      </c>
    </row>
    <row r="55" spans="2:12" x14ac:dyDescent="0.2">
      <c r="B55" s="42" t="str">
        <f t="shared" si="0"/>
        <v/>
      </c>
      <c r="C55" s="43" t="str">
        <f t="shared" si="1"/>
        <v/>
      </c>
      <c r="D55" s="42" t="str">
        <f t="shared" si="2"/>
        <v/>
      </c>
      <c r="E55" s="44" t="str">
        <f t="shared" si="3"/>
        <v/>
      </c>
      <c r="F55" s="42" t="str">
        <f t="shared" si="4"/>
        <v/>
      </c>
      <c r="G55" s="42" t="str">
        <f t="shared" si="5"/>
        <v/>
      </c>
      <c r="H55" s="45" t="str">
        <f t="shared" si="6"/>
        <v/>
      </c>
      <c r="I55" s="45" t="str">
        <f t="shared" si="7"/>
        <v/>
      </c>
      <c r="K55" s="32" t="str">
        <f t="shared" si="8"/>
        <v/>
      </c>
      <c r="L55" s="32" t="str">
        <f t="shared" si="9"/>
        <v/>
      </c>
    </row>
    <row r="56" spans="2:12" x14ac:dyDescent="0.2">
      <c r="B56" s="42" t="str">
        <f t="shared" si="0"/>
        <v/>
      </c>
      <c r="C56" s="43" t="str">
        <f t="shared" si="1"/>
        <v/>
      </c>
      <c r="D56" s="42" t="str">
        <f t="shared" si="2"/>
        <v/>
      </c>
      <c r="E56" s="44" t="str">
        <f t="shared" si="3"/>
        <v/>
      </c>
      <c r="F56" s="42" t="str">
        <f t="shared" si="4"/>
        <v/>
      </c>
      <c r="G56" s="42" t="str">
        <f t="shared" si="5"/>
        <v/>
      </c>
      <c r="H56" s="45" t="str">
        <f t="shared" si="6"/>
        <v/>
      </c>
      <c r="I56" s="45" t="str">
        <f t="shared" si="7"/>
        <v/>
      </c>
      <c r="K56" s="32" t="str">
        <f t="shared" si="8"/>
        <v/>
      </c>
      <c r="L56" s="32" t="str">
        <f t="shared" si="9"/>
        <v/>
      </c>
    </row>
    <row r="57" spans="2:12" x14ac:dyDescent="0.2">
      <c r="B57" s="42" t="str">
        <f t="shared" si="0"/>
        <v/>
      </c>
      <c r="C57" s="43" t="str">
        <f t="shared" si="1"/>
        <v/>
      </c>
      <c r="D57" s="42" t="str">
        <f t="shared" si="2"/>
        <v/>
      </c>
      <c r="E57" s="44" t="str">
        <f t="shared" si="3"/>
        <v/>
      </c>
      <c r="F57" s="42" t="str">
        <f t="shared" si="4"/>
        <v/>
      </c>
      <c r="G57" s="42" t="str">
        <f t="shared" si="5"/>
        <v/>
      </c>
      <c r="H57" s="45" t="str">
        <f t="shared" si="6"/>
        <v/>
      </c>
      <c r="I57" s="45" t="str">
        <f t="shared" si="7"/>
        <v/>
      </c>
      <c r="K57" s="32" t="str">
        <f t="shared" si="8"/>
        <v/>
      </c>
      <c r="L57" s="32" t="str">
        <f t="shared" si="9"/>
        <v/>
      </c>
    </row>
    <row r="58" spans="2:12" x14ac:dyDescent="0.2">
      <c r="B58" s="42" t="str">
        <f t="shared" si="0"/>
        <v/>
      </c>
      <c r="C58" s="43" t="str">
        <f t="shared" si="1"/>
        <v/>
      </c>
      <c r="D58" s="42" t="str">
        <f t="shared" si="2"/>
        <v/>
      </c>
      <c r="E58" s="44" t="str">
        <f t="shared" si="3"/>
        <v/>
      </c>
      <c r="F58" s="42" t="str">
        <f t="shared" si="4"/>
        <v/>
      </c>
      <c r="G58" s="42" t="str">
        <f t="shared" si="5"/>
        <v/>
      </c>
      <c r="H58" s="45" t="str">
        <f t="shared" si="6"/>
        <v/>
      </c>
      <c r="I58" s="45" t="str">
        <f t="shared" si="7"/>
        <v/>
      </c>
      <c r="K58" s="32" t="str">
        <f t="shared" si="8"/>
        <v/>
      </c>
      <c r="L58" s="32" t="str">
        <f t="shared" si="9"/>
        <v/>
      </c>
    </row>
    <row r="59" spans="2:12" x14ac:dyDescent="0.2">
      <c r="B59" s="42" t="str">
        <f t="shared" si="0"/>
        <v/>
      </c>
      <c r="C59" s="43" t="str">
        <f t="shared" si="1"/>
        <v/>
      </c>
      <c r="D59" s="42" t="str">
        <f t="shared" si="2"/>
        <v/>
      </c>
      <c r="E59" s="44" t="str">
        <f t="shared" si="3"/>
        <v/>
      </c>
      <c r="F59" s="42" t="str">
        <f t="shared" si="4"/>
        <v/>
      </c>
      <c r="G59" s="42" t="str">
        <f t="shared" si="5"/>
        <v/>
      </c>
      <c r="H59" s="45" t="str">
        <f t="shared" si="6"/>
        <v/>
      </c>
      <c r="I59" s="45" t="str">
        <f t="shared" si="7"/>
        <v/>
      </c>
      <c r="K59" s="32" t="str">
        <f t="shared" si="8"/>
        <v/>
      </c>
      <c r="L59" s="32" t="str">
        <f t="shared" si="9"/>
        <v/>
      </c>
    </row>
    <row r="60" spans="2:12" x14ac:dyDescent="0.2">
      <c r="B60" s="42" t="str">
        <f t="shared" si="0"/>
        <v/>
      </c>
      <c r="C60" s="43" t="str">
        <f t="shared" si="1"/>
        <v/>
      </c>
      <c r="D60" s="42" t="str">
        <f t="shared" si="2"/>
        <v/>
      </c>
      <c r="E60" s="44" t="str">
        <f t="shared" si="3"/>
        <v/>
      </c>
      <c r="F60" s="42" t="str">
        <f t="shared" si="4"/>
        <v/>
      </c>
      <c r="G60" s="42" t="str">
        <f t="shared" si="5"/>
        <v/>
      </c>
      <c r="H60" s="45" t="str">
        <f t="shared" si="6"/>
        <v/>
      </c>
      <c r="I60" s="45" t="str">
        <f t="shared" si="7"/>
        <v/>
      </c>
      <c r="K60" s="32" t="str">
        <f t="shared" si="8"/>
        <v/>
      </c>
      <c r="L60" s="32" t="str">
        <f t="shared" si="9"/>
        <v/>
      </c>
    </row>
    <row r="61" spans="2:12" x14ac:dyDescent="0.2">
      <c r="B61" s="42" t="str">
        <f t="shared" si="0"/>
        <v/>
      </c>
      <c r="C61" s="43" t="str">
        <f t="shared" si="1"/>
        <v/>
      </c>
      <c r="D61" s="42" t="str">
        <f t="shared" si="2"/>
        <v/>
      </c>
      <c r="E61" s="44" t="str">
        <f t="shared" si="3"/>
        <v/>
      </c>
      <c r="F61" s="42" t="str">
        <f t="shared" si="4"/>
        <v/>
      </c>
      <c r="G61" s="42" t="str">
        <f t="shared" si="5"/>
        <v/>
      </c>
      <c r="H61" s="45" t="str">
        <f t="shared" si="6"/>
        <v/>
      </c>
      <c r="I61" s="45" t="str">
        <f t="shared" si="7"/>
        <v/>
      </c>
      <c r="K61" s="32" t="str">
        <f t="shared" si="8"/>
        <v/>
      </c>
      <c r="L61" s="32" t="str">
        <f t="shared" si="9"/>
        <v/>
      </c>
    </row>
    <row r="62" spans="2:12" x14ac:dyDescent="0.2">
      <c r="B62" s="42" t="str">
        <f t="shared" si="0"/>
        <v/>
      </c>
      <c r="C62" s="43" t="str">
        <f t="shared" si="1"/>
        <v/>
      </c>
      <c r="D62" s="42" t="str">
        <f t="shared" si="2"/>
        <v/>
      </c>
      <c r="E62" s="44" t="str">
        <f t="shared" si="3"/>
        <v/>
      </c>
      <c r="F62" s="42" t="str">
        <f t="shared" si="4"/>
        <v/>
      </c>
      <c r="G62" s="42" t="str">
        <f t="shared" si="5"/>
        <v/>
      </c>
      <c r="H62" s="45" t="str">
        <f t="shared" si="6"/>
        <v/>
      </c>
      <c r="I62" s="45" t="str">
        <f t="shared" si="7"/>
        <v/>
      </c>
      <c r="K62" s="32" t="str">
        <f t="shared" si="8"/>
        <v/>
      </c>
      <c r="L62" s="32" t="str">
        <f t="shared" si="9"/>
        <v/>
      </c>
    </row>
    <row r="63" spans="2:12" x14ac:dyDescent="0.2">
      <c r="B63" s="42" t="str">
        <f t="shared" si="0"/>
        <v/>
      </c>
      <c r="C63" s="43" t="str">
        <f t="shared" si="1"/>
        <v/>
      </c>
      <c r="D63" s="42" t="str">
        <f t="shared" si="2"/>
        <v/>
      </c>
      <c r="E63" s="44" t="str">
        <f t="shared" si="3"/>
        <v/>
      </c>
      <c r="F63" s="42" t="str">
        <f t="shared" si="4"/>
        <v/>
      </c>
      <c r="G63" s="42" t="str">
        <f t="shared" si="5"/>
        <v/>
      </c>
      <c r="H63" s="45" t="str">
        <f t="shared" si="6"/>
        <v/>
      </c>
      <c r="I63" s="45" t="str">
        <f t="shared" si="7"/>
        <v/>
      </c>
      <c r="K63" s="32" t="str">
        <f t="shared" si="8"/>
        <v/>
      </c>
      <c r="L63" s="32" t="str">
        <f t="shared" si="9"/>
        <v/>
      </c>
    </row>
    <row r="64" spans="2:12" x14ac:dyDescent="0.2">
      <c r="B64" s="42" t="str">
        <f t="shared" si="0"/>
        <v/>
      </c>
      <c r="C64" s="43" t="str">
        <f t="shared" si="1"/>
        <v/>
      </c>
      <c r="D64" s="42" t="str">
        <f t="shared" si="2"/>
        <v/>
      </c>
      <c r="E64" s="44" t="str">
        <f t="shared" si="3"/>
        <v/>
      </c>
      <c r="F64" s="42" t="str">
        <f t="shared" si="4"/>
        <v/>
      </c>
      <c r="G64" s="42" t="str">
        <f t="shared" si="5"/>
        <v/>
      </c>
      <c r="H64" s="45" t="str">
        <f t="shared" si="6"/>
        <v/>
      </c>
      <c r="I64" s="45" t="str">
        <f t="shared" si="7"/>
        <v/>
      </c>
      <c r="K64" s="32" t="str">
        <f t="shared" si="8"/>
        <v/>
      </c>
      <c r="L64" s="32" t="str">
        <f t="shared" si="9"/>
        <v/>
      </c>
    </row>
    <row r="65" spans="2:12" x14ac:dyDescent="0.2">
      <c r="B65" s="42" t="str">
        <f t="shared" si="0"/>
        <v/>
      </c>
      <c r="C65" s="43" t="str">
        <f t="shared" si="1"/>
        <v/>
      </c>
      <c r="D65" s="42" t="str">
        <f t="shared" si="2"/>
        <v/>
      </c>
      <c r="E65" s="44" t="str">
        <f t="shared" si="3"/>
        <v/>
      </c>
      <c r="F65" s="42" t="str">
        <f t="shared" si="4"/>
        <v/>
      </c>
      <c r="G65" s="42" t="str">
        <f t="shared" si="5"/>
        <v/>
      </c>
      <c r="H65" s="45" t="str">
        <f t="shared" si="6"/>
        <v/>
      </c>
      <c r="I65" s="45" t="str">
        <f t="shared" si="7"/>
        <v/>
      </c>
      <c r="K65" s="32" t="str">
        <f t="shared" si="8"/>
        <v/>
      </c>
      <c r="L65" s="32" t="str">
        <f t="shared" si="9"/>
        <v/>
      </c>
    </row>
    <row r="66" spans="2:12" x14ac:dyDescent="0.2">
      <c r="B66" s="42" t="str">
        <f t="shared" si="0"/>
        <v/>
      </c>
      <c r="C66" s="43" t="str">
        <f t="shared" si="1"/>
        <v/>
      </c>
      <c r="D66" s="42" t="str">
        <f t="shared" si="2"/>
        <v/>
      </c>
      <c r="E66" s="44" t="str">
        <f t="shared" si="3"/>
        <v/>
      </c>
      <c r="F66" s="42" t="str">
        <f t="shared" si="4"/>
        <v/>
      </c>
      <c r="G66" s="42" t="str">
        <f t="shared" si="5"/>
        <v/>
      </c>
      <c r="H66" s="45" t="str">
        <f t="shared" si="6"/>
        <v/>
      </c>
      <c r="I66" s="45" t="str">
        <f t="shared" si="7"/>
        <v/>
      </c>
      <c r="K66" s="32" t="str">
        <f t="shared" si="8"/>
        <v/>
      </c>
      <c r="L66" s="32" t="str">
        <f t="shared" si="9"/>
        <v/>
      </c>
    </row>
    <row r="67" spans="2:12" x14ac:dyDescent="0.2">
      <c r="B67" s="42" t="str">
        <f t="shared" si="0"/>
        <v/>
      </c>
      <c r="C67" s="43" t="str">
        <f t="shared" si="1"/>
        <v/>
      </c>
      <c r="D67" s="42" t="str">
        <f t="shared" si="2"/>
        <v/>
      </c>
      <c r="E67" s="44" t="str">
        <f t="shared" si="3"/>
        <v/>
      </c>
      <c r="F67" s="42" t="str">
        <f t="shared" si="4"/>
        <v/>
      </c>
      <c r="G67" s="42" t="str">
        <f t="shared" si="5"/>
        <v/>
      </c>
      <c r="H67" s="45" t="str">
        <f t="shared" si="6"/>
        <v/>
      </c>
      <c r="I67" s="45" t="str">
        <f t="shared" si="7"/>
        <v/>
      </c>
      <c r="K67" s="32" t="str">
        <f t="shared" si="8"/>
        <v/>
      </c>
      <c r="L67" s="32" t="str">
        <f t="shared" si="9"/>
        <v/>
      </c>
    </row>
    <row r="68" spans="2:12" x14ac:dyDescent="0.2">
      <c r="B68" s="42" t="str">
        <f t="shared" si="0"/>
        <v/>
      </c>
      <c r="C68" s="43" t="str">
        <f t="shared" si="1"/>
        <v/>
      </c>
      <c r="D68" s="42" t="str">
        <f t="shared" si="2"/>
        <v/>
      </c>
      <c r="E68" s="44" t="str">
        <f t="shared" si="3"/>
        <v/>
      </c>
      <c r="F68" s="42" t="str">
        <f t="shared" si="4"/>
        <v/>
      </c>
      <c r="G68" s="42" t="str">
        <f t="shared" si="5"/>
        <v/>
      </c>
      <c r="H68" s="45" t="str">
        <f t="shared" si="6"/>
        <v/>
      </c>
      <c r="I68" s="45" t="str">
        <f t="shared" si="7"/>
        <v/>
      </c>
      <c r="K68" s="32" t="str">
        <f t="shared" si="8"/>
        <v/>
      </c>
      <c r="L68" s="32" t="str">
        <f t="shared" si="9"/>
        <v/>
      </c>
    </row>
    <row r="69" spans="2:12" x14ac:dyDescent="0.2">
      <c r="B69" s="42" t="str">
        <f t="shared" ref="B69:B132" si="10">IF(K69="","",ROW()-4)</f>
        <v/>
      </c>
      <c r="C69" s="43" t="str">
        <f t="shared" ref="C69:C132" si="11">IF(K69="","",INDEX(ArData,L69))</f>
        <v/>
      </c>
      <c r="D69" s="42" t="str">
        <f t="shared" ref="D69:D132" si="12">IF(K69="","","NC "&amp;INDEX(ArNr,L69))</f>
        <v/>
      </c>
      <c r="E69" s="44" t="str">
        <f t="shared" ref="E69:E132" si="13">IF(K69="","",INDEX(ArExp,L69))</f>
        <v/>
      </c>
      <c r="F69" s="42" t="str">
        <f t="shared" ref="F69:F132" si="14">IF(K69="","",INDEX(ArD,L69))</f>
        <v/>
      </c>
      <c r="G69" s="42" t="str">
        <f t="shared" ref="G69:G132" si="15">IF(K69="","",INDEX(ArC,L69))</f>
        <v/>
      </c>
      <c r="H69" s="45" t="str">
        <f t="shared" ref="H69:H132" si="16">IF(K69="","",INDEX(ArSuma,L69))</f>
        <v/>
      </c>
      <c r="I69" s="45" t="str">
        <f t="shared" ref="I69:I132" si="17">IF(K69="","",INDEX(ArSuma,L69))</f>
        <v/>
      </c>
      <c r="K69" s="32" t="str">
        <f t="shared" ref="K69:K132" si="18">IFERROR(_xlfn.AGGREGATE(15,6,ArSort,ROW()-4),"")</f>
        <v/>
      </c>
      <c r="L69" s="32" t="str">
        <f t="shared" ref="L69:L132" si="19">IF(K69="","",MOD(K69,100000)-4)</f>
        <v/>
      </c>
    </row>
    <row r="70" spans="2:12" x14ac:dyDescent="0.2">
      <c r="B70" s="42" t="str">
        <f t="shared" si="10"/>
        <v/>
      </c>
      <c r="C70" s="43" t="str">
        <f t="shared" si="11"/>
        <v/>
      </c>
      <c r="D70" s="42" t="str">
        <f t="shared" si="12"/>
        <v/>
      </c>
      <c r="E70" s="44" t="str">
        <f t="shared" si="13"/>
        <v/>
      </c>
      <c r="F70" s="42" t="str">
        <f t="shared" si="14"/>
        <v/>
      </c>
      <c r="G70" s="42" t="str">
        <f t="shared" si="15"/>
        <v/>
      </c>
      <c r="H70" s="45" t="str">
        <f t="shared" si="16"/>
        <v/>
      </c>
      <c r="I70" s="45" t="str">
        <f t="shared" si="17"/>
        <v/>
      </c>
      <c r="K70" s="32" t="str">
        <f t="shared" si="18"/>
        <v/>
      </c>
      <c r="L70" s="32" t="str">
        <f t="shared" si="19"/>
        <v/>
      </c>
    </row>
    <row r="71" spans="2:12" x14ac:dyDescent="0.2">
      <c r="B71" s="42" t="str">
        <f t="shared" si="10"/>
        <v/>
      </c>
      <c r="C71" s="43" t="str">
        <f t="shared" si="11"/>
        <v/>
      </c>
      <c r="D71" s="42" t="str">
        <f t="shared" si="12"/>
        <v/>
      </c>
      <c r="E71" s="44" t="str">
        <f t="shared" si="13"/>
        <v/>
      </c>
      <c r="F71" s="42" t="str">
        <f t="shared" si="14"/>
        <v/>
      </c>
      <c r="G71" s="42" t="str">
        <f t="shared" si="15"/>
        <v/>
      </c>
      <c r="H71" s="45" t="str">
        <f t="shared" si="16"/>
        <v/>
      </c>
      <c r="I71" s="45" t="str">
        <f t="shared" si="17"/>
        <v/>
      </c>
      <c r="K71" s="32" t="str">
        <f t="shared" si="18"/>
        <v/>
      </c>
      <c r="L71" s="32" t="str">
        <f t="shared" si="19"/>
        <v/>
      </c>
    </row>
    <row r="72" spans="2:12" x14ac:dyDescent="0.2">
      <c r="B72" s="42" t="str">
        <f t="shared" si="10"/>
        <v/>
      </c>
      <c r="C72" s="43" t="str">
        <f t="shared" si="11"/>
        <v/>
      </c>
      <c r="D72" s="42" t="str">
        <f t="shared" si="12"/>
        <v/>
      </c>
      <c r="E72" s="44" t="str">
        <f t="shared" si="13"/>
        <v/>
      </c>
      <c r="F72" s="42" t="str">
        <f t="shared" si="14"/>
        <v/>
      </c>
      <c r="G72" s="42" t="str">
        <f t="shared" si="15"/>
        <v/>
      </c>
      <c r="H72" s="45" t="str">
        <f t="shared" si="16"/>
        <v/>
      </c>
      <c r="I72" s="45" t="str">
        <f t="shared" si="17"/>
        <v/>
      </c>
      <c r="K72" s="32" t="str">
        <f t="shared" si="18"/>
        <v/>
      </c>
      <c r="L72" s="32" t="str">
        <f t="shared" si="19"/>
        <v/>
      </c>
    </row>
    <row r="73" spans="2:12" x14ac:dyDescent="0.2">
      <c r="B73" s="42" t="str">
        <f t="shared" si="10"/>
        <v/>
      </c>
      <c r="C73" s="43" t="str">
        <f t="shared" si="11"/>
        <v/>
      </c>
      <c r="D73" s="42" t="str">
        <f t="shared" si="12"/>
        <v/>
      </c>
      <c r="E73" s="44" t="str">
        <f t="shared" si="13"/>
        <v/>
      </c>
      <c r="F73" s="42" t="str">
        <f t="shared" si="14"/>
        <v/>
      </c>
      <c r="G73" s="42" t="str">
        <f t="shared" si="15"/>
        <v/>
      </c>
      <c r="H73" s="45" t="str">
        <f t="shared" si="16"/>
        <v/>
      </c>
      <c r="I73" s="45" t="str">
        <f t="shared" si="17"/>
        <v/>
      </c>
      <c r="K73" s="32" t="str">
        <f t="shared" si="18"/>
        <v/>
      </c>
      <c r="L73" s="32" t="str">
        <f t="shared" si="19"/>
        <v/>
      </c>
    </row>
    <row r="74" spans="2:12" x14ac:dyDescent="0.2">
      <c r="B74" s="42" t="str">
        <f t="shared" si="10"/>
        <v/>
      </c>
      <c r="C74" s="43" t="str">
        <f t="shared" si="11"/>
        <v/>
      </c>
      <c r="D74" s="42" t="str">
        <f t="shared" si="12"/>
        <v/>
      </c>
      <c r="E74" s="44" t="str">
        <f t="shared" si="13"/>
        <v/>
      </c>
      <c r="F74" s="42" t="str">
        <f t="shared" si="14"/>
        <v/>
      </c>
      <c r="G74" s="42" t="str">
        <f t="shared" si="15"/>
        <v/>
      </c>
      <c r="H74" s="45" t="str">
        <f t="shared" si="16"/>
        <v/>
      </c>
      <c r="I74" s="45" t="str">
        <f t="shared" si="17"/>
        <v/>
      </c>
      <c r="K74" s="32" t="str">
        <f t="shared" si="18"/>
        <v/>
      </c>
      <c r="L74" s="32" t="str">
        <f t="shared" si="19"/>
        <v/>
      </c>
    </row>
    <row r="75" spans="2:12" x14ac:dyDescent="0.2">
      <c r="B75" s="42" t="str">
        <f t="shared" si="10"/>
        <v/>
      </c>
      <c r="C75" s="43" t="str">
        <f t="shared" si="11"/>
        <v/>
      </c>
      <c r="D75" s="42" t="str">
        <f t="shared" si="12"/>
        <v/>
      </c>
      <c r="E75" s="44" t="str">
        <f t="shared" si="13"/>
        <v/>
      </c>
      <c r="F75" s="42" t="str">
        <f t="shared" si="14"/>
        <v/>
      </c>
      <c r="G75" s="42" t="str">
        <f t="shared" si="15"/>
        <v/>
      </c>
      <c r="H75" s="45" t="str">
        <f t="shared" si="16"/>
        <v/>
      </c>
      <c r="I75" s="45" t="str">
        <f t="shared" si="17"/>
        <v/>
      </c>
      <c r="K75" s="32" t="str">
        <f t="shared" si="18"/>
        <v/>
      </c>
      <c r="L75" s="32" t="str">
        <f t="shared" si="19"/>
        <v/>
      </c>
    </row>
    <row r="76" spans="2:12" x14ac:dyDescent="0.2">
      <c r="B76" s="42" t="str">
        <f t="shared" si="10"/>
        <v/>
      </c>
      <c r="C76" s="43" t="str">
        <f t="shared" si="11"/>
        <v/>
      </c>
      <c r="D76" s="42" t="str">
        <f t="shared" si="12"/>
        <v/>
      </c>
      <c r="E76" s="44" t="str">
        <f t="shared" si="13"/>
        <v/>
      </c>
      <c r="F76" s="42" t="str">
        <f t="shared" si="14"/>
        <v/>
      </c>
      <c r="G76" s="42" t="str">
        <f t="shared" si="15"/>
        <v/>
      </c>
      <c r="H76" s="45" t="str">
        <f t="shared" si="16"/>
        <v/>
      </c>
      <c r="I76" s="45" t="str">
        <f t="shared" si="17"/>
        <v/>
      </c>
      <c r="K76" s="32" t="str">
        <f t="shared" si="18"/>
        <v/>
      </c>
      <c r="L76" s="32" t="str">
        <f t="shared" si="19"/>
        <v/>
      </c>
    </row>
    <row r="77" spans="2:12" x14ac:dyDescent="0.2">
      <c r="B77" s="42" t="str">
        <f t="shared" si="10"/>
        <v/>
      </c>
      <c r="C77" s="43" t="str">
        <f t="shared" si="11"/>
        <v/>
      </c>
      <c r="D77" s="42" t="str">
        <f t="shared" si="12"/>
        <v/>
      </c>
      <c r="E77" s="44" t="str">
        <f t="shared" si="13"/>
        <v/>
      </c>
      <c r="F77" s="42" t="str">
        <f t="shared" si="14"/>
        <v/>
      </c>
      <c r="G77" s="42" t="str">
        <f t="shared" si="15"/>
        <v/>
      </c>
      <c r="H77" s="45" t="str">
        <f t="shared" si="16"/>
        <v/>
      </c>
      <c r="I77" s="45" t="str">
        <f t="shared" si="17"/>
        <v/>
      </c>
      <c r="K77" s="32" t="str">
        <f t="shared" si="18"/>
        <v/>
      </c>
      <c r="L77" s="32" t="str">
        <f t="shared" si="19"/>
        <v/>
      </c>
    </row>
    <row r="78" spans="2:12" x14ac:dyDescent="0.2">
      <c r="B78" s="42" t="str">
        <f t="shared" si="10"/>
        <v/>
      </c>
      <c r="C78" s="43" t="str">
        <f t="shared" si="11"/>
        <v/>
      </c>
      <c r="D78" s="42" t="str">
        <f t="shared" si="12"/>
        <v/>
      </c>
      <c r="E78" s="44" t="str">
        <f t="shared" si="13"/>
        <v/>
      </c>
      <c r="F78" s="42" t="str">
        <f t="shared" si="14"/>
        <v/>
      </c>
      <c r="G78" s="42" t="str">
        <f t="shared" si="15"/>
        <v/>
      </c>
      <c r="H78" s="45" t="str">
        <f t="shared" si="16"/>
        <v/>
      </c>
      <c r="I78" s="45" t="str">
        <f t="shared" si="17"/>
        <v/>
      </c>
      <c r="K78" s="32" t="str">
        <f t="shared" si="18"/>
        <v/>
      </c>
      <c r="L78" s="32" t="str">
        <f t="shared" si="19"/>
        <v/>
      </c>
    </row>
    <row r="79" spans="2:12" x14ac:dyDescent="0.2">
      <c r="B79" s="42" t="str">
        <f t="shared" si="10"/>
        <v/>
      </c>
      <c r="C79" s="43" t="str">
        <f t="shared" si="11"/>
        <v/>
      </c>
      <c r="D79" s="42" t="str">
        <f t="shared" si="12"/>
        <v/>
      </c>
      <c r="E79" s="44" t="str">
        <f t="shared" si="13"/>
        <v/>
      </c>
      <c r="F79" s="42" t="str">
        <f t="shared" si="14"/>
        <v/>
      </c>
      <c r="G79" s="42" t="str">
        <f t="shared" si="15"/>
        <v/>
      </c>
      <c r="H79" s="45" t="str">
        <f t="shared" si="16"/>
        <v/>
      </c>
      <c r="I79" s="45" t="str">
        <f t="shared" si="17"/>
        <v/>
      </c>
      <c r="K79" s="32" t="str">
        <f t="shared" si="18"/>
        <v/>
      </c>
      <c r="L79" s="32" t="str">
        <f t="shared" si="19"/>
        <v/>
      </c>
    </row>
    <row r="80" spans="2:12" x14ac:dyDescent="0.2">
      <c r="B80" s="42" t="str">
        <f t="shared" si="10"/>
        <v/>
      </c>
      <c r="C80" s="43" t="str">
        <f t="shared" si="11"/>
        <v/>
      </c>
      <c r="D80" s="42" t="str">
        <f t="shared" si="12"/>
        <v/>
      </c>
      <c r="E80" s="44" t="str">
        <f t="shared" si="13"/>
        <v/>
      </c>
      <c r="F80" s="42" t="str">
        <f t="shared" si="14"/>
        <v/>
      </c>
      <c r="G80" s="42" t="str">
        <f t="shared" si="15"/>
        <v/>
      </c>
      <c r="H80" s="45" t="str">
        <f t="shared" si="16"/>
        <v/>
      </c>
      <c r="I80" s="45" t="str">
        <f t="shared" si="17"/>
        <v/>
      </c>
      <c r="K80" s="32" t="str">
        <f t="shared" si="18"/>
        <v/>
      </c>
      <c r="L80" s="32" t="str">
        <f t="shared" si="19"/>
        <v/>
      </c>
    </row>
    <row r="81" spans="2:12" x14ac:dyDescent="0.2">
      <c r="B81" s="42" t="str">
        <f t="shared" si="10"/>
        <v/>
      </c>
      <c r="C81" s="43" t="str">
        <f t="shared" si="11"/>
        <v/>
      </c>
      <c r="D81" s="42" t="str">
        <f t="shared" si="12"/>
        <v/>
      </c>
      <c r="E81" s="44" t="str">
        <f t="shared" si="13"/>
        <v/>
      </c>
      <c r="F81" s="42" t="str">
        <f t="shared" si="14"/>
        <v/>
      </c>
      <c r="G81" s="42" t="str">
        <f t="shared" si="15"/>
        <v/>
      </c>
      <c r="H81" s="45" t="str">
        <f t="shared" si="16"/>
        <v/>
      </c>
      <c r="I81" s="45" t="str">
        <f t="shared" si="17"/>
        <v/>
      </c>
      <c r="K81" s="32" t="str">
        <f t="shared" si="18"/>
        <v/>
      </c>
      <c r="L81" s="32" t="str">
        <f t="shared" si="19"/>
        <v/>
      </c>
    </row>
    <row r="82" spans="2:12" x14ac:dyDescent="0.2">
      <c r="B82" s="42" t="str">
        <f t="shared" si="10"/>
        <v/>
      </c>
      <c r="C82" s="43" t="str">
        <f t="shared" si="11"/>
        <v/>
      </c>
      <c r="D82" s="42" t="str">
        <f t="shared" si="12"/>
        <v/>
      </c>
      <c r="E82" s="44" t="str">
        <f t="shared" si="13"/>
        <v/>
      </c>
      <c r="F82" s="42" t="str">
        <f t="shared" si="14"/>
        <v/>
      </c>
      <c r="G82" s="42" t="str">
        <f t="shared" si="15"/>
        <v/>
      </c>
      <c r="H82" s="45" t="str">
        <f t="shared" si="16"/>
        <v/>
      </c>
      <c r="I82" s="45" t="str">
        <f t="shared" si="17"/>
        <v/>
      </c>
      <c r="K82" s="32" t="str">
        <f t="shared" si="18"/>
        <v/>
      </c>
      <c r="L82" s="32" t="str">
        <f t="shared" si="19"/>
        <v/>
      </c>
    </row>
    <row r="83" spans="2:12" x14ac:dyDescent="0.2">
      <c r="B83" s="42" t="str">
        <f t="shared" si="10"/>
        <v/>
      </c>
      <c r="C83" s="43" t="str">
        <f t="shared" si="11"/>
        <v/>
      </c>
      <c r="D83" s="42" t="str">
        <f t="shared" si="12"/>
        <v/>
      </c>
      <c r="E83" s="44" t="str">
        <f t="shared" si="13"/>
        <v/>
      </c>
      <c r="F83" s="42" t="str">
        <f t="shared" si="14"/>
        <v/>
      </c>
      <c r="G83" s="42" t="str">
        <f t="shared" si="15"/>
        <v/>
      </c>
      <c r="H83" s="45" t="str">
        <f t="shared" si="16"/>
        <v/>
      </c>
      <c r="I83" s="45" t="str">
        <f t="shared" si="17"/>
        <v/>
      </c>
      <c r="K83" s="32" t="str">
        <f t="shared" si="18"/>
        <v/>
      </c>
      <c r="L83" s="32" t="str">
        <f t="shared" si="19"/>
        <v/>
      </c>
    </row>
    <row r="84" spans="2:12" x14ac:dyDescent="0.2">
      <c r="B84" s="42" t="str">
        <f t="shared" si="10"/>
        <v/>
      </c>
      <c r="C84" s="43" t="str">
        <f t="shared" si="11"/>
        <v/>
      </c>
      <c r="D84" s="42" t="str">
        <f t="shared" si="12"/>
        <v/>
      </c>
      <c r="E84" s="44" t="str">
        <f t="shared" si="13"/>
        <v/>
      </c>
      <c r="F84" s="42" t="str">
        <f t="shared" si="14"/>
        <v/>
      </c>
      <c r="G84" s="42" t="str">
        <f t="shared" si="15"/>
        <v/>
      </c>
      <c r="H84" s="45" t="str">
        <f t="shared" si="16"/>
        <v/>
      </c>
      <c r="I84" s="45" t="str">
        <f t="shared" si="17"/>
        <v/>
      </c>
      <c r="K84" s="32" t="str">
        <f t="shared" si="18"/>
        <v/>
      </c>
      <c r="L84" s="32" t="str">
        <f t="shared" si="19"/>
        <v/>
      </c>
    </row>
    <row r="85" spans="2:12" x14ac:dyDescent="0.2">
      <c r="B85" s="42" t="str">
        <f t="shared" si="10"/>
        <v/>
      </c>
      <c r="C85" s="43" t="str">
        <f t="shared" si="11"/>
        <v/>
      </c>
      <c r="D85" s="42" t="str">
        <f t="shared" si="12"/>
        <v/>
      </c>
      <c r="E85" s="44" t="str">
        <f t="shared" si="13"/>
        <v/>
      </c>
      <c r="F85" s="42" t="str">
        <f t="shared" si="14"/>
        <v/>
      </c>
      <c r="G85" s="42" t="str">
        <f t="shared" si="15"/>
        <v/>
      </c>
      <c r="H85" s="45" t="str">
        <f t="shared" si="16"/>
        <v/>
      </c>
      <c r="I85" s="45" t="str">
        <f t="shared" si="17"/>
        <v/>
      </c>
      <c r="K85" s="32" t="str">
        <f t="shared" si="18"/>
        <v/>
      </c>
      <c r="L85" s="32" t="str">
        <f t="shared" si="19"/>
        <v/>
      </c>
    </row>
    <row r="86" spans="2:12" x14ac:dyDescent="0.2">
      <c r="B86" s="42" t="str">
        <f t="shared" si="10"/>
        <v/>
      </c>
      <c r="C86" s="43" t="str">
        <f t="shared" si="11"/>
        <v/>
      </c>
      <c r="D86" s="42" t="str">
        <f t="shared" si="12"/>
        <v/>
      </c>
      <c r="E86" s="44" t="str">
        <f t="shared" si="13"/>
        <v/>
      </c>
      <c r="F86" s="42" t="str">
        <f t="shared" si="14"/>
        <v/>
      </c>
      <c r="G86" s="42" t="str">
        <f t="shared" si="15"/>
        <v/>
      </c>
      <c r="H86" s="45" t="str">
        <f t="shared" si="16"/>
        <v/>
      </c>
      <c r="I86" s="45" t="str">
        <f t="shared" si="17"/>
        <v/>
      </c>
      <c r="K86" s="32" t="str">
        <f t="shared" si="18"/>
        <v/>
      </c>
      <c r="L86" s="32" t="str">
        <f t="shared" si="19"/>
        <v/>
      </c>
    </row>
    <row r="87" spans="2:12" x14ac:dyDescent="0.2">
      <c r="B87" s="42" t="str">
        <f t="shared" si="10"/>
        <v/>
      </c>
      <c r="C87" s="43" t="str">
        <f t="shared" si="11"/>
        <v/>
      </c>
      <c r="D87" s="42" t="str">
        <f t="shared" si="12"/>
        <v/>
      </c>
      <c r="E87" s="44" t="str">
        <f t="shared" si="13"/>
        <v/>
      </c>
      <c r="F87" s="42" t="str">
        <f t="shared" si="14"/>
        <v/>
      </c>
      <c r="G87" s="42" t="str">
        <f t="shared" si="15"/>
        <v/>
      </c>
      <c r="H87" s="45" t="str">
        <f t="shared" si="16"/>
        <v/>
      </c>
      <c r="I87" s="45" t="str">
        <f t="shared" si="17"/>
        <v/>
      </c>
      <c r="K87" s="32" t="str">
        <f t="shared" si="18"/>
        <v/>
      </c>
      <c r="L87" s="32" t="str">
        <f t="shared" si="19"/>
        <v/>
      </c>
    </row>
    <row r="88" spans="2:12" x14ac:dyDescent="0.2">
      <c r="B88" s="42" t="str">
        <f t="shared" si="10"/>
        <v/>
      </c>
      <c r="C88" s="43" t="str">
        <f t="shared" si="11"/>
        <v/>
      </c>
      <c r="D88" s="42" t="str">
        <f t="shared" si="12"/>
        <v/>
      </c>
      <c r="E88" s="44" t="str">
        <f t="shared" si="13"/>
        <v/>
      </c>
      <c r="F88" s="42" t="str">
        <f t="shared" si="14"/>
        <v/>
      </c>
      <c r="G88" s="42" t="str">
        <f t="shared" si="15"/>
        <v/>
      </c>
      <c r="H88" s="45" t="str">
        <f t="shared" si="16"/>
        <v/>
      </c>
      <c r="I88" s="45" t="str">
        <f t="shared" si="17"/>
        <v/>
      </c>
      <c r="K88" s="32" t="str">
        <f t="shared" si="18"/>
        <v/>
      </c>
      <c r="L88" s="32" t="str">
        <f t="shared" si="19"/>
        <v/>
      </c>
    </row>
    <row r="89" spans="2:12" x14ac:dyDescent="0.2">
      <c r="B89" s="42" t="str">
        <f t="shared" si="10"/>
        <v/>
      </c>
      <c r="C89" s="43" t="str">
        <f t="shared" si="11"/>
        <v/>
      </c>
      <c r="D89" s="42" t="str">
        <f t="shared" si="12"/>
        <v/>
      </c>
      <c r="E89" s="44" t="str">
        <f t="shared" si="13"/>
        <v/>
      </c>
      <c r="F89" s="42" t="str">
        <f t="shared" si="14"/>
        <v/>
      </c>
      <c r="G89" s="42" t="str">
        <f t="shared" si="15"/>
        <v/>
      </c>
      <c r="H89" s="45" t="str">
        <f t="shared" si="16"/>
        <v/>
      </c>
      <c r="I89" s="45" t="str">
        <f t="shared" si="17"/>
        <v/>
      </c>
      <c r="K89" s="32" t="str">
        <f t="shared" si="18"/>
        <v/>
      </c>
      <c r="L89" s="32" t="str">
        <f t="shared" si="19"/>
        <v/>
      </c>
    </row>
    <row r="90" spans="2:12" x14ac:dyDescent="0.2">
      <c r="B90" s="42" t="str">
        <f t="shared" si="10"/>
        <v/>
      </c>
      <c r="C90" s="43" t="str">
        <f t="shared" si="11"/>
        <v/>
      </c>
      <c r="D90" s="42" t="str">
        <f t="shared" si="12"/>
        <v/>
      </c>
      <c r="E90" s="44" t="str">
        <f t="shared" si="13"/>
        <v/>
      </c>
      <c r="F90" s="42" t="str">
        <f t="shared" si="14"/>
        <v/>
      </c>
      <c r="G90" s="42" t="str">
        <f t="shared" si="15"/>
        <v/>
      </c>
      <c r="H90" s="45" t="str">
        <f t="shared" si="16"/>
        <v/>
      </c>
      <c r="I90" s="45" t="str">
        <f t="shared" si="17"/>
        <v/>
      </c>
      <c r="K90" s="32" t="str">
        <f t="shared" si="18"/>
        <v/>
      </c>
      <c r="L90" s="32" t="str">
        <f t="shared" si="19"/>
        <v/>
      </c>
    </row>
    <row r="91" spans="2:12" x14ac:dyDescent="0.2">
      <c r="B91" s="42" t="str">
        <f t="shared" si="10"/>
        <v/>
      </c>
      <c r="C91" s="43" t="str">
        <f t="shared" si="11"/>
        <v/>
      </c>
      <c r="D91" s="42" t="str">
        <f t="shared" si="12"/>
        <v/>
      </c>
      <c r="E91" s="44" t="str">
        <f t="shared" si="13"/>
        <v/>
      </c>
      <c r="F91" s="42" t="str">
        <f t="shared" si="14"/>
        <v/>
      </c>
      <c r="G91" s="42" t="str">
        <f t="shared" si="15"/>
        <v/>
      </c>
      <c r="H91" s="45" t="str">
        <f t="shared" si="16"/>
        <v/>
      </c>
      <c r="I91" s="45" t="str">
        <f t="shared" si="17"/>
        <v/>
      </c>
      <c r="K91" s="32" t="str">
        <f t="shared" si="18"/>
        <v/>
      </c>
      <c r="L91" s="32" t="str">
        <f t="shared" si="19"/>
        <v/>
      </c>
    </row>
    <row r="92" spans="2:12" x14ac:dyDescent="0.2">
      <c r="B92" s="42" t="str">
        <f t="shared" si="10"/>
        <v/>
      </c>
      <c r="C92" s="43" t="str">
        <f t="shared" si="11"/>
        <v/>
      </c>
      <c r="D92" s="42" t="str">
        <f t="shared" si="12"/>
        <v/>
      </c>
      <c r="E92" s="44" t="str">
        <f t="shared" si="13"/>
        <v/>
      </c>
      <c r="F92" s="42" t="str">
        <f t="shared" si="14"/>
        <v/>
      </c>
      <c r="G92" s="42" t="str">
        <f t="shared" si="15"/>
        <v/>
      </c>
      <c r="H92" s="45" t="str">
        <f t="shared" si="16"/>
        <v/>
      </c>
      <c r="I92" s="45" t="str">
        <f t="shared" si="17"/>
        <v/>
      </c>
      <c r="K92" s="32" t="str">
        <f t="shared" si="18"/>
        <v/>
      </c>
      <c r="L92" s="32" t="str">
        <f t="shared" si="19"/>
        <v/>
      </c>
    </row>
    <row r="93" spans="2:12" x14ac:dyDescent="0.2">
      <c r="B93" s="42" t="str">
        <f t="shared" si="10"/>
        <v/>
      </c>
      <c r="C93" s="43" t="str">
        <f t="shared" si="11"/>
        <v/>
      </c>
      <c r="D93" s="42" t="str">
        <f t="shared" si="12"/>
        <v/>
      </c>
      <c r="E93" s="44" t="str">
        <f t="shared" si="13"/>
        <v/>
      </c>
      <c r="F93" s="42" t="str">
        <f t="shared" si="14"/>
        <v/>
      </c>
      <c r="G93" s="42" t="str">
        <f t="shared" si="15"/>
        <v/>
      </c>
      <c r="H93" s="45" t="str">
        <f t="shared" si="16"/>
        <v/>
      </c>
      <c r="I93" s="45" t="str">
        <f t="shared" si="17"/>
        <v/>
      </c>
      <c r="K93" s="32" t="str">
        <f t="shared" si="18"/>
        <v/>
      </c>
      <c r="L93" s="32" t="str">
        <f t="shared" si="19"/>
        <v/>
      </c>
    </row>
    <row r="94" spans="2:12" x14ac:dyDescent="0.2">
      <c r="B94" s="42" t="str">
        <f t="shared" si="10"/>
        <v/>
      </c>
      <c r="C94" s="43" t="str">
        <f t="shared" si="11"/>
        <v/>
      </c>
      <c r="D94" s="42" t="str">
        <f t="shared" si="12"/>
        <v/>
      </c>
      <c r="E94" s="44" t="str">
        <f t="shared" si="13"/>
        <v/>
      </c>
      <c r="F94" s="42" t="str">
        <f t="shared" si="14"/>
        <v/>
      </c>
      <c r="G94" s="42" t="str">
        <f t="shared" si="15"/>
        <v/>
      </c>
      <c r="H94" s="45" t="str">
        <f t="shared" si="16"/>
        <v/>
      </c>
      <c r="I94" s="45" t="str">
        <f t="shared" si="17"/>
        <v/>
      </c>
      <c r="K94" s="32" t="str">
        <f t="shared" si="18"/>
        <v/>
      </c>
      <c r="L94" s="32" t="str">
        <f t="shared" si="19"/>
        <v/>
      </c>
    </row>
    <row r="95" spans="2:12" x14ac:dyDescent="0.2">
      <c r="B95" s="42" t="str">
        <f t="shared" si="10"/>
        <v/>
      </c>
      <c r="C95" s="43" t="str">
        <f t="shared" si="11"/>
        <v/>
      </c>
      <c r="D95" s="42" t="str">
        <f t="shared" si="12"/>
        <v/>
      </c>
      <c r="E95" s="44" t="str">
        <f t="shared" si="13"/>
        <v/>
      </c>
      <c r="F95" s="42" t="str">
        <f t="shared" si="14"/>
        <v/>
      </c>
      <c r="G95" s="42" t="str">
        <f t="shared" si="15"/>
        <v/>
      </c>
      <c r="H95" s="45" t="str">
        <f t="shared" si="16"/>
        <v/>
      </c>
      <c r="I95" s="45" t="str">
        <f t="shared" si="17"/>
        <v/>
      </c>
      <c r="K95" s="32" t="str">
        <f t="shared" si="18"/>
        <v/>
      </c>
      <c r="L95" s="32" t="str">
        <f t="shared" si="19"/>
        <v/>
      </c>
    </row>
    <row r="96" spans="2:12" x14ac:dyDescent="0.2">
      <c r="B96" s="42" t="str">
        <f t="shared" si="10"/>
        <v/>
      </c>
      <c r="C96" s="43" t="str">
        <f t="shared" si="11"/>
        <v/>
      </c>
      <c r="D96" s="42" t="str">
        <f t="shared" si="12"/>
        <v/>
      </c>
      <c r="E96" s="44" t="str">
        <f t="shared" si="13"/>
        <v/>
      </c>
      <c r="F96" s="42" t="str">
        <f t="shared" si="14"/>
        <v/>
      </c>
      <c r="G96" s="42" t="str">
        <f t="shared" si="15"/>
        <v/>
      </c>
      <c r="H96" s="45" t="str">
        <f t="shared" si="16"/>
        <v/>
      </c>
      <c r="I96" s="45" t="str">
        <f t="shared" si="17"/>
        <v/>
      </c>
      <c r="K96" s="32" t="str">
        <f t="shared" si="18"/>
        <v/>
      </c>
      <c r="L96" s="32" t="str">
        <f t="shared" si="19"/>
        <v/>
      </c>
    </row>
    <row r="97" spans="2:12" x14ac:dyDescent="0.2">
      <c r="B97" s="42" t="str">
        <f t="shared" si="10"/>
        <v/>
      </c>
      <c r="C97" s="43" t="str">
        <f t="shared" si="11"/>
        <v/>
      </c>
      <c r="D97" s="42" t="str">
        <f t="shared" si="12"/>
        <v/>
      </c>
      <c r="E97" s="44" t="str">
        <f t="shared" si="13"/>
        <v/>
      </c>
      <c r="F97" s="42" t="str">
        <f t="shared" si="14"/>
        <v/>
      </c>
      <c r="G97" s="42" t="str">
        <f t="shared" si="15"/>
        <v/>
      </c>
      <c r="H97" s="45" t="str">
        <f t="shared" si="16"/>
        <v/>
      </c>
      <c r="I97" s="45" t="str">
        <f t="shared" si="17"/>
        <v/>
      </c>
      <c r="K97" s="32" t="str">
        <f t="shared" si="18"/>
        <v/>
      </c>
      <c r="L97" s="32" t="str">
        <f t="shared" si="19"/>
        <v/>
      </c>
    </row>
    <row r="98" spans="2:12" x14ac:dyDescent="0.2">
      <c r="B98" s="42" t="str">
        <f t="shared" si="10"/>
        <v/>
      </c>
      <c r="C98" s="43" t="str">
        <f t="shared" si="11"/>
        <v/>
      </c>
      <c r="D98" s="42" t="str">
        <f t="shared" si="12"/>
        <v/>
      </c>
      <c r="E98" s="44" t="str">
        <f t="shared" si="13"/>
        <v/>
      </c>
      <c r="F98" s="42" t="str">
        <f t="shared" si="14"/>
        <v/>
      </c>
      <c r="G98" s="42" t="str">
        <f t="shared" si="15"/>
        <v/>
      </c>
      <c r="H98" s="45" t="str">
        <f t="shared" si="16"/>
        <v/>
      </c>
      <c r="I98" s="45" t="str">
        <f t="shared" si="17"/>
        <v/>
      </c>
      <c r="K98" s="32" t="str">
        <f t="shared" si="18"/>
        <v/>
      </c>
      <c r="L98" s="32" t="str">
        <f t="shared" si="19"/>
        <v/>
      </c>
    </row>
    <row r="99" spans="2:12" x14ac:dyDescent="0.2">
      <c r="B99" s="42" t="str">
        <f t="shared" si="10"/>
        <v/>
      </c>
      <c r="C99" s="43" t="str">
        <f t="shared" si="11"/>
        <v/>
      </c>
      <c r="D99" s="42" t="str">
        <f t="shared" si="12"/>
        <v/>
      </c>
      <c r="E99" s="44" t="str">
        <f t="shared" si="13"/>
        <v/>
      </c>
      <c r="F99" s="42" t="str">
        <f t="shared" si="14"/>
        <v/>
      </c>
      <c r="G99" s="42" t="str">
        <f t="shared" si="15"/>
        <v/>
      </c>
      <c r="H99" s="45" t="str">
        <f t="shared" si="16"/>
        <v/>
      </c>
      <c r="I99" s="45" t="str">
        <f t="shared" si="17"/>
        <v/>
      </c>
      <c r="K99" s="32" t="str">
        <f t="shared" si="18"/>
        <v/>
      </c>
      <c r="L99" s="32" t="str">
        <f t="shared" si="19"/>
        <v/>
      </c>
    </row>
    <row r="100" spans="2:12" x14ac:dyDescent="0.2">
      <c r="B100" s="42" t="str">
        <f t="shared" si="10"/>
        <v/>
      </c>
      <c r="C100" s="43" t="str">
        <f t="shared" si="11"/>
        <v/>
      </c>
      <c r="D100" s="42" t="str">
        <f t="shared" si="12"/>
        <v/>
      </c>
      <c r="E100" s="44" t="str">
        <f t="shared" si="13"/>
        <v/>
      </c>
      <c r="F100" s="42" t="str">
        <f t="shared" si="14"/>
        <v/>
      </c>
      <c r="G100" s="42" t="str">
        <f t="shared" si="15"/>
        <v/>
      </c>
      <c r="H100" s="45" t="str">
        <f t="shared" si="16"/>
        <v/>
      </c>
      <c r="I100" s="45" t="str">
        <f t="shared" si="17"/>
        <v/>
      </c>
      <c r="K100" s="32" t="str">
        <f t="shared" si="18"/>
        <v/>
      </c>
      <c r="L100" s="32" t="str">
        <f t="shared" si="19"/>
        <v/>
      </c>
    </row>
    <row r="101" spans="2:12" x14ac:dyDescent="0.2">
      <c r="B101" s="42" t="str">
        <f t="shared" si="10"/>
        <v/>
      </c>
      <c r="C101" s="43" t="str">
        <f t="shared" si="11"/>
        <v/>
      </c>
      <c r="D101" s="42" t="str">
        <f t="shared" si="12"/>
        <v/>
      </c>
      <c r="E101" s="44" t="str">
        <f t="shared" si="13"/>
        <v/>
      </c>
      <c r="F101" s="42" t="str">
        <f t="shared" si="14"/>
        <v/>
      </c>
      <c r="G101" s="42" t="str">
        <f t="shared" si="15"/>
        <v/>
      </c>
      <c r="H101" s="45" t="str">
        <f t="shared" si="16"/>
        <v/>
      </c>
      <c r="I101" s="45" t="str">
        <f t="shared" si="17"/>
        <v/>
      </c>
      <c r="K101" s="32" t="str">
        <f t="shared" si="18"/>
        <v/>
      </c>
      <c r="L101" s="32" t="str">
        <f t="shared" si="19"/>
        <v/>
      </c>
    </row>
    <row r="102" spans="2:12" x14ac:dyDescent="0.2">
      <c r="B102" s="42" t="str">
        <f t="shared" si="10"/>
        <v/>
      </c>
      <c r="C102" s="43" t="str">
        <f t="shared" si="11"/>
        <v/>
      </c>
      <c r="D102" s="42" t="str">
        <f t="shared" si="12"/>
        <v/>
      </c>
      <c r="E102" s="44" t="str">
        <f t="shared" si="13"/>
        <v/>
      </c>
      <c r="F102" s="42" t="str">
        <f t="shared" si="14"/>
        <v/>
      </c>
      <c r="G102" s="42" t="str">
        <f t="shared" si="15"/>
        <v/>
      </c>
      <c r="H102" s="45" t="str">
        <f t="shared" si="16"/>
        <v/>
      </c>
      <c r="I102" s="45" t="str">
        <f t="shared" si="17"/>
        <v/>
      </c>
      <c r="K102" s="32" t="str">
        <f t="shared" si="18"/>
        <v/>
      </c>
      <c r="L102" s="32" t="str">
        <f t="shared" si="19"/>
        <v/>
      </c>
    </row>
    <row r="103" spans="2:12" x14ac:dyDescent="0.2">
      <c r="B103" s="42" t="str">
        <f t="shared" si="10"/>
        <v/>
      </c>
      <c r="C103" s="43" t="str">
        <f t="shared" si="11"/>
        <v/>
      </c>
      <c r="D103" s="42" t="str">
        <f t="shared" si="12"/>
        <v/>
      </c>
      <c r="E103" s="44" t="str">
        <f t="shared" si="13"/>
        <v/>
      </c>
      <c r="F103" s="42" t="str">
        <f t="shared" si="14"/>
        <v/>
      </c>
      <c r="G103" s="42" t="str">
        <f t="shared" si="15"/>
        <v/>
      </c>
      <c r="H103" s="45" t="str">
        <f t="shared" si="16"/>
        <v/>
      </c>
      <c r="I103" s="45" t="str">
        <f t="shared" si="17"/>
        <v/>
      </c>
      <c r="K103" s="32" t="str">
        <f t="shared" si="18"/>
        <v/>
      </c>
      <c r="L103" s="32" t="str">
        <f t="shared" si="19"/>
        <v/>
      </c>
    </row>
    <row r="104" spans="2:12" x14ac:dyDescent="0.2">
      <c r="B104" s="42" t="str">
        <f t="shared" si="10"/>
        <v/>
      </c>
      <c r="C104" s="43" t="str">
        <f t="shared" si="11"/>
        <v/>
      </c>
      <c r="D104" s="42" t="str">
        <f t="shared" si="12"/>
        <v/>
      </c>
      <c r="E104" s="44" t="str">
        <f t="shared" si="13"/>
        <v/>
      </c>
      <c r="F104" s="42" t="str">
        <f t="shared" si="14"/>
        <v/>
      </c>
      <c r="G104" s="42" t="str">
        <f t="shared" si="15"/>
        <v/>
      </c>
      <c r="H104" s="45" t="str">
        <f t="shared" si="16"/>
        <v/>
      </c>
      <c r="I104" s="45" t="str">
        <f t="shared" si="17"/>
        <v/>
      </c>
      <c r="K104" s="32" t="str">
        <f t="shared" si="18"/>
        <v/>
      </c>
      <c r="L104" s="32" t="str">
        <f t="shared" si="19"/>
        <v/>
      </c>
    </row>
    <row r="105" spans="2:12" x14ac:dyDescent="0.2">
      <c r="B105" s="42" t="str">
        <f t="shared" si="10"/>
        <v/>
      </c>
      <c r="C105" s="43" t="str">
        <f t="shared" si="11"/>
        <v/>
      </c>
      <c r="D105" s="42" t="str">
        <f t="shared" si="12"/>
        <v/>
      </c>
      <c r="E105" s="44" t="str">
        <f t="shared" si="13"/>
        <v/>
      </c>
      <c r="F105" s="42" t="str">
        <f t="shared" si="14"/>
        <v/>
      </c>
      <c r="G105" s="42" t="str">
        <f t="shared" si="15"/>
        <v/>
      </c>
      <c r="H105" s="45" t="str">
        <f t="shared" si="16"/>
        <v/>
      </c>
      <c r="I105" s="45" t="str">
        <f t="shared" si="17"/>
        <v/>
      </c>
      <c r="K105" s="32" t="str">
        <f t="shared" si="18"/>
        <v/>
      </c>
      <c r="L105" s="32" t="str">
        <f t="shared" si="19"/>
        <v/>
      </c>
    </row>
    <row r="106" spans="2:12" x14ac:dyDescent="0.2">
      <c r="B106" s="42" t="str">
        <f t="shared" si="10"/>
        <v/>
      </c>
      <c r="C106" s="43" t="str">
        <f t="shared" si="11"/>
        <v/>
      </c>
      <c r="D106" s="42" t="str">
        <f t="shared" si="12"/>
        <v/>
      </c>
      <c r="E106" s="44" t="str">
        <f t="shared" si="13"/>
        <v/>
      </c>
      <c r="F106" s="42" t="str">
        <f t="shared" si="14"/>
        <v/>
      </c>
      <c r="G106" s="42" t="str">
        <f t="shared" si="15"/>
        <v/>
      </c>
      <c r="H106" s="45" t="str">
        <f t="shared" si="16"/>
        <v/>
      </c>
      <c r="I106" s="45" t="str">
        <f t="shared" si="17"/>
        <v/>
      </c>
      <c r="K106" s="32" t="str">
        <f t="shared" si="18"/>
        <v/>
      </c>
      <c r="L106" s="32" t="str">
        <f t="shared" si="19"/>
        <v/>
      </c>
    </row>
    <row r="107" spans="2:12" x14ac:dyDescent="0.2">
      <c r="B107" s="42" t="str">
        <f t="shared" si="10"/>
        <v/>
      </c>
      <c r="C107" s="43" t="str">
        <f t="shared" si="11"/>
        <v/>
      </c>
      <c r="D107" s="42" t="str">
        <f t="shared" si="12"/>
        <v/>
      </c>
      <c r="E107" s="44" t="str">
        <f t="shared" si="13"/>
        <v/>
      </c>
      <c r="F107" s="42" t="str">
        <f t="shared" si="14"/>
        <v/>
      </c>
      <c r="G107" s="42" t="str">
        <f t="shared" si="15"/>
        <v/>
      </c>
      <c r="H107" s="45" t="str">
        <f t="shared" si="16"/>
        <v/>
      </c>
      <c r="I107" s="45" t="str">
        <f t="shared" si="17"/>
        <v/>
      </c>
      <c r="K107" s="32" t="str">
        <f t="shared" si="18"/>
        <v/>
      </c>
      <c r="L107" s="32" t="str">
        <f t="shared" si="19"/>
        <v/>
      </c>
    </row>
    <row r="108" spans="2:12" x14ac:dyDescent="0.2">
      <c r="B108" s="42" t="str">
        <f t="shared" si="10"/>
        <v/>
      </c>
      <c r="C108" s="43" t="str">
        <f t="shared" si="11"/>
        <v/>
      </c>
      <c r="D108" s="42" t="str">
        <f t="shared" si="12"/>
        <v/>
      </c>
      <c r="E108" s="44" t="str">
        <f t="shared" si="13"/>
        <v/>
      </c>
      <c r="F108" s="42" t="str">
        <f t="shared" si="14"/>
        <v/>
      </c>
      <c r="G108" s="42" t="str">
        <f t="shared" si="15"/>
        <v/>
      </c>
      <c r="H108" s="45" t="str">
        <f t="shared" si="16"/>
        <v/>
      </c>
      <c r="I108" s="45" t="str">
        <f t="shared" si="17"/>
        <v/>
      </c>
      <c r="K108" s="32" t="str">
        <f t="shared" si="18"/>
        <v/>
      </c>
      <c r="L108" s="32" t="str">
        <f t="shared" si="19"/>
        <v/>
      </c>
    </row>
    <row r="109" spans="2:12" x14ac:dyDescent="0.2">
      <c r="B109" s="42" t="str">
        <f t="shared" si="10"/>
        <v/>
      </c>
      <c r="C109" s="43" t="str">
        <f t="shared" si="11"/>
        <v/>
      </c>
      <c r="D109" s="42" t="str">
        <f t="shared" si="12"/>
        <v/>
      </c>
      <c r="E109" s="44" t="str">
        <f t="shared" si="13"/>
        <v/>
      </c>
      <c r="F109" s="42" t="str">
        <f t="shared" si="14"/>
        <v/>
      </c>
      <c r="G109" s="42" t="str">
        <f t="shared" si="15"/>
        <v/>
      </c>
      <c r="H109" s="45" t="str">
        <f t="shared" si="16"/>
        <v/>
      </c>
      <c r="I109" s="45" t="str">
        <f t="shared" si="17"/>
        <v/>
      </c>
      <c r="K109" s="32" t="str">
        <f t="shared" si="18"/>
        <v/>
      </c>
      <c r="L109" s="32" t="str">
        <f t="shared" si="19"/>
        <v/>
      </c>
    </row>
    <row r="110" spans="2:12" x14ac:dyDescent="0.2">
      <c r="B110" s="42" t="str">
        <f t="shared" si="10"/>
        <v/>
      </c>
      <c r="C110" s="43" t="str">
        <f t="shared" si="11"/>
        <v/>
      </c>
      <c r="D110" s="42" t="str">
        <f t="shared" si="12"/>
        <v/>
      </c>
      <c r="E110" s="44" t="str">
        <f t="shared" si="13"/>
        <v/>
      </c>
      <c r="F110" s="42" t="str">
        <f t="shared" si="14"/>
        <v/>
      </c>
      <c r="G110" s="42" t="str">
        <f t="shared" si="15"/>
        <v/>
      </c>
      <c r="H110" s="45" t="str">
        <f t="shared" si="16"/>
        <v/>
      </c>
      <c r="I110" s="45" t="str">
        <f t="shared" si="17"/>
        <v/>
      </c>
      <c r="K110" s="32" t="str">
        <f t="shared" si="18"/>
        <v/>
      </c>
      <c r="L110" s="32" t="str">
        <f t="shared" si="19"/>
        <v/>
      </c>
    </row>
    <row r="111" spans="2:12" x14ac:dyDescent="0.2">
      <c r="B111" s="42" t="str">
        <f t="shared" si="10"/>
        <v/>
      </c>
      <c r="C111" s="43" t="str">
        <f t="shared" si="11"/>
        <v/>
      </c>
      <c r="D111" s="42" t="str">
        <f t="shared" si="12"/>
        <v/>
      </c>
      <c r="E111" s="44" t="str">
        <f t="shared" si="13"/>
        <v/>
      </c>
      <c r="F111" s="42" t="str">
        <f t="shared" si="14"/>
        <v/>
      </c>
      <c r="G111" s="42" t="str">
        <f t="shared" si="15"/>
        <v/>
      </c>
      <c r="H111" s="45" t="str">
        <f t="shared" si="16"/>
        <v/>
      </c>
      <c r="I111" s="45" t="str">
        <f t="shared" si="17"/>
        <v/>
      </c>
      <c r="K111" s="32" t="str">
        <f t="shared" si="18"/>
        <v/>
      </c>
      <c r="L111" s="32" t="str">
        <f t="shared" si="19"/>
        <v/>
      </c>
    </row>
    <row r="112" spans="2:12" x14ac:dyDescent="0.2">
      <c r="B112" s="42" t="str">
        <f t="shared" si="10"/>
        <v/>
      </c>
      <c r="C112" s="43" t="str">
        <f t="shared" si="11"/>
        <v/>
      </c>
      <c r="D112" s="42" t="str">
        <f t="shared" si="12"/>
        <v/>
      </c>
      <c r="E112" s="44" t="str">
        <f t="shared" si="13"/>
        <v/>
      </c>
      <c r="F112" s="42" t="str">
        <f t="shared" si="14"/>
        <v/>
      </c>
      <c r="G112" s="42" t="str">
        <f t="shared" si="15"/>
        <v/>
      </c>
      <c r="H112" s="45" t="str">
        <f t="shared" si="16"/>
        <v/>
      </c>
      <c r="I112" s="45" t="str">
        <f t="shared" si="17"/>
        <v/>
      </c>
      <c r="K112" s="32" t="str">
        <f t="shared" si="18"/>
        <v/>
      </c>
      <c r="L112" s="32" t="str">
        <f t="shared" si="19"/>
        <v/>
      </c>
    </row>
    <row r="113" spans="2:12" x14ac:dyDescent="0.2">
      <c r="B113" s="42" t="str">
        <f t="shared" si="10"/>
        <v/>
      </c>
      <c r="C113" s="43" t="str">
        <f t="shared" si="11"/>
        <v/>
      </c>
      <c r="D113" s="42" t="str">
        <f t="shared" si="12"/>
        <v/>
      </c>
      <c r="E113" s="44" t="str">
        <f t="shared" si="13"/>
        <v/>
      </c>
      <c r="F113" s="42" t="str">
        <f t="shared" si="14"/>
        <v/>
      </c>
      <c r="G113" s="42" t="str">
        <f t="shared" si="15"/>
        <v/>
      </c>
      <c r="H113" s="45" t="str">
        <f t="shared" si="16"/>
        <v/>
      </c>
      <c r="I113" s="45" t="str">
        <f t="shared" si="17"/>
        <v/>
      </c>
      <c r="K113" s="32" t="str">
        <f t="shared" si="18"/>
        <v/>
      </c>
      <c r="L113" s="32" t="str">
        <f t="shared" si="19"/>
        <v/>
      </c>
    </row>
    <row r="114" spans="2:12" x14ac:dyDescent="0.2">
      <c r="B114" s="42" t="str">
        <f t="shared" si="10"/>
        <v/>
      </c>
      <c r="C114" s="43" t="str">
        <f t="shared" si="11"/>
        <v/>
      </c>
      <c r="D114" s="42" t="str">
        <f t="shared" si="12"/>
        <v/>
      </c>
      <c r="E114" s="44" t="str">
        <f t="shared" si="13"/>
        <v/>
      </c>
      <c r="F114" s="42" t="str">
        <f t="shared" si="14"/>
        <v/>
      </c>
      <c r="G114" s="42" t="str">
        <f t="shared" si="15"/>
        <v/>
      </c>
      <c r="H114" s="45" t="str">
        <f t="shared" si="16"/>
        <v/>
      </c>
      <c r="I114" s="45" t="str">
        <f t="shared" si="17"/>
        <v/>
      </c>
      <c r="K114" s="32" t="str">
        <f t="shared" si="18"/>
        <v/>
      </c>
      <c r="L114" s="32" t="str">
        <f t="shared" si="19"/>
        <v/>
      </c>
    </row>
    <row r="115" spans="2:12" x14ac:dyDescent="0.2">
      <c r="B115" s="42" t="str">
        <f t="shared" si="10"/>
        <v/>
      </c>
      <c r="C115" s="43" t="str">
        <f t="shared" si="11"/>
        <v/>
      </c>
      <c r="D115" s="42" t="str">
        <f t="shared" si="12"/>
        <v/>
      </c>
      <c r="E115" s="44" t="str">
        <f t="shared" si="13"/>
        <v/>
      </c>
      <c r="F115" s="42" t="str">
        <f t="shared" si="14"/>
        <v/>
      </c>
      <c r="G115" s="42" t="str">
        <f t="shared" si="15"/>
        <v/>
      </c>
      <c r="H115" s="45" t="str">
        <f t="shared" si="16"/>
        <v/>
      </c>
      <c r="I115" s="45" t="str">
        <f t="shared" si="17"/>
        <v/>
      </c>
      <c r="K115" s="32" t="str">
        <f t="shared" si="18"/>
        <v/>
      </c>
      <c r="L115" s="32" t="str">
        <f t="shared" si="19"/>
        <v/>
      </c>
    </row>
    <row r="116" spans="2:12" x14ac:dyDescent="0.2">
      <c r="B116" s="42" t="str">
        <f t="shared" si="10"/>
        <v/>
      </c>
      <c r="C116" s="43" t="str">
        <f t="shared" si="11"/>
        <v/>
      </c>
      <c r="D116" s="42" t="str">
        <f t="shared" si="12"/>
        <v/>
      </c>
      <c r="E116" s="44" t="str">
        <f t="shared" si="13"/>
        <v/>
      </c>
      <c r="F116" s="42" t="str">
        <f t="shared" si="14"/>
        <v/>
      </c>
      <c r="G116" s="42" t="str">
        <f t="shared" si="15"/>
        <v/>
      </c>
      <c r="H116" s="45" t="str">
        <f t="shared" si="16"/>
        <v/>
      </c>
      <c r="I116" s="45" t="str">
        <f t="shared" si="17"/>
        <v/>
      </c>
      <c r="K116" s="32" t="str">
        <f t="shared" si="18"/>
        <v/>
      </c>
      <c r="L116" s="32" t="str">
        <f t="shared" si="19"/>
        <v/>
      </c>
    </row>
    <row r="117" spans="2:12" x14ac:dyDescent="0.2">
      <c r="B117" s="42" t="str">
        <f t="shared" si="10"/>
        <v/>
      </c>
      <c r="C117" s="43" t="str">
        <f t="shared" si="11"/>
        <v/>
      </c>
      <c r="D117" s="42" t="str">
        <f t="shared" si="12"/>
        <v/>
      </c>
      <c r="E117" s="44" t="str">
        <f t="shared" si="13"/>
        <v/>
      </c>
      <c r="F117" s="42" t="str">
        <f t="shared" si="14"/>
        <v/>
      </c>
      <c r="G117" s="42" t="str">
        <f t="shared" si="15"/>
        <v/>
      </c>
      <c r="H117" s="45" t="str">
        <f t="shared" si="16"/>
        <v/>
      </c>
      <c r="I117" s="45" t="str">
        <f t="shared" si="17"/>
        <v/>
      </c>
      <c r="K117" s="32" t="str">
        <f t="shared" si="18"/>
        <v/>
      </c>
      <c r="L117" s="32" t="str">
        <f t="shared" si="19"/>
        <v/>
      </c>
    </row>
    <row r="118" spans="2:12" x14ac:dyDescent="0.2">
      <c r="B118" s="42" t="str">
        <f t="shared" si="10"/>
        <v/>
      </c>
      <c r="C118" s="43" t="str">
        <f t="shared" si="11"/>
        <v/>
      </c>
      <c r="D118" s="42" t="str">
        <f t="shared" si="12"/>
        <v/>
      </c>
      <c r="E118" s="44" t="str">
        <f t="shared" si="13"/>
        <v/>
      </c>
      <c r="F118" s="42" t="str">
        <f t="shared" si="14"/>
        <v/>
      </c>
      <c r="G118" s="42" t="str">
        <f t="shared" si="15"/>
        <v/>
      </c>
      <c r="H118" s="45" t="str">
        <f t="shared" si="16"/>
        <v/>
      </c>
      <c r="I118" s="45" t="str">
        <f t="shared" si="17"/>
        <v/>
      </c>
      <c r="K118" s="32" t="str">
        <f t="shared" si="18"/>
        <v/>
      </c>
      <c r="L118" s="32" t="str">
        <f t="shared" si="19"/>
        <v/>
      </c>
    </row>
    <row r="119" spans="2:12" x14ac:dyDescent="0.2">
      <c r="B119" s="42" t="str">
        <f t="shared" si="10"/>
        <v/>
      </c>
      <c r="C119" s="43" t="str">
        <f t="shared" si="11"/>
        <v/>
      </c>
      <c r="D119" s="42" t="str">
        <f t="shared" si="12"/>
        <v/>
      </c>
      <c r="E119" s="44" t="str">
        <f t="shared" si="13"/>
        <v/>
      </c>
      <c r="F119" s="42" t="str">
        <f t="shared" si="14"/>
        <v/>
      </c>
      <c r="G119" s="42" t="str">
        <f t="shared" si="15"/>
        <v/>
      </c>
      <c r="H119" s="45" t="str">
        <f t="shared" si="16"/>
        <v/>
      </c>
      <c r="I119" s="45" t="str">
        <f t="shared" si="17"/>
        <v/>
      </c>
      <c r="K119" s="32" t="str">
        <f t="shared" si="18"/>
        <v/>
      </c>
      <c r="L119" s="32" t="str">
        <f t="shared" si="19"/>
        <v/>
      </c>
    </row>
    <row r="120" spans="2:12" x14ac:dyDescent="0.2">
      <c r="B120" s="42" t="str">
        <f t="shared" si="10"/>
        <v/>
      </c>
      <c r="C120" s="43" t="str">
        <f t="shared" si="11"/>
        <v/>
      </c>
      <c r="D120" s="42" t="str">
        <f t="shared" si="12"/>
        <v/>
      </c>
      <c r="E120" s="44" t="str">
        <f t="shared" si="13"/>
        <v/>
      </c>
      <c r="F120" s="42" t="str">
        <f t="shared" si="14"/>
        <v/>
      </c>
      <c r="G120" s="42" t="str">
        <f t="shared" si="15"/>
        <v/>
      </c>
      <c r="H120" s="45" t="str">
        <f t="shared" si="16"/>
        <v/>
      </c>
      <c r="I120" s="45" t="str">
        <f t="shared" si="17"/>
        <v/>
      </c>
      <c r="K120" s="32" t="str">
        <f t="shared" si="18"/>
        <v/>
      </c>
      <c r="L120" s="32" t="str">
        <f t="shared" si="19"/>
        <v/>
      </c>
    </row>
    <row r="121" spans="2:12" x14ac:dyDescent="0.2">
      <c r="B121" s="42" t="str">
        <f t="shared" si="10"/>
        <v/>
      </c>
      <c r="C121" s="43" t="str">
        <f t="shared" si="11"/>
        <v/>
      </c>
      <c r="D121" s="42" t="str">
        <f t="shared" si="12"/>
        <v/>
      </c>
      <c r="E121" s="44" t="str">
        <f t="shared" si="13"/>
        <v/>
      </c>
      <c r="F121" s="42" t="str">
        <f t="shared" si="14"/>
        <v/>
      </c>
      <c r="G121" s="42" t="str">
        <f t="shared" si="15"/>
        <v/>
      </c>
      <c r="H121" s="45" t="str">
        <f t="shared" si="16"/>
        <v/>
      </c>
      <c r="I121" s="45" t="str">
        <f t="shared" si="17"/>
        <v/>
      </c>
      <c r="K121" s="32" t="str">
        <f t="shared" si="18"/>
        <v/>
      </c>
      <c r="L121" s="32" t="str">
        <f t="shared" si="19"/>
        <v/>
      </c>
    </row>
    <row r="122" spans="2:12" x14ac:dyDescent="0.2">
      <c r="B122" s="42" t="str">
        <f t="shared" si="10"/>
        <v/>
      </c>
      <c r="C122" s="43" t="str">
        <f t="shared" si="11"/>
        <v/>
      </c>
      <c r="D122" s="42" t="str">
        <f t="shared" si="12"/>
        <v/>
      </c>
      <c r="E122" s="44" t="str">
        <f t="shared" si="13"/>
        <v/>
      </c>
      <c r="F122" s="42" t="str">
        <f t="shared" si="14"/>
        <v/>
      </c>
      <c r="G122" s="42" t="str">
        <f t="shared" si="15"/>
        <v/>
      </c>
      <c r="H122" s="45" t="str">
        <f t="shared" si="16"/>
        <v/>
      </c>
      <c r="I122" s="45" t="str">
        <f t="shared" si="17"/>
        <v/>
      </c>
      <c r="K122" s="32" t="str">
        <f t="shared" si="18"/>
        <v/>
      </c>
      <c r="L122" s="32" t="str">
        <f t="shared" si="19"/>
        <v/>
      </c>
    </row>
    <row r="123" spans="2:12" x14ac:dyDescent="0.2">
      <c r="B123" s="42" t="str">
        <f t="shared" si="10"/>
        <v/>
      </c>
      <c r="C123" s="43" t="str">
        <f t="shared" si="11"/>
        <v/>
      </c>
      <c r="D123" s="42" t="str">
        <f t="shared" si="12"/>
        <v/>
      </c>
      <c r="E123" s="44" t="str">
        <f t="shared" si="13"/>
        <v/>
      </c>
      <c r="F123" s="42" t="str">
        <f t="shared" si="14"/>
        <v/>
      </c>
      <c r="G123" s="42" t="str">
        <f t="shared" si="15"/>
        <v/>
      </c>
      <c r="H123" s="45" t="str">
        <f t="shared" si="16"/>
        <v/>
      </c>
      <c r="I123" s="45" t="str">
        <f t="shared" si="17"/>
        <v/>
      </c>
      <c r="K123" s="32" t="str">
        <f t="shared" si="18"/>
        <v/>
      </c>
      <c r="L123" s="32" t="str">
        <f t="shared" si="19"/>
        <v/>
      </c>
    </row>
    <row r="124" spans="2:12" x14ac:dyDescent="0.2">
      <c r="B124" s="42" t="str">
        <f t="shared" si="10"/>
        <v/>
      </c>
      <c r="C124" s="43" t="str">
        <f t="shared" si="11"/>
        <v/>
      </c>
      <c r="D124" s="42" t="str">
        <f t="shared" si="12"/>
        <v/>
      </c>
      <c r="E124" s="44" t="str">
        <f t="shared" si="13"/>
        <v/>
      </c>
      <c r="F124" s="42" t="str">
        <f t="shared" si="14"/>
        <v/>
      </c>
      <c r="G124" s="42" t="str">
        <f t="shared" si="15"/>
        <v/>
      </c>
      <c r="H124" s="45" t="str">
        <f t="shared" si="16"/>
        <v/>
      </c>
      <c r="I124" s="45" t="str">
        <f t="shared" si="17"/>
        <v/>
      </c>
      <c r="K124" s="32" t="str">
        <f t="shared" si="18"/>
        <v/>
      </c>
      <c r="L124" s="32" t="str">
        <f t="shared" si="19"/>
        <v/>
      </c>
    </row>
    <row r="125" spans="2:12" x14ac:dyDescent="0.2">
      <c r="B125" s="42" t="str">
        <f t="shared" si="10"/>
        <v/>
      </c>
      <c r="C125" s="43" t="str">
        <f t="shared" si="11"/>
        <v/>
      </c>
      <c r="D125" s="42" t="str">
        <f t="shared" si="12"/>
        <v/>
      </c>
      <c r="E125" s="44" t="str">
        <f t="shared" si="13"/>
        <v/>
      </c>
      <c r="F125" s="42" t="str">
        <f t="shared" si="14"/>
        <v/>
      </c>
      <c r="G125" s="42" t="str">
        <f t="shared" si="15"/>
        <v/>
      </c>
      <c r="H125" s="45" t="str">
        <f t="shared" si="16"/>
        <v/>
      </c>
      <c r="I125" s="45" t="str">
        <f t="shared" si="17"/>
        <v/>
      </c>
      <c r="K125" s="32" t="str">
        <f t="shared" si="18"/>
        <v/>
      </c>
      <c r="L125" s="32" t="str">
        <f t="shared" si="19"/>
        <v/>
      </c>
    </row>
    <row r="126" spans="2:12" x14ac:dyDescent="0.2">
      <c r="B126" s="42" t="str">
        <f t="shared" si="10"/>
        <v/>
      </c>
      <c r="C126" s="43" t="str">
        <f t="shared" si="11"/>
        <v/>
      </c>
      <c r="D126" s="42" t="str">
        <f t="shared" si="12"/>
        <v/>
      </c>
      <c r="E126" s="44" t="str">
        <f t="shared" si="13"/>
        <v/>
      </c>
      <c r="F126" s="42" t="str">
        <f t="shared" si="14"/>
        <v/>
      </c>
      <c r="G126" s="42" t="str">
        <f t="shared" si="15"/>
        <v/>
      </c>
      <c r="H126" s="45" t="str">
        <f t="shared" si="16"/>
        <v/>
      </c>
      <c r="I126" s="45" t="str">
        <f t="shared" si="17"/>
        <v/>
      </c>
      <c r="K126" s="32" t="str">
        <f t="shared" si="18"/>
        <v/>
      </c>
      <c r="L126" s="32" t="str">
        <f t="shared" si="19"/>
        <v/>
      </c>
    </row>
    <row r="127" spans="2:12" x14ac:dyDescent="0.2">
      <c r="B127" s="42" t="str">
        <f t="shared" si="10"/>
        <v/>
      </c>
      <c r="C127" s="43" t="str">
        <f t="shared" si="11"/>
        <v/>
      </c>
      <c r="D127" s="42" t="str">
        <f t="shared" si="12"/>
        <v/>
      </c>
      <c r="E127" s="44" t="str">
        <f t="shared" si="13"/>
        <v/>
      </c>
      <c r="F127" s="42" t="str">
        <f t="shared" si="14"/>
        <v/>
      </c>
      <c r="G127" s="42" t="str">
        <f t="shared" si="15"/>
        <v/>
      </c>
      <c r="H127" s="45" t="str">
        <f t="shared" si="16"/>
        <v/>
      </c>
      <c r="I127" s="45" t="str">
        <f t="shared" si="17"/>
        <v/>
      </c>
      <c r="K127" s="32" t="str">
        <f t="shared" si="18"/>
        <v/>
      </c>
      <c r="L127" s="32" t="str">
        <f t="shared" si="19"/>
        <v/>
      </c>
    </row>
    <row r="128" spans="2:12" x14ac:dyDescent="0.2">
      <c r="B128" s="42" t="str">
        <f t="shared" si="10"/>
        <v/>
      </c>
      <c r="C128" s="43" t="str">
        <f t="shared" si="11"/>
        <v/>
      </c>
      <c r="D128" s="42" t="str">
        <f t="shared" si="12"/>
        <v/>
      </c>
      <c r="E128" s="44" t="str">
        <f t="shared" si="13"/>
        <v/>
      </c>
      <c r="F128" s="42" t="str">
        <f t="shared" si="14"/>
        <v/>
      </c>
      <c r="G128" s="42" t="str">
        <f t="shared" si="15"/>
        <v/>
      </c>
      <c r="H128" s="45" t="str">
        <f t="shared" si="16"/>
        <v/>
      </c>
      <c r="I128" s="45" t="str">
        <f t="shared" si="17"/>
        <v/>
      </c>
      <c r="K128" s="32" t="str">
        <f t="shared" si="18"/>
        <v/>
      </c>
      <c r="L128" s="32" t="str">
        <f t="shared" si="19"/>
        <v/>
      </c>
    </row>
    <row r="129" spans="2:12" x14ac:dyDescent="0.2">
      <c r="B129" s="42" t="str">
        <f t="shared" si="10"/>
        <v/>
      </c>
      <c r="C129" s="43" t="str">
        <f t="shared" si="11"/>
        <v/>
      </c>
      <c r="D129" s="42" t="str">
        <f t="shared" si="12"/>
        <v/>
      </c>
      <c r="E129" s="44" t="str">
        <f t="shared" si="13"/>
        <v/>
      </c>
      <c r="F129" s="42" t="str">
        <f t="shared" si="14"/>
        <v/>
      </c>
      <c r="G129" s="42" t="str">
        <f t="shared" si="15"/>
        <v/>
      </c>
      <c r="H129" s="45" t="str">
        <f t="shared" si="16"/>
        <v/>
      </c>
      <c r="I129" s="45" t="str">
        <f t="shared" si="17"/>
        <v/>
      </c>
      <c r="K129" s="32" t="str">
        <f t="shared" si="18"/>
        <v/>
      </c>
      <c r="L129" s="32" t="str">
        <f t="shared" si="19"/>
        <v/>
      </c>
    </row>
    <row r="130" spans="2:12" x14ac:dyDescent="0.2">
      <c r="B130" s="42" t="str">
        <f t="shared" si="10"/>
        <v/>
      </c>
      <c r="C130" s="43" t="str">
        <f t="shared" si="11"/>
        <v/>
      </c>
      <c r="D130" s="42" t="str">
        <f t="shared" si="12"/>
        <v/>
      </c>
      <c r="E130" s="44" t="str">
        <f t="shared" si="13"/>
        <v/>
      </c>
      <c r="F130" s="42" t="str">
        <f t="shared" si="14"/>
        <v/>
      </c>
      <c r="G130" s="42" t="str">
        <f t="shared" si="15"/>
        <v/>
      </c>
      <c r="H130" s="45" t="str">
        <f t="shared" si="16"/>
        <v/>
      </c>
      <c r="I130" s="45" t="str">
        <f t="shared" si="17"/>
        <v/>
      </c>
      <c r="K130" s="32" t="str">
        <f t="shared" si="18"/>
        <v/>
      </c>
      <c r="L130" s="32" t="str">
        <f t="shared" si="19"/>
        <v/>
      </c>
    </row>
    <row r="131" spans="2:12" x14ac:dyDescent="0.2">
      <c r="B131" s="42" t="str">
        <f t="shared" si="10"/>
        <v/>
      </c>
      <c r="C131" s="43" t="str">
        <f t="shared" si="11"/>
        <v/>
      </c>
      <c r="D131" s="42" t="str">
        <f t="shared" si="12"/>
        <v/>
      </c>
      <c r="E131" s="44" t="str">
        <f t="shared" si="13"/>
        <v/>
      </c>
      <c r="F131" s="42" t="str">
        <f t="shared" si="14"/>
        <v/>
      </c>
      <c r="G131" s="42" t="str">
        <f t="shared" si="15"/>
        <v/>
      </c>
      <c r="H131" s="45" t="str">
        <f t="shared" si="16"/>
        <v/>
      </c>
      <c r="I131" s="45" t="str">
        <f t="shared" si="17"/>
        <v/>
      </c>
      <c r="K131" s="32" t="str">
        <f t="shared" si="18"/>
        <v/>
      </c>
      <c r="L131" s="32" t="str">
        <f t="shared" si="19"/>
        <v/>
      </c>
    </row>
    <row r="132" spans="2:12" x14ac:dyDescent="0.2">
      <c r="B132" s="42" t="str">
        <f t="shared" si="10"/>
        <v/>
      </c>
      <c r="C132" s="43" t="str">
        <f t="shared" si="11"/>
        <v/>
      </c>
      <c r="D132" s="42" t="str">
        <f t="shared" si="12"/>
        <v/>
      </c>
      <c r="E132" s="44" t="str">
        <f t="shared" si="13"/>
        <v/>
      </c>
      <c r="F132" s="42" t="str">
        <f t="shared" si="14"/>
        <v/>
      </c>
      <c r="G132" s="42" t="str">
        <f t="shared" si="15"/>
        <v/>
      </c>
      <c r="H132" s="45" t="str">
        <f t="shared" si="16"/>
        <v/>
      </c>
      <c r="I132" s="45" t="str">
        <f t="shared" si="17"/>
        <v/>
      </c>
      <c r="K132" s="32" t="str">
        <f t="shared" si="18"/>
        <v/>
      </c>
      <c r="L132" s="32" t="str">
        <f t="shared" si="19"/>
        <v/>
      </c>
    </row>
    <row r="133" spans="2:12" x14ac:dyDescent="0.2">
      <c r="B133" s="42" t="str">
        <f t="shared" ref="B133:B196" si="20">IF(K133="","",ROW()-4)</f>
        <v/>
      </c>
      <c r="C133" s="43" t="str">
        <f t="shared" ref="C133:C196" si="21">IF(K133="","",INDEX(ArData,L133))</f>
        <v/>
      </c>
      <c r="D133" s="42" t="str">
        <f t="shared" ref="D133:D196" si="22">IF(K133="","","NC "&amp;INDEX(ArNr,L133))</f>
        <v/>
      </c>
      <c r="E133" s="44" t="str">
        <f t="shared" ref="E133:E196" si="23">IF(K133="","",INDEX(ArExp,L133))</f>
        <v/>
      </c>
      <c r="F133" s="42" t="str">
        <f t="shared" ref="F133:F196" si="24">IF(K133="","",INDEX(ArD,L133))</f>
        <v/>
      </c>
      <c r="G133" s="42" t="str">
        <f t="shared" ref="G133:G196" si="25">IF(K133="","",INDEX(ArC,L133))</f>
        <v/>
      </c>
      <c r="H133" s="45" t="str">
        <f t="shared" ref="H133:H196" si="26">IF(K133="","",INDEX(ArSuma,L133))</f>
        <v/>
      </c>
      <c r="I133" s="45" t="str">
        <f t="shared" ref="I133:I196" si="27">IF(K133="","",INDEX(ArSuma,L133))</f>
        <v/>
      </c>
      <c r="K133" s="32" t="str">
        <f t="shared" ref="K133:K196" si="28">IFERROR(_xlfn.AGGREGATE(15,6,ArSort,ROW()-4),"")</f>
        <v/>
      </c>
      <c r="L133" s="32" t="str">
        <f t="shared" ref="L133:L196" si="29">IF(K133="","",MOD(K133,100000)-4)</f>
        <v/>
      </c>
    </row>
    <row r="134" spans="2:12" x14ac:dyDescent="0.2">
      <c r="B134" s="42" t="str">
        <f t="shared" si="20"/>
        <v/>
      </c>
      <c r="C134" s="43" t="str">
        <f t="shared" si="21"/>
        <v/>
      </c>
      <c r="D134" s="42" t="str">
        <f t="shared" si="22"/>
        <v/>
      </c>
      <c r="E134" s="44" t="str">
        <f t="shared" si="23"/>
        <v/>
      </c>
      <c r="F134" s="42" t="str">
        <f t="shared" si="24"/>
        <v/>
      </c>
      <c r="G134" s="42" t="str">
        <f t="shared" si="25"/>
        <v/>
      </c>
      <c r="H134" s="45" t="str">
        <f t="shared" si="26"/>
        <v/>
      </c>
      <c r="I134" s="45" t="str">
        <f t="shared" si="27"/>
        <v/>
      </c>
      <c r="K134" s="32" t="str">
        <f t="shared" si="28"/>
        <v/>
      </c>
      <c r="L134" s="32" t="str">
        <f t="shared" si="29"/>
        <v/>
      </c>
    </row>
    <row r="135" spans="2:12" x14ac:dyDescent="0.2">
      <c r="B135" s="42" t="str">
        <f t="shared" si="20"/>
        <v/>
      </c>
      <c r="C135" s="43" t="str">
        <f t="shared" si="21"/>
        <v/>
      </c>
      <c r="D135" s="42" t="str">
        <f t="shared" si="22"/>
        <v/>
      </c>
      <c r="E135" s="44" t="str">
        <f t="shared" si="23"/>
        <v/>
      </c>
      <c r="F135" s="42" t="str">
        <f t="shared" si="24"/>
        <v/>
      </c>
      <c r="G135" s="42" t="str">
        <f t="shared" si="25"/>
        <v/>
      </c>
      <c r="H135" s="45" t="str">
        <f t="shared" si="26"/>
        <v/>
      </c>
      <c r="I135" s="45" t="str">
        <f t="shared" si="27"/>
        <v/>
      </c>
      <c r="K135" s="32" t="str">
        <f t="shared" si="28"/>
        <v/>
      </c>
      <c r="L135" s="32" t="str">
        <f t="shared" si="29"/>
        <v/>
      </c>
    </row>
    <row r="136" spans="2:12" x14ac:dyDescent="0.2">
      <c r="B136" s="42" t="str">
        <f t="shared" si="20"/>
        <v/>
      </c>
      <c r="C136" s="43" t="str">
        <f t="shared" si="21"/>
        <v/>
      </c>
      <c r="D136" s="42" t="str">
        <f t="shared" si="22"/>
        <v/>
      </c>
      <c r="E136" s="44" t="str">
        <f t="shared" si="23"/>
        <v/>
      </c>
      <c r="F136" s="42" t="str">
        <f t="shared" si="24"/>
        <v/>
      </c>
      <c r="G136" s="42" t="str">
        <f t="shared" si="25"/>
        <v/>
      </c>
      <c r="H136" s="45" t="str">
        <f t="shared" si="26"/>
        <v/>
      </c>
      <c r="I136" s="45" t="str">
        <f t="shared" si="27"/>
        <v/>
      </c>
      <c r="K136" s="32" t="str">
        <f t="shared" si="28"/>
        <v/>
      </c>
      <c r="L136" s="32" t="str">
        <f t="shared" si="29"/>
        <v/>
      </c>
    </row>
    <row r="137" spans="2:12" x14ac:dyDescent="0.2">
      <c r="B137" s="42" t="str">
        <f t="shared" si="20"/>
        <v/>
      </c>
      <c r="C137" s="43" t="str">
        <f t="shared" si="21"/>
        <v/>
      </c>
      <c r="D137" s="42" t="str">
        <f t="shared" si="22"/>
        <v/>
      </c>
      <c r="E137" s="44" t="str">
        <f t="shared" si="23"/>
        <v/>
      </c>
      <c r="F137" s="42" t="str">
        <f t="shared" si="24"/>
        <v/>
      </c>
      <c r="G137" s="42" t="str">
        <f t="shared" si="25"/>
        <v/>
      </c>
      <c r="H137" s="45" t="str">
        <f t="shared" si="26"/>
        <v/>
      </c>
      <c r="I137" s="45" t="str">
        <f t="shared" si="27"/>
        <v/>
      </c>
      <c r="K137" s="32" t="str">
        <f t="shared" si="28"/>
        <v/>
      </c>
      <c r="L137" s="32" t="str">
        <f t="shared" si="29"/>
        <v/>
      </c>
    </row>
    <row r="138" spans="2:12" x14ac:dyDescent="0.2">
      <c r="B138" s="42" t="str">
        <f t="shared" si="20"/>
        <v/>
      </c>
      <c r="C138" s="43" t="str">
        <f t="shared" si="21"/>
        <v/>
      </c>
      <c r="D138" s="42" t="str">
        <f t="shared" si="22"/>
        <v/>
      </c>
      <c r="E138" s="44" t="str">
        <f t="shared" si="23"/>
        <v/>
      </c>
      <c r="F138" s="42" t="str">
        <f t="shared" si="24"/>
        <v/>
      </c>
      <c r="G138" s="42" t="str">
        <f t="shared" si="25"/>
        <v/>
      </c>
      <c r="H138" s="45" t="str">
        <f t="shared" si="26"/>
        <v/>
      </c>
      <c r="I138" s="45" t="str">
        <f t="shared" si="27"/>
        <v/>
      </c>
      <c r="K138" s="32" t="str">
        <f t="shared" si="28"/>
        <v/>
      </c>
      <c r="L138" s="32" t="str">
        <f t="shared" si="29"/>
        <v/>
      </c>
    </row>
    <row r="139" spans="2:12" x14ac:dyDescent="0.2">
      <c r="B139" s="42" t="str">
        <f t="shared" si="20"/>
        <v/>
      </c>
      <c r="C139" s="43" t="str">
        <f t="shared" si="21"/>
        <v/>
      </c>
      <c r="D139" s="42" t="str">
        <f t="shared" si="22"/>
        <v/>
      </c>
      <c r="E139" s="44" t="str">
        <f t="shared" si="23"/>
        <v/>
      </c>
      <c r="F139" s="42" t="str">
        <f t="shared" si="24"/>
        <v/>
      </c>
      <c r="G139" s="42" t="str">
        <f t="shared" si="25"/>
        <v/>
      </c>
      <c r="H139" s="45" t="str">
        <f t="shared" si="26"/>
        <v/>
      </c>
      <c r="I139" s="45" t="str">
        <f t="shared" si="27"/>
        <v/>
      </c>
      <c r="K139" s="32" t="str">
        <f t="shared" si="28"/>
        <v/>
      </c>
      <c r="L139" s="32" t="str">
        <f t="shared" si="29"/>
        <v/>
      </c>
    </row>
    <row r="140" spans="2:12" x14ac:dyDescent="0.2">
      <c r="B140" s="42" t="str">
        <f t="shared" si="20"/>
        <v/>
      </c>
      <c r="C140" s="43" t="str">
        <f t="shared" si="21"/>
        <v/>
      </c>
      <c r="D140" s="42" t="str">
        <f t="shared" si="22"/>
        <v/>
      </c>
      <c r="E140" s="44" t="str">
        <f t="shared" si="23"/>
        <v/>
      </c>
      <c r="F140" s="42" t="str">
        <f t="shared" si="24"/>
        <v/>
      </c>
      <c r="G140" s="42" t="str">
        <f t="shared" si="25"/>
        <v/>
      </c>
      <c r="H140" s="45" t="str">
        <f t="shared" si="26"/>
        <v/>
      </c>
      <c r="I140" s="45" t="str">
        <f t="shared" si="27"/>
        <v/>
      </c>
      <c r="K140" s="32" t="str">
        <f t="shared" si="28"/>
        <v/>
      </c>
      <c r="L140" s="32" t="str">
        <f t="shared" si="29"/>
        <v/>
      </c>
    </row>
    <row r="141" spans="2:12" x14ac:dyDescent="0.2">
      <c r="B141" s="42" t="str">
        <f t="shared" si="20"/>
        <v/>
      </c>
      <c r="C141" s="43" t="str">
        <f t="shared" si="21"/>
        <v/>
      </c>
      <c r="D141" s="42" t="str">
        <f t="shared" si="22"/>
        <v/>
      </c>
      <c r="E141" s="44" t="str">
        <f t="shared" si="23"/>
        <v/>
      </c>
      <c r="F141" s="42" t="str">
        <f t="shared" si="24"/>
        <v/>
      </c>
      <c r="G141" s="42" t="str">
        <f t="shared" si="25"/>
        <v/>
      </c>
      <c r="H141" s="45" t="str">
        <f t="shared" si="26"/>
        <v/>
      </c>
      <c r="I141" s="45" t="str">
        <f t="shared" si="27"/>
        <v/>
      </c>
      <c r="K141" s="32" t="str">
        <f t="shared" si="28"/>
        <v/>
      </c>
      <c r="L141" s="32" t="str">
        <f t="shared" si="29"/>
        <v/>
      </c>
    </row>
    <row r="142" spans="2:12" x14ac:dyDescent="0.2">
      <c r="B142" s="42" t="str">
        <f t="shared" si="20"/>
        <v/>
      </c>
      <c r="C142" s="43" t="str">
        <f t="shared" si="21"/>
        <v/>
      </c>
      <c r="D142" s="42" t="str">
        <f t="shared" si="22"/>
        <v/>
      </c>
      <c r="E142" s="44" t="str">
        <f t="shared" si="23"/>
        <v/>
      </c>
      <c r="F142" s="42" t="str">
        <f t="shared" si="24"/>
        <v/>
      </c>
      <c r="G142" s="42" t="str">
        <f t="shared" si="25"/>
        <v/>
      </c>
      <c r="H142" s="45" t="str">
        <f t="shared" si="26"/>
        <v/>
      </c>
      <c r="I142" s="45" t="str">
        <f t="shared" si="27"/>
        <v/>
      </c>
      <c r="K142" s="32" t="str">
        <f t="shared" si="28"/>
        <v/>
      </c>
      <c r="L142" s="32" t="str">
        <f t="shared" si="29"/>
        <v/>
      </c>
    </row>
    <row r="143" spans="2:12" x14ac:dyDescent="0.2">
      <c r="B143" s="42" t="str">
        <f t="shared" si="20"/>
        <v/>
      </c>
      <c r="C143" s="43" t="str">
        <f t="shared" si="21"/>
        <v/>
      </c>
      <c r="D143" s="42" t="str">
        <f t="shared" si="22"/>
        <v/>
      </c>
      <c r="E143" s="44" t="str">
        <f t="shared" si="23"/>
        <v/>
      </c>
      <c r="F143" s="42" t="str">
        <f t="shared" si="24"/>
        <v/>
      </c>
      <c r="G143" s="42" t="str">
        <f t="shared" si="25"/>
        <v/>
      </c>
      <c r="H143" s="45" t="str">
        <f t="shared" si="26"/>
        <v/>
      </c>
      <c r="I143" s="45" t="str">
        <f t="shared" si="27"/>
        <v/>
      </c>
      <c r="K143" s="32" t="str">
        <f t="shared" si="28"/>
        <v/>
      </c>
      <c r="L143" s="32" t="str">
        <f t="shared" si="29"/>
        <v/>
      </c>
    </row>
    <row r="144" spans="2:12" x14ac:dyDescent="0.2">
      <c r="B144" s="42" t="str">
        <f t="shared" si="20"/>
        <v/>
      </c>
      <c r="C144" s="43" t="str">
        <f t="shared" si="21"/>
        <v/>
      </c>
      <c r="D144" s="42" t="str">
        <f t="shared" si="22"/>
        <v/>
      </c>
      <c r="E144" s="44" t="str">
        <f t="shared" si="23"/>
        <v/>
      </c>
      <c r="F144" s="42" t="str">
        <f t="shared" si="24"/>
        <v/>
      </c>
      <c r="G144" s="42" t="str">
        <f t="shared" si="25"/>
        <v/>
      </c>
      <c r="H144" s="45" t="str">
        <f t="shared" si="26"/>
        <v/>
      </c>
      <c r="I144" s="45" t="str">
        <f t="shared" si="27"/>
        <v/>
      </c>
      <c r="K144" s="32" t="str">
        <f t="shared" si="28"/>
        <v/>
      </c>
      <c r="L144" s="32" t="str">
        <f t="shared" si="29"/>
        <v/>
      </c>
    </row>
    <row r="145" spans="2:12" x14ac:dyDescent="0.2">
      <c r="B145" s="42" t="str">
        <f t="shared" si="20"/>
        <v/>
      </c>
      <c r="C145" s="43" t="str">
        <f t="shared" si="21"/>
        <v/>
      </c>
      <c r="D145" s="42" t="str">
        <f t="shared" si="22"/>
        <v/>
      </c>
      <c r="E145" s="44" t="str">
        <f t="shared" si="23"/>
        <v/>
      </c>
      <c r="F145" s="42" t="str">
        <f t="shared" si="24"/>
        <v/>
      </c>
      <c r="G145" s="42" t="str">
        <f t="shared" si="25"/>
        <v/>
      </c>
      <c r="H145" s="45" t="str">
        <f t="shared" si="26"/>
        <v/>
      </c>
      <c r="I145" s="45" t="str">
        <f t="shared" si="27"/>
        <v/>
      </c>
      <c r="K145" s="32" t="str">
        <f t="shared" si="28"/>
        <v/>
      </c>
      <c r="L145" s="32" t="str">
        <f t="shared" si="29"/>
        <v/>
      </c>
    </row>
    <row r="146" spans="2:12" x14ac:dyDescent="0.2">
      <c r="B146" s="42" t="str">
        <f t="shared" si="20"/>
        <v/>
      </c>
      <c r="C146" s="43" t="str">
        <f t="shared" si="21"/>
        <v/>
      </c>
      <c r="D146" s="42" t="str">
        <f t="shared" si="22"/>
        <v/>
      </c>
      <c r="E146" s="44" t="str">
        <f t="shared" si="23"/>
        <v/>
      </c>
      <c r="F146" s="42" t="str">
        <f t="shared" si="24"/>
        <v/>
      </c>
      <c r="G146" s="42" t="str">
        <f t="shared" si="25"/>
        <v/>
      </c>
      <c r="H146" s="45" t="str">
        <f t="shared" si="26"/>
        <v/>
      </c>
      <c r="I146" s="45" t="str">
        <f t="shared" si="27"/>
        <v/>
      </c>
      <c r="K146" s="32" t="str">
        <f t="shared" si="28"/>
        <v/>
      </c>
      <c r="L146" s="32" t="str">
        <f t="shared" si="29"/>
        <v/>
      </c>
    </row>
    <row r="147" spans="2:12" x14ac:dyDescent="0.2">
      <c r="B147" s="42" t="str">
        <f t="shared" si="20"/>
        <v/>
      </c>
      <c r="C147" s="43" t="str">
        <f t="shared" si="21"/>
        <v/>
      </c>
      <c r="D147" s="42" t="str">
        <f t="shared" si="22"/>
        <v/>
      </c>
      <c r="E147" s="44" t="str">
        <f t="shared" si="23"/>
        <v/>
      </c>
      <c r="F147" s="42" t="str">
        <f t="shared" si="24"/>
        <v/>
      </c>
      <c r="G147" s="42" t="str">
        <f t="shared" si="25"/>
        <v/>
      </c>
      <c r="H147" s="45" t="str">
        <f t="shared" si="26"/>
        <v/>
      </c>
      <c r="I147" s="45" t="str">
        <f t="shared" si="27"/>
        <v/>
      </c>
      <c r="K147" s="32" t="str">
        <f t="shared" si="28"/>
        <v/>
      </c>
      <c r="L147" s="32" t="str">
        <f t="shared" si="29"/>
        <v/>
      </c>
    </row>
    <row r="148" spans="2:12" x14ac:dyDescent="0.2">
      <c r="B148" s="42" t="str">
        <f t="shared" si="20"/>
        <v/>
      </c>
      <c r="C148" s="43" t="str">
        <f t="shared" si="21"/>
        <v/>
      </c>
      <c r="D148" s="42" t="str">
        <f t="shared" si="22"/>
        <v/>
      </c>
      <c r="E148" s="44" t="str">
        <f t="shared" si="23"/>
        <v/>
      </c>
      <c r="F148" s="42" t="str">
        <f t="shared" si="24"/>
        <v/>
      </c>
      <c r="G148" s="42" t="str">
        <f t="shared" si="25"/>
        <v/>
      </c>
      <c r="H148" s="45" t="str">
        <f t="shared" si="26"/>
        <v/>
      </c>
      <c r="I148" s="45" t="str">
        <f t="shared" si="27"/>
        <v/>
      </c>
      <c r="K148" s="32" t="str">
        <f t="shared" si="28"/>
        <v/>
      </c>
      <c r="L148" s="32" t="str">
        <f t="shared" si="29"/>
        <v/>
      </c>
    </row>
    <row r="149" spans="2:12" x14ac:dyDescent="0.2">
      <c r="B149" s="42" t="str">
        <f t="shared" si="20"/>
        <v/>
      </c>
      <c r="C149" s="43" t="str">
        <f t="shared" si="21"/>
        <v/>
      </c>
      <c r="D149" s="42" t="str">
        <f t="shared" si="22"/>
        <v/>
      </c>
      <c r="E149" s="44" t="str">
        <f t="shared" si="23"/>
        <v/>
      </c>
      <c r="F149" s="42" t="str">
        <f t="shared" si="24"/>
        <v/>
      </c>
      <c r="G149" s="42" t="str">
        <f t="shared" si="25"/>
        <v/>
      </c>
      <c r="H149" s="45" t="str">
        <f t="shared" si="26"/>
        <v/>
      </c>
      <c r="I149" s="45" t="str">
        <f t="shared" si="27"/>
        <v/>
      </c>
      <c r="K149" s="32" t="str">
        <f t="shared" si="28"/>
        <v/>
      </c>
      <c r="L149" s="32" t="str">
        <f t="shared" si="29"/>
        <v/>
      </c>
    </row>
    <row r="150" spans="2:12" x14ac:dyDescent="0.2">
      <c r="B150" s="42" t="str">
        <f t="shared" si="20"/>
        <v/>
      </c>
      <c r="C150" s="43" t="str">
        <f t="shared" si="21"/>
        <v/>
      </c>
      <c r="D150" s="42" t="str">
        <f t="shared" si="22"/>
        <v/>
      </c>
      <c r="E150" s="44" t="str">
        <f t="shared" si="23"/>
        <v/>
      </c>
      <c r="F150" s="42" t="str">
        <f t="shared" si="24"/>
        <v/>
      </c>
      <c r="G150" s="42" t="str">
        <f t="shared" si="25"/>
        <v/>
      </c>
      <c r="H150" s="45" t="str">
        <f t="shared" si="26"/>
        <v/>
      </c>
      <c r="I150" s="45" t="str">
        <f t="shared" si="27"/>
        <v/>
      </c>
      <c r="K150" s="32" t="str">
        <f t="shared" si="28"/>
        <v/>
      </c>
      <c r="L150" s="32" t="str">
        <f t="shared" si="29"/>
        <v/>
      </c>
    </row>
    <row r="151" spans="2:12" x14ac:dyDescent="0.2">
      <c r="B151" s="42" t="str">
        <f t="shared" si="20"/>
        <v/>
      </c>
      <c r="C151" s="43" t="str">
        <f t="shared" si="21"/>
        <v/>
      </c>
      <c r="D151" s="42" t="str">
        <f t="shared" si="22"/>
        <v/>
      </c>
      <c r="E151" s="44" t="str">
        <f t="shared" si="23"/>
        <v/>
      </c>
      <c r="F151" s="42" t="str">
        <f t="shared" si="24"/>
        <v/>
      </c>
      <c r="G151" s="42" t="str">
        <f t="shared" si="25"/>
        <v/>
      </c>
      <c r="H151" s="45" t="str">
        <f t="shared" si="26"/>
        <v/>
      </c>
      <c r="I151" s="45" t="str">
        <f t="shared" si="27"/>
        <v/>
      </c>
      <c r="K151" s="32" t="str">
        <f t="shared" si="28"/>
        <v/>
      </c>
      <c r="L151" s="32" t="str">
        <f t="shared" si="29"/>
        <v/>
      </c>
    </row>
    <row r="152" spans="2:12" x14ac:dyDescent="0.2">
      <c r="B152" s="42" t="str">
        <f t="shared" si="20"/>
        <v/>
      </c>
      <c r="C152" s="43" t="str">
        <f t="shared" si="21"/>
        <v/>
      </c>
      <c r="D152" s="42" t="str">
        <f t="shared" si="22"/>
        <v/>
      </c>
      <c r="E152" s="44" t="str">
        <f t="shared" si="23"/>
        <v/>
      </c>
      <c r="F152" s="42" t="str">
        <f t="shared" si="24"/>
        <v/>
      </c>
      <c r="G152" s="42" t="str">
        <f t="shared" si="25"/>
        <v/>
      </c>
      <c r="H152" s="45" t="str">
        <f t="shared" si="26"/>
        <v/>
      </c>
      <c r="I152" s="45" t="str">
        <f t="shared" si="27"/>
        <v/>
      </c>
      <c r="K152" s="32" t="str">
        <f t="shared" si="28"/>
        <v/>
      </c>
      <c r="L152" s="32" t="str">
        <f t="shared" si="29"/>
        <v/>
      </c>
    </row>
    <row r="153" spans="2:12" x14ac:dyDescent="0.2">
      <c r="B153" s="42" t="str">
        <f t="shared" si="20"/>
        <v/>
      </c>
      <c r="C153" s="43" t="str">
        <f t="shared" si="21"/>
        <v/>
      </c>
      <c r="D153" s="42" t="str">
        <f t="shared" si="22"/>
        <v/>
      </c>
      <c r="E153" s="44" t="str">
        <f t="shared" si="23"/>
        <v/>
      </c>
      <c r="F153" s="42" t="str">
        <f t="shared" si="24"/>
        <v/>
      </c>
      <c r="G153" s="42" t="str">
        <f t="shared" si="25"/>
        <v/>
      </c>
      <c r="H153" s="45" t="str">
        <f t="shared" si="26"/>
        <v/>
      </c>
      <c r="I153" s="45" t="str">
        <f t="shared" si="27"/>
        <v/>
      </c>
      <c r="K153" s="32" t="str">
        <f t="shared" si="28"/>
        <v/>
      </c>
      <c r="L153" s="32" t="str">
        <f t="shared" si="29"/>
        <v/>
      </c>
    </row>
    <row r="154" spans="2:12" x14ac:dyDescent="0.2">
      <c r="B154" s="42" t="str">
        <f t="shared" si="20"/>
        <v/>
      </c>
      <c r="C154" s="43" t="str">
        <f t="shared" si="21"/>
        <v/>
      </c>
      <c r="D154" s="42" t="str">
        <f t="shared" si="22"/>
        <v/>
      </c>
      <c r="E154" s="44" t="str">
        <f t="shared" si="23"/>
        <v/>
      </c>
      <c r="F154" s="42" t="str">
        <f t="shared" si="24"/>
        <v/>
      </c>
      <c r="G154" s="42" t="str">
        <f t="shared" si="25"/>
        <v/>
      </c>
      <c r="H154" s="45" t="str">
        <f t="shared" si="26"/>
        <v/>
      </c>
      <c r="I154" s="45" t="str">
        <f t="shared" si="27"/>
        <v/>
      </c>
      <c r="K154" s="32" t="str">
        <f t="shared" si="28"/>
        <v/>
      </c>
      <c r="L154" s="32" t="str">
        <f t="shared" si="29"/>
        <v/>
      </c>
    </row>
    <row r="155" spans="2:12" x14ac:dyDescent="0.2">
      <c r="B155" s="42" t="str">
        <f t="shared" si="20"/>
        <v/>
      </c>
      <c r="C155" s="43" t="str">
        <f t="shared" si="21"/>
        <v/>
      </c>
      <c r="D155" s="42" t="str">
        <f t="shared" si="22"/>
        <v/>
      </c>
      <c r="E155" s="44" t="str">
        <f t="shared" si="23"/>
        <v/>
      </c>
      <c r="F155" s="42" t="str">
        <f t="shared" si="24"/>
        <v/>
      </c>
      <c r="G155" s="42" t="str">
        <f t="shared" si="25"/>
        <v/>
      </c>
      <c r="H155" s="45" t="str">
        <f t="shared" si="26"/>
        <v/>
      </c>
      <c r="I155" s="45" t="str">
        <f t="shared" si="27"/>
        <v/>
      </c>
      <c r="K155" s="32" t="str">
        <f t="shared" si="28"/>
        <v/>
      </c>
      <c r="L155" s="32" t="str">
        <f t="shared" si="29"/>
        <v/>
      </c>
    </row>
    <row r="156" spans="2:12" x14ac:dyDescent="0.2">
      <c r="B156" s="42" t="str">
        <f t="shared" si="20"/>
        <v/>
      </c>
      <c r="C156" s="43" t="str">
        <f t="shared" si="21"/>
        <v/>
      </c>
      <c r="D156" s="42" t="str">
        <f t="shared" si="22"/>
        <v/>
      </c>
      <c r="E156" s="44" t="str">
        <f t="shared" si="23"/>
        <v/>
      </c>
      <c r="F156" s="42" t="str">
        <f t="shared" si="24"/>
        <v/>
      </c>
      <c r="G156" s="42" t="str">
        <f t="shared" si="25"/>
        <v/>
      </c>
      <c r="H156" s="45" t="str">
        <f t="shared" si="26"/>
        <v/>
      </c>
      <c r="I156" s="45" t="str">
        <f t="shared" si="27"/>
        <v/>
      </c>
      <c r="K156" s="32" t="str">
        <f t="shared" si="28"/>
        <v/>
      </c>
      <c r="L156" s="32" t="str">
        <f t="shared" si="29"/>
        <v/>
      </c>
    </row>
    <row r="157" spans="2:12" x14ac:dyDescent="0.2">
      <c r="B157" s="42" t="str">
        <f t="shared" si="20"/>
        <v/>
      </c>
      <c r="C157" s="43" t="str">
        <f t="shared" si="21"/>
        <v/>
      </c>
      <c r="D157" s="42" t="str">
        <f t="shared" si="22"/>
        <v/>
      </c>
      <c r="E157" s="44" t="str">
        <f t="shared" si="23"/>
        <v/>
      </c>
      <c r="F157" s="42" t="str">
        <f t="shared" si="24"/>
        <v/>
      </c>
      <c r="G157" s="42" t="str">
        <f t="shared" si="25"/>
        <v/>
      </c>
      <c r="H157" s="45" t="str">
        <f t="shared" si="26"/>
        <v/>
      </c>
      <c r="I157" s="45" t="str">
        <f t="shared" si="27"/>
        <v/>
      </c>
      <c r="K157" s="32" t="str">
        <f t="shared" si="28"/>
        <v/>
      </c>
      <c r="L157" s="32" t="str">
        <f t="shared" si="29"/>
        <v/>
      </c>
    </row>
    <row r="158" spans="2:12" x14ac:dyDescent="0.2">
      <c r="B158" s="42" t="str">
        <f t="shared" si="20"/>
        <v/>
      </c>
      <c r="C158" s="43" t="str">
        <f t="shared" si="21"/>
        <v/>
      </c>
      <c r="D158" s="42" t="str">
        <f t="shared" si="22"/>
        <v/>
      </c>
      <c r="E158" s="44" t="str">
        <f t="shared" si="23"/>
        <v/>
      </c>
      <c r="F158" s="42" t="str">
        <f t="shared" si="24"/>
        <v/>
      </c>
      <c r="G158" s="42" t="str">
        <f t="shared" si="25"/>
        <v/>
      </c>
      <c r="H158" s="45" t="str">
        <f t="shared" si="26"/>
        <v/>
      </c>
      <c r="I158" s="45" t="str">
        <f t="shared" si="27"/>
        <v/>
      </c>
      <c r="K158" s="32" t="str">
        <f t="shared" si="28"/>
        <v/>
      </c>
      <c r="L158" s="32" t="str">
        <f t="shared" si="29"/>
        <v/>
      </c>
    </row>
    <row r="159" spans="2:12" x14ac:dyDescent="0.2">
      <c r="B159" s="42" t="str">
        <f t="shared" si="20"/>
        <v/>
      </c>
      <c r="C159" s="43" t="str">
        <f t="shared" si="21"/>
        <v/>
      </c>
      <c r="D159" s="42" t="str">
        <f t="shared" si="22"/>
        <v/>
      </c>
      <c r="E159" s="44" t="str">
        <f t="shared" si="23"/>
        <v/>
      </c>
      <c r="F159" s="42" t="str">
        <f t="shared" si="24"/>
        <v/>
      </c>
      <c r="G159" s="42" t="str">
        <f t="shared" si="25"/>
        <v/>
      </c>
      <c r="H159" s="45" t="str">
        <f t="shared" si="26"/>
        <v/>
      </c>
      <c r="I159" s="45" t="str">
        <f t="shared" si="27"/>
        <v/>
      </c>
      <c r="K159" s="32" t="str">
        <f t="shared" si="28"/>
        <v/>
      </c>
      <c r="L159" s="32" t="str">
        <f t="shared" si="29"/>
        <v/>
      </c>
    </row>
    <row r="160" spans="2:12" x14ac:dyDescent="0.2">
      <c r="B160" s="42" t="str">
        <f t="shared" si="20"/>
        <v/>
      </c>
      <c r="C160" s="43" t="str">
        <f t="shared" si="21"/>
        <v/>
      </c>
      <c r="D160" s="42" t="str">
        <f t="shared" si="22"/>
        <v/>
      </c>
      <c r="E160" s="44" t="str">
        <f t="shared" si="23"/>
        <v/>
      </c>
      <c r="F160" s="42" t="str">
        <f t="shared" si="24"/>
        <v/>
      </c>
      <c r="G160" s="42" t="str">
        <f t="shared" si="25"/>
        <v/>
      </c>
      <c r="H160" s="45" t="str">
        <f t="shared" si="26"/>
        <v/>
      </c>
      <c r="I160" s="45" t="str">
        <f t="shared" si="27"/>
        <v/>
      </c>
      <c r="K160" s="32" t="str">
        <f t="shared" si="28"/>
        <v/>
      </c>
      <c r="L160" s="32" t="str">
        <f t="shared" si="29"/>
        <v/>
      </c>
    </row>
    <row r="161" spans="2:12" x14ac:dyDescent="0.2">
      <c r="B161" s="42" t="str">
        <f t="shared" si="20"/>
        <v/>
      </c>
      <c r="C161" s="43" t="str">
        <f t="shared" si="21"/>
        <v/>
      </c>
      <c r="D161" s="42" t="str">
        <f t="shared" si="22"/>
        <v/>
      </c>
      <c r="E161" s="44" t="str">
        <f t="shared" si="23"/>
        <v/>
      </c>
      <c r="F161" s="42" t="str">
        <f t="shared" si="24"/>
        <v/>
      </c>
      <c r="G161" s="42" t="str">
        <f t="shared" si="25"/>
        <v/>
      </c>
      <c r="H161" s="45" t="str">
        <f t="shared" si="26"/>
        <v/>
      </c>
      <c r="I161" s="45" t="str">
        <f t="shared" si="27"/>
        <v/>
      </c>
      <c r="K161" s="32" t="str">
        <f t="shared" si="28"/>
        <v/>
      </c>
      <c r="L161" s="32" t="str">
        <f t="shared" si="29"/>
        <v/>
      </c>
    </row>
    <row r="162" spans="2:12" x14ac:dyDescent="0.2">
      <c r="B162" s="42" t="str">
        <f t="shared" si="20"/>
        <v/>
      </c>
      <c r="C162" s="43" t="str">
        <f t="shared" si="21"/>
        <v/>
      </c>
      <c r="D162" s="42" t="str">
        <f t="shared" si="22"/>
        <v/>
      </c>
      <c r="E162" s="44" t="str">
        <f t="shared" si="23"/>
        <v/>
      </c>
      <c r="F162" s="42" t="str">
        <f t="shared" si="24"/>
        <v/>
      </c>
      <c r="G162" s="42" t="str">
        <f t="shared" si="25"/>
        <v/>
      </c>
      <c r="H162" s="45" t="str">
        <f t="shared" si="26"/>
        <v/>
      </c>
      <c r="I162" s="45" t="str">
        <f t="shared" si="27"/>
        <v/>
      </c>
      <c r="K162" s="32" t="str">
        <f t="shared" si="28"/>
        <v/>
      </c>
      <c r="L162" s="32" t="str">
        <f t="shared" si="29"/>
        <v/>
      </c>
    </row>
    <row r="163" spans="2:12" x14ac:dyDescent="0.2">
      <c r="B163" s="42" t="str">
        <f t="shared" si="20"/>
        <v/>
      </c>
      <c r="C163" s="43" t="str">
        <f t="shared" si="21"/>
        <v/>
      </c>
      <c r="D163" s="42" t="str">
        <f t="shared" si="22"/>
        <v/>
      </c>
      <c r="E163" s="44" t="str">
        <f t="shared" si="23"/>
        <v/>
      </c>
      <c r="F163" s="42" t="str">
        <f t="shared" si="24"/>
        <v/>
      </c>
      <c r="G163" s="42" t="str">
        <f t="shared" si="25"/>
        <v/>
      </c>
      <c r="H163" s="45" t="str">
        <f t="shared" si="26"/>
        <v/>
      </c>
      <c r="I163" s="45" t="str">
        <f t="shared" si="27"/>
        <v/>
      </c>
      <c r="K163" s="32" t="str">
        <f t="shared" si="28"/>
        <v/>
      </c>
      <c r="L163" s="32" t="str">
        <f t="shared" si="29"/>
        <v/>
      </c>
    </row>
    <row r="164" spans="2:12" x14ac:dyDescent="0.2">
      <c r="B164" s="42" t="str">
        <f t="shared" si="20"/>
        <v/>
      </c>
      <c r="C164" s="43" t="str">
        <f t="shared" si="21"/>
        <v/>
      </c>
      <c r="D164" s="42" t="str">
        <f t="shared" si="22"/>
        <v/>
      </c>
      <c r="E164" s="44" t="str">
        <f t="shared" si="23"/>
        <v/>
      </c>
      <c r="F164" s="42" t="str">
        <f t="shared" si="24"/>
        <v/>
      </c>
      <c r="G164" s="42" t="str">
        <f t="shared" si="25"/>
        <v/>
      </c>
      <c r="H164" s="45" t="str">
        <f t="shared" si="26"/>
        <v/>
      </c>
      <c r="I164" s="45" t="str">
        <f t="shared" si="27"/>
        <v/>
      </c>
      <c r="K164" s="32" t="str">
        <f t="shared" si="28"/>
        <v/>
      </c>
      <c r="L164" s="32" t="str">
        <f t="shared" si="29"/>
        <v/>
      </c>
    </row>
    <row r="165" spans="2:12" x14ac:dyDescent="0.2">
      <c r="B165" s="42" t="str">
        <f t="shared" si="20"/>
        <v/>
      </c>
      <c r="C165" s="43" t="str">
        <f t="shared" si="21"/>
        <v/>
      </c>
      <c r="D165" s="42" t="str">
        <f t="shared" si="22"/>
        <v/>
      </c>
      <c r="E165" s="44" t="str">
        <f t="shared" si="23"/>
        <v/>
      </c>
      <c r="F165" s="42" t="str">
        <f t="shared" si="24"/>
        <v/>
      </c>
      <c r="G165" s="42" t="str">
        <f t="shared" si="25"/>
        <v/>
      </c>
      <c r="H165" s="45" t="str">
        <f t="shared" si="26"/>
        <v/>
      </c>
      <c r="I165" s="45" t="str">
        <f t="shared" si="27"/>
        <v/>
      </c>
      <c r="K165" s="32" t="str">
        <f t="shared" si="28"/>
        <v/>
      </c>
      <c r="L165" s="32" t="str">
        <f t="shared" si="29"/>
        <v/>
      </c>
    </row>
    <row r="166" spans="2:12" x14ac:dyDescent="0.2">
      <c r="B166" s="42" t="str">
        <f t="shared" si="20"/>
        <v/>
      </c>
      <c r="C166" s="43" t="str">
        <f t="shared" si="21"/>
        <v/>
      </c>
      <c r="D166" s="42" t="str">
        <f t="shared" si="22"/>
        <v/>
      </c>
      <c r="E166" s="44" t="str">
        <f t="shared" si="23"/>
        <v/>
      </c>
      <c r="F166" s="42" t="str">
        <f t="shared" si="24"/>
        <v/>
      </c>
      <c r="G166" s="42" t="str">
        <f t="shared" si="25"/>
        <v/>
      </c>
      <c r="H166" s="45" t="str">
        <f t="shared" si="26"/>
        <v/>
      </c>
      <c r="I166" s="45" t="str">
        <f t="shared" si="27"/>
        <v/>
      </c>
      <c r="K166" s="32" t="str">
        <f t="shared" si="28"/>
        <v/>
      </c>
      <c r="L166" s="32" t="str">
        <f t="shared" si="29"/>
        <v/>
      </c>
    </row>
    <row r="167" spans="2:12" x14ac:dyDescent="0.2">
      <c r="B167" s="42" t="str">
        <f t="shared" si="20"/>
        <v/>
      </c>
      <c r="C167" s="43" t="str">
        <f t="shared" si="21"/>
        <v/>
      </c>
      <c r="D167" s="42" t="str">
        <f t="shared" si="22"/>
        <v/>
      </c>
      <c r="E167" s="44" t="str">
        <f t="shared" si="23"/>
        <v/>
      </c>
      <c r="F167" s="42" t="str">
        <f t="shared" si="24"/>
        <v/>
      </c>
      <c r="G167" s="42" t="str">
        <f t="shared" si="25"/>
        <v/>
      </c>
      <c r="H167" s="45" t="str">
        <f t="shared" si="26"/>
        <v/>
      </c>
      <c r="I167" s="45" t="str">
        <f t="shared" si="27"/>
        <v/>
      </c>
      <c r="K167" s="32" t="str">
        <f t="shared" si="28"/>
        <v/>
      </c>
      <c r="L167" s="32" t="str">
        <f t="shared" si="29"/>
        <v/>
      </c>
    </row>
    <row r="168" spans="2:12" x14ac:dyDescent="0.2">
      <c r="B168" s="42" t="str">
        <f t="shared" si="20"/>
        <v/>
      </c>
      <c r="C168" s="43" t="str">
        <f t="shared" si="21"/>
        <v/>
      </c>
      <c r="D168" s="42" t="str">
        <f t="shared" si="22"/>
        <v/>
      </c>
      <c r="E168" s="44" t="str">
        <f t="shared" si="23"/>
        <v/>
      </c>
      <c r="F168" s="42" t="str">
        <f t="shared" si="24"/>
        <v/>
      </c>
      <c r="G168" s="42" t="str">
        <f t="shared" si="25"/>
        <v/>
      </c>
      <c r="H168" s="45" t="str">
        <f t="shared" si="26"/>
        <v/>
      </c>
      <c r="I168" s="45" t="str">
        <f t="shared" si="27"/>
        <v/>
      </c>
      <c r="K168" s="32" t="str">
        <f t="shared" si="28"/>
        <v/>
      </c>
      <c r="L168" s="32" t="str">
        <f t="shared" si="29"/>
        <v/>
      </c>
    </row>
    <row r="169" spans="2:12" x14ac:dyDescent="0.2">
      <c r="B169" s="42" t="str">
        <f t="shared" si="20"/>
        <v/>
      </c>
      <c r="C169" s="43" t="str">
        <f t="shared" si="21"/>
        <v/>
      </c>
      <c r="D169" s="42" t="str">
        <f t="shared" si="22"/>
        <v/>
      </c>
      <c r="E169" s="44" t="str">
        <f t="shared" si="23"/>
        <v/>
      </c>
      <c r="F169" s="42" t="str">
        <f t="shared" si="24"/>
        <v/>
      </c>
      <c r="G169" s="42" t="str">
        <f t="shared" si="25"/>
        <v/>
      </c>
      <c r="H169" s="45" t="str">
        <f t="shared" si="26"/>
        <v/>
      </c>
      <c r="I169" s="45" t="str">
        <f t="shared" si="27"/>
        <v/>
      </c>
      <c r="K169" s="32" t="str">
        <f t="shared" si="28"/>
        <v/>
      </c>
      <c r="L169" s="32" t="str">
        <f t="shared" si="29"/>
        <v/>
      </c>
    </row>
    <row r="170" spans="2:12" x14ac:dyDescent="0.2">
      <c r="B170" s="42" t="str">
        <f t="shared" si="20"/>
        <v/>
      </c>
      <c r="C170" s="43" t="str">
        <f t="shared" si="21"/>
        <v/>
      </c>
      <c r="D170" s="42" t="str">
        <f t="shared" si="22"/>
        <v/>
      </c>
      <c r="E170" s="44" t="str">
        <f t="shared" si="23"/>
        <v/>
      </c>
      <c r="F170" s="42" t="str">
        <f t="shared" si="24"/>
        <v/>
      </c>
      <c r="G170" s="42" t="str">
        <f t="shared" si="25"/>
        <v/>
      </c>
      <c r="H170" s="45" t="str">
        <f t="shared" si="26"/>
        <v/>
      </c>
      <c r="I170" s="45" t="str">
        <f t="shared" si="27"/>
        <v/>
      </c>
      <c r="K170" s="32" t="str">
        <f t="shared" si="28"/>
        <v/>
      </c>
      <c r="L170" s="32" t="str">
        <f t="shared" si="29"/>
        <v/>
      </c>
    </row>
    <row r="171" spans="2:12" x14ac:dyDescent="0.2">
      <c r="B171" s="42" t="str">
        <f t="shared" si="20"/>
        <v/>
      </c>
      <c r="C171" s="43" t="str">
        <f t="shared" si="21"/>
        <v/>
      </c>
      <c r="D171" s="42" t="str">
        <f t="shared" si="22"/>
        <v/>
      </c>
      <c r="E171" s="44" t="str">
        <f t="shared" si="23"/>
        <v/>
      </c>
      <c r="F171" s="42" t="str">
        <f t="shared" si="24"/>
        <v/>
      </c>
      <c r="G171" s="42" t="str">
        <f t="shared" si="25"/>
        <v/>
      </c>
      <c r="H171" s="45" t="str">
        <f t="shared" si="26"/>
        <v/>
      </c>
      <c r="I171" s="45" t="str">
        <f t="shared" si="27"/>
        <v/>
      </c>
      <c r="K171" s="32" t="str">
        <f t="shared" si="28"/>
        <v/>
      </c>
      <c r="L171" s="32" t="str">
        <f t="shared" si="29"/>
        <v/>
      </c>
    </row>
    <row r="172" spans="2:12" x14ac:dyDescent="0.2">
      <c r="B172" s="42" t="str">
        <f t="shared" si="20"/>
        <v/>
      </c>
      <c r="C172" s="43" t="str">
        <f t="shared" si="21"/>
        <v/>
      </c>
      <c r="D172" s="42" t="str">
        <f t="shared" si="22"/>
        <v/>
      </c>
      <c r="E172" s="44" t="str">
        <f t="shared" si="23"/>
        <v/>
      </c>
      <c r="F172" s="42" t="str">
        <f t="shared" si="24"/>
        <v/>
      </c>
      <c r="G172" s="42" t="str">
        <f t="shared" si="25"/>
        <v/>
      </c>
      <c r="H172" s="45" t="str">
        <f t="shared" si="26"/>
        <v/>
      </c>
      <c r="I172" s="45" t="str">
        <f t="shared" si="27"/>
        <v/>
      </c>
      <c r="K172" s="32" t="str">
        <f t="shared" si="28"/>
        <v/>
      </c>
      <c r="L172" s="32" t="str">
        <f t="shared" si="29"/>
        <v/>
      </c>
    </row>
    <row r="173" spans="2:12" x14ac:dyDescent="0.2">
      <c r="B173" s="42" t="str">
        <f t="shared" si="20"/>
        <v/>
      </c>
      <c r="C173" s="43" t="str">
        <f t="shared" si="21"/>
        <v/>
      </c>
      <c r="D173" s="42" t="str">
        <f t="shared" si="22"/>
        <v/>
      </c>
      <c r="E173" s="44" t="str">
        <f t="shared" si="23"/>
        <v/>
      </c>
      <c r="F173" s="42" t="str">
        <f t="shared" si="24"/>
        <v/>
      </c>
      <c r="G173" s="42" t="str">
        <f t="shared" si="25"/>
        <v/>
      </c>
      <c r="H173" s="45" t="str">
        <f t="shared" si="26"/>
        <v/>
      </c>
      <c r="I173" s="45" t="str">
        <f t="shared" si="27"/>
        <v/>
      </c>
      <c r="K173" s="32" t="str">
        <f t="shared" si="28"/>
        <v/>
      </c>
      <c r="L173" s="32" t="str">
        <f t="shared" si="29"/>
        <v/>
      </c>
    </row>
    <row r="174" spans="2:12" x14ac:dyDescent="0.2">
      <c r="B174" s="42" t="str">
        <f t="shared" si="20"/>
        <v/>
      </c>
      <c r="C174" s="43" t="str">
        <f t="shared" si="21"/>
        <v/>
      </c>
      <c r="D174" s="42" t="str">
        <f t="shared" si="22"/>
        <v/>
      </c>
      <c r="E174" s="44" t="str">
        <f t="shared" si="23"/>
        <v/>
      </c>
      <c r="F174" s="42" t="str">
        <f t="shared" si="24"/>
        <v/>
      </c>
      <c r="G174" s="42" t="str">
        <f t="shared" si="25"/>
        <v/>
      </c>
      <c r="H174" s="45" t="str">
        <f t="shared" si="26"/>
        <v/>
      </c>
      <c r="I174" s="45" t="str">
        <f t="shared" si="27"/>
        <v/>
      </c>
      <c r="K174" s="32" t="str">
        <f t="shared" si="28"/>
        <v/>
      </c>
      <c r="L174" s="32" t="str">
        <f t="shared" si="29"/>
        <v/>
      </c>
    </row>
    <row r="175" spans="2:12" x14ac:dyDescent="0.2">
      <c r="B175" s="42" t="str">
        <f t="shared" si="20"/>
        <v/>
      </c>
      <c r="C175" s="43" t="str">
        <f t="shared" si="21"/>
        <v/>
      </c>
      <c r="D175" s="42" t="str">
        <f t="shared" si="22"/>
        <v/>
      </c>
      <c r="E175" s="44" t="str">
        <f t="shared" si="23"/>
        <v/>
      </c>
      <c r="F175" s="42" t="str">
        <f t="shared" si="24"/>
        <v/>
      </c>
      <c r="G175" s="42" t="str">
        <f t="shared" si="25"/>
        <v/>
      </c>
      <c r="H175" s="45" t="str">
        <f t="shared" si="26"/>
        <v/>
      </c>
      <c r="I175" s="45" t="str">
        <f t="shared" si="27"/>
        <v/>
      </c>
      <c r="K175" s="32" t="str">
        <f t="shared" si="28"/>
        <v/>
      </c>
      <c r="L175" s="32" t="str">
        <f t="shared" si="29"/>
        <v/>
      </c>
    </row>
    <row r="176" spans="2:12" x14ac:dyDescent="0.2">
      <c r="B176" s="42" t="str">
        <f t="shared" si="20"/>
        <v/>
      </c>
      <c r="C176" s="43" t="str">
        <f t="shared" si="21"/>
        <v/>
      </c>
      <c r="D176" s="42" t="str">
        <f t="shared" si="22"/>
        <v/>
      </c>
      <c r="E176" s="44" t="str">
        <f t="shared" si="23"/>
        <v/>
      </c>
      <c r="F176" s="42" t="str">
        <f t="shared" si="24"/>
        <v/>
      </c>
      <c r="G176" s="42" t="str">
        <f t="shared" si="25"/>
        <v/>
      </c>
      <c r="H176" s="45" t="str">
        <f t="shared" si="26"/>
        <v/>
      </c>
      <c r="I176" s="45" t="str">
        <f t="shared" si="27"/>
        <v/>
      </c>
      <c r="K176" s="32" t="str">
        <f t="shared" si="28"/>
        <v/>
      </c>
      <c r="L176" s="32" t="str">
        <f t="shared" si="29"/>
        <v/>
      </c>
    </row>
    <row r="177" spans="2:12" x14ac:dyDescent="0.2">
      <c r="B177" s="42" t="str">
        <f t="shared" si="20"/>
        <v/>
      </c>
      <c r="C177" s="43" t="str">
        <f t="shared" si="21"/>
        <v/>
      </c>
      <c r="D177" s="42" t="str">
        <f t="shared" si="22"/>
        <v/>
      </c>
      <c r="E177" s="44" t="str">
        <f t="shared" si="23"/>
        <v/>
      </c>
      <c r="F177" s="42" t="str">
        <f t="shared" si="24"/>
        <v/>
      </c>
      <c r="G177" s="42" t="str">
        <f t="shared" si="25"/>
        <v/>
      </c>
      <c r="H177" s="45" t="str">
        <f t="shared" si="26"/>
        <v/>
      </c>
      <c r="I177" s="45" t="str">
        <f t="shared" si="27"/>
        <v/>
      </c>
      <c r="K177" s="32" t="str">
        <f t="shared" si="28"/>
        <v/>
      </c>
      <c r="L177" s="32" t="str">
        <f t="shared" si="29"/>
        <v/>
      </c>
    </row>
    <row r="178" spans="2:12" x14ac:dyDescent="0.2">
      <c r="B178" s="42" t="str">
        <f t="shared" si="20"/>
        <v/>
      </c>
      <c r="C178" s="43" t="str">
        <f t="shared" si="21"/>
        <v/>
      </c>
      <c r="D178" s="42" t="str">
        <f t="shared" si="22"/>
        <v/>
      </c>
      <c r="E178" s="44" t="str">
        <f t="shared" si="23"/>
        <v/>
      </c>
      <c r="F178" s="42" t="str">
        <f t="shared" si="24"/>
        <v/>
      </c>
      <c r="G178" s="42" t="str">
        <f t="shared" si="25"/>
        <v/>
      </c>
      <c r="H178" s="45" t="str">
        <f t="shared" si="26"/>
        <v/>
      </c>
      <c r="I178" s="45" t="str">
        <f t="shared" si="27"/>
        <v/>
      </c>
      <c r="K178" s="32" t="str">
        <f t="shared" si="28"/>
        <v/>
      </c>
      <c r="L178" s="32" t="str">
        <f t="shared" si="29"/>
        <v/>
      </c>
    </row>
    <row r="179" spans="2:12" x14ac:dyDescent="0.2">
      <c r="B179" s="42" t="str">
        <f t="shared" si="20"/>
        <v/>
      </c>
      <c r="C179" s="43" t="str">
        <f t="shared" si="21"/>
        <v/>
      </c>
      <c r="D179" s="42" t="str">
        <f t="shared" si="22"/>
        <v/>
      </c>
      <c r="E179" s="44" t="str">
        <f t="shared" si="23"/>
        <v/>
      </c>
      <c r="F179" s="42" t="str">
        <f t="shared" si="24"/>
        <v/>
      </c>
      <c r="G179" s="42" t="str">
        <f t="shared" si="25"/>
        <v/>
      </c>
      <c r="H179" s="45" t="str">
        <f t="shared" si="26"/>
        <v/>
      </c>
      <c r="I179" s="45" t="str">
        <f t="shared" si="27"/>
        <v/>
      </c>
      <c r="K179" s="32" t="str">
        <f t="shared" si="28"/>
        <v/>
      </c>
      <c r="L179" s="32" t="str">
        <f t="shared" si="29"/>
        <v/>
      </c>
    </row>
    <row r="180" spans="2:12" x14ac:dyDescent="0.2">
      <c r="B180" s="42" t="str">
        <f t="shared" si="20"/>
        <v/>
      </c>
      <c r="C180" s="43" t="str">
        <f t="shared" si="21"/>
        <v/>
      </c>
      <c r="D180" s="42" t="str">
        <f t="shared" si="22"/>
        <v/>
      </c>
      <c r="E180" s="44" t="str">
        <f t="shared" si="23"/>
        <v/>
      </c>
      <c r="F180" s="42" t="str">
        <f t="shared" si="24"/>
        <v/>
      </c>
      <c r="G180" s="42" t="str">
        <f t="shared" si="25"/>
        <v/>
      </c>
      <c r="H180" s="45" t="str">
        <f t="shared" si="26"/>
        <v/>
      </c>
      <c r="I180" s="45" t="str">
        <f t="shared" si="27"/>
        <v/>
      </c>
      <c r="K180" s="32" t="str">
        <f t="shared" si="28"/>
        <v/>
      </c>
      <c r="L180" s="32" t="str">
        <f t="shared" si="29"/>
        <v/>
      </c>
    </row>
    <row r="181" spans="2:12" x14ac:dyDescent="0.2">
      <c r="B181" s="42" t="str">
        <f t="shared" si="20"/>
        <v/>
      </c>
      <c r="C181" s="43" t="str">
        <f t="shared" si="21"/>
        <v/>
      </c>
      <c r="D181" s="42" t="str">
        <f t="shared" si="22"/>
        <v/>
      </c>
      <c r="E181" s="44" t="str">
        <f t="shared" si="23"/>
        <v/>
      </c>
      <c r="F181" s="42" t="str">
        <f t="shared" si="24"/>
        <v/>
      </c>
      <c r="G181" s="42" t="str">
        <f t="shared" si="25"/>
        <v/>
      </c>
      <c r="H181" s="45" t="str">
        <f t="shared" si="26"/>
        <v/>
      </c>
      <c r="I181" s="45" t="str">
        <f t="shared" si="27"/>
        <v/>
      </c>
      <c r="K181" s="32" t="str">
        <f t="shared" si="28"/>
        <v/>
      </c>
      <c r="L181" s="32" t="str">
        <f t="shared" si="29"/>
        <v/>
      </c>
    </row>
    <row r="182" spans="2:12" x14ac:dyDescent="0.2">
      <c r="B182" s="42" t="str">
        <f t="shared" si="20"/>
        <v/>
      </c>
      <c r="C182" s="43" t="str">
        <f t="shared" si="21"/>
        <v/>
      </c>
      <c r="D182" s="42" t="str">
        <f t="shared" si="22"/>
        <v/>
      </c>
      <c r="E182" s="44" t="str">
        <f t="shared" si="23"/>
        <v/>
      </c>
      <c r="F182" s="42" t="str">
        <f t="shared" si="24"/>
        <v/>
      </c>
      <c r="G182" s="42" t="str">
        <f t="shared" si="25"/>
        <v/>
      </c>
      <c r="H182" s="45" t="str">
        <f t="shared" si="26"/>
        <v/>
      </c>
      <c r="I182" s="45" t="str">
        <f t="shared" si="27"/>
        <v/>
      </c>
      <c r="K182" s="32" t="str">
        <f t="shared" si="28"/>
        <v/>
      </c>
      <c r="L182" s="32" t="str">
        <f t="shared" si="29"/>
        <v/>
      </c>
    </row>
    <row r="183" spans="2:12" x14ac:dyDescent="0.2">
      <c r="B183" s="42" t="str">
        <f t="shared" si="20"/>
        <v/>
      </c>
      <c r="C183" s="43" t="str">
        <f t="shared" si="21"/>
        <v/>
      </c>
      <c r="D183" s="42" t="str">
        <f t="shared" si="22"/>
        <v/>
      </c>
      <c r="E183" s="44" t="str">
        <f t="shared" si="23"/>
        <v/>
      </c>
      <c r="F183" s="42" t="str">
        <f t="shared" si="24"/>
        <v/>
      </c>
      <c r="G183" s="42" t="str">
        <f t="shared" si="25"/>
        <v/>
      </c>
      <c r="H183" s="45" t="str">
        <f t="shared" si="26"/>
        <v/>
      </c>
      <c r="I183" s="45" t="str">
        <f t="shared" si="27"/>
        <v/>
      </c>
      <c r="K183" s="32" t="str">
        <f t="shared" si="28"/>
        <v/>
      </c>
      <c r="L183" s="32" t="str">
        <f t="shared" si="29"/>
        <v/>
      </c>
    </row>
    <row r="184" spans="2:12" x14ac:dyDescent="0.2">
      <c r="B184" s="42" t="str">
        <f t="shared" si="20"/>
        <v/>
      </c>
      <c r="C184" s="43" t="str">
        <f t="shared" si="21"/>
        <v/>
      </c>
      <c r="D184" s="42" t="str">
        <f t="shared" si="22"/>
        <v/>
      </c>
      <c r="E184" s="44" t="str">
        <f t="shared" si="23"/>
        <v/>
      </c>
      <c r="F184" s="42" t="str">
        <f t="shared" si="24"/>
        <v/>
      </c>
      <c r="G184" s="42" t="str">
        <f t="shared" si="25"/>
        <v/>
      </c>
      <c r="H184" s="45" t="str">
        <f t="shared" si="26"/>
        <v/>
      </c>
      <c r="I184" s="45" t="str">
        <f t="shared" si="27"/>
        <v/>
      </c>
      <c r="K184" s="32" t="str">
        <f t="shared" si="28"/>
        <v/>
      </c>
      <c r="L184" s="32" t="str">
        <f t="shared" si="29"/>
        <v/>
      </c>
    </row>
    <row r="185" spans="2:12" x14ac:dyDescent="0.2">
      <c r="B185" s="42" t="str">
        <f t="shared" si="20"/>
        <v/>
      </c>
      <c r="C185" s="43" t="str">
        <f t="shared" si="21"/>
        <v/>
      </c>
      <c r="D185" s="42" t="str">
        <f t="shared" si="22"/>
        <v/>
      </c>
      <c r="E185" s="44" t="str">
        <f t="shared" si="23"/>
        <v/>
      </c>
      <c r="F185" s="42" t="str">
        <f t="shared" si="24"/>
        <v/>
      </c>
      <c r="G185" s="42" t="str">
        <f t="shared" si="25"/>
        <v/>
      </c>
      <c r="H185" s="45" t="str">
        <f t="shared" si="26"/>
        <v/>
      </c>
      <c r="I185" s="45" t="str">
        <f t="shared" si="27"/>
        <v/>
      </c>
      <c r="K185" s="32" t="str">
        <f t="shared" si="28"/>
        <v/>
      </c>
      <c r="L185" s="32" t="str">
        <f t="shared" si="29"/>
        <v/>
      </c>
    </row>
    <row r="186" spans="2:12" x14ac:dyDescent="0.2">
      <c r="B186" s="42" t="str">
        <f t="shared" si="20"/>
        <v/>
      </c>
      <c r="C186" s="43" t="str">
        <f t="shared" si="21"/>
        <v/>
      </c>
      <c r="D186" s="42" t="str">
        <f t="shared" si="22"/>
        <v/>
      </c>
      <c r="E186" s="44" t="str">
        <f t="shared" si="23"/>
        <v/>
      </c>
      <c r="F186" s="42" t="str">
        <f t="shared" si="24"/>
        <v/>
      </c>
      <c r="G186" s="42" t="str">
        <f t="shared" si="25"/>
        <v/>
      </c>
      <c r="H186" s="45" t="str">
        <f t="shared" si="26"/>
        <v/>
      </c>
      <c r="I186" s="45" t="str">
        <f t="shared" si="27"/>
        <v/>
      </c>
      <c r="K186" s="32" t="str">
        <f t="shared" si="28"/>
        <v/>
      </c>
      <c r="L186" s="32" t="str">
        <f t="shared" si="29"/>
        <v/>
      </c>
    </row>
    <row r="187" spans="2:12" x14ac:dyDescent="0.2">
      <c r="B187" s="42" t="str">
        <f t="shared" si="20"/>
        <v/>
      </c>
      <c r="C187" s="43" t="str">
        <f t="shared" si="21"/>
        <v/>
      </c>
      <c r="D187" s="42" t="str">
        <f t="shared" si="22"/>
        <v/>
      </c>
      <c r="E187" s="44" t="str">
        <f t="shared" si="23"/>
        <v/>
      </c>
      <c r="F187" s="42" t="str">
        <f t="shared" si="24"/>
        <v/>
      </c>
      <c r="G187" s="42" t="str">
        <f t="shared" si="25"/>
        <v/>
      </c>
      <c r="H187" s="45" t="str">
        <f t="shared" si="26"/>
        <v/>
      </c>
      <c r="I187" s="45" t="str">
        <f t="shared" si="27"/>
        <v/>
      </c>
      <c r="K187" s="32" t="str">
        <f t="shared" si="28"/>
        <v/>
      </c>
      <c r="L187" s="32" t="str">
        <f t="shared" si="29"/>
        <v/>
      </c>
    </row>
    <row r="188" spans="2:12" x14ac:dyDescent="0.2">
      <c r="B188" s="42" t="str">
        <f t="shared" si="20"/>
        <v/>
      </c>
      <c r="C188" s="43" t="str">
        <f t="shared" si="21"/>
        <v/>
      </c>
      <c r="D188" s="42" t="str">
        <f t="shared" si="22"/>
        <v/>
      </c>
      <c r="E188" s="44" t="str">
        <f t="shared" si="23"/>
        <v/>
      </c>
      <c r="F188" s="42" t="str">
        <f t="shared" si="24"/>
        <v/>
      </c>
      <c r="G188" s="42" t="str">
        <f t="shared" si="25"/>
        <v/>
      </c>
      <c r="H188" s="45" t="str">
        <f t="shared" si="26"/>
        <v/>
      </c>
      <c r="I188" s="45" t="str">
        <f t="shared" si="27"/>
        <v/>
      </c>
      <c r="K188" s="32" t="str">
        <f t="shared" si="28"/>
        <v/>
      </c>
      <c r="L188" s="32" t="str">
        <f t="shared" si="29"/>
        <v/>
      </c>
    </row>
    <row r="189" spans="2:12" x14ac:dyDescent="0.2">
      <c r="B189" s="42" t="str">
        <f t="shared" si="20"/>
        <v/>
      </c>
      <c r="C189" s="43" t="str">
        <f t="shared" si="21"/>
        <v/>
      </c>
      <c r="D189" s="42" t="str">
        <f t="shared" si="22"/>
        <v/>
      </c>
      <c r="E189" s="44" t="str">
        <f t="shared" si="23"/>
        <v/>
      </c>
      <c r="F189" s="42" t="str">
        <f t="shared" si="24"/>
        <v/>
      </c>
      <c r="G189" s="42" t="str">
        <f t="shared" si="25"/>
        <v/>
      </c>
      <c r="H189" s="45" t="str">
        <f t="shared" si="26"/>
        <v/>
      </c>
      <c r="I189" s="45" t="str">
        <f t="shared" si="27"/>
        <v/>
      </c>
      <c r="K189" s="32" t="str">
        <f t="shared" si="28"/>
        <v/>
      </c>
      <c r="L189" s="32" t="str">
        <f t="shared" si="29"/>
        <v/>
      </c>
    </row>
    <row r="190" spans="2:12" x14ac:dyDescent="0.2">
      <c r="B190" s="42" t="str">
        <f t="shared" si="20"/>
        <v/>
      </c>
      <c r="C190" s="43" t="str">
        <f t="shared" si="21"/>
        <v/>
      </c>
      <c r="D190" s="42" t="str">
        <f t="shared" si="22"/>
        <v/>
      </c>
      <c r="E190" s="44" t="str">
        <f t="shared" si="23"/>
        <v/>
      </c>
      <c r="F190" s="42" t="str">
        <f t="shared" si="24"/>
        <v/>
      </c>
      <c r="G190" s="42" t="str">
        <f t="shared" si="25"/>
        <v/>
      </c>
      <c r="H190" s="45" t="str">
        <f t="shared" si="26"/>
        <v/>
      </c>
      <c r="I190" s="45" t="str">
        <f t="shared" si="27"/>
        <v/>
      </c>
      <c r="K190" s="32" t="str">
        <f t="shared" si="28"/>
        <v/>
      </c>
      <c r="L190" s="32" t="str">
        <f t="shared" si="29"/>
        <v/>
      </c>
    </row>
    <row r="191" spans="2:12" x14ac:dyDescent="0.2">
      <c r="B191" s="42" t="str">
        <f t="shared" si="20"/>
        <v/>
      </c>
      <c r="C191" s="43" t="str">
        <f t="shared" si="21"/>
        <v/>
      </c>
      <c r="D191" s="42" t="str">
        <f t="shared" si="22"/>
        <v/>
      </c>
      <c r="E191" s="44" t="str">
        <f t="shared" si="23"/>
        <v/>
      </c>
      <c r="F191" s="42" t="str">
        <f t="shared" si="24"/>
        <v/>
      </c>
      <c r="G191" s="42" t="str">
        <f t="shared" si="25"/>
        <v/>
      </c>
      <c r="H191" s="45" t="str">
        <f t="shared" si="26"/>
        <v/>
      </c>
      <c r="I191" s="45" t="str">
        <f t="shared" si="27"/>
        <v/>
      </c>
      <c r="K191" s="32" t="str">
        <f t="shared" si="28"/>
        <v/>
      </c>
      <c r="L191" s="32" t="str">
        <f t="shared" si="29"/>
        <v/>
      </c>
    </row>
    <row r="192" spans="2:12" x14ac:dyDescent="0.2">
      <c r="B192" s="42" t="str">
        <f t="shared" si="20"/>
        <v/>
      </c>
      <c r="C192" s="43" t="str">
        <f t="shared" si="21"/>
        <v/>
      </c>
      <c r="D192" s="42" t="str">
        <f t="shared" si="22"/>
        <v/>
      </c>
      <c r="E192" s="44" t="str">
        <f t="shared" si="23"/>
        <v/>
      </c>
      <c r="F192" s="42" t="str">
        <f t="shared" si="24"/>
        <v/>
      </c>
      <c r="G192" s="42" t="str">
        <f t="shared" si="25"/>
        <v/>
      </c>
      <c r="H192" s="45" t="str">
        <f t="shared" si="26"/>
        <v/>
      </c>
      <c r="I192" s="45" t="str">
        <f t="shared" si="27"/>
        <v/>
      </c>
      <c r="K192" s="32" t="str">
        <f t="shared" si="28"/>
        <v/>
      </c>
      <c r="L192" s="32" t="str">
        <f t="shared" si="29"/>
        <v/>
      </c>
    </row>
    <row r="193" spans="2:12" x14ac:dyDescent="0.2">
      <c r="B193" s="42" t="str">
        <f t="shared" si="20"/>
        <v/>
      </c>
      <c r="C193" s="43" t="str">
        <f t="shared" si="21"/>
        <v/>
      </c>
      <c r="D193" s="42" t="str">
        <f t="shared" si="22"/>
        <v/>
      </c>
      <c r="E193" s="44" t="str">
        <f t="shared" si="23"/>
        <v/>
      </c>
      <c r="F193" s="42" t="str">
        <f t="shared" si="24"/>
        <v/>
      </c>
      <c r="G193" s="42" t="str">
        <f t="shared" si="25"/>
        <v/>
      </c>
      <c r="H193" s="45" t="str">
        <f t="shared" si="26"/>
        <v/>
      </c>
      <c r="I193" s="45" t="str">
        <f t="shared" si="27"/>
        <v/>
      </c>
      <c r="K193" s="32" t="str">
        <f t="shared" si="28"/>
        <v/>
      </c>
      <c r="L193" s="32" t="str">
        <f t="shared" si="29"/>
        <v/>
      </c>
    </row>
    <row r="194" spans="2:12" x14ac:dyDescent="0.2">
      <c r="B194" s="42" t="str">
        <f t="shared" si="20"/>
        <v/>
      </c>
      <c r="C194" s="43" t="str">
        <f t="shared" si="21"/>
        <v/>
      </c>
      <c r="D194" s="42" t="str">
        <f t="shared" si="22"/>
        <v/>
      </c>
      <c r="E194" s="44" t="str">
        <f t="shared" si="23"/>
        <v/>
      </c>
      <c r="F194" s="42" t="str">
        <f t="shared" si="24"/>
        <v/>
      </c>
      <c r="G194" s="42" t="str">
        <f t="shared" si="25"/>
        <v/>
      </c>
      <c r="H194" s="45" t="str">
        <f t="shared" si="26"/>
        <v/>
      </c>
      <c r="I194" s="45" t="str">
        <f t="shared" si="27"/>
        <v/>
      </c>
      <c r="K194" s="32" t="str">
        <f t="shared" si="28"/>
        <v/>
      </c>
      <c r="L194" s="32" t="str">
        <f t="shared" si="29"/>
        <v/>
      </c>
    </row>
    <row r="195" spans="2:12" x14ac:dyDescent="0.2">
      <c r="B195" s="42" t="str">
        <f t="shared" si="20"/>
        <v/>
      </c>
      <c r="C195" s="43" t="str">
        <f t="shared" si="21"/>
        <v/>
      </c>
      <c r="D195" s="42" t="str">
        <f t="shared" si="22"/>
        <v/>
      </c>
      <c r="E195" s="44" t="str">
        <f t="shared" si="23"/>
        <v/>
      </c>
      <c r="F195" s="42" t="str">
        <f t="shared" si="24"/>
        <v/>
      </c>
      <c r="G195" s="42" t="str">
        <f t="shared" si="25"/>
        <v/>
      </c>
      <c r="H195" s="45" t="str">
        <f t="shared" si="26"/>
        <v/>
      </c>
      <c r="I195" s="45" t="str">
        <f t="shared" si="27"/>
        <v/>
      </c>
      <c r="K195" s="32" t="str">
        <f t="shared" si="28"/>
        <v/>
      </c>
      <c r="L195" s="32" t="str">
        <f t="shared" si="29"/>
        <v/>
      </c>
    </row>
    <row r="196" spans="2:12" x14ac:dyDescent="0.2">
      <c r="B196" s="42" t="str">
        <f t="shared" si="20"/>
        <v/>
      </c>
      <c r="C196" s="43" t="str">
        <f t="shared" si="21"/>
        <v/>
      </c>
      <c r="D196" s="42" t="str">
        <f t="shared" si="22"/>
        <v/>
      </c>
      <c r="E196" s="44" t="str">
        <f t="shared" si="23"/>
        <v/>
      </c>
      <c r="F196" s="42" t="str">
        <f t="shared" si="24"/>
        <v/>
      </c>
      <c r="G196" s="42" t="str">
        <f t="shared" si="25"/>
        <v/>
      </c>
      <c r="H196" s="45" t="str">
        <f t="shared" si="26"/>
        <v/>
      </c>
      <c r="I196" s="45" t="str">
        <f t="shared" si="27"/>
        <v/>
      </c>
      <c r="K196" s="32" t="str">
        <f t="shared" si="28"/>
        <v/>
      </c>
      <c r="L196" s="32" t="str">
        <f t="shared" si="29"/>
        <v/>
      </c>
    </row>
    <row r="197" spans="2:12" x14ac:dyDescent="0.2">
      <c r="B197" s="42" t="str">
        <f t="shared" ref="B197:B260" si="30">IF(K197="","",ROW()-4)</f>
        <v/>
      </c>
      <c r="C197" s="43" t="str">
        <f t="shared" ref="C197:C260" si="31">IF(K197="","",INDEX(ArData,L197))</f>
        <v/>
      </c>
      <c r="D197" s="42" t="str">
        <f t="shared" ref="D197:D260" si="32">IF(K197="","","NC "&amp;INDEX(ArNr,L197))</f>
        <v/>
      </c>
      <c r="E197" s="44" t="str">
        <f t="shared" ref="E197:E260" si="33">IF(K197="","",INDEX(ArExp,L197))</f>
        <v/>
      </c>
      <c r="F197" s="42" t="str">
        <f t="shared" ref="F197:F260" si="34">IF(K197="","",INDEX(ArD,L197))</f>
        <v/>
      </c>
      <c r="G197" s="42" t="str">
        <f t="shared" ref="G197:G260" si="35">IF(K197="","",INDEX(ArC,L197))</f>
        <v/>
      </c>
      <c r="H197" s="45" t="str">
        <f t="shared" ref="H197:H260" si="36">IF(K197="","",INDEX(ArSuma,L197))</f>
        <v/>
      </c>
      <c r="I197" s="45" t="str">
        <f t="shared" ref="I197:I260" si="37">IF(K197="","",INDEX(ArSuma,L197))</f>
        <v/>
      </c>
      <c r="K197" s="32" t="str">
        <f t="shared" ref="K197:K260" si="38">IFERROR(_xlfn.AGGREGATE(15,6,ArSort,ROW()-4),"")</f>
        <v/>
      </c>
      <c r="L197" s="32" t="str">
        <f t="shared" ref="L197:L260" si="39">IF(K197="","",MOD(K197,100000)-4)</f>
        <v/>
      </c>
    </row>
    <row r="198" spans="2:12" x14ac:dyDescent="0.2">
      <c r="B198" s="42" t="str">
        <f t="shared" si="30"/>
        <v/>
      </c>
      <c r="C198" s="43" t="str">
        <f t="shared" si="31"/>
        <v/>
      </c>
      <c r="D198" s="42" t="str">
        <f t="shared" si="32"/>
        <v/>
      </c>
      <c r="E198" s="44" t="str">
        <f t="shared" si="33"/>
        <v/>
      </c>
      <c r="F198" s="42" t="str">
        <f t="shared" si="34"/>
        <v/>
      </c>
      <c r="G198" s="42" t="str">
        <f t="shared" si="35"/>
        <v/>
      </c>
      <c r="H198" s="45" t="str">
        <f t="shared" si="36"/>
        <v/>
      </c>
      <c r="I198" s="45" t="str">
        <f t="shared" si="37"/>
        <v/>
      </c>
      <c r="K198" s="32" t="str">
        <f t="shared" si="38"/>
        <v/>
      </c>
      <c r="L198" s="32" t="str">
        <f t="shared" si="39"/>
        <v/>
      </c>
    </row>
    <row r="199" spans="2:12" x14ac:dyDescent="0.2">
      <c r="B199" s="42" t="str">
        <f t="shared" si="30"/>
        <v/>
      </c>
      <c r="C199" s="43" t="str">
        <f t="shared" si="31"/>
        <v/>
      </c>
      <c r="D199" s="42" t="str">
        <f t="shared" si="32"/>
        <v/>
      </c>
      <c r="E199" s="44" t="str">
        <f t="shared" si="33"/>
        <v/>
      </c>
      <c r="F199" s="42" t="str">
        <f t="shared" si="34"/>
        <v/>
      </c>
      <c r="G199" s="42" t="str">
        <f t="shared" si="35"/>
        <v/>
      </c>
      <c r="H199" s="45" t="str">
        <f t="shared" si="36"/>
        <v/>
      </c>
      <c r="I199" s="45" t="str">
        <f t="shared" si="37"/>
        <v/>
      </c>
      <c r="K199" s="32" t="str">
        <f t="shared" si="38"/>
        <v/>
      </c>
      <c r="L199" s="32" t="str">
        <f t="shared" si="39"/>
        <v/>
      </c>
    </row>
    <row r="200" spans="2:12" x14ac:dyDescent="0.2">
      <c r="B200" s="42" t="str">
        <f t="shared" si="30"/>
        <v/>
      </c>
      <c r="C200" s="43" t="str">
        <f t="shared" si="31"/>
        <v/>
      </c>
      <c r="D200" s="42" t="str">
        <f t="shared" si="32"/>
        <v/>
      </c>
      <c r="E200" s="44" t="str">
        <f t="shared" si="33"/>
        <v/>
      </c>
      <c r="F200" s="42" t="str">
        <f t="shared" si="34"/>
        <v/>
      </c>
      <c r="G200" s="42" t="str">
        <f t="shared" si="35"/>
        <v/>
      </c>
      <c r="H200" s="45" t="str">
        <f t="shared" si="36"/>
        <v/>
      </c>
      <c r="I200" s="45" t="str">
        <f t="shared" si="37"/>
        <v/>
      </c>
      <c r="K200" s="32" t="str">
        <f t="shared" si="38"/>
        <v/>
      </c>
      <c r="L200" s="32" t="str">
        <f t="shared" si="39"/>
        <v/>
      </c>
    </row>
    <row r="201" spans="2:12" x14ac:dyDescent="0.2">
      <c r="B201" s="42" t="str">
        <f t="shared" si="30"/>
        <v/>
      </c>
      <c r="C201" s="43" t="str">
        <f t="shared" si="31"/>
        <v/>
      </c>
      <c r="D201" s="42" t="str">
        <f t="shared" si="32"/>
        <v/>
      </c>
      <c r="E201" s="44" t="str">
        <f t="shared" si="33"/>
        <v/>
      </c>
      <c r="F201" s="42" t="str">
        <f t="shared" si="34"/>
        <v/>
      </c>
      <c r="G201" s="42" t="str">
        <f t="shared" si="35"/>
        <v/>
      </c>
      <c r="H201" s="45" t="str">
        <f t="shared" si="36"/>
        <v/>
      </c>
      <c r="I201" s="45" t="str">
        <f t="shared" si="37"/>
        <v/>
      </c>
      <c r="K201" s="32" t="str">
        <f t="shared" si="38"/>
        <v/>
      </c>
      <c r="L201" s="32" t="str">
        <f t="shared" si="39"/>
        <v/>
      </c>
    </row>
    <row r="202" spans="2:12" x14ac:dyDescent="0.2">
      <c r="B202" s="42" t="str">
        <f t="shared" si="30"/>
        <v/>
      </c>
      <c r="C202" s="43" t="str">
        <f t="shared" si="31"/>
        <v/>
      </c>
      <c r="D202" s="42" t="str">
        <f t="shared" si="32"/>
        <v/>
      </c>
      <c r="E202" s="44" t="str">
        <f t="shared" si="33"/>
        <v/>
      </c>
      <c r="F202" s="42" t="str">
        <f t="shared" si="34"/>
        <v/>
      </c>
      <c r="G202" s="42" t="str">
        <f t="shared" si="35"/>
        <v/>
      </c>
      <c r="H202" s="45" t="str">
        <f t="shared" si="36"/>
        <v/>
      </c>
      <c r="I202" s="45" t="str">
        <f t="shared" si="37"/>
        <v/>
      </c>
      <c r="K202" s="32" t="str">
        <f t="shared" si="38"/>
        <v/>
      </c>
      <c r="L202" s="32" t="str">
        <f t="shared" si="39"/>
        <v/>
      </c>
    </row>
    <row r="203" spans="2:12" x14ac:dyDescent="0.2">
      <c r="B203" s="42" t="str">
        <f t="shared" si="30"/>
        <v/>
      </c>
      <c r="C203" s="43" t="str">
        <f t="shared" si="31"/>
        <v/>
      </c>
      <c r="D203" s="42" t="str">
        <f t="shared" si="32"/>
        <v/>
      </c>
      <c r="E203" s="44" t="str">
        <f t="shared" si="33"/>
        <v/>
      </c>
      <c r="F203" s="42" t="str">
        <f t="shared" si="34"/>
        <v/>
      </c>
      <c r="G203" s="42" t="str">
        <f t="shared" si="35"/>
        <v/>
      </c>
      <c r="H203" s="45" t="str">
        <f t="shared" si="36"/>
        <v/>
      </c>
      <c r="I203" s="45" t="str">
        <f t="shared" si="37"/>
        <v/>
      </c>
      <c r="K203" s="32" t="str">
        <f t="shared" si="38"/>
        <v/>
      </c>
      <c r="L203" s="32" t="str">
        <f t="shared" si="39"/>
        <v/>
      </c>
    </row>
    <row r="204" spans="2:12" x14ac:dyDescent="0.2">
      <c r="B204" s="42" t="str">
        <f t="shared" si="30"/>
        <v/>
      </c>
      <c r="C204" s="43" t="str">
        <f t="shared" si="31"/>
        <v/>
      </c>
      <c r="D204" s="42" t="str">
        <f t="shared" si="32"/>
        <v/>
      </c>
      <c r="E204" s="44" t="str">
        <f t="shared" si="33"/>
        <v/>
      </c>
      <c r="F204" s="42" t="str">
        <f t="shared" si="34"/>
        <v/>
      </c>
      <c r="G204" s="42" t="str">
        <f t="shared" si="35"/>
        <v/>
      </c>
      <c r="H204" s="45" t="str">
        <f t="shared" si="36"/>
        <v/>
      </c>
      <c r="I204" s="45" t="str">
        <f t="shared" si="37"/>
        <v/>
      </c>
      <c r="K204" s="32" t="str">
        <f t="shared" si="38"/>
        <v/>
      </c>
      <c r="L204" s="32" t="str">
        <f t="shared" si="39"/>
        <v/>
      </c>
    </row>
    <row r="205" spans="2:12" x14ac:dyDescent="0.2">
      <c r="B205" s="42" t="str">
        <f t="shared" si="30"/>
        <v/>
      </c>
      <c r="C205" s="43" t="str">
        <f t="shared" si="31"/>
        <v/>
      </c>
      <c r="D205" s="42" t="str">
        <f t="shared" si="32"/>
        <v/>
      </c>
      <c r="E205" s="44" t="str">
        <f t="shared" si="33"/>
        <v/>
      </c>
      <c r="F205" s="42" t="str">
        <f t="shared" si="34"/>
        <v/>
      </c>
      <c r="G205" s="42" t="str">
        <f t="shared" si="35"/>
        <v/>
      </c>
      <c r="H205" s="45" t="str">
        <f t="shared" si="36"/>
        <v/>
      </c>
      <c r="I205" s="45" t="str">
        <f t="shared" si="37"/>
        <v/>
      </c>
      <c r="K205" s="32" t="str">
        <f t="shared" si="38"/>
        <v/>
      </c>
      <c r="L205" s="32" t="str">
        <f t="shared" si="39"/>
        <v/>
      </c>
    </row>
    <row r="206" spans="2:12" x14ac:dyDescent="0.2">
      <c r="B206" s="42" t="str">
        <f t="shared" si="30"/>
        <v/>
      </c>
      <c r="C206" s="43" t="str">
        <f t="shared" si="31"/>
        <v/>
      </c>
      <c r="D206" s="42" t="str">
        <f t="shared" si="32"/>
        <v/>
      </c>
      <c r="E206" s="44" t="str">
        <f t="shared" si="33"/>
        <v/>
      </c>
      <c r="F206" s="42" t="str">
        <f t="shared" si="34"/>
        <v/>
      </c>
      <c r="G206" s="42" t="str">
        <f t="shared" si="35"/>
        <v/>
      </c>
      <c r="H206" s="45" t="str">
        <f t="shared" si="36"/>
        <v/>
      </c>
      <c r="I206" s="45" t="str">
        <f t="shared" si="37"/>
        <v/>
      </c>
      <c r="K206" s="32" t="str">
        <f t="shared" si="38"/>
        <v/>
      </c>
      <c r="L206" s="32" t="str">
        <f t="shared" si="39"/>
        <v/>
      </c>
    </row>
    <row r="207" spans="2:12" x14ac:dyDescent="0.2">
      <c r="B207" s="42" t="str">
        <f t="shared" si="30"/>
        <v/>
      </c>
      <c r="C207" s="43" t="str">
        <f t="shared" si="31"/>
        <v/>
      </c>
      <c r="D207" s="42" t="str">
        <f t="shared" si="32"/>
        <v/>
      </c>
      <c r="E207" s="44" t="str">
        <f t="shared" si="33"/>
        <v/>
      </c>
      <c r="F207" s="42" t="str">
        <f t="shared" si="34"/>
        <v/>
      </c>
      <c r="G207" s="42" t="str">
        <f t="shared" si="35"/>
        <v/>
      </c>
      <c r="H207" s="45" t="str">
        <f t="shared" si="36"/>
        <v/>
      </c>
      <c r="I207" s="45" t="str">
        <f t="shared" si="37"/>
        <v/>
      </c>
      <c r="K207" s="32" t="str">
        <f t="shared" si="38"/>
        <v/>
      </c>
      <c r="L207" s="32" t="str">
        <f t="shared" si="39"/>
        <v/>
      </c>
    </row>
    <row r="208" spans="2:12" x14ac:dyDescent="0.2">
      <c r="B208" s="42" t="str">
        <f t="shared" si="30"/>
        <v/>
      </c>
      <c r="C208" s="43" t="str">
        <f t="shared" si="31"/>
        <v/>
      </c>
      <c r="D208" s="42" t="str">
        <f t="shared" si="32"/>
        <v/>
      </c>
      <c r="E208" s="44" t="str">
        <f t="shared" si="33"/>
        <v/>
      </c>
      <c r="F208" s="42" t="str">
        <f t="shared" si="34"/>
        <v/>
      </c>
      <c r="G208" s="42" t="str">
        <f t="shared" si="35"/>
        <v/>
      </c>
      <c r="H208" s="45" t="str">
        <f t="shared" si="36"/>
        <v/>
      </c>
      <c r="I208" s="45" t="str">
        <f t="shared" si="37"/>
        <v/>
      </c>
      <c r="K208" s="32" t="str">
        <f t="shared" si="38"/>
        <v/>
      </c>
      <c r="L208" s="32" t="str">
        <f t="shared" si="39"/>
        <v/>
      </c>
    </row>
    <row r="209" spans="2:12" x14ac:dyDescent="0.2">
      <c r="B209" s="42" t="str">
        <f t="shared" si="30"/>
        <v/>
      </c>
      <c r="C209" s="43" t="str">
        <f t="shared" si="31"/>
        <v/>
      </c>
      <c r="D209" s="42" t="str">
        <f t="shared" si="32"/>
        <v/>
      </c>
      <c r="E209" s="44" t="str">
        <f t="shared" si="33"/>
        <v/>
      </c>
      <c r="F209" s="42" t="str">
        <f t="shared" si="34"/>
        <v/>
      </c>
      <c r="G209" s="42" t="str">
        <f t="shared" si="35"/>
        <v/>
      </c>
      <c r="H209" s="45" t="str">
        <f t="shared" si="36"/>
        <v/>
      </c>
      <c r="I209" s="45" t="str">
        <f t="shared" si="37"/>
        <v/>
      </c>
      <c r="K209" s="32" t="str">
        <f t="shared" si="38"/>
        <v/>
      </c>
      <c r="L209" s="32" t="str">
        <f t="shared" si="39"/>
        <v/>
      </c>
    </row>
    <row r="210" spans="2:12" x14ac:dyDescent="0.2">
      <c r="B210" s="42" t="str">
        <f t="shared" si="30"/>
        <v/>
      </c>
      <c r="C210" s="43" t="str">
        <f t="shared" si="31"/>
        <v/>
      </c>
      <c r="D210" s="42" t="str">
        <f t="shared" si="32"/>
        <v/>
      </c>
      <c r="E210" s="44" t="str">
        <f t="shared" si="33"/>
        <v/>
      </c>
      <c r="F210" s="42" t="str">
        <f t="shared" si="34"/>
        <v/>
      </c>
      <c r="G210" s="42" t="str">
        <f t="shared" si="35"/>
        <v/>
      </c>
      <c r="H210" s="45" t="str">
        <f t="shared" si="36"/>
        <v/>
      </c>
      <c r="I210" s="45" t="str">
        <f t="shared" si="37"/>
        <v/>
      </c>
      <c r="K210" s="32" t="str">
        <f t="shared" si="38"/>
        <v/>
      </c>
      <c r="L210" s="32" t="str">
        <f t="shared" si="39"/>
        <v/>
      </c>
    </row>
    <row r="211" spans="2:12" x14ac:dyDescent="0.2">
      <c r="B211" s="42" t="str">
        <f t="shared" si="30"/>
        <v/>
      </c>
      <c r="C211" s="43" t="str">
        <f t="shared" si="31"/>
        <v/>
      </c>
      <c r="D211" s="42" t="str">
        <f t="shared" si="32"/>
        <v/>
      </c>
      <c r="E211" s="44" t="str">
        <f t="shared" si="33"/>
        <v/>
      </c>
      <c r="F211" s="42" t="str">
        <f t="shared" si="34"/>
        <v/>
      </c>
      <c r="G211" s="42" t="str">
        <f t="shared" si="35"/>
        <v/>
      </c>
      <c r="H211" s="45" t="str">
        <f t="shared" si="36"/>
        <v/>
      </c>
      <c r="I211" s="45" t="str">
        <f t="shared" si="37"/>
        <v/>
      </c>
      <c r="K211" s="32" t="str">
        <f t="shared" si="38"/>
        <v/>
      </c>
      <c r="L211" s="32" t="str">
        <f t="shared" si="39"/>
        <v/>
      </c>
    </row>
    <row r="212" spans="2:12" x14ac:dyDescent="0.2">
      <c r="B212" s="42" t="str">
        <f t="shared" si="30"/>
        <v/>
      </c>
      <c r="C212" s="43" t="str">
        <f t="shared" si="31"/>
        <v/>
      </c>
      <c r="D212" s="42" t="str">
        <f t="shared" si="32"/>
        <v/>
      </c>
      <c r="E212" s="44" t="str">
        <f t="shared" si="33"/>
        <v/>
      </c>
      <c r="F212" s="42" t="str">
        <f t="shared" si="34"/>
        <v/>
      </c>
      <c r="G212" s="42" t="str">
        <f t="shared" si="35"/>
        <v/>
      </c>
      <c r="H212" s="45" t="str">
        <f t="shared" si="36"/>
        <v/>
      </c>
      <c r="I212" s="45" t="str">
        <f t="shared" si="37"/>
        <v/>
      </c>
      <c r="K212" s="32" t="str">
        <f t="shared" si="38"/>
        <v/>
      </c>
      <c r="L212" s="32" t="str">
        <f t="shared" si="39"/>
        <v/>
      </c>
    </row>
    <row r="213" spans="2:12" x14ac:dyDescent="0.2">
      <c r="B213" s="42" t="str">
        <f t="shared" si="30"/>
        <v/>
      </c>
      <c r="C213" s="43" t="str">
        <f t="shared" si="31"/>
        <v/>
      </c>
      <c r="D213" s="42" t="str">
        <f t="shared" si="32"/>
        <v/>
      </c>
      <c r="E213" s="44" t="str">
        <f t="shared" si="33"/>
        <v/>
      </c>
      <c r="F213" s="42" t="str">
        <f t="shared" si="34"/>
        <v/>
      </c>
      <c r="G213" s="42" t="str">
        <f t="shared" si="35"/>
        <v/>
      </c>
      <c r="H213" s="45" t="str">
        <f t="shared" si="36"/>
        <v/>
      </c>
      <c r="I213" s="45" t="str">
        <f t="shared" si="37"/>
        <v/>
      </c>
      <c r="K213" s="32" t="str">
        <f t="shared" si="38"/>
        <v/>
      </c>
      <c r="L213" s="32" t="str">
        <f t="shared" si="39"/>
        <v/>
      </c>
    </row>
    <row r="214" spans="2:12" x14ac:dyDescent="0.2">
      <c r="B214" s="42" t="str">
        <f t="shared" si="30"/>
        <v/>
      </c>
      <c r="C214" s="43" t="str">
        <f t="shared" si="31"/>
        <v/>
      </c>
      <c r="D214" s="42" t="str">
        <f t="shared" si="32"/>
        <v/>
      </c>
      <c r="E214" s="44" t="str">
        <f t="shared" si="33"/>
        <v/>
      </c>
      <c r="F214" s="42" t="str">
        <f t="shared" si="34"/>
        <v/>
      </c>
      <c r="G214" s="42" t="str">
        <f t="shared" si="35"/>
        <v/>
      </c>
      <c r="H214" s="45" t="str">
        <f t="shared" si="36"/>
        <v/>
      </c>
      <c r="I214" s="45" t="str">
        <f t="shared" si="37"/>
        <v/>
      </c>
      <c r="K214" s="32" t="str">
        <f t="shared" si="38"/>
        <v/>
      </c>
      <c r="L214" s="32" t="str">
        <f t="shared" si="39"/>
        <v/>
      </c>
    </row>
    <row r="215" spans="2:12" x14ac:dyDescent="0.2">
      <c r="B215" s="42" t="str">
        <f t="shared" si="30"/>
        <v/>
      </c>
      <c r="C215" s="43" t="str">
        <f t="shared" si="31"/>
        <v/>
      </c>
      <c r="D215" s="42" t="str">
        <f t="shared" si="32"/>
        <v/>
      </c>
      <c r="E215" s="44" t="str">
        <f t="shared" si="33"/>
        <v/>
      </c>
      <c r="F215" s="42" t="str">
        <f t="shared" si="34"/>
        <v/>
      </c>
      <c r="G215" s="42" t="str">
        <f t="shared" si="35"/>
        <v/>
      </c>
      <c r="H215" s="45" t="str">
        <f t="shared" si="36"/>
        <v/>
      </c>
      <c r="I215" s="45" t="str">
        <f t="shared" si="37"/>
        <v/>
      </c>
      <c r="K215" s="32" t="str">
        <f t="shared" si="38"/>
        <v/>
      </c>
      <c r="L215" s="32" t="str">
        <f t="shared" si="39"/>
        <v/>
      </c>
    </row>
    <row r="216" spans="2:12" x14ac:dyDescent="0.2">
      <c r="B216" s="42" t="str">
        <f t="shared" si="30"/>
        <v/>
      </c>
      <c r="C216" s="43" t="str">
        <f t="shared" si="31"/>
        <v/>
      </c>
      <c r="D216" s="42" t="str">
        <f t="shared" si="32"/>
        <v/>
      </c>
      <c r="E216" s="44" t="str">
        <f t="shared" si="33"/>
        <v/>
      </c>
      <c r="F216" s="42" t="str">
        <f t="shared" si="34"/>
        <v/>
      </c>
      <c r="G216" s="42" t="str">
        <f t="shared" si="35"/>
        <v/>
      </c>
      <c r="H216" s="45" t="str">
        <f t="shared" si="36"/>
        <v/>
      </c>
      <c r="I216" s="45" t="str">
        <f t="shared" si="37"/>
        <v/>
      </c>
      <c r="K216" s="32" t="str">
        <f t="shared" si="38"/>
        <v/>
      </c>
      <c r="L216" s="32" t="str">
        <f t="shared" si="39"/>
        <v/>
      </c>
    </row>
    <row r="217" spans="2:12" x14ac:dyDescent="0.2">
      <c r="B217" s="42" t="str">
        <f t="shared" si="30"/>
        <v/>
      </c>
      <c r="C217" s="43" t="str">
        <f t="shared" si="31"/>
        <v/>
      </c>
      <c r="D217" s="42" t="str">
        <f t="shared" si="32"/>
        <v/>
      </c>
      <c r="E217" s="44" t="str">
        <f t="shared" si="33"/>
        <v/>
      </c>
      <c r="F217" s="42" t="str">
        <f t="shared" si="34"/>
        <v/>
      </c>
      <c r="G217" s="42" t="str">
        <f t="shared" si="35"/>
        <v/>
      </c>
      <c r="H217" s="45" t="str">
        <f t="shared" si="36"/>
        <v/>
      </c>
      <c r="I217" s="45" t="str">
        <f t="shared" si="37"/>
        <v/>
      </c>
      <c r="K217" s="32" t="str">
        <f t="shared" si="38"/>
        <v/>
      </c>
      <c r="L217" s="32" t="str">
        <f t="shared" si="39"/>
        <v/>
      </c>
    </row>
    <row r="218" spans="2:12" x14ac:dyDescent="0.2">
      <c r="B218" s="42" t="str">
        <f t="shared" si="30"/>
        <v/>
      </c>
      <c r="C218" s="43" t="str">
        <f t="shared" si="31"/>
        <v/>
      </c>
      <c r="D218" s="42" t="str">
        <f t="shared" si="32"/>
        <v/>
      </c>
      <c r="E218" s="44" t="str">
        <f t="shared" si="33"/>
        <v/>
      </c>
      <c r="F218" s="42" t="str">
        <f t="shared" si="34"/>
        <v/>
      </c>
      <c r="G218" s="42" t="str">
        <f t="shared" si="35"/>
        <v/>
      </c>
      <c r="H218" s="45" t="str">
        <f t="shared" si="36"/>
        <v/>
      </c>
      <c r="I218" s="45" t="str">
        <f t="shared" si="37"/>
        <v/>
      </c>
      <c r="K218" s="32" t="str">
        <f t="shared" si="38"/>
        <v/>
      </c>
      <c r="L218" s="32" t="str">
        <f t="shared" si="39"/>
        <v/>
      </c>
    </row>
    <row r="219" spans="2:12" x14ac:dyDescent="0.2">
      <c r="B219" s="42" t="str">
        <f t="shared" si="30"/>
        <v/>
      </c>
      <c r="C219" s="43" t="str">
        <f t="shared" si="31"/>
        <v/>
      </c>
      <c r="D219" s="42" t="str">
        <f t="shared" si="32"/>
        <v/>
      </c>
      <c r="E219" s="44" t="str">
        <f t="shared" si="33"/>
        <v/>
      </c>
      <c r="F219" s="42" t="str">
        <f t="shared" si="34"/>
        <v/>
      </c>
      <c r="G219" s="42" t="str">
        <f t="shared" si="35"/>
        <v/>
      </c>
      <c r="H219" s="45" t="str">
        <f t="shared" si="36"/>
        <v/>
      </c>
      <c r="I219" s="45" t="str">
        <f t="shared" si="37"/>
        <v/>
      </c>
      <c r="K219" s="32" t="str">
        <f t="shared" si="38"/>
        <v/>
      </c>
      <c r="L219" s="32" t="str">
        <f t="shared" si="39"/>
        <v/>
      </c>
    </row>
    <row r="220" spans="2:12" x14ac:dyDescent="0.2">
      <c r="B220" s="42" t="str">
        <f t="shared" si="30"/>
        <v/>
      </c>
      <c r="C220" s="43" t="str">
        <f t="shared" si="31"/>
        <v/>
      </c>
      <c r="D220" s="42" t="str">
        <f t="shared" si="32"/>
        <v/>
      </c>
      <c r="E220" s="44" t="str">
        <f t="shared" si="33"/>
        <v/>
      </c>
      <c r="F220" s="42" t="str">
        <f t="shared" si="34"/>
        <v/>
      </c>
      <c r="G220" s="42" t="str">
        <f t="shared" si="35"/>
        <v/>
      </c>
      <c r="H220" s="45" t="str">
        <f t="shared" si="36"/>
        <v/>
      </c>
      <c r="I220" s="45" t="str">
        <f t="shared" si="37"/>
        <v/>
      </c>
      <c r="K220" s="32" t="str">
        <f t="shared" si="38"/>
        <v/>
      </c>
      <c r="L220" s="32" t="str">
        <f t="shared" si="39"/>
        <v/>
      </c>
    </row>
    <row r="221" spans="2:12" x14ac:dyDescent="0.2">
      <c r="B221" s="42" t="str">
        <f t="shared" si="30"/>
        <v/>
      </c>
      <c r="C221" s="43" t="str">
        <f t="shared" si="31"/>
        <v/>
      </c>
      <c r="D221" s="42" t="str">
        <f t="shared" si="32"/>
        <v/>
      </c>
      <c r="E221" s="44" t="str">
        <f t="shared" si="33"/>
        <v/>
      </c>
      <c r="F221" s="42" t="str">
        <f t="shared" si="34"/>
        <v/>
      </c>
      <c r="G221" s="42" t="str">
        <f t="shared" si="35"/>
        <v/>
      </c>
      <c r="H221" s="45" t="str">
        <f t="shared" si="36"/>
        <v/>
      </c>
      <c r="I221" s="45" t="str">
        <f t="shared" si="37"/>
        <v/>
      </c>
      <c r="K221" s="32" t="str">
        <f t="shared" si="38"/>
        <v/>
      </c>
      <c r="L221" s="32" t="str">
        <f t="shared" si="39"/>
        <v/>
      </c>
    </row>
    <row r="222" spans="2:12" x14ac:dyDescent="0.2">
      <c r="B222" s="42" t="str">
        <f t="shared" si="30"/>
        <v/>
      </c>
      <c r="C222" s="43" t="str">
        <f t="shared" si="31"/>
        <v/>
      </c>
      <c r="D222" s="42" t="str">
        <f t="shared" si="32"/>
        <v/>
      </c>
      <c r="E222" s="44" t="str">
        <f t="shared" si="33"/>
        <v/>
      </c>
      <c r="F222" s="42" t="str">
        <f t="shared" si="34"/>
        <v/>
      </c>
      <c r="G222" s="42" t="str">
        <f t="shared" si="35"/>
        <v/>
      </c>
      <c r="H222" s="45" t="str">
        <f t="shared" si="36"/>
        <v/>
      </c>
      <c r="I222" s="45" t="str">
        <f t="shared" si="37"/>
        <v/>
      </c>
      <c r="K222" s="32" t="str">
        <f t="shared" si="38"/>
        <v/>
      </c>
      <c r="L222" s="32" t="str">
        <f t="shared" si="39"/>
        <v/>
      </c>
    </row>
    <row r="223" spans="2:12" x14ac:dyDescent="0.2">
      <c r="B223" s="42" t="str">
        <f t="shared" si="30"/>
        <v/>
      </c>
      <c r="C223" s="43" t="str">
        <f t="shared" si="31"/>
        <v/>
      </c>
      <c r="D223" s="42" t="str">
        <f t="shared" si="32"/>
        <v/>
      </c>
      <c r="E223" s="44" t="str">
        <f t="shared" si="33"/>
        <v/>
      </c>
      <c r="F223" s="42" t="str">
        <f t="shared" si="34"/>
        <v/>
      </c>
      <c r="G223" s="42" t="str">
        <f t="shared" si="35"/>
        <v/>
      </c>
      <c r="H223" s="45" t="str">
        <f t="shared" si="36"/>
        <v/>
      </c>
      <c r="I223" s="45" t="str">
        <f t="shared" si="37"/>
        <v/>
      </c>
      <c r="K223" s="32" t="str">
        <f t="shared" si="38"/>
        <v/>
      </c>
      <c r="L223" s="32" t="str">
        <f t="shared" si="39"/>
        <v/>
      </c>
    </row>
    <row r="224" spans="2:12" x14ac:dyDescent="0.2">
      <c r="B224" s="42" t="str">
        <f t="shared" si="30"/>
        <v/>
      </c>
      <c r="C224" s="43" t="str">
        <f t="shared" si="31"/>
        <v/>
      </c>
      <c r="D224" s="42" t="str">
        <f t="shared" si="32"/>
        <v/>
      </c>
      <c r="E224" s="44" t="str">
        <f t="shared" si="33"/>
        <v/>
      </c>
      <c r="F224" s="42" t="str">
        <f t="shared" si="34"/>
        <v/>
      </c>
      <c r="G224" s="42" t="str">
        <f t="shared" si="35"/>
        <v/>
      </c>
      <c r="H224" s="45" t="str">
        <f t="shared" si="36"/>
        <v/>
      </c>
      <c r="I224" s="45" t="str">
        <f t="shared" si="37"/>
        <v/>
      </c>
      <c r="K224" s="32" t="str">
        <f t="shared" si="38"/>
        <v/>
      </c>
      <c r="L224" s="32" t="str">
        <f t="shared" si="39"/>
        <v/>
      </c>
    </row>
    <row r="225" spans="2:12" x14ac:dyDescent="0.2">
      <c r="B225" s="42" t="str">
        <f t="shared" si="30"/>
        <v/>
      </c>
      <c r="C225" s="43" t="str">
        <f t="shared" si="31"/>
        <v/>
      </c>
      <c r="D225" s="42" t="str">
        <f t="shared" si="32"/>
        <v/>
      </c>
      <c r="E225" s="44" t="str">
        <f t="shared" si="33"/>
        <v/>
      </c>
      <c r="F225" s="42" t="str">
        <f t="shared" si="34"/>
        <v/>
      </c>
      <c r="G225" s="42" t="str">
        <f t="shared" si="35"/>
        <v/>
      </c>
      <c r="H225" s="45" t="str">
        <f t="shared" si="36"/>
        <v/>
      </c>
      <c r="I225" s="45" t="str">
        <f t="shared" si="37"/>
        <v/>
      </c>
      <c r="K225" s="32" t="str">
        <f t="shared" si="38"/>
        <v/>
      </c>
      <c r="L225" s="32" t="str">
        <f t="shared" si="39"/>
        <v/>
      </c>
    </row>
    <row r="226" spans="2:12" x14ac:dyDescent="0.2">
      <c r="B226" s="42" t="str">
        <f t="shared" si="30"/>
        <v/>
      </c>
      <c r="C226" s="43" t="str">
        <f t="shared" si="31"/>
        <v/>
      </c>
      <c r="D226" s="42" t="str">
        <f t="shared" si="32"/>
        <v/>
      </c>
      <c r="E226" s="44" t="str">
        <f t="shared" si="33"/>
        <v/>
      </c>
      <c r="F226" s="42" t="str">
        <f t="shared" si="34"/>
        <v/>
      </c>
      <c r="G226" s="42" t="str">
        <f t="shared" si="35"/>
        <v/>
      </c>
      <c r="H226" s="45" t="str">
        <f t="shared" si="36"/>
        <v/>
      </c>
      <c r="I226" s="45" t="str">
        <f t="shared" si="37"/>
        <v/>
      </c>
      <c r="K226" s="32" t="str">
        <f t="shared" si="38"/>
        <v/>
      </c>
      <c r="L226" s="32" t="str">
        <f t="shared" si="39"/>
        <v/>
      </c>
    </row>
    <row r="227" spans="2:12" x14ac:dyDescent="0.2">
      <c r="B227" s="42" t="str">
        <f t="shared" si="30"/>
        <v/>
      </c>
      <c r="C227" s="43" t="str">
        <f t="shared" si="31"/>
        <v/>
      </c>
      <c r="D227" s="42" t="str">
        <f t="shared" si="32"/>
        <v/>
      </c>
      <c r="E227" s="44" t="str">
        <f t="shared" si="33"/>
        <v/>
      </c>
      <c r="F227" s="42" t="str">
        <f t="shared" si="34"/>
        <v/>
      </c>
      <c r="G227" s="42" t="str">
        <f t="shared" si="35"/>
        <v/>
      </c>
      <c r="H227" s="45" t="str">
        <f t="shared" si="36"/>
        <v/>
      </c>
      <c r="I227" s="45" t="str">
        <f t="shared" si="37"/>
        <v/>
      </c>
      <c r="K227" s="32" t="str">
        <f t="shared" si="38"/>
        <v/>
      </c>
      <c r="L227" s="32" t="str">
        <f t="shared" si="39"/>
        <v/>
      </c>
    </row>
    <row r="228" spans="2:12" x14ac:dyDescent="0.2">
      <c r="B228" s="42" t="str">
        <f t="shared" si="30"/>
        <v/>
      </c>
      <c r="C228" s="43" t="str">
        <f t="shared" si="31"/>
        <v/>
      </c>
      <c r="D228" s="42" t="str">
        <f t="shared" si="32"/>
        <v/>
      </c>
      <c r="E228" s="44" t="str">
        <f t="shared" si="33"/>
        <v/>
      </c>
      <c r="F228" s="42" t="str">
        <f t="shared" si="34"/>
        <v/>
      </c>
      <c r="G228" s="42" t="str">
        <f t="shared" si="35"/>
        <v/>
      </c>
      <c r="H228" s="45" t="str">
        <f t="shared" si="36"/>
        <v/>
      </c>
      <c r="I228" s="45" t="str">
        <f t="shared" si="37"/>
        <v/>
      </c>
      <c r="K228" s="32" t="str">
        <f t="shared" si="38"/>
        <v/>
      </c>
      <c r="L228" s="32" t="str">
        <f t="shared" si="39"/>
        <v/>
      </c>
    </row>
    <row r="229" spans="2:12" x14ac:dyDescent="0.2">
      <c r="B229" s="42" t="str">
        <f t="shared" si="30"/>
        <v/>
      </c>
      <c r="C229" s="43" t="str">
        <f t="shared" si="31"/>
        <v/>
      </c>
      <c r="D229" s="42" t="str">
        <f t="shared" si="32"/>
        <v/>
      </c>
      <c r="E229" s="44" t="str">
        <f t="shared" si="33"/>
        <v/>
      </c>
      <c r="F229" s="42" t="str">
        <f t="shared" si="34"/>
        <v/>
      </c>
      <c r="G229" s="42" t="str">
        <f t="shared" si="35"/>
        <v/>
      </c>
      <c r="H229" s="45" t="str">
        <f t="shared" si="36"/>
        <v/>
      </c>
      <c r="I229" s="45" t="str">
        <f t="shared" si="37"/>
        <v/>
      </c>
      <c r="K229" s="32" t="str">
        <f t="shared" si="38"/>
        <v/>
      </c>
      <c r="L229" s="32" t="str">
        <f t="shared" si="39"/>
        <v/>
      </c>
    </row>
    <row r="230" spans="2:12" x14ac:dyDescent="0.2">
      <c r="B230" s="42" t="str">
        <f t="shared" si="30"/>
        <v/>
      </c>
      <c r="C230" s="43" t="str">
        <f t="shared" si="31"/>
        <v/>
      </c>
      <c r="D230" s="42" t="str">
        <f t="shared" si="32"/>
        <v/>
      </c>
      <c r="E230" s="44" t="str">
        <f t="shared" si="33"/>
        <v/>
      </c>
      <c r="F230" s="42" t="str">
        <f t="shared" si="34"/>
        <v/>
      </c>
      <c r="G230" s="42" t="str">
        <f t="shared" si="35"/>
        <v/>
      </c>
      <c r="H230" s="45" t="str">
        <f t="shared" si="36"/>
        <v/>
      </c>
      <c r="I230" s="45" t="str">
        <f t="shared" si="37"/>
        <v/>
      </c>
      <c r="K230" s="32" t="str">
        <f t="shared" si="38"/>
        <v/>
      </c>
      <c r="L230" s="32" t="str">
        <f t="shared" si="39"/>
        <v/>
      </c>
    </row>
    <row r="231" spans="2:12" x14ac:dyDescent="0.2">
      <c r="B231" s="42" t="str">
        <f t="shared" si="30"/>
        <v/>
      </c>
      <c r="C231" s="43" t="str">
        <f t="shared" si="31"/>
        <v/>
      </c>
      <c r="D231" s="42" t="str">
        <f t="shared" si="32"/>
        <v/>
      </c>
      <c r="E231" s="44" t="str">
        <f t="shared" si="33"/>
        <v/>
      </c>
      <c r="F231" s="42" t="str">
        <f t="shared" si="34"/>
        <v/>
      </c>
      <c r="G231" s="42" t="str">
        <f t="shared" si="35"/>
        <v/>
      </c>
      <c r="H231" s="45" t="str">
        <f t="shared" si="36"/>
        <v/>
      </c>
      <c r="I231" s="45" t="str">
        <f t="shared" si="37"/>
        <v/>
      </c>
      <c r="K231" s="32" t="str">
        <f t="shared" si="38"/>
        <v/>
      </c>
      <c r="L231" s="32" t="str">
        <f t="shared" si="39"/>
        <v/>
      </c>
    </row>
    <row r="232" spans="2:12" x14ac:dyDescent="0.2">
      <c r="B232" s="42" t="str">
        <f t="shared" si="30"/>
        <v/>
      </c>
      <c r="C232" s="43" t="str">
        <f t="shared" si="31"/>
        <v/>
      </c>
      <c r="D232" s="42" t="str">
        <f t="shared" si="32"/>
        <v/>
      </c>
      <c r="E232" s="44" t="str">
        <f t="shared" si="33"/>
        <v/>
      </c>
      <c r="F232" s="42" t="str">
        <f t="shared" si="34"/>
        <v/>
      </c>
      <c r="G232" s="42" t="str">
        <f t="shared" si="35"/>
        <v/>
      </c>
      <c r="H232" s="45" t="str">
        <f t="shared" si="36"/>
        <v/>
      </c>
      <c r="I232" s="45" t="str">
        <f t="shared" si="37"/>
        <v/>
      </c>
      <c r="K232" s="32" t="str">
        <f t="shared" si="38"/>
        <v/>
      </c>
      <c r="L232" s="32" t="str">
        <f t="shared" si="39"/>
        <v/>
      </c>
    </row>
    <row r="233" spans="2:12" x14ac:dyDescent="0.2">
      <c r="B233" s="42" t="str">
        <f t="shared" si="30"/>
        <v/>
      </c>
      <c r="C233" s="43" t="str">
        <f t="shared" si="31"/>
        <v/>
      </c>
      <c r="D233" s="42" t="str">
        <f t="shared" si="32"/>
        <v/>
      </c>
      <c r="E233" s="44" t="str">
        <f t="shared" si="33"/>
        <v/>
      </c>
      <c r="F233" s="42" t="str">
        <f t="shared" si="34"/>
        <v/>
      </c>
      <c r="G233" s="42" t="str">
        <f t="shared" si="35"/>
        <v/>
      </c>
      <c r="H233" s="45" t="str">
        <f t="shared" si="36"/>
        <v/>
      </c>
      <c r="I233" s="45" t="str">
        <f t="shared" si="37"/>
        <v/>
      </c>
      <c r="K233" s="32" t="str">
        <f t="shared" si="38"/>
        <v/>
      </c>
      <c r="L233" s="32" t="str">
        <f t="shared" si="39"/>
        <v/>
      </c>
    </row>
    <row r="234" spans="2:12" x14ac:dyDescent="0.2">
      <c r="B234" s="42" t="str">
        <f t="shared" si="30"/>
        <v/>
      </c>
      <c r="C234" s="43" t="str">
        <f t="shared" si="31"/>
        <v/>
      </c>
      <c r="D234" s="42" t="str">
        <f t="shared" si="32"/>
        <v/>
      </c>
      <c r="E234" s="44" t="str">
        <f t="shared" si="33"/>
        <v/>
      </c>
      <c r="F234" s="42" t="str">
        <f t="shared" si="34"/>
        <v/>
      </c>
      <c r="G234" s="42" t="str">
        <f t="shared" si="35"/>
        <v/>
      </c>
      <c r="H234" s="45" t="str">
        <f t="shared" si="36"/>
        <v/>
      </c>
      <c r="I234" s="45" t="str">
        <f t="shared" si="37"/>
        <v/>
      </c>
      <c r="K234" s="32" t="str">
        <f t="shared" si="38"/>
        <v/>
      </c>
      <c r="L234" s="32" t="str">
        <f t="shared" si="39"/>
        <v/>
      </c>
    </row>
    <row r="235" spans="2:12" x14ac:dyDescent="0.2">
      <c r="B235" s="42" t="str">
        <f t="shared" si="30"/>
        <v/>
      </c>
      <c r="C235" s="43" t="str">
        <f t="shared" si="31"/>
        <v/>
      </c>
      <c r="D235" s="42" t="str">
        <f t="shared" si="32"/>
        <v/>
      </c>
      <c r="E235" s="44" t="str">
        <f t="shared" si="33"/>
        <v/>
      </c>
      <c r="F235" s="42" t="str">
        <f t="shared" si="34"/>
        <v/>
      </c>
      <c r="G235" s="42" t="str">
        <f t="shared" si="35"/>
        <v/>
      </c>
      <c r="H235" s="45" t="str">
        <f t="shared" si="36"/>
        <v/>
      </c>
      <c r="I235" s="45" t="str">
        <f t="shared" si="37"/>
        <v/>
      </c>
      <c r="K235" s="32" t="str">
        <f t="shared" si="38"/>
        <v/>
      </c>
      <c r="L235" s="32" t="str">
        <f t="shared" si="39"/>
        <v/>
      </c>
    </row>
    <row r="236" spans="2:12" x14ac:dyDescent="0.2">
      <c r="B236" s="42" t="str">
        <f t="shared" si="30"/>
        <v/>
      </c>
      <c r="C236" s="43" t="str">
        <f t="shared" si="31"/>
        <v/>
      </c>
      <c r="D236" s="42" t="str">
        <f t="shared" si="32"/>
        <v/>
      </c>
      <c r="E236" s="44" t="str">
        <f t="shared" si="33"/>
        <v/>
      </c>
      <c r="F236" s="42" t="str">
        <f t="shared" si="34"/>
        <v/>
      </c>
      <c r="G236" s="42" t="str">
        <f t="shared" si="35"/>
        <v/>
      </c>
      <c r="H236" s="45" t="str">
        <f t="shared" si="36"/>
        <v/>
      </c>
      <c r="I236" s="45" t="str">
        <f t="shared" si="37"/>
        <v/>
      </c>
      <c r="K236" s="32" t="str">
        <f t="shared" si="38"/>
        <v/>
      </c>
      <c r="L236" s="32" t="str">
        <f t="shared" si="39"/>
        <v/>
      </c>
    </row>
    <row r="237" spans="2:12" x14ac:dyDescent="0.2">
      <c r="B237" s="42" t="str">
        <f t="shared" si="30"/>
        <v/>
      </c>
      <c r="C237" s="43" t="str">
        <f t="shared" si="31"/>
        <v/>
      </c>
      <c r="D237" s="42" t="str">
        <f t="shared" si="32"/>
        <v/>
      </c>
      <c r="E237" s="44" t="str">
        <f t="shared" si="33"/>
        <v/>
      </c>
      <c r="F237" s="42" t="str">
        <f t="shared" si="34"/>
        <v/>
      </c>
      <c r="G237" s="42" t="str">
        <f t="shared" si="35"/>
        <v/>
      </c>
      <c r="H237" s="45" t="str">
        <f t="shared" si="36"/>
        <v/>
      </c>
      <c r="I237" s="45" t="str">
        <f t="shared" si="37"/>
        <v/>
      </c>
      <c r="K237" s="32" t="str">
        <f t="shared" si="38"/>
        <v/>
      </c>
      <c r="L237" s="32" t="str">
        <f t="shared" si="39"/>
        <v/>
      </c>
    </row>
    <row r="238" spans="2:12" x14ac:dyDescent="0.2">
      <c r="B238" s="42" t="str">
        <f t="shared" si="30"/>
        <v/>
      </c>
      <c r="C238" s="43" t="str">
        <f t="shared" si="31"/>
        <v/>
      </c>
      <c r="D238" s="42" t="str">
        <f t="shared" si="32"/>
        <v/>
      </c>
      <c r="E238" s="44" t="str">
        <f t="shared" si="33"/>
        <v/>
      </c>
      <c r="F238" s="42" t="str">
        <f t="shared" si="34"/>
        <v/>
      </c>
      <c r="G238" s="42" t="str">
        <f t="shared" si="35"/>
        <v/>
      </c>
      <c r="H238" s="45" t="str">
        <f t="shared" si="36"/>
        <v/>
      </c>
      <c r="I238" s="45" t="str">
        <f t="shared" si="37"/>
        <v/>
      </c>
      <c r="K238" s="32" t="str">
        <f t="shared" si="38"/>
        <v/>
      </c>
      <c r="L238" s="32" t="str">
        <f t="shared" si="39"/>
        <v/>
      </c>
    </row>
    <row r="239" spans="2:12" x14ac:dyDescent="0.2">
      <c r="B239" s="42" t="str">
        <f t="shared" si="30"/>
        <v/>
      </c>
      <c r="C239" s="43" t="str">
        <f t="shared" si="31"/>
        <v/>
      </c>
      <c r="D239" s="42" t="str">
        <f t="shared" si="32"/>
        <v/>
      </c>
      <c r="E239" s="44" t="str">
        <f t="shared" si="33"/>
        <v/>
      </c>
      <c r="F239" s="42" t="str">
        <f t="shared" si="34"/>
        <v/>
      </c>
      <c r="G239" s="42" t="str">
        <f t="shared" si="35"/>
        <v/>
      </c>
      <c r="H239" s="45" t="str">
        <f t="shared" si="36"/>
        <v/>
      </c>
      <c r="I239" s="45" t="str">
        <f t="shared" si="37"/>
        <v/>
      </c>
      <c r="K239" s="32" t="str">
        <f t="shared" si="38"/>
        <v/>
      </c>
      <c r="L239" s="32" t="str">
        <f t="shared" si="39"/>
        <v/>
      </c>
    </row>
    <row r="240" spans="2:12" x14ac:dyDescent="0.2">
      <c r="B240" s="42" t="str">
        <f t="shared" si="30"/>
        <v/>
      </c>
      <c r="C240" s="43" t="str">
        <f t="shared" si="31"/>
        <v/>
      </c>
      <c r="D240" s="42" t="str">
        <f t="shared" si="32"/>
        <v/>
      </c>
      <c r="E240" s="44" t="str">
        <f t="shared" si="33"/>
        <v/>
      </c>
      <c r="F240" s="42" t="str">
        <f t="shared" si="34"/>
        <v/>
      </c>
      <c r="G240" s="42" t="str">
        <f t="shared" si="35"/>
        <v/>
      </c>
      <c r="H240" s="45" t="str">
        <f t="shared" si="36"/>
        <v/>
      </c>
      <c r="I240" s="45" t="str">
        <f t="shared" si="37"/>
        <v/>
      </c>
      <c r="K240" s="32" t="str">
        <f t="shared" si="38"/>
        <v/>
      </c>
      <c r="L240" s="32" t="str">
        <f t="shared" si="39"/>
        <v/>
      </c>
    </row>
    <row r="241" spans="2:12" x14ac:dyDescent="0.2">
      <c r="B241" s="42" t="str">
        <f t="shared" si="30"/>
        <v/>
      </c>
      <c r="C241" s="43" t="str">
        <f t="shared" si="31"/>
        <v/>
      </c>
      <c r="D241" s="42" t="str">
        <f t="shared" si="32"/>
        <v/>
      </c>
      <c r="E241" s="44" t="str">
        <f t="shared" si="33"/>
        <v/>
      </c>
      <c r="F241" s="42" t="str">
        <f t="shared" si="34"/>
        <v/>
      </c>
      <c r="G241" s="42" t="str">
        <f t="shared" si="35"/>
        <v/>
      </c>
      <c r="H241" s="45" t="str">
        <f t="shared" si="36"/>
        <v/>
      </c>
      <c r="I241" s="45" t="str">
        <f t="shared" si="37"/>
        <v/>
      </c>
      <c r="K241" s="32" t="str">
        <f t="shared" si="38"/>
        <v/>
      </c>
      <c r="L241" s="32" t="str">
        <f t="shared" si="39"/>
        <v/>
      </c>
    </row>
    <row r="242" spans="2:12" x14ac:dyDescent="0.2">
      <c r="B242" s="42" t="str">
        <f t="shared" si="30"/>
        <v/>
      </c>
      <c r="C242" s="43" t="str">
        <f t="shared" si="31"/>
        <v/>
      </c>
      <c r="D242" s="42" t="str">
        <f t="shared" si="32"/>
        <v/>
      </c>
      <c r="E242" s="44" t="str">
        <f t="shared" si="33"/>
        <v/>
      </c>
      <c r="F242" s="42" t="str">
        <f t="shared" si="34"/>
        <v/>
      </c>
      <c r="G242" s="42" t="str">
        <f t="shared" si="35"/>
        <v/>
      </c>
      <c r="H242" s="45" t="str">
        <f t="shared" si="36"/>
        <v/>
      </c>
      <c r="I242" s="45" t="str">
        <f t="shared" si="37"/>
        <v/>
      </c>
      <c r="K242" s="32" t="str">
        <f t="shared" si="38"/>
        <v/>
      </c>
      <c r="L242" s="32" t="str">
        <f t="shared" si="39"/>
        <v/>
      </c>
    </row>
    <row r="243" spans="2:12" x14ac:dyDescent="0.2">
      <c r="B243" s="42" t="str">
        <f t="shared" si="30"/>
        <v/>
      </c>
      <c r="C243" s="43" t="str">
        <f t="shared" si="31"/>
        <v/>
      </c>
      <c r="D243" s="42" t="str">
        <f t="shared" si="32"/>
        <v/>
      </c>
      <c r="E243" s="44" t="str">
        <f t="shared" si="33"/>
        <v/>
      </c>
      <c r="F243" s="42" t="str">
        <f t="shared" si="34"/>
        <v/>
      </c>
      <c r="G243" s="42" t="str">
        <f t="shared" si="35"/>
        <v/>
      </c>
      <c r="H243" s="45" t="str">
        <f t="shared" si="36"/>
        <v/>
      </c>
      <c r="I243" s="45" t="str">
        <f t="shared" si="37"/>
        <v/>
      </c>
      <c r="K243" s="32" t="str">
        <f t="shared" si="38"/>
        <v/>
      </c>
      <c r="L243" s="32" t="str">
        <f t="shared" si="39"/>
        <v/>
      </c>
    </row>
    <row r="244" spans="2:12" x14ac:dyDescent="0.2">
      <c r="B244" s="42" t="str">
        <f t="shared" si="30"/>
        <v/>
      </c>
      <c r="C244" s="43" t="str">
        <f t="shared" si="31"/>
        <v/>
      </c>
      <c r="D244" s="42" t="str">
        <f t="shared" si="32"/>
        <v/>
      </c>
      <c r="E244" s="44" t="str">
        <f t="shared" si="33"/>
        <v/>
      </c>
      <c r="F244" s="42" t="str">
        <f t="shared" si="34"/>
        <v/>
      </c>
      <c r="G244" s="42" t="str">
        <f t="shared" si="35"/>
        <v/>
      </c>
      <c r="H244" s="45" t="str">
        <f t="shared" si="36"/>
        <v/>
      </c>
      <c r="I244" s="45" t="str">
        <f t="shared" si="37"/>
        <v/>
      </c>
      <c r="K244" s="32" t="str">
        <f t="shared" si="38"/>
        <v/>
      </c>
      <c r="L244" s="32" t="str">
        <f t="shared" si="39"/>
        <v/>
      </c>
    </row>
    <row r="245" spans="2:12" x14ac:dyDescent="0.2">
      <c r="B245" s="42" t="str">
        <f t="shared" si="30"/>
        <v/>
      </c>
      <c r="C245" s="43" t="str">
        <f t="shared" si="31"/>
        <v/>
      </c>
      <c r="D245" s="42" t="str">
        <f t="shared" si="32"/>
        <v/>
      </c>
      <c r="E245" s="44" t="str">
        <f t="shared" si="33"/>
        <v/>
      </c>
      <c r="F245" s="42" t="str">
        <f t="shared" si="34"/>
        <v/>
      </c>
      <c r="G245" s="42" t="str">
        <f t="shared" si="35"/>
        <v/>
      </c>
      <c r="H245" s="45" t="str">
        <f t="shared" si="36"/>
        <v/>
      </c>
      <c r="I245" s="45" t="str">
        <f t="shared" si="37"/>
        <v/>
      </c>
      <c r="K245" s="32" t="str">
        <f t="shared" si="38"/>
        <v/>
      </c>
      <c r="L245" s="32" t="str">
        <f t="shared" si="39"/>
        <v/>
      </c>
    </row>
    <row r="246" spans="2:12" x14ac:dyDescent="0.2">
      <c r="B246" s="42" t="str">
        <f t="shared" si="30"/>
        <v/>
      </c>
      <c r="C246" s="43" t="str">
        <f t="shared" si="31"/>
        <v/>
      </c>
      <c r="D246" s="42" t="str">
        <f t="shared" si="32"/>
        <v/>
      </c>
      <c r="E246" s="44" t="str">
        <f t="shared" si="33"/>
        <v/>
      </c>
      <c r="F246" s="42" t="str">
        <f t="shared" si="34"/>
        <v/>
      </c>
      <c r="G246" s="42" t="str">
        <f t="shared" si="35"/>
        <v/>
      </c>
      <c r="H246" s="45" t="str">
        <f t="shared" si="36"/>
        <v/>
      </c>
      <c r="I246" s="45" t="str">
        <f t="shared" si="37"/>
        <v/>
      </c>
      <c r="K246" s="32" t="str">
        <f t="shared" si="38"/>
        <v/>
      </c>
      <c r="L246" s="32" t="str">
        <f t="shared" si="39"/>
        <v/>
      </c>
    </row>
    <row r="247" spans="2:12" x14ac:dyDescent="0.2">
      <c r="B247" s="42" t="str">
        <f t="shared" si="30"/>
        <v/>
      </c>
      <c r="C247" s="43" t="str">
        <f t="shared" si="31"/>
        <v/>
      </c>
      <c r="D247" s="42" t="str">
        <f t="shared" si="32"/>
        <v/>
      </c>
      <c r="E247" s="44" t="str">
        <f t="shared" si="33"/>
        <v/>
      </c>
      <c r="F247" s="42" t="str">
        <f t="shared" si="34"/>
        <v/>
      </c>
      <c r="G247" s="42" t="str">
        <f t="shared" si="35"/>
        <v/>
      </c>
      <c r="H247" s="45" t="str">
        <f t="shared" si="36"/>
        <v/>
      </c>
      <c r="I247" s="45" t="str">
        <f t="shared" si="37"/>
        <v/>
      </c>
      <c r="K247" s="32" t="str">
        <f t="shared" si="38"/>
        <v/>
      </c>
      <c r="L247" s="32" t="str">
        <f t="shared" si="39"/>
        <v/>
      </c>
    </row>
    <row r="248" spans="2:12" x14ac:dyDescent="0.2">
      <c r="B248" s="42" t="str">
        <f t="shared" si="30"/>
        <v/>
      </c>
      <c r="C248" s="43" t="str">
        <f t="shared" si="31"/>
        <v/>
      </c>
      <c r="D248" s="42" t="str">
        <f t="shared" si="32"/>
        <v/>
      </c>
      <c r="E248" s="44" t="str">
        <f t="shared" si="33"/>
        <v/>
      </c>
      <c r="F248" s="42" t="str">
        <f t="shared" si="34"/>
        <v/>
      </c>
      <c r="G248" s="42" t="str">
        <f t="shared" si="35"/>
        <v/>
      </c>
      <c r="H248" s="45" t="str">
        <f t="shared" si="36"/>
        <v/>
      </c>
      <c r="I248" s="45" t="str">
        <f t="shared" si="37"/>
        <v/>
      </c>
      <c r="K248" s="32" t="str">
        <f t="shared" si="38"/>
        <v/>
      </c>
      <c r="L248" s="32" t="str">
        <f t="shared" si="39"/>
        <v/>
      </c>
    </row>
    <row r="249" spans="2:12" x14ac:dyDescent="0.2">
      <c r="B249" s="42" t="str">
        <f t="shared" si="30"/>
        <v/>
      </c>
      <c r="C249" s="43" t="str">
        <f t="shared" si="31"/>
        <v/>
      </c>
      <c r="D249" s="42" t="str">
        <f t="shared" si="32"/>
        <v/>
      </c>
      <c r="E249" s="44" t="str">
        <f t="shared" si="33"/>
        <v/>
      </c>
      <c r="F249" s="42" t="str">
        <f t="shared" si="34"/>
        <v/>
      </c>
      <c r="G249" s="42" t="str">
        <f t="shared" si="35"/>
        <v/>
      </c>
      <c r="H249" s="45" t="str">
        <f t="shared" si="36"/>
        <v/>
      </c>
      <c r="I249" s="45" t="str">
        <f t="shared" si="37"/>
        <v/>
      </c>
      <c r="K249" s="32" t="str">
        <f t="shared" si="38"/>
        <v/>
      </c>
      <c r="L249" s="32" t="str">
        <f t="shared" si="39"/>
        <v/>
      </c>
    </row>
    <row r="250" spans="2:12" x14ac:dyDescent="0.2">
      <c r="B250" s="42" t="str">
        <f t="shared" si="30"/>
        <v/>
      </c>
      <c r="C250" s="43" t="str">
        <f t="shared" si="31"/>
        <v/>
      </c>
      <c r="D250" s="42" t="str">
        <f t="shared" si="32"/>
        <v/>
      </c>
      <c r="E250" s="44" t="str">
        <f t="shared" si="33"/>
        <v/>
      </c>
      <c r="F250" s="42" t="str">
        <f t="shared" si="34"/>
        <v/>
      </c>
      <c r="G250" s="42" t="str">
        <f t="shared" si="35"/>
        <v/>
      </c>
      <c r="H250" s="45" t="str">
        <f t="shared" si="36"/>
        <v/>
      </c>
      <c r="I250" s="45" t="str">
        <f t="shared" si="37"/>
        <v/>
      </c>
      <c r="K250" s="32" t="str">
        <f t="shared" si="38"/>
        <v/>
      </c>
      <c r="L250" s="32" t="str">
        <f t="shared" si="39"/>
        <v/>
      </c>
    </row>
    <row r="251" spans="2:12" x14ac:dyDescent="0.2">
      <c r="B251" s="42" t="str">
        <f t="shared" si="30"/>
        <v/>
      </c>
      <c r="C251" s="43" t="str">
        <f t="shared" si="31"/>
        <v/>
      </c>
      <c r="D251" s="42" t="str">
        <f t="shared" si="32"/>
        <v/>
      </c>
      <c r="E251" s="44" t="str">
        <f t="shared" si="33"/>
        <v/>
      </c>
      <c r="F251" s="42" t="str">
        <f t="shared" si="34"/>
        <v/>
      </c>
      <c r="G251" s="42" t="str">
        <f t="shared" si="35"/>
        <v/>
      </c>
      <c r="H251" s="45" t="str">
        <f t="shared" si="36"/>
        <v/>
      </c>
      <c r="I251" s="45" t="str">
        <f t="shared" si="37"/>
        <v/>
      </c>
      <c r="K251" s="32" t="str">
        <f t="shared" si="38"/>
        <v/>
      </c>
      <c r="L251" s="32" t="str">
        <f t="shared" si="39"/>
        <v/>
      </c>
    </row>
    <row r="252" spans="2:12" x14ac:dyDescent="0.2">
      <c r="B252" s="42" t="str">
        <f t="shared" si="30"/>
        <v/>
      </c>
      <c r="C252" s="43" t="str">
        <f t="shared" si="31"/>
        <v/>
      </c>
      <c r="D252" s="42" t="str">
        <f t="shared" si="32"/>
        <v/>
      </c>
      <c r="E252" s="44" t="str">
        <f t="shared" si="33"/>
        <v/>
      </c>
      <c r="F252" s="42" t="str">
        <f t="shared" si="34"/>
        <v/>
      </c>
      <c r="G252" s="42" t="str">
        <f t="shared" si="35"/>
        <v/>
      </c>
      <c r="H252" s="45" t="str">
        <f t="shared" si="36"/>
        <v/>
      </c>
      <c r="I252" s="45" t="str">
        <f t="shared" si="37"/>
        <v/>
      </c>
      <c r="K252" s="32" t="str">
        <f t="shared" si="38"/>
        <v/>
      </c>
      <c r="L252" s="32" t="str">
        <f t="shared" si="39"/>
        <v/>
      </c>
    </row>
    <row r="253" spans="2:12" x14ac:dyDescent="0.2">
      <c r="B253" s="42" t="str">
        <f t="shared" si="30"/>
        <v/>
      </c>
      <c r="C253" s="43" t="str">
        <f t="shared" si="31"/>
        <v/>
      </c>
      <c r="D253" s="42" t="str">
        <f t="shared" si="32"/>
        <v/>
      </c>
      <c r="E253" s="44" t="str">
        <f t="shared" si="33"/>
        <v/>
      </c>
      <c r="F253" s="42" t="str">
        <f t="shared" si="34"/>
        <v/>
      </c>
      <c r="G253" s="42" t="str">
        <f t="shared" si="35"/>
        <v/>
      </c>
      <c r="H253" s="45" t="str">
        <f t="shared" si="36"/>
        <v/>
      </c>
      <c r="I253" s="45" t="str">
        <f t="shared" si="37"/>
        <v/>
      </c>
      <c r="K253" s="32" t="str">
        <f t="shared" si="38"/>
        <v/>
      </c>
      <c r="L253" s="32" t="str">
        <f t="shared" si="39"/>
        <v/>
      </c>
    </row>
    <row r="254" spans="2:12" x14ac:dyDescent="0.2">
      <c r="B254" s="42" t="str">
        <f t="shared" si="30"/>
        <v/>
      </c>
      <c r="C254" s="43" t="str">
        <f t="shared" si="31"/>
        <v/>
      </c>
      <c r="D254" s="42" t="str">
        <f t="shared" si="32"/>
        <v/>
      </c>
      <c r="E254" s="44" t="str">
        <f t="shared" si="33"/>
        <v/>
      </c>
      <c r="F254" s="42" t="str">
        <f t="shared" si="34"/>
        <v/>
      </c>
      <c r="G254" s="42" t="str">
        <f t="shared" si="35"/>
        <v/>
      </c>
      <c r="H254" s="45" t="str">
        <f t="shared" si="36"/>
        <v/>
      </c>
      <c r="I254" s="45" t="str">
        <f t="shared" si="37"/>
        <v/>
      </c>
      <c r="K254" s="32" t="str">
        <f t="shared" si="38"/>
        <v/>
      </c>
      <c r="L254" s="32" t="str">
        <f t="shared" si="39"/>
        <v/>
      </c>
    </row>
    <row r="255" spans="2:12" x14ac:dyDescent="0.2">
      <c r="B255" s="42" t="str">
        <f t="shared" si="30"/>
        <v/>
      </c>
      <c r="C255" s="43" t="str">
        <f t="shared" si="31"/>
        <v/>
      </c>
      <c r="D255" s="42" t="str">
        <f t="shared" si="32"/>
        <v/>
      </c>
      <c r="E255" s="44" t="str">
        <f t="shared" si="33"/>
        <v/>
      </c>
      <c r="F255" s="42" t="str">
        <f t="shared" si="34"/>
        <v/>
      </c>
      <c r="G255" s="42" t="str">
        <f t="shared" si="35"/>
        <v/>
      </c>
      <c r="H255" s="45" t="str">
        <f t="shared" si="36"/>
        <v/>
      </c>
      <c r="I255" s="45" t="str">
        <f t="shared" si="37"/>
        <v/>
      </c>
      <c r="K255" s="32" t="str">
        <f t="shared" si="38"/>
        <v/>
      </c>
      <c r="L255" s="32" t="str">
        <f t="shared" si="39"/>
        <v/>
      </c>
    </row>
    <row r="256" spans="2:12" x14ac:dyDescent="0.2">
      <c r="B256" s="42" t="str">
        <f t="shared" si="30"/>
        <v/>
      </c>
      <c r="C256" s="43" t="str">
        <f t="shared" si="31"/>
        <v/>
      </c>
      <c r="D256" s="42" t="str">
        <f t="shared" si="32"/>
        <v/>
      </c>
      <c r="E256" s="44" t="str">
        <f t="shared" si="33"/>
        <v/>
      </c>
      <c r="F256" s="42" t="str">
        <f t="shared" si="34"/>
        <v/>
      </c>
      <c r="G256" s="42" t="str">
        <f t="shared" si="35"/>
        <v/>
      </c>
      <c r="H256" s="45" t="str">
        <f t="shared" si="36"/>
        <v/>
      </c>
      <c r="I256" s="45" t="str">
        <f t="shared" si="37"/>
        <v/>
      </c>
      <c r="K256" s="32" t="str">
        <f t="shared" si="38"/>
        <v/>
      </c>
      <c r="L256" s="32" t="str">
        <f t="shared" si="39"/>
        <v/>
      </c>
    </row>
    <row r="257" spans="2:12" x14ac:dyDescent="0.2">
      <c r="B257" s="42" t="str">
        <f t="shared" si="30"/>
        <v/>
      </c>
      <c r="C257" s="43" t="str">
        <f t="shared" si="31"/>
        <v/>
      </c>
      <c r="D257" s="42" t="str">
        <f t="shared" si="32"/>
        <v/>
      </c>
      <c r="E257" s="44" t="str">
        <f t="shared" si="33"/>
        <v/>
      </c>
      <c r="F257" s="42" t="str">
        <f t="shared" si="34"/>
        <v/>
      </c>
      <c r="G257" s="42" t="str">
        <f t="shared" si="35"/>
        <v/>
      </c>
      <c r="H257" s="45" t="str">
        <f t="shared" si="36"/>
        <v/>
      </c>
      <c r="I257" s="45" t="str">
        <f t="shared" si="37"/>
        <v/>
      </c>
      <c r="K257" s="32" t="str">
        <f t="shared" si="38"/>
        <v/>
      </c>
      <c r="L257" s="32" t="str">
        <f t="shared" si="39"/>
        <v/>
      </c>
    </row>
    <row r="258" spans="2:12" x14ac:dyDescent="0.2">
      <c r="B258" s="42" t="str">
        <f t="shared" si="30"/>
        <v/>
      </c>
      <c r="C258" s="43" t="str">
        <f t="shared" si="31"/>
        <v/>
      </c>
      <c r="D258" s="42" t="str">
        <f t="shared" si="32"/>
        <v/>
      </c>
      <c r="E258" s="44" t="str">
        <f t="shared" si="33"/>
        <v/>
      </c>
      <c r="F258" s="42" t="str">
        <f t="shared" si="34"/>
        <v/>
      </c>
      <c r="G258" s="42" t="str">
        <f t="shared" si="35"/>
        <v/>
      </c>
      <c r="H258" s="45" t="str">
        <f t="shared" si="36"/>
        <v/>
      </c>
      <c r="I258" s="45" t="str">
        <f t="shared" si="37"/>
        <v/>
      </c>
      <c r="K258" s="32" t="str">
        <f t="shared" si="38"/>
        <v/>
      </c>
      <c r="L258" s="32" t="str">
        <f t="shared" si="39"/>
        <v/>
      </c>
    </row>
    <row r="259" spans="2:12" x14ac:dyDescent="0.2">
      <c r="B259" s="42" t="str">
        <f t="shared" si="30"/>
        <v/>
      </c>
      <c r="C259" s="43" t="str">
        <f t="shared" si="31"/>
        <v/>
      </c>
      <c r="D259" s="42" t="str">
        <f t="shared" si="32"/>
        <v/>
      </c>
      <c r="E259" s="44" t="str">
        <f t="shared" si="33"/>
        <v/>
      </c>
      <c r="F259" s="42" t="str">
        <f t="shared" si="34"/>
        <v/>
      </c>
      <c r="G259" s="42" t="str">
        <f t="shared" si="35"/>
        <v/>
      </c>
      <c r="H259" s="45" t="str">
        <f t="shared" si="36"/>
        <v/>
      </c>
      <c r="I259" s="45" t="str">
        <f t="shared" si="37"/>
        <v/>
      </c>
      <c r="K259" s="32" t="str">
        <f t="shared" si="38"/>
        <v/>
      </c>
      <c r="L259" s="32" t="str">
        <f t="shared" si="39"/>
        <v/>
      </c>
    </row>
    <row r="260" spans="2:12" x14ac:dyDescent="0.2">
      <c r="B260" s="42" t="str">
        <f t="shared" si="30"/>
        <v/>
      </c>
      <c r="C260" s="43" t="str">
        <f t="shared" si="31"/>
        <v/>
      </c>
      <c r="D260" s="42" t="str">
        <f t="shared" si="32"/>
        <v/>
      </c>
      <c r="E260" s="44" t="str">
        <f t="shared" si="33"/>
        <v/>
      </c>
      <c r="F260" s="42" t="str">
        <f t="shared" si="34"/>
        <v/>
      </c>
      <c r="G260" s="42" t="str">
        <f t="shared" si="35"/>
        <v/>
      </c>
      <c r="H260" s="45" t="str">
        <f t="shared" si="36"/>
        <v/>
      </c>
      <c r="I260" s="45" t="str">
        <f t="shared" si="37"/>
        <v/>
      </c>
      <c r="K260" s="32" t="str">
        <f t="shared" si="38"/>
        <v/>
      </c>
      <c r="L260" s="32" t="str">
        <f t="shared" si="39"/>
        <v/>
      </c>
    </row>
    <row r="261" spans="2:12" x14ac:dyDescent="0.2">
      <c r="B261" s="42" t="str">
        <f t="shared" ref="B261:B304" si="40">IF(K261="","",ROW()-4)</f>
        <v/>
      </c>
      <c r="C261" s="43" t="str">
        <f t="shared" ref="C261:C304" si="41">IF(K261="","",INDEX(ArData,L261))</f>
        <v/>
      </c>
      <c r="D261" s="42" t="str">
        <f t="shared" ref="D261:D304" si="42">IF(K261="","","NC "&amp;INDEX(ArNr,L261))</f>
        <v/>
      </c>
      <c r="E261" s="44" t="str">
        <f t="shared" ref="E261:E304" si="43">IF(K261="","",INDEX(ArExp,L261))</f>
        <v/>
      </c>
      <c r="F261" s="42" t="str">
        <f t="shared" ref="F261:F304" si="44">IF(K261="","",INDEX(ArD,L261))</f>
        <v/>
      </c>
      <c r="G261" s="42" t="str">
        <f t="shared" ref="G261:G304" si="45">IF(K261="","",INDEX(ArC,L261))</f>
        <v/>
      </c>
      <c r="H261" s="45" t="str">
        <f t="shared" ref="H261:H304" si="46">IF(K261="","",INDEX(ArSuma,L261))</f>
        <v/>
      </c>
      <c r="I261" s="45" t="str">
        <f t="shared" ref="I261:I304" si="47">IF(K261="","",INDEX(ArSuma,L261))</f>
        <v/>
      </c>
      <c r="K261" s="32" t="str">
        <f t="shared" ref="K261:K304" si="48">IFERROR(_xlfn.AGGREGATE(15,6,ArSort,ROW()-4),"")</f>
        <v/>
      </c>
      <c r="L261" s="32" t="str">
        <f t="shared" ref="L261:L304" si="49">IF(K261="","",MOD(K261,100000)-4)</f>
        <v/>
      </c>
    </row>
    <row r="262" spans="2:12" x14ac:dyDescent="0.2">
      <c r="B262" s="42" t="str">
        <f t="shared" si="40"/>
        <v/>
      </c>
      <c r="C262" s="43" t="str">
        <f t="shared" si="41"/>
        <v/>
      </c>
      <c r="D262" s="42" t="str">
        <f t="shared" si="42"/>
        <v/>
      </c>
      <c r="E262" s="44" t="str">
        <f t="shared" si="43"/>
        <v/>
      </c>
      <c r="F262" s="42" t="str">
        <f t="shared" si="44"/>
        <v/>
      </c>
      <c r="G262" s="42" t="str">
        <f t="shared" si="45"/>
        <v/>
      </c>
      <c r="H262" s="45" t="str">
        <f t="shared" si="46"/>
        <v/>
      </c>
      <c r="I262" s="45" t="str">
        <f t="shared" si="47"/>
        <v/>
      </c>
      <c r="K262" s="32" t="str">
        <f t="shared" si="48"/>
        <v/>
      </c>
      <c r="L262" s="32" t="str">
        <f t="shared" si="49"/>
        <v/>
      </c>
    </row>
    <row r="263" spans="2:12" x14ac:dyDescent="0.2">
      <c r="B263" s="42" t="str">
        <f t="shared" si="40"/>
        <v/>
      </c>
      <c r="C263" s="43" t="str">
        <f t="shared" si="41"/>
        <v/>
      </c>
      <c r="D263" s="42" t="str">
        <f t="shared" si="42"/>
        <v/>
      </c>
      <c r="E263" s="44" t="str">
        <f t="shared" si="43"/>
        <v/>
      </c>
      <c r="F263" s="42" t="str">
        <f t="shared" si="44"/>
        <v/>
      </c>
      <c r="G263" s="42" t="str">
        <f t="shared" si="45"/>
        <v/>
      </c>
      <c r="H263" s="45" t="str">
        <f t="shared" si="46"/>
        <v/>
      </c>
      <c r="I263" s="45" t="str">
        <f t="shared" si="47"/>
        <v/>
      </c>
      <c r="K263" s="32" t="str">
        <f t="shared" si="48"/>
        <v/>
      </c>
      <c r="L263" s="32" t="str">
        <f t="shared" si="49"/>
        <v/>
      </c>
    </row>
    <row r="264" spans="2:12" x14ac:dyDescent="0.2">
      <c r="B264" s="42" t="str">
        <f t="shared" si="40"/>
        <v/>
      </c>
      <c r="C264" s="43" t="str">
        <f t="shared" si="41"/>
        <v/>
      </c>
      <c r="D264" s="42" t="str">
        <f t="shared" si="42"/>
        <v/>
      </c>
      <c r="E264" s="44" t="str">
        <f t="shared" si="43"/>
        <v/>
      </c>
      <c r="F264" s="42" t="str">
        <f t="shared" si="44"/>
        <v/>
      </c>
      <c r="G264" s="42" t="str">
        <f t="shared" si="45"/>
        <v/>
      </c>
      <c r="H264" s="45" t="str">
        <f t="shared" si="46"/>
        <v/>
      </c>
      <c r="I264" s="45" t="str">
        <f t="shared" si="47"/>
        <v/>
      </c>
      <c r="K264" s="32" t="str">
        <f t="shared" si="48"/>
        <v/>
      </c>
      <c r="L264" s="32" t="str">
        <f t="shared" si="49"/>
        <v/>
      </c>
    </row>
    <row r="265" spans="2:12" x14ac:dyDescent="0.2">
      <c r="B265" s="42" t="str">
        <f t="shared" si="40"/>
        <v/>
      </c>
      <c r="C265" s="43" t="str">
        <f t="shared" si="41"/>
        <v/>
      </c>
      <c r="D265" s="42" t="str">
        <f t="shared" si="42"/>
        <v/>
      </c>
      <c r="E265" s="44" t="str">
        <f t="shared" si="43"/>
        <v/>
      </c>
      <c r="F265" s="42" t="str">
        <f t="shared" si="44"/>
        <v/>
      </c>
      <c r="G265" s="42" t="str">
        <f t="shared" si="45"/>
        <v/>
      </c>
      <c r="H265" s="45" t="str">
        <f t="shared" si="46"/>
        <v/>
      </c>
      <c r="I265" s="45" t="str">
        <f t="shared" si="47"/>
        <v/>
      </c>
      <c r="K265" s="32" t="str">
        <f t="shared" si="48"/>
        <v/>
      </c>
      <c r="L265" s="32" t="str">
        <f t="shared" si="49"/>
        <v/>
      </c>
    </row>
    <row r="266" spans="2:12" x14ac:dyDescent="0.2">
      <c r="B266" s="42" t="str">
        <f t="shared" si="40"/>
        <v/>
      </c>
      <c r="C266" s="43" t="str">
        <f t="shared" si="41"/>
        <v/>
      </c>
      <c r="D266" s="42" t="str">
        <f t="shared" si="42"/>
        <v/>
      </c>
      <c r="E266" s="44" t="str">
        <f t="shared" si="43"/>
        <v/>
      </c>
      <c r="F266" s="42" t="str">
        <f t="shared" si="44"/>
        <v/>
      </c>
      <c r="G266" s="42" t="str">
        <f t="shared" si="45"/>
        <v/>
      </c>
      <c r="H266" s="45" t="str">
        <f t="shared" si="46"/>
        <v/>
      </c>
      <c r="I266" s="45" t="str">
        <f t="shared" si="47"/>
        <v/>
      </c>
      <c r="K266" s="32" t="str">
        <f t="shared" si="48"/>
        <v/>
      </c>
      <c r="L266" s="32" t="str">
        <f t="shared" si="49"/>
        <v/>
      </c>
    </row>
    <row r="267" spans="2:12" x14ac:dyDescent="0.2">
      <c r="B267" s="42" t="str">
        <f t="shared" si="40"/>
        <v/>
      </c>
      <c r="C267" s="43" t="str">
        <f t="shared" si="41"/>
        <v/>
      </c>
      <c r="D267" s="42" t="str">
        <f t="shared" si="42"/>
        <v/>
      </c>
      <c r="E267" s="44" t="str">
        <f t="shared" si="43"/>
        <v/>
      </c>
      <c r="F267" s="42" t="str">
        <f t="shared" si="44"/>
        <v/>
      </c>
      <c r="G267" s="42" t="str">
        <f t="shared" si="45"/>
        <v/>
      </c>
      <c r="H267" s="45" t="str">
        <f t="shared" si="46"/>
        <v/>
      </c>
      <c r="I267" s="45" t="str">
        <f t="shared" si="47"/>
        <v/>
      </c>
      <c r="K267" s="32" t="str">
        <f t="shared" si="48"/>
        <v/>
      </c>
      <c r="L267" s="32" t="str">
        <f t="shared" si="49"/>
        <v/>
      </c>
    </row>
    <row r="268" spans="2:12" x14ac:dyDescent="0.2">
      <c r="B268" s="42" t="str">
        <f t="shared" si="40"/>
        <v/>
      </c>
      <c r="C268" s="43" t="str">
        <f t="shared" si="41"/>
        <v/>
      </c>
      <c r="D268" s="42" t="str">
        <f t="shared" si="42"/>
        <v/>
      </c>
      <c r="E268" s="44" t="str">
        <f t="shared" si="43"/>
        <v/>
      </c>
      <c r="F268" s="42" t="str">
        <f t="shared" si="44"/>
        <v/>
      </c>
      <c r="G268" s="42" t="str">
        <f t="shared" si="45"/>
        <v/>
      </c>
      <c r="H268" s="45" t="str">
        <f t="shared" si="46"/>
        <v/>
      </c>
      <c r="I268" s="45" t="str">
        <f t="shared" si="47"/>
        <v/>
      </c>
      <c r="K268" s="32" t="str">
        <f t="shared" si="48"/>
        <v/>
      </c>
      <c r="L268" s="32" t="str">
        <f t="shared" si="49"/>
        <v/>
      </c>
    </row>
    <row r="269" spans="2:12" x14ac:dyDescent="0.2">
      <c r="B269" s="42" t="str">
        <f t="shared" si="40"/>
        <v/>
      </c>
      <c r="C269" s="43" t="str">
        <f t="shared" si="41"/>
        <v/>
      </c>
      <c r="D269" s="42" t="str">
        <f t="shared" si="42"/>
        <v/>
      </c>
      <c r="E269" s="44" t="str">
        <f t="shared" si="43"/>
        <v/>
      </c>
      <c r="F269" s="42" t="str">
        <f t="shared" si="44"/>
        <v/>
      </c>
      <c r="G269" s="42" t="str">
        <f t="shared" si="45"/>
        <v/>
      </c>
      <c r="H269" s="45" t="str">
        <f t="shared" si="46"/>
        <v/>
      </c>
      <c r="I269" s="45" t="str">
        <f t="shared" si="47"/>
        <v/>
      </c>
      <c r="K269" s="32" t="str">
        <f t="shared" si="48"/>
        <v/>
      </c>
      <c r="L269" s="32" t="str">
        <f t="shared" si="49"/>
        <v/>
      </c>
    </row>
    <row r="270" spans="2:12" x14ac:dyDescent="0.2">
      <c r="B270" s="42" t="str">
        <f t="shared" si="40"/>
        <v/>
      </c>
      <c r="C270" s="43" t="str">
        <f t="shared" si="41"/>
        <v/>
      </c>
      <c r="D270" s="42" t="str">
        <f t="shared" si="42"/>
        <v/>
      </c>
      <c r="E270" s="44" t="str">
        <f t="shared" si="43"/>
        <v/>
      </c>
      <c r="F270" s="42" t="str">
        <f t="shared" si="44"/>
        <v/>
      </c>
      <c r="G270" s="42" t="str">
        <f t="shared" si="45"/>
        <v/>
      </c>
      <c r="H270" s="45" t="str">
        <f t="shared" si="46"/>
        <v/>
      </c>
      <c r="I270" s="45" t="str">
        <f t="shared" si="47"/>
        <v/>
      </c>
      <c r="K270" s="32" t="str">
        <f t="shared" si="48"/>
        <v/>
      </c>
      <c r="L270" s="32" t="str">
        <f t="shared" si="49"/>
        <v/>
      </c>
    </row>
    <row r="271" spans="2:12" x14ac:dyDescent="0.2">
      <c r="B271" s="42" t="str">
        <f t="shared" si="40"/>
        <v/>
      </c>
      <c r="C271" s="43" t="str">
        <f t="shared" si="41"/>
        <v/>
      </c>
      <c r="D271" s="42" t="str">
        <f t="shared" si="42"/>
        <v/>
      </c>
      <c r="E271" s="44" t="str">
        <f t="shared" si="43"/>
        <v/>
      </c>
      <c r="F271" s="42" t="str">
        <f t="shared" si="44"/>
        <v/>
      </c>
      <c r="G271" s="42" t="str">
        <f t="shared" si="45"/>
        <v/>
      </c>
      <c r="H271" s="45" t="str">
        <f t="shared" si="46"/>
        <v/>
      </c>
      <c r="I271" s="45" t="str">
        <f t="shared" si="47"/>
        <v/>
      </c>
      <c r="K271" s="32" t="str">
        <f t="shared" si="48"/>
        <v/>
      </c>
      <c r="L271" s="32" t="str">
        <f t="shared" si="49"/>
        <v/>
      </c>
    </row>
    <row r="272" spans="2:12" x14ac:dyDescent="0.2">
      <c r="B272" s="42" t="str">
        <f t="shared" si="40"/>
        <v/>
      </c>
      <c r="C272" s="43" t="str">
        <f t="shared" si="41"/>
        <v/>
      </c>
      <c r="D272" s="42" t="str">
        <f t="shared" si="42"/>
        <v/>
      </c>
      <c r="E272" s="44" t="str">
        <f t="shared" si="43"/>
        <v/>
      </c>
      <c r="F272" s="42" t="str">
        <f t="shared" si="44"/>
        <v/>
      </c>
      <c r="G272" s="42" t="str">
        <f t="shared" si="45"/>
        <v/>
      </c>
      <c r="H272" s="45" t="str">
        <f t="shared" si="46"/>
        <v/>
      </c>
      <c r="I272" s="45" t="str">
        <f t="shared" si="47"/>
        <v/>
      </c>
      <c r="K272" s="32" t="str">
        <f t="shared" si="48"/>
        <v/>
      </c>
      <c r="L272" s="32" t="str">
        <f t="shared" si="49"/>
        <v/>
      </c>
    </row>
    <row r="273" spans="2:12" x14ac:dyDescent="0.2">
      <c r="B273" s="42" t="str">
        <f t="shared" si="40"/>
        <v/>
      </c>
      <c r="C273" s="43" t="str">
        <f t="shared" si="41"/>
        <v/>
      </c>
      <c r="D273" s="42" t="str">
        <f t="shared" si="42"/>
        <v/>
      </c>
      <c r="E273" s="44" t="str">
        <f t="shared" si="43"/>
        <v/>
      </c>
      <c r="F273" s="42" t="str">
        <f t="shared" si="44"/>
        <v/>
      </c>
      <c r="G273" s="42" t="str">
        <f t="shared" si="45"/>
        <v/>
      </c>
      <c r="H273" s="45" t="str">
        <f t="shared" si="46"/>
        <v/>
      </c>
      <c r="I273" s="45" t="str">
        <f t="shared" si="47"/>
        <v/>
      </c>
      <c r="K273" s="32" t="str">
        <f t="shared" si="48"/>
        <v/>
      </c>
      <c r="L273" s="32" t="str">
        <f t="shared" si="49"/>
        <v/>
      </c>
    </row>
    <row r="274" spans="2:12" x14ac:dyDescent="0.2">
      <c r="B274" s="42" t="str">
        <f t="shared" si="40"/>
        <v/>
      </c>
      <c r="C274" s="43" t="str">
        <f t="shared" si="41"/>
        <v/>
      </c>
      <c r="D274" s="42" t="str">
        <f t="shared" si="42"/>
        <v/>
      </c>
      <c r="E274" s="44" t="str">
        <f t="shared" si="43"/>
        <v/>
      </c>
      <c r="F274" s="42" t="str">
        <f t="shared" si="44"/>
        <v/>
      </c>
      <c r="G274" s="42" t="str">
        <f t="shared" si="45"/>
        <v/>
      </c>
      <c r="H274" s="45" t="str">
        <f t="shared" si="46"/>
        <v/>
      </c>
      <c r="I274" s="45" t="str">
        <f t="shared" si="47"/>
        <v/>
      </c>
      <c r="K274" s="32" t="str">
        <f t="shared" si="48"/>
        <v/>
      </c>
      <c r="L274" s="32" t="str">
        <f t="shared" si="49"/>
        <v/>
      </c>
    </row>
    <row r="275" spans="2:12" x14ac:dyDescent="0.2">
      <c r="B275" s="42" t="str">
        <f t="shared" si="40"/>
        <v/>
      </c>
      <c r="C275" s="43" t="str">
        <f t="shared" si="41"/>
        <v/>
      </c>
      <c r="D275" s="42" t="str">
        <f t="shared" si="42"/>
        <v/>
      </c>
      <c r="E275" s="44" t="str">
        <f t="shared" si="43"/>
        <v/>
      </c>
      <c r="F275" s="42" t="str">
        <f t="shared" si="44"/>
        <v/>
      </c>
      <c r="G275" s="42" t="str">
        <f t="shared" si="45"/>
        <v/>
      </c>
      <c r="H275" s="45" t="str">
        <f t="shared" si="46"/>
        <v/>
      </c>
      <c r="I275" s="45" t="str">
        <f t="shared" si="47"/>
        <v/>
      </c>
      <c r="K275" s="32" t="str">
        <f t="shared" si="48"/>
        <v/>
      </c>
      <c r="L275" s="32" t="str">
        <f t="shared" si="49"/>
        <v/>
      </c>
    </row>
    <row r="276" spans="2:12" x14ac:dyDescent="0.2">
      <c r="B276" s="42" t="str">
        <f t="shared" si="40"/>
        <v/>
      </c>
      <c r="C276" s="43" t="str">
        <f t="shared" si="41"/>
        <v/>
      </c>
      <c r="D276" s="42" t="str">
        <f t="shared" si="42"/>
        <v/>
      </c>
      <c r="E276" s="44" t="str">
        <f t="shared" si="43"/>
        <v/>
      </c>
      <c r="F276" s="42" t="str">
        <f t="shared" si="44"/>
        <v/>
      </c>
      <c r="G276" s="42" t="str">
        <f t="shared" si="45"/>
        <v/>
      </c>
      <c r="H276" s="45" t="str">
        <f t="shared" si="46"/>
        <v/>
      </c>
      <c r="I276" s="45" t="str">
        <f t="shared" si="47"/>
        <v/>
      </c>
      <c r="K276" s="32" t="str">
        <f t="shared" si="48"/>
        <v/>
      </c>
      <c r="L276" s="32" t="str">
        <f t="shared" si="49"/>
        <v/>
      </c>
    </row>
    <row r="277" spans="2:12" x14ac:dyDescent="0.2">
      <c r="B277" s="42" t="str">
        <f t="shared" si="40"/>
        <v/>
      </c>
      <c r="C277" s="43" t="str">
        <f t="shared" si="41"/>
        <v/>
      </c>
      <c r="D277" s="42" t="str">
        <f t="shared" si="42"/>
        <v/>
      </c>
      <c r="E277" s="44" t="str">
        <f t="shared" si="43"/>
        <v/>
      </c>
      <c r="F277" s="42" t="str">
        <f t="shared" si="44"/>
        <v/>
      </c>
      <c r="G277" s="42" t="str">
        <f t="shared" si="45"/>
        <v/>
      </c>
      <c r="H277" s="45" t="str">
        <f t="shared" si="46"/>
        <v/>
      </c>
      <c r="I277" s="45" t="str">
        <f t="shared" si="47"/>
        <v/>
      </c>
      <c r="K277" s="32" t="str">
        <f t="shared" si="48"/>
        <v/>
      </c>
      <c r="L277" s="32" t="str">
        <f t="shared" si="49"/>
        <v/>
      </c>
    </row>
    <row r="278" spans="2:12" x14ac:dyDescent="0.2">
      <c r="B278" s="42" t="str">
        <f t="shared" si="40"/>
        <v/>
      </c>
      <c r="C278" s="43" t="str">
        <f t="shared" si="41"/>
        <v/>
      </c>
      <c r="D278" s="42" t="str">
        <f t="shared" si="42"/>
        <v/>
      </c>
      <c r="E278" s="44" t="str">
        <f t="shared" si="43"/>
        <v/>
      </c>
      <c r="F278" s="42" t="str">
        <f t="shared" si="44"/>
        <v/>
      </c>
      <c r="G278" s="42" t="str">
        <f t="shared" si="45"/>
        <v/>
      </c>
      <c r="H278" s="45" t="str">
        <f t="shared" si="46"/>
        <v/>
      </c>
      <c r="I278" s="45" t="str">
        <f t="shared" si="47"/>
        <v/>
      </c>
      <c r="K278" s="32" t="str">
        <f t="shared" si="48"/>
        <v/>
      </c>
      <c r="L278" s="32" t="str">
        <f t="shared" si="49"/>
        <v/>
      </c>
    </row>
    <row r="279" spans="2:12" x14ac:dyDescent="0.2">
      <c r="B279" s="42" t="str">
        <f t="shared" si="40"/>
        <v/>
      </c>
      <c r="C279" s="43" t="str">
        <f t="shared" si="41"/>
        <v/>
      </c>
      <c r="D279" s="42" t="str">
        <f t="shared" si="42"/>
        <v/>
      </c>
      <c r="E279" s="44" t="str">
        <f t="shared" si="43"/>
        <v/>
      </c>
      <c r="F279" s="42" t="str">
        <f t="shared" si="44"/>
        <v/>
      </c>
      <c r="G279" s="42" t="str">
        <f t="shared" si="45"/>
        <v/>
      </c>
      <c r="H279" s="45" t="str">
        <f t="shared" si="46"/>
        <v/>
      </c>
      <c r="I279" s="45" t="str">
        <f t="shared" si="47"/>
        <v/>
      </c>
      <c r="K279" s="32" t="str">
        <f t="shared" si="48"/>
        <v/>
      </c>
      <c r="L279" s="32" t="str">
        <f t="shared" si="49"/>
        <v/>
      </c>
    </row>
    <row r="280" spans="2:12" x14ac:dyDescent="0.2">
      <c r="B280" s="42" t="str">
        <f t="shared" si="40"/>
        <v/>
      </c>
      <c r="C280" s="43" t="str">
        <f t="shared" si="41"/>
        <v/>
      </c>
      <c r="D280" s="42" t="str">
        <f t="shared" si="42"/>
        <v/>
      </c>
      <c r="E280" s="44" t="str">
        <f t="shared" si="43"/>
        <v/>
      </c>
      <c r="F280" s="42" t="str">
        <f t="shared" si="44"/>
        <v/>
      </c>
      <c r="G280" s="42" t="str">
        <f t="shared" si="45"/>
        <v/>
      </c>
      <c r="H280" s="45" t="str">
        <f t="shared" si="46"/>
        <v/>
      </c>
      <c r="I280" s="45" t="str">
        <f t="shared" si="47"/>
        <v/>
      </c>
      <c r="K280" s="32" t="str">
        <f t="shared" si="48"/>
        <v/>
      </c>
      <c r="L280" s="32" t="str">
        <f t="shared" si="49"/>
        <v/>
      </c>
    </row>
    <row r="281" spans="2:12" x14ac:dyDescent="0.2">
      <c r="B281" s="42" t="str">
        <f t="shared" si="40"/>
        <v/>
      </c>
      <c r="C281" s="43" t="str">
        <f t="shared" si="41"/>
        <v/>
      </c>
      <c r="D281" s="42" t="str">
        <f t="shared" si="42"/>
        <v/>
      </c>
      <c r="E281" s="44" t="str">
        <f t="shared" si="43"/>
        <v/>
      </c>
      <c r="F281" s="42" t="str">
        <f t="shared" si="44"/>
        <v/>
      </c>
      <c r="G281" s="42" t="str">
        <f t="shared" si="45"/>
        <v/>
      </c>
      <c r="H281" s="45" t="str">
        <f t="shared" si="46"/>
        <v/>
      </c>
      <c r="I281" s="45" t="str">
        <f t="shared" si="47"/>
        <v/>
      </c>
      <c r="K281" s="32" t="str">
        <f t="shared" si="48"/>
        <v/>
      </c>
      <c r="L281" s="32" t="str">
        <f t="shared" si="49"/>
        <v/>
      </c>
    </row>
    <row r="282" spans="2:12" x14ac:dyDescent="0.2">
      <c r="B282" s="42" t="str">
        <f t="shared" si="40"/>
        <v/>
      </c>
      <c r="C282" s="43" t="str">
        <f t="shared" si="41"/>
        <v/>
      </c>
      <c r="D282" s="42" t="str">
        <f t="shared" si="42"/>
        <v/>
      </c>
      <c r="E282" s="44" t="str">
        <f t="shared" si="43"/>
        <v/>
      </c>
      <c r="F282" s="42" t="str">
        <f t="shared" si="44"/>
        <v/>
      </c>
      <c r="G282" s="42" t="str">
        <f t="shared" si="45"/>
        <v/>
      </c>
      <c r="H282" s="45" t="str">
        <f t="shared" si="46"/>
        <v/>
      </c>
      <c r="I282" s="45" t="str">
        <f t="shared" si="47"/>
        <v/>
      </c>
      <c r="K282" s="32" t="str">
        <f t="shared" si="48"/>
        <v/>
      </c>
      <c r="L282" s="32" t="str">
        <f t="shared" si="49"/>
        <v/>
      </c>
    </row>
    <row r="283" spans="2:12" x14ac:dyDescent="0.2">
      <c r="B283" s="42" t="str">
        <f t="shared" si="40"/>
        <v/>
      </c>
      <c r="C283" s="43" t="str">
        <f t="shared" si="41"/>
        <v/>
      </c>
      <c r="D283" s="42" t="str">
        <f t="shared" si="42"/>
        <v/>
      </c>
      <c r="E283" s="44" t="str">
        <f t="shared" si="43"/>
        <v/>
      </c>
      <c r="F283" s="42" t="str">
        <f t="shared" si="44"/>
        <v/>
      </c>
      <c r="G283" s="42" t="str">
        <f t="shared" si="45"/>
        <v/>
      </c>
      <c r="H283" s="45" t="str">
        <f t="shared" si="46"/>
        <v/>
      </c>
      <c r="I283" s="45" t="str">
        <f t="shared" si="47"/>
        <v/>
      </c>
      <c r="K283" s="32" t="str">
        <f t="shared" si="48"/>
        <v/>
      </c>
      <c r="L283" s="32" t="str">
        <f t="shared" si="49"/>
        <v/>
      </c>
    </row>
    <row r="284" spans="2:12" x14ac:dyDescent="0.2">
      <c r="B284" s="42" t="str">
        <f t="shared" si="40"/>
        <v/>
      </c>
      <c r="C284" s="43" t="str">
        <f t="shared" si="41"/>
        <v/>
      </c>
      <c r="D284" s="42" t="str">
        <f t="shared" si="42"/>
        <v/>
      </c>
      <c r="E284" s="44" t="str">
        <f t="shared" si="43"/>
        <v/>
      </c>
      <c r="F284" s="42" t="str">
        <f t="shared" si="44"/>
        <v/>
      </c>
      <c r="G284" s="42" t="str">
        <f t="shared" si="45"/>
        <v/>
      </c>
      <c r="H284" s="45" t="str">
        <f t="shared" si="46"/>
        <v/>
      </c>
      <c r="I284" s="45" t="str">
        <f t="shared" si="47"/>
        <v/>
      </c>
      <c r="K284" s="32" t="str">
        <f t="shared" si="48"/>
        <v/>
      </c>
      <c r="L284" s="32" t="str">
        <f t="shared" si="49"/>
        <v/>
      </c>
    </row>
    <row r="285" spans="2:12" x14ac:dyDescent="0.2">
      <c r="B285" s="42" t="str">
        <f t="shared" si="40"/>
        <v/>
      </c>
      <c r="C285" s="43" t="str">
        <f t="shared" si="41"/>
        <v/>
      </c>
      <c r="D285" s="42" t="str">
        <f t="shared" si="42"/>
        <v/>
      </c>
      <c r="E285" s="44" t="str">
        <f t="shared" si="43"/>
        <v/>
      </c>
      <c r="F285" s="42" t="str">
        <f t="shared" si="44"/>
        <v/>
      </c>
      <c r="G285" s="42" t="str">
        <f t="shared" si="45"/>
        <v/>
      </c>
      <c r="H285" s="45" t="str">
        <f t="shared" si="46"/>
        <v/>
      </c>
      <c r="I285" s="45" t="str">
        <f t="shared" si="47"/>
        <v/>
      </c>
      <c r="K285" s="32" t="str">
        <f t="shared" si="48"/>
        <v/>
      </c>
      <c r="L285" s="32" t="str">
        <f t="shared" si="49"/>
        <v/>
      </c>
    </row>
    <row r="286" spans="2:12" x14ac:dyDescent="0.2">
      <c r="B286" s="42" t="str">
        <f t="shared" si="40"/>
        <v/>
      </c>
      <c r="C286" s="43" t="str">
        <f t="shared" si="41"/>
        <v/>
      </c>
      <c r="D286" s="42" t="str">
        <f t="shared" si="42"/>
        <v/>
      </c>
      <c r="E286" s="44" t="str">
        <f t="shared" si="43"/>
        <v/>
      </c>
      <c r="F286" s="42" t="str">
        <f t="shared" si="44"/>
        <v/>
      </c>
      <c r="G286" s="42" t="str">
        <f t="shared" si="45"/>
        <v/>
      </c>
      <c r="H286" s="45" t="str">
        <f t="shared" si="46"/>
        <v/>
      </c>
      <c r="I286" s="45" t="str">
        <f t="shared" si="47"/>
        <v/>
      </c>
      <c r="K286" s="32" t="str">
        <f t="shared" si="48"/>
        <v/>
      </c>
      <c r="L286" s="32" t="str">
        <f t="shared" si="49"/>
        <v/>
      </c>
    </row>
    <row r="287" spans="2:12" x14ac:dyDescent="0.2">
      <c r="B287" s="42" t="str">
        <f t="shared" si="40"/>
        <v/>
      </c>
      <c r="C287" s="43" t="str">
        <f t="shared" si="41"/>
        <v/>
      </c>
      <c r="D287" s="42" t="str">
        <f t="shared" si="42"/>
        <v/>
      </c>
      <c r="E287" s="44" t="str">
        <f t="shared" si="43"/>
        <v/>
      </c>
      <c r="F287" s="42" t="str">
        <f t="shared" si="44"/>
        <v/>
      </c>
      <c r="G287" s="42" t="str">
        <f t="shared" si="45"/>
        <v/>
      </c>
      <c r="H287" s="45" t="str">
        <f t="shared" si="46"/>
        <v/>
      </c>
      <c r="I287" s="45" t="str">
        <f t="shared" si="47"/>
        <v/>
      </c>
      <c r="K287" s="32" t="str">
        <f t="shared" si="48"/>
        <v/>
      </c>
      <c r="L287" s="32" t="str">
        <f t="shared" si="49"/>
        <v/>
      </c>
    </row>
    <row r="288" spans="2:12" x14ac:dyDescent="0.2">
      <c r="B288" s="42" t="str">
        <f t="shared" si="40"/>
        <v/>
      </c>
      <c r="C288" s="43" t="str">
        <f t="shared" si="41"/>
        <v/>
      </c>
      <c r="D288" s="42" t="str">
        <f t="shared" si="42"/>
        <v/>
      </c>
      <c r="E288" s="44" t="str">
        <f t="shared" si="43"/>
        <v/>
      </c>
      <c r="F288" s="42" t="str">
        <f t="shared" si="44"/>
        <v/>
      </c>
      <c r="G288" s="42" t="str">
        <f t="shared" si="45"/>
        <v/>
      </c>
      <c r="H288" s="45" t="str">
        <f t="shared" si="46"/>
        <v/>
      </c>
      <c r="I288" s="45" t="str">
        <f t="shared" si="47"/>
        <v/>
      </c>
      <c r="K288" s="32" t="str">
        <f t="shared" si="48"/>
        <v/>
      </c>
      <c r="L288" s="32" t="str">
        <f t="shared" si="49"/>
        <v/>
      </c>
    </row>
    <row r="289" spans="2:12" x14ac:dyDescent="0.2">
      <c r="B289" s="42" t="str">
        <f t="shared" si="40"/>
        <v/>
      </c>
      <c r="C289" s="43" t="str">
        <f t="shared" si="41"/>
        <v/>
      </c>
      <c r="D289" s="42" t="str">
        <f t="shared" si="42"/>
        <v/>
      </c>
      <c r="E289" s="44" t="str">
        <f t="shared" si="43"/>
        <v/>
      </c>
      <c r="F289" s="42" t="str">
        <f t="shared" si="44"/>
        <v/>
      </c>
      <c r="G289" s="42" t="str">
        <f t="shared" si="45"/>
        <v/>
      </c>
      <c r="H289" s="45" t="str">
        <f t="shared" si="46"/>
        <v/>
      </c>
      <c r="I289" s="45" t="str">
        <f t="shared" si="47"/>
        <v/>
      </c>
      <c r="K289" s="32" t="str">
        <f t="shared" si="48"/>
        <v/>
      </c>
      <c r="L289" s="32" t="str">
        <f t="shared" si="49"/>
        <v/>
      </c>
    </row>
    <row r="290" spans="2:12" x14ac:dyDescent="0.2">
      <c r="B290" s="42" t="str">
        <f t="shared" si="40"/>
        <v/>
      </c>
      <c r="C290" s="43" t="str">
        <f t="shared" si="41"/>
        <v/>
      </c>
      <c r="D290" s="42" t="str">
        <f t="shared" si="42"/>
        <v/>
      </c>
      <c r="E290" s="44" t="str">
        <f t="shared" si="43"/>
        <v/>
      </c>
      <c r="F290" s="42" t="str">
        <f t="shared" si="44"/>
        <v/>
      </c>
      <c r="G290" s="42" t="str">
        <f t="shared" si="45"/>
        <v/>
      </c>
      <c r="H290" s="45" t="str">
        <f t="shared" si="46"/>
        <v/>
      </c>
      <c r="I290" s="45" t="str">
        <f t="shared" si="47"/>
        <v/>
      </c>
      <c r="K290" s="32" t="str">
        <f t="shared" si="48"/>
        <v/>
      </c>
      <c r="L290" s="32" t="str">
        <f t="shared" si="49"/>
        <v/>
      </c>
    </row>
    <row r="291" spans="2:12" x14ac:dyDescent="0.2">
      <c r="B291" s="42" t="str">
        <f t="shared" si="40"/>
        <v/>
      </c>
      <c r="C291" s="43" t="str">
        <f t="shared" si="41"/>
        <v/>
      </c>
      <c r="D291" s="42" t="str">
        <f t="shared" si="42"/>
        <v/>
      </c>
      <c r="E291" s="44" t="str">
        <f t="shared" si="43"/>
        <v/>
      </c>
      <c r="F291" s="42" t="str">
        <f t="shared" si="44"/>
        <v/>
      </c>
      <c r="G291" s="42" t="str">
        <f t="shared" si="45"/>
        <v/>
      </c>
      <c r="H291" s="45" t="str">
        <f t="shared" si="46"/>
        <v/>
      </c>
      <c r="I291" s="45" t="str">
        <f t="shared" si="47"/>
        <v/>
      </c>
      <c r="K291" s="32" t="str">
        <f t="shared" si="48"/>
        <v/>
      </c>
      <c r="L291" s="32" t="str">
        <f t="shared" si="49"/>
        <v/>
      </c>
    </row>
    <row r="292" spans="2:12" x14ac:dyDescent="0.2">
      <c r="B292" s="42" t="str">
        <f t="shared" si="40"/>
        <v/>
      </c>
      <c r="C292" s="43" t="str">
        <f t="shared" si="41"/>
        <v/>
      </c>
      <c r="D292" s="42" t="str">
        <f t="shared" si="42"/>
        <v/>
      </c>
      <c r="E292" s="44" t="str">
        <f t="shared" si="43"/>
        <v/>
      </c>
      <c r="F292" s="42" t="str">
        <f t="shared" si="44"/>
        <v/>
      </c>
      <c r="G292" s="42" t="str">
        <f t="shared" si="45"/>
        <v/>
      </c>
      <c r="H292" s="45" t="str">
        <f t="shared" si="46"/>
        <v/>
      </c>
      <c r="I292" s="45" t="str">
        <f t="shared" si="47"/>
        <v/>
      </c>
      <c r="K292" s="32" t="str">
        <f t="shared" si="48"/>
        <v/>
      </c>
      <c r="L292" s="32" t="str">
        <f t="shared" si="49"/>
        <v/>
      </c>
    </row>
    <row r="293" spans="2:12" x14ac:dyDescent="0.2">
      <c r="B293" s="42" t="str">
        <f t="shared" si="40"/>
        <v/>
      </c>
      <c r="C293" s="43" t="str">
        <f t="shared" si="41"/>
        <v/>
      </c>
      <c r="D293" s="42" t="str">
        <f t="shared" si="42"/>
        <v/>
      </c>
      <c r="E293" s="44" t="str">
        <f t="shared" si="43"/>
        <v/>
      </c>
      <c r="F293" s="42" t="str">
        <f t="shared" si="44"/>
        <v/>
      </c>
      <c r="G293" s="42" t="str">
        <f t="shared" si="45"/>
        <v/>
      </c>
      <c r="H293" s="45" t="str">
        <f t="shared" si="46"/>
        <v/>
      </c>
      <c r="I293" s="45" t="str">
        <f t="shared" si="47"/>
        <v/>
      </c>
      <c r="K293" s="32" t="str">
        <f t="shared" si="48"/>
        <v/>
      </c>
      <c r="L293" s="32" t="str">
        <f t="shared" si="49"/>
        <v/>
      </c>
    </row>
    <row r="294" spans="2:12" x14ac:dyDescent="0.2">
      <c r="B294" s="42" t="str">
        <f t="shared" si="40"/>
        <v/>
      </c>
      <c r="C294" s="43" t="str">
        <f t="shared" si="41"/>
        <v/>
      </c>
      <c r="D294" s="42" t="str">
        <f t="shared" si="42"/>
        <v/>
      </c>
      <c r="E294" s="44" t="str">
        <f t="shared" si="43"/>
        <v/>
      </c>
      <c r="F294" s="42" t="str">
        <f t="shared" si="44"/>
        <v/>
      </c>
      <c r="G294" s="42" t="str">
        <f t="shared" si="45"/>
        <v/>
      </c>
      <c r="H294" s="45" t="str">
        <f t="shared" si="46"/>
        <v/>
      </c>
      <c r="I294" s="45" t="str">
        <f t="shared" si="47"/>
        <v/>
      </c>
      <c r="K294" s="32" t="str">
        <f t="shared" si="48"/>
        <v/>
      </c>
      <c r="L294" s="32" t="str">
        <f t="shared" si="49"/>
        <v/>
      </c>
    </row>
    <row r="295" spans="2:12" x14ac:dyDescent="0.2">
      <c r="B295" s="42" t="str">
        <f t="shared" si="40"/>
        <v/>
      </c>
      <c r="C295" s="43" t="str">
        <f t="shared" si="41"/>
        <v/>
      </c>
      <c r="D295" s="42" t="str">
        <f t="shared" si="42"/>
        <v/>
      </c>
      <c r="E295" s="44" t="str">
        <f t="shared" si="43"/>
        <v/>
      </c>
      <c r="F295" s="42" t="str">
        <f t="shared" si="44"/>
        <v/>
      </c>
      <c r="G295" s="42" t="str">
        <f t="shared" si="45"/>
        <v/>
      </c>
      <c r="H295" s="45" t="str">
        <f t="shared" si="46"/>
        <v/>
      </c>
      <c r="I295" s="45" t="str">
        <f t="shared" si="47"/>
        <v/>
      </c>
      <c r="K295" s="32" t="str">
        <f t="shared" si="48"/>
        <v/>
      </c>
      <c r="L295" s="32" t="str">
        <f t="shared" si="49"/>
        <v/>
      </c>
    </row>
    <row r="296" spans="2:12" x14ac:dyDescent="0.2">
      <c r="B296" s="42" t="str">
        <f t="shared" si="40"/>
        <v/>
      </c>
      <c r="C296" s="43" t="str">
        <f t="shared" si="41"/>
        <v/>
      </c>
      <c r="D296" s="42" t="str">
        <f t="shared" si="42"/>
        <v/>
      </c>
      <c r="E296" s="44" t="str">
        <f t="shared" si="43"/>
        <v/>
      </c>
      <c r="F296" s="42" t="str">
        <f t="shared" si="44"/>
        <v/>
      </c>
      <c r="G296" s="42" t="str">
        <f t="shared" si="45"/>
        <v/>
      </c>
      <c r="H296" s="45" t="str">
        <f t="shared" si="46"/>
        <v/>
      </c>
      <c r="I296" s="45" t="str">
        <f t="shared" si="47"/>
        <v/>
      </c>
      <c r="K296" s="32" t="str">
        <f t="shared" si="48"/>
        <v/>
      </c>
      <c r="L296" s="32" t="str">
        <f t="shared" si="49"/>
        <v/>
      </c>
    </row>
    <row r="297" spans="2:12" x14ac:dyDescent="0.2">
      <c r="B297" s="42" t="str">
        <f t="shared" si="40"/>
        <v/>
      </c>
      <c r="C297" s="43" t="str">
        <f t="shared" si="41"/>
        <v/>
      </c>
      <c r="D297" s="42" t="str">
        <f t="shared" si="42"/>
        <v/>
      </c>
      <c r="E297" s="44" t="str">
        <f t="shared" si="43"/>
        <v/>
      </c>
      <c r="F297" s="42" t="str">
        <f t="shared" si="44"/>
        <v/>
      </c>
      <c r="G297" s="42" t="str">
        <f t="shared" si="45"/>
        <v/>
      </c>
      <c r="H297" s="45" t="str">
        <f t="shared" si="46"/>
        <v/>
      </c>
      <c r="I297" s="45" t="str">
        <f t="shared" si="47"/>
        <v/>
      </c>
      <c r="K297" s="32" t="str">
        <f t="shared" si="48"/>
        <v/>
      </c>
      <c r="L297" s="32" t="str">
        <f t="shared" si="49"/>
        <v/>
      </c>
    </row>
    <row r="298" spans="2:12" x14ac:dyDescent="0.2">
      <c r="B298" s="42" t="str">
        <f t="shared" si="40"/>
        <v/>
      </c>
      <c r="C298" s="43" t="str">
        <f t="shared" si="41"/>
        <v/>
      </c>
      <c r="D298" s="42" t="str">
        <f t="shared" si="42"/>
        <v/>
      </c>
      <c r="E298" s="44" t="str">
        <f t="shared" si="43"/>
        <v/>
      </c>
      <c r="F298" s="42" t="str">
        <f t="shared" si="44"/>
        <v/>
      </c>
      <c r="G298" s="42" t="str">
        <f t="shared" si="45"/>
        <v/>
      </c>
      <c r="H298" s="45" t="str">
        <f t="shared" si="46"/>
        <v/>
      </c>
      <c r="I298" s="45" t="str">
        <f t="shared" si="47"/>
        <v/>
      </c>
      <c r="K298" s="32" t="str">
        <f t="shared" si="48"/>
        <v/>
      </c>
      <c r="L298" s="32" t="str">
        <f t="shared" si="49"/>
        <v/>
      </c>
    </row>
    <row r="299" spans="2:12" x14ac:dyDescent="0.2">
      <c r="B299" s="42" t="str">
        <f t="shared" si="40"/>
        <v/>
      </c>
      <c r="C299" s="43" t="str">
        <f t="shared" si="41"/>
        <v/>
      </c>
      <c r="D299" s="42" t="str">
        <f t="shared" si="42"/>
        <v/>
      </c>
      <c r="E299" s="44" t="str">
        <f t="shared" si="43"/>
        <v/>
      </c>
      <c r="F299" s="42" t="str">
        <f t="shared" si="44"/>
        <v/>
      </c>
      <c r="G299" s="42" t="str">
        <f t="shared" si="45"/>
        <v/>
      </c>
      <c r="H299" s="45" t="str">
        <f t="shared" si="46"/>
        <v/>
      </c>
      <c r="I299" s="45" t="str">
        <f t="shared" si="47"/>
        <v/>
      </c>
      <c r="K299" s="32" t="str">
        <f t="shared" si="48"/>
        <v/>
      </c>
      <c r="L299" s="32" t="str">
        <f t="shared" si="49"/>
        <v/>
      </c>
    </row>
    <row r="300" spans="2:12" x14ac:dyDescent="0.2">
      <c r="B300" s="42" t="str">
        <f t="shared" si="40"/>
        <v/>
      </c>
      <c r="C300" s="43" t="str">
        <f t="shared" si="41"/>
        <v/>
      </c>
      <c r="D300" s="42" t="str">
        <f t="shared" si="42"/>
        <v/>
      </c>
      <c r="E300" s="44" t="str">
        <f t="shared" si="43"/>
        <v/>
      </c>
      <c r="F300" s="42" t="str">
        <f t="shared" si="44"/>
        <v/>
      </c>
      <c r="G300" s="42" t="str">
        <f t="shared" si="45"/>
        <v/>
      </c>
      <c r="H300" s="45" t="str">
        <f t="shared" si="46"/>
        <v/>
      </c>
      <c r="I300" s="45" t="str">
        <f t="shared" si="47"/>
        <v/>
      </c>
      <c r="K300" s="32" t="str">
        <f t="shared" si="48"/>
        <v/>
      </c>
      <c r="L300" s="32" t="str">
        <f t="shared" si="49"/>
        <v/>
      </c>
    </row>
    <row r="301" spans="2:12" x14ac:dyDescent="0.2">
      <c r="B301" s="42" t="str">
        <f t="shared" si="40"/>
        <v/>
      </c>
      <c r="C301" s="43" t="str">
        <f t="shared" si="41"/>
        <v/>
      </c>
      <c r="D301" s="42" t="str">
        <f t="shared" si="42"/>
        <v/>
      </c>
      <c r="E301" s="44" t="str">
        <f t="shared" si="43"/>
        <v/>
      </c>
      <c r="F301" s="42" t="str">
        <f t="shared" si="44"/>
        <v/>
      </c>
      <c r="G301" s="42" t="str">
        <f t="shared" si="45"/>
        <v/>
      </c>
      <c r="H301" s="45" t="str">
        <f t="shared" si="46"/>
        <v/>
      </c>
      <c r="I301" s="45" t="str">
        <f t="shared" si="47"/>
        <v/>
      </c>
      <c r="K301" s="32" t="str">
        <f t="shared" si="48"/>
        <v/>
      </c>
      <c r="L301" s="32" t="str">
        <f t="shared" si="49"/>
        <v/>
      </c>
    </row>
    <row r="302" spans="2:12" x14ac:dyDescent="0.2">
      <c r="B302" s="42" t="str">
        <f t="shared" si="40"/>
        <v/>
      </c>
      <c r="C302" s="43" t="str">
        <f t="shared" si="41"/>
        <v/>
      </c>
      <c r="D302" s="42" t="str">
        <f t="shared" si="42"/>
        <v/>
      </c>
      <c r="E302" s="44" t="str">
        <f t="shared" si="43"/>
        <v/>
      </c>
      <c r="F302" s="42" t="str">
        <f t="shared" si="44"/>
        <v/>
      </c>
      <c r="G302" s="42" t="str">
        <f t="shared" si="45"/>
        <v/>
      </c>
      <c r="H302" s="45" t="str">
        <f t="shared" si="46"/>
        <v/>
      </c>
      <c r="I302" s="45" t="str">
        <f t="shared" si="47"/>
        <v/>
      </c>
      <c r="K302" s="32" t="str">
        <f t="shared" si="48"/>
        <v/>
      </c>
      <c r="L302" s="32" t="str">
        <f t="shared" si="49"/>
        <v/>
      </c>
    </row>
    <row r="303" spans="2:12" x14ac:dyDescent="0.2">
      <c r="B303" s="42" t="str">
        <f t="shared" si="40"/>
        <v/>
      </c>
      <c r="C303" s="43" t="str">
        <f t="shared" si="41"/>
        <v/>
      </c>
      <c r="D303" s="42" t="str">
        <f t="shared" si="42"/>
        <v/>
      </c>
      <c r="E303" s="44" t="str">
        <f t="shared" si="43"/>
        <v/>
      </c>
      <c r="F303" s="42" t="str">
        <f t="shared" si="44"/>
        <v/>
      </c>
      <c r="G303" s="42" t="str">
        <f t="shared" si="45"/>
        <v/>
      </c>
      <c r="H303" s="45" t="str">
        <f t="shared" si="46"/>
        <v/>
      </c>
      <c r="I303" s="45" t="str">
        <f t="shared" si="47"/>
        <v/>
      </c>
      <c r="K303" s="32" t="str">
        <f t="shared" si="48"/>
        <v/>
      </c>
      <c r="L303" s="32" t="str">
        <f t="shared" si="49"/>
        <v/>
      </c>
    </row>
    <row r="304" spans="2:12" x14ac:dyDescent="0.2">
      <c r="B304" s="42" t="str">
        <f t="shared" si="40"/>
        <v/>
      </c>
      <c r="C304" s="43" t="str">
        <f t="shared" si="41"/>
        <v/>
      </c>
      <c r="D304" s="42" t="str">
        <f t="shared" si="42"/>
        <v/>
      </c>
      <c r="E304" s="44" t="str">
        <f t="shared" si="43"/>
        <v/>
      </c>
      <c r="F304" s="42" t="str">
        <f t="shared" si="44"/>
        <v/>
      </c>
      <c r="G304" s="42" t="str">
        <f t="shared" si="45"/>
        <v/>
      </c>
      <c r="H304" s="45" t="str">
        <f t="shared" si="46"/>
        <v/>
      </c>
      <c r="I304" s="45" t="str">
        <f t="shared" si="47"/>
        <v/>
      </c>
      <c r="K304" s="32" t="str">
        <f t="shared" si="48"/>
        <v/>
      </c>
      <c r="L304" s="32" t="str">
        <f t="shared" si="49"/>
        <v/>
      </c>
    </row>
    <row r="1000" spans="702:702" ht="15" x14ac:dyDescent="0.25">
      <c r="ZZ1000"/>
    </row>
  </sheetData>
  <conditionalFormatting sqref="B5:I304">
    <cfRule type="expression" dxfId="2" priority="1" stopIfTrue="1">
      <formula>$B5&lt;&gt;""</formula>
    </cfRule>
  </conditionalFormatting>
  <pageMargins left="0.7" right="0.7" top="0.75" bottom="0.75" header="0.3" footer="0.3"/>
  <pageSetup scale="6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7F373-6723-4CB5-8F5E-8BC83FEE0FC8}"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11.7109375" style="1" customWidth="1"/>
    <col min="3" max="3" width="9.7109375" style="1" customWidth="1"/>
    <col min="4" max="4" width="44.7109375" style="1" customWidth="1"/>
    <col min="5" max="7" width="13.7109375" style="1" customWidth="1"/>
    <col min="8" max="8" width="14.7109375" style="1" customWidth="1"/>
    <col min="9" max="9" width="6.7109375" style="1" customWidth="1"/>
    <col min="10" max="10" width="3.7109375" style="1" customWidth="1"/>
    <col min="11" max="12" width="6.7109375" style="1" customWidth="1"/>
    <col min="13" max="16384" width="11.42578125" style="1"/>
  </cols>
  <sheetData>
    <row r="1" spans="2:12" ht="21" x14ac:dyDescent="0.35">
      <c r="B1" s="2" t="s">
        <v>263</v>
      </c>
    </row>
    <row r="2" spans="2:12" x14ac:dyDescent="0.2">
      <c r="B2" s="3" t="s">
        <v>264</v>
      </c>
    </row>
    <row r="3" spans="2:12" x14ac:dyDescent="0.2">
      <c r="B3" s="50" t="str">
        <f>"Rulaj debitor: "&amp;FIXED(SUM(F8:F207),2)&amp;"  ·  Rulaj creditor: "&amp;FIXED(SUM(G8:G207),2)&amp;"  ·  Sold final: "&amp;FIXED(ABS(IF($D$5="debitor",N($C$5),-N($C$5))+SUM(F8:F207)-SUM(G8:G207)),2)&amp;IF(IF($D$5="debitor",N($C$5),-N($C$5))+SUM(F8:F207)-SUM(G8:G207)&gt;=0," debitor"," creditor")</f>
        <v>Rulaj debitor: 2.500,00  ·  Rulaj creditor: 0,00  ·  Sold final: 55.500,00 creditor</v>
      </c>
    </row>
    <row r="4" spans="2:12" ht="15.75" x14ac:dyDescent="0.25">
      <c r="B4" s="5" t="s">
        <v>265</v>
      </c>
      <c r="C4" s="47" t="s">
        <v>46</v>
      </c>
      <c r="D4" s="5" t="str">
        <f>IFERROR(INDEX(PlanDen,MATCH(TRIM(IF(ISNUMBER(FIND(".",C4)),LEFT(C4,FIND(".",C4)-1),C4)),PlanCont,0)),IFERROR(INDEX(PlanDen,MATCH(LEFT(TRIM(IF(ISNUMBER(FIND(".",C4)),LEFT(C4,FIND(".",C4)-1),C4)),4),PlanCont,0)),IFERROR(INDEX(PlanDen,MATCH(LEFT(TRIM(IF(ISNUMBER(FIND(".",C4)),LEFT(C4,FIND(".",C4)-1),C4)),3),PlanCont,0)),"Cont inexistent în plan")))</f>
        <v>Furnizori</v>
      </c>
    </row>
    <row r="5" spans="2:12" x14ac:dyDescent="0.2">
      <c r="B5" s="5" t="s">
        <v>266</v>
      </c>
      <c r="C5" s="20">
        <v>58000</v>
      </c>
      <c r="D5" s="4" t="s">
        <v>267</v>
      </c>
      <c r="F5" s="3" t="s">
        <v>268</v>
      </c>
    </row>
    <row r="7" spans="2:12" ht="25.5" x14ac:dyDescent="0.2">
      <c r="B7" s="6" t="s">
        <v>178</v>
      </c>
      <c r="C7" s="6" t="s">
        <v>177</v>
      </c>
      <c r="D7" s="6" t="s">
        <v>251</v>
      </c>
      <c r="E7" s="6" t="s">
        <v>269</v>
      </c>
      <c r="F7" s="6" t="s">
        <v>270</v>
      </c>
      <c r="G7" s="6" t="s">
        <v>271</v>
      </c>
      <c r="H7" s="6" t="s">
        <v>272</v>
      </c>
      <c r="I7" s="6" t="s">
        <v>273</v>
      </c>
    </row>
    <row r="8" spans="2:12" x14ac:dyDescent="0.2">
      <c r="B8" s="43">
        <f t="shared" ref="B8:B39" si="0">IF(K8="","",INDEX(ArData,L8))</f>
        <v>46322</v>
      </c>
      <c r="C8" s="42" t="str">
        <f t="shared" ref="C8:C39" si="1">IF(K8="","",INDEX(ArNr,L8))</f>
        <v>6</v>
      </c>
      <c r="D8" s="44" t="str">
        <f t="shared" ref="D8:D39" si="2">IF(K8="","",INDEX(ArExp,L8))</f>
        <v>Stornarea înregistrării facturii 778 pe contul 628</v>
      </c>
      <c r="E8" s="42" t="str">
        <f t="shared" ref="E8:E39" si="3">IF(K8="","",IF(LEFT(INDEX(ArD,L8),LEN($C$4))=$C$4,INDEX(ArC,L8),INDEX(ArD,L8)))</f>
        <v>628</v>
      </c>
      <c r="F8" s="45">
        <f t="shared" ref="F8:F39" si="4">IF(K8="","",IF(LEFT(INDEX(ArD,L8),LEN($C$4))=$C$4,INDEX(ArSuma,L8),0))</f>
        <v>0</v>
      </c>
      <c r="G8" s="45">
        <f t="shared" ref="G8:G39" si="5">IF(K8="","",IF(LEFT(INDEX(ArC,L8),LEN($C$4))=$C$4,INDEX(ArSuma,L8),0))</f>
        <v>-1200</v>
      </c>
      <c r="H8" s="48">
        <f>IF(K8="","",ABS(IF($D$5="debitor",N($C$5),-N($C$5))+SUM($F$8:F8)-SUM($G$8:G8)))</f>
        <v>56800</v>
      </c>
      <c r="I8" s="49" t="str">
        <f>IF(K8="","",IF(IF($D$5="debitor",N($C$5),-N($C$5))+SUM($F$8:F8)-SUM($G$8:G8)&gt;=0,"D","C"))</f>
        <v>C</v>
      </c>
      <c r="K8" s="32">
        <f t="shared" ref="K8:K39" si="6">IFERROR(_xlfn.AGGREGATE(15,6,ArSort/(((LEFT(ArD,LEN($C$4))=$C$4)+(LEFT(ArC,LEN($C$4))=$C$4))*($C$4&lt;&gt;"")*ISNUMBER(ArSort)&gt;0),ROW()-7),"")</f>
        <v>4632200016</v>
      </c>
      <c r="L8" s="32">
        <f t="shared" ref="L8:L39" si="7">IF(K8="","",MOD(K8,100000)-4)</f>
        <v>12</v>
      </c>
    </row>
    <row r="9" spans="2:12" x14ac:dyDescent="0.2">
      <c r="B9" s="43">
        <f t="shared" si="0"/>
        <v>46322</v>
      </c>
      <c r="C9" s="42" t="str">
        <f t="shared" si="1"/>
        <v>7</v>
      </c>
      <c r="D9" s="44" t="str">
        <f t="shared" si="2"/>
        <v>Onorariu avocat – factura 778</v>
      </c>
      <c r="E9" s="42" t="str">
        <f t="shared" si="3"/>
        <v>622</v>
      </c>
      <c r="F9" s="45">
        <f t="shared" si="4"/>
        <v>0</v>
      </c>
      <c r="G9" s="45">
        <f t="shared" si="5"/>
        <v>1200</v>
      </c>
      <c r="H9" s="48">
        <f>IF(K9="","",ABS(IF($D$5="debitor",N($C$5),-N($C$5))+SUM($F$8:F9)-SUM($G$8:G9)))</f>
        <v>58000</v>
      </c>
      <c r="I9" s="49" t="str">
        <f>IF(K9="","",IF(IF($D$5="debitor",N($C$5),-N($C$5))+SUM($F$8:F9)-SUM($G$8:G9)&gt;=0,"D","C"))</f>
        <v>C</v>
      </c>
      <c r="K9" s="32">
        <f t="shared" si="6"/>
        <v>4632200017</v>
      </c>
      <c r="L9" s="32">
        <f t="shared" si="7"/>
        <v>13</v>
      </c>
    </row>
    <row r="10" spans="2:12" x14ac:dyDescent="0.2">
      <c r="B10" s="43">
        <f t="shared" si="0"/>
        <v>46326</v>
      </c>
      <c r="C10" s="42" t="str">
        <f t="shared" si="1"/>
        <v>8</v>
      </c>
      <c r="D10" s="44" t="str">
        <f t="shared" si="2"/>
        <v>Compensare datorie – creanță Electro Plus SRL</v>
      </c>
      <c r="E10" s="42" t="str">
        <f t="shared" si="3"/>
        <v>4111</v>
      </c>
      <c r="F10" s="45">
        <f t="shared" si="4"/>
        <v>2500</v>
      </c>
      <c r="G10" s="45">
        <f t="shared" si="5"/>
        <v>0</v>
      </c>
      <c r="H10" s="48">
        <f>IF(K10="","",ABS(IF($D$5="debitor",N($C$5),-N($C$5))+SUM($F$8:F10)-SUM($G$8:G10)))</f>
        <v>55500</v>
      </c>
      <c r="I10" s="49" t="str">
        <f>IF(K10="","",IF(IF($D$5="debitor",N($C$5),-N($C$5))+SUM($F$8:F10)-SUM($G$8:G10)&gt;=0,"D","C"))</f>
        <v>C</v>
      </c>
      <c r="K10" s="32">
        <f t="shared" si="6"/>
        <v>4632600018</v>
      </c>
      <c r="L10" s="32">
        <f t="shared" si="7"/>
        <v>14</v>
      </c>
    </row>
    <row r="11" spans="2:12" x14ac:dyDescent="0.2">
      <c r="B11" s="43" t="str">
        <f t="shared" si="0"/>
        <v/>
      </c>
      <c r="C11" s="42" t="str">
        <f t="shared" si="1"/>
        <v/>
      </c>
      <c r="D11" s="44" t="str">
        <f t="shared" si="2"/>
        <v/>
      </c>
      <c r="E11" s="42" t="str">
        <f t="shared" si="3"/>
        <v/>
      </c>
      <c r="F11" s="45" t="str">
        <f t="shared" si="4"/>
        <v/>
      </c>
      <c r="G11" s="45" t="str">
        <f t="shared" si="5"/>
        <v/>
      </c>
      <c r="H11" s="48" t="str">
        <f>IF(K11="","",ABS(IF($D$5="debitor",N($C$5),-N($C$5))+SUM($F$8:F11)-SUM($G$8:G11)))</f>
        <v/>
      </c>
      <c r="I11" s="49" t="str">
        <f>IF(K11="","",IF(IF($D$5="debitor",N($C$5),-N($C$5))+SUM($F$8:F11)-SUM($G$8:G11)&gt;=0,"D","C"))</f>
        <v/>
      </c>
      <c r="K11" s="32" t="str">
        <f t="shared" si="6"/>
        <v/>
      </c>
      <c r="L11" s="32" t="str">
        <f t="shared" si="7"/>
        <v/>
      </c>
    </row>
    <row r="12" spans="2:12" x14ac:dyDescent="0.2">
      <c r="B12" s="43" t="str">
        <f t="shared" si="0"/>
        <v/>
      </c>
      <c r="C12" s="42" t="str">
        <f t="shared" si="1"/>
        <v/>
      </c>
      <c r="D12" s="44" t="str">
        <f t="shared" si="2"/>
        <v/>
      </c>
      <c r="E12" s="42" t="str">
        <f t="shared" si="3"/>
        <v/>
      </c>
      <c r="F12" s="45" t="str">
        <f t="shared" si="4"/>
        <v/>
      </c>
      <c r="G12" s="45" t="str">
        <f t="shared" si="5"/>
        <v/>
      </c>
      <c r="H12" s="48" t="str">
        <f>IF(K12="","",ABS(IF($D$5="debitor",N($C$5),-N($C$5))+SUM($F$8:F12)-SUM($G$8:G12)))</f>
        <v/>
      </c>
      <c r="I12" s="49" t="str">
        <f>IF(K12="","",IF(IF($D$5="debitor",N($C$5),-N($C$5))+SUM($F$8:F12)-SUM($G$8:G12)&gt;=0,"D","C"))</f>
        <v/>
      </c>
      <c r="K12" s="32" t="str">
        <f t="shared" si="6"/>
        <v/>
      </c>
      <c r="L12" s="32" t="str">
        <f t="shared" si="7"/>
        <v/>
      </c>
    </row>
    <row r="13" spans="2:12" x14ac:dyDescent="0.2">
      <c r="B13" s="43" t="str">
        <f t="shared" si="0"/>
        <v/>
      </c>
      <c r="C13" s="42" t="str">
        <f t="shared" si="1"/>
        <v/>
      </c>
      <c r="D13" s="44" t="str">
        <f t="shared" si="2"/>
        <v/>
      </c>
      <c r="E13" s="42" t="str">
        <f t="shared" si="3"/>
        <v/>
      </c>
      <c r="F13" s="45" t="str">
        <f t="shared" si="4"/>
        <v/>
      </c>
      <c r="G13" s="45" t="str">
        <f t="shared" si="5"/>
        <v/>
      </c>
      <c r="H13" s="48" t="str">
        <f>IF(K13="","",ABS(IF($D$5="debitor",N($C$5),-N($C$5))+SUM($F$8:F13)-SUM($G$8:G13)))</f>
        <v/>
      </c>
      <c r="I13" s="49" t="str">
        <f>IF(K13="","",IF(IF($D$5="debitor",N($C$5),-N($C$5))+SUM($F$8:F13)-SUM($G$8:G13)&gt;=0,"D","C"))</f>
        <v/>
      </c>
      <c r="K13" s="32" t="str">
        <f t="shared" si="6"/>
        <v/>
      </c>
      <c r="L13" s="32" t="str">
        <f t="shared" si="7"/>
        <v/>
      </c>
    </row>
    <row r="14" spans="2:12" x14ac:dyDescent="0.2">
      <c r="B14" s="43" t="str">
        <f t="shared" si="0"/>
        <v/>
      </c>
      <c r="C14" s="42" t="str">
        <f t="shared" si="1"/>
        <v/>
      </c>
      <c r="D14" s="44" t="str">
        <f t="shared" si="2"/>
        <v/>
      </c>
      <c r="E14" s="42" t="str">
        <f t="shared" si="3"/>
        <v/>
      </c>
      <c r="F14" s="45" t="str">
        <f t="shared" si="4"/>
        <v/>
      </c>
      <c r="G14" s="45" t="str">
        <f t="shared" si="5"/>
        <v/>
      </c>
      <c r="H14" s="48" t="str">
        <f>IF(K14="","",ABS(IF($D$5="debitor",N($C$5),-N($C$5))+SUM($F$8:F14)-SUM($G$8:G14)))</f>
        <v/>
      </c>
      <c r="I14" s="49" t="str">
        <f>IF(K14="","",IF(IF($D$5="debitor",N($C$5),-N($C$5))+SUM($F$8:F14)-SUM($G$8:G14)&gt;=0,"D","C"))</f>
        <v/>
      </c>
      <c r="K14" s="32" t="str">
        <f t="shared" si="6"/>
        <v/>
      </c>
      <c r="L14" s="32" t="str">
        <f t="shared" si="7"/>
        <v/>
      </c>
    </row>
    <row r="15" spans="2:12" x14ac:dyDescent="0.2">
      <c r="B15" s="43" t="str">
        <f t="shared" si="0"/>
        <v/>
      </c>
      <c r="C15" s="42" t="str">
        <f t="shared" si="1"/>
        <v/>
      </c>
      <c r="D15" s="44" t="str">
        <f t="shared" si="2"/>
        <v/>
      </c>
      <c r="E15" s="42" t="str">
        <f t="shared" si="3"/>
        <v/>
      </c>
      <c r="F15" s="45" t="str">
        <f t="shared" si="4"/>
        <v/>
      </c>
      <c r="G15" s="45" t="str">
        <f t="shared" si="5"/>
        <v/>
      </c>
      <c r="H15" s="48" t="str">
        <f>IF(K15="","",ABS(IF($D$5="debitor",N($C$5),-N($C$5))+SUM($F$8:F15)-SUM($G$8:G15)))</f>
        <v/>
      </c>
      <c r="I15" s="49" t="str">
        <f>IF(K15="","",IF(IF($D$5="debitor",N($C$5),-N($C$5))+SUM($F$8:F15)-SUM($G$8:G15)&gt;=0,"D","C"))</f>
        <v/>
      </c>
      <c r="K15" s="32" t="str">
        <f t="shared" si="6"/>
        <v/>
      </c>
      <c r="L15" s="32" t="str">
        <f t="shared" si="7"/>
        <v/>
      </c>
    </row>
    <row r="16" spans="2:12" x14ac:dyDescent="0.2">
      <c r="B16" s="43" t="str">
        <f t="shared" si="0"/>
        <v/>
      </c>
      <c r="C16" s="42" t="str">
        <f t="shared" si="1"/>
        <v/>
      </c>
      <c r="D16" s="44" t="str">
        <f t="shared" si="2"/>
        <v/>
      </c>
      <c r="E16" s="42" t="str">
        <f t="shared" si="3"/>
        <v/>
      </c>
      <c r="F16" s="45" t="str">
        <f t="shared" si="4"/>
        <v/>
      </c>
      <c r="G16" s="45" t="str">
        <f t="shared" si="5"/>
        <v/>
      </c>
      <c r="H16" s="48" t="str">
        <f>IF(K16="","",ABS(IF($D$5="debitor",N($C$5),-N($C$5))+SUM($F$8:F16)-SUM($G$8:G16)))</f>
        <v/>
      </c>
      <c r="I16" s="49" t="str">
        <f>IF(K16="","",IF(IF($D$5="debitor",N($C$5),-N($C$5))+SUM($F$8:F16)-SUM($G$8:G16)&gt;=0,"D","C"))</f>
        <v/>
      </c>
      <c r="K16" s="32" t="str">
        <f t="shared" si="6"/>
        <v/>
      </c>
      <c r="L16" s="32" t="str">
        <f t="shared" si="7"/>
        <v/>
      </c>
    </row>
    <row r="17" spans="2:12" x14ac:dyDescent="0.2">
      <c r="B17" s="43" t="str">
        <f t="shared" si="0"/>
        <v/>
      </c>
      <c r="C17" s="42" t="str">
        <f t="shared" si="1"/>
        <v/>
      </c>
      <c r="D17" s="44" t="str">
        <f t="shared" si="2"/>
        <v/>
      </c>
      <c r="E17" s="42" t="str">
        <f t="shared" si="3"/>
        <v/>
      </c>
      <c r="F17" s="45" t="str">
        <f t="shared" si="4"/>
        <v/>
      </c>
      <c r="G17" s="45" t="str">
        <f t="shared" si="5"/>
        <v/>
      </c>
      <c r="H17" s="48" t="str">
        <f>IF(K17="","",ABS(IF($D$5="debitor",N($C$5),-N($C$5))+SUM($F$8:F17)-SUM($G$8:G17)))</f>
        <v/>
      </c>
      <c r="I17" s="49" t="str">
        <f>IF(K17="","",IF(IF($D$5="debitor",N($C$5),-N($C$5))+SUM($F$8:F17)-SUM($G$8:G17)&gt;=0,"D","C"))</f>
        <v/>
      </c>
      <c r="K17" s="32" t="str">
        <f t="shared" si="6"/>
        <v/>
      </c>
      <c r="L17" s="32" t="str">
        <f t="shared" si="7"/>
        <v/>
      </c>
    </row>
    <row r="18" spans="2:12" x14ac:dyDescent="0.2">
      <c r="B18" s="43" t="str">
        <f t="shared" si="0"/>
        <v/>
      </c>
      <c r="C18" s="42" t="str">
        <f t="shared" si="1"/>
        <v/>
      </c>
      <c r="D18" s="44" t="str">
        <f t="shared" si="2"/>
        <v/>
      </c>
      <c r="E18" s="42" t="str">
        <f t="shared" si="3"/>
        <v/>
      </c>
      <c r="F18" s="45" t="str">
        <f t="shared" si="4"/>
        <v/>
      </c>
      <c r="G18" s="45" t="str">
        <f t="shared" si="5"/>
        <v/>
      </c>
      <c r="H18" s="48" t="str">
        <f>IF(K18="","",ABS(IF($D$5="debitor",N($C$5),-N($C$5))+SUM($F$8:F18)-SUM($G$8:G18)))</f>
        <v/>
      </c>
      <c r="I18" s="49" t="str">
        <f>IF(K18="","",IF(IF($D$5="debitor",N($C$5),-N($C$5))+SUM($F$8:F18)-SUM($G$8:G18)&gt;=0,"D","C"))</f>
        <v/>
      </c>
      <c r="K18" s="32" t="str">
        <f t="shared" si="6"/>
        <v/>
      </c>
      <c r="L18" s="32" t="str">
        <f t="shared" si="7"/>
        <v/>
      </c>
    </row>
    <row r="19" spans="2:12" x14ac:dyDescent="0.2">
      <c r="B19" s="43" t="str">
        <f t="shared" si="0"/>
        <v/>
      </c>
      <c r="C19" s="42" t="str">
        <f t="shared" si="1"/>
        <v/>
      </c>
      <c r="D19" s="44" t="str">
        <f t="shared" si="2"/>
        <v/>
      </c>
      <c r="E19" s="42" t="str">
        <f t="shared" si="3"/>
        <v/>
      </c>
      <c r="F19" s="45" t="str">
        <f t="shared" si="4"/>
        <v/>
      </c>
      <c r="G19" s="45" t="str">
        <f t="shared" si="5"/>
        <v/>
      </c>
      <c r="H19" s="48" t="str">
        <f>IF(K19="","",ABS(IF($D$5="debitor",N($C$5),-N($C$5))+SUM($F$8:F19)-SUM($G$8:G19)))</f>
        <v/>
      </c>
      <c r="I19" s="49" t="str">
        <f>IF(K19="","",IF(IF($D$5="debitor",N($C$5),-N($C$5))+SUM($F$8:F19)-SUM($G$8:G19)&gt;=0,"D","C"))</f>
        <v/>
      </c>
      <c r="K19" s="32" t="str">
        <f t="shared" si="6"/>
        <v/>
      </c>
      <c r="L19" s="32" t="str">
        <f t="shared" si="7"/>
        <v/>
      </c>
    </row>
    <row r="20" spans="2:12" x14ac:dyDescent="0.2">
      <c r="B20" s="43" t="str">
        <f t="shared" si="0"/>
        <v/>
      </c>
      <c r="C20" s="42" t="str">
        <f t="shared" si="1"/>
        <v/>
      </c>
      <c r="D20" s="44" t="str">
        <f t="shared" si="2"/>
        <v/>
      </c>
      <c r="E20" s="42" t="str">
        <f t="shared" si="3"/>
        <v/>
      </c>
      <c r="F20" s="45" t="str">
        <f t="shared" si="4"/>
        <v/>
      </c>
      <c r="G20" s="45" t="str">
        <f t="shared" si="5"/>
        <v/>
      </c>
      <c r="H20" s="48" t="str">
        <f>IF(K20="","",ABS(IF($D$5="debitor",N($C$5),-N($C$5))+SUM($F$8:F20)-SUM($G$8:G20)))</f>
        <v/>
      </c>
      <c r="I20" s="49" t="str">
        <f>IF(K20="","",IF(IF($D$5="debitor",N($C$5),-N($C$5))+SUM($F$8:F20)-SUM($G$8:G20)&gt;=0,"D","C"))</f>
        <v/>
      </c>
      <c r="K20" s="32" t="str">
        <f t="shared" si="6"/>
        <v/>
      </c>
      <c r="L20" s="32" t="str">
        <f t="shared" si="7"/>
        <v/>
      </c>
    </row>
    <row r="21" spans="2:12" x14ac:dyDescent="0.2">
      <c r="B21" s="43" t="str">
        <f t="shared" si="0"/>
        <v/>
      </c>
      <c r="C21" s="42" t="str">
        <f t="shared" si="1"/>
        <v/>
      </c>
      <c r="D21" s="44" t="str">
        <f t="shared" si="2"/>
        <v/>
      </c>
      <c r="E21" s="42" t="str">
        <f t="shared" si="3"/>
        <v/>
      </c>
      <c r="F21" s="45" t="str">
        <f t="shared" si="4"/>
        <v/>
      </c>
      <c r="G21" s="45" t="str">
        <f t="shared" si="5"/>
        <v/>
      </c>
      <c r="H21" s="48" t="str">
        <f>IF(K21="","",ABS(IF($D$5="debitor",N($C$5),-N($C$5))+SUM($F$8:F21)-SUM($G$8:G21)))</f>
        <v/>
      </c>
      <c r="I21" s="49" t="str">
        <f>IF(K21="","",IF(IF($D$5="debitor",N($C$5),-N($C$5))+SUM($F$8:F21)-SUM($G$8:G21)&gt;=0,"D","C"))</f>
        <v/>
      </c>
      <c r="K21" s="32" t="str">
        <f t="shared" si="6"/>
        <v/>
      </c>
      <c r="L21" s="32" t="str">
        <f t="shared" si="7"/>
        <v/>
      </c>
    </row>
    <row r="22" spans="2:12" x14ac:dyDescent="0.2">
      <c r="B22" s="43" t="str">
        <f t="shared" si="0"/>
        <v/>
      </c>
      <c r="C22" s="42" t="str">
        <f t="shared" si="1"/>
        <v/>
      </c>
      <c r="D22" s="44" t="str">
        <f t="shared" si="2"/>
        <v/>
      </c>
      <c r="E22" s="42" t="str">
        <f t="shared" si="3"/>
        <v/>
      </c>
      <c r="F22" s="45" t="str">
        <f t="shared" si="4"/>
        <v/>
      </c>
      <c r="G22" s="45" t="str">
        <f t="shared" si="5"/>
        <v/>
      </c>
      <c r="H22" s="48" t="str">
        <f>IF(K22="","",ABS(IF($D$5="debitor",N($C$5),-N($C$5))+SUM($F$8:F22)-SUM($G$8:G22)))</f>
        <v/>
      </c>
      <c r="I22" s="49" t="str">
        <f>IF(K22="","",IF(IF($D$5="debitor",N($C$5),-N($C$5))+SUM($F$8:F22)-SUM($G$8:G22)&gt;=0,"D","C"))</f>
        <v/>
      </c>
      <c r="K22" s="32" t="str">
        <f t="shared" si="6"/>
        <v/>
      </c>
      <c r="L22" s="32" t="str">
        <f t="shared" si="7"/>
        <v/>
      </c>
    </row>
    <row r="23" spans="2:12" x14ac:dyDescent="0.2">
      <c r="B23" s="43" t="str">
        <f t="shared" si="0"/>
        <v/>
      </c>
      <c r="C23" s="42" t="str">
        <f t="shared" si="1"/>
        <v/>
      </c>
      <c r="D23" s="44" t="str">
        <f t="shared" si="2"/>
        <v/>
      </c>
      <c r="E23" s="42" t="str">
        <f t="shared" si="3"/>
        <v/>
      </c>
      <c r="F23" s="45" t="str">
        <f t="shared" si="4"/>
        <v/>
      </c>
      <c r="G23" s="45" t="str">
        <f t="shared" si="5"/>
        <v/>
      </c>
      <c r="H23" s="48" t="str">
        <f>IF(K23="","",ABS(IF($D$5="debitor",N($C$5),-N($C$5))+SUM($F$8:F23)-SUM($G$8:G23)))</f>
        <v/>
      </c>
      <c r="I23" s="49" t="str">
        <f>IF(K23="","",IF(IF($D$5="debitor",N($C$5),-N($C$5))+SUM($F$8:F23)-SUM($G$8:G23)&gt;=0,"D","C"))</f>
        <v/>
      </c>
      <c r="K23" s="32" t="str">
        <f t="shared" si="6"/>
        <v/>
      </c>
      <c r="L23" s="32" t="str">
        <f t="shared" si="7"/>
        <v/>
      </c>
    </row>
    <row r="24" spans="2:12" x14ac:dyDescent="0.2">
      <c r="B24" s="43" t="str">
        <f t="shared" si="0"/>
        <v/>
      </c>
      <c r="C24" s="42" t="str">
        <f t="shared" si="1"/>
        <v/>
      </c>
      <c r="D24" s="44" t="str">
        <f t="shared" si="2"/>
        <v/>
      </c>
      <c r="E24" s="42" t="str">
        <f t="shared" si="3"/>
        <v/>
      </c>
      <c r="F24" s="45" t="str">
        <f t="shared" si="4"/>
        <v/>
      </c>
      <c r="G24" s="45" t="str">
        <f t="shared" si="5"/>
        <v/>
      </c>
      <c r="H24" s="48" t="str">
        <f>IF(K24="","",ABS(IF($D$5="debitor",N($C$5),-N($C$5))+SUM($F$8:F24)-SUM($G$8:G24)))</f>
        <v/>
      </c>
      <c r="I24" s="49" t="str">
        <f>IF(K24="","",IF(IF($D$5="debitor",N($C$5),-N($C$5))+SUM($F$8:F24)-SUM($G$8:G24)&gt;=0,"D","C"))</f>
        <v/>
      </c>
      <c r="K24" s="32" t="str">
        <f t="shared" si="6"/>
        <v/>
      </c>
      <c r="L24" s="32" t="str">
        <f t="shared" si="7"/>
        <v/>
      </c>
    </row>
    <row r="25" spans="2:12" x14ac:dyDescent="0.2">
      <c r="B25" s="43" t="str">
        <f t="shared" si="0"/>
        <v/>
      </c>
      <c r="C25" s="42" t="str">
        <f t="shared" si="1"/>
        <v/>
      </c>
      <c r="D25" s="44" t="str">
        <f t="shared" si="2"/>
        <v/>
      </c>
      <c r="E25" s="42" t="str">
        <f t="shared" si="3"/>
        <v/>
      </c>
      <c r="F25" s="45" t="str">
        <f t="shared" si="4"/>
        <v/>
      </c>
      <c r="G25" s="45" t="str">
        <f t="shared" si="5"/>
        <v/>
      </c>
      <c r="H25" s="48" t="str">
        <f>IF(K25="","",ABS(IF($D$5="debitor",N($C$5),-N($C$5))+SUM($F$8:F25)-SUM($G$8:G25)))</f>
        <v/>
      </c>
      <c r="I25" s="49" t="str">
        <f>IF(K25="","",IF(IF($D$5="debitor",N($C$5),-N($C$5))+SUM($F$8:F25)-SUM($G$8:G25)&gt;=0,"D","C"))</f>
        <v/>
      </c>
      <c r="K25" s="32" t="str">
        <f t="shared" si="6"/>
        <v/>
      </c>
      <c r="L25" s="32" t="str">
        <f t="shared" si="7"/>
        <v/>
      </c>
    </row>
    <row r="26" spans="2:12" x14ac:dyDescent="0.2">
      <c r="B26" s="43" t="str">
        <f t="shared" si="0"/>
        <v/>
      </c>
      <c r="C26" s="42" t="str">
        <f t="shared" si="1"/>
        <v/>
      </c>
      <c r="D26" s="44" t="str">
        <f t="shared" si="2"/>
        <v/>
      </c>
      <c r="E26" s="42" t="str">
        <f t="shared" si="3"/>
        <v/>
      </c>
      <c r="F26" s="45" t="str">
        <f t="shared" si="4"/>
        <v/>
      </c>
      <c r="G26" s="45" t="str">
        <f t="shared" si="5"/>
        <v/>
      </c>
      <c r="H26" s="48" t="str">
        <f>IF(K26="","",ABS(IF($D$5="debitor",N($C$5),-N($C$5))+SUM($F$8:F26)-SUM($G$8:G26)))</f>
        <v/>
      </c>
      <c r="I26" s="49" t="str">
        <f>IF(K26="","",IF(IF($D$5="debitor",N($C$5),-N($C$5))+SUM($F$8:F26)-SUM($G$8:G26)&gt;=0,"D","C"))</f>
        <v/>
      </c>
      <c r="K26" s="32" t="str">
        <f t="shared" si="6"/>
        <v/>
      </c>
      <c r="L26" s="32" t="str">
        <f t="shared" si="7"/>
        <v/>
      </c>
    </row>
    <row r="27" spans="2:12" x14ac:dyDescent="0.2">
      <c r="B27" s="43" t="str">
        <f t="shared" si="0"/>
        <v/>
      </c>
      <c r="C27" s="42" t="str">
        <f t="shared" si="1"/>
        <v/>
      </c>
      <c r="D27" s="44" t="str">
        <f t="shared" si="2"/>
        <v/>
      </c>
      <c r="E27" s="42" t="str">
        <f t="shared" si="3"/>
        <v/>
      </c>
      <c r="F27" s="45" t="str">
        <f t="shared" si="4"/>
        <v/>
      </c>
      <c r="G27" s="45" t="str">
        <f t="shared" si="5"/>
        <v/>
      </c>
      <c r="H27" s="48" t="str">
        <f>IF(K27="","",ABS(IF($D$5="debitor",N($C$5),-N($C$5))+SUM($F$8:F27)-SUM($G$8:G27)))</f>
        <v/>
      </c>
      <c r="I27" s="49" t="str">
        <f>IF(K27="","",IF(IF($D$5="debitor",N($C$5),-N($C$5))+SUM($F$8:F27)-SUM($G$8:G27)&gt;=0,"D","C"))</f>
        <v/>
      </c>
      <c r="K27" s="32" t="str">
        <f t="shared" si="6"/>
        <v/>
      </c>
      <c r="L27" s="32" t="str">
        <f t="shared" si="7"/>
        <v/>
      </c>
    </row>
    <row r="28" spans="2:12" x14ac:dyDescent="0.2">
      <c r="B28" s="43" t="str">
        <f t="shared" si="0"/>
        <v/>
      </c>
      <c r="C28" s="42" t="str">
        <f t="shared" si="1"/>
        <v/>
      </c>
      <c r="D28" s="44" t="str">
        <f t="shared" si="2"/>
        <v/>
      </c>
      <c r="E28" s="42" t="str">
        <f t="shared" si="3"/>
        <v/>
      </c>
      <c r="F28" s="45" t="str">
        <f t="shared" si="4"/>
        <v/>
      </c>
      <c r="G28" s="45" t="str">
        <f t="shared" si="5"/>
        <v/>
      </c>
      <c r="H28" s="48" t="str">
        <f>IF(K28="","",ABS(IF($D$5="debitor",N($C$5),-N($C$5))+SUM($F$8:F28)-SUM($G$8:G28)))</f>
        <v/>
      </c>
      <c r="I28" s="49" t="str">
        <f>IF(K28="","",IF(IF($D$5="debitor",N($C$5),-N($C$5))+SUM($F$8:F28)-SUM($G$8:G28)&gt;=0,"D","C"))</f>
        <v/>
      </c>
      <c r="K28" s="32" t="str">
        <f t="shared" si="6"/>
        <v/>
      </c>
      <c r="L28" s="32" t="str">
        <f t="shared" si="7"/>
        <v/>
      </c>
    </row>
    <row r="29" spans="2:12" x14ac:dyDescent="0.2">
      <c r="B29" s="43" t="str">
        <f t="shared" si="0"/>
        <v/>
      </c>
      <c r="C29" s="42" t="str">
        <f t="shared" si="1"/>
        <v/>
      </c>
      <c r="D29" s="44" t="str">
        <f t="shared" si="2"/>
        <v/>
      </c>
      <c r="E29" s="42" t="str">
        <f t="shared" si="3"/>
        <v/>
      </c>
      <c r="F29" s="45" t="str">
        <f t="shared" si="4"/>
        <v/>
      </c>
      <c r="G29" s="45" t="str">
        <f t="shared" si="5"/>
        <v/>
      </c>
      <c r="H29" s="48" t="str">
        <f>IF(K29="","",ABS(IF($D$5="debitor",N($C$5),-N($C$5))+SUM($F$8:F29)-SUM($G$8:G29)))</f>
        <v/>
      </c>
      <c r="I29" s="49" t="str">
        <f>IF(K29="","",IF(IF($D$5="debitor",N($C$5),-N($C$5))+SUM($F$8:F29)-SUM($G$8:G29)&gt;=0,"D","C"))</f>
        <v/>
      </c>
      <c r="K29" s="32" t="str">
        <f t="shared" si="6"/>
        <v/>
      </c>
      <c r="L29" s="32" t="str">
        <f t="shared" si="7"/>
        <v/>
      </c>
    </row>
    <row r="30" spans="2:12" x14ac:dyDescent="0.2">
      <c r="B30" s="43" t="str">
        <f t="shared" si="0"/>
        <v/>
      </c>
      <c r="C30" s="42" t="str">
        <f t="shared" si="1"/>
        <v/>
      </c>
      <c r="D30" s="44" t="str">
        <f t="shared" si="2"/>
        <v/>
      </c>
      <c r="E30" s="42" t="str">
        <f t="shared" si="3"/>
        <v/>
      </c>
      <c r="F30" s="45" t="str">
        <f t="shared" si="4"/>
        <v/>
      </c>
      <c r="G30" s="45" t="str">
        <f t="shared" si="5"/>
        <v/>
      </c>
      <c r="H30" s="48" t="str">
        <f>IF(K30="","",ABS(IF($D$5="debitor",N($C$5),-N($C$5))+SUM($F$8:F30)-SUM($G$8:G30)))</f>
        <v/>
      </c>
      <c r="I30" s="49" t="str">
        <f>IF(K30="","",IF(IF($D$5="debitor",N($C$5),-N($C$5))+SUM($F$8:F30)-SUM($G$8:G30)&gt;=0,"D","C"))</f>
        <v/>
      </c>
      <c r="K30" s="32" t="str">
        <f t="shared" si="6"/>
        <v/>
      </c>
      <c r="L30" s="32" t="str">
        <f t="shared" si="7"/>
        <v/>
      </c>
    </row>
    <row r="31" spans="2:12" x14ac:dyDescent="0.2">
      <c r="B31" s="43" t="str">
        <f t="shared" si="0"/>
        <v/>
      </c>
      <c r="C31" s="42" t="str">
        <f t="shared" si="1"/>
        <v/>
      </c>
      <c r="D31" s="44" t="str">
        <f t="shared" si="2"/>
        <v/>
      </c>
      <c r="E31" s="42" t="str">
        <f t="shared" si="3"/>
        <v/>
      </c>
      <c r="F31" s="45" t="str">
        <f t="shared" si="4"/>
        <v/>
      </c>
      <c r="G31" s="45" t="str">
        <f t="shared" si="5"/>
        <v/>
      </c>
      <c r="H31" s="48" t="str">
        <f>IF(K31="","",ABS(IF($D$5="debitor",N($C$5),-N($C$5))+SUM($F$8:F31)-SUM($G$8:G31)))</f>
        <v/>
      </c>
      <c r="I31" s="49" t="str">
        <f>IF(K31="","",IF(IF($D$5="debitor",N($C$5),-N($C$5))+SUM($F$8:F31)-SUM($G$8:G31)&gt;=0,"D","C"))</f>
        <v/>
      </c>
      <c r="K31" s="32" t="str">
        <f t="shared" si="6"/>
        <v/>
      </c>
      <c r="L31" s="32" t="str">
        <f t="shared" si="7"/>
        <v/>
      </c>
    </row>
    <row r="32" spans="2:12" x14ac:dyDescent="0.2">
      <c r="B32" s="43" t="str">
        <f t="shared" si="0"/>
        <v/>
      </c>
      <c r="C32" s="42" t="str">
        <f t="shared" si="1"/>
        <v/>
      </c>
      <c r="D32" s="44" t="str">
        <f t="shared" si="2"/>
        <v/>
      </c>
      <c r="E32" s="42" t="str">
        <f t="shared" si="3"/>
        <v/>
      </c>
      <c r="F32" s="45" t="str">
        <f t="shared" si="4"/>
        <v/>
      </c>
      <c r="G32" s="45" t="str">
        <f t="shared" si="5"/>
        <v/>
      </c>
      <c r="H32" s="48" t="str">
        <f>IF(K32="","",ABS(IF($D$5="debitor",N($C$5),-N($C$5))+SUM($F$8:F32)-SUM($G$8:G32)))</f>
        <v/>
      </c>
      <c r="I32" s="49" t="str">
        <f>IF(K32="","",IF(IF($D$5="debitor",N($C$5),-N($C$5))+SUM($F$8:F32)-SUM($G$8:G32)&gt;=0,"D","C"))</f>
        <v/>
      </c>
      <c r="K32" s="32" t="str">
        <f t="shared" si="6"/>
        <v/>
      </c>
      <c r="L32" s="32" t="str">
        <f t="shared" si="7"/>
        <v/>
      </c>
    </row>
    <row r="33" spans="2:12" x14ac:dyDescent="0.2">
      <c r="B33" s="43" t="str">
        <f t="shared" si="0"/>
        <v/>
      </c>
      <c r="C33" s="42" t="str">
        <f t="shared" si="1"/>
        <v/>
      </c>
      <c r="D33" s="44" t="str">
        <f t="shared" si="2"/>
        <v/>
      </c>
      <c r="E33" s="42" t="str">
        <f t="shared" si="3"/>
        <v/>
      </c>
      <c r="F33" s="45" t="str">
        <f t="shared" si="4"/>
        <v/>
      </c>
      <c r="G33" s="45" t="str">
        <f t="shared" si="5"/>
        <v/>
      </c>
      <c r="H33" s="48" t="str">
        <f>IF(K33="","",ABS(IF($D$5="debitor",N($C$5),-N($C$5))+SUM($F$8:F33)-SUM($G$8:G33)))</f>
        <v/>
      </c>
      <c r="I33" s="49" t="str">
        <f>IF(K33="","",IF(IF($D$5="debitor",N($C$5),-N($C$5))+SUM($F$8:F33)-SUM($G$8:G33)&gt;=0,"D","C"))</f>
        <v/>
      </c>
      <c r="K33" s="32" t="str">
        <f t="shared" si="6"/>
        <v/>
      </c>
      <c r="L33" s="32" t="str">
        <f t="shared" si="7"/>
        <v/>
      </c>
    </row>
    <row r="34" spans="2:12" x14ac:dyDescent="0.2">
      <c r="B34" s="43" t="str">
        <f t="shared" si="0"/>
        <v/>
      </c>
      <c r="C34" s="42" t="str">
        <f t="shared" si="1"/>
        <v/>
      </c>
      <c r="D34" s="44" t="str">
        <f t="shared" si="2"/>
        <v/>
      </c>
      <c r="E34" s="42" t="str">
        <f t="shared" si="3"/>
        <v/>
      </c>
      <c r="F34" s="45" t="str">
        <f t="shared" si="4"/>
        <v/>
      </c>
      <c r="G34" s="45" t="str">
        <f t="shared" si="5"/>
        <v/>
      </c>
      <c r="H34" s="48" t="str">
        <f>IF(K34="","",ABS(IF($D$5="debitor",N($C$5),-N($C$5))+SUM($F$8:F34)-SUM($G$8:G34)))</f>
        <v/>
      </c>
      <c r="I34" s="49" t="str">
        <f>IF(K34="","",IF(IF($D$5="debitor",N($C$5),-N($C$5))+SUM($F$8:F34)-SUM($G$8:G34)&gt;=0,"D","C"))</f>
        <v/>
      </c>
      <c r="K34" s="32" t="str">
        <f t="shared" si="6"/>
        <v/>
      </c>
      <c r="L34" s="32" t="str">
        <f t="shared" si="7"/>
        <v/>
      </c>
    </row>
    <row r="35" spans="2:12" x14ac:dyDescent="0.2">
      <c r="B35" s="43" t="str">
        <f t="shared" si="0"/>
        <v/>
      </c>
      <c r="C35" s="42" t="str">
        <f t="shared" si="1"/>
        <v/>
      </c>
      <c r="D35" s="44" t="str">
        <f t="shared" si="2"/>
        <v/>
      </c>
      <c r="E35" s="42" t="str">
        <f t="shared" si="3"/>
        <v/>
      </c>
      <c r="F35" s="45" t="str">
        <f t="shared" si="4"/>
        <v/>
      </c>
      <c r="G35" s="45" t="str">
        <f t="shared" si="5"/>
        <v/>
      </c>
      <c r="H35" s="48" t="str">
        <f>IF(K35="","",ABS(IF($D$5="debitor",N($C$5),-N($C$5))+SUM($F$8:F35)-SUM($G$8:G35)))</f>
        <v/>
      </c>
      <c r="I35" s="49" t="str">
        <f>IF(K35="","",IF(IF($D$5="debitor",N($C$5),-N($C$5))+SUM($F$8:F35)-SUM($G$8:G35)&gt;=0,"D","C"))</f>
        <v/>
      </c>
      <c r="K35" s="32" t="str">
        <f t="shared" si="6"/>
        <v/>
      </c>
      <c r="L35" s="32" t="str">
        <f t="shared" si="7"/>
        <v/>
      </c>
    </row>
    <row r="36" spans="2:12" x14ac:dyDescent="0.2">
      <c r="B36" s="43" t="str">
        <f t="shared" si="0"/>
        <v/>
      </c>
      <c r="C36" s="42" t="str">
        <f t="shared" si="1"/>
        <v/>
      </c>
      <c r="D36" s="44" t="str">
        <f t="shared" si="2"/>
        <v/>
      </c>
      <c r="E36" s="42" t="str">
        <f t="shared" si="3"/>
        <v/>
      </c>
      <c r="F36" s="45" t="str">
        <f t="shared" si="4"/>
        <v/>
      </c>
      <c r="G36" s="45" t="str">
        <f t="shared" si="5"/>
        <v/>
      </c>
      <c r="H36" s="48" t="str">
        <f>IF(K36="","",ABS(IF($D$5="debitor",N($C$5),-N($C$5))+SUM($F$8:F36)-SUM($G$8:G36)))</f>
        <v/>
      </c>
      <c r="I36" s="49" t="str">
        <f>IF(K36="","",IF(IF($D$5="debitor",N($C$5),-N($C$5))+SUM($F$8:F36)-SUM($G$8:G36)&gt;=0,"D","C"))</f>
        <v/>
      </c>
      <c r="K36" s="32" t="str">
        <f t="shared" si="6"/>
        <v/>
      </c>
      <c r="L36" s="32" t="str">
        <f t="shared" si="7"/>
        <v/>
      </c>
    </row>
    <row r="37" spans="2:12" x14ac:dyDescent="0.2">
      <c r="B37" s="43" t="str">
        <f t="shared" si="0"/>
        <v/>
      </c>
      <c r="C37" s="42" t="str">
        <f t="shared" si="1"/>
        <v/>
      </c>
      <c r="D37" s="44" t="str">
        <f t="shared" si="2"/>
        <v/>
      </c>
      <c r="E37" s="42" t="str">
        <f t="shared" si="3"/>
        <v/>
      </c>
      <c r="F37" s="45" t="str">
        <f t="shared" si="4"/>
        <v/>
      </c>
      <c r="G37" s="45" t="str">
        <f t="shared" si="5"/>
        <v/>
      </c>
      <c r="H37" s="48" t="str">
        <f>IF(K37="","",ABS(IF($D$5="debitor",N($C$5),-N($C$5))+SUM($F$8:F37)-SUM($G$8:G37)))</f>
        <v/>
      </c>
      <c r="I37" s="49" t="str">
        <f>IF(K37="","",IF(IF($D$5="debitor",N($C$5),-N($C$5))+SUM($F$8:F37)-SUM($G$8:G37)&gt;=0,"D","C"))</f>
        <v/>
      </c>
      <c r="K37" s="32" t="str">
        <f t="shared" si="6"/>
        <v/>
      </c>
      <c r="L37" s="32" t="str">
        <f t="shared" si="7"/>
        <v/>
      </c>
    </row>
    <row r="38" spans="2:12" x14ac:dyDescent="0.2">
      <c r="B38" s="43" t="str">
        <f t="shared" si="0"/>
        <v/>
      </c>
      <c r="C38" s="42" t="str">
        <f t="shared" si="1"/>
        <v/>
      </c>
      <c r="D38" s="44" t="str">
        <f t="shared" si="2"/>
        <v/>
      </c>
      <c r="E38" s="42" t="str">
        <f t="shared" si="3"/>
        <v/>
      </c>
      <c r="F38" s="45" t="str">
        <f t="shared" si="4"/>
        <v/>
      </c>
      <c r="G38" s="45" t="str">
        <f t="shared" si="5"/>
        <v/>
      </c>
      <c r="H38" s="48" t="str">
        <f>IF(K38="","",ABS(IF($D$5="debitor",N($C$5),-N($C$5))+SUM($F$8:F38)-SUM($G$8:G38)))</f>
        <v/>
      </c>
      <c r="I38" s="49" t="str">
        <f>IF(K38="","",IF(IF($D$5="debitor",N($C$5),-N($C$5))+SUM($F$8:F38)-SUM($G$8:G38)&gt;=0,"D","C"))</f>
        <v/>
      </c>
      <c r="K38" s="32" t="str">
        <f t="shared" si="6"/>
        <v/>
      </c>
      <c r="L38" s="32" t="str">
        <f t="shared" si="7"/>
        <v/>
      </c>
    </row>
    <row r="39" spans="2:12" x14ac:dyDescent="0.2">
      <c r="B39" s="43" t="str">
        <f t="shared" si="0"/>
        <v/>
      </c>
      <c r="C39" s="42" t="str">
        <f t="shared" si="1"/>
        <v/>
      </c>
      <c r="D39" s="44" t="str">
        <f t="shared" si="2"/>
        <v/>
      </c>
      <c r="E39" s="42" t="str">
        <f t="shared" si="3"/>
        <v/>
      </c>
      <c r="F39" s="45" t="str">
        <f t="shared" si="4"/>
        <v/>
      </c>
      <c r="G39" s="45" t="str">
        <f t="shared" si="5"/>
        <v/>
      </c>
      <c r="H39" s="48" t="str">
        <f>IF(K39="","",ABS(IF($D$5="debitor",N($C$5),-N($C$5))+SUM($F$8:F39)-SUM($G$8:G39)))</f>
        <v/>
      </c>
      <c r="I39" s="49" t="str">
        <f>IF(K39="","",IF(IF($D$5="debitor",N($C$5),-N($C$5))+SUM($F$8:F39)-SUM($G$8:G39)&gt;=0,"D","C"))</f>
        <v/>
      </c>
      <c r="K39" s="32" t="str">
        <f t="shared" si="6"/>
        <v/>
      </c>
      <c r="L39" s="32" t="str">
        <f t="shared" si="7"/>
        <v/>
      </c>
    </row>
    <row r="40" spans="2:12" x14ac:dyDescent="0.2">
      <c r="B40" s="43" t="str">
        <f t="shared" ref="B40:B71" si="8">IF(K40="","",INDEX(ArData,L40))</f>
        <v/>
      </c>
      <c r="C40" s="42" t="str">
        <f t="shared" ref="C40:C71" si="9">IF(K40="","",INDEX(ArNr,L40))</f>
        <v/>
      </c>
      <c r="D40" s="44" t="str">
        <f t="shared" ref="D40:D71" si="10">IF(K40="","",INDEX(ArExp,L40))</f>
        <v/>
      </c>
      <c r="E40" s="42" t="str">
        <f t="shared" ref="E40:E71" si="11">IF(K40="","",IF(LEFT(INDEX(ArD,L40),LEN($C$4))=$C$4,INDEX(ArC,L40),INDEX(ArD,L40)))</f>
        <v/>
      </c>
      <c r="F40" s="45" t="str">
        <f t="shared" ref="F40:F71" si="12">IF(K40="","",IF(LEFT(INDEX(ArD,L40),LEN($C$4))=$C$4,INDEX(ArSuma,L40),0))</f>
        <v/>
      </c>
      <c r="G40" s="45" t="str">
        <f t="shared" ref="G40:G71" si="13">IF(K40="","",IF(LEFT(INDEX(ArC,L40),LEN($C$4))=$C$4,INDEX(ArSuma,L40),0))</f>
        <v/>
      </c>
      <c r="H40" s="48" t="str">
        <f>IF(K40="","",ABS(IF($D$5="debitor",N($C$5),-N($C$5))+SUM($F$8:F40)-SUM($G$8:G40)))</f>
        <v/>
      </c>
      <c r="I40" s="49" t="str">
        <f>IF(K40="","",IF(IF($D$5="debitor",N($C$5),-N($C$5))+SUM($F$8:F40)-SUM($G$8:G40)&gt;=0,"D","C"))</f>
        <v/>
      </c>
      <c r="K40" s="32" t="str">
        <f t="shared" ref="K40:K71" si="14">IFERROR(_xlfn.AGGREGATE(15,6,ArSort/(((LEFT(ArD,LEN($C$4))=$C$4)+(LEFT(ArC,LEN($C$4))=$C$4))*($C$4&lt;&gt;"")*ISNUMBER(ArSort)&gt;0),ROW()-7),"")</f>
        <v/>
      </c>
      <c r="L40" s="32" t="str">
        <f t="shared" ref="L40:L71" si="15">IF(K40="","",MOD(K40,100000)-4)</f>
        <v/>
      </c>
    </row>
    <row r="41" spans="2:12" x14ac:dyDescent="0.2">
      <c r="B41" s="43" t="str">
        <f t="shared" si="8"/>
        <v/>
      </c>
      <c r="C41" s="42" t="str">
        <f t="shared" si="9"/>
        <v/>
      </c>
      <c r="D41" s="44" t="str">
        <f t="shared" si="10"/>
        <v/>
      </c>
      <c r="E41" s="42" t="str">
        <f t="shared" si="11"/>
        <v/>
      </c>
      <c r="F41" s="45" t="str">
        <f t="shared" si="12"/>
        <v/>
      </c>
      <c r="G41" s="45" t="str">
        <f t="shared" si="13"/>
        <v/>
      </c>
      <c r="H41" s="48" t="str">
        <f>IF(K41="","",ABS(IF($D$5="debitor",N($C$5),-N($C$5))+SUM($F$8:F41)-SUM($G$8:G41)))</f>
        <v/>
      </c>
      <c r="I41" s="49" t="str">
        <f>IF(K41="","",IF(IF($D$5="debitor",N($C$5),-N($C$5))+SUM($F$8:F41)-SUM($G$8:G41)&gt;=0,"D","C"))</f>
        <v/>
      </c>
      <c r="K41" s="32" t="str">
        <f t="shared" si="14"/>
        <v/>
      </c>
      <c r="L41" s="32" t="str">
        <f t="shared" si="15"/>
        <v/>
      </c>
    </row>
    <row r="42" spans="2:12" x14ac:dyDescent="0.2">
      <c r="B42" s="43" t="str">
        <f t="shared" si="8"/>
        <v/>
      </c>
      <c r="C42" s="42" t="str">
        <f t="shared" si="9"/>
        <v/>
      </c>
      <c r="D42" s="44" t="str">
        <f t="shared" si="10"/>
        <v/>
      </c>
      <c r="E42" s="42" t="str">
        <f t="shared" si="11"/>
        <v/>
      </c>
      <c r="F42" s="45" t="str">
        <f t="shared" si="12"/>
        <v/>
      </c>
      <c r="G42" s="45" t="str">
        <f t="shared" si="13"/>
        <v/>
      </c>
      <c r="H42" s="48" t="str">
        <f>IF(K42="","",ABS(IF($D$5="debitor",N($C$5),-N($C$5))+SUM($F$8:F42)-SUM($G$8:G42)))</f>
        <v/>
      </c>
      <c r="I42" s="49" t="str">
        <f>IF(K42="","",IF(IF($D$5="debitor",N($C$5),-N($C$5))+SUM($F$8:F42)-SUM($G$8:G42)&gt;=0,"D","C"))</f>
        <v/>
      </c>
      <c r="K42" s="32" t="str">
        <f t="shared" si="14"/>
        <v/>
      </c>
      <c r="L42" s="32" t="str">
        <f t="shared" si="15"/>
        <v/>
      </c>
    </row>
    <row r="43" spans="2:12" x14ac:dyDescent="0.2">
      <c r="B43" s="43" t="str">
        <f t="shared" si="8"/>
        <v/>
      </c>
      <c r="C43" s="42" t="str">
        <f t="shared" si="9"/>
        <v/>
      </c>
      <c r="D43" s="44" t="str">
        <f t="shared" si="10"/>
        <v/>
      </c>
      <c r="E43" s="42" t="str">
        <f t="shared" si="11"/>
        <v/>
      </c>
      <c r="F43" s="45" t="str">
        <f t="shared" si="12"/>
        <v/>
      </c>
      <c r="G43" s="45" t="str">
        <f t="shared" si="13"/>
        <v/>
      </c>
      <c r="H43" s="48" t="str">
        <f>IF(K43="","",ABS(IF($D$5="debitor",N($C$5),-N($C$5))+SUM($F$8:F43)-SUM($G$8:G43)))</f>
        <v/>
      </c>
      <c r="I43" s="49" t="str">
        <f>IF(K43="","",IF(IF($D$5="debitor",N($C$5),-N($C$5))+SUM($F$8:F43)-SUM($G$8:G43)&gt;=0,"D","C"))</f>
        <v/>
      </c>
      <c r="K43" s="32" t="str">
        <f t="shared" si="14"/>
        <v/>
      </c>
      <c r="L43" s="32" t="str">
        <f t="shared" si="15"/>
        <v/>
      </c>
    </row>
    <row r="44" spans="2:12" x14ac:dyDescent="0.2">
      <c r="B44" s="43" t="str">
        <f t="shared" si="8"/>
        <v/>
      </c>
      <c r="C44" s="42" t="str">
        <f t="shared" si="9"/>
        <v/>
      </c>
      <c r="D44" s="44" t="str">
        <f t="shared" si="10"/>
        <v/>
      </c>
      <c r="E44" s="42" t="str">
        <f t="shared" si="11"/>
        <v/>
      </c>
      <c r="F44" s="45" t="str">
        <f t="shared" si="12"/>
        <v/>
      </c>
      <c r="G44" s="45" t="str">
        <f t="shared" si="13"/>
        <v/>
      </c>
      <c r="H44" s="48" t="str">
        <f>IF(K44="","",ABS(IF($D$5="debitor",N($C$5),-N($C$5))+SUM($F$8:F44)-SUM($G$8:G44)))</f>
        <v/>
      </c>
      <c r="I44" s="49" t="str">
        <f>IF(K44="","",IF(IF($D$5="debitor",N($C$5),-N($C$5))+SUM($F$8:F44)-SUM($G$8:G44)&gt;=0,"D","C"))</f>
        <v/>
      </c>
      <c r="K44" s="32" t="str">
        <f t="shared" si="14"/>
        <v/>
      </c>
      <c r="L44" s="32" t="str">
        <f t="shared" si="15"/>
        <v/>
      </c>
    </row>
    <row r="45" spans="2:12" x14ac:dyDescent="0.2">
      <c r="B45" s="43" t="str">
        <f t="shared" si="8"/>
        <v/>
      </c>
      <c r="C45" s="42" t="str">
        <f t="shared" si="9"/>
        <v/>
      </c>
      <c r="D45" s="44" t="str">
        <f t="shared" si="10"/>
        <v/>
      </c>
      <c r="E45" s="42" t="str">
        <f t="shared" si="11"/>
        <v/>
      </c>
      <c r="F45" s="45" t="str">
        <f t="shared" si="12"/>
        <v/>
      </c>
      <c r="G45" s="45" t="str">
        <f t="shared" si="13"/>
        <v/>
      </c>
      <c r="H45" s="48" t="str">
        <f>IF(K45="","",ABS(IF($D$5="debitor",N($C$5),-N($C$5))+SUM($F$8:F45)-SUM($G$8:G45)))</f>
        <v/>
      </c>
      <c r="I45" s="49" t="str">
        <f>IF(K45="","",IF(IF($D$5="debitor",N($C$5),-N($C$5))+SUM($F$8:F45)-SUM($G$8:G45)&gt;=0,"D","C"))</f>
        <v/>
      </c>
      <c r="K45" s="32" t="str">
        <f t="shared" si="14"/>
        <v/>
      </c>
      <c r="L45" s="32" t="str">
        <f t="shared" si="15"/>
        <v/>
      </c>
    </row>
    <row r="46" spans="2:12" x14ac:dyDescent="0.2">
      <c r="B46" s="43" t="str">
        <f t="shared" si="8"/>
        <v/>
      </c>
      <c r="C46" s="42" t="str">
        <f t="shared" si="9"/>
        <v/>
      </c>
      <c r="D46" s="44" t="str">
        <f t="shared" si="10"/>
        <v/>
      </c>
      <c r="E46" s="42" t="str">
        <f t="shared" si="11"/>
        <v/>
      </c>
      <c r="F46" s="45" t="str">
        <f t="shared" si="12"/>
        <v/>
      </c>
      <c r="G46" s="45" t="str">
        <f t="shared" si="13"/>
        <v/>
      </c>
      <c r="H46" s="48" t="str">
        <f>IF(K46="","",ABS(IF($D$5="debitor",N($C$5),-N($C$5))+SUM($F$8:F46)-SUM($G$8:G46)))</f>
        <v/>
      </c>
      <c r="I46" s="49" t="str">
        <f>IF(K46="","",IF(IF($D$5="debitor",N($C$5),-N($C$5))+SUM($F$8:F46)-SUM($G$8:G46)&gt;=0,"D","C"))</f>
        <v/>
      </c>
      <c r="K46" s="32" t="str">
        <f t="shared" si="14"/>
        <v/>
      </c>
      <c r="L46" s="32" t="str">
        <f t="shared" si="15"/>
        <v/>
      </c>
    </row>
    <row r="47" spans="2:12" x14ac:dyDescent="0.2">
      <c r="B47" s="43" t="str">
        <f t="shared" si="8"/>
        <v/>
      </c>
      <c r="C47" s="42" t="str">
        <f t="shared" si="9"/>
        <v/>
      </c>
      <c r="D47" s="44" t="str">
        <f t="shared" si="10"/>
        <v/>
      </c>
      <c r="E47" s="42" t="str">
        <f t="shared" si="11"/>
        <v/>
      </c>
      <c r="F47" s="45" t="str">
        <f t="shared" si="12"/>
        <v/>
      </c>
      <c r="G47" s="45" t="str">
        <f t="shared" si="13"/>
        <v/>
      </c>
      <c r="H47" s="48" t="str">
        <f>IF(K47="","",ABS(IF($D$5="debitor",N($C$5),-N($C$5))+SUM($F$8:F47)-SUM($G$8:G47)))</f>
        <v/>
      </c>
      <c r="I47" s="49" t="str">
        <f>IF(K47="","",IF(IF($D$5="debitor",N($C$5),-N($C$5))+SUM($F$8:F47)-SUM($G$8:G47)&gt;=0,"D","C"))</f>
        <v/>
      </c>
      <c r="K47" s="32" t="str">
        <f t="shared" si="14"/>
        <v/>
      </c>
      <c r="L47" s="32" t="str">
        <f t="shared" si="15"/>
        <v/>
      </c>
    </row>
    <row r="48" spans="2:12" x14ac:dyDescent="0.2">
      <c r="B48" s="43" t="str">
        <f t="shared" si="8"/>
        <v/>
      </c>
      <c r="C48" s="42" t="str">
        <f t="shared" si="9"/>
        <v/>
      </c>
      <c r="D48" s="44" t="str">
        <f t="shared" si="10"/>
        <v/>
      </c>
      <c r="E48" s="42" t="str">
        <f t="shared" si="11"/>
        <v/>
      </c>
      <c r="F48" s="45" t="str">
        <f t="shared" si="12"/>
        <v/>
      </c>
      <c r="G48" s="45" t="str">
        <f t="shared" si="13"/>
        <v/>
      </c>
      <c r="H48" s="48" t="str">
        <f>IF(K48="","",ABS(IF($D$5="debitor",N($C$5),-N($C$5))+SUM($F$8:F48)-SUM($G$8:G48)))</f>
        <v/>
      </c>
      <c r="I48" s="49" t="str">
        <f>IF(K48="","",IF(IF($D$5="debitor",N($C$5),-N($C$5))+SUM($F$8:F48)-SUM($G$8:G48)&gt;=0,"D","C"))</f>
        <v/>
      </c>
      <c r="K48" s="32" t="str">
        <f t="shared" si="14"/>
        <v/>
      </c>
      <c r="L48" s="32" t="str">
        <f t="shared" si="15"/>
        <v/>
      </c>
    </row>
    <row r="49" spans="2:12" x14ac:dyDescent="0.2">
      <c r="B49" s="43" t="str">
        <f t="shared" si="8"/>
        <v/>
      </c>
      <c r="C49" s="42" t="str">
        <f t="shared" si="9"/>
        <v/>
      </c>
      <c r="D49" s="44" t="str">
        <f t="shared" si="10"/>
        <v/>
      </c>
      <c r="E49" s="42" t="str">
        <f t="shared" si="11"/>
        <v/>
      </c>
      <c r="F49" s="45" t="str">
        <f t="shared" si="12"/>
        <v/>
      </c>
      <c r="G49" s="45" t="str">
        <f t="shared" si="13"/>
        <v/>
      </c>
      <c r="H49" s="48" t="str">
        <f>IF(K49="","",ABS(IF($D$5="debitor",N($C$5),-N($C$5))+SUM($F$8:F49)-SUM($G$8:G49)))</f>
        <v/>
      </c>
      <c r="I49" s="49" t="str">
        <f>IF(K49="","",IF(IF($D$5="debitor",N($C$5),-N($C$5))+SUM($F$8:F49)-SUM($G$8:G49)&gt;=0,"D","C"))</f>
        <v/>
      </c>
      <c r="K49" s="32" t="str">
        <f t="shared" si="14"/>
        <v/>
      </c>
      <c r="L49" s="32" t="str">
        <f t="shared" si="15"/>
        <v/>
      </c>
    </row>
    <row r="50" spans="2:12" x14ac:dyDescent="0.2">
      <c r="B50" s="43" t="str">
        <f t="shared" si="8"/>
        <v/>
      </c>
      <c r="C50" s="42" t="str">
        <f t="shared" si="9"/>
        <v/>
      </c>
      <c r="D50" s="44" t="str">
        <f t="shared" si="10"/>
        <v/>
      </c>
      <c r="E50" s="42" t="str">
        <f t="shared" si="11"/>
        <v/>
      </c>
      <c r="F50" s="45" t="str">
        <f t="shared" si="12"/>
        <v/>
      </c>
      <c r="G50" s="45" t="str">
        <f t="shared" si="13"/>
        <v/>
      </c>
      <c r="H50" s="48" t="str">
        <f>IF(K50="","",ABS(IF($D$5="debitor",N($C$5),-N($C$5))+SUM($F$8:F50)-SUM($G$8:G50)))</f>
        <v/>
      </c>
      <c r="I50" s="49" t="str">
        <f>IF(K50="","",IF(IF($D$5="debitor",N($C$5),-N($C$5))+SUM($F$8:F50)-SUM($G$8:G50)&gt;=0,"D","C"))</f>
        <v/>
      </c>
      <c r="K50" s="32" t="str">
        <f t="shared" si="14"/>
        <v/>
      </c>
      <c r="L50" s="32" t="str">
        <f t="shared" si="15"/>
        <v/>
      </c>
    </row>
    <row r="51" spans="2:12" x14ac:dyDescent="0.2">
      <c r="B51" s="43" t="str">
        <f t="shared" si="8"/>
        <v/>
      </c>
      <c r="C51" s="42" t="str">
        <f t="shared" si="9"/>
        <v/>
      </c>
      <c r="D51" s="44" t="str">
        <f t="shared" si="10"/>
        <v/>
      </c>
      <c r="E51" s="42" t="str">
        <f t="shared" si="11"/>
        <v/>
      </c>
      <c r="F51" s="45" t="str">
        <f t="shared" si="12"/>
        <v/>
      </c>
      <c r="G51" s="45" t="str">
        <f t="shared" si="13"/>
        <v/>
      </c>
      <c r="H51" s="48" t="str">
        <f>IF(K51="","",ABS(IF($D$5="debitor",N($C$5),-N($C$5))+SUM($F$8:F51)-SUM($G$8:G51)))</f>
        <v/>
      </c>
      <c r="I51" s="49" t="str">
        <f>IF(K51="","",IF(IF($D$5="debitor",N($C$5),-N($C$5))+SUM($F$8:F51)-SUM($G$8:G51)&gt;=0,"D","C"))</f>
        <v/>
      </c>
      <c r="K51" s="32" t="str">
        <f t="shared" si="14"/>
        <v/>
      </c>
      <c r="L51" s="32" t="str">
        <f t="shared" si="15"/>
        <v/>
      </c>
    </row>
    <row r="52" spans="2:12" x14ac:dyDescent="0.2">
      <c r="B52" s="43" t="str">
        <f t="shared" si="8"/>
        <v/>
      </c>
      <c r="C52" s="42" t="str">
        <f t="shared" si="9"/>
        <v/>
      </c>
      <c r="D52" s="44" t="str">
        <f t="shared" si="10"/>
        <v/>
      </c>
      <c r="E52" s="42" t="str">
        <f t="shared" si="11"/>
        <v/>
      </c>
      <c r="F52" s="45" t="str">
        <f t="shared" si="12"/>
        <v/>
      </c>
      <c r="G52" s="45" t="str">
        <f t="shared" si="13"/>
        <v/>
      </c>
      <c r="H52" s="48" t="str">
        <f>IF(K52="","",ABS(IF($D$5="debitor",N($C$5),-N($C$5))+SUM($F$8:F52)-SUM($G$8:G52)))</f>
        <v/>
      </c>
      <c r="I52" s="49" t="str">
        <f>IF(K52="","",IF(IF($D$5="debitor",N($C$5),-N($C$5))+SUM($F$8:F52)-SUM($G$8:G52)&gt;=0,"D","C"))</f>
        <v/>
      </c>
      <c r="K52" s="32" t="str">
        <f t="shared" si="14"/>
        <v/>
      </c>
      <c r="L52" s="32" t="str">
        <f t="shared" si="15"/>
        <v/>
      </c>
    </row>
    <row r="53" spans="2:12" x14ac:dyDescent="0.2">
      <c r="B53" s="43" t="str">
        <f t="shared" si="8"/>
        <v/>
      </c>
      <c r="C53" s="42" t="str">
        <f t="shared" si="9"/>
        <v/>
      </c>
      <c r="D53" s="44" t="str">
        <f t="shared" si="10"/>
        <v/>
      </c>
      <c r="E53" s="42" t="str">
        <f t="shared" si="11"/>
        <v/>
      </c>
      <c r="F53" s="45" t="str">
        <f t="shared" si="12"/>
        <v/>
      </c>
      <c r="G53" s="45" t="str">
        <f t="shared" si="13"/>
        <v/>
      </c>
      <c r="H53" s="48" t="str">
        <f>IF(K53="","",ABS(IF($D$5="debitor",N($C$5),-N($C$5))+SUM($F$8:F53)-SUM($G$8:G53)))</f>
        <v/>
      </c>
      <c r="I53" s="49" t="str">
        <f>IF(K53="","",IF(IF($D$5="debitor",N($C$5),-N($C$5))+SUM($F$8:F53)-SUM($G$8:G53)&gt;=0,"D","C"))</f>
        <v/>
      </c>
      <c r="K53" s="32" t="str">
        <f t="shared" si="14"/>
        <v/>
      </c>
      <c r="L53" s="32" t="str">
        <f t="shared" si="15"/>
        <v/>
      </c>
    </row>
    <row r="54" spans="2:12" x14ac:dyDescent="0.2">
      <c r="B54" s="43" t="str">
        <f t="shared" si="8"/>
        <v/>
      </c>
      <c r="C54" s="42" t="str">
        <f t="shared" si="9"/>
        <v/>
      </c>
      <c r="D54" s="44" t="str">
        <f t="shared" si="10"/>
        <v/>
      </c>
      <c r="E54" s="42" t="str">
        <f t="shared" si="11"/>
        <v/>
      </c>
      <c r="F54" s="45" t="str">
        <f t="shared" si="12"/>
        <v/>
      </c>
      <c r="G54" s="45" t="str">
        <f t="shared" si="13"/>
        <v/>
      </c>
      <c r="H54" s="48" t="str">
        <f>IF(K54="","",ABS(IF($D$5="debitor",N($C$5),-N($C$5))+SUM($F$8:F54)-SUM($G$8:G54)))</f>
        <v/>
      </c>
      <c r="I54" s="49" t="str">
        <f>IF(K54="","",IF(IF($D$5="debitor",N($C$5),-N($C$5))+SUM($F$8:F54)-SUM($G$8:G54)&gt;=0,"D","C"))</f>
        <v/>
      </c>
      <c r="K54" s="32" t="str">
        <f t="shared" si="14"/>
        <v/>
      </c>
      <c r="L54" s="32" t="str">
        <f t="shared" si="15"/>
        <v/>
      </c>
    </row>
    <row r="55" spans="2:12" x14ac:dyDescent="0.2">
      <c r="B55" s="43" t="str">
        <f t="shared" si="8"/>
        <v/>
      </c>
      <c r="C55" s="42" t="str">
        <f t="shared" si="9"/>
        <v/>
      </c>
      <c r="D55" s="44" t="str">
        <f t="shared" si="10"/>
        <v/>
      </c>
      <c r="E55" s="42" t="str">
        <f t="shared" si="11"/>
        <v/>
      </c>
      <c r="F55" s="45" t="str">
        <f t="shared" si="12"/>
        <v/>
      </c>
      <c r="G55" s="45" t="str">
        <f t="shared" si="13"/>
        <v/>
      </c>
      <c r="H55" s="48" t="str">
        <f>IF(K55="","",ABS(IF($D$5="debitor",N($C$5),-N($C$5))+SUM($F$8:F55)-SUM($G$8:G55)))</f>
        <v/>
      </c>
      <c r="I55" s="49" t="str">
        <f>IF(K55="","",IF(IF($D$5="debitor",N($C$5),-N($C$5))+SUM($F$8:F55)-SUM($G$8:G55)&gt;=0,"D","C"))</f>
        <v/>
      </c>
      <c r="K55" s="32" t="str">
        <f t="shared" si="14"/>
        <v/>
      </c>
      <c r="L55" s="32" t="str">
        <f t="shared" si="15"/>
        <v/>
      </c>
    </row>
    <row r="56" spans="2:12" x14ac:dyDescent="0.2">
      <c r="B56" s="43" t="str">
        <f t="shared" si="8"/>
        <v/>
      </c>
      <c r="C56" s="42" t="str">
        <f t="shared" si="9"/>
        <v/>
      </c>
      <c r="D56" s="44" t="str">
        <f t="shared" si="10"/>
        <v/>
      </c>
      <c r="E56" s="42" t="str">
        <f t="shared" si="11"/>
        <v/>
      </c>
      <c r="F56" s="45" t="str">
        <f t="shared" si="12"/>
        <v/>
      </c>
      <c r="G56" s="45" t="str">
        <f t="shared" si="13"/>
        <v/>
      </c>
      <c r="H56" s="48" t="str">
        <f>IF(K56="","",ABS(IF($D$5="debitor",N($C$5),-N($C$5))+SUM($F$8:F56)-SUM($G$8:G56)))</f>
        <v/>
      </c>
      <c r="I56" s="49" t="str">
        <f>IF(K56="","",IF(IF($D$5="debitor",N($C$5),-N($C$5))+SUM($F$8:F56)-SUM($G$8:G56)&gt;=0,"D","C"))</f>
        <v/>
      </c>
      <c r="K56" s="32" t="str">
        <f t="shared" si="14"/>
        <v/>
      </c>
      <c r="L56" s="32" t="str">
        <f t="shared" si="15"/>
        <v/>
      </c>
    </row>
    <row r="57" spans="2:12" x14ac:dyDescent="0.2">
      <c r="B57" s="43" t="str">
        <f t="shared" si="8"/>
        <v/>
      </c>
      <c r="C57" s="42" t="str">
        <f t="shared" si="9"/>
        <v/>
      </c>
      <c r="D57" s="44" t="str">
        <f t="shared" si="10"/>
        <v/>
      </c>
      <c r="E57" s="42" t="str">
        <f t="shared" si="11"/>
        <v/>
      </c>
      <c r="F57" s="45" t="str">
        <f t="shared" si="12"/>
        <v/>
      </c>
      <c r="G57" s="45" t="str">
        <f t="shared" si="13"/>
        <v/>
      </c>
      <c r="H57" s="48" t="str">
        <f>IF(K57="","",ABS(IF($D$5="debitor",N($C$5),-N($C$5))+SUM($F$8:F57)-SUM($G$8:G57)))</f>
        <v/>
      </c>
      <c r="I57" s="49" t="str">
        <f>IF(K57="","",IF(IF($D$5="debitor",N($C$5),-N($C$5))+SUM($F$8:F57)-SUM($G$8:G57)&gt;=0,"D","C"))</f>
        <v/>
      </c>
      <c r="K57" s="32" t="str">
        <f t="shared" si="14"/>
        <v/>
      </c>
      <c r="L57" s="32" t="str">
        <f t="shared" si="15"/>
        <v/>
      </c>
    </row>
    <row r="58" spans="2:12" x14ac:dyDescent="0.2">
      <c r="B58" s="43" t="str">
        <f t="shared" si="8"/>
        <v/>
      </c>
      <c r="C58" s="42" t="str">
        <f t="shared" si="9"/>
        <v/>
      </c>
      <c r="D58" s="44" t="str">
        <f t="shared" si="10"/>
        <v/>
      </c>
      <c r="E58" s="42" t="str">
        <f t="shared" si="11"/>
        <v/>
      </c>
      <c r="F58" s="45" t="str">
        <f t="shared" si="12"/>
        <v/>
      </c>
      <c r="G58" s="45" t="str">
        <f t="shared" si="13"/>
        <v/>
      </c>
      <c r="H58" s="48" t="str">
        <f>IF(K58="","",ABS(IF($D$5="debitor",N($C$5),-N($C$5))+SUM($F$8:F58)-SUM($G$8:G58)))</f>
        <v/>
      </c>
      <c r="I58" s="49" t="str">
        <f>IF(K58="","",IF(IF($D$5="debitor",N($C$5),-N($C$5))+SUM($F$8:F58)-SUM($G$8:G58)&gt;=0,"D","C"))</f>
        <v/>
      </c>
      <c r="K58" s="32" t="str">
        <f t="shared" si="14"/>
        <v/>
      </c>
      <c r="L58" s="32" t="str">
        <f t="shared" si="15"/>
        <v/>
      </c>
    </row>
    <row r="59" spans="2:12" x14ac:dyDescent="0.2">
      <c r="B59" s="43" t="str">
        <f t="shared" si="8"/>
        <v/>
      </c>
      <c r="C59" s="42" t="str">
        <f t="shared" si="9"/>
        <v/>
      </c>
      <c r="D59" s="44" t="str">
        <f t="shared" si="10"/>
        <v/>
      </c>
      <c r="E59" s="42" t="str">
        <f t="shared" si="11"/>
        <v/>
      </c>
      <c r="F59" s="45" t="str">
        <f t="shared" si="12"/>
        <v/>
      </c>
      <c r="G59" s="45" t="str">
        <f t="shared" si="13"/>
        <v/>
      </c>
      <c r="H59" s="48" t="str">
        <f>IF(K59="","",ABS(IF($D$5="debitor",N($C$5),-N($C$5))+SUM($F$8:F59)-SUM($G$8:G59)))</f>
        <v/>
      </c>
      <c r="I59" s="49" t="str">
        <f>IF(K59="","",IF(IF($D$5="debitor",N($C$5),-N($C$5))+SUM($F$8:F59)-SUM($G$8:G59)&gt;=0,"D","C"))</f>
        <v/>
      </c>
      <c r="K59" s="32" t="str">
        <f t="shared" si="14"/>
        <v/>
      </c>
      <c r="L59" s="32" t="str">
        <f t="shared" si="15"/>
        <v/>
      </c>
    </row>
    <row r="60" spans="2:12" x14ac:dyDescent="0.2">
      <c r="B60" s="43" t="str">
        <f t="shared" si="8"/>
        <v/>
      </c>
      <c r="C60" s="42" t="str">
        <f t="shared" si="9"/>
        <v/>
      </c>
      <c r="D60" s="44" t="str">
        <f t="shared" si="10"/>
        <v/>
      </c>
      <c r="E60" s="42" t="str">
        <f t="shared" si="11"/>
        <v/>
      </c>
      <c r="F60" s="45" t="str">
        <f t="shared" si="12"/>
        <v/>
      </c>
      <c r="G60" s="45" t="str">
        <f t="shared" si="13"/>
        <v/>
      </c>
      <c r="H60" s="48" t="str">
        <f>IF(K60="","",ABS(IF($D$5="debitor",N($C$5),-N($C$5))+SUM($F$8:F60)-SUM($G$8:G60)))</f>
        <v/>
      </c>
      <c r="I60" s="49" t="str">
        <f>IF(K60="","",IF(IF($D$5="debitor",N($C$5),-N($C$5))+SUM($F$8:F60)-SUM($G$8:G60)&gt;=0,"D","C"))</f>
        <v/>
      </c>
      <c r="K60" s="32" t="str">
        <f t="shared" si="14"/>
        <v/>
      </c>
      <c r="L60" s="32" t="str">
        <f t="shared" si="15"/>
        <v/>
      </c>
    </row>
    <row r="61" spans="2:12" x14ac:dyDescent="0.2">
      <c r="B61" s="43" t="str">
        <f t="shared" si="8"/>
        <v/>
      </c>
      <c r="C61" s="42" t="str">
        <f t="shared" si="9"/>
        <v/>
      </c>
      <c r="D61" s="44" t="str">
        <f t="shared" si="10"/>
        <v/>
      </c>
      <c r="E61" s="42" t="str">
        <f t="shared" si="11"/>
        <v/>
      </c>
      <c r="F61" s="45" t="str">
        <f t="shared" si="12"/>
        <v/>
      </c>
      <c r="G61" s="45" t="str">
        <f t="shared" si="13"/>
        <v/>
      </c>
      <c r="H61" s="48" t="str">
        <f>IF(K61="","",ABS(IF($D$5="debitor",N($C$5),-N($C$5))+SUM($F$8:F61)-SUM($G$8:G61)))</f>
        <v/>
      </c>
      <c r="I61" s="49" t="str">
        <f>IF(K61="","",IF(IF($D$5="debitor",N($C$5),-N($C$5))+SUM($F$8:F61)-SUM($G$8:G61)&gt;=0,"D","C"))</f>
        <v/>
      </c>
      <c r="K61" s="32" t="str">
        <f t="shared" si="14"/>
        <v/>
      </c>
      <c r="L61" s="32" t="str">
        <f t="shared" si="15"/>
        <v/>
      </c>
    </row>
    <row r="62" spans="2:12" x14ac:dyDescent="0.2">
      <c r="B62" s="43" t="str">
        <f t="shared" si="8"/>
        <v/>
      </c>
      <c r="C62" s="42" t="str">
        <f t="shared" si="9"/>
        <v/>
      </c>
      <c r="D62" s="44" t="str">
        <f t="shared" si="10"/>
        <v/>
      </c>
      <c r="E62" s="42" t="str">
        <f t="shared" si="11"/>
        <v/>
      </c>
      <c r="F62" s="45" t="str">
        <f t="shared" si="12"/>
        <v/>
      </c>
      <c r="G62" s="45" t="str">
        <f t="shared" si="13"/>
        <v/>
      </c>
      <c r="H62" s="48" t="str">
        <f>IF(K62="","",ABS(IF($D$5="debitor",N($C$5),-N($C$5))+SUM($F$8:F62)-SUM($G$8:G62)))</f>
        <v/>
      </c>
      <c r="I62" s="49" t="str">
        <f>IF(K62="","",IF(IF($D$5="debitor",N($C$5),-N($C$5))+SUM($F$8:F62)-SUM($G$8:G62)&gt;=0,"D","C"))</f>
        <v/>
      </c>
      <c r="K62" s="32" t="str">
        <f t="shared" si="14"/>
        <v/>
      </c>
      <c r="L62" s="32" t="str">
        <f t="shared" si="15"/>
        <v/>
      </c>
    </row>
    <row r="63" spans="2:12" x14ac:dyDescent="0.2">
      <c r="B63" s="43" t="str">
        <f t="shared" si="8"/>
        <v/>
      </c>
      <c r="C63" s="42" t="str">
        <f t="shared" si="9"/>
        <v/>
      </c>
      <c r="D63" s="44" t="str">
        <f t="shared" si="10"/>
        <v/>
      </c>
      <c r="E63" s="42" t="str">
        <f t="shared" si="11"/>
        <v/>
      </c>
      <c r="F63" s="45" t="str">
        <f t="shared" si="12"/>
        <v/>
      </c>
      <c r="G63" s="45" t="str">
        <f t="shared" si="13"/>
        <v/>
      </c>
      <c r="H63" s="48" t="str">
        <f>IF(K63="","",ABS(IF($D$5="debitor",N($C$5),-N($C$5))+SUM($F$8:F63)-SUM($G$8:G63)))</f>
        <v/>
      </c>
      <c r="I63" s="49" t="str">
        <f>IF(K63="","",IF(IF($D$5="debitor",N($C$5),-N($C$5))+SUM($F$8:F63)-SUM($G$8:G63)&gt;=0,"D","C"))</f>
        <v/>
      </c>
      <c r="K63" s="32" t="str">
        <f t="shared" si="14"/>
        <v/>
      </c>
      <c r="L63" s="32" t="str">
        <f t="shared" si="15"/>
        <v/>
      </c>
    </row>
    <row r="64" spans="2:12" x14ac:dyDescent="0.2">
      <c r="B64" s="43" t="str">
        <f t="shared" si="8"/>
        <v/>
      </c>
      <c r="C64" s="42" t="str">
        <f t="shared" si="9"/>
        <v/>
      </c>
      <c r="D64" s="44" t="str">
        <f t="shared" si="10"/>
        <v/>
      </c>
      <c r="E64" s="42" t="str">
        <f t="shared" si="11"/>
        <v/>
      </c>
      <c r="F64" s="45" t="str">
        <f t="shared" si="12"/>
        <v/>
      </c>
      <c r="G64" s="45" t="str">
        <f t="shared" si="13"/>
        <v/>
      </c>
      <c r="H64" s="48" t="str">
        <f>IF(K64="","",ABS(IF($D$5="debitor",N($C$5),-N($C$5))+SUM($F$8:F64)-SUM($G$8:G64)))</f>
        <v/>
      </c>
      <c r="I64" s="49" t="str">
        <f>IF(K64="","",IF(IF($D$5="debitor",N($C$5),-N($C$5))+SUM($F$8:F64)-SUM($G$8:G64)&gt;=0,"D","C"))</f>
        <v/>
      </c>
      <c r="K64" s="32" t="str">
        <f t="shared" si="14"/>
        <v/>
      </c>
      <c r="L64" s="32" t="str">
        <f t="shared" si="15"/>
        <v/>
      </c>
    </row>
    <row r="65" spans="2:12" x14ac:dyDescent="0.2">
      <c r="B65" s="43" t="str">
        <f t="shared" si="8"/>
        <v/>
      </c>
      <c r="C65" s="42" t="str">
        <f t="shared" si="9"/>
        <v/>
      </c>
      <c r="D65" s="44" t="str">
        <f t="shared" si="10"/>
        <v/>
      </c>
      <c r="E65" s="42" t="str">
        <f t="shared" si="11"/>
        <v/>
      </c>
      <c r="F65" s="45" t="str">
        <f t="shared" si="12"/>
        <v/>
      </c>
      <c r="G65" s="45" t="str">
        <f t="shared" si="13"/>
        <v/>
      </c>
      <c r="H65" s="48" t="str">
        <f>IF(K65="","",ABS(IF($D$5="debitor",N($C$5),-N($C$5))+SUM($F$8:F65)-SUM($G$8:G65)))</f>
        <v/>
      </c>
      <c r="I65" s="49" t="str">
        <f>IF(K65="","",IF(IF($D$5="debitor",N($C$5),-N($C$5))+SUM($F$8:F65)-SUM($G$8:G65)&gt;=0,"D","C"))</f>
        <v/>
      </c>
      <c r="K65" s="32" t="str">
        <f t="shared" si="14"/>
        <v/>
      </c>
      <c r="L65" s="32" t="str">
        <f t="shared" si="15"/>
        <v/>
      </c>
    </row>
    <row r="66" spans="2:12" x14ac:dyDescent="0.2">
      <c r="B66" s="43" t="str">
        <f t="shared" si="8"/>
        <v/>
      </c>
      <c r="C66" s="42" t="str">
        <f t="shared" si="9"/>
        <v/>
      </c>
      <c r="D66" s="44" t="str">
        <f t="shared" si="10"/>
        <v/>
      </c>
      <c r="E66" s="42" t="str">
        <f t="shared" si="11"/>
        <v/>
      </c>
      <c r="F66" s="45" t="str">
        <f t="shared" si="12"/>
        <v/>
      </c>
      <c r="G66" s="45" t="str">
        <f t="shared" si="13"/>
        <v/>
      </c>
      <c r="H66" s="48" t="str">
        <f>IF(K66="","",ABS(IF($D$5="debitor",N($C$5),-N($C$5))+SUM($F$8:F66)-SUM($G$8:G66)))</f>
        <v/>
      </c>
      <c r="I66" s="49" t="str">
        <f>IF(K66="","",IF(IF($D$5="debitor",N($C$5),-N($C$5))+SUM($F$8:F66)-SUM($G$8:G66)&gt;=0,"D","C"))</f>
        <v/>
      </c>
      <c r="K66" s="32" t="str">
        <f t="shared" si="14"/>
        <v/>
      </c>
      <c r="L66" s="32" t="str">
        <f t="shared" si="15"/>
        <v/>
      </c>
    </row>
    <row r="67" spans="2:12" x14ac:dyDescent="0.2">
      <c r="B67" s="43" t="str">
        <f t="shared" si="8"/>
        <v/>
      </c>
      <c r="C67" s="42" t="str">
        <f t="shared" si="9"/>
        <v/>
      </c>
      <c r="D67" s="44" t="str">
        <f t="shared" si="10"/>
        <v/>
      </c>
      <c r="E67" s="42" t="str">
        <f t="shared" si="11"/>
        <v/>
      </c>
      <c r="F67" s="45" t="str">
        <f t="shared" si="12"/>
        <v/>
      </c>
      <c r="G67" s="45" t="str">
        <f t="shared" si="13"/>
        <v/>
      </c>
      <c r="H67" s="48" t="str">
        <f>IF(K67="","",ABS(IF($D$5="debitor",N($C$5),-N($C$5))+SUM($F$8:F67)-SUM($G$8:G67)))</f>
        <v/>
      </c>
      <c r="I67" s="49" t="str">
        <f>IF(K67="","",IF(IF($D$5="debitor",N($C$5),-N($C$5))+SUM($F$8:F67)-SUM($G$8:G67)&gt;=0,"D","C"))</f>
        <v/>
      </c>
      <c r="K67" s="32" t="str">
        <f t="shared" si="14"/>
        <v/>
      </c>
      <c r="L67" s="32" t="str">
        <f t="shared" si="15"/>
        <v/>
      </c>
    </row>
    <row r="68" spans="2:12" x14ac:dyDescent="0.2">
      <c r="B68" s="43" t="str">
        <f t="shared" si="8"/>
        <v/>
      </c>
      <c r="C68" s="42" t="str">
        <f t="shared" si="9"/>
        <v/>
      </c>
      <c r="D68" s="44" t="str">
        <f t="shared" si="10"/>
        <v/>
      </c>
      <c r="E68" s="42" t="str">
        <f t="shared" si="11"/>
        <v/>
      </c>
      <c r="F68" s="45" t="str">
        <f t="shared" si="12"/>
        <v/>
      </c>
      <c r="G68" s="45" t="str">
        <f t="shared" si="13"/>
        <v/>
      </c>
      <c r="H68" s="48" t="str">
        <f>IF(K68="","",ABS(IF($D$5="debitor",N($C$5),-N($C$5))+SUM($F$8:F68)-SUM($G$8:G68)))</f>
        <v/>
      </c>
      <c r="I68" s="49" t="str">
        <f>IF(K68="","",IF(IF($D$5="debitor",N($C$5),-N($C$5))+SUM($F$8:F68)-SUM($G$8:G68)&gt;=0,"D","C"))</f>
        <v/>
      </c>
      <c r="K68" s="32" t="str">
        <f t="shared" si="14"/>
        <v/>
      </c>
      <c r="L68" s="32" t="str">
        <f t="shared" si="15"/>
        <v/>
      </c>
    </row>
    <row r="69" spans="2:12" x14ac:dyDescent="0.2">
      <c r="B69" s="43" t="str">
        <f t="shared" si="8"/>
        <v/>
      </c>
      <c r="C69" s="42" t="str">
        <f t="shared" si="9"/>
        <v/>
      </c>
      <c r="D69" s="44" t="str">
        <f t="shared" si="10"/>
        <v/>
      </c>
      <c r="E69" s="42" t="str">
        <f t="shared" si="11"/>
        <v/>
      </c>
      <c r="F69" s="45" t="str">
        <f t="shared" si="12"/>
        <v/>
      </c>
      <c r="G69" s="45" t="str">
        <f t="shared" si="13"/>
        <v/>
      </c>
      <c r="H69" s="48" t="str">
        <f>IF(K69="","",ABS(IF($D$5="debitor",N($C$5),-N($C$5))+SUM($F$8:F69)-SUM($G$8:G69)))</f>
        <v/>
      </c>
      <c r="I69" s="49" t="str">
        <f>IF(K69="","",IF(IF($D$5="debitor",N($C$5),-N($C$5))+SUM($F$8:F69)-SUM($G$8:G69)&gt;=0,"D","C"))</f>
        <v/>
      </c>
      <c r="K69" s="32" t="str">
        <f t="shared" si="14"/>
        <v/>
      </c>
      <c r="L69" s="32" t="str">
        <f t="shared" si="15"/>
        <v/>
      </c>
    </row>
    <row r="70" spans="2:12" x14ac:dyDescent="0.2">
      <c r="B70" s="43" t="str">
        <f t="shared" si="8"/>
        <v/>
      </c>
      <c r="C70" s="42" t="str">
        <f t="shared" si="9"/>
        <v/>
      </c>
      <c r="D70" s="44" t="str">
        <f t="shared" si="10"/>
        <v/>
      </c>
      <c r="E70" s="42" t="str">
        <f t="shared" si="11"/>
        <v/>
      </c>
      <c r="F70" s="45" t="str">
        <f t="shared" si="12"/>
        <v/>
      </c>
      <c r="G70" s="45" t="str">
        <f t="shared" si="13"/>
        <v/>
      </c>
      <c r="H70" s="48" t="str">
        <f>IF(K70="","",ABS(IF($D$5="debitor",N($C$5),-N($C$5))+SUM($F$8:F70)-SUM($G$8:G70)))</f>
        <v/>
      </c>
      <c r="I70" s="49" t="str">
        <f>IF(K70="","",IF(IF($D$5="debitor",N($C$5),-N($C$5))+SUM($F$8:F70)-SUM($G$8:G70)&gt;=0,"D","C"))</f>
        <v/>
      </c>
      <c r="K70" s="32" t="str">
        <f t="shared" si="14"/>
        <v/>
      </c>
      <c r="L70" s="32" t="str">
        <f t="shared" si="15"/>
        <v/>
      </c>
    </row>
    <row r="71" spans="2:12" x14ac:dyDescent="0.2">
      <c r="B71" s="43" t="str">
        <f t="shared" si="8"/>
        <v/>
      </c>
      <c r="C71" s="42" t="str">
        <f t="shared" si="9"/>
        <v/>
      </c>
      <c r="D71" s="44" t="str">
        <f t="shared" si="10"/>
        <v/>
      </c>
      <c r="E71" s="42" t="str">
        <f t="shared" si="11"/>
        <v/>
      </c>
      <c r="F71" s="45" t="str">
        <f t="shared" si="12"/>
        <v/>
      </c>
      <c r="G71" s="45" t="str">
        <f t="shared" si="13"/>
        <v/>
      </c>
      <c r="H71" s="48" t="str">
        <f>IF(K71="","",ABS(IF($D$5="debitor",N($C$5),-N($C$5))+SUM($F$8:F71)-SUM($G$8:G71)))</f>
        <v/>
      </c>
      <c r="I71" s="49" t="str">
        <f>IF(K71="","",IF(IF($D$5="debitor",N($C$5),-N($C$5))+SUM($F$8:F71)-SUM($G$8:G71)&gt;=0,"D","C"))</f>
        <v/>
      </c>
      <c r="K71" s="32" t="str">
        <f t="shared" si="14"/>
        <v/>
      </c>
      <c r="L71" s="32" t="str">
        <f t="shared" si="15"/>
        <v/>
      </c>
    </row>
    <row r="72" spans="2:12" x14ac:dyDescent="0.2">
      <c r="B72" s="43" t="str">
        <f t="shared" ref="B72:B103" si="16">IF(K72="","",INDEX(ArData,L72))</f>
        <v/>
      </c>
      <c r="C72" s="42" t="str">
        <f t="shared" ref="C72:C103" si="17">IF(K72="","",INDEX(ArNr,L72))</f>
        <v/>
      </c>
      <c r="D72" s="44" t="str">
        <f t="shared" ref="D72:D103" si="18">IF(K72="","",INDEX(ArExp,L72))</f>
        <v/>
      </c>
      <c r="E72" s="42" t="str">
        <f t="shared" ref="E72:E103" si="19">IF(K72="","",IF(LEFT(INDEX(ArD,L72),LEN($C$4))=$C$4,INDEX(ArC,L72),INDEX(ArD,L72)))</f>
        <v/>
      </c>
      <c r="F72" s="45" t="str">
        <f t="shared" ref="F72:F103" si="20">IF(K72="","",IF(LEFT(INDEX(ArD,L72),LEN($C$4))=$C$4,INDEX(ArSuma,L72),0))</f>
        <v/>
      </c>
      <c r="G72" s="45" t="str">
        <f t="shared" ref="G72:G103" si="21">IF(K72="","",IF(LEFT(INDEX(ArC,L72),LEN($C$4))=$C$4,INDEX(ArSuma,L72),0))</f>
        <v/>
      </c>
      <c r="H72" s="48" t="str">
        <f>IF(K72="","",ABS(IF($D$5="debitor",N($C$5),-N($C$5))+SUM($F$8:F72)-SUM($G$8:G72)))</f>
        <v/>
      </c>
      <c r="I72" s="49" t="str">
        <f>IF(K72="","",IF(IF($D$5="debitor",N($C$5),-N($C$5))+SUM($F$8:F72)-SUM($G$8:G72)&gt;=0,"D","C"))</f>
        <v/>
      </c>
      <c r="K72" s="32" t="str">
        <f t="shared" ref="K72:K103" si="22">IFERROR(_xlfn.AGGREGATE(15,6,ArSort/(((LEFT(ArD,LEN($C$4))=$C$4)+(LEFT(ArC,LEN($C$4))=$C$4))*($C$4&lt;&gt;"")*ISNUMBER(ArSort)&gt;0),ROW()-7),"")</f>
        <v/>
      </c>
      <c r="L72" s="32" t="str">
        <f t="shared" ref="L72:L103" si="23">IF(K72="","",MOD(K72,100000)-4)</f>
        <v/>
      </c>
    </row>
    <row r="73" spans="2:12" x14ac:dyDescent="0.2">
      <c r="B73" s="43" t="str">
        <f t="shared" si="16"/>
        <v/>
      </c>
      <c r="C73" s="42" t="str">
        <f t="shared" si="17"/>
        <v/>
      </c>
      <c r="D73" s="44" t="str">
        <f t="shared" si="18"/>
        <v/>
      </c>
      <c r="E73" s="42" t="str">
        <f t="shared" si="19"/>
        <v/>
      </c>
      <c r="F73" s="45" t="str">
        <f t="shared" si="20"/>
        <v/>
      </c>
      <c r="G73" s="45" t="str">
        <f t="shared" si="21"/>
        <v/>
      </c>
      <c r="H73" s="48" t="str">
        <f>IF(K73="","",ABS(IF($D$5="debitor",N($C$5),-N($C$5))+SUM($F$8:F73)-SUM($G$8:G73)))</f>
        <v/>
      </c>
      <c r="I73" s="49" t="str">
        <f>IF(K73="","",IF(IF($D$5="debitor",N($C$5),-N($C$5))+SUM($F$8:F73)-SUM($G$8:G73)&gt;=0,"D","C"))</f>
        <v/>
      </c>
      <c r="K73" s="32" t="str">
        <f t="shared" si="22"/>
        <v/>
      </c>
      <c r="L73" s="32" t="str">
        <f t="shared" si="23"/>
        <v/>
      </c>
    </row>
    <row r="74" spans="2:12" x14ac:dyDescent="0.2">
      <c r="B74" s="43" t="str">
        <f t="shared" si="16"/>
        <v/>
      </c>
      <c r="C74" s="42" t="str">
        <f t="shared" si="17"/>
        <v/>
      </c>
      <c r="D74" s="44" t="str">
        <f t="shared" si="18"/>
        <v/>
      </c>
      <c r="E74" s="42" t="str">
        <f t="shared" si="19"/>
        <v/>
      </c>
      <c r="F74" s="45" t="str">
        <f t="shared" si="20"/>
        <v/>
      </c>
      <c r="G74" s="45" t="str">
        <f t="shared" si="21"/>
        <v/>
      </c>
      <c r="H74" s="48" t="str">
        <f>IF(K74="","",ABS(IF($D$5="debitor",N($C$5),-N($C$5))+SUM($F$8:F74)-SUM($G$8:G74)))</f>
        <v/>
      </c>
      <c r="I74" s="49" t="str">
        <f>IF(K74="","",IF(IF($D$5="debitor",N($C$5),-N($C$5))+SUM($F$8:F74)-SUM($G$8:G74)&gt;=0,"D","C"))</f>
        <v/>
      </c>
      <c r="K74" s="32" t="str">
        <f t="shared" si="22"/>
        <v/>
      </c>
      <c r="L74" s="32" t="str">
        <f t="shared" si="23"/>
        <v/>
      </c>
    </row>
    <row r="75" spans="2:12" x14ac:dyDescent="0.2">
      <c r="B75" s="43" t="str">
        <f t="shared" si="16"/>
        <v/>
      </c>
      <c r="C75" s="42" t="str">
        <f t="shared" si="17"/>
        <v/>
      </c>
      <c r="D75" s="44" t="str">
        <f t="shared" si="18"/>
        <v/>
      </c>
      <c r="E75" s="42" t="str">
        <f t="shared" si="19"/>
        <v/>
      </c>
      <c r="F75" s="45" t="str">
        <f t="shared" si="20"/>
        <v/>
      </c>
      <c r="G75" s="45" t="str">
        <f t="shared" si="21"/>
        <v/>
      </c>
      <c r="H75" s="48" t="str">
        <f>IF(K75="","",ABS(IF($D$5="debitor",N($C$5),-N($C$5))+SUM($F$8:F75)-SUM($G$8:G75)))</f>
        <v/>
      </c>
      <c r="I75" s="49" t="str">
        <f>IF(K75="","",IF(IF($D$5="debitor",N($C$5),-N($C$5))+SUM($F$8:F75)-SUM($G$8:G75)&gt;=0,"D","C"))</f>
        <v/>
      </c>
      <c r="K75" s="32" t="str">
        <f t="shared" si="22"/>
        <v/>
      </c>
      <c r="L75" s="32" t="str">
        <f t="shared" si="23"/>
        <v/>
      </c>
    </row>
    <row r="76" spans="2:12" x14ac:dyDescent="0.2">
      <c r="B76" s="43" t="str">
        <f t="shared" si="16"/>
        <v/>
      </c>
      <c r="C76" s="42" t="str">
        <f t="shared" si="17"/>
        <v/>
      </c>
      <c r="D76" s="44" t="str">
        <f t="shared" si="18"/>
        <v/>
      </c>
      <c r="E76" s="42" t="str">
        <f t="shared" si="19"/>
        <v/>
      </c>
      <c r="F76" s="45" t="str">
        <f t="shared" si="20"/>
        <v/>
      </c>
      <c r="G76" s="45" t="str">
        <f t="shared" si="21"/>
        <v/>
      </c>
      <c r="H76" s="48" t="str">
        <f>IF(K76="","",ABS(IF($D$5="debitor",N($C$5),-N($C$5))+SUM($F$8:F76)-SUM($G$8:G76)))</f>
        <v/>
      </c>
      <c r="I76" s="49" t="str">
        <f>IF(K76="","",IF(IF($D$5="debitor",N($C$5),-N($C$5))+SUM($F$8:F76)-SUM($G$8:G76)&gt;=0,"D","C"))</f>
        <v/>
      </c>
      <c r="K76" s="32" t="str">
        <f t="shared" si="22"/>
        <v/>
      </c>
      <c r="L76" s="32" t="str">
        <f t="shared" si="23"/>
        <v/>
      </c>
    </row>
    <row r="77" spans="2:12" x14ac:dyDescent="0.2">
      <c r="B77" s="43" t="str">
        <f t="shared" si="16"/>
        <v/>
      </c>
      <c r="C77" s="42" t="str">
        <f t="shared" si="17"/>
        <v/>
      </c>
      <c r="D77" s="44" t="str">
        <f t="shared" si="18"/>
        <v/>
      </c>
      <c r="E77" s="42" t="str">
        <f t="shared" si="19"/>
        <v/>
      </c>
      <c r="F77" s="45" t="str">
        <f t="shared" si="20"/>
        <v/>
      </c>
      <c r="G77" s="45" t="str">
        <f t="shared" si="21"/>
        <v/>
      </c>
      <c r="H77" s="48" t="str">
        <f>IF(K77="","",ABS(IF($D$5="debitor",N($C$5),-N($C$5))+SUM($F$8:F77)-SUM($G$8:G77)))</f>
        <v/>
      </c>
      <c r="I77" s="49" t="str">
        <f>IF(K77="","",IF(IF($D$5="debitor",N($C$5),-N($C$5))+SUM($F$8:F77)-SUM($G$8:G77)&gt;=0,"D","C"))</f>
        <v/>
      </c>
      <c r="K77" s="32" t="str">
        <f t="shared" si="22"/>
        <v/>
      </c>
      <c r="L77" s="32" t="str">
        <f t="shared" si="23"/>
        <v/>
      </c>
    </row>
    <row r="78" spans="2:12" x14ac:dyDescent="0.2">
      <c r="B78" s="43" t="str">
        <f t="shared" si="16"/>
        <v/>
      </c>
      <c r="C78" s="42" t="str">
        <f t="shared" si="17"/>
        <v/>
      </c>
      <c r="D78" s="44" t="str">
        <f t="shared" si="18"/>
        <v/>
      </c>
      <c r="E78" s="42" t="str">
        <f t="shared" si="19"/>
        <v/>
      </c>
      <c r="F78" s="45" t="str">
        <f t="shared" si="20"/>
        <v/>
      </c>
      <c r="G78" s="45" t="str">
        <f t="shared" si="21"/>
        <v/>
      </c>
      <c r="H78" s="48" t="str">
        <f>IF(K78="","",ABS(IF($D$5="debitor",N($C$5),-N($C$5))+SUM($F$8:F78)-SUM($G$8:G78)))</f>
        <v/>
      </c>
      <c r="I78" s="49" t="str">
        <f>IF(K78="","",IF(IF($D$5="debitor",N($C$5),-N($C$5))+SUM($F$8:F78)-SUM($G$8:G78)&gt;=0,"D","C"))</f>
        <v/>
      </c>
      <c r="K78" s="32" t="str">
        <f t="shared" si="22"/>
        <v/>
      </c>
      <c r="L78" s="32" t="str">
        <f t="shared" si="23"/>
        <v/>
      </c>
    </row>
    <row r="79" spans="2:12" x14ac:dyDescent="0.2">
      <c r="B79" s="43" t="str">
        <f t="shared" si="16"/>
        <v/>
      </c>
      <c r="C79" s="42" t="str">
        <f t="shared" si="17"/>
        <v/>
      </c>
      <c r="D79" s="44" t="str">
        <f t="shared" si="18"/>
        <v/>
      </c>
      <c r="E79" s="42" t="str">
        <f t="shared" si="19"/>
        <v/>
      </c>
      <c r="F79" s="45" t="str">
        <f t="shared" si="20"/>
        <v/>
      </c>
      <c r="G79" s="45" t="str">
        <f t="shared" si="21"/>
        <v/>
      </c>
      <c r="H79" s="48" t="str">
        <f>IF(K79="","",ABS(IF($D$5="debitor",N($C$5),-N($C$5))+SUM($F$8:F79)-SUM($G$8:G79)))</f>
        <v/>
      </c>
      <c r="I79" s="49" t="str">
        <f>IF(K79="","",IF(IF($D$5="debitor",N($C$5),-N($C$5))+SUM($F$8:F79)-SUM($G$8:G79)&gt;=0,"D","C"))</f>
        <v/>
      </c>
      <c r="K79" s="32" t="str">
        <f t="shared" si="22"/>
        <v/>
      </c>
      <c r="L79" s="32" t="str">
        <f t="shared" si="23"/>
        <v/>
      </c>
    </row>
    <row r="80" spans="2:12" x14ac:dyDescent="0.2">
      <c r="B80" s="43" t="str">
        <f t="shared" si="16"/>
        <v/>
      </c>
      <c r="C80" s="42" t="str">
        <f t="shared" si="17"/>
        <v/>
      </c>
      <c r="D80" s="44" t="str">
        <f t="shared" si="18"/>
        <v/>
      </c>
      <c r="E80" s="42" t="str">
        <f t="shared" si="19"/>
        <v/>
      </c>
      <c r="F80" s="45" t="str">
        <f t="shared" si="20"/>
        <v/>
      </c>
      <c r="G80" s="45" t="str">
        <f t="shared" si="21"/>
        <v/>
      </c>
      <c r="H80" s="48" t="str">
        <f>IF(K80="","",ABS(IF($D$5="debitor",N($C$5),-N($C$5))+SUM($F$8:F80)-SUM($G$8:G80)))</f>
        <v/>
      </c>
      <c r="I80" s="49" t="str">
        <f>IF(K80="","",IF(IF($D$5="debitor",N($C$5),-N($C$5))+SUM($F$8:F80)-SUM($G$8:G80)&gt;=0,"D","C"))</f>
        <v/>
      </c>
      <c r="K80" s="32" t="str">
        <f t="shared" si="22"/>
        <v/>
      </c>
      <c r="L80" s="32" t="str">
        <f t="shared" si="23"/>
        <v/>
      </c>
    </row>
    <row r="81" spans="2:12" x14ac:dyDescent="0.2">
      <c r="B81" s="43" t="str">
        <f t="shared" si="16"/>
        <v/>
      </c>
      <c r="C81" s="42" t="str">
        <f t="shared" si="17"/>
        <v/>
      </c>
      <c r="D81" s="44" t="str">
        <f t="shared" si="18"/>
        <v/>
      </c>
      <c r="E81" s="42" t="str">
        <f t="shared" si="19"/>
        <v/>
      </c>
      <c r="F81" s="45" t="str">
        <f t="shared" si="20"/>
        <v/>
      </c>
      <c r="G81" s="45" t="str">
        <f t="shared" si="21"/>
        <v/>
      </c>
      <c r="H81" s="48" t="str">
        <f>IF(K81="","",ABS(IF($D$5="debitor",N($C$5),-N($C$5))+SUM($F$8:F81)-SUM($G$8:G81)))</f>
        <v/>
      </c>
      <c r="I81" s="49" t="str">
        <f>IF(K81="","",IF(IF($D$5="debitor",N($C$5),-N($C$5))+SUM($F$8:F81)-SUM($G$8:G81)&gt;=0,"D","C"))</f>
        <v/>
      </c>
      <c r="K81" s="32" t="str">
        <f t="shared" si="22"/>
        <v/>
      </c>
      <c r="L81" s="32" t="str">
        <f t="shared" si="23"/>
        <v/>
      </c>
    </row>
    <row r="82" spans="2:12" x14ac:dyDescent="0.2">
      <c r="B82" s="43" t="str">
        <f t="shared" si="16"/>
        <v/>
      </c>
      <c r="C82" s="42" t="str">
        <f t="shared" si="17"/>
        <v/>
      </c>
      <c r="D82" s="44" t="str">
        <f t="shared" si="18"/>
        <v/>
      </c>
      <c r="E82" s="42" t="str">
        <f t="shared" si="19"/>
        <v/>
      </c>
      <c r="F82" s="45" t="str">
        <f t="shared" si="20"/>
        <v/>
      </c>
      <c r="G82" s="45" t="str">
        <f t="shared" si="21"/>
        <v/>
      </c>
      <c r="H82" s="48" t="str">
        <f>IF(K82="","",ABS(IF($D$5="debitor",N($C$5),-N($C$5))+SUM($F$8:F82)-SUM($G$8:G82)))</f>
        <v/>
      </c>
      <c r="I82" s="49" t="str">
        <f>IF(K82="","",IF(IF($D$5="debitor",N($C$5),-N($C$5))+SUM($F$8:F82)-SUM($G$8:G82)&gt;=0,"D","C"))</f>
        <v/>
      </c>
      <c r="K82" s="32" t="str">
        <f t="shared" si="22"/>
        <v/>
      </c>
      <c r="L82" s="32" t="str">
        <f t="shared" si="23"/>
        <v/>
      </c>
    </row>
    <row r="83" spans="2:12" x14ac:dyDescent="0.2">
      <c r="B83" s="43" t="str">
        <f t="shared" si="16"/>
        <v/>
      </c>
      <c r="C83" s="42" t="str">
        <f t="shared" si="17"/>
        <v/>
      </c>
      <c r="D83" s="44" t="str">
        <f t="shared" si="18"/>
        <v/>
      </c>
      <c r="E83" s="42" t="str">
        <f t="shared" si="19"/>
        <v/>
      </c>
      <c r="F83" s="45" t="str">
        <f t="shared" si="20"/>
        <v/>
      </c>
      <c r="G83" s="45" t="str">
        <f t="shared" si="21"/>
        <v/>
      </c>
      <c r="H83" s="48" t="str">
        <f>IF(K83="","",ABS(IF($D$5="debitor",N($C$5),-N($C$5))+SUM($F$8:F83)-SUM($G$8:G83)))</f>
        <v/>
      </c>
      <c r="I83" s="49" t="str">
        <f>IF(K83="","",IF(IF($D$5="debitor",N($C$5),-N($C$5))+SUM($F$8:F83)-SUM($G$8:G83)&gt;=0,"D","C"))</f>
        <v/>
      </c>
      <c r="K83" s="32" t="str">
        <f t="shared" si="22"/>
        <v/>
      </c>
      <c r="L83" s="32" t="str">
        <f t="shared" si="23"/>
        <v/>
      </c>
    </row>
    <row r="84" spans="2:12" x14ac:dyDescent="0.2">
      <c r="B84" s="43" t="str">
        <f t="shared" si="16"/>
        <v/>
      </c>
      <c r="C84" s="42" t="str">
        <f t="shared" si="17"/>
        <v/>
      </c>
      <c r="D84" s="44" t="str">
        <f t="shared" si="18"/>
        <v/>
      </c>
      <c r="E84" s="42" t="str">
        <f t="shared" si="19"/>
        <v/>
      </c>
      <c r="F84" s="45" t="str">
        <f t="shared" si="20"/>
        <v/>
      </c>
      <c r="G84" s="45" t="str">
        <f t="shared" si="21"/>
        <v/>
      </c>
      <c r="H84" s="48" t="str">
        <f>IF(K84="","",ABS(IF($D$5="debitor",N($C$5),-N($C$5))+SUM($F$8:F84)-SUM($G$8:G84)))</f>
        <v/>
      </c>
      <c r="I84" s="49" t="str">
        <f>IF(K84="","",IF(IF($D$5="debitor",N($C$5),-N($C$5))+SUM($F$8:F84)-SUM($G$8:G84)&gt;=0,"D","C"))</f>
        <v/>
      </c>
      <c r="K84" s="32" t="str">
        <f t="shared" si="22"/>
        <v/>
      </c>
      <c r="L84" s="32" t="str">
        <f t="shared" si="23"/>
        <v/>
      </c>
    </row>
    <row r="85" spans="2:12" x14ac:dyDescent="0.2">
      <c r="B85" s="43" t="str">
        <f t="shared" si="16"/>
        <v/>
      </c>
      <c r="C85" s="42" t="str">
        <f t="shared" si="17"/>
        <v/>
      </c>
      <c r="D85" s="44" t="str">
        <f t="shared" si="18"/>
        <v/>
      </c>
      <c r="E85" s="42" t="str">
        <f t="shared" si="19"/>
        <v/>
      </c>
      <c r="F85" s="45" t="str">
        <f t="shared" si="20"/>
        <v/>
      </c>
      <c r="G85" s="45" t="str">
        <f t="shared" si="21"/>
        <v/>
      </c>
      <c r="H85" s="48" t="str">
        <f>IF(K85="","",ABS(IF($D$5="debitor",N($C$5),-N($C$5))+SUM($F$8:F85)-SUM($G$8:G85)))</f>
        <v/>
      </c>
      <c r="I85" s="49" t="str">
        <f>IF(K85="","",IF(IF($D$5="debitor",N($C$5),-N($C$5))+SUM($F$8:F85)-SUM($G$8:G85)&gt;=0,"D","C"))</f>
        <v/>
      </c>
      <c r="K85" s="32" t="str">
        <f t="shared" si="22"/>
        <v/>
      </c>
      <c r="L85" s="32" t="str">
        <f t="shared" si="23"/>
        <v/>
      </c>
    </row>
    <row r="86" spans="2:12" x14ac:dyDescent="0.2">
      <c r="B86" s="43" t="str">
        <f t="shared" si="16"/>
        <v/>
      </c>
      <c r="C86" s="42" t="str">
        <f t="shared" si="17"/>
        <v/>
      </c>
      <c r="D86" s="44" t="str">
        <f t="shared" si="18"/>
        <v/>
      </c>
      <c r="E86" s="42" t="str">
        <f t="shared" si="19"/>
        <v/>
      </c>
      <c r="F86" s="45" t="str">
        <f t="shared" si="20"/>
        <v/>
      </c>
      <c r="G86" s="45" t="str">
        <f t="shared" si="21"/>
        <v/>
      </c>
      <c r="H86" s="48" t="str">
        <f>IF(K86="","",ABS(IF($D$5="debitor",N($C$5),-N($C$5))+SUM($F$8:F86)-SUM($G$8:G86)))</f>
        <v/>
      </c>
      <c r="I86" s="49" t="str">
        <f>IF(K86="","",IF(IF($D$5="debitor",N($C$5),-N($C$5))+SUM($F$8:F86)-SUM($G$8:G86)&gt;=0,"D","C"))</f>
        <v/>
      </c>
      <c r="K86" s="32" t="str">
        <f t="shared" si="22"/>
        <v/>
      </c>
      <c r="L86" s="32" t="str">
        <f t="shared" si="23"/>
        <v/>
      </c>
    </row>
    <row r="87" spans="2:12" x14ac:dyDescent="0.2">
      <c r="B87" s="43" t="str">
        <f t="shared" si="16"/>
        <v/>
      </c>
      <c r="C87" s="42" t="str">
        <f t="shared" si="17"/>
        <v/>
      </c>
      <c r="D87" s="44" t="str">
        <f t="shared" si="18"/>
        <v/>
      </c>
      <c r="E87" s="42" t="str">
        <f t="shared" si="19"/>
        <v/>
      </c>
      <c r="F87" s="45" t="str">
        <f t="shared" si="20"/>
        <v/>
      </c>
      <c r="G87" s="45" t="str">
        <f t="shared" si="21"/>
        <v/>
      </c>
      <c r="H87" s="48" t="str">
        <f>IF(K87="","",ABS(IF($D$5="debitor",N($C$5),-N($C$5))+SUM($F$8:F87)-SUM($G$8:G87)))</f>
        <v/>
      </c>
      <c r="I87" s="49" t="str">
        <f>IF(K87="","",IF(IF($D$5="debitor",N($C$5),-N($C$5))+SUM($F$8:F87)-SUM($G$8:G87)&gt;=0,"D","C"))</f>
        <v/>
      </c>
      <c r="K87" s="32" t="str">
        <f t="shared" si="22"/>
        <v/>
      </c>
      <c r="L87" s="32" t="str">
        <f t="shared" si="23"/>
        <v/>
      </c>
    </row>
    <row r="88" spans="2:12" x14ac:dyDescent="0.2">
      <c r="B88" s="43" t="str">
        <f t="shared" si="16"/>
        <v/>
      </c>
      <c r="C88" s="42" t="str">
        <f t="shared" si="17"/>
        <v/>
      </c>
      <c r="D88" s="44" t="str">
        <f t="shared" si="18"/>
        <v/>
      </c>
      <c r="E88" s="42" t="str">
        <f t="shared" si="19"/>
        <v/>
      </c>
      <c r="F88" s="45" t="str">
        <f t="shared" si="20"/>
        <v/>
      </c>
      <c r="G88" s="45" t="str">
        <f t="shared" si="21"/>
        <v/>
      </c>
      <c r="H88" s="48" t="str">
        <f>IF(K88="","",ABS(IF($D$5="debitor",N($C$5),-N($C$5))+SUM($F$8:F88)-SUM($G$8:G88)))</f>
        <v/>
      </c>
      <c r="I88" s="49" t="str">
        <f>IF(K88="","",IF(IF($D$5="debitor",N($C$5),-N($C$5))+SUM($F$8:F88)-SUM($G$8:G88)&gt;=0,"D","C"))</f>
        <v/>
      </c>
      <c r="K88" s="32" t="str">
        <f t="shared" si="22"/>
        <v/>
      </c>
      <c r="L88" s="32" t="str">
        <f t="shared" si="23"/>
        <v/>
      </c>
    </row>
    <row r="89" spans="2:12" x14ac:dyDescent="0.2">
      <c r="B89" s="43" t="str">
        <f t="shared" si="16"/>
        <v/>
      </c>
      <c r="C89" s="42" t="str">
        <f t="shared" si="17"/>
        <v/>
      </c>
      <c r="D89" s="44" t="str">
        <f t="shared" si="18"/>
        <v/>
      </c>
      <c r="E89" s="42" t="str">
        <f t="shared" si="19"/>
        <v/>
      </c>
      <c r="F89" s="45" t="str">
        <f t="shared" si="20"/>
        <v/>
      </c>
      <c r="G89" s="45" t="str">
        <f t="shared" si="21"/>
        <v/>
      </c>
      <c r="H89" s="48" t="str">
        <f>IF(K89="","",ABS(IF($D$5="debitor",N($C$5),-N($C$5))+SUM($F$8:F89)-SUM($G$8:G89)))</f>
        <v/>
      </c>
      <c r="I89" s="49" t="str">
        <f>IF(K89="","",IF(IF($D$5="debitor",N($C$5),-N($C$5))+SUM($F$8:F89)-SUM($G$8:G89)&gt;=0,"D","C"))</f>
        <v/>
      </c>
      <c r="K89" s="32" t="str">
        <f t="shared" si="22"/>
        <v/>
      </c>
      <c r="L89" s="32" t="str">
        <f t="shared" si="23"/>
        <v/>
      </c>
    </row>
    <row r="90" spans="2:12" x14ac:dyDescent="0.2">
      <c r="B90" s="43" t="str">
        <f t="shared" si="16"/>
        <v/>
      </c>
      <c r="C90" s="42" t="str">
        <f t="shared" si="17"/>
        <v/>
      </c>
      <c r="D90" s="44" t="str">
        <f t="shared" si="18"/>
        <v/>
      </c>
      <c r="E90" s="42" t="str">
        <f t="shared" si="19"/>
        <v/>
      </c>
      <c r="F90" s="45" t="str">
        <f t="shared" si="20"/>
        <v/>
      </c>
      <c r="G90" s="45" t="str">
        <f t="shared" si="21"/>
        <v/>
      </c>
      <c r="H90" s="48" t="str">
        <f>IF(K90="","",ABS(IF($D$5="debitor",N($C$5),-N($C$5))+SUM($F$8:F90)-SUM($G$8:G90)))</f>
        <v/>
      </c>
      <c r="I90" s="49" t="str">
        <f>IF(K90="","",IF(IF($D$5="debitor",N($C$5),-N($C$5))+SUM($F$8:F90)-SUM($G$8:G90)&gt;=0,"D","C"))</f>
        <v/>
      </c>
      <c r="K90" s="32" t="str">
        <f t="shared" si="22"/>
        <v/>
      </c>
      <c r="L90" s="32" t="str">
        <f t="shared" si="23"/>
        <v/>
      </c>
    </row>
    <row r="91" spans="2:12" x14ac:dyDescent="0.2">
      <c r="B91" s="43" t="str">
        <f t="shared" si="16"/>
        <v/>
      </c>
      <c r="C91" s="42" t="str">
        <f t="shared" si="17"/>
        <v/>
      </c>
      <c r="D91" s="44" t="str">
        <f t="shared" si="18"/>
        <v/>
      </c>
      <c r="E91" s="42" t="str">
        <f t="shared" si="19"/>
        <v/>
      </c>
      <c r="F91" s="45" t="str">
        <f t="shared" si="20"/>
        <v/>
      </c>
      <c r="G91" s="45" t="str">
        <f t="shared" si="21"/>
        <v/>
      </c>
      <c r="H91" s="48" t="str">
        <f>IF(K91="","",ABS(IF($D$5="debitor",N($C$5),-N($C$5))+SUM($F$8:F91)-SUM($G$8:G91)))</f>
        <v/>
      </c>
      <c r="I91" s="49" t="str">
        <f>IF(K91="","",IF(IF($D$5="debitor",N($C$5),-N($C$5))+SUM($F$8:F91)-SUM($G$8:G91)&gt;=0,"D","C"))</f>
        <v/>
      </c>
      <c r="K91" s="32" t="str">
        <f t="shared" si="22"/>
        <v/>
      </c>
      <c r="L91" s="32" t="str">
        <f t="shared" si="23"/>
        <v/>
      </c>
    </row>
    <row r="92" spans="2:12" x14ac:dyDescent="0.2">
      <c r="B92" s="43" t="str">
        <f t="shared" si="16"/>
        <v/>
      </c>
      <c r="C92" s="42" t="str">
        <f t="shared" si="17"/>
        <v/>
      </c>
      <c r="D92" s="44" t="str">
        <f t="shared" si="18"/>
        <v/>
      </c>
      <c r="E92" s="42" t="str">
        <f t="shared" si="19"/>
        <v/>
      </c>
      <c r="F92" s="45" t="str">
        <f t="shared" si="20"/>
        <v/>
      </c>
      <c r="G92" s="45" t="str">
        <f t="shared" si="21"/>
        <v/>
      </c>
      <c r="H92" s="48" t="str">
        <f>IF(K92="","",ABS(IF($D$5="debitor",N($C$5),-N($C$5))+SUM($F$8:F92)-SUM($G$8:G92)))</f>
        <v/>
      </c>
      <c r="I92" s="49" t="str">
        <f>IF(K92="","",IF(IF($D$5="debitor",N($C$5),-N($C$5))+SUM($F$8:F92)-SUM($G$8:G92)&gt;=0,"D","C"))</f>
        <v/>
      </c>
      <c r="K92" s="32" t="str">
        <f t="shared" si="22"/>
        <v/>
      </c>
      <c r="L92" s="32" t="str">
        <f t="shared" si="23"/>
        <v/>
      </c>
    </row>
    <row r="93" spans="2:12" x14ac:dyDescent="0.2">
      <c r="B93" s="43" t="str">
        <f t="shared" si="16"/>
        <v/>
      </c>
      <c r="C93" s="42" t="str">
        <f t="shared" si="17"/>
        <v/>
      </c>
      <c r="D93" s="44" t="str">
        <f t="shared" si="18"/>
        <v/>
      </c>
      <c r="E93" s="42" t="str">
        <f t="shared" si="19"/>
        <v/>
      </c>
      <c r="F93" s="45" t="str">
        <f t="shared" si="20"/>
        <v/>
      </c>
      <c r="G93" s="45" t="str">
        <f t="shared" si="21"/>
        <v/>
      </c>
      <c r="H93" s="48" t="str">
        <f>IF(K93="","",ABS(IF($D$5="debitor",N($C$5),-N($C$5))+SUM($F$8:F93)-SUM($G$8:G93)))</f>
        <v/>
      </c>
      <c r="I93" s="49" t="str">
        <f>IF(K93="","",IF(IF($D$5="debitor",N($C$5),-N($C$5))+SUM($F$8:F93)-SUM($G$8:G93)&gt;=0,"D","C"))</f>
        <v/>
      </c>
      <c r="K93" s="32" t="str">
        <f t="shared" si="22"/>
        <v/>
      </c>
      <c r="L93" s="32" t="str">
        <f t="shared" si="23"/>
        <v/>
      </c>
    </row>
    <row r="94" spans="2:12" x14ac:dyDescent="0.2">
      <c r="B94" s="43" t="str">
        <f t="shared" si="16"/>
        <v/>
      </c>
      <c r="C94" s="42" t="str">
        <f t="shared" si="17"/>
        <v/>
      </c>
      <c r="D94" s="44" t="str">
        <f t="shared" si="18"/>
        <v/>
      </c>
      <c r="E94" s="42" t="str">
        <f t="shared" si="19"/>
        <v/>
      </c>
      <c r="F94" s="45" t="str">
        <f t="shared" si="20"/>
        <v/>
      </c>
      <c r="G94" s="45" t="str">
        <f t="shared" si="21"/>
        <v/>
      </c>
      <c r="H94" s="48" t="str">
        <f>IF(K94="","",ABS(IF($D$5="debitor",N($C$5),-N($C$5))+SUM($F$8:F94)-SUM($G$8:G94)))</f>
        <v/>
      </c>
      <c r="I94" s="49" t="str">
        <f>IF(K94="","",IF(IF($D$5="debitor",N($C$5),-N($C$5))+SUM($F$8:F94)-SUM($G$8:G94)&gt;=0,"D","C"))</f>
        <v/>
      </c>
      <c r="K94" s="32" t="str">
        <f t="shared" si="22"/>
        <v/>
      </c>
      <c r="L94" s="32" t="str">
        <f t="shared" si="23"/>
        <v/>
      </c>
    </row>
    <row r="95" spans="2:12" x14ac:dyDescent="0.2">
      <c r="B95" s="43" t="str">
        <f t="shared" si="16"/>
        <v/>
      </c>
      <c r="C95" s="42" t="str">
        <f t="shared" si="17"/>
        <v/>
      </c>
      <c r="D95" s="44" t="str">
        <f t="shared" si="18"/>
        <v/>
      </c>
      <c r="E95" s="42" t="str">
        <f t="shared" si="19"/>
        <v/>
      </c>
      <c r="F95" s="45" t="str">
        <f t="shared" si="20"/>
        <v/>
      </c>
      <c r="G95" s="45" t="str">
        <f t="shared" si="21"/>
        <v/>
      </c>
      <c r="H95" s="48" t="str">
        <f>IF(K95="","",ABS(IF($D$5="debitor",N($C$5),-N($C$5))+SUM($F$8:F95)-SUM($G$8:G95)))</f>
        <v/>
      </c>
      <c r="I95" s="49" t="str">
        <f>IF(K95="","",IF(IF($D$5="debitor",N($C$5),-N($C$5))+SUM($F$8:F95)-SUM($G$8:G95)&gt;=0,"D","C"))</f>
        <v/>
      </c>
      <c r="K95" s="32" t="str">
        <f t="shared" si="22"/>
        <v/>
      </c>
      <c r="L95" s="32" t="str">
        <f t="shared" si="23"/>
        <v/>
      </c>
    </row>
    <row r="96" spans="2:12" x14ac:dyDescent="0.2">
      <c r="B96" s="43" t="str">
        <f t="shared" si="16"/>
        <v/>
      </c>
      <c r="C96" s="42" t="str">
        <f t="shared" si="17"/>
        <v/>
      </c>
      <c r="D96" s="44" t="str">
        <f t="shared" si="18"/>
        <v/>
      </c>
      <c r="E96" s="42" t="str">
        <f t="shared" si="19"/>
        <v/>
      </c>
      <c r="F96" s="45" t="str">
        <f t="shared" si="20"/>
        <v/>
      </c>
      <c r="G96" s="45" t="str">
        <f t="shared" si="21"/>
        <v/>
      </c>
      <c r="H96" s="48" t="str">
        <f>IF(K96="","",ABS(IF($D$5="debitor",N($C$5),-N($C$5))+SUM($F$8:F96)-SUM($G$8:G96)))</f>
        <v/>
      </c>
      <c r="I96" s="49" t="str">
        <f>IF(K96="","",IF(IF($D$5="debitor",N($C$5),-N($C$5))+SUM($F$8:F96)-SUM($G$8:G96)&gt;=0,"D","C"))</f>
        <v/>
      </c>
      <c r="K96" s="32" t="str">
        <f t="shared" si="22"/>
        <v/>
      </c>
      <c r="L96" s="32" t="str">
        <f t="shared" si="23"/>
        <v/>
      </c>
    </row>
    <row r="97" spans="2:12" x14ac:dyDescent="0.2">
      <c r="B97" s="43" t="str">
        <f t="shared" si="16"/>
        <v/>
      </c>
      <c r="C97" s="42" t="str">
        <f t="shared" si="17"/>
        <v/>
      </c>
      <c r="D97" s="44" t="str">
        <f t="shared" si="18"/>
        <v/>
      </c>
      <c r="E97" s="42" t="str">
        <f t="shared" si="19"/>
        <v/>
      </c>
      <c r="F97" s="45" t="str">
        <f t="shared" si="20"/>
        <v/>
      </c>
      <c r="G97" s="45" t="str">
        <f t="shared" si="21"/>
        <v/>
      </c>
      <c r="H97" s="48" t="str">
        <f>IF(K97="","",ABS(IF($D$5="debitor",N($C$5),-N($C$5))+SUM($F$8:F97)-SUM($G$8:G97)))</f>
        <v/>
      </c>
      <c r="I97" s="49" t="str">
        <f>IF(K97="","",IF(IF($D$5="debitor",N($C$5),-N($C$5))+SUM($F$8:F97)-SUM($G$8:G97)&gt;=0,"D","C"))</f>
        <v/>
      </c>
      <c r="K97" s="32" t="str">
        <f t="shared" si="22"/>
        <v/>
      </c>
      <c r="L97" s="32" t="str">
        <f t="shared" si="23"/>
        <v/>
      </c>
    </row>
    <row r="98" spans="2:12" x14ac:dyDescent="0.2">
      <c r="B98" s="43" t="str">
        <f t="shared" si="16"/>
        <v/>
      </c>
      <c r="C98" s="42" t="str">
        <f t="shared" si="17"/>
        <v/>
      </c>
      <c r="D98" s="44" t="str">
        <f t="shared" si="18"/>
        <v/>
      </c>
      <c r="E98" s="42" t="str">
        <f t="shared" si="19"/>
        <v/>
      </c>
      <c r="F98" s="45" t="str">
        <f t="shared" si="20"/>
        <v/>
      </c>
      <c r="G98" s="45" t="str">
        <f t="shared" si="21"/>
        <v/>
      </c>
      <c r="H98" s="48" t="str">
        <f>IF(K98="","",ABS(IF($D$5="debitor",N($C$5),-N($C$5))+SUM($F$8:F98)-SUM($G$8:G98)))</f>
        <v/>
      </c>
      <c r="I98" s="49" t="str">
        <f>IF(K98="","",IF(IF($D$5="debitor",N($C$5),-N($C$5))+SUM($F$8:F98)-SUM($G$8:G98)&gt;=0,"D","C"))</f>
        <v/>
      </c>
      <c r="K98" s="32" t="str">
        <f t="shared" si="22"/>
        <v/>
      </c>
      <c r="L98" s="32" t="str">
        <f t="shared" si="23"/>
        <v/>
      </c>
    </row>
    <row r="99" spans="2:12" x14ac:dyDescent="0.2">
      <c r="B99" s="43" t="str">
        <f t="shared" si="16"/>
        <v/>
      </c>
      <c r="C99" s="42" t="str">
        <f t="shared" si="17"/>
        <v/>
      </c>
      <c r="D99" s="44" t="str">
        <f t="shared" si="18"/>
        <v/>
      </c>
      <c r="E99" s="42" t="str">
        <f t="shared" si="19"/>
        <v/>
      </c>
      <c r="F99" s="45" t="str">
        <f t="shared" si="20"/>
        <v/>
      </c>
      <c r="G99" s="45" t="str">
        <f t="shared" si="21"/>
        <v/>
      </c>
      <c r="H99" s="48" t="str">
        <f>IF(K99="","",ABS(IF($D$5="debitor",N($C$5),-N($C$5))+SUM($F$8:F99)-SUM($G$8:G99)))</f>
        <v/>
      </c>
      <c r="I99" s="49" t="str">
        <f>IF(K99="","",IF(IF($D$5="debitor",N($C$5),-N($C$5))+SUM($F$8:F99)-SUM($G$8:G99)&gt;=0,"D","C"))</f>
        <v/>
      </c>
      <c r="K99" s="32" t="str">
        <f t="shared" si="22"/>
        <v/>
      </c>
      <c r="L99" s="32" t="str">
        <f t="shared" si="23"/>
        <v/>
      </c>
    </row>
    <row r="100" spans="2:12" x14ac:dyDescent="0.2">
      <c r="B100" s="43" t="str">
        <f t="shared" si="16"/>
        <v/>
      </c>
      <c r="C100" s="42" t="str">
        <f t="shared" si="17"/>
        <v/>
      </c>
      <c r="D100" s="44" t="str">
        <f t="shared" si="18"/>
        <v/>
      </c>
      <c r="E100" s="42" t="str">
        <f t="shared" si="19"/>
        <v/>
      </c>
      <c r="F100" s="45" t="str">
        <f t="shared" si="20"/>
        <v/>
      </c>
      <c r="G100" s="45" t="str">
        <f t="shared" si="21"/>
        <v/>
      </c>
      <c r="H100" s="48" t="str">
        <f>IF(K100="","",ABS(IF($D$5="debitor",N($C$5),-N($C$5))+SUM($F$8:F100)-SUM($G$8:G100)))</f>
        <v/>
      </c>
      <c r="I100" s="49" t="str">
        <f>IF(K100="","",IF(IF($D$5="debitor",N($C$5),-N($C$5))+SUM($F$8:F100)-SUM($G$8:G100)&gt;=0,"D","C"))</f>
        <v/>
      </c>
      <c r="K100" s="32" t="str">
        <f t="shared" si="22"/>
        <v/>
      </c>
      <c r="L100" s="32" t="str">
        <f t="shared" si="23"/>
        <v/>
      </c>
    </row>
    <row r="101" spans="2:12" x14ac:dyDescent="0.2">
      <c r="B101" s="43" t="str">
        <f t="shared" si="16"/>
        <v/>
      </c>
      <c r="C101" s="42" t="str">
        <f t="shared" si="17"/>
        <v/>
      </c>
      <c r="D101" s="44" t="str">
        <f t="shared" si="18"/>
        <v/>
      </c>
      <c r="E101" s="42" t="str">
        <f t="shared" si="19"/>
        <v/>
      </c>
      <c r="F101" s="45" t="str">
        <f t="shared" si="20"/>
        <v/>
      </c>
      <c r="G101" s="45" t="str">
        <f t="shared" si="21"/>
        <v/>
      </c>
      <c r="H101" s="48" t="str">
        <f>IF(K101="","",ABS(IF($D$5="debitor",N($C$5),-N($C$5))+SUM($F$8:F101)-SUM($G$8:G101)))</f>
        <v/>
      </c>
      <c r="I101" s="49" t="str">
        <f>IF(K101="","",IF(IF($D$5="debitor",N($C$5),-N($C$5))+SUM($F$8:F101)-SUM($G$8:G101)&gt;=0,"D","C"))</f>
        <v/>
      </c>
      <c r="K101" s="32" t="str">
        <f t="shared" si="22"/>
        <v/>
      </c>
      <c r="L101" s="32" t="str">
        <f t="shared" si="23"/>
        <v/>
      </c>
    </row>
    <row r="102" spans="2:12" x14ac:dyDescent="0.2">
      <c r="B102" s="43" t="str">
        <f t="shared" si="16"/>
        <v/>
      </c>
      <c r="C102" s="42" t="str">
        <f t="shared" si="17"/>
        <v/>
      </c>
      <c r="D102" s="44" t="str">
        <f t="shared" si="18"/>
        <v/>
      </c>
      <c r="E102" s="42" t="str">
        <f t="shared" si="19"/>
        <v/>
      </c>
      <c r="F102" s="45" t="str">
        <f t="shared" si="20"/>
        <v/>
      </c>
      <c r="G102" s="45" t="str">
        <f t="shared" si="21"/>
        <v/>
      </c>
      <c r="H102" s="48" t="str">
        <f>IF(K102="","",ABS(IF($D$5="debitor",N($C$5),-N($C$5))+SUM($F$8:F102)-SUM($G$8:G102)))</f>
        <v/>
      </c>
      <c r="I102" s="49" t="str">
        <f>IF(K102="","",IF(IF($D$5="debitor",N($C$5),-N($C$5))+SUM($F$8:F102)-SUM($G$8:G102)&gt;=0,"D","C"))</f>
        <v/>
      </c>
      <c r="K102" s="32" t="str">
        <f t="shared" si="22"/>
        <v/>
      </c>
      <c r="L102" s="32" t="str">
        <f t="shared" si="23"/>
        <v/>
      </c>
    </row>
    <row r="103" spans="2:12" x14ac:dyDescent="0.2">
      <c r="B103" s="43" t="str">
        <f t="shared" si="16"/>
        <v/>
      </c>
      <c r="C103" s="42" t="str">
        <f t="shared" si="17"/>
        <v/>
      </c>
      <c r="D103" s="44" t="str">
        <f t="shared" si="18"/>
        <v/>
      </c>
      <c r="E103" s="42" t="str">
        <f t="shared" si="19"/>
        <v/>
      </c>
      <c r="F103" s="45" t="str">
        <f t="shared" si="20"/>
        <v/>
      </c>
      <c r="G103" s="45" t="str">
        <f t="shared" si="21"/>
        <v/>
      </c>
      <c r="H103" s="48" t="str">
        <f>IF(K103="","",ABS(IF($D$5="debitor",N($C$5),-N($C$5))+SUM($F$8:F103)-SUM($G$8:G103)))</f>
        <v/>
      </c>
      <c r="I103" s="49" t="str">
        <f>IF(K103="","",IF(IF($D$5="debitor",N($C$5),-N($C$5))+SUM($F$8:F103)-SUM($G$8:G103)&gt;=0,"D","C"))</f>
        <v/>
      </c>
      <c r="K103" s="32" t="str">
        <f t="shared" si="22"/>
        <v/>
      </c>
      <c r="L103" s="32" t="str">
        <f t="shared" si="23"/>
        <v/>
      </c>
    </row>
    <row r="104" spans="2:12" x14ac:dyDescent="0.2">
      <c r="B104" s="43" t="str">
        <f t="shared" ref="B104:B135" si="24">IF(K104="","",INDEX(ArData,L104))</f>
        <v/>
      </c>
      <c r="C104" s="42" t="str">
        <f t="shared" ref="C104:C135" si="25">IF(K104="","",INDEX(ArNr,L104))</f>
        <v/>
      </c>
      <c r="D104" s="44" t="str">
        <f t="shared" ref="D104:D135" si="26">IF(K104="","",INDEX(ArExp,L104))</f>
        <v/>
      </c>
      <c r="E104" s="42" t="str">
        <f t="shared" ref="E104:E135" si="27">IF(K104="","",IF(LEFT(INDEX(ArD,L104),LEN($C$4))=$C$4,INDEX(ArC,L104),INDEX(ArD,L104)))</f>
        <v/>
      </c>
      <c r="F104" s="45" t="str">
        <f t="shared" ref="F104:F135" si="28">IF(K104="","",IF(LEFT(INDEX(ArD,L104),LEN($C$4))=$C$4,INDEX(ArSuma,L104),0))</f>
        <v/>
      </c>
      <c r="G104" s="45" t="str">
        <f t="shared" ref="G104:G135" si="29">IF(K104="","",IF(LEFT(INDEX(ArC,L104),LEN($C$4))=$C$4,INDEX(ArSuma,L104),0))</f>
        <v/>
      </c>
      <c r="H104" s="48" t="str">
        <f>IF(K104="","",ABS(IF($D$5="debitor",N($C$5),-N($C$5))+SUM($F$8:F104)-SUM($G$8:G104)))</f>
        <v/>
      </c>
      <c r="I104" s="49" t="str">
        <f>IF(K104="","",IF(IF($D$5="debitor",N($C$5),-N($C$5))+SUM($F$8:F104)-SUM($G$8:G104)&gt;=0,"D","C"))</f>
        <v/>
      </c>
      <c r="K104" s="32" t="str">
        <f t="shared" ref="K104:K135" si="30">IFERROR(_xlfn.AGGREGATE(15,6,ArSort/(((LEFT(ArD,LEN($C$4))=$C$4)+(LEFT(ArC,LEN($C$4))=$C$4))*($C$4&lt;&gt;"")*ISNUMBER(ArSort)&gt;0),ROW()-7),"")</f>
        <v/>
      </c>
      <c r="L104" s="32" t="str">
        <f t="shared" ref="L104:L135" si="31">IF(K104="","",MOD(K104,100000)-4)</f>
        <v/>
      </c>
    </row>
    <row r="105" spans="2:12" x14ac:dyDescent="0.2">
      <c r="B105" s="43" t="str">
        <f t="shared" si="24"/>
        <v/>
      </c>
      <c r="C105" s="42" t="str">
        <f t="shared" si="25"/>
        <v/>
      </c>
      <c r="D105" s="44" t="str">
        <f t="shared" si="26"/>
        <v/>
      </c>
      <c r="E105" s="42" t="str">
        <f t="shared" si="27"/>
        <v/>
      </c>
      <c r="F105" s="45" t="str">
        <f t="shared" si="28"/>
        <v/>
      </c>
      <c r="G105" s="45" t="str">
        <f t="shared" si="29"/>
        <v/>
      </c>
      <c r="H105" s="48" t="str">
        <f>IF(K105="","",ABS(IF($D$5="debitor",N($C$5),-N($C$5))+SUM($F$8:F105)-SUM($G$8:G105)))</f>
        <v/>
      </c>
      <c r="I105" s="49" t="str">
        <f>IF(K105="","",IF(IF($D$5="debitor",N($C$5),-N($C$5))+SUM($F$8:F105)-SUM($G$8:G105)&gt;=0,"D","C"))</f>
        <v/>
      </c>
      <c r="K105" s="32" t="str">
        <f t="shared" si="30"/>
        <v/>
      </c>
      <c r="L105" s="32" t="str">
        <f t="shared" si="31"/>
        <v/>
      </c>
    </row>
    <row r="106" spans="2:12" x14ac:dyDescent="0.2">
      <c r="B106" s="43" t="str">
        <f t="shared" si="24"/>
        <v/>
      </c>
      <c r="C106" s="42" t="str">
        <f t="shared" si="25"/>
        <v/>
      </c>
      <c r="D106" s="44" t="str">
        <f t="shared" si="26"/>
        <v/>
      </c>
      <c r="E106" s="42" t="str">
        <f t="shared" si="27"/>
        <v/>
      </c>
      <c r="F106" s="45" t="str">
        <f t="shared" si="28"/>
        <v/>
      </c>
      <c r="G106" s="45" t="str">
        <f t="shared" si="29"/>
        <v/>
      </c>
      <c r="H106" s="48" t="str">
        <f>IF(K106="","",ABS(IF($D$5="debitor",N($C$5),-N($C$5))+SUM($F$8:F106)-SUM($G$8:G106)))</f>
        <v/>
      </c>
      <c r="I106" s="49" t="str">
        <f>IF(K106="","",IF(IF($D$5="debitor",N($C$5),-N($C$5))+SUM($F$8:F106)-SUM($G$8:G106)&gt;=0,"D","C"))</f>
        <v/>
      </c>
      <c r="K106" s="32" t="str">
        <f t="shared" si="30"/>
        <v/>
      </c>
      <c r="L106" s="32" t="str">
        <f t="shared" si="31"/>
        <v/>
      </c>
    </row>
    <row r="107" spans="2:12" x14ac:dyDescent="0.2">
      <c r="B107" s="43" t="str">
        <f t="shared" si="24"/>
        <v/>
      </c>
      <c r="C107" s="42" t="str">
        <f t="shared" si="25"/>
        <v/>
      </c>
      <c r="D107" s="44" t="str">
        <f t="shared" si="26"/>
        <v/>
      </c>
      <c r="E107" s="42" t="str">
        <f t="shared" si="27"/>
        <v/>
      </c>
      <c r="F107" s="45" t="str">
        <f t="shared" si="28"/>
        <v/>
      </c>
      <c r="G107" s="45" t="str">
        <f t="shared" si="29"/>
        <v/>
      </c>
      <c r="H107" s="48" t="str">
        <f>IF(K107="","",ABS(IF($D$5="debitor",N($C$5),-N($C$5))+SUM($F$8:F107)-SUM($G$8:G107)))</f>
        <v/>
      </c>
      <c r="I107" s="49" t="str">
        <f>IF(K107="","",IF(IF($D$5="debitor",N($C$5),-N($C$5))+SUM($F$8:F107)-SUM($G$8:G107)&gt;=0,"D","C"))</f>
        <v/>
      </c>
      <c r="K107" s="32" t="str">
        <f t="shared" si="30"/>
        <v/>
      </c>
      <c r="L107" s="32" t="str">
        <f t="shared" si="31"/>
        <v/>
      </c>
    </row>
    <row r="108" spans="2:12" x14ac:dyDescent="0.2">
      <c r="B108" s="43" t="str">
        <f t="shared" si="24"/>
        <v/>
      </c>
      <c r="C108" s="42" t="str">
        <f t="shared" si="25"/>
        <v/>
      </c>
      <c r="D108" s="44" t="str">
        <f t="shared" si="26"/>
        <v/>
      </c>
      <c r="E108" s="42" t="str">
        <f t="shared" si="27"/>
        <v/>
      </c>
      <c r="F108" s="45" t="str">
        <f t="shared" si="28"/>
        <v/>
      </c>
      <c r="G108" s="45" t="str">
        <f t="shared" si="29"/>
        <v/>
      </c>
      <c r="H108" s="48" t="str">
        <f>IF(K108="","",ABS(IF($D$5="debitor",N($C$5),-N($C$5))+SUM($F$8:F108)-SUM($G$8:G108)))</f>
        <v/>
      </c>
      <c r="I108" s="49" t="str">
        <f>IF(K108="","",IF(IF($D$5="debitor",N($C$5),-N($C$5))+SUM($F$8:F108)-SUM($G$8:G108)&gt;=0,"D","C"))</f>
        <v/>
      </c>
      <c r="K108" s="32" t="str">
        <f t="shared" si="30"/>
        <v/>
      </c>
      <c r="L108" s="32" t="str">
        <f t="shared" si="31"/>
        <v/>
      </c>
    </row>
    <row r="109" spans="2:12" x14ac:dyDescent="0.2">
      <c r="B109" s="43" t="str">
        <f t="shared" si="24"/>
        <v/>
      </c>
      <c r="C109" s="42" t="str">
        <f t="shared" si="25"/>
        <v/>
      </c>
      <c r="D109" s="44" t="str">
        <f t="shared" si="26"/>
        <v/>
      </c>
      <c r="E109" s="42" t="str">
        <f t="shared" si="27"/>
        <v/>
      </c>
      <c r="F109" s="45" t="str">
        <f t="shared" si="28"/>
        <v/>
      </c>
      <c r="G109" s="45" t="str">
        <f t="shared" si="29"/>
        <v/>
      </c>
      <c r="H109" s="48" t="str">
        <f>IF(K109="","",ABS(IF($D$5="debitor",N($C$5),-N($C$5))+SUM($F$8:F109)-SUM($G$8:G109)))</f>
        <v/>
      </c>
      <c r="I109" s="49" t="str">
        <f>IF(K109="","",IF(IF($D$5="debitor",N($C$5),-N($C$5))+SUM($F$8:F109)-SUM($G$8:G109)&gt;=0,"D","C"))</f>
        <v/>
      </c>
      <c r="K109" s="32" t="str">
        <f t="shared" si="30"/>
        <v/>
      </c>
      <c r="L109" s="32" t="str">
        <f t="shared" si="31"/>
        <v/>
      </c>
    </row>
    <row r="110" spans="2:12" x14ac:dyDescent="0.2">
      <c r="B110" s="43" t="str">
        <f t="shared" si="24"/>
        <v/>
      </c>
      <c r="C110" s="42" t="str">
        <f t="shared" si="25"/>
        <v/>
      </c>
      <c r="D110" s="44" t="str">
        <f t="shared" si="26"/>
        <v/>
      </c>
      <c r="E110" s="42" t="str">
        <f t="shared" si="27"/>
        <v/>
      </c>
      <c r="F110" s="45" t="str">
        <f t="shared" si="28"/>
        <v/>
      </c>
      <c r="G110" s="45" t="str">
        <f t="shared" si="29"/>
        <v/>
      </c>
      <c r="H110" s="48" t="str">
        <f>IF(K110="","",ABS(IF($D$5="debitor",N($C$5),-N($C$5))+SUM($F$8:F110)-SUM($G$8:G110)))</f>
        <v/>
      </c>
      <c r="I110" s="49" t="str">
        <f>IF(K110="","",IF(IF($D$5="debitor",N($C$5),-N($C$5))+SUM($F$8:F110)-SUM($G$8:G110)&gt;=0,"D","C"))</f>
        <v/>
      </c>
      <c r="K110" s="32" t="str">
        <f t="shared" si="30"/>
        <v/>
      </c>
      <c r="L110" s="32" t="str">
        <f t="shared" si="31"/>
        <v/>
      </c>
    </row>
    <row r="111" spans="2:12" x14ac:dyDescent="0.2">
      <c r="B111" s="43" t="str">
        <f t="shared" si="24"/>
        <v/>
      </c>
      <c r="C111" s="42" t="str">
        <f t="shared" si="25"/>
        <v/>
      </c>
      <c r="D111" s="44" t="str">
        <f t="shared" si="26"/>
        <v/>
      </c>
      <c r="E111" s="42" t="str">
        <f t="shared" si="27"/>
        <v/>
      </c>
      <c r="F111" s="45" t="str">
        <f t="shared" si="28"/>
        <v/>
      </c>
      <c r="G111" s="45" t="str">
        <f t="shared" si="29"/>
        <v/>
      </c>
      <c r="H111" s="48" t="str">
        <f>IF(K111="","",ABS(IF($D$5="debitor",N($C$5),-N($C$5))+SUM($F$8:F111)-SUM($G$8:G111)))</f>
        <v/>
      </c>
      <c r="I111" s="49" t="str">
        <f>IF(K111="","",IF(IF($D$5="debitor",N($C$5),-N($C$5))+SUM($F$8:F111)-SUM($G$8:G111)&gt;=0,"D","C"))</f>
        <v/>
      </c>
      <c r="K111" s="32" t="str">
        <f t="shared" si="30"/>
        <v/>
      </c>
      <c r="L111" s="32" t="str">
        <f t="shared" si="31"/>
        <v/>
      </c>
    </row>
    <row r="112" spans="2:12" x14ac:dyDescent="0.2">
      <c r="B112" s="43" t="str">
        <f t="shared" si="24"/>
        <v/>
      </c>
      <c r="C112" s="42" t="str">
        <f t="shared" si="25"/>
        <v/>
      </c>
      <c r="D112" s="44" t="str">
        <f t="shared" si="26"/>
        <v/>
      </c>
      <c r="E112" s="42" t="str">
        <f t="shared" si="27"/>
        <v/>
      </c>
      <c r="F112" s="45" t="str">
        <f t="shared" si="28"/>
        <v/>
      </c>
      <c r="G112" s="45" t="str">
        <f t="shared" si="29"/>
        <v/>
      </c>
      <c r="H112" s="48" t="str">
        <f>IF(K112="","",ABS(IF($D$5="debitor",N($C$5),-N($C$5))+SUM($F$8:F112)-SUM($G$8:G112)))</f>
        <v/>
      </c>
      <c r="I112" s="49" t="str">
        <f>IF(K112="","",IF(IF($D$5="debitor",N($C$5),-N($C$5))+SUM($F$8:F112)-SUM($G$8:G112)&gt;=0,"D","C"))</f>
        <v/>
      </c>
      <c r="K112" s="32" t="str">
        <f t="shared" si="30"/>
        <v/>
      </c>
      <c r="L112" s="32" t="str">
        <f t="shared" si="31"/>
        <v/>
      </c>
    </row>
    <row r="113" spans="2:12" x14ac:dyDescent="0.2">
      <c r="B113" s="43" t="str">
        <f t="shared" si="24"/>
        <v/>
      </c>
      <c r="C113" s="42" t="str">
        <f t="shared" si="25"/>
        <v/>
      </c>
      <c r="D113" s="44" t="str">
        <f t="shared" si="26"/>
        <v/>
      </c>
      <c r="E113" s="42" t="str">
        <f t="shared" si="27"/>
        <v/>
      </c>
      <c r="F113" s="45" t="str">
        <f t="shared" si="28"/>
        <v/>
      </c>
      <c r="G113" s="45" t="str">
        <f t="shared" si="29"/>
        <v/>
      </c>
      <c r="H113" s="48" t="str">
        <f>IF(K113="","",ABS(IF($D$5="debitor",N($C$5),-N($C$5))+SUM($F$8:F113)-SUM($G$8:G113)))</f>
        <v/>
      </c>
      <c r="I113" s="49" t="str">
        <f>IF(K113="","",IF(IF($D$5="debitor",N($C$5),-N($C$5))+SUM($F$8:F113)-SUM($G$8:G113)&gt;=0,"D","C"))</f>
        <v/>
      </c>
      <c r="K113" s="32" t="str">
        <f t="shared" si="30"/>
        <v/>
      </c>
      <c r="L113" s="32" t="str">
        <f t="shared" si="31"/>
        <v/>
      </c>
    </row>
    <row r="114" spans="2:12" x14ac:dyDescent="0.2">
      <c r="B114" s="43" t="str">
        <f t="shared" si="24"/>
        <v/>
      </c>
      <c r="C114" s="42" t="str">
        <f t="shared" si="25"/>
        <v/>
      </c>
      <c r="D114" s="44" t="str">
        <f t="shared" si="26"/>
        <v/>
      </c>
      <c r="E114" s="42" t="str">
        <f t="shared" si="27"/>
        <v/>
      </c>
      <c r="F114" s="45" t="str">
        <f t="shared" si="28"/>
        <v/>
      </c>
      <c r="G114" s="45" t="str">
        <f t="shared" si="29"/>
        <v/>
      </c>
      <c r="H114" s="48" t="str">
        <f>IF(K114="","",ABS(IF($D$5="debitor",N($C$5),-N($C$5))+SUM($F$8:F114)-SUM($G$8:G114)))</f>
        <v/>
      </c>
      <c r="I114" s="49" t="str">
        <f>IF(K114="","",IF(IF($D$5="debitor",N($C$5),-N($C$5))+SUM($F$8:F114)-SUM($G$8:G114)&gt;=0,"D","C"))</f>
        <v/>
      </c>
      <c r="K114" s="32" t="str">
        <f t="shared" si="30"/>
        <v/>
      </c>
      <c r="L114" s="32" t="str">
        <f t="shared" si="31"/>
        <v/>
      </c>
    </row>
    <row r="115" spans="2:12" x14ac:dyDescent="0.2">
      <c r="B115" s="43" t="str">
        <f t="shared" si="24"/>
        <v/>
      </c>
      <c r="C115" s="42" t="str">
        <f t="shared" si="25"/>
        <v/>
      </c>
      <c r="D115" s="44" t="str">
        <f t="shared" si="26"/>
        <v/>
      </c>
      <c r="E115" s="42" t="str">
        <f t="shared" si="27"/>
        <v/>
      </c>
      <c r="F115" s="45" t="str">
        <f t="shared" si="28"/>
        <v/>
      </c>
      <c r="G115" s="45" t="str">
        <f t="shared" si="29"/>
        <v/>
      </c>
      <c r="H115" s="48" t="str">
        <f>IF(K115="","",ABS(IF($D$5="debitor",N($C$5),-N($C$5))+SUM($F$8:F115)-SUM($G$8:G115)))</f>
        <v/>
      </c>
      <c r="I115" s="49" t="str">
        <f>IF(K115="","",IF(IF($D$5="debitor",N($C$5),-N($C$5))+SUM($F$8:F115)-SUM($G$8:G115)&gt;=0,"D","C"))</f>
        <v/>
      </c>
      <c r="K115" s="32" t="str">
        <f t="shared" si="30"/>
        <v/>
      </c>
      <c r="L115" s="32" t="str">
        <f t="shared" si="31"/>
        <v/>
      </c>
    </row>
    <row r="116" spans="2:12" x14ac:dyDescent="0.2">
      <c r="B116" s="43" t="str">
        <f t="shared" si="24"/>
        <v/>
      </c>
      <c r="C116" s="42" t="str">
        <f t="shared" si="25"/>
        <v/>
      </c>
      <c r="D116" s="44" t="str">
        <f t="shared" si="26"/>
        <v/>
      </c>
      <c r="E116" s="42" t="str">
        <f t="shared" si="27"/>
        <v/>
      </c>
      <c r="F116" s="45" t="str">
        <f t="shared" si="28"/>
        <v/>
      </c>
      <c r="G116" s="45" t="str">
        <f t="shared" si="29"/>
        <v/>
      </c>
      <c r="H116" s="48" t="str">
        <f>IF(K116="","",ABS(IF($D$5="debitor",N($C$5),-N($C$5))+SUM($F$8:F116)-SUM($G$8:G116)))</f>
        <v/>
      </c>
      <c r="I116" s="49" t="str">
        <f>IF(K116="","",IF(IF($D$5="debitor",N($C$5),-N($C$5))+SUM($F$8:F116)-SUM($G$8:G116)&gt;=0,"D","C"))</f>
        <v/>
      </c>
      <c r="K116" s="32" t="str">
        <f t="shared" si="30"/>
        <v/>
      </c>
      <c r="L116" s="32" t="str">
        <f t="shared" si="31"/>
        <v/>
      </c>
    </row>
    <row r="117" spans="2:12" x14ac:dyDescent="0.2">
      <c r="B117" s="43" t="str">
        <f t="shared" si="24"/>
        <v/>
      </c>
      <c r="C117" s="42" t="str">
        <f t="shared" si="25"/>
        <v/>
      </c>
      <c r="D117" s="44" t="str">
        <f t="shared" si="26"/>
        <v/>
      </c>
      <c r="E117" s="42" t="str">
        <f t="shared" si="27"/>
        <v/>
      </c>
      <c r="F117" s="45" t="str">
        <f t="shared" si="28"/>
        <v/>
      </c>
      <c r="G117" s="45" t="str">
        <f t="shared" si="29"/>
        <v/>
      </c>
      <c r="H117" s="48" t="str">
        <f>IF(K117="","",ABS(IF($D$5="debitor",N($C$5),-N($C$5))+SUM($F$8:F117)-SUM($G$8:G117)))</f>
        <v/>
      </c>
      <c r="I117" s="49" t="str">
        <f>IF(K117="","",IF(IF($D$5="debitor",N($C$5),-N($C$5))+SUM($F$8:F117)-SUM($G$8:G117)&gt;=0,"D","C"))</f>
        <v/>
      </c>
      <c r="K117" s="32" t="str">
        <f t="shared" si="30"/>
        <v/>
      </c>
      <c r="L117" s="32" t="str">
        <f t="shared" si="31"/>
        <v/>
      </c>
    </row>
    <row r="118" spans="2:12" x14ac:dyDescent="0.2">
      <c r="B118" s="43" t="str">
        <f t="shared" si="24"/>
        <v/>
      </c>
      <c r="C118" s="42" t="str">
        <f t="shared" si="25"/>
        <v/>
      </c>
      <c r="D118" s="44" t="str">
        <f t="shared" si="26"/>
        <v/>
      </c>
      <c r="E118" s="42" t="str">
        <f t="shared" si="27"/>
        <v/>
      </c>
      <c r="F118" s="45" t="str">
        <f t="shared" si="28"/>
        <v/>
      </c>
      <c r="G118" s="45" t="str">
        <f t="shared" si="29"/>
        <v/>
      </c>
      <c r="H118" s="48" t="str">
        <f>IF(K118="","",ABS(IF($D$5="debitor",N($C$5),-N($C$5))+SUM($F$8:F118)-SUM($G$8:G118)))</f>
        <v/>
      </c>
      <c r="I118" s="49" t="str">
        <f>IF(K118="","",IF(IF($D$5="debitor",N($C$5),-N($C$5))+SUM($F$8:F118)-SUM($G$8:G118)&gt;=0,"D","C"))</f>
        <v/>
      </c>
      <c r="K118" s="32" t="str">
        <f t="shared" si="30"/>
        <v/>
      </c>
      <c r="L118" s="32" t="str">
        <f t="shared" si="31"/>
        <v/>
      </c>
    </row>
    <row r="119" spans="2:12" x14ac:dyDescent="0.2">
      <c r="B119" s="43" t="str">
        <f t="shared" si="24"/>
        <v/>
      </c>
      <c r="C119" s="42" t="str">
        <f t="shared" si="25"/>
        <v/>
      </c>
      <c r="D119" s="44" t="str">
        <f t="shared" si="26"/>
        <v/>
      </c>
      <c r="E119" s="42" t="str">
        <f t="shared" si="27"/>
        <v/>
      </c>
      <c r="F119" s="45" t="str">
        <f t="shared" si="28"/>
        <v/>
      </c>
      <c r="G119" s="45" t="str">
        <f t="shared" si="29"/>
        <v/>
      </c>
      <c r="H119" s="48" t="str">
        <f>IF(K119="","",ABS(IF($D$5="debitor",N($C$5),-N($C$5))+SUM($F$8:F119)-SUM($G$8:G119)))</f>
        <v/>
      </c>
      <c r="I119" s="49" t="str">
        <f>IF(K119="","",IF(IF($D$5="debitor",N($C$5),-N($C$5))+SUM($F$8:F119)-SUM($G$8:G119)&gt;=0,"D","C"))</f>
        <v/>
      </c>
      <c r="K119" s="32" t="str">
        <f t="shared" si="30"/>
        <v/>
      </c>
      <c r="L119" s="32" t="str">
        <f t="shared" si="31"/>
        <v/>
      </c>
    </row>
    <row r="120" spans="2:12" x14ac:dyDescent="0.2">
      <c r="B120" s="43" t="str">
        <f t="shared" si="24"/>
        <v/>
      </c>
      <c r="C120" s="42" t="str">
        <f t="shared" si="25"/>
        <v/>
      </c>
      <c r="D120" s="44" t="str">
        <f t="shared" si="26"/>
        <v/>
      </c>
      <c r="E120" s="42" t="str">
        <f t="shared" si="27"/>
        <v/>
      </c>
      <c r="F120" s="45" t="str">
        <f t="shared" si="28"/>
        <v/>
      </c>
      <c r="G120" s="45" t="str">
        <f t="shared" si="29"/>
        <v/>
      </c>
      <c r="H120" s="48" t="str">
        <f>IF(K120="","",ABS(IF($D$5="debitor",N($C$5),-N($C$5))+SUM($F$8:F120)-SUM($G$8:G120)))</f>
        <v/>
      </c>
      <c r="I120" s="49" t="str">
        <f>IF(K120="","",IF(IF($D$5="debitor",N($C$5),-N($C$5))+SUM($F$8:F120)-SUM($G$8:G120)&gt;=0,"D","C"))</f>
        <v/>
      </c>
      <c r="K120" s="32" t="str">
        <f t="shared" si="30"/>
        <v/>
      </c>
      <c r="L120" s="32" t="str">
        <f t="shared" si="31"/>
        <v/>
      </c>
    </row>
    <row r="121" spans="2:12" x14ac:dyDescent="0.2">
      <c r="B121" s="43" t="str">
        <f t="shared" si="24"/>
        <v/>
      </c>
      <c r="C121" s="42" t="str">
        <f t="shared" si="25"/>
        <v/>
      </c>
      <c r="D121" s="44" t="str">
        <f t="shared" si="26"/>
        <v/>
      </c>
      <c r="E121" s="42" t="str">
        <f t="shared" si="27"/>
        <v/>
      </c>
      <c r="F121" s="45" t="str">
        <f t="shared" si="28"/>
        <v/>
      </c>
      <c r="G121" s="45" t="str">
        <f t="shared" si="29"/>
        <v/>
      </c>
      <c r="H121" s="48" t="str">
        <f>IF(K121="","",ABS(IF($D$5="debitor",N($C$5),-N($C$5))+SUM($F$8:F121)-SUM($G$8:G121)))</f>
        <v/>
      </c>
      <c r="I121" s="49" t="str">
        <f>IF(K121="","",IF(IF($D$5="debitor",N($C$5),-N($C$5))+SUM($F$8:F121)-SUM($G$8:G121)&gt;=0,"D","C"))</f>
        <v/>
      </c>
      <c r="K121" s="32" t="str">
        <f t="shared" si="30"/>
        <v/>
      </c>
      <c r="L121" s="32" t="str">
        <f t="shared" si="31"/>
        <v/>
      </c>
    </row>
    <row r="122" spans="2:12" x14ac:dyDescent="0.2">
      <c r="B122" s="43" t="str">
        <f t="shared" si="24"/>
        <v/>
      </c>
      <c r="C122" s="42" t="str">
        <f t="shared" si="25"/>
        <v/>
      </c>
      <c r="D122" s="44" t="str">
        <f t="shared" si="26"/>
        <v/>
      </c>
      <c r="E122" s="42" t="str">
        <f t="shared" si="27"/>
        <v/>
      </c>
      <c r="F122" s="45" t="str">
        <f t="shared" si="28"/>
        <v/>
      </c>
      <c r="G122" s="45" t="str">
        <f t="shared" si="29"/>
        <v/>
      </c>
      <c r="H122" s="48" t="str">
        <f>IF(K122="","",ABS(IF($D$5="debitor",N($C$5),-N($C$5))+SUM($F$8:F122)-SUM($G$8:G122)))</f>
        <v/>
      </c>
      <c r="I122" s="49" t="str">
        <f>IF(K122="","",IF(IF($D$5="debitor",N($C$5),-N($C$5))+SUM($F$8:F122)-SUM($G$8:G122)&gt;=0,"D","C"))</f>
        <v/>
      </c>
      <c r="K122" s="32" t="str">
        <f t="shared" si="30"/>
        <v/>
      </c>
      <c r="L122" s="32" t="str">
        <f t="shared" si="31"/>
        <v/>
      </c>
    </row>
    <row r="123" spans="2:12" x14ac:dyDescent="0.2">
      <c r="B123" s="43" t="str">
        <f t="shared" si="24"/>
        <v/>
      </c>
      <c r="C123" s="42" t="str">
        <f t="shared" si="25"/>
        <v/>
      </c>
      <c r="D123" s="44" t="str">
        <f t="shared" si="26"/>
        <v/>
      </c>
      <c r="E123" s="42" t="str">
        <f t="shared" si="27"/>
        <v/>
      </c>
      <c r="F123" s="45" t="str">
        <f t="shared" si="28"/>
        <v/>
      </c>
      <c r="G123" s="45" t="str">
        <f t="shared" si="29"/>
        <v/>
      </c>
      <c r="H123" s="48" t="str">
        <f>IF(K123="","",ABS(IF($D$5="debitor",N($C$5),-N($C$5))+SUM($F$8:F123)-SUM($G$8:G123)))</f>
        <v/>
      </c>
      <c r="I123" s="49" t="str">
        <f>IF(K123="","",IF(IF($D$5="debitor",N($C$5),-N($C$5))+SUM($F$8:F123)-SUM($G$8:G123)&gt;=0,"D","C"))</f>
        <v/>
      </c>
      <c r="K123" s="32" t="str">
        <f t="shared" si="30"/>
        <v/>
      </c>
      <c r="L123" s="32" t="str">
        <f t="shared" si="31"/>
        <v/>
      </c>
    </row>
    <row r="124" spans="2:12" x14ac:dyDescent="0.2">
      <c r="B124" s="43" t="str">
        <f t="shared" si="24"/>
        <v/>
      </c>
      <c r="C124" s="42" t="str">
        <f t="shared" si="25"/>
        <v/>
      </c>
      <c r="D124" s="44" t="str">
        <f t="shared" si="26"/>
        <v/>
      </c>
      <c r="E124" s="42" t="str">
        <f t="shared" si="27"/>
        <v/>
      </c>
      <c r="F124" s="45" t="str">
        <f t="shared" si="28"/>
        <v/>
      </c>
      <c r="G124" s="45" t="str">
        <f t="shared" si="29"/>
        <v/>
      </c>
      <c r="H124" s="48" t="str">
        <f>IF(K124="","",ABS(IF($D$5="debitor",N($C$5),-N($C$5))+SUM($F$8:F124)-SUM($G$8:G124)))</f>
        <v/>
      </c>
      <c r="I124" s="49" t="str">
        <f>IF(K124="","",IF(IF($D$5="debitor",N($C$5),-N($C$5))+SUM($F$8:F124)-SUM($G$8:G124)&gt;=0,"D","C"))</f>
        <v/>
      </c>
      <c r="K124" s="32" t="str">
        <f t="shared" si="30"/>
        <v/>
      </c>
      <c r="L124" s="32" t="str">
        <f t="shared" si="31"/>
        <v/>
      </c>
    </row>
    <row r="125" spans="2:12" x14ac:dyDescent="0.2">
      <c r="B125" s="43" t="str">
        <f t="shared" si="24"/>
        <v/>
      </c>
      <c r="C125" s="42" t="str">
        <f t="shared" si="25"/>
        <v/>
      </c>
      <c r="D125" s="44" t="str">
        <f t="shared" si="26"/>
        <v/>
      </c>
      <c r="E125" s="42" t="str">
        <f t="shared" si="27"/>
        <v/>
      </c>
      <c r="F125" s="45" t="str">
        <f t="shared" si="28"/>
        <v/>
      </c>
      <c r="G125" s="45" t="str">
        <f t="shared" si="29"/>
        <v/>
      </c>
      <c r="H125" s="48" t="str">
        <f>IF(K125="","",ABS(IF($D$5="debitor",N($C$5),-N($C$5))+SUM($F$8:F125)-SUM($G$8:G125)))</f>
        <v/>
      </c>
      <c r="I125" s="49" t="str">
        <f>IF(K125="","",IF(IF($D$5="debitor",N($C$5),-N($C$5))+SUM($F$8:F125)-SUM($G$8:G125)&gt;=0,"D","C"))</f>
        <v/>
      </c>
      <c r="K125" s="32" t="str">
        <f t="shared" si="30"/>
        <v/>
      </c>
      <c r="L125" s="32" t="str">
        <f t="shared" si="31"/>
        <v/>
      </c>
    </row>
    <row r="126" spans="2:12" x14ac:dyDescent="0.2">
      <c r="B126" s="43" t="str">
        <f t="shared" si="24"/>
        <v/>
      </c>
      <c r="C126" s="42" t="str">
        <f t="shared" si="25"/>
        <v/>
      </c>
      <c r="D126" s="44" t="str">
        <f t="shared" si="26"/>
        <v/>
      </c>
      <c r="E126" s="42" t="str">
        <f t="shared" si="27"/>
        <v/>
      </c>
      <c r="F126" s="45" t="str">
        <f t="shared" si="28"/>
        <v/>
      </c>
      <c r="G126" s="45" t="str">
        <f t="shared" si="29"/>
        <v/>
      </c>
      <c r="H126" s="48" t="str">
        <f>IF(K126="","",ABS(IF($D$5="debitor",N($C$5),-N($C$5))+SUM($F$8:F126)-SUM($G$8:G126)))</f>
        <v/>
      </c>
      <c r="I126" s="49" t="str">
        <f>IF(K126="","",IF(IF($D$5="debitor",N($C$5),-N($C$5))+SUM($F$8:F126)-SUM($G$8:G126)&gt;=0,"D","C"))</f>
        <v/>
      </c>
      <c r="K126" s="32" t="str">
        <f t="shared" si="30"/>
        <v/>
      </c>
      <c r="L126" s="32" t="str">
        <f t="shared" si="31"/>
        <v/>
      </c>
    </row>
    <row r="127" spans="2:12" x14ac:dyDescent="0.2">
      <c r="B127" s="43" t="str">
        <f t="shared" si="24"/>
        <v/>
      </c>
      <c r="C127" s="42" t="str">
        <f t="shared" si="25"/>
        <v/>
      </c>
      <c r="D127" s="44" t="str">
        <f t="shared" si="26"/>
        <v/>
      </c>
      <c r="E127" s="42" t="str">
        <f t="shared" si="27"/>
        <v/>
      </c>
      <c r="F127" s="45" t="str">
        <f t="shared" si="28"/>
        <v/>
      </c>
      <c r="G127" s="45" t="str">
        <f t="shared" si="29"/>
        <v/>
      </c>
      <c r="H127" s="48" t="str">
        <f>IF(K127="","",ABS(IF($D$5="debitor",N($C$5),-N($C$5))+SUM($F$8:F127)-SUM($G$8:G127)))</f>
        <v/>
      </c>
      <c r="I127" s="49" t="str">
        <f>IF(K127="","",IF(IF($D$5="debitor",N($C$5),-N($C$5))+SUM($F$8:F127)-SUM($G$8:G127)&gt;=0,"D","C"))</f>
        <v/>
      </c>
      <c r="K127" s="32" t="str">
        <f t="shared" si="30"/>
        <v/>
      </c>
      <c r="L127" s="32" t="str">
        <f t="shared" si="31"/>
        <v/>
      </c>
    </row>
    <row r="128" spans="2:12" x14ac:dyDescent="0.2">
      <c r="B128" s="43" t="str">
        <f t="shared" si="24"/>
        <v/>
      </c>
      <c r="C128" s="42" t="str">
        <f t="shared" si="25"/>
        <v/>
      </c>
      <c r="D128" s="44" t="str">
        <f t="shared" si="26"/>
        <v/>
      </c>
      <c r="E128" s="42" t="str">
        <f t="shared" si="27"/>
        <v/>
      </c>
      <c r="F128" s="45" t="str">
        <f t="shared" si="28"/>
        <v/>
      </c>
      <c r="G128" s="45" t="str">
        <f t="shared" si="29"/>
        <v/>
      </c>
      <c r="H128" s="48" t="str">
        <f>IF(K128="","",ABS(IF($D$5="debitor",N($C$5),-N($C$5))+SUM($F$8:F128)-SUM($G$8:G128)))</f>
        <v/>
      </c>
      <c r="I128" s="49" t="str">
        <f>IF(K128="","",IF(IF($D$5="debitor",N($C$5),-N($C$5))+SUM($F$8:F128)-SUM($G$8:G128)&gt;=0,"D","C"))</f>
        <v/>
      </c>
      <c r="K128" s="32" t="str">
        <f t="shared" si="30"/>
        <v/>
      </c>
      <c r="L128" s="32" t="str">
        <f t="shared" si="31"/>
        <v/>
      </c>
    </row>
    <row r="129" spans="2:12" x14ac:dyDescent="0.2">
      <c r="B129" s="43" t="str">
        <f t="shared" si="24"/>
        <v/>
      </c>
      <c r="C129" s="42" t="str">
        <f t="shared" si="25"/>
        <v/>
      </c>
      <c r="D129" s="44" t="str">
        <f t="shared" si="26"/>
        <v/>
      </c>
      <c r="E129" s="42" t="str">
        <f t="shared" si="27"/>
        <v/>
      </c>
      <c r="F129" s="45" t="str">
        <f t="shared" si="28"/>
        <v/>
      </c>
      <c r="G129" s="45" t="str">
        <f t="shared" si="29"/>
        <v/>
      </c>
      <c r="H129" s="48" t="str">
        <f>IF(K129="","",ABS(IF($D$5="debitor",N($C$5),-N($C$5))+SUM($F$8:F129)-SUM($G$8:G129)))</f>
        <v/>
      </c>
      <c r="I129" s="49" t="str">
        <f>IF(K129="","",IF(IF($D$5="debitor",N($C$5),-N($C$5))+SUM($F$8:F129)-SUM($G$8:G129)&gt;=0,"D","C"))</f>
        <v/>
      </c>
      <c r="K129" s="32" t="str">
        <f t="shared" si="30"/>
        <v/>
      </c>
      <c r="L129" s="32" t="str">
        <f t="shared" si="31"/>
        <v/>
      </c>
    </row>
    <row r="130" spans="2:12" x14ac:dyDescent="0.2">
      <c r="B130" s="43" t="str">
        <f t="shared" si="24"/>
        <v/>
      </c>
      <c r="C130" s="42" t="str">
        <f t="shared" si="25"/>
        <v/>
      </c>
      <c r="D130" s="44" t="str">
        <f t="shared" si="26"/>
        <v/>
      </c>
      <c r="E130" s="42" t="str">
        <f t="shared" si="27"/>
        <v/>
      </c>
      <c r="F130" s="45" t="str">
        <f t="shared" si="28"/>
        <v/>
      </c>
      <c r="G130" s="45" t="str">
        <f t="shared" si="29"/>
        <v/>
      </c>
      <c r="H130" s="48" t="str">
        <f>IF(K130="","",ABS(IF($D$5="debitor",N($C$5),-N($C$5))+SUM($F$8:F130)-SUM($G$8:G130)))</f>
        <v/>
      </c>
      <c r="I130" s="49" t="str">
        <f>IF(K130="","",IF(IF($D$5="debitor",N($C$5),-N($C$5))+SUM($F$8:F130)-SUM($G$8:G130)&gt;=0,"D","C"))</f>
        <v/>
      </c>
      <c r="K130" s="32" t="str">
        <f t="shared" si="30"/>
        <v/>
      </c>
      <c r="L130" s="32" t="str">
        <f t="shared" si="31"/>
        <v/>
      </c>
    </row>
    <row r="131" spans="2:12" x14ac:dyDescent="0.2">
      <c r="B131" s="43" t="str">
        <f t="shared" si="24"/>
        <v/>
      </c>
      <c r="C131" s="42" t="str">
        <f t="shared" si="25"/>
        <v/>
      </c>
      <c r="D131" s="44" t="str">
        <f t="shared" si="26"/>
        <v/>
      </c>
      <c r="E131" s="42" t="str">
        <f t="shared" si="27"/>
        <v/>
      </c>
      <c r="F131" s="45" t="str">
        <f t="shared" si="28"/>
        <v/>
      </c>
      <c r="G131" s="45" t="str">
        <f t="shared" si="29"/>
        <v/>
      </c>
      <c r="H131" s="48" t="str">
        <f>IF(K131="","",ABS(IF($D$5="debitor",N($C$5),-N($C$5))+SUM($F$8:F131)-SUM($G$8:G131)))</f>
        <v/>
      </c>
      <c r="I131" s="49" t="str">
        <f>IF(K131="","",IF(IF($D$5="debitor",N($C$5),-N($C$5))+SUM($F$8:F131)-SUM($G$8:G131)&gt;=0,"D","C"))</f>
        <v/>
      </c>
      <c r="K131" s="32" t="str">
        <f t="shared" si="30"/>
        <v/>
      </c>
      <c r="L131" s="32" t="str">
        <f t="shared" si="31"/>
        <v/>
      </c>
    </row>
    <row r="132" spans="2:12" x14ac:dyDescent="0.2">
      <c r="B132" s="43" t="str">
        <f t="shared" si="24"/>
        <v/>
      </c>
      <c r="C132" s="42" t="str">
        <f t="shared" si="25"/>
        <v/>
      </c>
      <c r="D132" s="44" t="str">
        <f t="shared" si="26"/>
        <v/>
      </c>
      <c r="E132" s="42" t="str">
        <f t="shared" si="27"/>
        <v/>
      </c>
      <c r="F132" s="45" t="str">
        <f t="shared" si="28"/>
        <v/>
      </c>
      <c r="G132" s="45" t="str">
        <f t="shared" si="29"/>
        <v/>
      </c>
      <c r="H132" s="48" t="str">
        <f>IF(K132="","",ABS(IF($D$5="debitor",N($C$5),-N($C$5))+SUM($F$8:F132)-SUM($G$8:G132)))</f>
        <v/>
      </c>
      <c r="I132" s="49" t="str">
        <f>IF(K132="","",IF(IF($D$5="debitor",N($C$5),-N($C$5))+SUM($F$8:F132)-SUM($G$8:G132)&gt;=0,"D","C"))</f>
        <v/>
      </c>
      <c r="K132" s="32" t="str">
        <f t="shared" si="30"/>
        <v/>
      </c>
      <c r="L132" s="32" t="str">
        <f t="shared" si="31"/>
        <v/>
      </c>
    </row>
    <row r="133" spans="2:12" x14ac:dyDescent="0.2">
      <c r="B133" s="43" t="str">
        <f t="shared" si="24"/>
        <v/>
      </c>
      <c r="C133" s="42" t="str">
        <f t="shared" si="25"/>
        <v/>
      </c>
      <c r="D133" s="44" t="str">
        <f t="shared" si="26"/>
        <v/>
      </c>
      <c r="E133" s="42" t="str">
        <f t="shared" si="27"/>
        <v/>
      </c>
      <c r="F133" s="45" t="str">
        <f t="shared" si="28"/>
        <v/>
      </c>
      <c r="G133" s="45" t="str">
        <f t="shared" si="29"/>
        <v/>
      </c>
      <c r="H133" s="48" t="str">
        <f>IF(K133="","",ABS(IF($D$5="debitor",N($C$5),-N($C$5))+SUM($F$8:F133)-SUM($G$8:G133)))</f>
        <v/>
      </c>
      <c r="I133" s="49" t="str">
        <f>IF(K133="","",IF(IF($D$5="debitor",N($C$5),-N($C$5))+SUM($F$8:F133)-SUM($G$8:G133)&gt;=0,"D","C"))</f>
        <v/>
      </c>
      <c r="K133" s="32" t="str">
        <f t="shared" si="30"/>
        <v/>
      </c>
      <c r="L133" s="32" t="str">
        <f t="shared" si="31"/>
        <v/>
      </c>
    </row>
    <row r="134" spans="2:12" x14ac:dyDescent="0.2">
      <c r="B134" s="43" t="str">
        <f t="shared" si="24"/>
        <v/>
      </c>
      <c r="C134" s="42" t="str">
        <f t="shared" si="25"/>
        <v/>
      </c>
      <c r="D134" s="44" t="str">
        <f t="shared" si="26"/>
        <v/>
      </c>
      <c r="E134" s="42" t="str">
        <f t="shared" si="27"/>
        <v/>
      </c>
      <c r="F134" s="45" t="str">
        <f t="shared" si="28"/>
        <v/>
      </c>
      <c r="G134" s="45" t="str">
        <f t="shared" si="29"/>
        <v/>
      </c>
      <c r="H134" s="48" t="str">
        <f>IF(K134="","",ABS(IF($D$5="debitor",N($C$5),-N($C$5))+SUM($F$8:F134)-SUM($G$8:G134)))</f>
        <v/>
      </c>
      <c r="I134" s="49" t="str">
        <f>IF(K134="","",IF(IF($D$5="debitor",N($C$5),-N($C$5))+SUM($F$8:F134)-SUM($G$8:G134)&gt;=0,"D","C"))</f>
        <v/>
      </c>
      <c r="K134" s="32" t="str">
        <f t="shared" si="30"/>
        <v/>
      </c>
      <c r="L134" s="32" t="str">
        <f t="shared" si="31"/>
        <v/>
      </c>
    </row>
    <row r="135" spans="2:12" x14ac:dyDescent="0.2">
      <c r="B135" s="43" t="str">
        <f t="shared" si="24"/>
        <v/>
      </c>
      <c r="C135" s="42" t="str">
        <f t="shared" si="25"/>
        <v/>
      </c>
      <c r="D135" s="44" t="str">
        <f t="shared" si="26"/>
        <v/>
      </c>
      <c r="E135" s="42" t="str">
        <f t="shared" si="27"/>
        <v/>
      </c>
      <c r="F135" s="45" t="str">
        <f t="shared" si="28"/>
        <v/>
      </c>
      <c r="G135" s="45" t="str">
        <f t="shared" si="29"/>
        <v/>
      </c>
      <c r="H135" s="48" t="str">
        <f>IF(K135="","",ABS(IF($D$5="debitor",N($C$5),-N($C$5))+SUM($F$8:F135)-SUM($G$8:G135)))</f>
        <v/>
      </c>
      <c r="I135" s="49" t="str">
        <f>IF(K135="","",IF(IF($D$5="debitor",N($C$5),-N($C$5))+SUM($F$8:F135)-SUM($G$8:G135)&gt;=0,"D","C"))</f>
        <v/>
      </c>
      <c r="K135" s="32" t="str">
        <f t="shared" si="30"/>
        <v/>
      </c>
      <c r="L135" s="32" t="str">
        <f t="shared" si="31"/>
        <v/>
      </c>
    </row>
    <row r="136" spans="2:12" x14ac:dyDescent="0.2">
      <c r="B136" s="43" t="str">
        <f t="shared" ref="B136:B167" si="32">IF(K136="","",INDEX(ArData,L136))</f>
        <v/>
      </c>
      <c r="C136" s="42" t="str">
        <f t="shared" ref="C136:C167" si="33">IF(K136="","",INDEX(ArNr,L136))</f>
        <v/>
      </c>
      <c r="D136" s="44" t="str">
        <f t="shared" ref="D136:D167" si="34">IF(K136="","",INDEX(ArExp,L136))</f>
        <v/>
      </c>
      <c r="E136" s="42" t="str">
        <f t="shared" ref="E136:E167" si="35">IF(K136="","",IF(LEFT(INDEX(ArD,L136),LEN($C$4))=$C$4,INDEX(ArC,L136),INDEX(ArD,L136)))</f>
        <v/>
      </c>
      <c r="F136" s="45" t="str">
        <f t="shared" ref="F136:F167" si="36">IF(K136="","",IF(LEFT(INDEX(ArD,L136),LEN($C$4))=$C$4,INDEX(ArSuma,L136),0))</f>
        <v/>
      </c>
      <c r="G136" s="45" t="str">
        <f t="shared" ref="G136:G167" si="37">IF(K136="","",IF(LEFT(INDEX(ArC,L136),LEN($C$4))=$C$4,INDEX(ArSuma,L136),0))</f>
        <v/>
      </c>
      <c r="H136" s="48" t="str">
        <f>IF(K136="","",ABS(IF($D$5="debitor",N($C$5),-N($C$5))+SUM($F$8:F136)-SUM($G$8:G136)))</f>
        <v/>
      </c>
      <c r="I136" s="49" t="str">
        <f>IF(K136="","",IF(IF($D$5="debitor",N($C$5),-N($C$5))+SUM($F$8:F136)-SUM($G$8:G136)&gt;=0,"D","C"))</f>
        <v/>
      </c>
      <c r="K136" s="32" t="str">
        <f t="shared" ref="K136:K167" si="38">IFERROR(_xlfn.AGGREGATE(15,6,ArSort/(((LEFT(ArD,LEN($C$4))=$C$4)+(LEFT(ArC,LEN($C$4))=$C$4))*($C$4&lt;&gt;"")*ISNUMBER(ArSort)&gt;0),ROW()-7),"")</f>
        <v/>
      </c>
      <c r="L136" s="32" t="str">
        <f t="shared" ref="L136:L167" si="39">IF(K136="","",MOD(K136,100000)-4)</f>
        <v/>
      </c>
    </row>
    <row r="137" spans="2:12" x14ac:dyDescent="0.2">
      <c r="B137" s="43" t="str">
        <f t="shared" si="32"/>
        <v/>
      </c>
      <c r="C137" s="42" t="str">
        <f t="shared" si="33"/>
        <v/>
      </c>
      <c r="D137" s="44" t="str">
        <f t="shared" si="34"/>
        <v/>
      </c>
      <c r="E137" s="42" t="str">
        <f t="shared" si="35"/>
        <v/>
      </c>
      <c r="F137" s="45" t="str">
        <f t="shared" si="36"/>
        <v/>
      </c>
      <c r="G137" s="45" t="str">
        <f t="shared" si="37"/>
        <v/>
      </c>
      <c r="H137" s="48" t="str">
        <f>IF(K137="","",ABS(IF($D$5="debitor",N($C$5),-N($C$5))+SUM($F$8:F137)-SUM($G$8:G137)))</f>
        <v/>
      </c>
      <c r="I137" s="49" t="str">
        <f>IF(K137="","",IF(IF($D$5="debitor",N($C$5),-N($C$5))+SUM($F$8:F137)-SUM($G$8:G137)&gt;=0,"D","C"))</f>
        <v/>
      </c>
      <c r="K137" s="32" t="str">
        <f t="shared" si="38"/>
        <v/>
      </c>
      <c r="L137" s="32" t="str">
        <f t="shared" si="39"/>
        <v/>
      </c>
    </row>
    <row r="138" spans="2:12" x14ac:dyDescent="0.2">
      <c r="B138" s="43" t="str">
        <f t="shared" si="32"/>
        <v/>
      </c>
      <c r="C138" s="42" t="str">
        <f t="shared" si="33"/>
        <v/>
      </c>
      <c r="D138" s="44" t="str">
        <f t="shared" si="34"/>
        <v/>
      </c>
      <c r="E138" s="42" t="str">
        <f t="shared" si="35"/>
        <v/>
      </c>
      <c r="F138" s="45" t="str">
        <f t="shared" si="36"/>
        <v/>
      </c>
      <c r="G138" s="45" t="str">
        <f t="shared" si="37"/>
        <v/>
      </c>
      <c r="H138" s="48" t="str">
        <f>IF(K138="","",ABS(IF($D$5="debitor",N($C$5),-N($C$5))+SUM($F$8:F138)-SUM($G$8:G138)))</f>
        <v/>
      </c>
      <c r="I138" s="49" t="str">
        <f>IF(K138="","",IF(IF($D$5="debitor",N($C$5),-N($C$5))+SUM($F$8:F138)-SUM($G$8:G138)&gt;=0,"D","C"))</f>
        <v/>
      </c>
      <c r="K138" s="32" t="str">
        <f t="shared" si="38"/>
        <v/>
      </c>
      <c r="L138" s="32" t="str">
        <f t="shared" si="39"/>
        <v/>
      </c>
    </row>
    <row r="139" spans="2:12" x14ac:dyDescent="0.2">
      <c r="B139" s="43" t="str">
        <f t="shared" si="32"/>
        <v/>
      </c>
      <c r="C139" s="42" t="str">
        <f t="shared" si="33"/>
        <v/>
      </c>
      <c r="D139" s="44" t="str">
        <f t="shared" si="34"/>
        <v/>
      </c>
      <c r="E139" s="42" t="str">
        <f t="shared" si="35"/>
        <v/>
      </c>
      <c r="F139" s="45" t="str">
        <f t="shared" si="36"/>
        <v/>
      </c>
      <c r="G139" s="45" t="str">
        <f t="shared" si="37"/>
        <v/>
      </c>
      <c r="H139" s="48" t="str">
        <f>IF(K139="","",ABS(IF($D$5="debitor",N($C$5),-N($C$5))+SUM($F$8:F139)-SUM($G$8:G139)))</f>
        <v/>
      </c>
      <c r="I139" s="49" t="str">
        <f>IF(K139="","",IF(IF($D$5="debitor",N($C$5),-N($C$5))+SUM($F$8:F139)-SUM($G$8:G139)&gt;=0,"D","C"))</f>
        <v/>
      </c>
      <c r="K139" s="32" t="str">
        <f t="shared" si="38"/>
        <v/>
      </c>
      <c r="L139" s="32" t="str">
        <f t="shared" si="39"/>
        <v/>
      </c>
    </row>
    <row r="140" spans="2:12" x14ac:dyDescent="0.2">
      <c r="B140" s="43" t="str">
        <f t="shared" si="32"/>
        <v/>
      </c>
      <c r="C140" s="42" t="str">
        <f t="shared" si="33"/>
        <v/>
      </c>
      <c r="D140" s="44" t="str">
        <f t="shared" si="34"/>
        <v/>
      </c>
      <c r="E140" s="42" t="str">
        <f t="shared" si="35"/>
        <v/>
      </c>
      <c r="F140" s="45" t="str">
        <f t="shared" si="36"/>
        <v/>
      </c>
      <c r="G140" s="45" t="str">
        <f t="shared" si="37"/>
        <v/>
      </c>
      <c r="H140" s="48" t="str">
        <f>IF(K140="","",ABS(IF($D$5="debitor",N($C$5),-N($C$5))+SUM($F$8:F140)-SUM($G$8:G140)))</f>
        <v/>
      </c>
      <c r="I140" s="49" t="str">
        <f>IF(K140="","",IF(IF($D$5="debitor",N($C$5),-N($C$5))+SUM($F$8:F140)-SUM($G$8:G140)&gt;=0,"D","C"))</f>
        <v/>
      </c>
      <c r="K140" s="32" t="str">
        <f t="shared" si="38"/>
        <v/>
      </c>
      <c r="L140" s="32" t="str">
        <f t="shared" si="39"/>
        <v/>
      </c>
    </row>
    <row r="141" spans="2:12" x14ac:dyDescent="0.2">
      <c r="B141" s="43" t="str">
        <f t="shared" si="32"/>
        <v/>
      </c>
      <c r="C141" s="42" t="str">
        <f t="shared" si="33"/>
        <v/>
      </c>
      <c r="D141" s="44" t="str">
        <f t="shared" si="34"/>
        <v/>
      </c>
      <c r="E141" s="42" t="str">
        <f t="shared" si="35"/>
        <v/>
      </c>
      <c r="F141" s="45" t="str">
        <f t="shared" si="36"/>
        <v/>
      </c>
      <c r="G141" s="45" t="str">
        <f t="shared" si="37"/>
        <v/>
      </c>
      <c r="H141" s="48" t="str">
        <f>IF(K141="","",ABS(IF($D$5="debitor",N($C$5),-N($C$5))+SUM($F$8:F141)-SUM($G$8:G141)))</f>
        <v/>
      </c>
      <c r="I141" s="49" t="str">
        <f>IF(K141="","",IF(IF($D$5="debitor",N($C$5),-N($C$5))+SUM($F$8:F141)-SUM($G$8:G141)&gt;=0,"D","C"))</f>
        <v/>
      </c>
      <c r="K141" s="32" t="str">
        <f t="shared" si="38"/>
        <v/>
      </c>
      <c r="L141" s="32" t="str">
        <f t="shared" si="39"/>
        <v/>
      </c>
    </row>
    <row r="142" spans="2:12" x14ac:dyDescent="0.2">
      <c r="B142" s="43" t="str">
        <f t="shared" si="32"/>
        <v/>
      </c>
      <c r="C142" s="42" t="str">
        <f t="shared" si="33"/>
        <v/>
      </c>
      <c r="D142" s="44" t="str">
        <f t="shared" si="34"/>
        <v/>
      </c>
      <c r="E142" s="42" t="str">
        <f t="shared" si="35"/>
        <v/>
      </c>
      <c r="F142" s="45" t="str">
        <f t="shared" si="36"/>
        <v/>
      </c>
      <c r="G142" s="45" t="str">
        <f t="shared" si="37"/>
        <v/>
      </c>
      <c r="H142" s="48" t="str">
        <f>IF(K142="","",ABS(IF($D$5="debitor",N($C$5),-N($C$5))+SUM($F$8:F142)-SUM($G$8:G142)))</f>
        <v/>
      </c>
      <c r="I142" s="49" t="str">
        <f>IF(K142="","",IF(IF($D$5="debitor",N($C$5),-N($C$5))+SUM($F$8:F142)-SUM($G$8:G142)&gt;=0,"D","C"))</f>
        <v/>
      </c>
      <c r="K142" s="32" t="str">
        <f t="shared" si="38"/>
        <v/>
      </c>
      <c r="L142" s="32" t="str">
        <f t="shared" si="39"/>
        <v/>
      </c>
    </row>
    <row r="143" spans="2:12" x14ac:dyDescent="0.2">
      <c r="B143" s="43" t="str">
        <f t="shared" si="32"/>
        <v/>
      </c>
      <c r="C143" s="42" t="str">
        <f t="shared" si="33"/>
        <v/>
      </c>
      <c r="D143" s="44" t="str">
        <f t="shared" si="34"/>
        <v/>
      </c>
      <c r="E143" s="42" t="str">
        <f t="shared" si="35"/>
        <v/>
      </c>
      <c r="F143" s="45" t="str">
        <f t="shared" si="36"/>
        <v/>
      </c>
      <c r="G143" s="45" t="str">
        <f t="shared" si="37"/>
        <v/>
      </c>
      <c r="H143" s="48" t="str">
        <f>IF(K143="","",ABS(IF($D$5="debitor",N($C$5),-N($C$5))+SUM($F$8:F143)-SUM($G$8:G143)))</f>
        <v/>
      </c>
      <c r="I143" s="49" t="str">
        <f>IF(K143="","",IF(IF($D$5="debitor",N($C$5),-N($C$5))+SUM($F$8:F143)-SUM($G$8:G143)&gt;=0,"D","C"))</f>
        <v/>
      </c>
      <c r="K143" s="32" t="str">
        <f t="shared" si="38"/>
        <v/>
      </c>
      <c r="L143" s="32" t="str">
        <f t="shared" si="39"/>
        <v/>
      </c>
    </row>
    <row r="144" spans="2:12" x14ac:dyDescent="0.2">
      <c r="B144" s="43" t="str">
        <f t="shared" si="32"/>
        <v/>
      </c>
      <c r="C144" s="42" t="str">
        <f t="shared" si="33"/>
        <v/>
      </c>
      <c r="D144" s="44" t="str">
        <f t="shared" si="34"/>
        <v/>
      </c>
      <c r="E144" s="42" t="str">
        <f t="shared" si="35"/>
        <v/>
      </c>
      <c r="F144" s="45" t="str">
        <f t="shared" si="36"/>
        <v/>
      </c>
      <c r="G144" s="45" t="str">
        <f t="shared" si="37"/>
        <v/>
      </c>
      <c r="H144" s="48" t="str">
        <f>IF(K144="","",ABS(IF($D$5="debitor",N($C$5),-N($C$5))+SUM($F$8:F144)-SUM($G$8:G144)))</f>
        <v/>
      </c>
      <c r="I144" s="49" t="str">
        <f>IF(K144="","",IF(IF($D$5="debitor",N($C$5),-N($C$5))+SUM($F$8:F144)-SUM($G$8:G144)&gt;=0,"D","C"))</f>
        <v/>
      </c>
      <c r="K144" s="32" t="str">
        <f t="shared" si="38"/>
        <v/>
      </c>
      <c r="L144" s="32" t="str">
        <f t="shared" si="39"/>
        <v/>
      </c>
    </row>
    <row r="145" spans="2:12" x14ac:dyDescent="0.2">
      <c r="B145" s="43" t="str">
        <f t="shared" si="32"/>
        <v/>
      </c>
      <c r="C145" s="42" t="str">
        <f t="shared" si="33"/>
        <v/>
      </c>
      <c r="D145" s="44" t="str">
        <f t="shared" si="34"/>
        <v/>
      </c>
      <c r="E145" s="42" t="str">
        <f t="shared" si="35"/>
        <v/>
      </c>
      <c r="F145" s="45" t="str">
        <f t="shared" si="36"/>
        <v/>
      </c>
      <c r="G145" s="45" t="str">
        <f t="shared" si="37"/>
        <v/>
      </c>
      <c r="H145" s="48" t="str">
        <f>IF(K145="","",ABS(IF($D$5="debitor",N($C$5),-N($C$5))+SUM($F$8:F145)-SUM($G$8:G145)))</f>
        <v/>
      </c>
      <c r="I145" s="49" t="str">
        <f>IF(K145="","",IF(IF($D$5="debitor",N($C$5),-N($C$5))+SUM($F$8:F145)-SUM($G$8:G145)&gt;=0,"D","C"))</f>
        <v/>
      </c>
      <c r="K145" s="32" t="str">
        <f t="shared" si="38"/>
        <v/>
      </c>
      <c r="L145" s="32" t="str">
        <f t="shared" si="39"/>
        <v/>
      </c>
    </row>
    <row r="146" spans="2:12" x14ac:dyDescent="0.2">
      <c r="B146" s="43" t="str">
        <f t="shared" si="32"/>
        <v/>
      </c>
      <c r="C146" s="42" t="str">
        <f t="shared" si="33"/>
        <v/>
      </c>
      <c r="D146" s="44" t="str">
        <f t="shared" si="34"/>
        <v/>
      </c>
      <c r="E146" s="42" t="str">
        <f t="shared" si="35"/>
        <v/>
      </c>
      <c r="F146" s="45" t="str">
        <f t="shared" si="36"/>
        <v/>
      </c>
      <c r="G146" s="45" t="str">
        <f t="shared" si="37"/>
        <v/>
      </c>
      <c r="H146" s="48" t="str">
        <f>IF(K146="","",ABS(IF($D$5="debitor",N($C$5),-N($C$5))+SUM($F$8:F146)-SUM($G$8:G146)))</f>
        <v/>
      </c>
      <c r="I146" s="49" t="str">
        <f>IF(K146="","",IF(IF($D$5="debitor",N($C$5),-N($C$5))+SUM($F$8:F146)-SUM($G$8:G146)&gt;=0,"D","C"))</f>
        <v/>
      </c>
      <c r="K146" s="32" t="str">
        <f t="shared" si="38"/>
        <v/>
      </c>
      <c r="L146" s="32" t="str">
        <f t="shared" si="39"/>
        <v/>
      </c>
    </row>
    <row r="147" spans="2:12" x14ac:dyDescent="0.2">
      <c r="B147" s="43" t="str">
        <f t="shared" si="32"/>
        <v/>
      </c>
      <c r="C147" s="42" t="str">
        <f t="shared" si="33"/>
        <v/>
      </c>
      <c r="D147" s="44" t="str">
        <f t="shared" si="34"/>
        <v/>
      </c>
      <c r="E147" s="42" t="str">
        <f t="shared" si="35"/>
        <v/>
      </c>
      <c r="F147" s="45" t="str">
        <f t="shared" si="36"/>
        <v/>
      </c>
      <c r="G147" s="45" t="str">
        <f t="shared" si="37"/>
        <v/>
      </c>
      <c r="H147" s="48" t="str">
        <f>IF(K147="","",ABS(IF($D$5="debitor",N($C$5),-N($C$5))+SUM($F$8:F147)-SUM($G$8:G147)))</f>
        <v/>
      </c>
      <c r="I147" s="49" t="str">
        <f>IF(K147="","",IF(IF($D$5="debitor",N($C$5),-N($C$5))+SUM($F$8:F147)-SUM($G$8:G147)&gt;=0,"D","C"))</f>
        <v/>
      </c>
      <c r="K147" s="32" t="str">
        <f t="shared" si="38"/>
        <v/>
      </c>
      <c r="L147" s="32" t="str">
        <f t="shared" si="39"/>
        <v/>
      </c>
    </row>
    <row r="148" spans="2:12" x14ac:dyDescent="0.2">
      <c r="B148" s="43" t="str">
        <f t="shared" si="32"/>
        <v/>
      </c>
      <c r="C148" s="42" t="str">
        <f t="shared" si="33"/>
        <v/>
      </c>
      <c r="D148" s="44" t="str">
        <f t="shared" si="34"/>
        <v/>
      </c>
      <c r="E148" s="42" t="str">
        <f t="shared" si="35"/>
        <v/>
      </c>
      <c r="F148" s="45" t="str">
        <f t="shared" si="36"/>
        <v/>
      </c>
      <c r="G148" s="45" t="str">
        <f t="shared" si="37"/>
        <v/>
      </c>
      <c r="H148" s="48" t="str">
        <f>IF(K148="","",ABS(IF($D$5="debitor",N($C$5),-N($C$5))+SUM($F$8:F148)-SUM($G$8:G148)))</f>
        <v/>
      </c>
      <c r="I148" s="49" t="str">
        <f>IF(K148="","",IF(IF($D$5="debitor",N($C$5),-N($C$5))+SUM($F$8:F148)-SUM($G$8:G148)&gt;=0,"D","C"))</f>
        <v/>
      </c>
      <c r="K148" s="32" t="str">
        <f t="shared" si="38"/>
        <v/>
      </c>
      <c r="L148" s="32" t="str">
        <f t="shared" si="39"/>
        <v/>
      </c>
    </row>
    <row r="149" spans="2:12" x14ac:dyDescent="0.2">
      <c r="B149" s="43" t="str">
        <f t="shared" si="32"/>
        <v/>
      </c>
      <c r="C149" s="42" t="str">
        <f t="shared" si="33"/>
        <v/>
      </c>
      <c r="D149" s="44" t="str">
        <f t="shared" si="34"/>
        <v/>
      </c>
      <c r="E149" s="42" t="str">
        <f t="shared" si="35"/>
        <v/>
      </c>
      <c r="F149" s="45" t="str">
        <f t="shared" si="36"/>
        <v/>
      </c>
      <c r="G149" s="45" t="str">
        <f t="shared" si="37"/>
        <v/>
      </c>
      <c r="H149" s="48" t="str">
        <f>IF(K149="","",ABS(IF($D$5="debitor",N($C$5),-N($C$5))+SUM($F$8:F149)-SUM($G$8:G149)))</f>
        <v/>
      </c>
      <c r="I149" s="49" t="str">
        <f>IF(K149="","",IF(IF($D$5="debitor",N($C$5),-N($C$5))+SUM($F$8:F149)-SUM($G$8:G149)&gt;=0,"D","C"))</f>
        <v/>
      </c>
      <c r="K149" s="32" t="str">
        <f t="shared" si="38"/>
        <v/>
      </c>
      <c r="L149" s="32" t="str">
        <f t="shared" si="39"/>
        <v/>
      </c>
    </row>
    <row r="150" spans="2:12" x14ac:dyDescent="0.2">
      <c r="B150" s="43" t="str">
        <f t="shared" si="32"/>
        <v/>
      </c>
      <c r="C150" s="42" t="str">
        <f t="shared" si="33"/>
        <v/>
      </c>
      <c r="D150" s="44" t="str">
        <f t="shared" si="34"/>
        <v/>
      </c>
      <c r="E150" s="42" t="str">
        <f t="shared" si="35"/>
        <v/>
      </c>
      <c r="F150" s="45" t="str">
        <f t="shared" si="36"/>
        <v/>
      </c>
      <c r="G150" s="45" t="str">
        <f t="shared" si="37"/>
        <v/>
      </c>
      <c r="H150" s="48" t="str">
        <f>IF(K150="","",ABS(IF($D$5="debitor",N($C$5),-N($C$5))+SUM($F$8:F150)-SUM($G$8:G150)))</f>
        <v/>
      </c>
      <c r="I150" s="49" t="str">
        <f>IF(K150="","",IF(IF($D$5="debitor",N($C$5),-N($C$5))+SUM($F$8:F150)-SUM($G$8:G150)&gt;=0,"D","C"))</f>
        <v/>
      </c>
      <c r="K150" s="32" t="str">
        <f t="shared" si="38"/>
        <v/>
      </c>
      <c r="L150" s="32" t="str">
        <f t="shared" si="39"/>
        <v/>
      </c>
    </row>
    <row r="151" spans="2:12" x14ac:dyDescent="0.2">
      <c r="B151" s="43" t="str">
        <f t="shared" si="32"/>
        <v/>
      </c>
      <c r="C151" s="42" t="str">
        <f t="shared" si="33"/>
        <v/>
      </c>
      <c r="D151" s="44" t="str">
        <f t="shared" si="34"/>
        <v/>
      </c>
      <c r="E151" s="42" t="str">
        <f t="shared" si="35"/>
        <v/>
      </c>
      <c r="F151" s="45" t="str">
        <f t="shared" si="36"/>
        <v/>
      </c>
      <c r="G151" s="45" t="str">
        <f t="shared" si="37"/>
        <v/>
      </c>
      <c r="H151" s="48" t="str">
        <f>IF(K151="","",ABS(IF($D$5="debitor",N($C$5),-N($C$5))+SUM($F$8:F151)-SUM($G$8:G151)))</f>
        <v/>
      </c>
      <c r="I151" s="49" t="str">
        <f>IF(K151="","",IF(IF($D$5="debitor",N($C$5),-N($C$5))+SUM($F$8:F151)-SUM($G$8:G151)&gt;=0,"D","C"))</f>
        <v/>
      </c>
      <c r="K151" s="32" t="str">
        <f t="shared" si="38"/>
        <v/>
      </c>
      <c r="L151" s="32" t="str">
        <f t="shared" si="39"/>
        <v/>
      </c>
    </row>
    <row r="152" spans="2:12" x14ac:dyDescent="0.2">
      <c r="B152" s="43" t="str">
        <f t="shared" si="32"/>
        <v/>
      </c>
      <c r="C152" s="42" t="str">
        <f t="shared" si="33"/>
        <v/>
      </c>
      <c r="D152" s="44" t="str">
        <f t="shared" si="34"/>
        <v/>
      </c>
      <c r="E152" s="42" t="str">
        <f t="shared" si="35"/>
        <v/>
      </c>
      <c r="F152" s="45" t="str">
        <f t="shared" si="36"/>
        <v/>
      </c>
      <c r="G152" s="45" t="str">
        <f t="shared" si="37"/>
        <v/>
      </c>
      <c r="H152" s="48" t="str">
        <f>IF(K152="","",ABS(IF($D$5="debitor",N($C$5),-N($C$5))+SUM($F$8:F152)-SUM($G$8:G152)))</f>
        <v/>
      </c>
      <c r="I152" s="49" t="str">
        <f>IF(K152="","",IF(IF($D$5="debitor",N($C$5),-N($C$5))+SUM($F$8:F152)-SUM($G$8:G152)&gt;=0,"D","C"))</f>
        <v/>
      </c>
      <c r="K152" s="32" t="str">
        <f t="shared" si="38"/>
        <v/>
      </c>
      <c r="L152" s="32" t="str">
        <f t="shared" si="39"/>
        <v/>
      </c>
    </row>
    <row r="153" spans="2:12" x14ac:dyDescent="0.2">
      <c r="B153" s="43" t="str">
        <f t="shared" si="32"/>
        <v/>
      </c>
      <c r="C153" s="42" t="str">
        <f t="shared" si="33"/>
        <v/>
      </c>
      <c r="D153" s="44" t="str">
        <f t="shared" si="34"/>
        <v/>
      </c>
      <c r="E153" s="42" t="str">
        <f t="shared" si="35"/>
        <v/>
      </c>
      <c r="F153" s="45" t="str">
        <f t="shared" si="36"/>
        <v/>
      </c>
      <c r="G153" s="45" t="str">
        <f t="shared" si="37"/>
        <v/>
      </c>
      <c r="H153" s="48" t="str">
        <f>IF(K153="","",ABS(IF($D$5="debitor",N($C$5),-N($C$5))+SUM($F$8:F153)-SUM($G$8:G153)))</f>
        <v/>
      </c>
      <c r="I153" s="49" t="str">
        <f>IF(K153="","",IF(IF($D$5="debitor",N($C$5),-N($C$5))+SUM($F$8:F153)-SUM($G$8:G153)&gt;=0,"D","C"))</f>
        <v/>
      </c>
      <c r="K153" s="32" t="str">
        <f t="shared" si="38"/>
        <v/>
      </c>
      <c r="L153" s="32" t="str">
        <f t="shared" si="39"/>
        <v/>
      </c>
    </row>
    <row r="154" spans="2:12" x14ac:dyDescent="0.2">
      <c r="B154" s="43" t="str">
        <f t="shared" si="32"/>
        <v/>
      </c>
      <c r="C154" s="42" t="str">
        <f t="shared" si="33"/>
        <v/>
      </c>
      <c r="D154" s="44" t="str">
        <f t="shared" si="34"/>
        <v/>
      </c>
      <c r="E154" s="42" t="str">
        <f t="shared" si="35"/>
        <v/>
      </c>
      <c r="F154" s="45" t="str">
        <f t="shared" si="36"/>
        <v/>
      </c>
      <c r="G154" s="45" t="str">
        <f t="shared" si="37"/>
        <v/>
      </c>
      <c r="H154" s="48" t="str">
        <f>IF(K154="","",ABS(IF($D$5="debitor",N($C$5),-N($C$5))+SUM($F$8:F154)-SUM($G$8:G154)))</f>
        <v/>
      </c>
      <c r="I154" s="49" t="str">
        <f>IF(K154="","",IF(IF($D$5="debitor",N($C$5),-N($C$5))+SUM($F$8:F154)-SUM($G$8:G154)&gt;=0,"D","C"))</f>
        <v/>
      </c>
      <c r="K154" s="32" t="str">
        <f t="shared" si="38"/>
        <v/>
      </c>
      <c r="L154" s="32" t="str">
        <f t="shared" si="39"/>
        <v/>
      </c>
    </row>
    <row r="155" spans="2:12" x14ac:dyDescent="0.2">
      <c r="B155" s="43" t="str">
        <f t="shared" si="32"/>
        <v/>
      </c>
      <c r="C155" s="42" t="str">
        <f t="shared" si="33"/>
        <v/>
      </c>
      <c r="D155" s="44" t="str">
        <f t="shared" si="34"/>
        <v/>
      </c>
      <c r="E155" s="42" t="str">
        <f t="shared" si="35"/>
        <v/>
      </c>
      <c r="F155" s="45" t="str">
        <f t="shared" si="36"/>
        <v/>
      </c>
      <c r="G155" s="45" t="str">
        <f t="shared" si="37"/>
        <v/>
      </c>
      <c r="H155" s="48" t="str">
        <f>IF(K155="","",ABS(IF($D$5="debitor",N($C$5),-N($C$5))+SUM($F$8:F155)-SUM($G$8:G155)))</f>
        <v/>
      </c>
      <c r="I155" s="49" t="str">
        <f>IF(K155="","",IF(IF($D$5="debitor",N($C$5),-N($C$5))+SUM($F$8:F155)-SUM($G$8:G155)&gt;=0,"D","C"))</f>
        <v/>
      </c>
      <c r="K155" s="32" t="str">
        <f t="shared" si="38"/>
        <v/>
      </c>
      <c r="L155" s="32" t="str">
        <f t="shared" si="39"/>
        <v/>
      </c>
    </row>
    <row r="156" spans="2:12" x14ac:dyDescent="0.2">
      <c r="B156" s="43" t="str">
        <f t="shared" si="32"/>
        <v/>
      </c>
      <c r="C156" s="42" t="str">
        <f t="shared" si="33"/>
        <v/>
      </c>
      <c r="D156" s="44" t="str">
        <f t="shared" si="34"/>
        <v/>
      </c>
      <c r="E156" s="42" t="str">
        <f t="shared" si="35"/>
        <v/>
      </c>
      <c r="F156" s="45" t="str">
        <f t="shared" si="36"/>
        <v/>
      </c>
      <c r="G156" s="45" t="str">
        <f t="shared" si="37"/>
        <v/>
      </c>
      <c r="H156" s="48" t="str">
        <f>IF(K156="","",ABS(IF($D$5="debitor",N($C$5),-N($C$5))+SUM($F$8:F156)-SUM($G$8:G156)))</f>
        <v/>
      </c>
      <c r="I156" s="49" t="str">
        <f>IF(K156="","",IF(IF($D$5="debitor",N($C$5),-N($C$5))+SUM($F$8:F156)-SUM($G$8:G156)&gt;=0,"D","C"))</f>
        <v/>
      </c>
      <c r="K156" s="32" t="str">
        <f t="shared" si="38"/>
        <v/>
      </c>
      <c r="L156" s="32" t="str">
        <f t="shared" si="39"/>
        <v/>
      </c>
    </row>
    <row r="157" spans="2:12" x14ac:dyDescent="0.2">
      <c r="B157" s="43" t="str">
        <f t="shared" si="32"/>
        <v/>
      </c>
      <c r="C157" s="42" t="str">
        <f t="shared" si="33"/>
        <v/>
      </c>
      <c r="D157" s="44" t="str">
        <f t="shared" si="34"/>
        <v/>
      </c>
      <c r="E157" s="42" t="str">
        <f t="shared" si="35"/>
        <v/>
      </c>
      <c r="F157" s="45" t="str">
        <f t="shared" si="36"/>
        <v/>
      </c>
      <c r="G157" s="45" t="str">
        <f t="shared" si="37"/>
        <v/>
      </c>
      <c r="H157" s="48" t="str">
        <f>IF(K157="","",ABS(IF($D$5="debitor",N($C$5),-N($C$5))+SUM($F$8:F157)-SUM($G$8:G157)))</f>
        <v/>
      </c>
      <c r="I157" s="49" t="str">
        <f>IF(K157="","",IF(IF($D$5="debitor",N($C$5),-N($C$5))+SUM($F$8:F157)-SUM($G$8:G157)&gt;=0,"D","C"))</f>
        <v/>
      </c>
      <c r="K157" s="32" t="str">
        <f t="shared" si="38"/>
        <v/>
      </c>
      <c r="L157" s="32" t="str">
        <f t="shared" si="39"/>
        <v/>
      </c>
    </row>
    <row r="158" spans="2:12" x14ac:dyDescent="0.2">
      <c r="B158" s="43" t="str">
        <f t="shared" si="32"/>
        <v/>
      </c>
      <c r="C158" s="42" t="str">
        <f t="shared" si="33"/>
        <v/>
      </c>
      <c r="D158" s="44" t="str">
        <f t="shared" si="34"/>
        <v/>
      </c>
      <c r="E158" s="42" t="str">
        <f t="shared" si="35"/>
        <v/>
      </c>
      <c r="F158" s="45" t="str">
        <f t="shared" si="36"/>
        <v/>
      </c>
      <c r="G158" s="45" t="str">
        <f t="shared" si="37"/>
        <v/>
      </c>
      <c r="H158" s="48" t="str">
        <f>IF(K158="","",ABS(IF($D$5="debitor",N($C$5),-N($C$5))+SUM($F$8:F158)-SUM($G$8:G158)))</f>
        <v/>
      </c>
      <c r="I158" s="49" t="str">
        <f>IF(K158="","",IF(IF($D$5="debitor",N($C$5),-N($C$5))+SUM($F$8:F158)-SUM($G$8:G158)&gt;=0,"D","C"))</f>
        <v/>
      </c>
      <c r="K158" s="32" t="str">
        <f t="shared" si="38"/>
        <v/>
      </c>
      <c r="L158" s="32" t="str">
        <f t="shared" si="39"/>
        <v/>
      </c>
    </row>
    <row r="159" spans="2:12" x14ac:dyDescent="0.2">
      <c r="B159" s="43" t="str">
        <f t="shared" si="32"/>
        <v/>
      </c>
      <c r="C159" s="42" t="str">
        <f t="shared" si="33"/>
        <v/>
      </c>
      <c r="D159" s="44" t="str">
        <f t="shared" si="34"/>
        <v/>
      </c>
      <c r="E159" s="42" t="str">
        <f t="shared" si="35"/>
        <v/>
      </c>
      <c r="F159" s="45" t="str">
        <f t="shared" si="36"/>
        <v/>
      </c>
      <c r="G159" s="45" t="str">
        <f t="shared" si="37"/>
        <v/>
      </c>
      <c r="H159" s="48" t="str">
        <f>IF(K159="","",ABS(IF($D$5="debitor",N($C$5),-N($C$5))+SUM($F$8:F159)-SUM($G$8:G159)))</f>
        <v/>
      </c>
      <c r="I159" s="49" t="str">
        <f>IF(K159="","",IF(IF($D$5="debitor",N($C$5),-N($C$5))+SUM($F$8:F159)-SUM($G$8:G159)&gt;=0,"D","C"))</f>
        <v/>
      </c>
      <c r="K159" s="32" t="str">
        <f t="shared" si="38"/>
        <v/>
      </c>
      <c r="L159" s="32" t="str">
        <f t="shared" si="39"/>
        <v/>
      </c>
    </row>
    <row r="160" spans="2:12" x14ac:dyDescent="0.2">
      <c r="B160" s="43" t="str">
        <f t="shared" si="32"/>
        <v/>
      </c>
      <c r="C160" s="42" t="str">
        <f t="shared" si="33"/>
        <v/>
      </c>
      <c r="D160" s="44" t="str">
        <f t="shared" si="34"/>
        <v/>
      </c>
      <c r="E160" s="42" t="str">
        <f t="shared" si="35"/>
        <v/>
      </c>
      <c r="F160" s="45" t="str">
        <f t="shared" si="36"/>
        <v/>
      </c>
      <c r="G160" s="45" t="str">
        <f t="shared" si="37"/>
        <v/>
      </c>
      <c r="H160" s="48" t="str">
        <f>IF(K160="","",ABS(IF($D$5="debitor",N($C$5),-N($C$5))+SUM($F$8:F160)-SUM($G$8:G160)))</f>
        <v/>
      </c>
      <c r="I160" s="49" t="str">
        <f>IF(K160="","",IF(IF($D$5="debitor",N($C$5),-N($C$5))+SUM($F$8:F160)-SUM($G$8:G160)&gt;=0,"D","C"))</f>
        <v/>
      </c>
      <c r="K160" s="32" t="str">
        <f t="shared" si="38"/>
        <v/>
      </c>
      <c r="L160" s="32" t="str">
        <f t="shared" si="39"/>
        <v/>
      </c>
    </row>
    <row r="161" spans="2:12" x14ac:dyDescent="0.2">
      <c r="B161" s="43" t="str">
        <f t="shared" si="32"/>
        <v/>
      </c>
      <c r="C161" s="42" t="str">
        <f t="shared" si="33"/>
        <v/>
      </c>
      <c r="D161" s="44" t="str">
        <f t="shared" si="34"/>
        <v/>
      </c>
      <c r="E161" s="42" t="str">
        <f t="shared" si="35"/>
        <v/>
      </c>
      <c r="F161" s="45" t="str">
        <f t="shared" si="36"/>
        <v/>
      </c>
      <c r="G161" s="45" t="str">
        <f t="shared" si="37"/>
        <v/>
      </c>
      <c r="H161" s="48" t="str">
        <f>IF(K161="","",ABS(IF($D$5="debitor",N($C$5),-N($C$5))+SUM($F$8:F161)-SUM($G$8:G161)))</f>
        <v/>
      </c>
      <c r="I161" s="49" t="str">
        <f>IF(K161="","",IF(IF($D$5="debitor",N($C$5),-N($C$5))+SUM($F$8:F161)-SUM($G$8:G161)&gt;=0,"D","C"))</f>
        <v/>
      </c>
      <c r="K161" s="32" t="str">
        <f t="shared" si="38"/>
        <v/>
      </c>
      <c r="L161" s="32" t="str">
        <f t="shared" si="39"/>
        <v/>
      </c>
    </row>
    <row r="162" spans="2:12" x14ac:dyDescent="0.2">
      <c r="B162" s="43" t="str">
        <f t="shared" si="32"/>
        <v/>
      </c>
      <c r="C162" s="42" t="str">
        <f t="shared" si="33"/>
        <v/>
      </c>
      <c r="D162" s="44" t="str">
        <f t="shared" si="34"/>
        <v/>
      </c>
      <c r="E162" s="42" t="str">
        <f t="shared" si="35"/>
        <v/>
      </c>
      <c r="F162" s="45" t="str">
        <f t="shared" si="36"/>
        <v/>
      </c>
      <c r="G162" s="45" t="str">
        <f t="shared" si="37"/>
        <v/>
      </c>
      <c r="H162" s="48" t="str">
        <f>IF(K162="","",ABS(IF($D$5="debitor",N($C$5),-N($C$5))+SUM($F$8:F162)-SUM($G$8:G162)))</f>
        <v/>
      </c>
      <c r="I162" s="49" t="str">
        <f>IF(K162="","",IF(IF($D$5="debitor",N($C$5),-N($C$5))+SUM($F$8:F162)-SUM($G$8:G162)&gt;=0,"D","C"))</f>
        <v/>
      </c>
      <c r="K162" s="32" t="str">
        <f t="shared" si="38"/>
        <v/>
      </c>
      <c r="L162" s="32" t="str">
        <f t="shared" si="39"/>
        <v/>
      </c>
    </row>
    <row r="163" spans="2:12" x14ac:dyDescent="0.2">
      <c r="B163" s="43" t="str">
        <f t="shared" si="32"/>
        <v/>
      </c>
      <c r="C163" s="42" t="str">
        <f t="shared" si="33"/>
        <v/>
      </c>
      <c r="D163" s="44" t="str">
        <f t="shared" si="34"/>
        <v/>
      </c>
      <c r="E163" s="42" t="str">
        <f t="shared" si="35"/>
        <v/>
      </c>
      <c r="F163" s="45" t="str">
        <f t="shared" si="36"/>
        <v/>
      </c>
      <c r="G163" s="45" t="str">
        <f t="shared" si="37"/>
        <v/>
      </c>
      <c r="H163" s="48" t="str">
        <f>IF(K163="","",ABS(IF($D$5="debitor",N($C$5),-N($C$5))+SUM($F$8:F163)-SUM($G$8:G163)))</f>
        <v/>
      </c>
      <c r="I163" s="49" t="str">
        <f>IF(K163="","",IF(IF($D$5="debitor",N($C$5),-N($C$5))+SUM($F$8:F163)-SUM($G$8:G163)&gt;=0,"D","C"))</f>
        <v/>
      </c>
      <c r="K163" s="32" t="str">
        <f t="shared" si="38"/>
        <v/>
      </c>
      <c r="L163" s="32" t="str">
        <f t="shared" si="39"/>
        <v/>
      </c>
    </row>
    <row r="164" spans="2:12" x14ac:dyDescent="0.2">
      <c r="B164" s="43" t="str">
        <f t="shared" si="32"/>
        <v/>
      </c>
      <c r="C164" s="42" t="str">
        <f t="shared" si="33"/>
        <v/>
      </c>
      <c r="D164" s="44" t="str">
        <f t="shared" si="34"/>
        <v/>
      </c>
      <c r="E164" s="42" t="str">
        <f t="shared" si="35"/>
        <v/>
      </c>
      <c r="F164" s="45" t="str">
        <f t="shared" si="36"/>
        <v/>
      </c>
      <c r="G164" s="45" t="str">
        <f t="shared" si="37"/>
        <v/>
      </c>
      <c r="H164" s="48" t="str">
        <f>IF(K164="","",ABS(IF($D$5="debitor",N($C$5),-N($C$5))+SUM($F$8:F164)-SUM($G$8:G164)))</f>
        <v/>
      </c>
      <c r="I164" s="49" t="str">
        <f>IF(K164="","",IF(IF($D$5="debitor",N($C$5),-N($C$5))+SUM($F$8:F164)-SUM($G$8:G164)&gt;=0,"D","C"))</f>
        <v/>
      </c>
      <c r="K164" s="32" t="str">
        <f t="shared" si="38"/>
        <v/>
      </c>
      <c r="L164" s="32" t="str">
        <f t="shared" si="39"/>
        <v/>
      </c>
    </row>
    <row r="165" spans="2:12" x14ac:dyDescent="0.2">
      <c r="B165" s="43" t="str">
        <f t="shared" si="32"/>
        <v/>
      </c>
      <c r="C165" s="42" t="str">
        <f t="shared" si="33"/>
        <v/>
      </c>
      <c r="D165" s="44" t="str">
        <f t="shared" si="34"/>
        <v/>
      </c>
      <c r="E165" s="42" t="str">
        <f t="shared" si="35"/>
        <v/>
      </c>
      <c r="F165" s="45" t="str">
        <f t="shared" si="36"/>
        <v/>
      </c>
      <c r="G165" s="45" t="str">
        <f t="shared" si="37"/>
        <v/>
      </c>
      <c r="H165" s="48" t="str">
        <f>IF(K165="","",ABS(IF($D$5="debitor",N($C$5),-N($C$5))+SUM($F$8:F165)-SUM($G$8:G165)))</f>
        <v/>
      </c>
      <c r="I165" s="49" t="str">
        <f>IF(K165="","",IF(IF($D$5="debitor",N($C$5),-N($C$5))+SUM($F$8:F165)-SUM($G$8:G165)&gt;=0,"D","C"))</f>
        <v/>
      </c>
      <c r="K165" s="32" t="str">
        <f t="shared" si="38"/>
        <v/>
      </c>
      <c r="L165" s="32" t="str">
        <f t="shared" si="39"/>
        <v/>
      </c>
    </row>
    <row r="166" spans="2:12" x14ac:dyDescent="0.2">
      <c r="B166" s="43" t="str">
        <f t="shared" si="32"/>
        <v/>
      </c>
      <c r="C166" s="42" t="str">
        <f t="shared" si="33"/>
        <v/>
      </c>
      <c r="D166" s="44" t="str">
        <f t="shared" si="34"/>
        <v/>
      </c>
      <c r="E166" s="42" t="str">
        <f t="shared" si="35"/>
        <v/>
      </c>
      <c r="F166" s="45" t="str">
        <f t="shared" si="36"/>
        <v/>
      </c>
      <c r="G166" s="45" t="str">
        <f t="shared" si="37"/>
        <v/>
      </c>
      <c r="H166" s="48" t="str">
        <f>IF(K166="","",ABS(IF($D$5="debitor",N($C$5),-N($C$5))+SUM($F$8:F166)-SUM($G$8:G166)))</f>
        <v/>
      </c>
      <c r="I166" s="49" t="str">
        <f>IF(K166="","",IF(IF($D$5="debitor",N($C$5),-N($C$5))+SUM($F$8:F166)-SUM($G$8:G166)&gt;=0,"D","C"))</f>
        <v/>
      </c>
      <c r="K166" s="32" t="str">
        <f t="shared" si="38"/>
        <v/>
      </c>
      <c r="L166" s="32" t="str">
        <f t="shared" si="39"/>
        <v/>
      </c>
    </row>
    <row r="167" spans="2:12" x14ac:dyDescent="0.2">
      <c r="B167" s="43" t="str">
        <f t="shared" si="32"/>
        <v/>
      </c>
      <c r="C167" s="42" t="str">
        <f t="shared" si="33"/>
        <v/>
      </c>
      <c r="D167" s="44" t="str">
        <f t="shared" si="34"/>
        <v/>
      </c>
      <c r="E167" s="42" t="str">
        <f t="shared" si="35"/>
        <v/>
      </c>
      <c r="F167" s="45" t="str">
        <f t="shared" si="36"/>
        <v/>
      </c>
      <c r="G167" s="45" t="str">
        <f t="shared" si="37"/>
        <v/>
      </c>
      <c r="H167" s="48" t="str">
        <f>IF(K167="","",ABS(IF($D$5="debitor",N($C$5),-N($C$5))+SUM($F$8:F167)-SUM($G$8:G167)))</f>
        <v/>
      </c>
      <c r="I167" s="49" t="str">
        <f>IF(K167="","",IF(IF($D$5="debitor",N($C$5),-N($C$5))+SUM($F$8:F167)-SUM($G$8:G167)&gt;=0,"D","C"))</f>
        <v/>
      </c>
      <c r="K167" s="32" t="str">
        <f t="shared" si="38"/>
        <v/>
      </c>
      <c r="L167" s="32" t="str">
        <f t="shared" si="39"/>
        <v/>
      </c>
    </row>
    <row r="168" spans="2:12" x14ac:dyDescent="0.2">
      <c r="B168" s="43" t="str">
        <f t="shared" ref="B168:B199" si="40">IF(K168="","",INDEX(ArData,L168))</f>
        <v/>
      </c>
      <c r="C168" s="42" t="str">
        <f t="shared" ref="C168:C199" si="41">IF(K168="","",INDEX(ArNr,L168))</f>
        <v/>
      </c>
      <c r="D168" s="44" t="str">
        <f t="shared" ref="D168:D199" si="42">IF(K168="","",INDEX(ArExp,L168))</f>
        <v/>
      </c>
      <c r="E168" s="42" t="str">
        <f t="shared" ref="E168:E199" si="43">IF(K168="","",IF(LEFT(INDEX(ArD,L168),LEN($C$4))=$C$4,INDEX(ArC,L168),INDEX(ArD,L168)))</f>
        <v/>
      </c>
      <c r="F168" s="45" t="str">
        <f t="shared" ref="F168:F199" si="44">IF(K168="","",IF(LEFT(INDEX(ArD,L168),LEN($C$4))=$C$4,INDEX(ArSuma,L168),0))</f>
        <v/>
      </c>
      <c r="G168" s="45" t="str">
        <f t="shared" ref="G168:G199" si="45">IF(K168="","",IF(LEFT(INDEX(ArC,L168),LEN($C$4))=$C$4,INDEX(ArSuma,L168),0))</f>
        <v/>
      </c>
      <c r="H168" s="48" t="str">
        <f>IF(K168="","",ABS(IF($D$5="debitor",N($C$5),-N($C$5))+SUM($F$8:F168)-SUM($G$8:G168)))</f>
        <v/>
      </c>
      <c r="I168" s="49" t="str">
        <f>IF(K168="","",IF(IF($D$5="debitor",N($C$5),-N($C$5))+SUM($F$8:F168)-SUM($G$8:G168)&gt;=0,"D","C"))</f>
        <v/>
      </c>
      <c r="K168" s="32" t="str">
        <f t="shared" ref="K168:K199" si="46">IFERROR(_xlfn.AGGREGATE(15,6,ArSort/(((LEFT(ArD,LEN($C$4))=$C$4)+(LEFT(ArC,LEN($C$4))=$C$4))*($C$4&lt;&gt;"")*ISNUMBER(ArSort)&gt;0),ROW()-7),"")</f>
        <v/>
      </c>
      <c r="L168" s="32" t="str">
        <f t="shared" ref="L168:L199" si="47">IF(K168="","",MOD(K168,100000)-4)</f>
        <v/>
      </c>
    </row>
    <row r="169" spans="2:12" x14ac:dyDescent="0.2">
      <c r="B169" s="43" t="str">
        <f t="shared" si="40"/>
        <v/>
      </c>
      <c r="C169" s="42" t="str">
        <f t="shared" si="41"/>
        <v/>
      </c>
      <c r="D169" s="44" t="str">
        <f t="shared" si="42"/>
        <v/>
      </c>
      <c r="E169" s="42" t="str">
        <f t="shared" si="43"/>
        <v/>
      </c>
      <c r="F169" s="45" t="str">
        <f t="shared" si="44"/>
        <v/>
      </c>
      <c r="G169" s="45" t="str">
        <f t="shared" si="45"/>
        <v/>
      </c>
      <c r="H169" s="48" t="str">
        <f>IF(K169="","",ABS(IF($D$5="debitor",N($C$5),-N($C$5))+SUM($F$8:F169)-SUM($G$8:G169)))</f>
        <v/>
      </c>
      <c r="I169" s="49" t="str">
        <f>IF(K169="","",IF(IF($D$5="debitor",N($C$5),-N($C$5))+SUM($F$8:F169)-SUM($G$8:G169)&gt;=0,"D","C"))</f>
        <v/>
      </c>
      <c r="K169" s="32" t="str">
        <f t="shared" si="46"/>
        <v/>
      </c>
      <c r="L169" s="32" t="str">
        <f t="shared" si="47"/>
        <v/>
      </c>
    </row>
    <row r="170" spans="2:12" x14ac:dyDescent="0.2">
      <c r="B170" s="43" t="str">
        <f t="shared" si="40"/>
        <v/>
      </c>
      <c r="C170" s="42" t="str">
        <f t="shared" si="41"/>
        <v/>
      </c>
      <c r="D170" s="44" t="str">
        <f t="shared" si="42"/>
        <v/>
      </c>
      <c r="E170" s="42" t="str">
        <f t="shared" si="43"/>
        <v/>
      </c>
      <c r="F170" s="45" t="str">
        <f t="shared" si="44"/>
        <v/>
      </c>
      <c r="G170" s="45" t="str">
        <f t="shared" si="45"/>
        <v/>
      </c>
      <c r="H170" s="48" t="str">
        <f>IF(K170="","",ABS(IF($D$5="debitor",N($C$5),-N($C$5))+SUM($F$8:F170)-SUM($G$8:G170)))</f>
        <v/>
      </c>
      <c r="I170" s="49" t="str">
        <f>IF(K170="","",IF(IF($D$5="debitor",N($C$5),-N($C$5))+SUM($F$8:F170)-SUM($G$8:G170)&gt;=0,"D","C"))</f>
        <v/>
      </c>
      <c r="K170" s="32" t="str">
        <f t="shared" si="46"/>
        <v/>
      </c>
      <c r="L170" s="32" t="str">
        <f t="shared" si="47"/>
        <v/>
      </c>
    </row>
    <row r="171" spans="2:12" x14ac:dyDescent="0.2">
      <c r="B171" s="43" t="str">
        <f t="shared" si="40"/>
        <v/>
      </c>
      <c r="C171" s="42" t="str">
        <f t="shared" si="41"/>
        <v/>
      </c>
      <c r="D171" s="44" t="str">
        <f t="shared" si="42"/>
        <v/>
      </c>
      <c r="E171" s="42" t="str">
        <f t="shared" si="43"/>
        <v/>
      </c>
      <c r="F171" s="45" t="str">
        <f t="shared" si="44"/>
        <v/>
      </c>
      <c r="G171" s="45" t="str">
        <f t="shared" si="45"/>
        <v/>
      </c>
      <c r="H171" s="48" t="str">
        <f>IF(K171="","",ABS(IF($D$5="debitor",N($C$5),-N($C$5))+SUM($F$8:F171)-SUM($G$8:G171)))</f>
        <v/>
      </c>
      <c r="I171" s="49" t="str">
        <f>IF(K171="","",IF(IF($D$5="debitor",N($C$5),-N($C$5))+SUM($F$8:F171)-SUM($G$8:G171)&gt;=0,"D","C"))</f>
        <v/>
      </c>
      <c r="K171" s="32" t="str">
        <f t="shared" si="46"/>
        <v/>
      </c>
      <c r="L171" s="32" t="str">
        <f t="shared" si="47"/>
        <v/>
      </c>
    </row>
    <row r="172" spans="2:12" x14ac:dyDescent="0.2">
      <c r="B172" s="43" t="str">
        <f t="shared" si="40"/>
        <v/>
      </c>
      <c r="C172" s="42" t="str">
        <f t="shared" si="41"/>
        <v/>
      </c>
      <c r="D172" s="44" t="str">
        <f t="shared" si="42"/>
        <v/>
      </c>
      <c r="E172" s="42" t="str">
        <f t="shared" si="43"/>
        <v/>
      </c>
      <c r="F172" s="45" t="str">
        <f t="shared" si="44"/>
        <v/>
      </c>
      <c r="G172" s="45" t="str">
        <f t="shared" si="45"/>
        <v/>
      </c>
      <c r="H172" s="48" t="str">
        <f>IF(K172="","",ABS(IF($D$5="debitor",N($C$5),-N($C$5))+SUM($F$8:F172)-SUM($G$8:G172)))</f>
        <v/>
      </c>
      <c r="I172" s="49" t="str">
        <f>IF(K172="","",IF(IF($D$5="debitor",N($C$5),-N($C$5))+SUM($F$8:F172)-SUM($G$8:G172)&gt;=0,"D","C"))</f>
        <v/>
      </c>
      <c r="K172" s="32" t="str">
        <f t="shared" si="46"/>
        <v/>
      </c>
      <c r="L172" s="32" t="str">
        <f t="shared" si="47"/>
        <v/>
      </c>
    </row>
    <row r="173" spans="2:12" x14ac:dyDescent="0.2">
      <c r="B173" s="43" t="str">
        <f t="shared" si="40"/>
        <v/>
      </c>
      <c r="C173" s="42" t="str">
        <f t="shared" si="41"/>
        <v/>
      </c>
      <c r="D173" s="44" t="str">
        <f t="shared" si="42"/>
        <v/>
      </c>
      <c r="E173" s="42" t="str">
        <f t="shared" si="43"/>
        <v/>
      </c>
      <c r="F173" s="45" t="str">
        <f t="shared" si="44"/>
        <v/>
      </c>
      <c r="G173" s="45" t="str">
        <f t="shared" si="45"/>
        <v/>
      </c>
      <c r="H173" s="48" t="str">
        <f>IF(K173="","",ABS(IF($D$5="debitor",N($C$5),-N($C$5))+SUM($F$8:F173)-SUM($G$8:G173)))</f>
        <v/>
      </c>
      <c r="I173" s="49" t="str">
        <f>IF(K173="","",IF(IF($D$5="debitor",N($C$5),-N($C$5))+SUM($F$8:F173)-SUM($G$8:G173)&gt;=0,"D","C"))</f>
        <v/>
      </c>
      <c r="K173" s="32" t="str">
        <f t="shared" si="46"/>
        <v/>
      </c>
      <c r="L173" s="32" t="str">
        <f t="shared" si="47"/>
        <v/>
      </c>
    </row>
    <row r="174" spans="2:12" x14ac:dyDescent="0.2">
      <c r="B174" s="43" t="str">
        <f t="shared" si="40"/>
        <v/>
      </c>
      <c r="C174" s="42" t="str">
        <f t="shared" si="41"/>
        <v/>
      </c>
      <c r="D174" s="44" t="str">
        <f t="shared" si="42"/>
        <v/>
      </c>
      <c r="E174" s="42" t="str">
        <f t="shared" si="43"/>
        <v/>
      </c>
      <c r="F174" s="45" t="str">
        <f t="shared" si="44"/>
        <v/>
      </c>
      <c r="G174" s="45" t="str">
        <f t="shared" si="45"/>
        <v/>
      </c>
      <c r="H174" s="48" t="str">
        <f>IF(K174="","",ABS(IF($D$5="debitor",N($C$5),-N($C$5))+SUM($F$8:F174)-SUM($G$8:G174)))</f>
        <v/>
      </c>
      <c r="I174" s="49" t="str">
        <f>IF(K174="","",IF(IF($D$5="debitor",N($C$5),-N($C$5))+SUM($F$8:F174)-SUM($G$8:G174)&gt;=0,"D","C"))</f>
        <v/>
      </c>
      <c r="K174" s="32" t="str">
        <f t="shared" si="46"/>
        <v/>
      </c>
      <c r="L174" s="32" t="str">
        <f t="shared" si="47"/>
        <v/>
      </c>
    </row>
    <row r="175" spans="2:12" x14ac:dyDescent="0.2">
      <c r="B175" s="43" t="str">
        <f t="shared" si="40"/>
        <v/>
      </c>
      <c r="C175" s="42" t="str">
        <f t="shared" si="41"/>
        <v/>
      </c>
      <c r="D175" s="44" t="str">
        <f t="shared" si="42"/>
        <v/>
      </c>
      <c r="E175" s="42" t="str">
        <f t="shared" si="43"/>
        <v/>
      </c>
      <c r="F175" s="45" t="str">
        <f t="shared" si="44"/>
        <v/>
      </c>
      <c r="G175" s="45" t="str">
        <f t="shared" si="45"/>
        <v/>
      </c>
      <c r="H175" s="48" t="str">
        <f>IF(K175="","",ABS(IF($D$5="debitor",N($C$5),-N($C$5))+SUM($F$8:F175)-SUM($G$8:G175)))</f>
        <v/>
      </c>
      <c r="I175" s="49" t="str">
        <f>IF(K175="","",IF(IF($D$5="debitor",N($C$5),-N($C$5))+SUM($F$8:F175)-SUM($G$8:G175)&gt;=0,"D","C"))</f>
        <v/>
      </c>
      <c r="K175" s="32" t="str">
        <f t="shared" si="46"/>
        <v/>
      </c>
      <c r="L175" s="32" t="str">
        <f t="shared" si="47"/>
        <v/>
      </c>
    </row>
    <row r="176" spans="2:12" x14ac:dyDescent="0.2">
      <c r="B176" s="43" t="str">
        <f t="shared" si="40"/>
        <v/>
      </c>
      <c r="C176" s="42" t="str">
        <f t="shared" si="41"/>
        <v/>
      </c>
      <c r="D176" s="44" t="str">
        <f t="shared" si="42"/>
        <v/>
      </c>
      <c r="E176" s="42" t="str">
        <f t="shared" si="43"/>
        <v/>
      </c>
      <c r="F176" s="45" t="str">
        <f t="shared" si="44"/>
        <v/>
      </c>
      <c r="G176" s="45" t="str">
        <f t="shared" si="45"/>
        <v/>
      </c>
      <c r="H176" s="48" t="str">
        <f>IF(K176="","",ABS(IF($D$5="debitor",N($C$5),-N($C$5))+SUM($F$8:F176)-SUM($G$8:G176)))</f>
        <v/>
      </c>
      <c r="I176" s="49" t="str">
        <f>IF(K176="","",IF(IF($D$5="debitor",N($C$5),-N($C$5))+SUM($F$8:F176)-SUM($G$8:G176)&gt;=0,"D","C"))</f>
        <v/>
      </c>
      <c r="K176" s="32" t="str">
        <f t="shared" si="46"/>
        <v/>
      </c>
      <c r="L176" s="32" t="str">
        <f t="shared" si="47"/>
        <v/>
      </c>
    </row>
    <row r="177" spans="2:12" x14ac:dyDescent="0.2">
      <c r="B177" s="43" t="str">
        <f t="shared" si="40"/>
        <v/>
      </c>
      <c r="C177" s="42" t="str">
        <f t="shared" si="41"/>
        <v/>
      </c>
      <c r="D177" s="44" t="str">
        <f t="shared" si="42"/>
        <v/>
      </c>
      <c r="E177" s="42" t="str">
        <f t="shared" si="43"/>
        <v/>
      </c>
      <c r="F177" s="45" t="str">
        <f t="shared" si="44"/>
        <v/>
      </c>
      <c r="G177" s="45" t="str">
        <f t="shared" si="45"/>
        <v/>
      </c>
      <c r="H177" s="48" t="str">
        <f>IF(K177="","",ABS(IF($D$5="debitor",N($C$5),-N($C$5))+SUM($F$8:F177)-SUM($G$8:G177)))</f>
        <v/>
      </c>
      <c r="I177" s="49" t="str">
        <f>IF(K177="","",IF(IF($D$5="debitor",N($C$5),-N($C$5))+SUM($F$8:F177)-SUM($G$8:G177)&gt;=0,"D","C"))</f>
        <v/>
      </c>
      <c r="K177" s="32" t="str">
        <f t="shared" si="46"/>
        <v/>
      </c>
      <c r="L177" s="32" t="str">
        <f t="shared" si="47"/>
        <v/>
      </c>
    </row>
    <row r="178" spans="2:12" x14ac:dyDescent="0.2">
      <c r="B178" s="43" t="str">
        <f t="shared" si="40"/>
        <v/>
      </c>
      <c r="C178" s="42" t="str">
        <f t="shared" si="41"/>
        <v/>
      </c>
      <c r="D178" s="44" t="str">
        <f t="shared" si="42"/>
        <v/>
      </c>
      <c r="E178" s="42" t="str">
        <f t="shared" si="43"/>
        <v/>
      </c>
      <c r="F178" s="45" t="str">
        <f t="shared" si="44"/>
        <v/>
      </c>
      <c r="G178" s="45" t="str">
        <f t="shared" si="45"/>
        <v/>
      </c>
      <c r="H178" s="48" t="str">
        <f>IF(K178="","",ABS(IF($D$5="debitor",N($C$5),-N($C$5))+SUM($F$8:F178)-SUM($G$8:G178)))</f>
        <v/>
      </c>
      <c r="I178" s="49" t="str">
        <f>IF(K178="","",IF(IF($D$5="debitor",N($C$5),-N($C$5))+SUM($F$8:F178)-SUM($G$8:G178)&gt;=0,"D","C"))</f>
        <v/>
      </c>
      <c r="K178" s="32" t="str">
        <f t="shared" si="46"/>
        <v/>
      </c>
      <c r="L178" s="32" t="str">
        <f t="shared" si="47"/>
        <v/>
      </c>
    </row>
    <row r="179" spans="2:12" x14ac:dyDescent="0.2">
      <c r="B179" s="43" t="str">
        <f t="shared" si="40"/>
        <v/>
      </c>
      <c r="C179" s="42" t="str">
        <f t="shared" si="41"/>
        <v/>
      </c>
      <c r="D179" s="44" t="str">
        <f t="shared" si="42"/>
        <v/>
      </c>
      <c r="E179" s="42" t="str">
        <f t="shared" si="43"/>
        <v/>
      </c>
      <c r="F179" s="45" t="str">
        <f t="shared" si="44"/>
        <v/>
      </c>
      <c r="G179" s="45" t="str">
        <f t="shared" si="45"/>
        <v/>
      </c>
      <c r="H179" s="48" t="str">
        <f>IF(K179="","",ABS(IF($D$5="debitor",N($C$5),-N($C$5))+SUM($F$8:F179)-SUM($G$8:G179)))</f>
        <v/>
      </c>
      <c r="I179" s="49" t="str">
        <f>IF(K179="","",IF(IF($D$5="debitor",N($C$5),-N($C$5))+SUM($F$8:F179)-SUM($G$8:G179)&gt;=0,"D","C"))</f>
        <v/>
      </c>
      <c r="K179" s="32" t="str">
        <f t="shared" si="46"/>
        <v/>
      </c>
      <c r="L179" s="32" t="str">
        <f t="shared" si="47"/>
        <v/>
      </c>
    </row>
    <row r="180" spans="2:12" x14ac:dyDescent="0.2">
      <c r="B180" s="43" t="str">
        <f t="shared" si="40"/>
        <v/>
      </c>
      <c r="C180" s="42" t="str">
        <f t="shared" si="41"/>
        <v/>
      </c>
      <c r="D180" s="44" t="str">
        <f t="shared" si="42"/>
        <v/>
      </c>
      <c r="E180" s="42" t="str">
        <f t="shared" si="43"/>
        <v/>
      </c>
      <c r="F180" s="45" t="str">
        <f t="shared" si="44"/>
        <v/>
      </c>
      <c r="G180" s="45" t="str">
        <f t="shared" si="45"/>
        <v/>
      </c>
      <c r="H180" s="48" t="str">
        <f>IF(K180="","",ABS(IF($D$5="debitor",N($C$5),-N($C$5))+SUM($F$8:F180)-SUM($G$8:G180)))</f>
        <v/>
      </c>
      <c r="I180" s="49" t="str">
        <f>IF(K180="","",IF(IF($D$5="debitor",N($C$5),-N($C$5))+SUM($F$8:F180)-SUM($G$8:G180)&gt;=0,"D","C"))</f>
        <v/>
      </c>
      <c r="K180" s="32" t="str">
        <f t="shared" si="46"/>
        <v/>
      </c>
      <c r="L180" s="32" t="str">
        <f t="shared" si="47"/>
        <v/>
      </c>
    </row>
    <row r="181" spans="2:12" x14ac:dyDescent="0.2">
      <c r="B181" s="43" t="str">
        <f t="shared" si="40"/>
        <v/>
      </c>
      <c r="C181" s="42" t="str">
        <f t="shared" si="41"/>
        <v/>
      </c>
      <c r="D181" s="44" t="str">
        <f t="shared" si="42"/>
        <v/>
      </c>
      <c r="E181" s="42" t="str">
        <f t="shared" si="43"/>
        <v/>
      </c>
      <c r="F181" s="45" t="str">
        <f t="shared" si="44"/>
        <v/>
      </c>
      <c r="G181" s="45" t="str">
        <f t="shared" si="45"/>
        <v/>
      </c>
      <c r="H181" s="48" t="str">
        <f>IF(K181="","",ABS(IF($D$5="debitor",N($C$5),-N($C$5))+SUM($F$8:F181)-SUM($G$8:G181)))</f>
        <v/>
      </c>
      <c r="I181" s="49" t="str">
        <f>IF(K181="","",IF(IF($D$5="debitor",N($C$5),-N($C$5))+SUM($F$8:F181)-SUM($G$8:G181)&gt;=0,"D","C"))</f>
        <v/>
      </c>
      <c r="K181" s="32" t="str">
        <f t="shared" si="46"/>
        <v/>
      </c>
      <c r="L181" s="32" t="str">
        <f t="shared" si="47"/>
        <v/>
      </c>
    </row>
    <row r="182" spans="2:12" x14ac:dyDescent="0.2">
      <c r="B182" s="43" t="str">
        <f t="shared" si="40"/>
        <v/>
      </c>
      <c r="C182" s="42" t="str">
        <f t="shared" si="41"/>
        <v/>
      </c>
      <c r="D182" s="44" t="str">
        <f t="shared" si="42"/>
        <v/>
      </c>
      <c r="E182" s="42" t="str">
        <f t="shared" si="43"/>
        <v/>
      </c>
      <c r="F182" s="45" t="str">
        <f t="shared" si="44"/>
        <v/>
      </c>
      <c r="G182" s="45" t="str">
        <f t="shared" si="45"/>
        <v/>
      </c>
      <c r="H182" s="48" t="str">
        <f>IF(K182="","",ABS(IF($D$5="debitor",N($C$5),-N($C$5))+SUM($F$8:F182)-SUM($G$8:G182)))</f>
        <v/>
      </c>
      <c r="I182" s="49" t="str">
        <f>IF(K182="","",IF(IF($D$5="debitor",N($C$5),-N($C$5))+SUM($F$8:F182)-SUM($G$8:G182)&gt;=0,"D","C"))</f>
        <v/>
      </c>
      <c r="K182" s="32" t="str">
        <f t="shared" si="46"/>
        <v/>
      </c>
      <c r="L182" s="32" t="str">
        <f t="shared" si="47"/>
        <v/>
      </c>
    </row>
    <row r="183" spans="2:12" x14ac:dyDescent="0.2">
      <c r="B183" s="43" t="str">
        <f t="shared" si="40"/>
        <v/>
      </c>
      <c r="C183" s="42" t="str">
        <f t="shared" si="41"/>
        <v/>
      </c>
      <c r="D183" s="44" t="str">
        <f t="shared" si="42"/>
        <v/>
      </c>
      <c r="E183" s="42" t="str">
        <f t="shared" si="43"/>
        <v/>
      </c>
      <c r="F183" s="45" t="str">
        <f t="shared" si="44"/>
        <v/>
      </c>
      <c r="G183" s="45" t="str">
        <f t="shared" si="45"/>
        <v/>
      </c>
      <c r="H183" s="48" t="str">
        <f>IF(K183="","",ABS(IF($D$5="debitor",N($C$5),-N($C$5))+SUM($F$8:F183)-SUM($G$8:G183)))</f>
        <v/>
      </c>
      <c r="I183" s="49" t="str">
        <f>IF(K183="","",IF(IF($D$5="debitor",N($C$5),-N($C$5))+SUM($F$8:F183)-SUM($G$8:G183)&gt;=0,"D","C"))</f>
        <v/>
      </c>
      <c r="K183" s="32" t="str">
        <f t="shared" si="46"/>
        <v/>
      </c>
      <c r="L183" s="32" t="str">
        <f t="shared" si="47"/>
        <v/>
      </c>
    </row>
    <row r="184" spans="2:12" x14ac:dyDescent="0.2">
      <c r="B184" s="43" t="str">
        <f t="shared" si="40"/>
        <v/>
      </c>
      <c r="C184" s="42" t="str">
        <f t="shared" si="41"/>
        <v/>
      </c>
      <c r="D184" s="44" t="str">
        <f t="shared" si="42"/>
        <v/>
      </c>
      <c r="E184" s="42" t="str">
        <f t="shared" si="43"/>
        <v/>
      </c>
      <c r="F184" s="45" t="str">
        <f t="shared" si="44"/>
        <v/>
      </c>
      <c r="G184" s="45" t="str">
        <f t="shared" si="45"/>
        <v/>
      </c>
      <c r="H184" s="48" t="str">
        <f>IF(K184="","",ABS(IF($D$5="debitor",N($C$5),-N($C$5))+SUM($F$8:F184)-SUM($G$8:G184)))</f>
        <v/>
      </c>
      <c r="I184" s="49" t="str">
        <f>IF(K184="","",IF(IF($D$5="debitor",N($C$5),-N($C$5))+SUM($F$8:F184)-SUM($G$8:G184)&gt;=0,"D","C"))</f>
        <v/>
      </c>
      <c r="K184" s="32" t="str">
        <f t="shared" si="46"/>
        <v/>
      </c>
      <c r="L184" s="32" t="str">
        <f t="shared" si="47"/>
        <v/>
      </c>
    </row>
    <row r="185" spans="2:12" x14ac:dyDescent="0.2">
      <c r="B185" s="43" t="str">
        <f t="shared" si="40"/>
        <v/>
      </c>
      <c r="C185" s="42" t="str">
        <f t="shared" si="41"/>
        <v/>
      </c>
      <c r="D185" s="44" t="str">
        <f t="shared" si="42"/>
        <v/>
      </c>
      <c r="E185" s="42" t="str">
        <f t="shared" si="43"/>
        <v/>
      </c>
      <c r="F185" s="45" t="str">
        <f t="shared" si="44"/>
        <v/>
      </c>
      <c r="G185" s="45" t="str">
        <f t="shared" si="45"/>
        <v/>
      </c>
      <c r="H185" s="48" t="str">
        <f>IF(K185="","",ABS(IF($D$5="debitor",N($C$5),-N($C$5))+SUM($F$8:F185)-SUM($G$8:G185)))</f>
        <v/>
      </c>
      <c r="I185" s="49" t="str">
        <f>IF(K185="","",IF(IF($D$5="debitor",N($C$5),-N($C$5))+SUM($F$8:F185)-SUM($G$8:G185)&gt;=0,"D","C"))</f>
        <v/>
      </c>
      <c r="K185" s="32" t="str">
        <f t="shared" si="46"/>
        <v/>
      </c>
      <c r="L185" s="32" t="str">
        <f t="shared" si="47"/>
        <v/>
      </c>
    </row>
    <row r="186" spans="2:12" x14ac:dyDescent="0.2">
      <c r="B186" s="43" t="str">
        <f t="shared" si="40"/>
        <v/>
      </c>
      <c r="C186" s="42" t="str">
        <f t="shared" si="41"/>
        <v/>
      </c>
      <c r="D186" s="44" t="str">
        <f t="shared" si="42"/>
        <v/>
      </c>
      <c r="E186" s="42" t="str">
        <f t="shared" si="43"/>
        <v/>
      </c>
      <c r="F186" s="45" t="str">
        <f t="shared" si="44"/>
        <v/>
      </c>
      <c r="G186" s="45" t="str">
        <f t="shared" si="45"/>
        <v/>
      </c>
      <c r="H186" s="48" t="str">
        <f>IF(K186="","",ABS(IF($D$5="debitor",N($C$5),-N($C$5))+SUM($F$8:F186)-SUM($G$8:G186)))</f>
        <v/>
      </c>
      <c r="I186" s="49" t="str">
        <f>IF(K186="","",IF(IF($D$5="debitor",N($C$5),-N($C$5))+SUM($F$8:F186)-SUM($G$8:G186)&gt;=0,"D","C"))</f>
        <v/>
      </c>
      <c r="K186" s="32" t="str">
        <f t="shared" si="46"/>
        <v/>
      </c>
      <c r="L186" s="32" t="str">
        <f t="shared" si="47"/>
        <v/>
      </c>
    </row>
    <row r="187" spans="2:12" x14ac:dyDescent="0.2">
      <c r="B187" s="43" t="str">
        <f t="shared" si="40"/>
        <v/>
      </c>
      <c r="C187" s="42" t="str">
        <f t="shared" si="41"/>
        <v/>
      </c>
      <c r="D187" s="44" t="str">
        <f t="shared" si="42"/>
        <v/>
      </c>
      <c r="E187" s="42" t="str">
        <f t="shared" si="43"/>
        <v/>
      </c>
      <c r="F187" s="45" t="str">
        <f t="shared" si="44"/>
        <v/>
      </c>
      <c r="G187" s="45" t="str">
        <f t="shared" si="45"/>
        <v/>
      </c>
      <c r="H187" s="48" t="str">
        <f>IF(K187="","",ABS(IF($D$5="debitor",N($C$5),-N($C$5))+SUM($F$8:F187)-SUM($G$8:G187)))</f>
        <v/>
      </c>
      <c r="I187" s="49" t="str">
        <f>IF(K187="","",IF(IF($D$5="debitor",N($C$5),-N($C$5))+SUM($F$8:F187)-SUM($G$8:G187)&gt;=0,"D","C"))</f>
        <v/>
      </c>
      <c r="K187" s="32" t="str">
        <f t="shared" si="46"/>
        <v/>
      </c>
      <c r="L187" s="32" t="str">
        <f t="shared" si="47"/>
        <v/>
      </c>
    </row>
    <row r="188" spans="2:12" x14ac:dyDescent="0.2">
      <c r="B188" s="43" t="str">
        <f t="shared" si="40"/>
        <v/>
      </c>
      <c r="C188" s="42" t="str">
        <f t="shared" si="41"/>
        <v/>
      </c>
      <c r="D188" s="44" t="str">
        <f t="shared" si="42"/>
        <v/>
      </c>
      <c r="E188" s="42" t="str">
        <f t="shared" si="43"/>
        <v/>
      </c>
      <c r="F188" s="45" t="str">
        <f t="shared" si="44"/>
        <v/>
      </c>
      <c r="G188" s="45" t="str">
        <f t="shared" si="45"/>
        <v/>
      </c>
      <c r="H188" s="48" t="str">
        <f>IF(K188="","",ABS(IF($D$5="debitor",N($C$5),-N($C$5))+SUM($F$8:F188)-SUM($G$8:G188)))</f>
        <v/>
      </c>
      <c r="I188" s="49" t="str">
        <f>IF(K188="","",IF(IF($D$5="debitor",N($C$5),-N($C$5))+SUM($F$8:F188)-SUM($G$8:G188)&gt;=0,"D","C"))</f>
        <v/>
      </c>
      <c r="K188" s="32" t="str">
        <f t="shared" si="46"/>
        <v/>
      </c>
      <c r="L188" s="32" t="str">
        <f t="shared" si="47"/>
        <v/>
      </c>
    </row>
    <row r="189" spans="2:12" x14ac:dyDescent="0.2">
      <c r="B189" s="43" t="str">
        <f t="shared" si="40"/>
        <v/>
      </c>
      <c r="C189" s="42" t="str">
        <f t="shared" si="41"/>
        <v/>
      </c>
      <c r="D189" s="44" t="str">
        <f t="shared" si="42"/>
        <v/>
      </c>
      <c r="E189" s="42" t="str">
        <f t="shared" si="43"/>
        <v/>
      </c>
      <c r="F189" s="45" t="str">
        <f t="shared" si="44"/>
        <v/>
      </c>
      <c r="G189" s="45" t="str">
        <f t="shared" si="45"/>
        <v/>
      </c>
      <c r="H189" s="48" t="str">
        <f>IF(K189="","",ABS(IF($D$5="debitor",N($C$5),-N($C$5))+SUM($F$8:F189)-SUM($G$8:G189)))</f>
        <v/>
      </c>
      <c r="I189" s="49" t="str">
        <f>IF(K189="","",IF(IF($D$5="debitor",N($C$5),-N($C$5))+SUM($F$8:F189)-SUM($G$8:G189)&gt;=0,"D","C"))</f>
        <v/>
      </c>
      <c r="K189" s="32" t="str">
        <f t="shared" si="46"/>
        <v/>
      </c>
      <c r="L189" s="32" t="str">
        <f t="shared" si="47"/>
        <v/>
      </c>
    </row>
    <row r="190" spans="2:12" x14ac:dyDescent="0.2">
      <c r="B190" s="43" t="str">
        <f t="shared" si="40"/>
        <v/>
      </c>
      <c r="C190" s="42" t="str">
        <f t="shared" si="41"/>
        <v/>
      </c>
      <c r="D190" s="44" t="str">
        <f t="shared" si="42"/>
        <v/>
      </c>
      <c r="E190" s="42" t="str">
        <f t="shared" si="43"/>
        <v/>
      </c>
      <c r="F190" s="45" t="str">
        <f t="shared" si="44"/>
        <v/>
      </c>
      <c r="G190" s="45" t="str">
        <f t="shared" si="45"/>
        <v/>
      </c>
      <c r="H190" s="48" t="str">
        <f>IF(K190="","",ABS(IF($D$5="debitor",N($C$5),-N($C$5))+SUM($F$8:F190)-SUM($G$8:G190)))</f>
        <v/>
      </c>
      <c r="I190" s="49" t="str">
        <f>IF(K190="","",IF(IF($D$5="debitor",N($C$5),-N($C$5))+SUM($F$8:F190)-SUM($G$8:G190)&gt;=0,"D","C"))</f>
        <v/>
      </c>
      <c r="K190" s="32" t="str">
        <f t="shared" si="46"/>
        <v/>
      </c>
      <c r="L190" s="32" t="str">
        <f t="shared" si="47"/>
        <v/>
      </c>
    </row>
    <row r="191" spans="2:12" x14ac:dyDescent="0.2">
      <c r="B191" s="43" t="str">
        <f t="shared" si="40"/>
        <v/>
      </c>
      <c r="C191" s="42" t="str">
        <f t="shared" si="41"/>
        <v/>
      </c>
      <c r="D191" s="44" t="str">
        <f t="shared" si="42"/>
        <v/>
      </c>
      <c r="E191" s="42" t="str">
        <f t="shared" si="43"/>
        <v/>
      </c>
      <c r="F191" s="45" t="str">
        <f t="shared" si="44"/>
        <v/>
      </c>
      <c r="G191" s="45" t="str">
        <f t="shared" si="45"/>
        <v/>
      </c>
      <c r="H191" s="48" t="str">
        <f>IF(K191="","",ABS(IF($D$5="debitor",N($C$5),-N($C$5))+SUM($F$8:F191)-SUM($G$8:G191)))</f>
        <v/>
      </c>
      <c r="I191" s="49" t="str">
        <f>IF(K191="","",IF(IF($D$5="debitor",N($C$5),-N($C$5))+SUM($F$8:F191)-SUM($G$8:G191)&gt;=0,"D","C"))</f>
        <v/>
      </c>
      <c r="K191" s="32" t="str">
        <f t="shared" si="46"/>
        <v/>
      </c>
      <c r="L191" s="32" t="str">
        <f t="shared" si="47"/>
        <v/>
      </c>
    </row>
    <row r="192" spans="2:12" x14ac:dyDescent="0.2">
      <c r="B192" s="43" t="str">
        <f t="shared" si="40"/>
        <v/>
      </c>
      <c r="C192" s="42" t="str">
        <f t="shared" si="41"/>
        <v/>
      </c>
      <c r="D192" s="44" t="str">
        <f t="shared" si="42"/>
        <v/>
      </c>
      <c r="E192" s="42" t="str">
        <f t="shared" si="43"/>
        <v/>
      </c>
      <c r="F192" s="45" t="str">
        <f t="shared" si="44"/>
        <v/>
      </c>
      <c r="G192" s="45" t="str">
        <f t="shared" si="45"/>
        <v/>
      </c>
      <c r="H192" s="48" t="str">
        <f>IF(K192="","",ABS(IF($D$5="debitor",N($C$5),-N($C$5))+SUM($F$8:F192)-SUM($G$8:G192)))</f>
        <v/>
      </c>
      <c r="I192" s="49" t="str">
        <f>IF(K192="","",IF(IF($D$5="debitor",N($C$5),-N($C$5))+SUM($F$8:F192)-SUM($G$8:G192)&gt;=0,"D","C"))</f>
        <v/>
      </c>
      <c r="K192" s="32" t="str">
        <f t="shared" si="46"/>
        <v/>
      </c>
      <c r="L192" s="32" t="str">
        <f t="shared" si="47"/>
        <v/>
      </c>
    </row>
    <row r="193" spans="2:12" x14ac:dyDescent="0.2">
      <c r="B193" s="43" t="str">
        <f t="shared" si="40"/>
        <v/>
      </c>
      <c r="C193" s="42" t="str">
        <f t="shared" si="41"/>
        <v/>
      </c>
      <c r="D193" s="44" t="str">
        <f t="shared" si="42"/>
        <v/>
      </c>
      <c r="E193" s="42" t="str">
        <f t="shared" si="43"/>
        <v/>
      </c>
      <c r="F193" s="45" t="str">
        <f t="shared" si="44"/>
        <v/>
      </c>
      <c r="G193" s="45" t="str">
        <f t="shared" si="45"/>
        <v/>
      </c>
      <c r="H193" s="48" t="str">
        <f>IF(K193="","",ABS(IF($D$5="debitor",N($C$5),-N($C$5))+SUM($F$8:F193)-SUM($G$8:G193)))</f>
        <v/>
      </c>
      <c r="I193" s="49" t="str">
        <f>IF(K193="","",IF(IF($D$5="debitor",N($C$5),-N($C$5))+SUM($F$8:F193)-SUM($G$8:G193)&gt;=0,"D","C"))</f>
        <v/>
      </c>
      <c r="K193" s="32" t="str">
        <f t="shared" si="46"/>
        <v/>
      </c>
      <c r="L193" s="32" t="str">
        <f t="shared" si="47"/>
        <v/>
      </c>
    </row>
    <row r="194" spans="2:12" x14ac:dyDescent="0.2">
      <c r="B194" s="43" t="str">
        <f t="shared" si="40"/>
        <v/>
      </c>
      <c r="C194" s="42" t="str">
        <f t="shared" si="41"/>
        <v/>
      </c>
      <c r="D194" s="44" t="str">
        <f t="shared" si="42"/>
        <v/>
      </c>
      <c r="E194" s="42" t="str">
        <f t="shared" si="43"/>
        <v/>
      </c>
      <c r="F194" s="45" t="str">
        <f t="shared" si="44"/>
        <v/>
      </c>
      <c r="G194" s="45" t="str">
        <f t="shared" si="45"/>
        <v/>
      </c>
      <c r="H194" s="48" t="str">
        <f>IF(K194="","",ABS(IF($D$5="debitor",N($C$5),-N($C$5))+SUM($F$8:F194)-SUM($G$8:G194)))</f>
        <v/>
      </c>
      <c r="I194" s="49" t="str">
        <f>IF(K194="","",IF(IF($D$5="debitor",N($C$5),-N($C$5))+SUM($F$8:F194)-SUM($G$8:G194)&gt;=0,"D","C"))</f>
        <v/>
      </c>
      <c r="K194" s="32" t="str">
        <f t="shared" si="46"/>
        <v/>
      </c>
      <c r="L194" s="32" t="str">
        <f t="shared" si="47"/>
        <v/>
      </c>
    </row>
    <row r="195" spans="2:12" x14ac:dyDescent="0.2">
      <c r="B195" s="43" t="str">
        <f t="shared" si="40"/>
        <v/>
      </c>
      <c r="C195" s="42" t="str">
        <f t="shared" si="41"/>
        <v/>
      </c>
      <c r="D195" s="44" t="str">
        <f t="shared" si="42"/>
        <v/>
      </c>
      <c r="E195" s="42" t="str">
        <f t="shared" si="43"/>
        <v/>
      </c>
      <c r="F195" s="45" t="str">
        <f t="shared" si="44"/>
        <v/>
      </c>
      <c r="G195" s="45" t="str">
        <f t="shared" si="45"/>
        <v/>
      </c>
      <c r="H195" s="48" t="str">
        <f>IF(K195="","",ABS(IF($D$5="debitor",N($C$5),-N($C$5))+SUM($F$8:F195)-SUM($G$8:G195)))</f>
        <v/>
      </c>
      <c r="I195" s="49" t="str">
        <f>IF(K195="","",IF(IF($D$5="debitor",N($C$5),-N($C$5))+SUM($F$8:F195)-SUM($G$8:G195)&gt;=0,"D","C"))</f>
        <v/>
      </c>
      <c r="K195" s="32" t="str">
        <f t="shared" si="46"/>
        <v/>
      </c>
      <c r="L195" s="32" t="str">
        <f t="shared" si="47"/>
        <v/>
      </c>
    </row>
    <row r="196" spans="2:12" x14ac:dyDescent="0.2">
      <c r="B196" s="43" t="str">
        <f t="shared" si="40"/>
        <v/>
      </c>
      <c r="C196" s="42" t="str">
        <f t="shared" si="41"/>
        <v/>
      </c>
      <c r="D196" s="44" t="str">
        <f t="shared" si="42"/>
        <v/>
      </c>
      <c r="E196" s="42" t="str">
        <f t="shared" si="43"/>
        <v/>
      </c>
      <c r="F196" s="45" t="str">
        <f t="shared" si="44"/>
        <v/>
      </c>
      <c r="G196" s="45" t="str">
        <f t="shared" si="45"/>
        <v/>
      </c>
      <c r="H196" s="48" t="str">
        <f>IF(K196="","",ABS(IF($D$5="debitor",N($C$5),-N($C$5))+SUM($F$8:F196)-SUM($G$8:G196)))</f>
        <v/>
      </c>
      <c r="I196" s="49" t="str">
        <f>IF(K196="","",IF(IF($D$5="debitor",N($C$5),-N($C$5))+SUM($F$8:F196)-SUM($G$8:G196)&gt;=0,"D","C"))</f>
        <v/>
      </c>
      <c r="K196" s="32" t="str">
        <f t="shared" si="46"/>
        <v/>
      </c>
      <c r="L196" s="32" t="str">
        <f t="shared" si="47"/>
        <v/>
      </c>
    </row>
    <row r="197" spans="2:12" x14ac:dyDescent="0.2">
      <c r="B197" s="43" t="str">
        <f t="shared" si="40"/>
        <v/>
      </c>
      <c r="C197" s="42" t="str">
        <f t="shared" si="41"/>
        <v/>
      </c>
      <c r="D197" s="44" t="str">
        <f t="shared" si="42"/>
        <v/>
      </c>
      <c r="E197" s="42" t="str">
        <f t="shared" si="43"/>
        <v/>
      </c>
      <c r="F197" s="45" t="str">
        <f t="shared" si="44"/>
        <v/>
      </c>
      <c r="G197" s="45" t="str">
        <f t="shared" si="45"/>
        <v/>
      </c>
      <c r="H197" s="48" t="str">
        <f>IF(K197="","",ABS(IF($D$5="debitor",N($C$5),-N($C$5))+SUM($F$8:F197)-SUM($G$8:G197)))</f>
        <v/>
      </c>
      <c r="I197" s="49" t="str">
        <f>IF(K197="","",IF(IF($D$5="debitor",N($C$5),-N($C$5))+SUM($F$8:F197)-SUM($G$8:G197)&gt;=0,"D","C"))</f>
        <v/>
      </c>
      <c r="K197" s="32" t="str">
        <f t="shared" si="46"/>
        <v/>
      </c>
      <c r="L197" s="32" t="str">
        <f t="shared" si="47"/>
        <v/>
      </c>
    </row>
    <row r="198" spans="2:12" x14ac:dyDescent="0.2">
      <c r="B198" s="43" t="str">
        <f t="shared" si="40"/>
        <v/>
      </c>
      <c r="C198" s="42" t="str">
        <f t="shared" si="41"/>
        <v/>
      </c>
      <c r="D198" s="44" t="str">
        <f t="shared" si="42"/>
        <v/>
      </c>
      <c r="E198" s="42" t="str">
        <f t="shared" si="43"/>
        <v/>
      </c>
      <c r="F198" s="45" t="str">
        <f t="shared" si="44"/>
        <v/>
      </c>
      <c r="G198" s="45" t="str">
        <f t="shared" si="45"/>
        <v/>
      </c>
      <c r="H198" s="48" t="str">
        <f>IF(K198="","",ABS(IF($D$5="debitor",N($C$5),-N($C$5))+SUM($F$8:F198)-SUM($G$8:G198)))</f>
        <v/>
      </c>
      <c r="I198" s="49" t="str">
        <f>IF(K198="","",IF(IF($D$5="debitor",N($C$5),-N($C$5))+SUM($F$8:F198)-SUM($G$8:G198)&gt;=0,"D","C"))</f>
        <v/>
      </c>
      <c r="K198" s="32" t="str">
        <f t="shared" si="46"/>
        <v/>
      </c>
      <c r="L198" s="32" t="str">
        <f t="shared" si="47"/>
        <v/>
      </c>
    </row>
    <row r="199" spans="2:12" x14ac:dyDescent="0.2">
      <c r="B199" s="43" t="str">
        <f t="shared" si="40"/>
        <v/>
      </c>
      <c r="C199" s="42" t="str">
        <f t="shared" si="41"/>
        <v/>
      </c>
      <c r="D199" s="44" t="str">
        <f t="shared" si="42"/>
        <v/>
      </c>
      <c r="E199" s="42" t="str">
        <f t="shared" si="43"/>
        <v/>
      </c>
      <c r="F199" s="45" t="str">
        <f t="shared" si="44"/>
        <v/>
      </c>
      <c r="G199" s="45" t="str">
        <f t="shared" si="45"/>
        <v/>
      </c>
      <c r="H199" s="48" t="str">
        <f>IF(K199="","",ABS(IF($D$5="debitor",N($C$5),-N($C$5))+SUM($F$8:F199)-SUM($G$8:G199)))</f>
        <v/>
      </c>
      <c r="I199" s="49" t="str">
        <f>IF(K199="","",IF(IF($D$5="debitor",N($C$5),-N($C$5))+SUM($F$8:F199)-SUM($G$8:G199)&gt;=0,"D","C"))</f>
        <v/>
      </c>
      <c r="K199" s="32" t="str">
        <f t="shared" si="46"/>
        <v/>
      </c>
      <c r="L199" s="32" t="str">
        <f t="shared" si="47"/>
        <v/>
      </c>
    </row>
    <row r="200" spans="2:12" x14ac:dyDescent="0.2">
      <c r="B200" s="43" t="str">
        <f t="shared" ref="B200:B207" si="48">IF(K200="","",INDEX(ArData,L200))</f>
        <v/>
      </c>
      <c r="C200" s="42" t="str">
        <f t="shared" ref="C200:C207" si="49">IF(K200="","",INDEX(ArNr,L200))</f>
        <v/>
      </c>
      <c r="D200" s="44" t="str">
        <f t="shared" ref="D200:D207" si="50">IF(K200="","",INDEX(ArExp,L200))</f>
        <v/>
      </c>
      <c r="E200" s="42" t="str">
        <f t="shared" ref="E200:E207" si="51">IF(K200="","",IF(LEFT(INDEX(ArD,L200),LEN($C$4))=$C$4,INDEX(ArC,L200),INDEX(ArD,L200)))</f>
        <v/>
      </c>
      <c r="F200" s="45" t="str">
        <f t="shared" ref="F200:F207" si="52">IF(K200="","",IF(LEFT(INDEX(ArD,L200),LEN($C$4))=$C$4,INDEX(ArSuma,L200),0))</f>
        <v/>
      </c>
      <c r="G200" s="45" t="str">
        <f t="shared" ref="G200:G207" si="53">IF(K200="","",IF(LEFT(INDEX(ArC,L200),LEN($C$4))=$C$4,INDEX(ArSuma,L200),0))</f>
        <v/>
      </c>
      <c r="H200" s="48" t="str">
        <f>IF(K200="","",ABS(IF($D$5="debitor",N($C$5),-N($C$5))+SUM($F$8:F200)-SUM($G$8:G200)))</f>
        <v/>
      </c>
      <c r="I200" s="49" t="str">
        <f>IF(K200="","",IF(IF($D$5="debitor",N($C$5),-N($C$5))+SUM($F$8:F200)-SUM($G$8:G200)&gt;=0,"D","C"))</f>
        <v/>
      </c>
      <c r="K200" s="32" t="str">
        <f t="shared" ref="K200:K207" si="54">IFERROR(_xlfn.AGGREGATE(15,6,ArSort/(((LEFT(ArD,LEN($C$4))=$C$4)+(LEFT(ArC,LEN($C$4))=$C$4))*($C$4&lt;&gt;"")*ISNUMBER(ArSort)&gt;0),ROW()-7),"")</f>
        <v/>
      </c>
      <c r="L200" s="32" t="str">
        <f t="shared" ref="L200:L207" si="55">IF(K200="","",MOD(K200,100000)-4)</f>
        <v/>
      </c>
    </row>
    <row r="201" spans="2:12" x14ac:dyDescent="0.2">
      <c r="B201" s="43" t="str">
        <f t="shared" si="48"/>
        <v/>
      </c>
      <c r="C201" s="42" t="str">
        <f t="shared" si="49"/>
        <v/>
      </c>
      <c r="D201" s="44" t="str">
        <f t="shared" si="50"/>
        <v/>
      </c>
      <c r="E201" s="42" t="str">
        <f t="shared" si="51"/>
        <v/>
      </c>
      <c r="F201" s="45" t="str">
        <f t="shared" si="52"/>
        <v/>
      </c>
      <c r="G201" s="45" t="str">
        <f t="shared" si="53"/>
        <v/>
      </c>
      <c r="H201" s="48" t="str">
        <f>IF(K201="","",ABS(IF($D$5="debitor",N($C$5),-N($C$5))+SUM($F$8:F201)-SUM($G$8:G201)))</f>
        <v/>
      </c>
      <c r="I201" s="49" t="str">
        <f>IF(K201="","",IF(IF($D$5="debitor",N($C$5),-N($C$5))+SUM($F$8:F201)-SUM($G$8:G201)&gt;=0,"D","C"))</f>
        <v/>
      </c>
      <c r="K201" s="32" t="str">
        <f t="shared" si="54"/>
        <v/>
      </c>
      <c r="L201" s="32" t="str">
        <f t="shared" si="55"/>
        <v/>
      </c>
    </row>
    <row r="202" spans="2:12" x14ac:dyDescent="0.2">
      <c r="B202" s="43" t="str">
        <f t="shared" si="48"/>
        <v/>
      </c>
      <c r="C202" s="42" t="str">
        <f t="shared" si="49"/>
        <v/>
      </c>
      <c r="D202" s="44" t="str">
        <f t="shared" si="50"/>
        <v/>
      </c>
      <c r="E202" s="42" t="str">
        <f t="shared" si="51"/>
        <v/>
      </c>
      <c r="F202" s="45" t="str">
        <f t="shared" si="52"/>
        <v/>
      </c>
      <c r="G202" s="45" t="str">
        <f t="shared" si="53"/>
        <v/>
      </c>
      <c r="H202" s="48" t="str">
        <f>IF(K202="","",ABS(IF($D$5="debitor",N($C$5),-N($C$5))+SUM($F$8:F202)-SUM($G$8:G202)))</f>
        <v/>
      </c>
      <c r="I202" s="49" t="str">
        <f>IF(K202="","",IF(IF($D$5="debitor",N($C$5),-N($C$5))+SUM($F$8:F202)-SUM($G$8:G202)&gt;=0,"D","C"))</f>
        <v/>
      </c>
      <c r="K202" s="32" t="str">
        <f t="shared" si="54"/>
        <v/>
      </c>
      <c r="L202" s="32" t="str">
        <f t="shared" si="55"/>
        <v/>
      </c>
    </row>
    <row r="203" spans="2:12" x14ac:dyDescent="0.2">
      <c r="B203" s="43" t="str">
        <f t="shared" si="48"/>
        <v/>
      </c>
      <c r="C203" s="42" t="str">
        <f t="shared" si="49"/>
        <v/>
      </c>
      <c r="D203" s="44" t="str">
        <f t="shared" si="50"/>
        <v/>
      </c>
      <c r="E203" s="42" t="str">
        <f t="shared" si="51"/>
        <v/>
      </c>
      <c r="F203" s="45" t="str">
        <f t="shared" si="52"/>
        <v/>
      </c>
      <c r="G203" s="45" t="str">
        <f t="shared" si="53"/>
        <v/>
      </c>
      <c r="H203" s="48" t="str">
        <f>IF(K203="","",ABS(IF($D$5="debitor",N($C$5),-N($C$5))+SUM($F$8:F203)-SUM($G$8:G203)))</f>
        <v/>
      </c>
      <c r="I203" s="49" t="str">
        <f>IF(K203="","",IF(IF($D$5="debitor",N($C$5),-N($C$5))+SUM($F$8:F203)-SUM($G$8:G203)&gt;=0,"D","C"))</f>
        <v/>
      </c>
      <c r="K203" s="32" t="str">
        <f t="shared" si="54"/>
        <v/>
      </c>
      <c r="L203" s="32" t="str">
        <f t="shared" si="55"/>
        <v/>
      </c>
    </row>
    <row r="204" spans="2:12" x14ac:dyDescent="0.2">
      <c r="B204" s="43" t="str">
        <f t="shared" si="48"/>
        <v/>
      </c>
      <c r="C204" s="42" t="str">
        <f t="shared" si="49"/>
        <v/>
      </c>
      <c r="D204" s="44" t="str">
        <f t="shared" si="50"/>
        <v/>
      </c>
      <c r="E204" s="42" t="str">
        <f t="shared" si="51"/>
        <v/>
      </c>
      <c r="F204" s="45" t="str">
        <f t="shared" si="52"/>
        <v/>
      </c>
      <c r="G204" s="45" t="str">
        <f t="shared" si="53"/>
        <v/>
      </c>
      <c r="H204" s="48" t="str">
        <f>IF(K204="","",ABS(IF($D$5="debitor",N($C$5),-N($C$5))+SUM($F$8:F204)-SUM($G$8:G204)))</f>
        <v/>
      </c>
      <c r="I204" s="49" t="str">
        <f>IF(K204="","",IF(IF($D$5="debitor",N($C$5),-N($C$5))+SUM($F$8:F204)-SUM($G$8:G204)&gt;=0,"D","C"))</f>
        <v/>
      </c>
      <c r="K204" s="32" t="str">
        <f t="shared" si="54"/>
        <v/>
      </c>
      <c r="L204" s="32" t="str">
        <f t="shared" si="55"/>
        <v/>
      </c>
    </row>
    <row r="205" spans="2:12" x14ac:dyDescent="0.2">
      <c r="B205" s="43" t="str">
        <f t="shared" si="48"/>
        <v/>
      </c>
      <c r="C205" s="42" t="str">
        <f t="shared" si="49"/>
        <v/>
      </c>
      <c r="D205" s="44" t="str">
        <f t="shared" si="50"/>
        <v/>
      </c>
      <c r="E205" s="42" t="str">
        <f t="shared" si="51"/>
        <v/>
      </c>
      <c r="F205" s="45" t="str">
        <f t="shared" si="52"/>
        <v/>
      </c>
      <c r="G205" s="45" t="str">
        <f t="shared" si="53"/>
        <v/>
      </c>
      <c r="H205" s="48" t="str">
        <f>IF(K205="","",ABS(IF($D$5="debitor",N($C$5),-N($C$5))+SUM($F$8:F205)-SUM($G$8:G205)))</f>
        <v/>
      </c>
      <c r="I205" s="49" t="str">
        <f>IF(K205="","",IF(IF($D$5="debitor",N($C$5),-N($C$5))+SUM($F$8:F205)-SUM($G$8:G205)&gt;=0,"D","C"))</f>
        <v/>
      </c>
      <c r="K205" s="32" t="str">
        <f t="shared" si="54"/>
        <v/>
      </c>
      <c r="L205" s="32" t="str">
        <f t="shared" si="55"/>
        <v/>
      </c>
    </row>
    <row r="206" spans="2:12" x14ac:dyDescent="0.2">
      <c r="B206" s="43" t="str">
        <f t="shared" si="48"/>
        <v/>
      </c>
      <c r="C206" s="42" t="str">
        <f t="shared" si="49"/>
        <v/>
      </c>
      <c r="D206" s="44" t="str">
        <f t="shared" si="50"/>
        <v/>
      </c>
      <c r="E206" s="42" t="str">
        <f t="shared" si="51"/>
        <v/>
      </c>
      <c r="F206" s="45" t="str">
        <f t="shared" si="52"/>
        <v/>
      </c>
      <c r="G206" s="45" t="str">
        <f t="shared" si="53"/>
        <v/>
      </c>
      <c r="H206" s="48" t="str">
        <f>IF(K206="","",ABS(IF($D$5="debitor",N($C$5),-N($C$5))+SUM($F$8:F206)-SUM($G$8:G206)))</f>
        <v/>
      </c>
      <c r="I206" s="49" t="str">
        <f>IF(K206="","",IF(IF($D$5="debitor",N($C$5),-N($C$5))+SUM($F$8:F206)-SUM($G$8:G206)&gt;=0,"D","C"))</f>
        <v/>
      </c>
      <c r="K206" s="32" t="str">
        <f t="shared" si="54"/>
        <v/>
      </c>
      <c r="L206" s="32" t="str">
        <f t="shared" si="55"/>
        <v/>
      </c>
    </row>
    <row r="207" spans="2:12" x14ac:dyDescent="0.2">
      <c r="B207" s="43" t="str">
        <f t="shared" si="48"/>
        <v/>
      </c>
      <c r="C207" s="42" t="str">
        <f t="shared" si="49"/>
        <v/>
      </c>
      <c r="D207" s="44" t="str">
        <f t="shared" si="50"/>
        <v/>
      </c>
      <c r="E207" s="42" t="str">
        <f t="shared" si="51"/>
        <v/>
      </c>
      <c r="F207" s="45" t="str">
        <f t="shared" si="52"/>
        <v/>
      </c>
      <c r="G207" s="45" t="str">
        <f t="shared" si="53"/>
        <v/>
      </c>
      <c r="H207" s="48" t="str">
        <f>IF(K207="","",ABS(IF($D$5="debitor",N($C$5),-N($C$5))+SUM($F$8:F207)-SUM($G$8:G207)))</f>
        <v/>
      </c>
      <c r="I207" s="49" t="str">
        <f>IF(K207="","",IF(IF($D$5="debitor",N($C$5),-N($C$5))+SUM($F$8:F207)-SUM($G$8:G207)&gt;=0,"D","C"))</f>
        <v/>
      </c>
      <c r="K207" s="32" t="str">
        <f t="shared" si="54"/>
        <v/>
      </c>
      <c r="L207" s="32" t="str">
        <f t="shared" si="55"/>
        <v/>
      </c>
    </row>
    <row r="1000" spans="702:702" ht="15" x14ac:dyDescent="0.25">
      <c r="ZZ1000"/>
    </row>
  </sheetData>
  <conditionalFormatting sqref="B8:I207">
    <cfRule type="expression" dxfId="1" priority="1" stopIfTrue="1">
      <formula>$B8&lt;&gt;""</formula>
    </cfRule>
  </conditionalFormatting>
  <dataValidations count="1">
    <dataValidation type="list" allowBlank="1" showInputMessage="1" showErrorMessage="1" sqref="D5" xr:uid="{92BE3C52-5E4A-45A7-93FA-8E99DB7BCF11}">
      <formula1>"debitor,creditor"</formula1>
    </dataValidation>
  </dataValidations>
  <pageMargins left="0.7" right="0.7" top="0.75" bottom="0.75" header="0.3" footer="0.3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CB63-46E4-4030-9E1F-20DC506317B2}">
  <dimension ref="B1:ZZ1000"/>
  <sheetViews>
    <sheetView showGridLines="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2.7109375" style="1" customWidth="1"/>
    <col min="2" max="2" width="8.7109375" style="1" customWidth="1"/>
    <col min="3" max="3" width="52.7109375" style="1" customWidth="1"/>
    <col min="4" max="4" width="6.7109375" style="1" customWidth="1"/>
    <col min="5" max="7" width="14.7109375" style="1" customWidth="1"/>
    <col min="8" max="8" width="46.7109375" style="1" customWidth="1"/>
    <col min="9" max="16384" width="11.42578125" style="1"/>
  </cols>
  <sheetData>
    <row r="1" spans="2:8" ht="21" x14ac:dyDescent="0.35">
      <c r="B1" s="2" t="s">
        <v>274</v>
      </c>
    </row>
    <row r="2" spans="2:8" x14ac:dyDescent="0.2">
      <c r="B2" s="3" t="s">
        <v>275</v>
      </c>
    </row>
    <row r="4" spans="2:8" ht="27.95" customHeight="1" x14ac:dyDescent="0.2">
      <c r="B4" s="6" t="s">
        <v>6</v>
      </c>
      <c r="C4" s="6" t="s">
        <v>7</v>
      </c>
      <c r="D4" s="6" t="s">
        <v>276</v>
      </c>
      <c r="E4" s="6" t="s">
        <v>277</v>
      </c>
      <c r="F4" s="6" t="s">
        <v>278</v>
      </c>
      <c r="G4" s="6" t="s">
        <v>279</v>
      </c>
      <c r="H4" s="6" t="s">
        <v>280</v>
      </c>
    </row>
    <row r="5" spans="2:8" x14ac:dyDescent="0.2">
      <c r="B5" s="51" t="str">
        <f>'Plan de conturi'!B8</f>
        <v>1012</v>
      </c>
      <c r="C5" s="34" t="str">
        <f>'Plan de conturi'!C8</f>
        <v>Capital subscris vărsat</v>
      </c>
      <c r="D5" s="33" t="str">
        <f>'Plan de conturi'!D8</f>
        <v>P</v>
      </c>
      <c r="E5" s="36">
        <f t="shared" ref="E5:E36" si="0">SUMPRODUCT((LEFT(ArD,LEN(B5))=B5)*ISNUMBER(ArSuma),ArSuma)</f>
        <v>0</v>
      </c>
      <c r="F5" s="36">
        <f t="shared" ref="F5:F36" si="1">SUMPRODUCT((LEFT(ArC,LEN(B5))=B5)*ISNUMBER(ArSuma),ArSuma)</f>
        <v>0</v>
      </c>
      <c r="G5" s="36">
        <f t="shared" ref="G5:G36" si="2">E5-F5</f>
        <v>0</v>
      </c>
      <c r="H5" s="52" t="str">
        <f t="shared" ref="H5:H36" si="3">IF(AND(E5=0,F5=0),"",IF(AND(D5="A",G5&lt;0),"Cont de activ cu mișcare netă creditoare: verifică soldul",IF(AND(D5="P",G5&gt;0),"Cont de pasiv cu mișcare netă debitoare: verifică soldul","")))</f>
        <v/>
      </c>
    </row>
    <row r="6" spans="2:8" x14ac:dyDescent="0.2">
      <c r="B6" s="51" t="str">
        <f>'Plan de conturi'!B9</f>
        <v>1061</v>
      </c>
      <c r="C6" s="34" t="str">
        <f>'Plan de conturi'!C9</f>
        <v>Rezerve legale</v>
      </c>
      <c r="D6" s="33" t="str">
        <f>'Plan de conturi'!D9</f>
        <v>P</v>
      </c>
      <c r="E6" s="36">
        <f t="shared" si="0"/>
        <v>0</v>
      </c>
      <c r="F6" s="36">
        <f t="shared" si="1"/>
        <v>0</v>
      </c>
      <c r="G6" s="36">
        <f t="shared" si="2"/>
        <v>0</v>
      </c>
      <c r="H6" s="52" t="str">
        <f t="shared" si="3"/>
        <v/>
      </c>
    </row>
    <row r="7" spans="2:8" x14ac:dyDescent="0.2">
      <c r="B7" s="51" t="str">
        <f>'Plan de conturi'!B10</f>
        <v>117</v>
      </c>
      <c r="C7" s="34" t="str">
        <f>'Plan de conturi'!C10</f>
        <v>Rezultatul reportat</v>
      </c>
      <c r="D7" s="33" t="str">
        <f>'Plan de conturi'!D10</f>
        <v>B</v>
      </c>
      <c r="E7" s="36">
        <f t="shared" si="0"/>
        <v>0</v>
      </c>
      <c r="F7" s="36">
        <f t="shared" si="1"/>
        <v>0</v>
      </c>
      <c r="G7" s="36">
        <f t="shared" si="2"/>
        <v>0</v>
      </c>
      <c r="H7" s="52" t="str">
        <f t="shared" si="3"/>
        <v/>
      </c>
    </row>
    <row r="8" spans="2:8" x14ac:dyDescent="0.2">
      <c r="B8" s="51" t="str">
        <f>'Plan de conturi'!B11</f>
        <v>121</v>
      </c>
      <c r="C8" s="34" t="str">
        <f>'Plan de conturi'!C11</f>
        <v>Profit sau pierdere</v>
      </c>
      <c r="D8" s="33" t="str">
        <f>'Plan de conturi'!D11</f>
        <v>B</v>
      </c>
      <c r="E8" s="36">
        <f t="shared" si="0"/>
        <v>0</v>
      </c>
      <c r="F8" s="36">
        <f t="shared" si="1"/>
        <v>0</v>
      </c>
      <c r="G8" s="36">
        <f t="shared" si="2"/>
        <v>0</v>
      </c>
      <c r="H8" s="52" t="str">
        <f t="shared" si="3"/>
        <v/>
      </c>
    </row>
    <row r="9" spans="2:8" x14ac:dyDescent="0.2">
      <c r="B9" s="51" t="str">
        <f>'Plan de conturi'!B12</f>
        <v>1621</v>
      </c>
      <c r="C9" s="34" t="str">
        <f>'Plan de conturi'!C12</f>
        <v>Credite bancare pe termen lung</v>
      </c>
      <c r="D9" s="33" t="str">
        <f>'Plan de conturi'!D12</f>
        <v>P</v>
      </c>
      <c r="E9" s="36">
        <f t="shared" si="0"/>
        <v>0</v>
      </c>
      <c r="F9" s="36">
        <f t="shared" si="1"/>
        <v>0</v>
      </c>
      <c r="G9" s="36">
        <f t="shared" si="2"/>
        <v>0</v>
      </c>
      <c r="H9" s="52" t="str">
        <f t="shared" si="3"/>
        <v/>
      </c>
    </row>
    <row r="10" spans="2:8" x14ac:dyDescent="0.2">
      <c r="B10" s="51" t="str">
        <f>'Plan de conturi'!B13</f>
        <v>208</v>
      </c>
      <c r="C10" s="34" t="str">
        <f>'Plan de conturi'!C13</f>
        <v>Alte imobilizări necorporale</v>
      </c>
      <c r="D10" s="33" t="str">
        <f>'Plan de conturi'!D13</f>
        <v>A</v>
      </c>
      <c r="E10" s="36">
        <f t="shared" si="0"/>
        <v>0</v>
      </c>
      <c r="F10" s="36">
        <f t="shared" si="1"/>
        <v>0</v>
      </c>
      <c r="G10" s="36">
        <f t="shared" si="2"/>
        <v>0</v>
      </c>
      <c r="H10" s="52" t="str">
        <f t="shared" si="3"/>
        <v/>
      </c>
    </row>
    <row r="11" spans="2:8" x14ac:dyDescent="0.2">
      <c r="B11" s="51" t="str">
        <f>'Plan de conturi'!B14</f>
        <v>2131</v>
      </c>
      <c r="C11" s="34" t="str">
        <f>'Plan de conturi'!C14</f>
        <v>Echipamente tehnologice (mașini, utilaje și instalații de lucru)</v>
      </c>
      <c r="D11" s="33" t="str">
        <f>'Plan de conturi'!D14</f>
        <v>A</v>
      </c>
      <c r="E11" s="36">
        <f t="shared" si="0"/>
        <v>0</v>
      </c>
      <c r="F11" s="36">
        <f t="shared" si="1"/>
        <v>0</v>
      </c>
      <c r="G11" s="36">
        <f t="shared" si="2"/>
        <v>0</v>
      </c>
      <c r="H11" s="52" t="str">
        <f t="shared" si="3"/>
        <v/>
      </c>
    </row>
    <row r="12" spans="2:8" x14ac:dyDescent="0.2">
      <c r="B12" s="51" t="str">
        <f>'Plan de conturi'!B15</f>
        <v>2133</v>
      </c>
      <c r="C12" s="34" t="str">
        <f>'Plan de conturi'!C15</f>
        <v>Mijloace de transport</v>
      </c>
      <c r="D12" s="33" t="str">
        <f>'Plan de conturi'!D15</f>
        <v>A</v>
      </c>
      <c r="E12" s="36">
        <f t="shared" si="0"/>
        <v>0</v>
      </c>
      <c r="F12" s="36">
        <f t="shared" si="1"/>
        <v>0</v>
      </c>
      <c r="G12" s="36">
        <f t="shared" si="2"/>
        <v>0</v>
      </c>
      <c r="H12" s="52" t="str">
        <f t="shared" si="3"/>
        <v/>
      </c>
    </row>
    <row r="13" spans="2:8" x14ac:dyDescent="0.2">
      <c r="B13" s="51" t="str">
        <f>'Plan de conturi'!B16</f>
        <v>214</v>
      </c>
      <c r="C13" s="34" t="str">
        <f>'Plan de conturi'!C16</f>
        <v>Mobilier, aparatură birotică și alte active corporale</v>
      </c>
      <c r="D13" s="33" t="str">
        <f>'Plan de conturi'!D16</f>
        <v>A</v>
      </c>
      <c r="E13" s="36">
        <f t="shared" si="0"/>
        <v>0</v>
      </c>
      <c r="F13" s="36">
        <f t="shared" si="1"/>
        <v>0</v>
      </c>
      <c r="G13" s="36">
        <f t="shared" si="2"/>
        <v>0</v>
      </c>
      <c r="H13" s="52" t="str">
        <f t="shared" si="3"/>
        <v/>
      </c>
    </row>
    <row r="14" spans="2:8" x14ac:dyDescent="0.2">
      <c r="B14" s="51" t="str">
        <f>'Plan de conturi'!B17</f>
        <v>2808</v>
      </c>
      <c r="C14" s="34" t="str">
        <f>'Plan de conturi'!C17</f>
        <v>Amortizarea altor imobilizări necorporale</v>
      </c>
      <c r="D14" s="33" t="str">
        <f>'Plan de conturi'!D17</f>
        <v>P</v>
      </c>
      <c r="E14" s="36">
        <f t="shared" si="0"/>
        <v>0</v>
      </c>
      <c r="F14" s="36">
        <f t="shared" si="1"/>
        <v>250</v>
      </c>
      <c r="G14" s="36">
        <f t="shared" si="2"/>
        <v>-250</v>
      </c>
      <c r="H14" s="52" t="str">
        <f t="shared" si="3"/>
        <v/>
      </c>
    </row>
    <row r="15" spans="2:8" x14ac:dyDescent="0.2">
      <c r="B15" s="51" t="str">
        <f>'Plan de conturi'!B18</f>
        <v>2813</v>
      </c>
      <c r="C15" s="34" t="str">
        <f>'Plan de conturi'!C18</f>
        <v>Amortizarea instalațiilor și mijloacelor de transport</v>
      </c>
      <c r="D15" s="33" t="str">
        <f>'Plan de conturi'!D18</f>
        <v>P</v>
      </c>
      <c r="E15" s="36">
        <f t="shared" si="0"/>
        <v>0</v>
      </c>
      <c r="F15" s="36">
        <f t="shared" si="1"/>
        <v>2208.33</v>
      </c>
      <c r="G15" s="36">
        <f t="shared" si="2"/>
        <v>-2208.33</v>
      </c>
      <c r="H15" s="52" t="str">
        <f t="shared" si="3"/>
        <v/>
      </c>
    </row>
    <row r="16" spans="2:8" x14ac:dyDescent="0.2">
      <c r="B16" s="51" t="str">
        <f>'Plan de conturi'!B19</f>
        <v>2814</v>
      </c>
      <c r="C16" s="34" t="str">
        <f>'Plan de conturi'!C19</f>
        <v>Amortizarea altor imobilizări corporale</v>
      </c>
      <c r="D16" s="33" t="str">
        <f>'Plan de conturi'!D19</f>
        <v>P</v>
      </c>
      <c r="E16" s="36">
        <f t="shared" si="0"/>
        <v>0</v>
      </c>
      <c r="F16" s="36">
        <f t="shared" si="1"/>
        <v>0</v>
      </c>
      <c r="G16" s="36">
        <f t="shared" si="2"/>
        <v>0</v>
      </c>
      <c r="H16" s="52" t="str">
        <f t="shared" si="3"/>
        <v/>
      </c>
    </row>
    <row r="17" spans="2:8" x14ac:dyDescent="0.2">
      <c r="B17" s="51" t="str">
        <f>'Plan de conturi'!B20</f>
        <v>301</v>
      </c>
      <c r="C17" s="34" t="str">
        <f>'Plan de conturi'!C20</f>
        <v>Materii prime</v>
      </c>
      <c r="D17" s="33" t="str">
        <f>'Plan de conturi'!D20</f>
        <v>A</v>
      </c>
      <c r="E17" s="36">
        <f t="shared" si="0"/>
        <v>0</v>
      </c>
      <c r="F17" s="36">
        <f t="shared" si="1"/>
        <v>0</v>
      </c>
      <c r="G17" s="36">
        <f t="shared" si="2"/>
        <v>0</v>
      </c>
      <c r="H17" s="52" t="str">
        <f t="shared" si="3"/>
        <v/>
      </c>
    </row>
    <row r="18" spans="2:8" x14ac:dyDescent="0.2">
      <c r="B18" s="51" t="str">
        <f>'Plan de conturi'!B21</f>
        <v>302</v>
      </c>
      <c r="C18" s="34" t="str">
        <f>'Plan de conturi'!C21</f>
        <v>Materiale consumabile</v>
      </c>
      <c r="D18" s="33" t="str">
        <f>'Plan de conturi'!D21</f>
        <v>A</v>
      </c>
      <c r="E18" s="36">
        <f t="shared" si="0"/>
        <v>0</v>
      </c>
      <c r="F18" s="36">
        <f t="shared" si="1"/>
        <v>0</v>
      </c>
      <c r="G18" s="36">
        <f t="shared" si="2"/>
        <v>0</v>
      </c>
      <c r="H18" s="52" t="str">
        <f t="shared" si="3"/>
        <v/>
      </c>
    </row>
    <row r="19" spans="2:8" x14ac:dyDescent="0.2">
      <c r="B19" s="51" t="str">
        <f>'Plan de conturi'!B22</f>
        <v>303</v>
      </c>
      <c r="C19" s="34" t="str">
        <f>'Plan de conturi'!C22</f>
        <v>Materiale de natura obiectelor de inventar</v>
      </c>
      <c r="D19" s="33" t="str">
        <f>'Plan de conturi'!D22</f>
        <v>A</v>
      </c>
      <c r="E19" s="36">
        <f t="shared" si="0"/>
        <v>0</v>
      </c>
      <c r="F19" s="36">
        <f t="shared" si="1"/>
        <v>0</v>
      </c>
      <c r="G19" s="36">
        <f t="shared" si="2"/>
        <v>0</v>
      </c>
      <c r="H19" s="52" t="str">
        <f t="shared" si="3"/>
        <v/>
      </c>
    </row>
    <row r="20" spans="2:8" x14ac:dyDescent="0.2">
      <c r="B20" s="51" t="str">
        <f>'Plan de conturi'!B23</f>
        <v>371</v>
      </c>
      <c r="C20" s="34" t="str">
        <f>'Plan de conturi'!C23</f>
        <v>Mărfuri</v>
      </c>
      <c r="D20" s="33" t="str">
        <f>'Plan de conturi'!D23</f>
        <v>A</v>
      </c>
      <c r="E20" s="36">
        <f t="shared" si="0"/>
        <v>0</v>
      </c>
      <c r="F20" s="36">
        <f t="shared" si="1"/>
        <v>400</v>
      </c>
      <c r="G20" s="36">
        <f t="shared" si="2"/>
        <v>-400</v>
      </c>
      <c r="H20" s="52" t="str">
        <f t="shared" si="3"/>
        <v>Cont de activ cu mișcare netă creditoare: verifică soldul</v>
      </c>
    </row>
    <row r="21" spans="2:8" x14ac:dyDescent="0.2">
      <c r="B21" s="51" t="str">
        <f>'Plan de conturi'!B24</f>
        <v>378</v>
      </c>
      <c r="C21" s="34" t="str">
        <f>'Plan de conturi'!C24</f>
        <v>Diferențe de preț la mărfuri</v>
      </c>
      <c r="D21" s="33" t="str">
        <f>'Plan de conturi'!D24</f>
        <v>B</v>
      </c>
      <c r="E21" s="36">
        <f t="shared" si="0"/>
        <v>0</v>
      </c>
      <c r="F21" s="36">
        <f t="shared" si="1"/>
        <v>0</v>
      </c>
      <c r="G21" s="36">
        <f t="shared" si="2"/>
        <v>0</v>
      </c>
      <c r="H21" s="52" t="str">
        <f t="shared" si="3"/>
        <v/>
      </c>
    </row>
    <row r="22" spans="2:8" x14ac:dyDescent="0.2">
      <c r="B22" s="51" t="str">
        <f>'Plan de conturi'!B25</f>
        <v>401</v>
      </c>
      <c r="C22" s="34" t="str">
        <f>'Plan de conturi'!C25</f>
        <v>Furnizori</v>
      </c>
      <c r="D22" s="33" t="str">
        <f>'Plan de conturi'!D25</f>
        <v>P</v>
      </c>
      <c r="E22" s="36">
        <f t="shared" si="0"/>
        <v>2500</v>
      </c>
      <c r="F22" s="36">
        <f t="shared" si="1"/>
        <v>0</v>
      </c>
      <c r="G22" s="36">
        <f t="shared" si="2"/>
        <v>2500</v>
      </c>
      <c r="H22" s="52" t="str">
        <f t="shared" si="3"/>
        <v>Cont de pasiv cu mișcare netă debitoare: verifică soldul</v>
      </c>
    </row>
    <row r="23" spans="2:8" x14ac:dyDescent="0.2">
      <c r="B23" s="51" t="str">
        <f>'Plan de conturi'!B26</f>
        <v>404</v>
      </c>
      <c r="C23" s="34" t="str">
        <f>'Plan de conturi'!C26</f>
        <v>Furnizori de imobilizări</v>
      </c>
      <c r="D23" s="33" t="str">
        <f>'Plan de conturi'!D26</f>
        <v>P</v>
      </c>
      <c r="E23" s="36">
        <f t="shared" si="0"/>
        <v>0</v>
      </c>
      <c r="F23" s="36">
        <f t="shared" si="1"/>
        <v>0</v>
      </c>
      <c r="G23" s="36">
        <f t="shared" si="2"/>
        <v>0</v>
      </c>
      <c r="H23" s="52" t="str">
        <f t="shared" si="3"/>
        <v/>
      </c>
    </row>
    <row r="24" spans="2:8" x14ac:dyDescent="0.2">
      <c r="B24" s="51" t="str">
        <f>'Plan de conturi'!B27</f>
        <v>408</v>
      </c>
      <c r="C24" s="34" t="str">
        <f>'Plan de conturi'!C27</f>
        <v>Furnizori – facturi nesosite</v>
      </c>
      <c r="D24" s="33" t="str">
        <f>'Plan de conturi'!D27</f>
        <v>P</v>
      </c>
      <c r="E24" s="36">
        <f t="shared" si="0"/>
        <v>0</v>
      </c>
      <c r="F24" s="36">
        <f t="shared" si="1"/>
        <v>0</v>
      </c>
      <c r="G24" s="36">
        <f t="shared" si="2"/>
        <v>0</v>
      </c>
      <c r="H24" s="52" t="str">
        <f t="shared" si="3"/>
        <v/>
      </c>
    </row>
    <row r="25" spans="2:8" x14ac:dyDescent="0.2">
      <c r="B25" s="51" t="str">
        <f>'Plan de conturi'!B28</f>
        <v>409</v>
      </c>
      <c r="C25" s="34" t="str">
        <f>'Plan de conturi'!C28</f>
        <v>Furnizori – debitori</v>
      </c>
      <c r="D25" s="33" t="str">
        <f>'Plan de conturi'!D28</f>
        <v>A</v>
      </c>
      <c r="E25" s="36">
        <f t="shared" si="0"/>
        <v>0</v>
      </c>
      <c r="F25" s="36">
        <f t="shared" si="1"/>
        <v>0</v>
      </c>
      <c r="G25" s="36">
        <f t="shared" si="2"/>
        <v>0</v>
      </c>
      <c r="H25" s="52" t="str">
        <f t="shared" si="3"/>
        <v/>
      </c>
    </row>
    <row r="26" spans="2:8" x14ac:dyDescent="0.2">
      <c r="B26" s="51" t="str">
        <f>'Plan de conturi'!B29</f>
        <v>4111</v>
      </c>
      <c r="C26" s="34" t="str">
        <f>'Plan de conturi'!C29</f>
        <v>Clienți</v>
      </c>
      <c r="D26" s="33" t="str">
        <f>'Plan de conturi'!D29</f>
        <v>A</v>
      </c>
      <c r="E26" s="36">
        <f t="shared" si="0"/>
        <v>0</v>
      </c>
      <c r="F26" s="36">
        <f t="shared" si="1"/>
        <v>2500</v>
      </c>
      <c r="G26" s="36">
        <f t="shared" si="2"/>
        <v>-2500</v>
      </c>
      <c r="H26" s="52" t="str">
        <f t="shared" si="3"/>
        <v>Cont de activ cu mișcare netă creditoare: verifică soldul</v>
      </c>
    </row>
    <row r="27" spans="2:8" x14ac:dyDescent="0.2">
      <c r="B27" s="51" t="str">
        <f>'Plan de conturi'!B30</f>
        <v>418</v>
      </c>
      <c r="C27" s="34" t="str">
        <f>'Plan de conturi'!C30</f>
        <v>Clienți – facturi de întocmit</v>
      </c>
      <c r="D27" s="33" t="str">
        <f>'Plan de conturi'!D30</f>
        <v>A</v>
      </c>
      <c r="E27" s="36">
        <f t="shared" si="0"/>
        <v>0</v>
      </c>
      <c r="F27" s="36">
        <f t="shared" si="1"/>
        <v>0</v>
      </c>
      <c r="G27" s="36">
        <f t="shared" si="2"/>
        <v>0</v>
      </c>
      <c r="H27" s="52" t="str">
        <f t="shared" si="3"/>
        <v/>
      </c>
    </row>
    <row r="28" spans="2:8" x14ac:dyDescent="0.2">
      <c r="B28" s="51" t="str">
        <f>'Plan de conturi'!B31</f>
        <v>419</v>
      </c>
      <c r="C28" s="34" t="str">
        <f>'Plan de conturi'!C31</f>
        <v>Clienți – creditori</v>
      </c>
      <c r="D28" s="33" t="str">
        <f>'Plan de conturi'!D31</f>
        <v>P</v>
      </c>
      <c r="E28" s="36">
        <f t="shared" si="0"/>
        <v>0</v>
      </c>
      <c r="F28" s="36">
        <f t="shared" si="1"/>
        <v>0</v>
      </c>
      <c r="G28" s="36">
        <f t="shared" si="2"/>
        <v>0</v>
      </c>
      <c r="H28" s="52" t="str">
        <f t="shared" si="3"/>
        <v/>
      </c>
    </row>
    <row r="29" spans="2:8" x14ac:dyDescent="0.2">
      <c r="B29" s="51" t="str">
        <f>'Plan de conturi'!B32</f>
        <v>421</v>
      </c>
      <c r="C29" s="34" t="str">
        <f>'Plan de conturi'!C32</f>
        <v>Personal – salarii datorate</v>
      </c>
      <c r="D29" s="33" t="str">
        <f>'Plan de conturi'!D32</f>
        <v>P</v>
      </c>
      <c r="E29" s="36">
        <f t="shared" si="0"/>
        <v>7470</v>
      </c>
      <c r="F29" s="36">
        <f t="shared" si="1"/>
        <v>18000</v>
      </c>
      <c r="G29" s="36">
        <f t="shared" si="2"/>
        <v>-10530</v>
      </c>
      <c r="H29" s="52" t="str">
        <f t="shared" si="3"/>
        <v/>
      </c>
    </row>
    <row r="30" spans="2:8" x14ac:dyDescent="0.2">
      <c r="B30" s="51" t="str">
        <f>'Plan de conturi'!B33</f>
        <v>425</v>
      </c>
      <c r="C30" s="34" t="str">
        <f>'Plan de conturi'!C33</f>
        <v>Avansuri acordate personalului</v>
      </c>
      <c r="D30" s="33" t="str">
        <f>'Plan de conturi'!D33</f>
        <v>A</v>
      </c>
      <c r="E30" s="36">
        <f t="shared" si="0"/>
        <v>0</v>
      </c>
      <c r="F30" s="36">
        <f t="shared" si="1"/>
        <v>0</v>
      </c>
      <c r="G30" s="36">
        <f t="shared" si="2"/>
        <v>0</v>
      </c>
      <c r="H30" s="52" t="str">
        <f t="shared" si="3"/>
        <v/>
      </c>
    </row>
    <row r="31" spans="2:8" x14ac:dyDescent="0.2">
      <c r="B31" s="51" t="str">
        <f>'Plan de conturi'!B34</f>
        <v>4315</v>
      </c>
      <c r="C31" s="34" t="str">
        <f>'Plan de conturi'!C34</f>
        <v>Contribuția de asigurări sociale</v>
      </c>
      <c r="D31" s="33" t="str">
        <f>'Plan de conturi'!D34</f>
        <v>P</v>
      </c>
      <c r="E31" s="36">
        <f t="shared" si="0"/>
        <v>0</v>
      </c>
      <c r="F31" s="36">
        <f t="shared" si="1"/>
        <v>4500</v>
      </c>
      <c r="G31" s="36">
        <f t="shared" si="2"/>
        <v>-4500</v>
      </c>
      <c r="H31" s="52" t="str">
        <f t="shared" si="3"/>
        <v/>
      </c>
    </row>
    <row r="32" spans="2:8" x14ac:dyDescent="0.2">
      <c r="B32" s="51" t="str">
        <f>'Plan de conturi'!B35</f>
        <v>4316</v>
      </c>
      <c r="C32" s="34" t="str">
        <f>'Plan de conturi'!C35</f>
        <v>Contribuția de asigurări sociale de sănătate</v>
      </c>
      <c r="D32" s="33" t="str">
        <f>'Plan de conturi'!D35</f>
        <v>P</v>
      </c>
      <c r="E32" s="36">
        <f t="shared" si="0"/>
        <v>0</v>
      </c>
      <c r="F32" s="36">
        <f t="shared" si="1"/>
        <v>1800</v>
      </c>
      <c r="G32" s="36">
        <f t="shared" si="2"/>
        <v>-1800</v>
      </c>
      <c r="H32" s="52" t="str">
        <f t="shared" si="3"/>
        <v/>
      </c>
    </row>
    <row r="33" spans="2:8" x14ac:dyDescent="0.2">
      <c r="B33" s="51" t="str">
        <f>'Plan de conturi'!B36</f>
        <v>436</v>
      </c>
      <c r="C33" s="34" t="str">
        <f>'Plan de conturi'!C36</f>
        <v>Contribuția asiguratorie pentru muncă</v>
      </c>
      <c r="D33" s="33" t="str">
        <f>'Plan de conturi'!D36</f>
        <v>P</v>
      </c>
      <c r="E33" s="36">
        <f t="shared" si="0"/>
        <v>0</v>
      </c>
      <c r="F33" s="36">
        <f t="shared" si="1"/>
        <v>405</v>
      </c>
      <c r="G33" s="36">
        <f t="shared" si="2"/>
        <v>-405</v>
      </c>
      <c r="H33" s="52" t="str">
        <f t="shared" si="3"/>
        <v/>
      </c>
    </row>
    <row r="34" spans="2:8" x14ac:dyDescent="0.2">
      <c r="B34" s="51" t="str">
        <f>'Plan de conturi'!B37</f>
        <v>4411</v>
      </c>
      <c r="C34" s="34" t="str">
        <f>'Plan de conturi'!C37</f>
        <v>Impozitul pe profit</v>
      </c>
      <c r="D34" s="33" t="str">
        <f>'Plan de conturi'!D37</f>
        <v>P</v>
      </c>
      <c r="E34" s="36">
        <f t="shared" si="0"/>
        <v>0</v>
      </c>
      <c r="F34" s="36">
        <f t="shared" si="1"/>
        <v>0</v>
      </c>
      <c r="G34" s="36">
        <f t="shared" si="2"/>
        <v>0</v>
      </c>
      <c r="H34" s="52" t="str">
        <f t="shared" si="3"/>
        <v/>
      </c>
    </row>
    <row r="35" spans="2:8" x14ac:dyDescent="0.2">
      <c r="B35" s="51" t="str">
        <f>'Plan de conturi'!B38</f>
        <v>4418</v>
      </c>
      <c r="C35" s="34" t="str">
        <f>'Plan de conturi'!C38</f>
        <v>Impozitul pe venit</v>
      </c>
      <c r="D35" s="33" t="str">
        <f>'Plan de conturi'!D38</f>
        <v>P</v>
      </c>
      <c r="E35" s="36">
        <f t="shared" si="0"/>
        <v>0</v>
      </c>
      <c r="F35" s="36">
        <f t="shared" si="1"/>
        <v>0</v>
      </c>
      <c r="G35" s="36">
        <f t="shared" si="2"/>
        <v>0</v>
      </c>
      <c r="H35" s="52" t="str">
        <f t="shared" si="3"/>
        <v/>
      </c>
    </row>
    <row r="36" spans="2:8" x14ac:dyDescent="0.2">
      <c r="B36" s="51" t="str">
        <f>'Plan de conturi'!B39</f>
        <v>4423</v>
      </c>
      <c r="C36" s="34" t="str">
        <f>'Plan de conturi'!C39</f>
        <v>TVA de plată</v>
      </c>
      <c r="D36" s="33" t="str">
        <f>'Plan de conturi'!D39</f>
        <v>P</v>
      </c>
      <c r="E36" s="36">
        <f t="shared" si="0"/>
        <v>0</v>
      </c>
      <c r="F36" s="36">
        <f t="shared" si="1"/>
        <v>3100</v>
      </c>
      <c r="G36" s="36">
        <f t="shared" si="2"/>
        <v>-3100</v>
      </c>
      <c r="H36" s="52" t="str">
        <f t="shared" si="3"/>
        <v/>
      </c>
    </row>
    <row r="37" spans="2:8" x14ac:dyDescent="0.2">
      <c r="B37" s="51" t="str">
        <f>'Plan de conturi'!B40</f>
        <v>4424</v>
      </c>
      <c r="C37" s="34" t="str">
        <f>'Plan de conturi'!C40</f>
        <v>TVA de recuperat</v>
      </c>
      <c r="D37" s="33" t="str">
        <f>'Plan de conturi'!D40</f>
        <v>A</v>
      </c>
      <c r="E37" s="36">
        <f t="shared" ref="E37:E68" si="4">SUMPRODUCT((LEFT(ArD,LEN(B37))=B37)*ISNUMBER(ArSuma),ArSuma)</f>
        <v>0</v>
      </c>
      <c r="F37" s="36">
        <f t="shared" ref="F37:F68" si="5">SUMPRODUCT((LEFT(ArC,LEN(B37))=B37)*ISNUMBER(ArSuma),ArSuma)</f>
        <v>0</v>
      </c>
      <c r="G37" s="36">
        <f t="shared" ref="G37:G68" si="6">E37-F37</f>
        <v>0</v>
      </c>
      <c r="H37" s="52" t="str">
        <f t="shared" ref="H37:H68" si="7">IF(AND(E37=0,F37=0),"",IF(AND(D37="A",G37&lt;0),"Cont de activ cu mișcare netă creditoare: verifică soldul",IF(AND(D37="P",G37&gt;0),"Cont de pasiv cu mișcare netă debitoare: verifică soldul","")))</f>
        <v/>
      </c>
    </row>
    <row r="38" spans="2:8" x14ac:dyDescent="0.2">
      <c r="B38" s="51" t="str">
        <f>'Plan de conturi'!B41</f>
        <v>4426</v>
      </c>
      <c r="C38" s="34" t="str">
        <f>'Plan de conturi'!C41</f>
        <v>TVA deductibilă</v>
      </c>
      <c r="D38" s="33" t="str">
        <f>'Plan de conturi'!D41</f>
        <v>A</v>
      </c>
      <c r="E38" s="36">
        <f t="shared" si="4"/>
        <v>0</v>
      </c>
      <c r="F38" s="36">
        <f t="shared" si="5"/>
        <v>9800</v>
      </c>
      <c r="G38" s="36">
        <f t="shared" si="6"/>
        <v>-9800</v>
      </c>
      <c r="H38" s="52" t="str">
        <f t="shared" si="7"/>
        <v>Cont de activ cu mișcare netă creditoare: verifică soldul</v>
      </c>
    </row>
    <row r="39" spans="2:8" x14ac:dyDescent="0.2">
      <c r="B39" s="51" t="str">
        <f>'Plan de conturi'!B42</f>
        <v>4427</v>
      </c>
      <c r="C39" s="34" t="str">
        <f>'Plan de conturi'!C42</f>
        <v>TVA colectată</v>
      </c>
      <c r="D39" s="33" t="str">
        <f>'Plan de conturi'!D42</f>
        <v>P</v>
      </c>
      <c r="E39" s="36">
        <f t="shared" si="4"/>
        <v>12900</v>
      </c>
      <c r="F39" s="36">
        <f t="shared" si="5"/>
        <v>0</v>
      </c>
      <c r="G39" s="36">
        <f t="shared" si="6"/>
        <v>12900</v>
      </c>
      <c r="H39" s="52" t="str">
        <f t="shared" si="7"/>
        <v>Cont de pasiv cu mișcare netă debitoare: verifică soldul</v>
      </c>
    </row>
    <row r="40" spans="2:8" x14ac:dyDescent="0.2">
      <c r="B40" s="51" t="str">
        <f>'Plan de conturi'!B43</f>
        <v>4428</v>
      </c>
      <c r="C40" s="34" t="str">
        <f>'Plan de conturi'!C43</f>
        <v>TVA neexigibilă</v>
      </c>
      <c r="D40" s="33" t="str">
        <f>'Plan de conturi'!D43</f>
        <v>B</v>
      </c>
      <c r="E40" s="36">
        <f t="shared" si="4"/>
        <v>0</v>
      </c>
      <c r="F40" s="36">
        <f t="shared" si="5"/>
        <v>0</v>
      </c>
      <c r="G40" s="36">
        <f t="shared" si="6"/>
        <v>0</v>
      </c>
      <c r="H40" s="52" t="str">
        <f t="shared" si="7"/>
        <v/>
      </c>
    </row>
    <row r="41" spans="2:8" x14ac:dyDescent="0.2">
      <c r="B41" s="51" t="str">
        <f>'Plan de conturi'!B44</f>
        <v>444</v>
      </c>
      <c r="C41" s="34" t="str">
        <f>'Plan de conturi'!C44</f>
        <v>Impozitul pe venituri de natura salariilor</v>
      </c>
      <c r="D41" s="33" t="str">
        <f>'Plan de conturi'!D44</f>
        <v>P</v>
      </c>
      <c r="E41" s="36">
        <f t="shared" si="4"/>
        <v>0</v>
      </c>
      <c r="F41" s="36">
        <f t="shared" si="5"/>
        <v>1170</v>
      </c>
      <c r="G41" s="36">
        <f t="shared" si="6"/>
        <v>-1170</v>
      </c>
      <c r="H41" s="52" t="str">
        <f t="shared" si="7"/>
        <v/>
      </c>
    </row>
    <row r="42" spans="2:8" x14ac:dyDescent="0.2">
      <c r="B42" s="51" t="str">
        <f>'Plan de conturi'!B45</f>
        <v>446</v>
      </c>
      <c r="C42" s="34" t="str">
        <f>'Plan de conturi'!C45</f>
        <v>Alte impozite, taxe și vărsăminte asimilate</v>
      </c>
      <c r="D42" s="33" t="str">
        <f>'Plan de conturi'!D45</f>
        <v>P</v>
      </c>
      <c r="E42" s="36">
        <f t="shared" si="4"/>
        <v>0</v>
      </c>
      <c r="F42" s="36">
        <f t="shared" si="5"/>
        <v>0</v>
      </c>
      <c r="G42" s="36">
        <f t="shared" si="6"/>
        <v>0</v>
      </c>
      <c r="H42" s="52" t="str">
        <f t="shared" si="7"/>
        <v/>
      </c>
    </row>
    <row r="43" spans="2:8" x14ac:dyDescent="0.2">
      <c r="B43" s="51" t="str">
        <f>'Plan de conturi'!B46</f>
        <v>455</v>
      </c>
      <c r="C43" s="34" t="str">
        <f>'Plan de conturi'!C46</f>
        <v>Sume datorate acționarilor / asociaților</v>
      </c>
      <c r="D43" s="33" t="str">
        <f>'Plan de conturi'!D46</f>
        <v>P</v>
      </c>
      <c r="E43" s="36">
        <f t="shared" si="4"/>
        <v>0</v>
      </c>
      <c r="F43" s="36">
        <f t="shared" si="5"/>
        <v>0</v>
      </c>
      <c r="G43" s="36">
        <f t="shared" si="6"/>
        <v>0</v>
      </c>
      <c r="H43" s="52" t="str">
        <f t="shared" si="7"/>
        <v/>
      </c>
    </row>
    <row r="44" spans="2:8" x14ac:dyDescent="0.2">
      <c r="B44" s="51" t="str">
        <f>'Plan de conturi'!B47</f>
        <v>457</v>
      </c>
      <c r="C44" s="34" t="str">
        <f>'Plan de conturi'!C47</f>
        <v>Dividende de plată</v>
      </c>
      <c r="D44" s="33" t="str">
        <f>'Plan de conturi'!D47</f>
        <v>P</v>
      </c>
      <c r="E44" s="36">
        <f t="shared" si="4"/>
        <v>0</v>
      </c>
      <c r="F44" s="36">
        <f t="shared" si="5"/>
        <v>0</v>
      </c>
      <c r="G44" s="36">
        <f t="shared" si="6"/>
        <v>0</v>
      </c>
      <c r="H44" s="52" t="str">
        <f t="shared" si="7"/>
        <v/>
      </c>
    </row>
    <row r="45" spans="2:8" x14ac:dyDescent="0.2">
      <c r="B45" s="51" t="str">
        <f>'Plan de conturi'!B48</f>
        <v>461</v>
      </c>
      <c r="C45" s="34" t="str">
        <f>'Plan de conturi'!C48</f>
        <v>Debitori diverși</v>
      </c>
      <c r="D45" s="33" t="str">
        <f>'Plan de conturi'!D48</f>
        <v>A</v>
      </c>
      <c r="E45" s="36">
        <f t="shared" si="4"/>
        <v>0</v>
      </c>
      <c r="F45" s="36">
        <f t="shared" si="5"/>
        <v>0</v>
      </c>
      <c r="G45" s="36">
        <f t="shared" si="6"/>
        <v>0</v>
      </c>
      <c r="H45" s="52" t="str">
        <f t="shared" si="7"/>
        <v/>
      </c>
    </row>
    <row r="46" spans="2:8" x14ac:dyDescent="0.2">
      <c r="B46" s="51" t="str">
        <f>'Plan de conturi'!B49</f>
        <v>462</v>
      </c>
      <c r="C46" s="34" t="str">
        <f>'Plan de conturi'!C49</f>
        <v>Creditori diverși</v>
      </c>
      <c r="D46" s="33" t="str">
        <f>'Plan de conturi'!D49</f>
        <v>P</v>
      </c>
      <c r="E46" s="36">
        <f t="shared" si="4"/>
        <v>0</v>
      </c>
      <c r="F46" s="36">
        <f t="shared" si="5"/>
        <v>0</v>
      </c>
      <c r="G46" s="36">
        <f t="shared" si="6"/>
        <v>0</v>
      </c>
      <c r="H46" s="52" t="str">
        <f t="shared" si="7"/>
        <v/>
      </c>
    </row>
    <row r="47" spans="2:8" x14ac:dyDescent="0.2">
      <c r="B47" s="51" t="str">
        <f>'Plan de conturi'!B50</f>
        <v>471</v>
      </c>
      <c r="C47" s="34" t="str">
        <f>'Plan de conturi'!C50</f>
        <v>Cheltuieli înregistrate în avans</v>
      </c>
      <c r="D47" s="33" t="str">
        <f>'Plan de conturi'!D50</f>
        <v>A</v>
      </c>
      <c r="E47" s="36">
        <f t="shared" si="4"/>
        <v>0</v>
      </c>
      <c r="F47" s="36">
        <f t="shared" si="5"/>
        <v>300</v>
      </c>
      <c r="G47" s="36">
        <f t="shared" si="6"/>
        <v>-300</v>
      </c>
      <c r="H47" s="52" t="str">
        <f t="shared" si="7"/>
        <v>Cont de activ cu mișcare netă creditoare: verifică soldul</v>
      </c>
    </row>
    <row r="48" spans="2:8" x14ac:dyDescent="0.2">
      <c r="B48" s="51" t="str">
        <f>'Plan de conturi'!B51</f>
        <v>472</v>
      </c>
      <c r="C48" s="34" t="str">
        <f>'Plan de conturi'!C51</f>
        <v>Venituri înregistrate în avans</v>
      </c>
      <c r="D48" s="33" t="str">
        <f>'Plan de conturi'!D51</f>
        <v>P</v>
      </c>
      <c r="E48" s="36">
        <f t="shared" si="4"/>
        <v>0</v>
      </c>
      <c r="F48" s="36">
        <f t="shared" si="5"/>
        <v>0</v>
      </c>
      <c r="G48" s="36">
        <f t="shared" si="6"/>
        <v>0</v>
      </c>
      <c r="H48" s="52" t="str">
        <f t="shared" si="7"/>
        <v/>
      </c>
    </row>
    <row r="49" spans="2:8" x14ac:dyDescent="0.2">
      <c r="B49" s="51" t="str">
        <f>'Plan de conturi'!B52</f>
        <v>473</v>
      </c>
      <c r="C49" s="34" t="str">
        <f>'Plan de conturi'!C52</f>
        <v>Decontări din operațiuni în curs de clarificare</v>
      </c>
      <c r="D49" s="33" t="str">
        <f>'Plan de conturi'!D52</f>
        <v>B</v>
      </c>
      <c r="E49" s="36">
        <f t="shared" si="4"/>
        <v>0</v>
      </c>
      <c r="F49" s="36">
        <f t="shared" si="5"/>
        <v>0</v>
      </c>
      <c r="G49" s="36">
        <f t="shared" si="6"/>
        <v>0</v>
      </c>
      <c r="H49" s="52" t="str">
        <f t="shared" si="7"/>
        <v/>
      </c>
    </row>
    <row r="50" spans="2:8" x14ac:dyDescent="0.2">
      <c r="B50" s="51" t="str">
        <f>'Plan de conturi'!B53</f>
        <v>5121</v>
      </c>
      <c r="C50" s="34" t="str">
        <f>'Plan de conturi'!C53</f>
        <v>Conturi la bănci în lei</v>
      </c>
      <c r="D50" s="33" t="str">
        <f>'Plan de conturi'!D53</f>
        <v>A</v>
      </c>
      <c r="E50" s="36">
        <f t="shared" si="4"/>
        <v>0</v>
      </c>
      <c r="F50" s="36">
        <f t="shared" si="5"/>
        <v>0</v>
      </c>
      <c r="G50" s="36">
        <f t="shared" si="6"/>
        <v>0</v>
      </c>
      <c r="H50" s="52" t="str">
        <f t="shared" si="7"/>
        <v/>
      </c>
    </row>
    <row r="51" spans="2:8" x14ac:dyDescent="0.2">
      <c r="B51" s="51" t="str">
        <f>'Plan de conturi'!B54</f>
        <v>5124</v>
      </c>
      <c r="C51" s="34" t="str">
        <f>'Plan de conturi'!C54</f>
        <v>Conturi la bănci în valută</v>
      </c>
      <c r="D51" s="33" t="str">
        <f>'Plan de conturi'!D54</f>
        <v>A</v>
      </c>
      <c r="E51" s="36">
        <f t="shared" si="4"/>
        <v>0</v>
      </c>
      <c r="F51" s="36">
        <f t="shared" si="5"/>
        <v>0</v>
      </c>
      <c r="G51" s="36">
        <f t="shared" si="6"/>
        <v>0</v>
      </c>
      <c r="H51" s="52" t="str">
        <f t="shared" si="7"/>
        <v/>
      </c>
    </row>
    <row r="52" spans="2:8" x14ac:dyDescent="0.2">
      <c r="B52" s="51" t="str">
        <f>'Plan de conturi'!B55</f>
        <v>5311</v>
      </c>
      <c r="C52" s="34" t="str">
        <f>'Plan de conturi'!C55</f>
        <v>Casa în lei</v>
      </c>
      <c r="D52" s="33" t="str">
        <f>'Plan de conturi'!D55</f>
        <v>A</v>
      </c>
      <c r="E52" s="36">
        <f t="shared" si="4"/>
        <v>0</v>
      </c>
      <c r="F52" s="36">
        <f t="shared" si="5"/>
        <v>0</v>
      </c>
      <c r="G52" s="36">
        <f t="shared" si="6"/>
        <v>0</v>
      </c>
      <c r="H52" s="52" t="str">
        <f t="shared" si="7"/>
        <v/>
      </c>
    </row>
    <row r="53" spans="2:8" x14ac:dyDescent="0.2">
      <c r="B53" s="51" t="str">
        <f>'Plan de conturi'!B56</f>
        <v>542</v>
      </c>
      <c r="C53" s="34" t="str">
        <f>'Plan de conturi'!C56</f>
        <v>Avansuri de trezorerie</v>
      </c>
      <c r="D53" s="33" t="str">
        <f>'Plan de conturi'!D56</f>
        <v>A</v>
      </c>
      <c r="E53" s="36">
        <f t="shared" si="4"/>
        <v>0</v>
      </c>
      <c r="F53" s="36">
        <f t="shared" si="5"/>
        <v>0</v>
      </c>
      <c r="G53" s="36">
        <f t="shared" si="6"/>
        <v>0</v>
      </c>
      <c r="H53" s="52" t="str">
        <f t="shared" si="7"/>
        <v/>
      </c>
    </row>
    <row r="54" spans="2:8" x14ac:dyDescent="0.2">
      <c r="B54" s="51" t="str">
        <f>'Plan de conturi'!B57</f>
        <v>581</v>
      </c>
      <c r="C54" s="34" t="str">
        <f>'Plan de conturi'!C57</f>
        <v>Viramente interne</v>
      </c>
      <c r="D54" s="33" t="str">
        <f>'Plan de conturi'!D57</f>
        <v>A</v>
      </c>
      <c r="E54" s="36">
        <f t="shared" si="4"/>
        <v>0</v>
      </c>
      <c r="F54" s="36">
        <f t="shared" si="5"/>
        <v>0</v>
      </c>
      <c r="G54" s="36">
        <f t="shared" si="6"/>
        <v>0</v>
      </c>
      <c r="H54" s="52" t="str">
        <f t="shared" si="7"/>
        <v/>
      </c>
    </row>
    <row r="55" spans="2:8" x14ac:dyDescent="0.2">
      <c r="B55" s="51" t="str">
        <f>'Plan de conturi'!B58</f>
        <v>601</v>
      </c>
      <c r="C55" s="34" t="str">
        <f>'Plan de conturi'!C58</f>
        <v>Cheltuieli cu materiile prime</v>
      </c>
      <c r="D55" s="33" t="str">
        <f>'Plan de conturi'!D58</f>
        <v>A</v>
      </c>
      <c r="E55" s="36">
        <f t="shared" si="4"/>
        <v>0</v>
      </c>
      <c r="F55" s="36">
        <f t="shared" si="5"/>
        <v>0</v>
      </c>
      <c r="G55" s="36">
        <f t="shared" si="6"/>
        <v>0</v>
      </c>
      <c r="H55" s="52" t="str">
        <f t="shared" si="7"/>
        <v/>
      </c>
    </row>
    <row r="56" spans="2:8" x14ac:dyDescent="0.2">
      <c r="B56" s="51" t="str">
        <f>'Plan de conturi'!B59</f>
        <v>602</v>
      </c>
      <c r="C56" s="34" t="str">
        <f>'Plan de conturi'!C59</f>
        <v>Cheltuieli cu materialele consumabile</v>
      </c>
      <c r="D56" s="33" t="str">
        <f>'Plan de conturi'!D59</f>
        <v>A</v>
      </c>
      <c r="E56" s="36">
        <f t="shared" si="4"/>
        <v>0</v>
      </c>
      <c r="F56" s="36">
        <f t="shared" si="5"/>
        <v>0</v>
      </c>
      <c r="G56" s="36">
        <f t="shared" si="6"/>
        <v>0</v>
      </c>
      <c r="H56" s="52" t="str">
        <f t="shared" si="7"/>
        <v/>
      </c>
    </row>
    <row r="57" spans="2:8" x14ac:dyDescent="0.2">
      <c r="B57" s="51" t="str">
        <f>'Plan de conturi'!B60</f>
        <v>603</v>
      </c>
      <c r="C57" s="34" t="str">
        <f>'Plan de conturi'!C60</f>
        <v>Cheltuieli privind materialele de natura obiectelor de inventar</v>
      </c>
      <c r="D57" s="33" t="str">
        <f>'Plan de conturi'!D60</f>
        <v>A</v>
      </c>
      <c r="E57" s="36">
        <f t="shared" si="4"/>
        <v>0</v>
      </c>
      <c r="F57" s="36">
        <f t="shared" si="5"/>
        <v>0</v>
      </c>
      <c r="G57" s="36">
        <f t="shared" si="6"/>
        <v>0</v>
      </c>
      <c r="H57" s="52" t="str">
        <f t="shared" si="7"/>
        <v/>
      </c>
    </row>
    <row r="58" spans="2:8" x14ac:dyDescent="0.2">
      <c r="B58" s="51" t="str">
        <f>'Plan de conturi'!B61</f>
        <v>605</v>
      </c>
      <c r="C58" s="34" t="str">
        <f>'Plan de conturi'!C61</f>
        <v>Cheltuieli privind energia și apa</v>
      </c>
      <c r="D58" s="33" t="str">
        <f>'Plan de conturi'!D61</f>
        <v>A</v>
      </c>
      <c r="E58" s="36">
        <f t="shared" si="4"/>
        <v>0</v>
      </c>
      <c r="F58" s="36">
        <f t="shared" si="5"/>
        <v>0</v>
      </c>
      <c r="G58" s="36">
        <f t="shared" si="6"/>
        <v>0</v>
      </c>
      <c r="H58" s="52" t="str">
        <f t="shared" si="7"/>
        <v/>
      </c>
    </row>
    <row r="59" spans="2:8" x14ac:dyDescent="0.2">
      <c r="B59" s="51" t="str">
        <f>'Plan de conturi'!B62</f>
        <v>607</v>
      </c>
      <c r="C59" s="34" t="str">
        <f>'Plan de conturi'!C62</f>
        <v>Cheltuieli privind mărfurile</v>
      </c>
      <c r="D59" s="33" t="str">
        <f>'Plan de conturi'!D62</f>
        <v>A</v>
      </c>
      <c r="E59" s="36">
        <f t="shared" si="4"/>
        <v>400</v>
      </c>
      <c r="F59" s="36">
        <f t="shared" si="5"/>
        <v>0</v>
      </c>
      <c r="G59" s="36">
        <f t="shared" si="6"/>
        <v>400</v>
      </c>
      <c r="H59" s="52" t="str">
        <f t="shared" si="7"/>
        <v/>
      </c>
    </row>
    <row r="60" spans="2:8" x14ac:dyDescent="0.2">
      <c r="B60" s="51" t="str">
        <f>'Plan de conturi'!B63</f>
        <v>611</v>
      </c>
      <c r="C60" s="34" t="str">
        <f>'Plan de conturi'!C63</f>
        <v>Cheltuieli cu întreținerea și reparațiile</v>
      </c>
      <c r="D60" s="33" t="str">
        <f>'Plan de conturi'!D63</f>
        <v>A</v>
      </c>
      <c r="E60" s="36">
        <f t="shared" si="4"/>
        <v>0</v>
      </c>
      <c r="F60" s="36">
        <f t="shared" si="5"/>
        <v>0</v>
      </c>
      <c r="G60" s="36">
        <f t="shared" si="6"/>
        <v>0</v>
      </c>
      <c r="H60" s="52" t="str">
        <f t="shared" si="7"/>
        <v/>
      </c>
    </row>
    <row r="61" spans="2:8" x14ac:dyDescent="0.2">
      <c r="B61" s="51" t="str">
        <f>'Plan de conturi'!B64</f>
        <v>612</v>
      </c>
      <c r="C61" s="34" t="str">
        <f>'Plan de conturi'!C64</f>
        <v>Cheltuieli cu redevențele, locațiile de gestiune și chiriile</v>
      </c>
      <c r="D61" s="33" t="str">
        <f>'Plan de conturi'!D64</f>
        <v>A</v>
      </c>
      <c r="E61" s="36">
        <f t="shared" si="4"/>
        <v>0</v>
      </c>
      <c r="F61" s="36">
        <f t="shared" si="5"/>
        <v>0</v>
      </c>
      <c r="G61" s="36">
        <f t="shared" si="6"/>
        <v>0</v>
      </c>
      <c r="H61" s="52" t="str">
        <f t="shared" si="7"/>
        <v/>
      </c>
    </row>
    <row r="62" spans="2:8" x14ac:dyDescent="0.2">
      <c r="B62" s="51" t="str">
        <f>'Plan de conturi'!B65</f>
        <v>613</v>
      </c>
      <c r="C62" s="34" t="str">
        <f>'Plan de conturi'!C65</f>
        <v>Cheltuieli cu primele de asigurare</v>
      </c>
      <c r="D62" s="33" t="str">
        <f>'Plan de conturi'!D65</f>
        <v>A</v>
      </c>
      <c r="E62" s="36">
        <f t="shared" si="4"/>
        <v>300</v>
      </c>
      <c r="F62" s="36">
        <f t="shared" si="5"/>
        <v>0</v>
      </c>
      <c r="G62" s="36">
        <f t="shared" si="6"/>
        <v>300</v>
      </c>
      <c r="H62" s="52" t="str">
        <f t="shared" si="7"/>
        <v/>
      </c>
    </row>
    <row r="63" spans="2:8" x14ac:dyDescent="0.2">
      <c r="B63" s="51" t="str">
        <f>'Plan de conturi'!B66</f>
        <v>622</v>
      </c>
      <c r="C63" s="34" t="str">
        <f>'Plan de conturi'!C66</f>
        <v>Cheltuieli privind comisioanele și onorariile</v>
      </c>
      <c r="D63" s="33" t="str">
        <f>'Plan de conturi'!D66</f>
        <v>A</v>
      </c>
      <c r="E63" s="36">
        <f t="shared" si="4"/>
        <v>1200</v>
      </c>
      <c r="F63" s="36">
        <f t="shared" si="5"/>
        <v>0</v>
      </c>
      <c r="G63" s="36">
        <f t="shared" si="6"/>
        <v>1200</v>
      </c>
      <c r="H63" s="52" t="str">
        <f t="shared" si="7"/>
        <v/>
      </c>
    </row>
    <row r="64" spans="2:8" x14ac:dyDescent="0.2">
      <c r="B64" s="51" t="str">
        <f>'Plan de conturi'!B67</f>
        <v>623</v>
      </c>
      <c r="C64" s="34" t="str">
        <f>'Plan de conturi'!C67</f>
        <v>Cheltuieli de protocol, reclamă și publicitate</v>
      </c>
      <c r="D64" s="33" t="str">
        <f>'Plan de conturi'!D67</f>
        <v>A</v>
      </c>
      <c r="E64" s="36">
        <f t="shared" si="4"/>
        <v>0</v>
      </c>
      <c r="F64" s="36">
        <f t="shared" si="5"/>
        <v>0</v>
      </c>
      <c r="G64" s="36">
        <f t="shared" si="6"/>
        <v>0</v>
      </c>
      <c r="H64" s="52" t="str">
        <f t="shared" si="7"/>
        <v/>
      </c>
    </row>
    <row r="65" spans="2:8" x14ac:dyDescent="0.2">
      <c r="B65" s="51" t="str">
        <f>'Plan de conturi'!B68</f>
        <v>624</v>
      </c>
      <c r="C65" s="34" t="str">
        <f>'Plan de conturi'!C68</f>
        <v>Cheltuieli cu transportul de bunuri și personal</v>
      </c>
      <c r="D65" s="33" t="str">
        <f>'Plan de conturi'!D68</f>
        <v>A</v>
      </c>
      <c r="E65" s="36">
        <f t="shared" si="4"/>
        <v>0</v>
      </c>
      <c r="F65" s="36">
        <f t="shared" si="5"/>
        <v>0</v>
      </c>
      <c r="G65" s="36">
        <f t="shared" si="6"/>
        <v>0</v>
      </c>
      <c r="H65" s="52" t="str">
        <f t="shared" si="7"/>
        <v/>
      </c>
    </row>
    <row r="66" spans="2:8" x14ac:dyDescent="0.2">
      <c r="B66" s="51" t="str">
        <f>'Plan de conturi'!B69</f>
        <v>625</v>
      </c>
      <c r="C66" s="34" t="str">
        <f>'Plan de conturi'!C69</f>
        <v>Cheltuieli cu deplasări, detașări și transferări</v>
      </c>
      <c r="D66" s="33" t="str">
        <f>'Plan de conturi'!D69</f>
        <v>A</v>
      </c>
      <c r="E66" s="36">
        <f t="shared" si="4"/>
        <v>0</v>
      </c>
      <c r="F66" s="36">
        <f t="shared" si="5"/>
        <v>0</v>
      </c>
      <c r="G66" s="36">
        <f t="shared" si="6"/>
        <v>0</v>
      </c>
      <c r="H66" s="52" t="str">
        <f t="shared" si="7"/>
        <v/>
      </c>
    </row>
    <row r="67" spans="2:8" x14ac:dyDescent="0.2">
      <c r="B67" s="51" t="str">
        <f>'Plan de conturi'!B70</f>
        <v>626</v>
      </c>
      <c r="C67" s="34" t="str">
        <f>'Plan de conturi'!C70</f>
        <v>Cheltuieli poștale și taxe de telecomunicații</v>
      </c>
      <c r="D67" s="33" t="str">
        <f>'Plan de conturi'!D70</f>
        <v>A</v>
      </c>
      <c r="E67" s="36">
        <f t="shared" si="4"/>
        <v>0</v>
      </c>
      <c r="F67" s="36">
        <f t="shared" si="5"/>
        <v>0</v>
      </c>
      <c r="G67" s="36">
        <f t="shared" si="6"/>
        <v>0</v>
      </c>
      <c r="H67" s="52" t="str">
        <f t="shared" si="7"/>
        <v/>
      </c>
    </row>
    <row r="68" spans="2:8" x14ac:dyDescent="0.2">
      <c r="B68" s="51" t="str">
        <f>'Plan de conturi'!B71</f>
        <v>627</v>
      </c>
      <c r="C68" s="34" t="str">
        <f>'Plan de conturi'!C71</f>
        <v>Cheltuieli cu serviciile bancare și asimilate</v>
      </c>
      <c r="D68" s="33" t="str">
        <f>'Plan de conturi'!D71</f>
        <v>A</v>
      </c>
      <c r="E68" s="36">
        <f t="shared" si="4"/>
        <v>0</v>
      </c>
      <c r="F68" s="36">
        <f t="shared" si="5"/>
        <v>0</v>
      </c>
      <c r="G68" s="36">
        <f t="shared" si="6"/>
        <v>0</v>
      </c>
      <c r="H68" s="52" t="str">
        <f t="shared" si="7"/>
        <v/>
      </c>
    </row>
    <row r="69" spans="2:8" x14ac:dyDescent="0.2">
      <c r="B69" s="51" t="str">
        <f>'Plan de conturi'!B72</f>
        <v>628</v>
      </c>
      <c r="C69" s="34" t="str">
        <f>'Plan de conturi'!C72</f>
        <v>Alte cheltuieli cu serviciile executate de terți</v>
      </c>
      <c r="D69" s="33" t="str">
        <f>'Plan de conturi'!D72</f>
        <v>A</v>
      </c>
      <c r="E69" s="36">
        <f t="shared" ref="E69:E85" si="8">SUMPRODUCT((LEFT(ArD,LEN(B69))=B69)*ISNUMBER(ArSuma),ArSuma)</f>
        <v>-1200</v>
      </c>
      <c r="F69" s="36">
        <f t="shared" ref="F69:F85" si="9">SUMPRODUCT((LEFT(ArC,LEN(B69))=B69)*ISNUMBER(ArSuma),ArSuma)</f>
        <v>0</v>
      </c>
      <c r="G69" s="36">
        <f t="shared" ref="G69:G85" si="10">E69-F69</f>
        <v>-1200</v>
      </c>
      <c r="H69" s="52" t="str">
        <f t="shared" ref="H69:H85" si="11">IF(AND(E69=0,F69=0),"",IF(AND(D69="A",G69&lt;0),"Cont de activ cu mișcare netă creditoare: verifică soldul",IF(AND(D69="P",G69&gt;0),"Cont de pasiv cu mișcare netă debitoare: verifică soldul","")))</f>
        <v>Cont de activ cu mișcare netă creditoare: verifică soldul</v>
      </c>
    </row>
    <row r="70" spans="2:8" x14ac:dyDescent="0.2">
      <c r="B70" s="51" t="str">
        <f>'Plan de conturi'!B73</f>
        <v>635</v>
      </c>
      <c r="C70" s="34" t="str">
        <f>'Plan de conturi'!C73</f>
        <v>Cheltuieli cu alte impozite, taxe și vărsăminte asimilate</v>
      </c>
      <c r="D70" s="33" t="str">
        <f>'Plan de conturi'!D73</f>
        <v>A</v>
      </c>
      <c r="E70" s="36">
        <f t="shared" si="8"/>
        <v>0</v>
      </c>
      <c r="F70" s="36">
        <f t="shared" si="9"/>
        <v>0</v>
      </c>
      <c r="G70" s="36">
        <f t="shared" si="10"/>
        <v>0</v>
      </c>
      <c r="H70" s="52" t="str">
        <f t="shared" si="11"/>
        <v/>
      </c>
    </row>
    <row r="71" spans="2:8" x14ac:dyDescent="0.2">
      <c r="B71" s="51" t="str">
        <f>'Plan de conturi'!B74</f>
        <v>641</v>
      </c>
      <c r="C71" s="34" t="str">
        <f>'Plan de conturi'!C74</f>
        <v>Cheltuieli cu salariile personalului</v>
      </c>
      <c r="D71" s="33" t="str">
        <f>'Plan de conturi'!D74</f>
        <v>A</v>
      </c>
      <c r="E71" s="36">
        <f t="shared" si="8"/>
        <v>18000</v>
      </c>
      <c r="F71" s="36">
        <f t="shared" si="9"/>
        <v>0</v>
      </c>
      <c r="G71" s="36">
        <f t="shared" si="10"/>
        <v>18000</v>
      </c>
      <c r="H71" s="52" t="str">
        <f t="shared" si="11"/>
        <v/>
      </c>
    </row>
    <row r="72" spans="2:8" x14ac:dyDescent="0.2">
      <c r="B72" s="51" t="str">
        <f>'Plan de conturi'!B75</f>
        <v>646</v>
      </c>
      <c r="C72" s="34" t="str">
        <f>'Plan de conturi'!C75</f>
        <v>Cheltuieli privind contribuția asiguratorie pentru muncă</v>
      </c>
      <c r="D72" s="33" t="str">
        <f>'Plan de conturi'!D75</f>
        <v>A</v>
      </c>
      <c r="E72" s="36">
        <f t="shared" si="8"/>
        <v>405</v>
      </c>
      <c r="F72" s="36">
        <f t="shared" si="9"/>
        <v>0</v>
      </c>
      <c r="G72" s="36">
        <f t="shared" si="10"/>
        <v>405</v>
      </c>
      <c r="H72" s="52" t="str">
        <f t="shared" si="11"/>
        <v/>
      </c>
    </row>
    <row r="73" spans="2:8" x14ac:dyDescent="0.2">
      <c r="B73" s="51" t="str">
        <f>'Plan de conturi'!B76</f>
        <v>658</v>
      </c>
      <c r="C73" s="34" t="str">
        <f>'Plan de conturi'!C76</f>
        <v>Alte cheltuieli de exploatare</v>
      </c>
      <c r="D73" s="33" t="str">
        <f>'Plan de conturi'!D76</f>
        <v>A</v>
      </c>
      <c r="E73" s="36">
        <f t="shared" si="8"/>
        <v>0</v>
      </c>
      <c r="F73" s="36">
        <f t="shared" si="9"/>
        <v>0</v>
      </c>
      <c r="G73" s="36">
        <f t="shared" si="10"/>
        <v>0</v>
      </c>
      <c r="H73" s="52" t="str">
        <f t="shared" si="11"/>
        <v/>
      </c>
    </row>
    <row r="74" spans="2:8" x14ac:dyDescent="0.2">
      <c r="B74" s="51" t="str">
        <f>'Plan de conturi'!B77</f>
        <v>665</v>
      </c>
      <c r="C74" s="34" t="str">
        <f>'Plan de conturi'!C77</f>
        <v>Cheltuieli din diferențe de curs valutar</v>
      </c>
      <c r="D74" s="33" t="str">
        <f>'Plan de conturi'!D77</f>
        <v>A</v>
      </c>
      <c r="E74" s="36">
        <f t="shared" si="8"/>
        <v>0</v>
      </c>
      <c r="F74" s="36">
        <f t="shared" si="9"/>
        <v>0</v>
      </c>
      <c r="G74" s="36">
        <f t="shared" si="10"/>
        <v>0</v>
      </c>
      <c r="H74" s="52" t="str">
        <f t="shared" si="11"/>
        <v/>
      </c>
    </row>
    <row r="75" spans="2:8" x14ac:dyDescent="0.2">
      <c r="B75" s="51" t="str">
        <f>'Plan de conturi'!B78</f>
        <v>666</v>
      </c>
      <c r="C75" s="34" t="str">
        <f>'Plan de conturi'!C78</f>
        <v>Cheltuieli privind dobânzile</v>
      </c>
      <c r="D75" s="33" t="str">
        <f>'Plan de conturi'!D78</f>
        <v>A</v>
      </c>
      <c r="E75" s="36">
        <f t="shared" si="8"/>
        <v>0</v>
      </c>
      <c r="F75" s="36">
        <f t="shared" si="9"/>
        <v>0</v>
      </c>
      <c r="G75" s="36">
        <f t="shared" si="10"/>
        <v>0</v>
      </c>
      <c r="H75" s="52" t="str">
        <f t="shared" si="11"/>
        <v/>
      </c>
    </row>
    <row r="76" spans="2:8" x14ac:dyDescent="0.2">
      <c r="B76" s="51" t="str">
        <f>'Plan de conturi'!B79</f>
        <v>6811</v>
      </c>
      <c r="C76" s="34" t="str">
        <f>'Plan de conturi'!C79</f>
        <v>Cheltuieli de exploatare privind amortizarea imobilizărilor</v>
      </c>
      <c r="D76" s="33" t="str">
        <f>'Plan de conturi'!D79</f>
        <v>A</v>
      </c>
      <c r="E76" s="36">
        <f t="shared" si="8"/>
        <v>2458.33</v>
      </c>
      <c r="F76" s="36">
        <f t="shared" si="9"/>
        <v>0</v>
      </c>
      <c r="G76" s="36">
        <f t="shared" si="10"/>
        <v>2458.33</v>
      </c>
      <c r="H76" s="52" t="str">
        <f t="shared" si="11"/>
        <v/>
      </c>
    </row>
    <row r="77" spans="2:8" x14ac:dyDescent="0.2">
      <c r="B77" s="51" t="str">
        <f>'Plan de conturi'!B80</f>
        <v>6814</v>
      </c>
      <c r="C77" s="34" t="str">
        <f>'Plan de conturi'!C80</f>
        <v>Cheltuieli de exploatare privind ajustările pentru deprecierea activelor circulante</v>
      </c>
      <c r="D77" s="33" t="str">
        <f>'Plan de conturi'!D80</f>
        <v>A</v>
      </c>
      <c r="E77" s="36">
        <f t="shared" si="8"/>
        <v>0</v>
      </c>
      <c r="F77" s="36">
        <f t="shared" si="9"/>
        <v>0</v>
      </c>
      <c r="G77" s="36">
        <f t="shared" si="10"/>
        <v>0</v>
      </c>
      <c r="H77" s="52" t="str">
        <f t="shared" si="11"/>
        <v/>
      </c>
    </row>
    <row r="78" spans="2:8" x14ac:dyDescent="0.2">
      <c r="B78" s="51" t="str">
        <f>'Plan de conturi'!B81</f>
        <v>691</v>
      </c>
      <c r="C78" s="34" t="str">
        <f>'Plan de conturi'!C81</f>
        <v>Cheltuieli cu impozitul pe profit</v>
      </c>
      <c r="D78" s="33" t="str">
        <f>'Plan de conturi'!D81</f>
        <v>A</v>
      </c>
      <c r="E78" s="36">
        <f t="shared" si="8"/>
        <v>0</v>
      </c>
      <c r="F78" s="36">
        <f t="shared" si="9"/>
        <v>0</v>
      </c>
      <c r="G78" s="36">
        <f t="shared" si="10"/>
        <v>0</v>
      </c>
      <c r="H78" s="52" t="str">
        <f t="shared" si="11"/>
        <v/>
      </c>
    </row>
    <row r="79" spans="2:8" x14ac:dyDescent="0.2">
      <c r="B79" s="51" t="str">
        <f>'Plan de conturi'!B82</f>
        <v>698</v>
      </c>
      <c r="C79" s="34" t="str">
        <f>'Plan de conturi'!C82</f>
        <v>Cheltuieli cu impozitul pe venit și cu alte impozite</v>
      </c>
      <c r="D79" s="33" t="str">
        <f>'Plan de conturi'!D82</f>
        <v>A</v>
      </c>
      <c r="E79" s="36">
        <f t="shared" si="8"/>
        <v>0</v>
      </c>
      <c r="F79" s="36">
        <f t="shared" si="9"/>
        <v>0</v>
      </c>
      <c r="G79" s="36">
        <f t="shared" si="10"/>
        <v>0</v>
      </c>
      <c r="H79" s="52" t="str">
        <f t="shared" si="11"/>
        <v/>
      </c>
    </row>
    <row r="80" spans="2:8" x14ac:dyDescent="0.2">
      <c r="B80" s="51" t="str">
        <f>'Plan de conturi'!B83</f>
        <v>704</v>
      </c>
      <c r="C80" s="34" t="str">
        <f>'Plan de conturi'!C83</f>
        <v>Venituri din servicii prestate</v>
      </c>
      <c r="D80" s="33" t="str">
        <f>'Plan de conturi'!D83</f>
        <v>P</v>
      </c>
      <c r="E80" s="36">
        <f t="shared" si="8"/>
        <v>0</v>
      </c>
      <c r="F80" s="36">
        <f t="shared" si="9"/>
        <v>0</v>
      </c>
      <c r="G80" s="36">
        <f t="shared" si="10"/>
        <v>0</v>
      </c>
      <c r="H80" s="52" t="str">
        <f t="shared" si="11"/>
        <v/>
      </c>
    </row>
    <row r="81" spans="2:8" x14ac:dyDescent="0.2">
      <c r="B81" s="51" t="str">
        <f>'Plan de conturi'!B84</f>
        <v>707</v>
      </c>
      <c r="C81" s="34" t="str">
        <f>'Plan de conturi'!C84</f>
        <v>Venituri din vânzarea mărfurilor</v>
      </c>
      <c r="D81" s="33" t="str">
        <f>'Plan de conturi'!D84</f>
        <v>P</v>
      </c>
      <c r="E81" s="36">
        <f t="shared" si="8"/>
        <v>0</v>
      </c>
      <c r="F81" s="36">
        <f t="shared" si="9"/>
        <v>0</v>
      </c>
      <c r="G81" s="36">
        <f t="shared" si="10"/>
        <v>0</v>
      </c>
      <c r="H81" s="52" t="str">
        <f t="shared" si="11"/>
        <v/>
      </c>
    </row>
    <row r="82" spans="2:8" x14ac:dyDescent="0.2">
      <c r="B82" s="51" t="str">
        <f>'Plan de conturi'!B85</f>
        <v>709</v>
      </c>
      <c r="C82" s="34" t="str">
        <f>'Plan de conturi'!C85</f>
        <v>Reduceri comerciale acordate</v>
      </c>
      <c r="D82" s="33" t="str">
        <f>'Plan de conturi'!D85</f>
        <v>A</v>
      </c>
      <c r="E82" s="36">
        <f t="shared" si="8"/>
        <v>0</v>
      </c>
      <c r="F82" s="36">
        <f t="shared" si="9"/>
        <v>0</v>
      </c>
      <c r="G82" s="36">
        <f t="shared" si="10"/>
        <v>0</v>
      </c>
      <c r="H82" s="52" t="str">
        <f t="shared" si="11"/>
        <v/>
      </c>
    </row>
    <row r="83" spans="2:8" x14ac:dyDescent="0.2">
      <c r="B83" s="51" t="str">
        <f>'Plan de conturi'!B86</f>
        <v>758</v>
      </c>
      <c r="C83" s="34" t="str">
        <f>'Plan de conturi'!C86</f>
        <v>Alte venituri din exploatare</v>
      </c>
      <c r="D83" s="33" t="str">
        <f>'Plan de conturi'!D86</f>
        <v>P</v>
      </c>
      <c r="E83" s="36">
        <f t="shared" si="8"/>
        <v>0</v>
      </c>
      <c r="F83" s="36">
        <f t="shared" si="9"/>
        <v>0</v>
      </c>
      <c r="G83" s="36">
        <f t="shared" si="10"/>
        <v>0</v>
      </c>
      <c r="H83" s="52" t="str">
        <f t="shared" si="11"/>
        <v/>
      </c>
    </row>
    <row r="84" spans="2:8" x14ac:dyDescent="0.2">
      <c r="B84" s="51" t="str">
        <f>'Plan de conturi'!B87</f>
        <v>765</v>
      </c>
      <c r="C84" s="34" t="str">
        <f>'Plan de conturi'!C87</f>
        <v>Venituri din diferențe de curs valutar</v>
      </c>
      <c r="D84" s="33" t="str">
        <f>'Plan de conturi'!D87</f>
        <v>P</v>
      </c>
      <c r="E84" s="36">
        <f t="shared" si="8"/>
        <v>0</v>
      </c>
      <c r="F84" s="36">
        <f t="shared" si="9"/>
        <v>0</v>
      </c>
      <c r="G84" s="36">
        <f t="shared" si="10"/>
        <v>0</v>
      </c>
      <c r="H84" s="52" t="str">
        <f t="shared" si="11"/>
        <v/>
      </c>
    </row>
    <row r="85" spans="2:8" x14ac:dyDescent="0.2">
      <c r="B85" s="51" t="str">
        <f>'Plan de conturi'!B88</f>
        <v>766</v>
      </c>
      <c r="C85" s="34" t="str">
        <f>'Plan de conturi'!C88</f>
        <v>Venituri din dobânzi</v>
      </c>
      <c r="D85" s="33" t="str">
        <f>'Plan de conturi'!D88</f>
        <v>P</v>
      </c>
      <c r="E85" s="36">
        <f t="shared" si="8"/>
        <v>0</v>
      </c>
      <c r="F85" s="36">
        <f t="shared" si="9"/>
        <v>0</v>
      </c>
      <c r="G85" s="36">
        <f t="shared" si="10"/>
        <v>0</v>
      </c>
      <c r="H85" s="52" t="str">
        <f t="shared" si="11"/>
        <v/>
      </c>
    </row>
    <row r="86" spans="2:8" x14ac:dyDescent="0.2">
      <c r="B86" s="53" t="s">
        <v>253</v>
      </c>
      <c r="C86" s="53"/>
      <c r="D86" s="53"/>
      <c r="E86" s="40">
        <f>SUMPRODUCT(--ISNUMBER(ArSuma),ArSuma)</f>
        <v>44433.33</v>
      </c>
      <c r="F86" s="40">
        <f>E86</f>
        <v>44433.33</v>
      </c>
      <c r="G86" s="53" t="str">
        <f>IF(ROUND(SUM(E5:E85)-SUM(F5:F85),2)=0,"✔ D = C","⚠ Conturi lipsă din plan")</f>
        <v>✔ D = C</v>
      </c>
      <c r="H86" s="53"/>
    </row>
    <row r="1000" spans="702:702" ht="15" x14ac:dyDescent="0.25">
      <c r="ZZ1000"/>
    </row>
  </sheetData>
  <conditionalFormatting sqref="B5:H85">
    <cfRule type="expression" dxfId="0" priority="1" stopIfTrue="1">
      <formula>AND($E5=0,$F5=0)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FD80A-E5E6-4B86-A9FD-819BA073204F}">
  <dimension ref="B1:F207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9.7109375" style="1" customWidth="1"/>
    <col min="3" max="3" width="62.7109375" style="1" customWidth="1"/>
    <col min="4" max="4" width="10.7109375" style="1" customWidth="1"/>
    <col min="5" max="16384" width="11.42578125" style="1"/>
  </cols>
  <sheetData>
    <row r="1" spans="2:6" ht="21" x14ac:dyDescent="0.35">
      <c r="B1" s="2" t="s">
        <v>0</v>
      </c>
    </row>
    <row r="2" spans="2:6" x14ac:dyDescent="0.2">
      <c r="B2" s="3" t="s">
        <v>1</v>
      </c>
    </row>
    <row r="4" spans="2:6" x14ac:dyDescent="0.2">
      <c r="B4" s="5" t="s">
        <v>2</v>
      </c>
      <c r="C4" s="4" t="s">
        <v>3</v>
      </c>
    </row>
    <row r="5" spans="2:6" x14ac:dyDescent="0.2">
      <c r="B5" s="5" t="s">
        <v>4</v>
      </c>
      <c r="C5" s="4" t="s">
        <v>5</v>
      </c>
    </row>
    <row r="7" spans="2:6" ht="25.5" x14ac:dyDescent="0.2">
      <c r="B7" s="6" t="s">
        <v>6</v>
      </c>
      <c r="C7" s="6" t="s">
        <v>7</v>
      </c>
      <c r="D7" s="6" t="s">
        <v>8</v>
      </c>
      <c r="F7" s="3" t="s">
        <v>174</v>
      </c>
    </row>
    <row r="8" spans="2:6" x14ac:dyDescent="0.2">
      <c r="B8" s="7" t="s">
        <v>9</v>
      </c>
      <c r="C8" s="8" t="s">
        <v>10</v>
      </c>
      <c r="D8" s="9" t="s">
        <v>11</v>
      </c>
    </row>
    <row r="9" spans="2:6" x14ac:dyDescent="0.2">
      <c r="B9" s="7" t="s">
        <v>12</v>
      </c>
      <c r="C9" s="8" t="s">
        <v>13</v>
      </c>
      <c r="D9" s="9" t="s">
        <v>11</v>
      </c>
    </row>
    <row r="10" spans="2:6" x14ac:dyDescent="0.2">
      <c r="B10" s="7" t="s">
        <v>14</v>
      </c>
      <c r="C10" s="8" t="s">
        <v>15</v>
      </c>
      <c r="D10" s="9" t="s">
        <v>16</v>
      </c>
    </row>
    <row r="11" spans="2:6" x14ac:dyDescent="0.2">
      <c r="B11" s="7" t="s">
        <v>17</v>
      </c>
      <c r="C11" s="8" t="s">
        <v>18</v>
      </c>
      <c r="D11" s="9" t="s">
        <v>16</v>
      </c>
    </row>
    <row r="12" spans="2:6" x14ac:dyDescent="0.2">
      <c r="B12" s="7" t="s">
        <v>19</v>
      </c>
      <c r="C12" s="8" t="s">
        <v>20</v>
      </c>
      <c r="D12" s="9" t="s">
        <v>11</v>
      </c>
    </row>
    <row r="13" spans="2:6" x14ac:dyDescent="0.2">
      <c r="B13" s="7" t="s">
        <v>21</v>
      </c>
      <c r="C13" s="8" t="s">
        <v>22</v>
      </c>
      <c r="D13" s="9" t="s">
        <v>23</v>
      </c>
    </row>
    <row r="14" spans="2:6" x14ac:dyDescent="0.2">
      <c r="B14" s="7" t="s">
        <v>24</v>
      </c>
      <c r="C14" s="8" t="s">
        <v>25</v>
      </c>
      <c r="D14" s="9" t="s">
        <v>23</v>
      </c>
    </row>
    <row r="15" spans="2:6" x14ac:dyDescent="0.2">
      <c r="B15" s="7" t="s">
        <v>26</v>
      </c>
      <c r="C15" s="8" t="s">
        <v>27</v>
      </c>
      <c r="D15" s="9" t="s">
        <v>23</v>
      </c>
    </row>
    <row r="16" spans="2:6" x14ac:dyDescent="0.2">
      <c r="B16" s="7" t="s">
        <v>28</v>
      </c>
      <c r="C16" s="8" t="s">
        <v>29</v>
      </c>
      <c r="D16" s="9" t="s">
        <v>23</v>
      </c>
    </row>
    <row r="17" spans="2:4" x14ac:dyDescent="0.2">
      <c r="B17" s="7" t="s">
        <v>30</v>
      </c>
      <c r="C17" s="8" t="s">
        <v>31</v>
      </c>
      <c r="D17" s="9" t="s">
        <v>11</v>
      </c>
    </row>
    <row r="18" spans="2:4" x14ac:dyDescent="0.2">
      <c r="B18" s="7" t="s">
        <v>32</v>
      </c>
      <c r="C18" s="8" t="s">
        <v>33</v>
      </c>
      <c r="D18" s="9" t="s">
        <v>11</v>
      </c>
    </row>
    <row r="19" spans="2:4" x14ac:dyDescent="0.2">
      <c r="B19" s="7" t="s">
        <v>34</v>
      </c>
      <c r="C19" s="8" t="s">
        <v>35</v>
      </c>
      <c r="D19" s="9" t="s">
        <v>11</v>
      </c>
    </row>
    <row r="20" spans="2:4" x14ac:dyDescent="0.2">
      <c r="B20" s="7" t="s">
        <v>36</v>
      </c>
      <c r="C20" s="8" t="s">
        <v>37</v>
      </c>
      <c r="D20" s="9" t="s">
        <v>23</v>
      </c>
    </row>
    <row r="21" spans="2:4" x14ac:dyDescent="0.2">
      <c r="B21" s="7" t="s">
        <v>38</v>
      </c>
      <c r="C21" s="8" t="s">
        <v>39</v>
      </c>
      <c r="D21" s="9" t="s">
        <v>23</v>
      </c>
    </row>
    <row r="22" spans="2:4" x14ac:dyDescent="0.2">
      <c r="B22" s="7" t="s">
        <v>40</v>
      </c>
      <c r="C22" s="8" t="s">
        <v>41</v>
      </c>
      <c r="D22" s="9" t="s">
        <v>23</v>
      </c>
    </row>
    <row r="23" spans="2:4" x14ac:dyDescent="0.2">
      <c r="B23" s="7" t="s">
        <v>42</v>
      </c>
      <c r="C23" s="8" t="s">
        <v>43</v>
      </c>
      <c r="D23" s="9" t="s">
        <v>23</v>
      </c>
    </row>
    <row r="24" spans="2:4" x14ac:dyDescent="0.2">
      <c r="B24" s="7" t="s">
        <v>44</v>
      </c>
      <c r="C24" s="8" t="s">
        <v>45</v>
      </c>
      <c r="D24" s="9" t="s">
        <v>16</v>
      </c>
    </row>
    <row r="25" spans="2:4" x14ac:dyDescent="0.2">
      <c r="B25" s="7" t="s">
        <v>46</v>
      </c>
      <c r="C25" s="8" t="s">
        <v>47</v>
      </c>
      <c r="D25" s="9" t="s">
        <v>11</v>
      </c>
    </row>
    <row r="26" spans="2:4" x14ac:dyDescent="0.2">
      <c r="B26" s="7" t="s">
        <v>48</v>
      </c>
      <c r="C26" s="8" t="s">
        <v>49</v>
      </c>
      <c r="D26" s="9" t="s">
        <v>11</v>
      </c>
    </row>
    <row r="27" spans="2:4" x14ac:dyDescent="0.2">
      <c r="B27" s="7" t="s">
        <v>50</v>
      </c>
      <c r="C27" s="8" t="s">
        <v>51</v>
      </c>
      <c r="D27" s="9" t="s">
        <v>11</v>
      </c>
    </row>
    <row r="28" spans="2:4" x14ac:dyDescent="0.2">
      <c r="B28" s="7" t="s">
        <v>52</v>
      </c>
      <c r="C28" s="8" t="s">
        <v>53</v>
      </c>
      <c r="D28" s="9" t="s">
        <v>23</v>
      </c>
    </row>
    <row r="29" spans="2:4" x14ac:dyDescent="0.2">
      <c r="B29" s="7" t="s">
        <v>54</v>
      </c>
      <c r="C29" s="8" t="s">
        <v>55</v>
      </c>
      <c r="D29" s="9" t="s">
        <v>23</v>
      </c>
    </row>
    <row r="30" spans="2:4" x14ac:dyDescent="0.2">
      <c r="B30" s="7" t="s">
        <v>56</v>
      </c>
      <c r="C30" s="8" t="s">
        <v>57</v>
      </c>
      <c r="D30" s="9" t="s">
        <v>23</v>
      </c>
    </row>
    <row r="31" spans="2:4" x14ac:dyDescent="0.2">
      <c r="B31" s="7" t="s">
        <v>58</v>
      </c>
      <c r="C31" s="8" t="s">
        <v>59</v>
      </c>
      <c r="D31" s="9" t="s">
        <v>11</v>
      </c>
    </row>
    <row r="32" spans="2:4" x14ac:dyDescent="0.2">
      <c r="B32" s="7" t="s">
        <v>60</v>
      </c>
      <c r="C32" s="8" t="s">
        <v>61</v>
      </c>
      <c r="D32" s="9" t="s">
        <v>11</v>
      </c>
    </row>
    <row r="33" spans="2:4" x14ac:dyDescent="0.2">
      <c r="B33" s="7" t="s">
        <v>62</v>
      </c>
      <c r="C33" s="8" t="s">
        <v>63</v>
      </c>
      <c r="D33" s="9" t="s">
        <v>23</v>
      </c>
    </row>
    <row r="34" spans="2:4" x14ac:dyDescent="0.2">
      <c r="B34" s="7" t="s">
        <v>64</v>
      </c>
      <c r="C34" s="8" t="s">
        <v>65</v>
      </c>
      <c r="D34" s="9" t="s">
        <v>11</v>
      </c>
    </row>
    <row r="35" spans="2:4" x14ac:dyDescent="0.2">
      <c r="B35" s="7" t="s">
        <v>66</v>
      </c>
      <c r="C35" s="8" t="s">
        <v>67</v>
      </c>
      <c r="D35" s="9" t="s">
        <v>11</v>
      </c>
    </row>
    <row r="36" spans="2:4" x14ac:dyDescent="0.2">
      <c r="B36" s="7" t="s">
        <v>68</v>
      </c>
      <c r="C36" s="8" t="s">
        <v>69</v>
      </c>
      <c r="D36" s="9" t="s">
        <v>11</v>
      </c>
    </row>
    <row r="37" spans="2:4" x14ac:dyDescent="0.2">
      <c r="B37" s="7" t="s">
        <v>70</v>
      </c>
      <c r="C37" s="8" t="s">
        <v>71</v>
      </c>
      <c r="D37" s="9" t="s">
        <v>11</v>
      </c>
    </row>
    <row r="38" spans="2:4" x14ac:dyDescent="0.2">
      <c r="B38" s="7" t="s">
        <v>72</v>
      </c>
      <c r="C38" s="8" t="s">
        <v>73</v>
      </c>
      <c r="D38" s="9" t="s">
        <v>11</v>
      </c>
    </row>
    <row r="39" spans="2:4" x14ac:dyDescent="0.2">
      <c r="B39" s="7" t="s">
        <v>74</v>
      </c>
      <c r="C39" s="8" t="s">
        <v>75</v>
      </c>
      <c r="D39" s="9" t="s">
        <v>11</v>
      </c>
    </row>
    <row r="40" spans="2:4" x14ac:dyDescent="0.2">
      <c r="B40" s="7" t="s">
        <v>76</v>
      </c>
      <c r="C40" s="8" t="s">
        <v>77</v>
      </c>
      <c r="D40" s="9" t="s">
        <v>23</v>
      </c>
    </row>
    <row r="41" spans="2:4" x14ac:dyDescent="0.2">
      <c r="B41" s="7" t="s">
        <v>78</v>
      </c>
      <c r="C41" s="8" t="s">
        <v>79</v>
      </c>
      <c r="D41" s="9" t="s">
        <v>23</v>
      </c>
    </row>
    <row r="42" spans="2:4" x14ac:dyDescent="0.2">
      <c r="B42" s="7" t="s">
        <v>80</v>
      </c>
      <c r="C42" s="8" t="s">
        <v>81</v>
      </c>
      <c r="D42" s="9" t="s">
        <v>11</v>
      </c>
    </row>
    <row r="43" spans="2:4" x14ac:dyDescent="0.2">
      <c r="B43" s="7" t="s">
        <v>82</v>
      </c>
      <c r="C43" s="8" t="s">
        <v>83</v>
      </c>
      <c r="D43" s="9" t="s">
        <v>16</v>
      </c>
    </row>
    <row r="44" spans="2:4" x14ac:dyDescent="0.2">
      <c r="B44" s="7" t="s">
        <v>84</v>
      </c>
      <c r="C44" s="8" t="s">
        <v>85</v>
      </c>
      <c r="D44" s="9" t="s">
        <v>11</v>
      </c>
    </row>
    <row r="45" spans="2:4" x14ac:dyDescent="0.2">
      <c r="B45" s="7" t="s">
        <v>86</v>
      </c>
      <c r="C45" s="8" t="s">
        <v>87</v>
      </c>
      <c r="D45" s="9" t="s">
        <v>11</v>
      </c>
    </row>
    <row r="46" spans="2:4" x14ac:dyDescent="0.2">
      <c r="B46" s="7" t="s">
        <v>88</v>
      </c>
      <c r="C46" s="8" t="s">
        <v>89</v>
      </c>
      <c r="D46" s="9" t="s">
        <v>11</v>
      </c>
    </row>
    <row r="47" spans="2:4" x14ac:dyDescent="0.2">
      <c r="B47" s="7" t="s">
        <v>90</v>
      </c>
      <c r="C47" s="8" t="s">
        <v>91</v>
      </c>
      <c r="D47" s="9" t="s">
        <v>11</v>
      </c>
    </row>
    <row r="48" spans="2:4" x14ac:dyDescent="0.2">
      <c r="B48" s="7" t="s">
        <v>92</v>
      </c>
      <c r="C48" s="8" t="s">
        <v>93</v>
      </c>
      <c r="D48" s="9" t="s">
        <v>23</v>
      </c>
    </row>
    <row r="49" spans="2:4" x14ac:dyDescent="0.2">
      <c r="B49" s="7" t="s">
        <v>94</v>
      </c>
      <c r="C49" s="8" t="s">
        <v>95</v>
      </c>
      <c r="D49" s="9" t="s">
        <v>11</v>
      </c>
    </row>
    <row r="50" spans="2:4" x14ac:dyDescent="0.2">
      <c r="B50" s="7" t="s">
        <v>96</v>
      </c>
      <c r="C50" s="8" t="s">
        <v>97</v>
      </c>
      <c r="D50" s="9" t="s">
        <v>23</v>
      </c>
    </row>
    <row r="51" spans="2:4" x14ac:dyDescent="0.2">
      <c r="B51" s="7" t="s">
        <v>98</v>
      </c>
      <c r="C51" s="8" t="s">
        <v>99</v>
      </c>
      <c r="D51" s="9" t="s">
        <v>11</v>
      </c>
    </row>
    <row r="52" spans="2:4" x14ac:dyDescent="0.2">
      <c r="B52" s="7" t="s">
        <v>100</v>
      </c>
      <c r="C52" s="8" t="s">
        <v>101</v>
      </c>
      <c r="D52" s="9" t="s">
        <v>16</v>
      </c>
    </row>
    <row r="53" spans="2:4" x14ac:dyDescent="0.2">
      <c r="B53" s="7" t="s">
        <v>102</v>
      </c>
      <c r="C53" s="8" t="s">
        <v>103</v>
      </c>
      <c r="D53" s="9" t="s">
        <v>23</v>
      </c>
    </row>
    <row r="54" spans="2:4" x14ac:dyDescent="0.2">
      <c r="B54" s="7" t="s">
        <v>104</v>
      </c>
      <c r="C54" s="8" t="s">
        <v>105</v>
      </c>
      <c r="D54" s="9" t="s">
        <v>23</v>
      </c>
    </row>
    <row r="55" spans="2:4" x14ac:dyDescent="0.2">
      <c r="B55" s="7" t="s">
        <v>106</v>
      </c>
      <c r="C55" s="8" t="s">
        <v>107</v>
      </c>
      <c r="D55" s="9" t="s">
        <v>23</v>
      </c>
    </row>
    <row r="56" spans="2:4" x14ac:dyDescent="0.2">
      <c r="B56" s="7" t="s">
        <v>108</v>
      </c>
      <c r="C56" s="8" t="s">
        <v>109</v>
      </c>
      <c r="D56" s="9" t="s">
        <v>23</v>
      </c>
    </row>
    <row r="57" spans="2:4" x14ac:dyDescent="0.2">
      <c r="B57" s="7" t="s">
        <v>110</v>
      </c>
      <c r="C57" s="8" t="s">
        <v>111</v>
      </c>
      <c r="D57" s="9" t="s">
        <v>23</v>
      </c>
    </row>
    <row r="58" spans="2:4" x14ac:dyDescent="0.2">
      <c r="B58" s="7" t="s">
        <v>112</v>
      </c>
      <c r="C58" s="8" t="s">
        <v>113</v>
      </c>
      <c r="D58" s="9" t="s">
        <v>23</v>
      </c>
    </row>
    <row r="59" spans="2:4" x14ac:dyDescent="0.2">
      <c r="B59" s="7" t="s">
        <v>114</v>
      </c>
      <c r="C59" s="8" t="s">
        <v>115</v>
      </c>
      <c r="D59" s="9" t="s">
        <v>23</v>
      </c>
    </row>
    <row r="60" spans="2:4" x14ac:dyDescent="0.2">
      <c r="B60" s="7" t="s">
        <v>116</v>
      </c>
      <c r="C60" s="8" t="s">
        <v>117</v>
      </c>
      <c r="D60" s="9" t="s">
        <v>23</v>
      </c>
    </row>
    <row r="61" spans="2:4" x14ac:dyDescent="0.2">
      <c r="B61" s="7" t="s">
        <v>118</v>
      </c>
      <c r="C61" s="8" t="s">
        <v>119</v>
      </c>
      <c r="D61" s="9" t="s">
        <v>23</v>
      </c>
    </row>
    <row r="62" spans="2:4" x14ac:dyDescent="0.2">
      <c r="B62" s="7" t="s">
        <v>120</v>
      </c>
      <c r="C62" s="8" t="s">
        <v>121</v>
      </c>
      <c r="D62" s="9" t="s">
        <v>23</v>
      </c>
    </row>
    <row r="63" spans="2:4" x14ac:dyDescent="0.2">
      <c r="B63" s="7" t="s">
        <v>122</v>
      </c>
      <c r="C63" s="8" t="s">
        <v>123</v>
      </c>
      <c r="D63" s="9" t="s">
        <v>23</v>
      </c>
    </row>
    <row r="64" spans="2:4" x14ac:dyDescent="0.2">
      <c r="B64" s="7" t="s">
        <v>124</v>
      </c>
      <c r="C64" s="8" t="s">
        <v>125</v>
      </c>
      <c r="D64" s="9" t="s">
        <v>23</v>
      </c>
    </row>
    <row r="65" spans="2:4" x14ac:dyDescent="0.2">
      <c r="B65" s="7" t="s">
        <v>126</v>
      </c>
      <c r="C65" s="8" t="s">
        <v>127</v>
      </c>
      <c r="D65" s="9" t="s">
        <v>23</v>
      </c>
    </row>
    <row r="66" spans="2:4" x14ac:dyDescent="0.2">
      <c r="B66" s="7" t="s">
        <v>128</v>
      </c>
      <c r="C66" s="8" t="s">
        <v>129</v>
      </c>
      <c r="D66" s="9" t="s">
        <v>23</v>
      </c>
    </row>
    <row r="67" spans="2:4" x14ac:dyDescent="0.2">
      <c r="B67" s="7" t="s">
        <v>130</v>
      </c>
      <c r="C67" s="8" t="s">
        <v>131</v>
      </c>
      <c r="D67" s="9" t="s">
        <v>23</v>
      </c>
    </row>
    <row r="68" spans="2:4" x14ac:dyDescent="0.2">
      <c r="B68" s="7" t="s">
        <v>132</v>
      </c>
      <c r="C68" s="8" t="s">
        <v>133</v>
      </c>
      <c r="D68" s="9" t="s">
        <v>23</v>
      </c>
    </row>
    <row r="69" spans="2:4" x14ac:dyDescent="0.2">
      <c r="B69" s="7" t="s">
        <v>134</v>
      </c>
      <c r="C69" s="8" t="s">
        <v>135</v>
      </c>
      <c r="D69" s="9" t="s">
        <v>23</v>
      </c>
    </row>
    <row r="70" spans="2:4" x14ac:dyDescent="0.2">
      <c r="B70" s="7" t="s">
        <v>136</v>
      </c>
      <c r="C70" s="8" t="s">
        <v>137</v>
      </c>
      <c r="D70" s="9" t="s">
        <v>23</v>
      </c>
    </row>
    <row r="71" spans="2:4" x14ac:dyDescent="0.2">
      <c r="B71" s="7" t="s">
        <v>138</v>
      </c>
      <c r="C71" s="8" t="s">
        <v>139</v>
      </c>
      <c r="D71" s="9" t="s">
        <v>23</v>
      </c>
    </row>
    <row r="72" spans="2:4" x14ac:dyDescent="0.2">
      <c r="B72" s="7" t="s">
        <v>140</v>
      </c>
      <c r="C72" s="8" t="s">
        <v>141</v>
      </c>
      <c r="D72" s="9" t="s">
        <v>23</v>
      </c>
    </row>
    <row r="73" spans="2:4" x14ac:dyDescent="0.2">
      <c r="B73" s="7" t="s">
        <v>142</v>
      </c>
      <c r="C73" s="8" t="s">
        <v>143</v>
      </c>
      <c r="D73" s="9" t="s">
        <v>23</v>
      </c>
    </row>
    <row r="74" spans="2:4" x14ac:dyDescent="0.2">
      <c r="B74" s="7" t="s">
        <v>144</v>
      </c>
      <c r="C74" s="8" t="s">
        <v>145</v>
      </c>
      <c r="D74" s="9" t="s">
        <v>23</v>
      </c>
    </row>
    <row r="75" spans="2:4" x14ac:dyDescent="0.2">
      <c r="B75" s="7" t="s">
        <v>146</v>
      </c>
      <c r="C75" s="8" t="s">
        <v>147</v>
      </c>
      <c r="D75" s="9" t="s">
        <v>23</v>
      </c>
    </row>
    <row r="76" spans="2:4" x14ac:dyDescent="0.2">
      <c r="B76" s="7" t="s">
        <v>148</v>
      </c>
      <c r="C76" s="8" t="s">
        <v>149</v>
      </c>
      <c r="D76" s="9" t="s">
        <v>23</v>
      </c>
    </row>
    <row r="77" spans="2:4" x14ac:dyDescent="0.2">
      <c r="B77" s="7" t="s">
        <v>150</v>
      </c>
      <c r="C77" s="8" t="s">
        <v>151</v>
      </c>
      <c r="D77" s="9" t="s">
        <v>23</v>
      </c>
    </row>
    <row r="78" spans="2:4" x14ac:dyDescent="0.2">
      <c r="B78" s="7" t="s">
        <v>152</v>
      </c>
      <c r="C78" s="8" t="s">
        <v>153</v>
      </c>
      <c r="D78" s="9" t="s">
        <v>23</v>
      </c>
    </row>
    <row r="79" spans="2:4" x14ac:dyDescent="0.2">
      <c r="B79" s="7" t="s">
        <v>154</v>
      </c>
      <c r="C79" s="8" t="s">
        <v>155</v>
      </c>
      <c r="D79" s="9" t="s">
        <v>23</v>
      </c>
    </row>
    <row r="80" spans="2:4" x14ac:dyDescent="0.2">
      <c r="B80" s="7" t="s">
        <v>156</v>
      </c>
      <c r="C80" s="8" t="s">
        <v>157</v>
      </c>
      <c r="D80" s="9" t="s">
        <v>23</v>
      </c>
    </row>
    <row r="81" spans="2:4" x14ac:dyDescent="0.2">
      <c r="B81" s="7" t="s">
        <v>158</v>
      </c>
      <c r="C81" s="8" t="s">
        <v>159</v>
      </c>
      <c r="D81" s="9" t="s">
        <v>23</v>
      </c>
    </row>
    <row r="82" spans="2:4" x14ac:dyDescent="0.2">
      <c r="B82" s="7" t="s">
        <v>160</v>
      </c>
      <c r="C82" s="8" t="s">
        <v>161</v>
      </c>
      <c r="D82" s="9" t="s">
        <v>23</v>
      </c>
    </row>
    <row r="83" spans="2:4" x14ac:dyDescent="0.2">
      <c r="B83" s="7" t="s">
        <v>162</v>
      </c>
      <c r="C83" s="8" t="s">
        <v>163</v>
      </c>
      <c r="D83" s="9" t="s">
        <v>11</v>
      </c>
    </row>
    <row r="84" spans="2:4" x14ac:dyDescent="0.2">
      <c r="B84" s="7" t="s">
        <v>164</v>
      </c>
      <c r="C84" s="8" t="s">
        <v>165</v>
      </c>
      <c r="D84" s="9" t="s">
        <v>11</v>
      </c>
    </row>
    <row r="85" spans="2:4" x14ac:dyDescent="0.2">
      <c r="B85" s="7" t="s">
        <v>166</v>
      </c>
      <c r="C85" s="8" t="s">
        <v>167</v>
      </c>
      <c r="D85" s="9" t="s">
        <v>23</v>
      </c>
    </row>
    <row r="86" spans="2:4" x14ac:dyDescent="0.2">
      <c r="B86" s="7" t="s">
        <v>168</v>
      </c>
      <c r="C86" s="8" t="s">
        <v>169</v>
      </c>
      <c r="D86" s="9" t="s">
        <v>11</v>
      </c>
    </row>
    <row r="87" spans="2:4" x14ac:dyDescent="0.2">
      <c r="B87" s="7" t="s">
        <v>170</v>
      </c>
      <c r="C87" s="8" t="s">
        <v>171</v>
      </c>
      <c r="D87" s="9" t="s">
        <v>11</v>
      </c>
    </row>
    <row r="88" spans="2:4" x14ac:dyDescent="0.2">
      <c r="B88" s="7" t="s">
        <v>172</v>
      </c>
      <c r="C88" s="8" t="s">
        <v>173</v>
      </c>
      <c r="D88" s="9" t="s">
        <v>11</v>
      </c>
    </row>
    <row r="89" spans="2:4" x14ac:dyDescent="0.2">
      <c r="B89" s="7"/>
      <c r="C89" s="8"/>
      <c r="D89" s="9"/>
    </row>
    <row r="90" spans="2:4" x14ac:dyDescent="0.2">
      <c r="B90" s="7"/>
      <c r="C90" s="8"/>
      <c r="D90" s="9"/>
    </row>
    <row r="91" spans="2:4" x14ac:dyDescent="0.2">
      <c r="B91" s="7"/>
      <c r="C91" s="8"/>
      <c r="D91" s="9"/>
    </row>
    <row r="92" spans="2:4" x14ac:dyDescent="0.2">
      <c r="B92" s="7"/>
      <c r="C92" s="8"/>
      <c r="D92" s="9"/>
    </row>
    <row r="93" spans="2:4" x14ac:dyDescent="0.2">
      <c r="B93" s="7"/>
      <c r="C93" s="8"/>
      <c r="D93" s="9"/>
    </row>
    <row r="94" spans="2:4" x14ac:dyDescent="0.2">
      <c r="B94" s="7"/>
      <c r="C94" s="8"/>
      <c r="D94" s="9"/>
    </row>
    <row r="95" spans="2:4" x14ac:dyDescent="0.2">
      <c r="B95" s="7"/>
      <c r="C95" s="8"/>
      <c r="D95" s="9"/>
    </row>
    <row r="96" spans="2:4" x14ac:dyDescent="0.2">
      <c r="B96" s="7"/>
      <c r="C96" s="8"/>
      <c r="D96" s="9"/>
    </row>
    <row r="97" spans="2:4" x14ac:dyDescent="0.2">
      <c r="B97" s="7"/>
      <c r="C97" s="8"/>
      <c r="D97" s="9"/>
    </row>
    <row r="98" spans="2:4" x14ac:dyDescent="0.2">
      <c r="B98" s="7"/>
      <c r="C98" s="8"/>
      <c r="D98" s="9"/>
    </row>
    <row r="99" spans="2:4" x14ac:dyDescent="0.2">
      <c r="B99" s="7"/>
      <c r="C99" s="8"/>
      <c r="D99" s="9"/>
    </row>
    <row r="100" spans="2:4" x14ac:dyDescent="0.2">
      <c r="B100" s="7"/>
      <c r="C100" s="8"/>
      <c r="D100" s="9"/>
    </row>
    <row r="101" spans="2:4" x14ac:dyDescent="0.2">
      <c r="B101" s="7"/>
      <c r="C101" s="8"/>
      <c r="D101" s="9"/>
    </row>
    <row r="102" spans="2:4" x14ac:dyDescent="0.2">
      <c r="B102" s="7"/>
      <c r="C102" s="8"/>
      <c r="D102" s="9"/>
    </row>
    <row r="103" spans="2:4" x14ac:dyDescent="0.2">
      <c r="B103" s="7"/>
      <c r="C103" s="8"/>
      <c r="D103" s="9"/>
    </row>
    <row r="104" spans="2:4" x14ac:dyDescent="0.2">
      <c r="B104" s="7"/>
      <c r="C104" s="8"/>
      <c r="D104" s="9"/>
    </row>
    <row r="105" spans="2:4" x14ac:dyDescent="0.2">
      <c r="B105" s="7"/>
      <c r="C105" s="8"/>
      <c r="D105" s="9"/>
    </row>
    <row r="106" spans="2:4" x14ac:dyDescent="0.2">
      <c r="B106" s="7"/>
      <c r="C106" s="8"/>
      <c r="D106" s="9"/>
    </row>
    <row r="107" spans="2:4" x14ac:dyDescent="0.2">
      <c r="B107" s="7"/>
      <c r="C107" s="8"/>
      <c r="D107" s="9"/>
    </row>
    <row r="108" spans="2:4" x14ac:dyDescent="0.2">
      <c r="B108" s="7"/>
      <c r="C108" s="8"/>
      <c r="D108" s="9"/>
    </row>
    <row r="109" spans="2:4" x14ac:dyDescent="0.2">
      <c r="B109" s="7"/>
      <c r="C109" s="8"/>
      <c r="D109" s="9"/>
    </row>
    <row r="110" spans="2:4" x14ac:dyDescent="0.2">
      <c r="B110" s="7"/>
      <c r="C110" s="8"/>
      <c r="D110" s="9"/>
    </row>
    <row r="111" spans="2:4" x14ac:dyDescent="0.2">
      <c r="B111" s="7"/>
      <c r="C111" s="8"/>
      <c r="D111" s="9"/>
    </row>
    <row r="112" spans="2:4" x14ac:dyDescent="0.2">
      <c r="B112" s="7"/>
      <c r="C112" s="8"/>
      <c r="D112" s="9"/>
    </row>
    <row r="113" spans="2:4" x14ac:dyDescent="0.2">
      <c r="B113" s="7"/>
      <c r="C113" s="8"/>
      <c r="D113" s="9"/>
    </row>
    <row r="114" spans="2:4" x14ac:dyDescent="0.2">
      <c r="B114" s="7"/>
      <c r="C114" s="8"/>
      <c r="D114" s="9"/>
    </row>
    <row r="115" spans="2:4" x14ac:dyDescent="0.2">
      <c r="B115" s="7"/>
      <c r="C115" s="8"/>
      <c r="D115" s="9"/>
    </row>
    <row r="116" spans="2:4" x14ac:dyDescent="0.2">
      <c r="B116" s="7"/>
      <c r="C116" s="8"/>
      <c r="D116" s="9"/>
    </row>
    <row r="117" spans="2:4" x14ac:dyDescent="0.2">
      <c r="B117" s="7"/>
      <c r="C117" s="8"/>
      <c r="D117" s="9"/>
    </row>
    <row r="118" spans="2:4" x14ac:dyDescent="0.2">
      <c r="B118" s="7"/>
      <c r="C118" s="8"/>
      <c r="D118" s="9"/>
    </row>
    <row r="119" spans="2:4" x14ac:dyDescent="0.2">
      <c r="B119" s="7"/>
      <c r="C119" s="8"/>
      <c r="D119" s="9"/>
    </row>
    <row r="120" spans="2:4" x14ac:dyDescent="0.2">
      <c r="B120" s="7"/>
      <c r="C120" s="8"/>
      <c r="D120" s="9"/>
    </row>
    <row r="121" spans="2:4" x14ac:dyDescent="0.2">
      <c r="B121" s="7"/>
      <c r="C121" s="8"/>
      <c r="D121" s="9"/>
    </row>
    <row r="122" spans="2:4" x14ac:dyDescent="0.2">
      <c r="B122" s="7"/>
      <c r="C122" s="8"/>
      <c r="D122" s="9"/>
    </row>
    <row r="123" spans="2:4" x14ac:dyDescent="0.2">
      <c r="B123" s="7"/>
      <c r="C123" s="8"/>
      <c r="D123" s="9"/>
    </row>
    <row r="124" spans="2:4" x14ac:dyDescent="0.2">
      <c r="B124" s="7"/>
      <c r="C124" s="8"/>
      <c r="D124" s="9"/>
    </row>
    <row r="125" spans="2:4" x14ac:dyDescent="0.2">
      <c r="B125" s="7"/>
      <c r="C125" s="8"/>
      <c r="D125" s="9"/>
    </row>
    <row r="126" spans="2:4" x14ac:dyDescent="0.2">
      <c r="B126" s="7"/>
      <c r="C126" s="8"/>
      <c r="D126" s="9"/>
    </row>
    <row r="127" spans="2:4" x14ac:dyDescent="0.2">
      <c r="B127" s="7"/>
      <c r="C127" s="8"/>
      <c r="D127" s="9"/>
    </row>
    <row r="128" spans="2:4" x14ac:dyDescent="0.2">
      <c r="B128" s="7"/>
      <c r="C128" s="8"/>
      <c r="D128" s="9"/>
    </row>
    <row r="129" spans="2:4" x14ac:dyDescent="0.2">
      <c r="B129" s="7"/>
      <c r="C129" s="8"/>
      <c r="D129" s="9"/>
    </row>
    <row r="130" spans="2:4" x14ac:dyDescent="0.2">
      <c r="B130" s="7"/>
      <c r="C130" s="8"/>
      <c r="D130" s="9"/>
    </row>
    <row r="131" spans="2:4" x14ac:dyDescent="0.2">
      <c r="B131" s="7"/>
      <c r="C131" s="8"/>
      <c r="D131" s="9"/>
    </row>
    <row r="132" spans="2:4" x14ac:dyDescent="0.2">
      <c r="B132" s="7"/>
      <c r="C132" s="8"/>
      <c r="D132" s="9"/>
    </row>
    <row r="133" spans="2:4" x14ac:dyDescent="0.2">
      <c r="B133" s="7"/>
      <c r="C133" s="8"/>
      <c r="D133" s="9"/>
    </row>
    <row r="134" spans="2:4" x14ac:dyDescent="0.2">
      <c r="B134" s="7"/>
      <c r="C134" s="8"/>
      <c r="D134" s="9"/>
    </row>
    <row r="135" spans="2:4" x14ac:dyDescent="0.2">
      <c r="B135" s="7"/>
      <c r="C135" s="8"/>
      <c r="D135" s="9"/>
    </row>
    <row r="136" spans="2:4" x14ac:dyDescent="0.2">
      <c r="B136" s="7"/>
      <c r="C136" s="8"/>
      <c r="D136" s="9"/>
    </row>
    <row r="137" spans="2:4" x14ac:dyDescent="0.2">
      <c r="B137" s="7"/>
      <c r="C137" s="8"/>
      <c r="D137" s="9"/>
    </row>
    <row r="138" spans="2:4" x14ac:dyDescent="0.2">
      <c r="B138" s="7"/>
      <c r="C138" s="8"/>
      <c r="D138" s="9"/>
    </row>
    <row r="139" spans="2:4" x14ac:dyDescent="0.2">
      <c r="B139" s="7"/>
      <c r="C139" s="8"/>
      <c r="D139" s="9"/>
    </row>
    <row r="140" spans="2:4" x14ac:dyDescent="0.2">
      <c r="B140" s="7"/>
      <c r="C140" s="8"/>
      <c r="D140" s="9"/>
    </row>
    <row r="141" spans="2:4" x14ac:dyDescent="0.2">
      <c r="B141" s="7"/>
      <c r="C141" s="8"/>
      <c r="D141" s="9"/>
    </row>
    <row r="142" spans="2:4" x14ac:dyDescent="0.2">
      <c r="B142" s="7"/>
      <c r="C142" s="8"/>
      <c r="D142" s="9"/>
    </row>
    <row r="143" spans="2:4" x14ac:dyDescent="0.2">
      <c r="B143" s="7"/>
      <c r="C143" s="8"/>
      <c r="D143" s="9"/>
    </row>
    <row r="144" spans="2:4" x14ac:dyDescent="0.2">
      <c r="B144" s="7"/>
      <c r="C144" s="8"/>
      <c r="D144" s="9"/>
    </row>
    <row r="145" spans="2:4" x14ac:dyDescent="0.2">
      <c r="B145" s="7"/>
      <c r="C145" s="8"/>
      <c r="D145" s="9"/>
    </row>
    <row r="146" spans="2:4" x14ac:dyDescent="0.2">
      <c r="B146" s="7"/>
      <c r="C146" s="8"/>
      <c r="D146" s="9"/>
    </row>
    <row r="147" spans="2:4" x14ac:dyDescent="0.2">
      <c r="B147" s="7"/>
      <c r="C147" s="8"/>
      <c r="D147" s="9"/>
    </row>
    <row r="148" spans="2:4" x14ac:dyDescent="0.2">
      <c r="B148" s="7"/>
      <c r="C148" s="8"/>
      <c r="D148" s="9"/>
    </row>
    <row r="149" spans="2:4" x14ac:dyDescent="0.2">
      <c r="B149" s="7"/>
      <c r="C149" s="8"/>
      <c r="D149" s="9"/>
    </row>
    <row r="150" spans="2:4" x14ac:dyDescent="0.2">
      <c r="B150" s="7"/>
      <c r="C150" s="8"/>
      <c r="D150" s="9"/>
    </row>
    <row r="151" spans="2:4" x14ac:dyDescent="0.2">
      <c r="B151" s="7"/>
      <c r="C151" s="8"/>
      <c r="D151" s="9"/>
    </row>
    <row r="152" spans="2:4" x14ac:dyDescent="0.2">
      <c r="B152" s="7"/>
      <c r="C152" s="8"/>
      <c r="D152" s="9"/>
    </row>
    <row r="153" spans="2:4" x14ac:dyDescent="0.2">
      <c r="B153" s="7"/>
      <c r="C153" s="8"/>
      <c r="D153" s="9"/>
    </row>
    <row r="154" spans="2:4" x14ac:dyDescent="0.2">
      <c r="B154" s="7"/>
      <c r="C154" s="8"/>
      <c r="D154" s="9"/>
    </row>
    <row r="155" spans="2:4" x14ac:dyDescent="0.2">
      <c r="B155" s="7"/>
      <c r="C155" s="8"/>
      <c r="D155" s="9"/>
    </row>
    <row r="156" spans="2:4" x14ac:dyDescent="0.2">
      <c r="B156" s="7"/>
      <c r="C156" s="8"/>
      <c r="D156" s="9"/>
    </row>
    <row r="157" spans="2:4" x14ac:dyDescent="0.2">
      <c r="B157" s="7"/>
      <c r="C157" s="8"/>
      <c r="D157" s="9"/>
    </row>
    <row r="158" spans="2:4" x14ac:dyDescent="0.2">
      <c r="B158" s="7"/>
      <c r="C158" s="8"/>
      <c r="D158" s="9"/>
    </row>
    <row r="159" spans="2:4" x14ac:dyDescent="0.2">
      <c r="B159" s="7"/>
      <c r="C159" s="8"/>
      <c r="D159" s="9"/>
    </row>
    <row r="160" spans="2:4" x14ac:dyDescent="0.2">
      <c r="B160" s="7"/>
      <c r="C160" s="8"/>
      <c r="D160" s="9"/>
    </row>
    <row r="161" spans="2:4" x14ac:dyDescent="0.2">
      <c r="B161" s="7"/>
      <c r="C161" s="8"/>
      <c r="D161" s="9"/>
    </row>
    <row r="162" spans="2:4" x14ac:dyDescent="0.2">
      <c r="B162" s="7"/>
      <c r="C162" s="8"/>
      <c r="D162" s="9"/>
    </row>
    <row r="163" spans="2:4" x14ac:dyDescent="0.2">
      <c r="B163" s="7"/>
      <c r="C163" s="8"/>
      <c r="D163" s="9"/>
    </row>
    <row r="164" spans="2:4" x14ac:dyDescent="0.2">
      <c r="B164" s="7"/>
      <c r="C164" s="8"/>
      <c r="D164" s="9"/>
    </row>
    <row r="165" spans="2:4" x14ac:dyDescent="0.2">
      <c r="B165" s="7"/>
      <c r="C165" s="8"/>
      <c r="D165" s="9"/>
    </row>
    <row r="166" spans="2:4" x14ac:dyDescent="0.2">
      <c r="B166" s="7"/>
      <c r="C166" s="8"/>
      <c r="D166" s="9"/>
    </row>
    <row r="167" spans="2:4" x14ac:dyDescent="0.2">
      <c r="B167" s="7"/>
      <c r="C167" s="8"/>
      <c r="D167" s="9"/>
    </row>
    <row r="168" spans="2:4" x14ac:dyDescent="0.2">
      <c r="B168" s="7"/>
      <c r="C168" s="8"/>
      <c r="D168" s="9"/>
    </row>
    <row r="169" spans="2:4" x14ac:dyDescent="0.2">
      <c r="B169" s="7"/>
      <c r="C169" s="8"/>
      <c r="D169" s="9"/>
    </row>
    <row r="170" spans="2:4" x14ac:dyDescent="0.2">
      <c r="B170" s="7"/>
      <c r="C170" s="8"/>
      <c r="D170" s="9"/>
    </row>
    <row r="171" spans="2:4" x14ac:dyDescent="0.2">
      <c r="B171" s="7"/>
      <c r="C171" s="8"/>
      <c r="D171" s="9"/>
    </row>
    <row r="172" spans="2:4" x14ac:dyDescent="0.2">
      <c r="B172" s="7"/>
      <c r="C172" s="8"/>
      <c r="D172" s="9"/>
    </row>
    <row r="173" spans="2:4" x14ac:dyDescent="0.2">
      <c r="B173" s="7"/>
      <c r="C173" s="8"/>
      <c r="D173" s="9"/>
    </row>
    <row r="174" spans="2:4" x14ac:dyDescent="0.2">
      <c r="B174" s="7"/>
      <c r="C174" s="8"/>
      <c r="D174" s="9"/>
    </row>
    <row r="175" spans="2:4" x14ac:dyDescent="0.2">
      <c r="B175" s="7"/>
      <c r="C175" s="8"/>
      <c r="D175" s="9"/>
    </row>
    <row r="176" spans="2:4" x14ac:dyDescent="0.2">
      <c r="B176" s="7"/>
      <c r="C176" s="8"/>
      <c r="D176" s="9"/>
    </row>
    <row r="177" spans="2:4" x14ac:dyDescent="0.2">
      <c r="B177" s="7"/>
      <c r="C177" s="8"/>
      <c r="D177" s="9"/>
    </row>
    <row r="178" spans="2:4" x14ac:dyDescent="0.2">
      <c r="B178" s="7"/>
      <c r="C178" s="8"/>
      <c r="D178" s="9"/>
    </row>
    <row r="179" spans="2:4" x14ac:dyDescent="0.2">
      <c r="B179" s="7"/>
      <c r="C179" s="8"/>
      <c r="D179" s="9"/>
    </row>
    <row r="180" spans="2:4" x14ac:dyDescent="0.2">
      <c r="B180" s="7"/>
      <c r="C180" s="8"/>
      <c r="D180" s="9"/>
    </row>
    <row r="181" spans="2:4" x14ac:dyDescent="0.2">
      <c r="B181" s="7"/>
      <c r="C181" s="8"/>
      <c r="D181" s="9"/>
    </row>
    <row r="182" spans="2:4" x14ac:dyDescent="0.2">
      <c r="B182" s="7"/>
      <c r="C182" s="8"/>
      <c r="D182" s="9"/>
    </row>
    <row r="183" spans="2:4" x14ac:dyDescent="0.2">
      <c r="B183" s="7"/>
      <c r="C183" s="8"/>
      <c r="D183" s="9"/>
    </row>
    <row r="184" spans="2:4" x14ac:dyDescent="0.2">
      <c r="B184" s="7"/>
      <c r="C184" s="8"/>
      <c r="D184" s="9"/>
    </row>
    <row r="185" spans="2:4" x14ac:dyDescent="0.2">
      <c r="B185" s="7"/>
      <c r="C185" s="8"/>
      <c r="D185" s="9"/>
    </row>
    <row r="186" spans="2:4" x14ac:dyDescent="0.2">
      <c r="B186" s="7"/>
      <c r="C186" s="8"/>
      <c r="D186" s="9"/>
    </row>
    <row r="187" spans="2:4" x14ac:dyDescent="0.2">
      <c r="B187" s="7"/>
      <c r="C187" s="8"/>
      <c r="D187" s="9"/>
    </row>
    <row r="188" spans="2:4" x14ac:dyDescent="0.2">
      <c r="B188" s="7"/>
      <c r="C188" s="8"/>
      <c r="D188" s="9"/>
    </row>
    <row r="189" spans="2:4" x14ac:dyDescent="0.2">
      <c r="B189" s="7"/>
      <c r="C189" s="8"/>
      <c r="D189" s="9"/>
    </row>
    <row r="190" spans="2:4" x14ac:dyDescent="0.2">
      <c r="B190" s="7"/>
      <c r="C190" s="8"/>
      <c r="D190" s="9"/>
    </row>
    <row r="191" spans="2:4" x14ac:dyDescent="0.2">
      <c r="B191" s="7"/>
      <c r="C191" s="8"/>
      <c r="D191" s="9"/>
    </row>
    <row r="192" spans="2:4" x14ac:dyDescent="0.2">
      <c r="B192" s="7"/>
      <c r="C192" s="8"/>
      <c r="D192" s="9"/>
    </row>
    <row r="193" spans="2:4" x14ac:dyDescent="0.2">
      <c r="B193" s="7"/>
      <c r="C193" s="8"/>
      <c r="D193" s="9"/>
    </row>
    <row r="194" spans="2:4" x14ac:dyDescent="0.2">
      <c r="B194" s="7"/>
      <c r="C194" s="8"/>
      <c r="D194" s="9"/>
    </row>
    <row r="195" spans="2:4" x14ac:dyDescent="0.2">
      <c r="B195" s="7"/>
      <c r="C195" s="8"/>
      <c r="D195" s="9"/>
    </row>
    <row r="196" spans="2:4" x14ac:dyDescent="0.2">
      <c r="B196" s="7"/>
      <c r="C196" s="8"/>
      <c r="D196" s="9"/>
    </row>
    <row r="197" spans="2:4" x14ac:dyDescent="0.2">
      <c r="B197" s="7"/>
      <c r="C197" s="8"/>
      <c r="D197" s="9"/>
    </row>
    <row r="198" spans="2:4" x14ac:dyDescent="0.2">
      <c r="B198" s="7"/>
      <c r="C198" s="8"/>
      <c r="D198" s="9"/>
    </row>
    <row r="199" spans="2:4" x14ac:dyDescent="0.2">
      <c r="B199" s="7"/>
      <c r="C199" s="8"/>
      <c r="D199" s="9"/>
    </row>
    <row r="200" spans="2:4" x14ac:dyDescent="0.2">
      <c r="B200" s="7"/>
      <c r="C200" s="8"/>
      <c r="D200" s="9"/>
    </row>
    <row r="201" spans="2:4" x14ac:dyDescent="0.2">
      <c r="B201" s="7"/>
      <c r="C201" s="8"/>
      <c r="D201" s="9"/>
    </row>
    <row r="202" spans="2:4" x14ac:dyDescent="0.2">
      <c r="B202" s="7"/>
      <c r="C202" s="8"/>
      <c r="D202" s="9"/>
    </row>
    <row r="203" spans="2:4" x14ac:dyDescent="0.2">
      <c r="B203" s="7"/>
      <c r="C203" s="8"/>
      <c r="D203" s="9"/>
    </row>
    <row r="204" spans="2:4" x14ac:dyDescent="0.2">
      <c r="B204" s="7"/>
      <c r="C204" s="8"/>
      <c r="D204" s="9"/>
    </row>
    <row r="205" spans="2:4" x14ac:dyDescent="0.2">
      <c r="B205" s="7"/>
      <c r="C205" s="8"/>
      <c r="D205" s="9"/>
    </row>
    <row r="206" spans="2:4" x14ac:dyDescent="0.2">
      <c r="B206" s="7"/>
      <c r="C206" s="8"/>
      <c r="D206" s="9"/>
    </row>
    <row r="207" spans="2:4" x14ac:dyDescent="0.2">
      <c r="B207" s="7"/>
      <c r="C207" s="8"/>
      <c r="D207" s="9"/>
    </row>
  </sheetData>
  <pageMargins left="0.7" right="0.7" top="0.75" bottom="0.75" header="0.3" footer="0.3"/>
  <ignoredErrors>
    <ignoredError sqref="B8:B8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FB708-1964-47DD-B9D3-7E81D5D8B6EE}">
  <dimension ref="B1:B5"/>
  <sheetViews>
    <sheetView workbookViewId="0"/>
  </sheetViews>
  <sheetFormatPr baseColWidth="10" defaultRowHeight="12.75" x14ac:dyDescent="0.2"/>
  <cols>
    <col min="1" max="1" width="2.7109375" style="1" customWidth="1"/>
    <col min="2" max="16384" width="11.42578125" style="1"/>
  </cols>
  <sheetData>
    <row r="1" spans="2:2" ht="18.75" x14ac:dyDescent="0.3">
      <c r="B1" s="60" t="s">
        <v>281</v>
      </c>
    </row>
    <row r="3" spans="2:2" ht="15" x14ac:dyDescent="0.25">
      <c r="B3" s="61" t="s">
        <v>282</v>
      </c>
    </row>
    <row r="4" spans="2:2" ht="15" x14ac:dyDescent="0.25">
      <c r="B4" s="62" t="s">
        <v>283</v>
      </c>
    </row>
    <row r="5" spans="2:2" ht="15" x14ac:dyDescent="0.25">
      <c r="B5" s="63" t="s">
        <v>284</v>
      </c>
    </row>
  </sheetData>
  <hyperlinks>
    <hyperlink ref="B5" r:id="rId1" tooltip="Instrucțiuni și alte modele gratuite" xr:uid="{F27654D2-C625-48E6-8EF7-A028A885A6A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17</vt:i4>
      </vt:variant>
    </vt:vector>
  </HeadingPairs>
  <TitlesOfParts>
    <vt:vector size="25" baseType="lpstr">
      <vt:lpstr>Notă contabilă</vt:lpstr>
      <vt:lpstr>Registru note</vt:lpstr>
      <vt:lpstr>Articole</vt:lpstr>
      <vt:lpstr>Registrul-jurnal</vt:lpstr>
      <vt:lpstr>Fișa contului</vt:lpstr>
      <vt:lpstr>Rulaje</vt:lpstr>
      <vt:lpstr>Plan de conturi</vt:lpstr>
      <vt:lpstr>Despre model</vt:lpstr>
      <vt:lpstr>ArC</vt:lpstr>
      <vt:lpstr>ArD</vt:lpstr>
      <vt:lpstr>ArData</vt:lpstr>
      <vt:lpstr>'Notă contabilă'!Área_de_impresión</vt:lpstr>
      <vt:lpstr>ArExp</vt:lpstr>
      <vt:lpstr>ArKey</vt:lpstr>
      <vt:lpstr>ArNr</vt:lpstr>
      <vt:lpstr>ArSort</vt:lpstr>
      <vt:lpstr>ArSuma</vt:lpstr>
      <vt:lpstr>CUIEnt</vt:lpstr>
      <vt:lpstr>Entitate</vt:lpstr>
      <vt:lpstr>NrNC</vt:lpstr>
      <vt:lpstr>PlanCont</vt:lpstr>
      <vt:lpstr>PlanDen</vt:lpstr>
      <vt:lpstr>PlanTip</vt:lpstr>
      <vt:lpstr>RandNC</vt:lpstr>
      <vt:lpstr>'Registrul-jurnal'!Títulos_a_imprimir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notă contabilă Excel</dc:title>
  <dc:subject>Model Excel gratuit în limba română</dc:subject>
  <dc:creator>Ray Moreno · modelexcel.ro</dc:creator>
  <cp:keywords>modelexcel.ro, model Excel, Model notă contabilă Excel</cp:keywords>
  <dc:description>© 2026 Ray Moreno – modelexcel.ro. Model gratuit: îl poți folosi și adapta în activitatea ta. Nu este permisă revânzarea lui sau publicarea pe alte site-uri. https://modelexcel.ro/model-nota-contabila-excel/</dc:description>
  <cp:lastModifiedBy>Ray Moreno · modelexcel.ro</cp:lastModifiedBy>
  <dcterms:created xsi:type="dcterms:W3CDTF">2026-10-14T16:53:30Z</dcterms:created>
  <dcterms:modified xsi:type="dcterms:W3CDTF">2026-10-14T17:00:26Z</dcterms:modified>
  <cp:category>Model Excel</cp:category>
</cp:coreProperties>
</file>