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2FAB629A-F581-4314-80C8-770804EA6059}" xr6:coauthVersionLast="47" xr6:coauthVersionMax="47" xr10:uidLastSave="{00000000-0000-0000-0000-000000000000}"/>
  <bookViews>
    <workbookView xWindow="-28920" yWindow="-120" windowWidth="29040" windowHeight="15720" xr2:uid="{0B1C7E4A-BD6C-49B4-B6BF-FFE67542355C}"/>
  </bookViews>
  <sheets>
    <sheet name="Proces-verbal" sheetId="1" r:id="rId1"/>
    <sheet name="Registru recepții" sheetId="2" r:id="rId2"/>
    <sheet name="Constatări" sheetId="3" r:id="rId3"/>
    <sheet name="Comisia" sheetId="4" r:id="rId4"/>
    <sheet name="Setări" sheetId="5" r:id="rId5"/>
  </sheets>
  <definedNames>
    <definedName name="_xlnm.Print_Area" localSheetId="0">'Proces-verbal'!$A$1:$H$50</definedName>
    <definedName name="Azi">Setări!$C$4</definedName>
    <definedName name="ListaCal">Setări!$H$4:$H$7</definedName>
    <definedName name="ListaDec">Setări!$F$4:$F$6</definedName>
    <definedName name="ListaGrav">Setări!$G$4:$G$6</definedName>
    <definedName name="ListaTip">Setări!$E$4:$E$6</definedName>
    <definedName name="NrPV">'Proces-verbal'!$K$1</definedName>
    <definedName name="RP">'Proces-verbal'!$K$3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" i="1" l="1"/>
  <c r="M7" i="2"/>
  <c r="L7" i="2"/>
  <c r="C7" i="2"/>
  <c r="R6" i="2"/>
  <c r="M6" i="2"/>
  <c r="L6" i="2"/>
  <c r="C6" i="2"/>
  <c r="R5" i="2"/>
  <c r="M5" i="2"/>
  <c r="L5" i="2"/>
  <c r="C5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66" i="2"/>
  <c r="AA67" i="2"/>
  <c r="AA68" i="2"/>
  <c r="AA69" i="2"/>
  <c r="AA70" i="2"/>
  <c r="AA71" i="2"/>
  <c r="AA72" i="2"/>
  <c r="AA73" i="2"/>
  <c r="AA74" i="2"/>
  <c r="AA75" i="2"/>
  <c r="AA76" i="2"/>
  <c r="AA77" i="2"/>
  <c r="AA78" i="2"/>
  <c r="AA79" i="2"/>
  <c r="AA80" i="2"/>
  <c r="AA81" i="2"/>
  <c r="AA82" i="2"/>
  <c r="AA83" i="2"/>
  <c r="AA84" i="2"/>
  <c r="AA85" i="2"/>
  <c r="AA86" i="2"/>
  <c r="AA87" i="2"/>
  <c r="AA88" i="2"/>
  <c r="AA89" i="2"/>
  <c r="AA90" i="2"/>
  <c r="AA91" i="2"/>
  <c r="AA92" i="2"/>
  <c r="AA93" i="2"/>
  <c r="AA94" i="2"/>
  <c r="AA95" i="2"/>
  <c r="AA96" i="2"/>
  <c r="AA97" i="2"/>
  <c r="AA98" i="2"/>
  <c r="AA99" i="2"/>
  <c r="AA100" i="2"/>
  <c r="AA101" i="2"/>
  <c r="AA102" i="2"/>
  <c r="AA103" i="2"/>
  <c r="AA104" i="2"/>
  <c r="AA105" i="2"/>
  <c r="AA106" i="2"/>
  <c r="AA107" i="2"/>
  <c r="AA108" i="2"/>
  <c r="AA109" i="2"/>
  <c r="AA110" i="2"/>
  <c r="AA111" i="2"/>
  <c r="AA112" i="2"/>
  <c r="AA113" i="2"/>
  <c r="AA114" i="2"/>
  <c r="AA115" i="2"/>
  <c r="AA116" i="2"/>
  <c r="AA117" i="2"/>
  <c r="AA118" i="2"/>
  <c r="AA119" i="2"/>
  <c r="AA120" i="2"/>
  <c r="AA121" i="2"/>
  <c r="AA122" i="2"/>
  <c r="AA123" i="2"/>
  <c r="AA124" i="2"/>
  <c r="AA125" i="2"/>
  <c r="AA126" i="2"/>
  <c r="AA127" i="2"/>
  <c r="AA128" i="2"/>
  <c r="AA129" i="2"/>
  <c r="AA130" i="2"/>
  <c r="AA131" i="2"/>
  <c r="AA132" i="2"/>
  <c r="AA133" i="2"/>
  <c r="AA134" i="2"/>
  <c r="AA135" i="2"/>
  <c r="AA136" i="2"/>
  <c r="AA137" i="2"/>
  <c r="AA138" i="2"/>
  <c r="AA139" i="2"/>
  <c r="AA140" i="2"/>
  <c r="AA141" i="2"/>
  <c r="AA142" i="2"/>
  <c r="AA143" i="2"/>
  <c r="AA144" i="2"/>
  <c r="AA145" i="2"/>
  <c r="AA146" i="2"/>
  <c r="AA147" i="2"/>
  <c r="AA148" i="2"/>
  <c r="AA149" i="2"/>
  <c r="AA150" i="2"/>
  <c r="AA151" i="2"/>
  <c r="AA152" i="2"/>
  <c r="AA153" i="2"/>
  <c r="AA154" i="2"/>
  <c r="AA155" i="2"/>
  <c r="AA156" i="2"/>
  <c r="AA157" i="2"/>
  <c r="AA158" i="2"/>
  <c r="AA159" i="2"/>
  <c r="AA160" i="2"/>
  <c r="AA161" i="2"/>
  <c r="AA162" i="2"/>
  <c r="AA163" i="2"/>
  <c r="AA164" i="2"/>
  <c r="AA165" i="2"/>
  <c r="AA166" i="2"/>
  <c r="AA167" i="2"/>
  <c r="AA168" i="2"/>
  <c r="AA169" i="2"/>
  <c r="AA170" i="2"/>
  <c r="AA171" i="2"/>
  <c r="AA172" i="2"/>
  <c r="AA173" i="2"/>
  <c r="AA174" i="2"/>
  <c r="AA175" i="2"/>
  <c r="AA176" i="2"/>
  <c r="AA177" i="2"/>
  <c r="AA178" i="2"/>
  <c r="AA179" i="2"/>
  <c r="AA180" i="2"/>
  <c r="AA181" i="2"/>
  <c r="AA182" i="2"/>
  <c r="AA183" i="2"/>
  <c r="AA184" i="2"/>
  <c r="AA185" i="2"/>
  <c r="AA186" i="2"/>
  <c r="AA187" i="2"/>
  <c r="AA188" i="2"/>
  <c r="AA189" i="2"/>
  <c r="AA190" i="2"/>
  <c r="AA191" i="2"/>
  <c r="AA192" i="2"/>
  <c r="AA193" i="2"/>
  <c r="AA194" i="2"/>
  <c r="AA195" i="2"/>
  <c r="AA196" i="2"/>
  <c r="AA197" i="2"/>
  <c r="AA198" i="2"/>
  <c r="AA199" i="2"/>
  <c r="AA200" i="2"/>
  <c r="AA201" i="2"/>
  <c r="AA202" i="2"/>
  <c r="AA203" i="2"/>
  <c r="AA204" i="2"/>
  <c r="AA205" i="2"/>
  <c r="AA206" i="2"/>
  <c r="AA207" i="2"/>
  <c r="AA208" i="2"/>
  <c r="AA209" i="2"/>
  <c r="AA210" i="2"/>
  <c r="AA211" i="2"/>
  <c r="AA212" i="2"/>
  <c r="AA213" i="2"/>
  <c r="AA214" i="2"/>
  <c r="AA215" i="2"/>
  <c r="AA216" i="2"/>
  <c r="AA217" i="2"/>
  <c r="AA218" i="2"/>
  <c r="AA219" i="2"/>
  <c r="AA220" i="2"/>
  <c r="AA221" i="2"/>
  <c r="AA222" i="2"/>
  <c r="AA223" i="2"/>
  <c r="AA224" i="2"/>
  <c r="AA225" i="2"/>
  <c r="AA226" i="2"/>
  <c r="AA227" i="2"/>
  <c r="AA228" i="2"/>
  <c r="AA229" i="2"/>
  <c r="AA230" i="2"/>
  <c r="AA231" i="2"/>
  <c r="AA232" i="2"/>
  <c r="AA233" i="2"/>
  <c r="AA234" i="2"/>
  <c r="AA235" i="2"/>
  <c r="AA236" i="2"/>
  <c r="AA237" i="2"/>
  <c r="AA238" i="2"/>
  <c r="AA239" i="2"/>
  <c r="AA240" i="2"/>
  <c r="AA241" i="2"/>
  <c r="AA242" i="2"/>
  <c r="AA243" i="2"/>
  <c r="AA244" i="2"/>
  <c r="AA245" i="2"/>
  <c r="AA246" i="2"/>
  <c r="AA247" i="2"/>
  <c r="AA248" i="2"/>
  <c r="AA249" i="2"/>
  <c r="AA250" i="2"/>
  <c r="AA251" i="2"/>
  <c r="AA252" i="2"/>
  <c r="AA253" i="2"/>
  <c r="AA254" i="2"/>
  <c r="AA255" i="2"/>
  <c r="AA256" i="2"/>
  <c r="AA257" i="2"/>
  <c r="AA258" i="2"/>
  <c r="AA259" i="2"/>
  <c r="AA260" i="2"/>
  <c r="AA261" i="2"/>
  <c r="AA262" i="2"/>
  <c r="AA263" i="2"/>
  <c r="AA264" i="2"/>
  <c r="AA265" i="2"/>
  <c r="AA266" i="2"/>
  <c r="AA267" i="2"/>
  <c r="AA268" i="2"/>
  <c r="AA269" i="2"/>
  <c r="AA270" i="2"/>
  <c r="AA271" i="2"/>
  <c r="AA272" i="2"/>
  <c r="AA273" i="2"/>
  <c r="AA274" i="2"/>
  <c r="AA275" i="2"/>
  <c r="AA276" i="2"/>
  <c r="AA277" i="2"/>
  <c r="AA278" i="2"/>
  <c r="AA279" i="2"/>
  <c r="AA280" i="2"/>
  <c r="AA281" i="2"/>
  <c r="AA282" i="2"/>
  <c r="AA283" i="2"/>
  <c r="AA284" i="2"/>
  <c r="AA285" i="2"/>
  <c r="AA286" i="2"/>
  <c r="AA287" i="2"/>
  <c r="AA288" i="2"/>
  <c r="AA289" i="2"/>
  <c r="AA290" i="2"/>
  <c r="AA291" i="2"/>
  <c r="AA292" i="2"/>
  <c r="AA293" i="2"/>
  <c r="AA294" i="2"/>
  <c r="AA295" i="2"/>
  <c r="AA296" i="2"/>
  <c r="AA297" i="2"/>
  <c r="AA298" i="2"/>
  <c r="AA299" i="2"/>
  <c r="AA300" i="2"/>
  <c r="AA301" i="2"/>
  <c r="AA302" i="2"/>
  <c r="AA303" i="2"/>
  <c r="AA304" i="2"/>
  <c r="AA305" i="2"/>
  <c r="AA306" i="2"/>
  <c r="AA307" i="2"/>
  <c r="AA308" i="2"/>
  <c r="AA309" i="2"/>
  <c r="AA310" i="2"/>
  <c r="AA311" i="2"/>
  <c r="AA312" i="2"/>
  <c r="AA313" i="2"/>
  <c r="AA314" i="2"/>
  <c r="AA315" i="2"/>
  <c r="AA316" i="2"/>
  <c r="AA317" i="2"/>
  <c r="AA318" i="2"/>
  <c r="AA319" i="2"/>
  <c r="AA320" i="2"/>
  <c r="AA321" i="2"/>
  <c r="AA322" i="2"/>
  <c r="AA323" i="2"/>
  <c r="AA324" i="2"/>
  <c r="AA325" i="2"/>
  <c r="AA326" i="2"/>
  <c r="AA327" i="2"/>
  <c r="AA328" i="2"/>
  <c r="AA329" i="2"/>
  <c r="AA330" i="2"/>
  <c r="AA331" i="2"/>
  <c r="AA332" i="2"/>
  <c r="AA333" i="2"/>
  <c r="AA334" i="2"/>
  <c r="AA335" i="2"/>
  <c r="AA336" i="2"/>
  <c r="AA337" i="2"/>
  <c r="AA338" i="2"/>
  <c r="AA339" i="2"/>
  <c r="AA340" i="2"/>
  <c r="AA341" i="2"/>
  <c r="AA342" i="2"/>
  <c r="AA343" i="2"/>
  <c r="AA344" i="2"/>
  <c r="AA345" i="2"/>
  <c r="AA346" i="2"/>
  <c r="AA347" i="2"/>
  <c r="AA348" i="2"/>
  <c r="AA349" i="2"/>
  <c r="AA350" i="2"/>
  <c r="AA351" i="2"/>
  <c r="AA352" i="2"/>
  <c r="AA353" i="2"/>
  <c r="AA354" i="2"/>
  <c r="AA355" i="2"/>
  <c r="AA356" i="2"/>
  <c r="AA357" i="2"/>
  <c r="AA358" i="2"/>
  <c r="AA359" i="2"/>
  <c r="AA360" i="2"/>
  <c r="AA361" i="2"/>
  <c r="AA362" i="2"/>
  <c r="AA363" i="2"/>
  <c r="AA364" i="2"/>
  <c r="AA365" i="2"/>
  <c r="AA366" i="2"/>
  <c r="AA367" i="2"/>
  <c r="AA368" i="2"/>
  <c r="AA369" i="2"/>
  <c r="AA370" i="2"/>
  <c r="AA371" i="2"/>
  <c r="AA372" i="2"/>
  <c r="AA373" i="2"/>
  <c r="AA374" i="2"/>
  <c r="AA375" i="2"/>
  <c r="AA376" i="2"/>
  <c r="AA377" i="2"/>
  <c r="AA378" i="2"/>
  <c r="AA379" i="2"/>
  <c r="AA380" i="2"/>
  <c r="AA381" i="2"/>
  <c r="AA382" i="2"/>
  <c r="AA383" i="2"/>
  <c r="AA384" i="2"/>
  <c r="AA385" i="2"/>
  <c r="AA386" i="2"/>
  <c r="AA387" i="2"/>
  <c r="AA388" i="2"/>
  <c r="AA389" i="2"/>
  <c r="AA390" i="2"/>
  <c r="AA391" i="2"/>
  <c r="AA392" i="2"/>
  <c r="AA393" i="2"/>
  <c r="AA394" i="2"/>
  <c r="AA395" i="2"/>
  <c r="AA396" i="2"/>
  <c r="AA397" i="2"/>
  <c r="AA398" i="2"/>
  <c r="AA399" i="2"/>
  <c r="AA400" i="2"/>
  <c r="AA401" i="2"/>
  <c r="AA402" i="2"/>
  <c r="AA403" i="2"/>
  <c r="AA404" i="2"/>
  <c r="AA405" i="2"/>
  <c r="AA406" i="2"/>
  <c r="AA407" i="2"/>
  <c r="AA408" i="2"/>
  <c r="AA409" i="2"/>
  <c r="AA410" i="2"/>
  <c r="AA411" i="2"/>
  <c r="AA412" i="2"/>
  <c r="AA413" i="2"/>
  <c r="AA414" i="2"/>
  <c r="AA415" i="2"/>
  <c r="AA416" i="2"/>
  <c r="AA417" i="2"/>
  <c r="AA418" i="2"/>
  <c r="AA419" i="2"/>
  <c r="AA420" i="2"/>
  <c r="AA421" i="2"/>
  <c r="AA422" i="2"/>
  <c r="AA423" i="2"/>
  <c r="AA424" i="2"/>
  <c r="AA425" i="2"/>
  <c r="AA426" i="2"/>
  <c r="AA427" i="2"/>
  <c r="AA428" i="2"/>
  <c r="AA429" i="2"/>
  <c r="AA430" i="2"/>
  <c r="AA431" i="2"/>
  <c r="AA432" i="2"/>
  <c r="AA433" i="2"/>
  <c r="AA434" i="2"/>
  <c r="AA435" i="2"/>
  <c r="AA436" i="2"/>
  <c r="AA437" i="2"/>
  <c r="AA438" i="2"/>
  <c r="AA439" i="2"/>
  <c r="AA440" i="2"/>
  <c r="AA441" i="2"/>
  <c r="AA442" i="2"/>
  <c r="AA443" i="2"/>
  <c r="AA444" i="2"/>
  <c r="AA445" i="2"/>
  <c r="AA446" i="2"/>
  <c r="AA447" i="2"/>
  <c r="AA448" i="2"/>
  <c r="AA449" i="2"/>
  <c r="AA450" i="2"/>
  <c r="AA451" i="2"/>
  <c r="AA452" i="2"/>
  <c r="AA453" i="2"/>
  <c r="AA454" i="2"/>
  <c r="AA455" i="2"/>
  <c r="AA456" i="2"/>
  <c r="AA457" i="2"/>
  <c r="AA458" i="2"/>
  <c r="AA459" i="2"/>
  <c r="AA460" i="2"/>
  <c r="AA461" i="2"/>
  <c r="AA462" i="2"/>
  <c r="AA463" i="2"/>
  <c r="AA464" i="2"/>
  <c r="AA465" i="2"/>
  <c r="AA466" i="2"/>
  <c r="AA467" i="2"/>
  <c r="AA468" i="2"/>
  <c r="AA469" i="2"/>
  <c r="AA470" i="2"/>
  <c r="AA471" i="2"/>
  <c r="AA472" i="2"/>
  <c r="AA473" i="2"/>
  <c r="AA474" i="2"/>
  <c r="AA475" i="2"/>
  <c r="AA476" i="2"/>
  <c r="AA477" i="2"/>
  <c r="AA478" i="2"/>
  <c r="AA479" i="2"/>
  <c r="AA480" i="2"/>
  <c r="AA481" i="2"/>
  <c r="AA482" i="2"/>
  <c r="AA483" i="2"/>
  <c r="AA484" i="2"/>
  <c r="AA485" i="2"/>
  <c r="AA486" i="2"/>
  <c r="AA487" i="2"/>
  <c r="AA488" i="2"/>
  <c r="AA489" i="2"/>
  <c r="AA490" i="2"/>
  <c r="AA491" i="2"/>
  <c r="AA492" i="2"/>
  <c r="AA493" i="2"/>
  <c r="AA494" i="2"/>
  <c r="AA495" i="2"/>
  <c r="AA496" i="2"/>
  <c r="AA497" i="2"/>
  <c r="AA498" i="2"/>
  <c r="AA499" i="2"/>
  <c r="AA500" i="2"/>
  <c r="AA501" i="2"/>
  <c r="AA502" i="2"/>
  <c r="AA503" i="2"/>
  <c r="AA504" i="2"/>
  <c r="Z5" i="2"/>
  <c r="Z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47" i="2"/>
  <c r="Z48" i="2"/>
  <c r="Z49" i="2"/>
  <c r="Z50" i="2"/>
  <c r="Z51" i="2"/>
  <c r="Z52" i="2"/>
  <c r="Z53" i="2"/>
  <c r="Z54" i="2"/>
  <c r="Z55" i="2"/>
  <c r="Z56" i="2"/>
  <c r="Z57" i="2"/>
  <c r="Z58" i="2"/>
  <c r="Z59" i="2"/>
  <c r="Z60" i="2"/>
  <c r="Z61" i="2"/>
  <c r="Z62" i="2"/>
  <c r="Z63" i="2"/>
  <c r="Z64" i="2"/>
  <c r="Z65" i="2"/>
  <c r="Z66" i="2"/>
  <c r="Z67" i="2"/>
  <c r="Z68" i="2"/>
  <c r="Z69" i="2"/>
  <c r="Z70" i="2"/>
  <c r="Z71" i="2"/>
  <c r="Z72" i="2"/>
  <c r="Z73" i="2"/>
  <c r="Z74" i="2"/>
  <c r="Z75" i="2"/>
  <c r="Z76" i="2"/>
  <c r="Z77" i="2"/>
  <c r="Z78" i="2"/>
  <c r="Z79" i="2"/>
  <c r="Z80" i="2"/>
  <c r="Z81" i="2"/>
  <c r="Z82" i="2"/>
  <c r="Z83" i="2"/>
  <c r="Z84" i="2"/>
  <c r="Z85" i="2"/>
  <c r="Z86" i="2"/>
  <c r="Z87" i="2"/>
  <c r="Z88" i="2"/>
  <c r="Z89" i="2"/>
  <c r="Z90" i="2"/>
  <c r="Z91" i="2"/>
  <c r="Z92" i="2"/>
  <c r="Z93" i="2"/>
  <c r="Z94" i="2"/>
  <c r="Z95" i="2"/>
  <c r="Z96" i="2"/>
  <c r="Z97" i="2"/>
  <c r="Z98" i="2"/>
  <c r="Z99" i="2"/>
  <c r="Z100" i="2"/>
  <c r="Z101" i="2"/>
  <c r="Z102" i="2"/>
  <c r="Z103" i="2"/>
  <c r="Z104" i="2"/>
  <c r="Z105" i="2"/>
  <c r="Z106" i="2"/>
  <c r="Z107" i="2"/>
  <c r="Z108" i="2"/>
  <c r="Z109" i="2"/>
  <c r="Z110" i="2"/>
  <c r="Z111" i="2"/>
  <c r="Z112" i="2"/>
  <c r="Z113" i="2"/>
  <c r="Z114" i="2"/>
  <c r="Z115" i="2"/>
  <c r="Z116" i="2"/>
  <c r="Z117" i="2"/>
  <c r="Z118" i="2"/>
  <c r="Z119" i="2"/>
  <c r="Z120" i="2"/>
  <c r="Z121" i="2"/>
  <c r="Z122" i="2"/>
  <c r="Z123" i="2"/>
  <c r="Z124" i="2"/>
  <c r="Z125" i="2"/>
  <c r="Z126" i="2"/>
  <c r="Z127" i="2"/>
  <c r="Z128" i="2"/>
  <c r="Z129" i="2"/>
  <c r="Z130" i="2"/>
  <c r="Z131" i="2"/>
  <c r="Z132" i="2"/>
  <c r="Z133" i="2"/>
  <c r="Z134" i="2"/>
  <c r="Z135" i="2"/>
  <c r="Z136" i="2"/>
  <c r="Z137" i="2"/>
  <c r="Z138" i="2"/>
  <c r="Z139" i="2"/>
  <c r="Z140" i="2"/>
  <c r="Z141" i="2"/>
  <c r="Z142" i="2"/>
  <c r="Z143" i="2"/>
  <c r="Z144" i="2"/>
  <c r="Z145" i="2"/>
  <c r="Z146" i="2"/>
  <c r="Z147" i="2"/>
  <c r="Z148" i="2"/>
  <c r="Z149" i="2"/>
  <c r="Z150" i="2"/>
  <c r="Z151" i="2"/>
  <c r="Z152" i="2"/>
  <c r="Z153" i="2"/>
  <c r="Z154" i="2"/>
  <c r="Z155" i="2"/>
  <c r="Z156" i="2"/>
  <c r="Z157" i="2"/>
  <c r="Z158" i="2"/>
  <c r="Z159" i="2"/>
  <c r="Z160" i="2"/>
  <c r="Z161" i="2"/>
  <c r="Z162" i="2"/>
  <c r="Z163" i="2"/>
  <c r="Z164" i="2"/>
  <c r="Z165" i="2"/>
  <c r="Z166" i="2"/>
  <c r="Z167" i="2"/>
  <c r="Z168" i="2"/>
  <c r="Z169" i="2"/>
  <c r="Z170" i="2"/>
  <c r="Z171" i="2"/>
  <c r="Z172" i="2"/>
  <c r="Z173" i="2"/>
  <c r="Z174" i="2"/>
  <c r="Z175" i="2"/>
  <c r="Z176" i="2"/>
  <c r="Z177" i="2"/>
  <c r="Z178" i="2"/>
  <c r="Z179" i="2"/>
  <c r="Z180" i="2"/>
  <c r="Z181" i="2"/>
  <c r="Z182" i="2"/>
  <c r="Z183" i="2"/>
  <c r="Z184" i="2"/>
  <c r="Z185" i="2"/>
  <c r="Z186" i="2"/>
  <c r="Z187" i="2"/>
  <c r="Z188" i="2"/>
  <c r="Z189" i="2"/>
  <c r="Z190" i="2"/>
  <c r="Z191" i="2"/>
  <c r="Z192" i="2"/>
  <c r="Z193" i="2"/>
  <c r="Z194" i="2"/>
  <c r="Z195" i="2"/>
  <c r="Z196" i="2"/>
  <c r="Z197" i="2"/>
  <c r="Z198" i="2"/>
  <c r="Z199" i="2"/>
  <c r="Z200" i="2"/>
  <c r="Z201" i="2"/>
  <c r="Z202" i="2"/>
  <c r="Z203" i="2"/>
  <c r="Z204" i="2"/>
  <c r="Z205" i="2"/>
  <c r="Z206" i="2"/>
  <c r="Z207" i="2"/>
  <c r="Z208" i="2"/>
  <c r="Z209" i="2"/>
  <c r="Z210" i="2"/>
  <c r="Z211" i="2"/>
  <c r="Z212" i="2"/>
  <c r="Z213" i="2"/>
  <c r="Z214" i="2"/>
  <c r="Z215" i="2"/>
  <c r="Z216" i="2"/>
  <c r="Z217" i="2"/>
  <c r="Z218" i="2"/>
  <c r="Z219" i="2"/>
  <c r="Z220" i="2"/>
  <c r="Z221" i="2"/>
  <c r="Z222" i="2"/>
  <c r="Z223" i="2"/>
  <c r="Z224" i="2"/>
  <c r="Z225" i="2"/>
  <c r="Z226" i="2"/>
  <c r="Z227" i="2"/>
  <c r="Z228" i="2"/>
  <c r="Z229" i="2"/>
  <c r="Z230" i="2"/>
  <c r="Z231" i="2"/>
  <c r="Z232" i="2"/>
  <c r="Z233" i="2"/>
  <c r="Z234" i="2"/>
  <c r="Z235" i="2"/>
  <c r="Z236" i="2"/>
  <c r="Z237" i="2"/>
  <c r="Z238" i="2"/>
  <c r="Z239" i="2"/>
  <c r="Z240" i="2"/>
  <c r="Z241" i="2"/>
  <c r="Z242" i="2"/>
  <c r="Z243" i="2"/>
  <c r="Z244" i="2"/>
  <c r="Z245" i="2"/>
  <c r="Z246" i="2"/>
  <c r="Z247" i="2"/>
  <c r="Z248" i="2"/>
  <c r="Z249" i="2"/>
  <c r="Z250" i="2"/>
  <c r="Z251" i="2"/>
  <c r="Z252" i="2"/>
  <c r="Z253" i="2"/>
  <c r="Z254" i="2"/>
  <c r="Z255" i="2"/>
  <c r="Z256" i="2"/>
  <c r="Z257" i="2"/>
  <c r="Z258" i="2"/>
  <c r="Z259" i="2"/>
  <c r="Z260" i="2"/>
  <c r="Z261" i="2"/>
  <c r="Z262" i="2"/>
  <c r="Z263" i="2"/>
  <c r="Z264" i="2"/>
  <c r="Z265" i="2"/>
  <c r="Z266" i="2"/>
  <c r="Z267" i="2"/>
  <c r="Z268" i="2"/>
  <c r="Z269" i="2"/>
  <c r="Z270" i="2"/>
  <c r="Z271" i="2"/>
  <c r="Z272" i="2"/>
  <c r="Z273" i="2"/>
  <c r="Z274" i="2"/>
  <c r="Z275" i="2"/>
  <c r="Z276" i="2"/>
  <c r="Z277" i="2"/>
  <c r="Z278" i="2"/>
  <c r="Z279" i="2"/>
  <c r="Z280" i="2"/>
  <c r="Z281" i="2"/>
  <c r="Z282" i="2"/>
  <c r="Z283" i="2"/>
  <c r="Z284" i="2"/>
  <c r="Z285" i="2"/>
  <c r="Z286" i="2"/>
  <c r="Z287" i="2"/>
  <c r="Z288" i="2"/>
  <c r="Z289" i="2"/>
  <c r="Z290" i="2"/>
  <c r="Z291" i="2"/>
  <c r="Z292" i="2"/>
  <c r="Z293" i="2"/>
  <c r="Z294" i="2"/>
  <c r="Z295" i="2"/>
  <c r="Z296" i="2"/>
  <c r="Z297" i="2"/>
  <c r="Z298" i="2"/>
  <c r="Z299" i="2"/>
  <c r="Z300" i="2"/>
  <c r="Z301" i="2"/>
  <c r="Z302" i="2"/>
  <c r="Z303" i="2"/>
  <c r="Z304" i="2"/>
  <c r="Z305" i="2"/>
  <c r="Z306" i="2"/>
  <c r="Z307" i="2"/>
  <c r="Z308" i="2"/>
  <c r="Z309" i="2"/>
  <c r="Z310" i="2"/>
  <c r="Z311" i="2"/>
  <c r="Z312" i="2"/>
  <c r="Z313" i="2"/>
  <c r="Z314" i="2"/>
  <c r="Z315" i="2"/>
  <c r="Z316" i="2"/>
  <c r="Z317" i="2"/>
  <c r="Z318" i="2"/>
  <c r="Z319" i="2"/>
  <c r="Z320" i="2"/>
  <c r="Z321" i="2"/>
  <c r="Z322" i="2"/>
  <c r="Z323" i="2"/>
  <c r="Z324" i="2"/>
  <c r="Z325" i="2"/>
  <c r="Z326" i="2"/>
  <c r="Z327" i="2"/>
  <c r="Z328" i="2"/>
  <c r="Z329" i="2"/>
  <c r="Z330" i="2"/>
  <c r="Z331" i="2"/>
  <c r="Z332" i="2"/>
  <c r="Z333" i="2"/>
  <c r="Z334" i="2"/>
  <c r="Z335" i="2"/>
  <c r="Z336" i="2"/>
  <c r="Z337" i="2"/>
  <c r="Z338" i="2"/>
  <c r="Z339" i="2"/>
  <c r="Z340" i="2"/>
  <c r="Z341" i="2"/>
  <c r="Z342" i="2"/>
  <c r="Z343" i="2"/>
  <c r="Z344" i="2"/>
  <c r="Z345" i="2"/>
  <c r="Z346" i="2"/>
  <c r="Z347" i="2"/>
  <c r="Z348" i="2"/>
  <c r="Z349" i="2"/>
  <c r="Z350" i="2"/>
  <c r="Z351" i="2"/>
  <c r="Z352" i="2"/>
  <c r="Z353" i="2"/>
  <c r="Z354" i="2"/>
  <c r="Z355" i="2"/>
  <c r="Z356" i="2"/>
  <c r="Z357" i="2"/>
  <c r="Z358" i="2"/>
  <c r="Z359" i="2"/>
  <c r="Z360" i="2"/>
  <c r="Z361" i="2"/>
  <c r="Z362" i="2"/>
  <c r="Z363" i="2"/>
  <c r="Z364" i="2"/>
  <c r="Z365" i="2"/>
  <c r="Z366" i="2"/>
  <c r="Z367" i="2"/>
  <c r="Z368" i="2"/>
  <c r="Z369" i="2"/>
  <c r="Z370" i="2"/>
  <c r="Z371" i="2"/>
  <c r="Z372" i="2"/>
  <c r="Z373" i="2"/>
  <c r="Z374" i="2"/>
  <c r="Z375" i="2"/>
  <c r="Z376" i="2"/>
  <c r="Z377" i="2"/>
  <c r="Z378" i="2"/>
  <c r="Z379" i="2"/>
  <c r="Z380" i="2"/>
  <c r="Z381" i="2"/>
  <c r="Z382" i="2"/>
  <c r="Z383" i="2"/>
  <c r="Z384" i="2"/>
  <c r="Z385" i="2"/>
  <c r="Z386" i="2"/>
  <c r="Z387" i="2"/>
  <c r="Z388" i="2"/>
  <c r="Z389" i="2"/>
  <c r="Z390" i="2"/>
  <c r="Z391" i="2"/>
  <c r="Z392" i="2"/>
  <c r="Z393" i="2"/>
  <c r="Z394" i="2"/>
  <c r="Z395" i="2"/>
  <c r="Z396" i="2"/>
  <c r="Z397" i="2"/>
  <c r="Z398" i="2"/>
  <c r="Z399" i="2"/>
  <c r="Z400" i="2"/>
  <c r="Z401" i="2"/>
  <c r="Z402" i="2"/>
  <c r="Z403" i="2"/>
  <c r="Z404" i="2"/>
  <c r="Z405" i="2"/>
  <c r="Z406" i="2"/>
  <c r="Z407" i="2"/>
  <c r="Z408" i="2"/>
  <c r="Z409" i="2"/>
  <c r="Z410" i="2"/>
  <c r="Z411" i="2"/>
  <c r="Z412" i="2"/>
  <c r="Z413" i="2"/>
  <c r="Z414" i="2"/>
  <c r="Z415" i="2"/>
  <c r="Z416" i="2"/>
  <c r="Z417" i="2"/>
  <c r="Z418" i="2"/>
  <c r="Z419" i="2"/>
  <c r="Z420" i="2"/>
  <c r="Z421" i="2"/>
  <c r="Z422" i="2"/>
  <c r="Z423" i="2"/>
  <c r="Z424" i="2"/>
  <c r="Z425" i="2"/>
  <c r="Z426" i="2"/>
  <c r="Z427" i="2"/>
  <c r="Z428" i="2"/>
  <c r="Z429" i="2"/>
  <c r="Z430" i="2"/>
  <c r="Z431" i="2"/>
  <c r="Z432" i="2"/>
  <c r="Z433" i="2"/>
  <c r="Z434" i="2"/>
  <c r="Z435" i="2"/>
  <c r="Z436" i="2"/>
  <c r="Z437" i="2"/>
  <c r="Z438" i="2"/>
  <c r="Z439" i="2"/>
  <c r="Z440" i="2"/>
  <c r="Z441" i="2"/>
  <c r="Z442" i="2"/>
  <c r="Z443" i="2"/>
  <c r="Z444" i="2"/>
  <c r="Z445" i="2"/>
  <c r="Z446" i="2"/>
  <c r="Z447" i="2"/>
  <c r="Z448" i="2"/>
  <c r="Z449" i="2"/>
  <c r="Z450" i="2"/>
  <c r="Z451" i="2"/>
  <c r="Z452" i="2"/>
  <c r="Z453" i="2"/>
  <c r="Z454" i="2"/>
  <c r="Z455" i="2"/>
  <c r="Z456" i="2"/>
  <c r="Z457" i="2"/>
  <c r="Z458" i="2"/>
  <c r="Z459" i="2"/>
  <c r="Z460" i="2"/>
  <c r="Z461" i="2"/>
  <c r="Z462" i="2"/>
  <c r="Z463" i="2"/>
  <c r="Z464" i="2"/>
  <c r="Z465" i="2"/>
  <c r="Z466" i="2"/>
  <c r="Z467" i="2"/>
  <c r="Z468" i="2"/>
  <c r="Z469" i="2"/>
  <c r="Z470" i="2"/>
  <c r="Z471" i="2"/>
  <c r="Z472" i="2"/>
  <c r="Z473" i="2"/>
  <c r="Z474" i="2"/>
  <c r="Z475" i="2"/>
  <c r="Z476" i="2"/>
  <c r="Z477" i="2"/>
  <c r="Z478" i="2"/>
  <c r="Z479" i="2"/>
  <c r="Z480" i="2"/>
  <c r="Z481" i="2"/>
  <c r="Z482" i="2"/>
  <c r="Z483" i="2"/>
  <c r="Z484" i="2"/>
  <c r="Z485" i="2"/>
  <c r="Z486" i="2"/>
  <c r="Z487" i="2"/>
  <c r="Z488" i="2"/>
  <c r="Z489" i="2"/>
  <c r="Z490" i="2"/>
  <c r="Z491" i="2"/>
  <c r="Z492" i="2"/>
  <c r="Z493" i="2"/>
  <c r="Z494" i="2"/>
  <c r="Z495" i="2"/>
  <c r="Z496" i="2"/>
  <c r="Z497" i="2"/>
  <c r="Z498" i="2"/>
  <c r="Z499" i="2"/>
  <c r="Z500" i="2"/>
  <c r="Z501" i="2"/>
  <c r="Z502" i="2"/>
  <c r="Z503" i="2"/>
  <c r="Z504" i="2"/>
  <c r="X5" i="2"/>
  <c r="Y5" i="2" s="1"/>
  <c r="X6" i="2"/>
  <c r="Y6" i="2" s="1"/>
  <c r="X7" i="2"/>
  <c r="Y7" i="2" s="1"/>
  <c r="X8" i="2"/>
  <c r="Y8" i="2" s="1"/>
  <c r="X9" i="2"/>
  <c r="Y9" i="2" s="1"/>
  <c r="X10" i="2"/>
  <c r="Y10" i="2" s="1"/>
  <c r="X11" i="2"/>
  <c r="Y11" i="2" s="1"/>
  <c r="X12" i="2"/>
  <c r="Y12" i="2" s="1"/>
  <c r="X13" i="2"/>
  <c r="Y13" i="2" s="1"/>
  <c r="X14" i="2"/>
  <c r="Y14" i="2" s="1"/>
  <c r="X15" i="2"/>
  <c r="Y15" i="2" s="1"/>
  <c r="X16" i="2"/>
  <c r="Y16" i="2" s="1"/>
  <c r="X17" i="2"/>
  <c r="Y17" i="2" s="1"/>
  <c r="X18" i="2"/>
  <c r="Y18" i="2" s="1"/>
  <c r="X19" i="2"/>
  <c r="Y19" i="2" s="1"/>
  <c r="X20" i="2"/>
  <c r="Y20" i="2" s="1"/>
  <c r="X21" i="2"/>
  <c r="Y21" i="2" s="1"/>
  <c r="X22" i="2"/>
  <c r="Y22" i="2" s="1"/>
  <c r="X23" i="2"/>
  <c r="Y23" i="2" s="1"/>
  <c r="X24" i="2"/>
  <c r="Y24" i="2" s="1"/>
  <c r="X25" i="2"/>
  <c r="Y25" i="2" s="1"/>
  <c r="X26" i="2"/>
  <c r="Y26" i="2" s="1"/>
  <c r="X27" i="2"/>
  <c r="Y27" i="2" s="1"/>
  <c r="X28" i="2"/>
  <c r="Y28" i="2" s="1"/>
  <c r="X29" i="2"/>
  <c r="Y29" i="2" s="1"/>
  <c r="X30" i="2"/>
  <c r="Y30" i="2" s="1"/>
  <c r="X31" i="2"/>
  <c r="Y31" i="2" s="1"/>
  <c r="X32" i="2"/>
  <c r="Y32" i="2" s="1"/>
  <c r="X33" i="2"/>
  <c r="Y33" i="2" s="1"/>
  <c r="X34" i="2"/>
  <c r="Y34" i="2" s="1"/>
  <c r="X35" i="2"/>
  <c r="Y35" i="2" s="1"/>
  <c r="X36" i="2"/>
  <c r="Y36" i="2" s="1"/>
  <c r="X37" i="2"/>
  <c r="Y37" i="2" s="1"/>
  <c r="X38" i="2"/>
  <c r="Y38" i="2" s="1"/>
  <c r="X39" i="2"/>
  <c r="Y39" i="2" s="1"/>
  <c r="X40" i="2"/>
  <c r="Y40" i="2" s="1"/>
  <c r="X41" i="2"/>
  <c r="Y41" i="2" s="1"/>
  <c r="X42" i="2"/>
  <c r="Y42" i="2" s="1"/>
  <c r="X43" i="2"/>
  <c r="Y43" i="2" s="1"/>
  <c r="X44" i="2"/>
  <c r="Y44" i="2" s="1"/>
  <c r="X45" i="2"/>
  <c r="Y45" i="2" s="1"/>
  <c r="X46" i="2"/>
  <c r="Y46" i="2" s="1"/>
  <c r="X47" i="2"/>
  <c r="Y47" i="2" s="1"/>
  <c r="X48" i="2"/>
  <c r="Y48" i="2" s="1"/>
  <c r="X49" i="2"/>
  <c r="Y49" i="2" s="1"/>
  <c r="X50" i="2"/>
  <c r="Y50" i="2" s="1"/>
  <c r="X51" i="2"/>
  <c r="Y51" i="2" s="1"/>
  <c r="X52" i="2"/>
  <c r="Y52" i="2" s="1"/>
  <c r="X53" i="2"/>
  <c r="Y53" i="2" s="1"/>
  <c r="X54" i="2"/>
  <c r="Y54" i="2" s="1"/>
  <c r="X55" i="2"/>
  <c r="Y55" i="2" s="1"/>
  <c r="X56" i="2"/>
  <c r="Y56" i="2" s="1"/>
  <c r="X57" i="2"/>
  <c r="Y57" i="2" s="1"/>
  <c r="X58" i="2"/>
  <c r="Y58" i="2" s="1"/>
  <c r="X59" i="2"/>
  <c r="Y59" i="2" s="1"/>
  <c r="X60" i="2"/>
  <c r="Y60" i="2" s="1"/>
  <c r="X61" i="2"/>
  <c r="Y61" i="2" s="1"/>
  <c r="X62" i="2"/>
  <c r="Y62" i="2" s="1"/>
  <c r="X63" i="2"/>
  <c r="Y63" i="2" s="1"/>
  <c r="X64" i="2"/>
  <c r="Y64" i="2" s="1"/>
  <c r="X65" i="2"/>
  <c r="Y65" i="2" s="1"/>
  <c r="X66" i="2"/>
  <c r="Y66" i="2" s="1"/>
  <c r="X67" i="2"/>
  <c r="Y67" i="2" s="1"/>
  <c r="X68" i="2"/>
  <c r="Y68" i="2" s="1"/>
  <c r="X69" i="2"/>
  <c r="Y69" i="2" s="1"/>
  <c r="X70" i="2"/>
  <c r="Y70" i="2" s="1"/>
  <c r="X71" i="2"/>
  <c r="Y71" i="2" s="1"/>
  <c r="X72" i="2"/>
  <c r="Y72" i="2" s="1"/>
  <c r="X73" i="2"/>
  <c r="Y73" i="2" s="1"/>
  <c r="X74" i="2"/>
  <c r="Y74" i="2" s="1"/>
  <c r="X75" i="2"/>
  <c r="Y75" i="2" s="1"/>
  <c r="X76" i="2"/>
  <c r="Y76" i="2" s="1"/>
  <c r="X77" i="2"/>
  <c r="Y77" i="2" s="1"/>
  <c r="X78" i="2"/>
  <c r="Y78" i="2" s="1"/>
  <c r="X79" i="2"/>
  <c r="Y79" i="2" s="1"/>
  <c r="X80" i="2"/>
  <c r="Y80" i="2" s="1"/>
  <c r="X81" i="2"/>
  <c r="Y81" i="2" s="1"/>
  <c r="X82" i="2"/>
  <c r="Y82" i="2" s="1"/>
  <c r="X83" i="2"/>
  <c r="Y83" i="2" s="1"/>
  <c r="X84" i="2"/>
  <c r="Y84" i="2" s="1"/>
  <c r="X85" i="2"/>
  <c r="Y85" i="2" s="1"/>
  <c r="X86" i="2"/>
  <c r="Y86" i="2" s="1"/>
  <c r="X87" i="2"/>
  <c r="Y87" i="2" s="1"/>
  <c r="X88" i="2"/>
  <c r="Y88" i="2" s="1"/>
  <c r="X89" i="2"/>
  <c r="Y89" i="2" s="1"/>
  <c r="X90" i="2"/>
  <c r="Y90" i="2" s="1"/>
  <c r="X91" i="2"/>
  <c r="Y91" i="2" s="1"/>
  <c r="X92" i="2"/>
  <c r="Y92" i="2" s="1"/>
  <c r="X93" i="2"/>
  <c r="Y93" i="2" s="1"/>
  <c r="X94" i="2"/>
  <c r="Y94" i="2" s="1"/>
  <c r="X95" i="2"/>
  <c r="Y95" i="2" s="1"/>
  <c r="X96" i="2"/>
  <c r="Y96" i="2" s="1"/>
  <c r="X97" i="2"/>
  <c r="Y97" i="2" s="1"/>
  <c r="X98" i="2"/>
  <c r="Y98" i="2" s="1"/>
  <c r="X99" i="2"/>
  <c r="Y99" i="2" s="1"/>
  <c r="X100" i="2"/>
  <c r="Y100" i="2" s="1"/>
  <c r="X101" i="2"/>
  <c r="Y101" i="2" s="1"/>
  <c r="X102" i="2"/>
  <c r="Y102" i="2" s="1"/>
  <c r="X103" i="2"/>
  <c r="Y103" i="2" s="1"/>
  <c r="X104" i="2"/>
  <c r="Y104" i="2" s="1"/>
  <c r="X105" i="2"/>
  <c r="Y105" i="2" s="1"/>
  <c r="X106" i="2"/>
  <c r="Y106" i="2" s="1"/>
  <c r="X107" i="2"/>
  <c r="Y107" i="2" s="1"/>
  <c r="X108" i="2"/>
  <c r="Y108" i="2" s="1"/>
  <c r="X109" i="2"/>
  <c r="Y109" i="2" s="1"/>
  <c r="X110" i="2"/>
  <c r="Y110" i="2" s="1"/>
  <c r="X111" i="2"/>
  <c r="Y111" i="2" s="1"/>
  <c r="X112" i="2"/>
  <c r="Y112" i="2" s="1"/>
  <c r="X113" i="2"/>
  <c r="Y113" i="2" s="1"/>
  <c r="X114" i="2"/>
  <c r="Y114" i="2" s="1"/>
  <c r="X115" i="2"/>
  <c r="Y115" i="2" s="1"/>
  <c r="X116" i="2"/>
  <c r="Y116" i="2" s="1"/>
  <c r="X117" i="2"/>
  <c r="Y117" i="2" s="1"/>
  <c r="X118" i="2"/>
  <c r="Y118" i="2" s="1"/>
  <c r="X119" i="2"/>
  <c r="Y119" i="2" s="1"/>
  <c r="X120" i="2"/>
  <c r="Y120" i="2" s="1"/>
  <c r="X121" i="2"/>
  <c r="Y121" i="2" s="1"/>
  <c r="X122" i="2"/>
  <c r="Y122" i="2" s="1"/>
  <c r="X123" i="2"/>
  <c r="Y123" i="2" s="1"/>
  <c r="X124" i="2"/>
  <c r="Y124" i="2" s="1"/>
  <c r="X125" i="2"/>
  <c r="Y125" i="2" s="1"/>
  <c r="X126" i="2"/>
  <c r="Y126" i="2" s="1"/>
  <c r="X127" i="2"/>
  <c r="Y127" i="2" s="1"/>
  <c r="X128" i="2"/>
  <c r="Y128" i="2" s="1"/>
  <c r="X129" i="2"/>
  <c r="Y129" i="2" s="1"/>
  <c r="X130" i="2"/>
  <c r="Y130" i="2" s="1"/>
  <c r="X131" i="2"/>
  <c r="Y131" i="2" s="1"/>
  <c r="X132" i="2"/>
  <c r="Y132" i="2" s="1"/>
  <c r="X133" i="2"/>
  <c r="Y133" i="2" s="1"/>
  <c r="X134" i="2"/>
  <c r="Y134" i="2" s="1"/>
  <c r="X135" i="2"/>
  <c r="Y135" i="2" s="1"/>
  <c r="X136" i="2"/>
  <c r="Y136" i="2" s="1"/>
  <c r="X137" i="2"/>
  <c r="Y137" i="2" s="1"/>
  <c r="X138" i="2"/>
  <c r="Y138" i="2" s="1"/>
  <c r="X139" i="2"/>
  <c r="Y139" i="2" s="1"/>
  <c r="X140" i="2"/>
  <c r="Y140" i="2" s="1"/>
  <c r="X141" i="2"/>
  <c r="Y141" i="2" s="1"/>
  <c r="X142" i="2"/>
  <c r="Y142" i="2" s="1"/>
  <c r="X143" i="2"/>
  <c r="Y143" i="2" s="1"/>
  <c r="X144" i="2"/>
  <c r="Y144" i="2" s="1"/>
  <c r="X145" i="2"/>
  <c r="Y145" i="2" s="1"/>
  <c r="X146" i="2"/>
  <c r="Y146" i="2" s="1"/>
  <c r="X147" i="2"/>
  <c r="Y147" i="2" s="1"/>
  <c r="X148" i="2"/>
  <c r="Y148" i="2" s="1"/>
  <c r="X149" i="2"/>
  <c r="Y149" i="2" s="1"/>
  <c r="X150" i="2"/>
  <c r="Y150" i="2" s="1"/>
  <c r="X151" i="2"/>
  <c r="Y151" i="2" s="1"/>
  <c r="X152" i="2"/>
  <c r="Y152" i="2" s="1"/>
  <c r="X153" i="2"/>
  <c r="Y153" i="2" s="1"/>
  <c r="X154" i="2"/>
  <c r="Y154" i="2" s="1"/>
  <c r="X155" i="2"/>
  <c r="Y155" i="2" s="1"/>
  <c r="X156" i="2"/>
  <c r="Y156" i="2" s="1"/>
  <c r="X157" i="2"/>
  <c r="Y157" i="2" s="1"/>
  <c r="X158" i="2"/>
  <c r="Y158" i="2" s="1"/>
  <c r="X159" i="2"/>
  <c r="Y159" i="2" s="1"/>
  <c r="X160" i="2"/>
  <c r="Y160" i="2" s="1"/>
  <c r="X161" i="2"/>
  <c r="Y161" i="2" s="1"/>
  <c r="X162" i="2"/>
  <c r="Y162" i="2" s="1"/>
  <c r="X163" i="2"/>
  <c r="Y163" i="2" s="1"/>
  <c r="X164" i="2"/>
  <c r="Y164" i="2" s="1"/>
  <c r="X165" i="2"/>
  <c r="Y165" i="2" s="1"/>
  <c r="X166" i="2"/>
  <c r="Y166" i="2" s="1"/>
  <c r="X167" i="2"/>
  <c r="Y167" i="2" s="1"/>
  <c r="X168" i="2"/>
  <c r="Y168" i="2" s="1"/>
  <c r="X169" i="2"/>
  <c r="Y169" i="2" s="1"/>
  <c r="X170" i="2"/>
  <c r="Y170" i="2" s="1"/>
  <c r="X171" i="2"/>
  <c r="Y171" i="2" s="1"/>
  <c r="X172" i="2"/>
  <c r="Y172" i="2" s="1"/>
  <c r="X173" i="2"/>
  <c r="Y173" i="2" s="1"/>
  <c r="X174" i="2"/>
  <c r="Y174" i="2" s="1"/>
  <c r="X175" i="2"/>
  <c r="Y175" i="2" s="1"/>
  <c r="X176" i="2"/>
  <c r="Y176" i="2" s="1"/>
  <c r="X177" i="2"/>
  <c r="Y177" i="2" s="1"/>
  <c r="X178" i="2"/>
  <c r="Y178" i="2" s="1"/>
  <c r="X179" i="2"/>
  <c r="Y179" i="2" s="1"/>
  <c r="X180" i="2"/>
  <c r="Y180" i="2" s="1"/>
  <c r="X181" i="2"/>
  <c r="Y181" i="2" s="1"/>
  <c r="X182" i="2"/>
  <c r="Y182" i="2" s="1"/>
  <c r="X183" i="2"/>
  <c r="Y183" i="2" s="1"/>
  <c r="X184" i="2"/>
  <c r="Y184" i="2" s="1"/>
  <c r="X185" i="2"/>
  <c r="Y185" i="2" s="1"/>
  <c r="X186" i="2"/>
  <c r="Y186" i="2" s="1"/>
  <c r="X187" i="2"/>
  <c r="Y187" i="2" s="1"/>
  <c r="X188" i="2"/>
  <c r="Y188" i="2" s="1"/>
  <c r="X189" i="2"/>
  <c r="Y189" i="2" s="1"/>
  <c r="X190" i="2"/>
  <c r="Y190" i="2" s="1"/>
  <c r="X191" i="2"/>
  <c r="Y191" i="2" s="1"/>
  <c r="X192" i="2"/>
  <c r="Y192" i="2" s="1"/>
  <c r="X193" i="2"/>
  <c r="Y193" i="2" s="1"/>
  <c r="X194" i="2"/>
  <c r="Y194" i="2" s="1"/>
  <c r="X195" i="2"/>
  <c r="Y195" i="2" s="1"/>
  <c r="X196" i="2"/>
  <c r="Y196" i="2" s="1"/>
  <c r="X197" i="2"/>
  <c r="Y197" i="2" s="1"/>
  <c r="X198" i="2"/>
  <c r="Y198" i="2" s="1"/>
  <c r="X199" i="2"/>
  <c r="Y199" i="2" s="1"/>
  <c r="X200" i="2"/>
  <c r="Y200" i="2" s="1"/>
  <c r="X201" i="2"/>
  <c r="Y201" i="2" s="1"/>
  <c r="X202" i="2"/>
  <c r="Y202" i="2" s="1"/>
  <c r="X203" i="2"/>
  <c r="Y203" i="2" s="1"/>
  <c r="X204" i="2"/>
  <c r="Y204" i="2" s="1"/>
  <c r="X205" i="2"/>
  <c r="Y205" i="2" s="1"/>
  <c r="X206" i="2"/>
  <c r="Y206" i="2" s="1"/>
  <c r="X207" i="2"/>
  <c r="Y207" i="2" s="1"/>
  <c r="X208" i="2"/>
  <c r="Y208" i="2" s="1"/>
  <c r="X209" i="2"/>
  <c r="Y209" i="2" s="1"/>
  <c r="X210" i="2"/>
  <c r="Y210" i="2" s="1"/>
  <c r="X211" i="2"/>
  <c r="Y211" i="2" s="1"/>
  <c r="X212" i="2"/>
  <c r="Y212" i="2" s="1"/>
  <c r="X213" i="2"/>
  <c r="Y213" i="2" s="1"/>
  <c r="X214" i="2"/>
  <c r="Y214" i="2" s="1"/>
  <c r="X215" i="2"/>
  <c r="Y215" i="2" s="1"/>
  <c r="X216" i="2"/>
  <c r="Y216" i="2" s="1"/>
  <c r="X217" i="2"/>
  <c r="Y217" i="2" s="1"/>
  <c r="X218" i="2"/>
  <c r="Y218" i="2" s="1"/>
  <c r="X219" i="2"/>
  <c r="Y219" i="2" s="1"/>
  <c r="X220" i="2"/>
  <c r="Y220" i="2" s="1"/>
  <c r="X221" i="2"/>
  <c r="Y221" i="2" s="1"/>
  <c r="X222" i="2"/>
  <c r="Y222" i="2" s="1"/>
  <c r="X223" i="2"/>
  <c r="Y223" i="2" s="1"/>
  <c r="X224" i="2"/>
  <c r="Y224" i="2" s="1"/>
  <c r="X225" i="2"/>
  <c r="Y225" i="2" s="1"/>
  <c r="X226" i="2"/>
  <c r="Y226" i="2" s="1"/>
  <c r="X227" i="2"/>
  <c r="Y227" i="2" s="1"/>
  <c r="X228" i="2"/>
  <c r="Y228" i="2" s="1"/>
  <c r="X229" i="2"/>
  <c r="Y229" i="2" s="1"/>
  <c r="X230" i="2"/>
  <c r="Y230" i="2" s="1"/>
  <c r="X231" i="2"/>
  <c r="Y231" i="2" s="1"/>
  <c r="X232" i="2"/>
  <c r="Y232" i="2" s="1"/>
  <c r="X233" i="2"/>
  <c r="Y233" i="2" s="1"/>
  <c r="X234" i="2"/>
  <c r="Y234" i="2" s="1"/>
  <c r="X235" i="2"/>
  <c r="Y235" i="2" s="1"/>
  <c r="X236" i="2"/>
  <c r="Y236" i="2" s="1"/>
  <c r="X237" i="2"/>
  <c r="Y237" i="2" s="1"/>
  <c r="X238" i="2"/>
  <c r="Y238" i="2" s="1"/>
  <c r="X239" i="2"/>
  <c r="Y239" i="2" s="1"/>
  <c r="X240" i="2"/>
  <c r="Y240" i="2" s="1"/>
  <c r="X241" i="2"/>
  <c r="Y241" i="2" s="1"/>
  <c r="X242" i="2"/>
  <c r="Y242" i="2" s="1"/>
  <c r="X243" i="2"/>
  <c r="Y243" i="2" s="1"/>
  <c r="X244" i="2"/>
  <c r="Y244" i="2" s="1"/>
  <c r="X245" i="2"/>
  <c r="Y245" i="2" s="1"/>
  <c r="X246" i="2"/>
  <c r="Y246" i="2" s="1"/>
  <c r="X247" i="2"/>
  <c r="Y247" i="2" s="1"/>
  <c r="X248" i="2"/>
  <c r="Y248" i="2" s="1"/>
  <c r="X249" i="2"/>
  <c r="Y249" i="2" s="1"/>
  <c r="X250" i="2"/>
  <c r="Y250" i="2" s="1"/>
  <c r="X251" i="2"/>
  <c r="Y251" i="2" s="1"/>
  <c r="X252" i="2"/>
  <c r="Y252" i="2" s="1"/>
  <c r="X253" i="2"/>
  <c r="Y253" i="2" s="1"/>
  <c r="X254" i="2"/>
  <c r="Y254" i="2" s="1"/>
  <c r="X255" i="2"/>
  <c r="Y255" i="2" s="1"/>
  <c r="X256" i="2"/>
  <c r="Y256" i="2" s="1"/>
  <c r="X257" i="2"/>
  <c r="Y257" i="2" s="1"/>
  <c r="X258" i="2"/>
  <c r="Y258" i="2" s="1"/>
  <c r="X259" i="2"/>
  <c r="Y259" i="2" s="1"/>
  <c r="X260" i="2"/>
  <c r="Y260" i="2" s="1"/>
  <c r="X261" i="2"/>
  <c r="Y261" i="2" s="1"/>
  <c r="X262" i="2"/>
  <c r="Y262" i="2" s="1"/>
  <c r="X263" i="2"/>
  <c r="Y263" i="2" s="1"/>
  <c r="X264" i="2"/>
  <c r="Y264" i="2" s="1"/>
  <c r="X265" i="2"/>
  <c r="Y265" i="2" s="1"/>
  <c r="X266" i="2"/>
  <c r="Y266" i="2" s="1"/>
  <c r="X267" i="2"/>
  <c r="Y267" i="2" s="1"/>
  <c r="X268" i="2"/>
  <c r="Y268" i="2" s="1"/>
  <c r="X269" i="2"/>
  <c r="Y269" i="2" s="1"/>
  <c r="X270" i="2"/>
  <c r="Y270" i="2" s="1"/>
  <c r="X271" i="2"/>
  <c r="Y271" i="2" s="1"/>
  <c r="X272" i="2"/>
  <c r="Y272" i="2" s="1"/>
  <c r="X273" i="2"/>
  <c r="Y273" i="2" s="1"/>
  <c r="X274" i="2"/>
  <c r="Y274" i="2" s="1"/>
  <c r="X275" i="2"/>
  <c r="Y275" i="2" s="1"/>
  <c r="X276" i="2"/>
  <c r="Y276" i="2" s="1"/>
  <c r="X277" i="2"/>
  <c r="Y277" i="2" s="1"/>
  <c r="X278" i="2"/>
  <c r="Y278" i="2" s="1"/>
  <c r="X279" i="2"/>
  <c r="Y279" i="2" s="1"/>
  <c r="X280" i="2"/>
  <c r="Y280" i="2" s="1"/>
  <c r="X281" i="2"/>
  <c r="Y281" i="2" s="1"/>
  <c r="X282" i="2"/>
  <c r="Y282" i="2" s="1"/>
  <c r="X283" i="2"/>
  <c r="Y283" i="2" s="1"/>
  <c r="X284" i="2"/>
  <c r="Y284" i="2" s="1"/>
  <c r="X285" i="2"/>
  <c r="Y285" i="2" s="1"/>
  <c r="X286" i="2"/>
  <c r="Y286" i="2" s="1"/>
  <c r="X287" i="2"/>
  <c r="Y287" i="2" s="1"/>
  <c r="X288" i="2"/>
  <c r="Y288" i="2" s="1"/>
  <c r="X289" i="2"/>
  <c r="Y289" i="2" s="1"/>
  <c r="X290" i="2"/>
  <c r="Y290" i="2" s="1"/>
  <c r="X291" i="2"/>
  <c r="Y291" i="2" s="1"/>
  <c r="X292" i="2"/>
  <c r="Y292" i="2" s="1"/>
  <c r="X293" i="2"/>
  <c r="Y293" i="2" s="1"/>
  <c r="X294" i="2"/>
  <c r="Y294" i="2" s="1"/>
  <c r="X295" i="2"/>
  <c r="Y295" i="2" s="1"/>
  <c r="X296" i="2"/>
  <c r="Y296" i="2" s="1"/>
  <c r="X297" i="2"/>
  <c r="Y297" i="2" s="1"/>
  <c r="X298" i="2"/>
  <c r="Y298" i="2" s="1"/>
  <c r="X299" i="2"/>
  <c r="Y299" i="2" s="1"/>
  <c r="X300" i="2"/>
  <c r="Y300" i="2" s="1"/>
  <c r="X301" i="2"/>
  <c r="Y301" i="2" s="1"/>
  <c r="X302" i="2"/>
  <c r="Y302" i="2" s="1"/>
  <c r="X303" i="2"/>
  <c r="Y303" i="2" s="1"/>
  <c r="X304" i="2"/>
  <c r="Y304" i="2" s="1"/>
  <c r="X305" i="2"/>
  <c r="Y305" i="2" s="1"/>
  <c r="X306" i="2"/>
  <c r="Y306" i="2" s="1"/>
  <c r="X307" i="2"/>
  <c r="Y307" i="2" s="1"/>
  <c r="X308" i="2"/>
  <c r="Y308" i="2" s="1"/>
  <c r="X309" i="2"/>
  <c r="Y309" i="2" s="1"/>
  <c r="X310" i="2"/>
  <c r="Y310" i="2" s="1"/>
  <c r="X311" i="2"/>
  <c r="Y311" i="2" s="1"/>
  <c r="X312" i="2"/>
  <c r="Y312" i="2" s="1"/>
  <c r="X313" i="2"/>
  <c r="Y313" i="2" s="1"/>
  <c r="X314" i="2"/>
  <c r="Y314" i="2" s="1"/>
  <c r="X315" i="2"/>
  <c r="Y315" i="2" s="1"/>
  <c r="X316" i="2"/>
  <c r="Y316" i="2" s="1"/>
  <c r="X317" i="2"/>
  <c r="Y317" i="2" s="1"/>
  <c r="X318" i="2"/>
  <c r="Y318" i="2" s="1"/>
  <c r="X319" i="2"/>
  <c r="Y319" i="2" s="1"/>
  <c r="X320" i="2"/>
  <c r="Y320" i="2" s="1"/>
  <c r="X321" i="2"/>
  <c r="Y321" i="2" s="1"/>
  <c r="X322" i="2"/>
  <c r="Y322" i="2" s="1"/>
  <c r="X323" i="2"/>
  <c r="Y323" i="2" s="1"/>
  <c r="X324" i="2"/>
  <c r="Y324" i="2" s="1"/>
  <c r="X325" i="2"/>
  <c r="Y325" i="2" s="1"/>
  <c r="X326" i="2"/>
  <c r="Y326" i="2" s="1"/>
  <c r="X327" i="2"/>
  <c r="Y327" i="2" s="1"/>
  <c r="X328" i="2"/>
  <c r="Y328" i="2" s="1"/>
  <c r="X329" i="2"/>
  <c r="Y329" i="2" s="1"/>
  <c r="X330" i="2"/>
  <c r="Y330" i="2" s="1"/>
  <c r="X331" i="2"/>
  <c r="Y331" i="2" s="1"/>
  <c r="X332" i="2"/>
  <c r="Y332" i="2" s="1"/>
  <c r="X333" i="2"/>
  <c r="Y333" i="2" s="1"/>
  <c r="X334" i="2"/>
  <c r="Y334" i="2" s="1"/>
  <c r="X335" i="2"/>
  <c r="Y335" i="2" s="1"/>
  <c r="X336" i="2"/>
  <c r="Y336" i="2" s="1"/>
  <c r="X337" i="2"/>
  <c r="Y337" i="2" s="1"/>
  <c r="X338" i="2"/>
  <c r="Y338" i="2" s="1"/>
  <c r="X339" i="2"/>
  <c r="Y339" i="2" s="1"/>
  <c r="X340" i="2"/>
  <c r="Y340" i="2" s="1"/>
  <c r="X341" i="2"/>
  <c r="Y341" i="2" s="1"/>
  <c r="X342" i="2"/>
  <c r="Y342" i="2" s="1"/>
  <c r="X343" i="2"/>
  <c r="Y343" i="2" s="1"/>
  <c r="X344" i="2"/>
  <c r="Y344" i="2" s="1"/>
  <c r="X345" i="2"/>
  <c r="Y345" i="2" s="1"/>
  <c r="X346" i="2"/>
  <c r="Y346" i="2" s="1"/>
  <c r="X347" i="2"/>
  <c r="Y347" i="2" s="1"/>
  <c r="X348" i="2"/>
  <c r="Y348" i="2" s="1"/>
  <c r="X349" i="2"/>
  <c r="Y349" i="2" s="1"/>
  <c r="X350" i="2"/>
  <c r="Y350" i="2" s="1"/>
  <c r="X351" i="2"/>
  <c r="Y351" i="2" s="1"/>
  <c r="X352" i="2"/>
  <c r="Y352" i="2" s="1"/>
  <c r="X353" i="2"/>
  <c r="Y353" i="2" s="1"/>
  <c r="X354" i="2"/>
  <c r="Y354" i="2" s="1"/>
  <c r="X355" i="2"/>
  <c r="Y355" i="2" s="1"/>
  <c r="X356" i="2"/>
  <c r="Y356" i="2" s="1"/>
  <c r="X357" i="2"/>
  <c r="Y357" i="2" s="1"/>
  <c r="X358" i="2"/>
  <c r="Y358" i="2" s="1"/>
  <c r="X359" i="2"/>
  <c r="Y359" i="2" s="1"/>
  <c r="X360" i="2"/>
  <c r="Y360" i="2" s="1"/>
  <c r="X361" i="2"/>
  <c r="Y361" i="2" s="1"/>
  <c r="X362" i="2"/>
  <c r="Y362" i="2" s="1"/>
  <c r="X363" i="2"/>
  <c r="Y363" i="2" s="1"/>
  <c r="X364" i="2"/>
  <c r="Y364" i="2" s="1"/>
  <c r="X365" i="2"/>
  <c r="Y365" i="2" s="1"/>
  <c r="X366" i="2"/>
  <c r="Y366" i="2" s="1"/>
  <c r="X367" i="2"/>
  <c r="Y367" i="2" s="1"/>
  <c r="X368" i="2"/>
  <c r="Y368" i="2" s="1"/>
  <c r="X369" i="2"/>
  <c r="Y369" i="2" s="1"/>
  <c r="X370" i="2"/>
  <c r="Y370" i="2" s="1"/>
  <c r="X371" i="2"/>
  <c r="Y371" i="2" s="1"/>
  <c r="X372" i="2"/>
  <c r="Y372" i="2" s="1"/>
  <c r="X373" i="2"/>
  <c r="Y373" i="2" s="1"/>
  <c r="X374" i="2"/>
  <c r="Y374" i="2" s="1"/>
  <c r="X375" i="2"/>
  <c r="Y375" i="2" s="1"/>
  <c r="X376" i="2"/>
  <c r="Y376" i="2" s="1"/>
  <c r="X377" i="2"/>
  <c r="Y377" i="2" s="1"/>
  <c r="X378" i="2"/>
  <c r="Y378" i="2" s="1"/>
  <c r="X379" i="2"/>
  <c r="Y379" i="2" s="1"/>
  <c r="X380" i="2"/>
  <c r="Y380" i="2" s="1"/>
  <c r="X381" i="2"/>
  <c r="Y381" i="2" s="1"/>
  <c r="X382" i="2"/>
  <c r="Y382" i="2" s="1"/>
  <c r="X383" i="2"/>
  <c r="Y383" i="2" s="1"/>
  <c r="X384" i="2"/>
  <c r="Y384" i="2" s="1"/>
  <c r="X385" i="2"/>
  <c r="Y385" i="2" s="1"/>
  <c r="X386" i="2"/>
  <c r="Y386" i="2" s="1"/>
  <c r="X387" i="2"/>
  <c r="Y387" i="2" s="1"/>
  <c r="X388" i="2"/>
  <c r="Y388" i="2" s="1"/>
  <c r="X389" i="2"/>
  <c r="Y389" i="2" s="1"/>
  <c r="X390" i="2"/>
  <c r="Y390" i="2" s="1"/>
  <c r="X391" i="2"/>
  <c r="Y391" i="2" s="1"/>
  <c r="X392" i="2"/>
  <c r="Y392" i="2" s="1"/>
  <c r="X393" i="2"/>
  <c r="Y393" i="2" s="1"/>
  <c r="X394" i="2"/>
  <c r="Y394" i="2" s="1"/>
  <c r="X395" i="2"/>
  <c r="Y395" i="2" s="1"/>
  <c r="X396" i="2"/>
  <c r="Y396" i="2" s="1"/>
  <c r="X397" i="2"/>
  <c r="Y397" i="2" s="1"/>
  <c r="X398" i="2"/>
  <c r="Y398" i="2" s="1"/>
  <c r="X399" i="2"/>
  <c r="Y399" i="2" s="1"/>
  <c r="X400" i="2"/>
  <c r="Y400" i="2" s="1"/>
  <c r="X401" i="2"/>
  <c r="Y401" i="2" s="1"/>
  <c r="X402" i="2"/>
  <c r="Y402" i="2" s="1"/>
  <c r="X403" i="2"/>
  <c r="Y403" i="2" s="1"/>
  <c r="X404" i="2"/>
  <c r="Y404" i="2" s="1"/>
  <c r="X405" i="2"/>
  <c r="Y405" i="2" s="1"/>
  <c r="X406" i="2"/>
  <c r="Y406" i="2" s="1"/>
  <c r="X407" i="2"/>
  <c r="Y407" i="2" s="1"/>
  <c r="X408" i="2"/>
  <c r="Y408" i="2" s="1"/>
  <c r="X409" i="2"/>
  <c r="Y409" i="2" s="1"/>
  <c r="X410" i="2"/>
  <c r="Y410" i="2" s="1"/>
  <c r="X411" i="2"/>
  <c r="Y411" i="2" s="1"/>
  <c r="X412" i="2"/>
  <c r="Y412" i="2" s="1"/>
  <c r="X413" i="2"/>
  <c r="Y413" i="2" s="1"/>
  <c r="X414" i="2"/>
  <c r="Y414" i="2" s="1"/>
  <c r="X415" i="2"/>
  <c r="Y415" i="2" s="1"/>
  <c r="X416" i="2"/>
  <c r="Y416" i="2" s="1"/>
  <c r="X417" i="2"/>
  <c r="Y417" i="2" s="1"/>
  <c r="X418" i="2"/>
  <c r="Y418" i="2" s="1"/>
  <c r="X419" i="2"/>
  <c r="Y419" i="2" s="1"/>
  <c r="X420" i="2"/>
  <c r="Y420" i="2" s="1"/>
  <c r="X421" i="2"/>
  <c r="Y421" i="2" s="1"/>
  <c r="X422" i="2"/>
  <c r="Y422" i="2" s="1"/>
  <c r="X423" i="2"/>
  <c r="Y423" i="2" s="1"/>
  <c r="X424" i="2"/>
  <c r="Y424" i="2" s="1"/>
  <c r="X425" i="2"/>
  <c r="Y425" i="2" s="1"/>
  <c r="X426" i="2"/>
  <c r="Y426" i="2" s="1"/>
  <c r="X427" i="2"/>
  <c r="Y427" i="2" s="1"/>
  <c r="X428" i="2"/>
  <c r="Y428" i="2" s="1"/>
  <c r="X429" i="2"/>
  <c r="Y429" i="2" s="1"/>
  <c r="X430" i="2"/>
  <c r="Y430" i="2" s="1"/>
  <c r="X431" i="2"/>
  <c r="Y431" i="2" s="1"/>
  <c r="X432" i="2"/>
  <c r="Y432" i="2" s="1"/>
  <c r="X433" i="2"/>
  <c r="Y433" i="2" s="1"/>
  <c r="X434" i="2"/>
  <c r="Y434" i="2" s="1"/>
  <c r="X435" i="2"/>
  <c r="Y435" i="2" s="1"/>
  <c r="X436" i="2"/>
  <c r="Y436" i="2" s="1"/>
  <c r="X437" i="2"/>
  <c r="Y437" i="2" s="1"/>
  <c r="X438" i="2"/>
  <c r="Y438" i="2" s="1"/>
  <c r="X439" i="2"/>
  <c r="Y439" i="2" s="1"/>
  <c r="X440" i="2"/>
  <c r="Y440" i="2" s="1"/>
  <c r="X441" i="2"/>
  <c r="Y441" i="2" s="1"/>
  <c r="X442" i="2"/>
  <c r="Y442" i="2" s="1"/>
  <c r="X443" i="2"/>
  <c r="Y443" i="2" s="1"/>
  <c r="X444" i="2"/>
  <c r="Y444" i="2" s="1"/>
  <c r="X445" i="2"/>
  <c r="Y445" i="2" s="1"/>
  <c r="X446" i="2"/>
  <c r="Y446" i="2" s="1"/>
  <c r="X447" i="2"/>
  <c r="Y447" i="2" s="1"/>
  <c r="X448" i="2"/>
  <c r="Y448" i="2" s="1"/>
  <c r="X449" i="2"/>
  <c r="Y449" i="2" s="1"/>
  <c r="X450" i="2"/>
  <c r="Y450" i="2" s="1"/>
  <c r="X451" i="2"/>
  <c r="Y451" i="2" s="1"/>
  <c r="X452" i="2"/>
  <c r="Y452" i="2" s="1"/>
  <c r="X453" i="2"/>
  <c r="Y453" i="2" s="1"/>
  <c r="X454" i="2"/>
  <c r="Y454" i="2" s="1"/>
  <c r="X455" i="2"/>
  <c r="Y455" i="2" s="1"/>
  <c r="X456" i="2"/>
  <c r="Y456" i="2" s="1"/>
  <c r="X457" i="2"/>
  <c r="Y457" i="2" s="1"/>
  <c r="X458" i="2"/>
  <c r="Y458" i="2" s="1"/>
  <c r="X459" i="2"/>
  <c r="Y459" i="2" s="1"/>
  <c r="X460" i="2"/>
  <c r="Y460" i="2" s="1"/>
  <c r="X461" i="2"/>
  <c r="Y461" i="2" s="1"/>
  <c r="X462" i="2"/>
  <c r="Y462" i="2" s="1"/>
  <c r="X463" i="2"/>
  <c r="Y463" i="2" s="1"/>
  <c r="X464" i="2"/>
  <c r="Y464" i="2" s="1"/>
  <c r="X465" i="2"/>
  <c r="Y465" i="2" s="1"/>
  <c r="X466" i="2"/>
  <c r="Y466" i="2" s="1"/>
  <c r="X467" i="2"/>
  <c r="Y467" i="2" s="1"/>
  <c r="X468" i="2"/>
  <c r="Y468" i="2" s="1"/>
  <c r="X469" i="2"/>
  <c r="Y469" i="2" s="1"/>
  <c r="X470" i="2"/>
  <c r="Y470" i="2" s="1"/>
  <c r="X471" i="2"/>
  <c r="Y471" i="2" s="1"/>
  <c r="X472" i="2"/>
  <c r="Y472" i="2" s="1"/>
  <c r="X473" i="2"/>
  <c r="Y473" i="2" s="1"/>
  <c r="X474" i="2"/>
  <c r="Y474" i="2" s="1"/>
  <c r="X475" i="2"/>
  <c r="Y475" i="2" s="1"/>
  <c r="X476" i="2"/>
  <c r="Y476" i="2" s="1"/>
  <c r="X477" i="2"/>
  <c r="Y477" i="2" s="1"/>
  <c r="X478" i="2"/>
  <c r="Y478" i="2" s="1"/>
  <c r="X479" i="2"/>
  <c r="Y479" i="2" s="1"/>
  <c r="X480" i="2"/>
  <c r="Y480" i="2" s="1"/>
  <c r="X481" i="2"/>
  <c r="Y481" i="2" s="1"/>
  <c r="X482" i="2"/>
  <c r="Y482" i="2" s="1"/>
  <c r="X483" i="2"/>
  <c r="Y483" i="2" s="1"/>
  <c r="X484" i="2"/>
  <c r="Y484" i="2" s="1"/>
  <c r="X485" i="2"/>
  <c r="Y485" i="2" s="1"/>
  <c r="X486" i="2"/>
  <c r="Y486" i="2" s="1"/>
  <c r="X487" i="2"/>
  <c r="Y487" i="2" s="1"/>
  <c r="X488" i="2"/>
  <c r="Y488" i="2" s="1"/>
  <c r="X489" i="2"/>
  <c r="Y489" i="2" s="1"/>
  <c r="X490" i="2"/>
  <c r="Y490" i="2" s="1"/>
  <c r="X491" i="2"/>
  <c r="Y491" i="2" s="1"/>
  <c r="X492" i="2"/>
  <c r="Y492" i="2" s="1"/>
  <c r="X493" i="2"/>
  <c r="Y493" i="2" s="1"/>
  <c r="X494" i="2"/>
  <c r="Y494" i="2" s="1"/>
  <c r="X495" i="2"/>
  <c r="Y495" i="2" s="1"/>
  <c r="X496" i="2"/>
  <c r="Y496" i="2" s="1"/>
  <c r="X497" i="2"/>
  <c r="Y497" i="2" s="1"/>
  <c r="X498" i="2"/>
  <c r="Y498" i="2" s="1"/>
  <c r="X499" i="2"/>
  <c r="Y499" i="2" s="1"/>
  <c r="X500" i="2"/>
  <c r="Y500" i="2" s="1"/>
  <c r="X501" i="2"/>
  <c r="Y501" i="2" s="1"/>
  <c r="X502" i="2"/>
  <c r="Y502" i="2" s="1"/>
  <c r="X503" i="2"/>
  <c r="Y503" i="2" s="1"/>
  <c r="X504" i="2"/>
  <c r="Y504" i="2" s="1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83" i="2"/>
  <c r="W84" i="2"/>
  <c r="W85" i="2"/>
  <c r="W86" i="2"/>
  <c r="W87" i="2"/>
  <c r="W88" i="2"/>
  <c r="W89" i="2"/>
  <c r="W90" i="2"/>
  <c r="W91" i="2"/>
  <c r="W92" i="2"/>
  <c r="W93" i="2"/>
  <c r="W94" i="2"/>
  <c r="W95" i="2"/>
  <c r="W96" i="2"/>
  <c r="W97" i="2"/>
  <c r="W98" i="2"/>
  <c r="W99" i="2"/>
  <c r="W100" i="2"/>
  <c r="W101" i="2"/>
  <c r="W102" i="2"/>
  <c r="W103" i="2"/>
  <c r="W104" i="2"/>
  <c r="W105" i="2"/>
  <c r="W106" i="2"/>
  <c r="W107" i="2"/>
  <c r="W108" i="2"/>
  <c r="W109" i="2"/>
  <c r="W110" i="2"/>
  <c r="W111" i="2"/>
  <c r="W112" i="2"/>
  <c r="W113" i="2"/>
  <c r="W114" i="2"/>
  <c r="W115" i="2"/>
  <c r="W116" i="2"/>
  <c r="W117" i="2"/>
  <c r="W118" i="2"/>
  <c r="W119" i="2"/>
  <c r="W120" i="2"/>
  <c r="W121" i="2"/>
  <c r="W122" i="2"/>
  <c r="W123" i="2"/>
  <c r="W124" i="2"/>
  <c r="W125" i="2"/>
  <c r="W126" i="2"/>
  <c r="W127" i="2"/>
  <c r="W128" i="2"/>
  <c r="W129" i="2"/>
  <c r="W130" i="2"/>
  <c r="W131" i="2"/>
  <c r="W132" i="2"/>
  <c r="W133" i="2"/>
  <c r="W134" i="2"/>
  <c r="W135" i="2"/>
  <c r="W136" i="2"/>
  <c r="W137" i="2"/>
  <c r="W138" i="2"/>
  <c r="W139" i="2"/>
  <c r="W140" i="2"/>
  <c r="W141" i="2"/>
  <c r="W142" i="2"/>
  <c r="W143" i="2"/>
  <c r="W144" i="2"/>
  <c r="W145" i="2"/>
  <c r="W146" i="2"/>
  <c r="W147" i="2"/>
  <c r="W148" i="2"/>
  <c r="W149" i="2"/>
  <c r="W150" i="2"/>
  <c r="W151" i="2"/>
  <c r="W152" i="2"/>
  <c r="W153" i="2"/>
  <c r="W154" i="2"/>
  <c r="W155" i="2"/>
  <c r="W156" i="2"/>
  <c r="W157" i="2"/>
  <c r="W158" i="2"/>
  <c r="W159" i="2"/>
  <c r="W160" i="2"/>
  <c r="W161" i="2"/>
  <c r="W162" i="2"/>
  <c r="W163" i="2"/>
  <c r="W164" i="2"/>
  <c r="W165" i="2"/>
  <c r="W166" i="2"/>
  <c r="W167" i="2"/>
  <c r="W168" i="2"/>
  <c r="W169" i="2"/>
  <c r="W170" i="2"/>
  <c r="W171" i="2"/>
  <c r="W172" i="2"/>
  <c r="W173" i="2"/>
  <c r="W174" i="2"/>
  <c r="W175" i="2"/>
  <c r="W176" i="2"/>
  <c r="W177" i="2"/>
  <c r="W178" i="2"/>
  <c r="W179" i="2"/>
  <c r="W180" i="2"/>
  <c r="W181" i="2"/>
  <c r="W182" i="2"/>
  <c r="W183" i="2"/>
  <c r="W184" i="2"/>
  <c r="W185" i="2"/>
  <c r="W186" i="2"/>
  <c r="W187" i="2"/>
  <c r="W188" i="2"/>
  <c r="W189" i="2"/>
  <c r="W190" i="2"/>
  <c r="W191" i="2"/>
  <c r="W192" i="2"/>
  <c r="W193" i="2"/>
  <c r="W194" i="2"/>
  <c r="W195" i="2"/>
  <c r="W196" i="2"/>
  <c r="W197" i="2"/>
  <c r="W198" i="2"/>
  <c r="W199" i="2"/>
  <c r="W200" i="2"/>
  <c r="W201" i="2"/>
  <c r="W202" i="2"/>
  <c r="W203" i="2"/>
  <c r="W204" i="2"/>
  <c r="W205" i="2"/>
  <c r="W206" i="2"/>
  <c r="W207" i="2"/>
  <c r="W208" i="2"/>
  <c r="W209" i="2"/>
  <c r="W210" i="2"/>
  <c r="W211" i="2"/>
  <c r="W212" i="2"/>
  <c r="W213" i="2"/>
  <c r="W214" i="2"/>
  <c r="W215" i="2"/>
  <c r="W216" i="2"/>
  <c r="W217" i="2"/>
  <c r="W218" i="2"/>
  <c r="W219" i="2"/>
  <c r="W220" i="2"/>
  <c r="W221" i="2"/>
  <c r="W222" i="2"/>
  <c r="W223" i="2"/>
  <c r="W224" i="2"/>
  <c r="W225" i="2"/>
  <c r="W226" i="2"/>
  <c r="W227" i="2"/>
  <c r="W228" i="2"/>
  <c r="W229" i="2"/>
  <c r="W230" i="2"/>
  <c r="W231" i="2"/>
  <c r="W232" i="2"/>
  <c r="W233" i="2"/>
  <c r="W234" i="2"/>
  <c r="W235" i="2"/>
  <c r="W236" i="2"/>
  <c r="W237" i="2"/>
  <c r="W238" i="2"/>
  <c r="W239" i="2"/>
  <c r="W240" i="2"/>
  <c r="W241" i="2"/>
  <c r="W242" i="2"/>
  <c r="W243" i="2"/>
  <c r="W244" i="2"/>
  <c r="W245" i="2"/>
  <c r="W246" i="2"/>
  <c r="W247" i="2"/>
  <c r="W248" i="2"/>
  <c r="W249" i="2"/>
  <c r="W250" i="2"/>
  <c r="W251" i="2"/>
  <c r="W252" i="2"/>
  <c r="W253" i="2"/>
  <c r="W254" i="2"/>
  <c r="W255" i="2"/>
  <c r="W256" i="2"/>
  <c r="W257" i="2"/>
  <c r="W258" i="2"/>
  <c r="W259" i="2"/>
  <c r="W260" i="2"/>
  <c r="W261" i="2"/>
  <c r="W262" i="2"/>
  <c r="W263" i="2"/>
  <c r="W264" i="2"/>
  <c r="W265" i="2"/>
  <c r="W266" i="2"/>
  <c r="W267" i="2"/>
  <c r="W268" i="2"/>
  <c r="W269" i="2"/>
  <c r="W270" i="2"/>
  <c r="W271" i="2"/>
  <c r="W272" i="2"/>
  <c r="W273" i="2"/>
  <c r="W274" i="2"/>
  <c r="W275" i="2"/>
  <c r="W276" i="2"/>
  <c r="W277" i="2"/>
  <c r="W278" i="2"/>
  <c r="W279" i="2"/>
  <c r="W280" i="2"/>
  <c r="W281" i="2"/>
  <c r="W282" i="2"/>
  <c r="W283" i="2"/>
  <c r="W284" i="2"/>
  <c r="W285" i="2"/>
  <c r="W286" i="2"/>
  <c r="W287" i="2"/>
  <c r="W288" i="2"/>
  <c r="W289" i="2"/>
  <c r="W290" i="2"/>
  <c r="W291" i="2"/>
  <c r="W292" i="2"/>
  <c r="W293" i="2"/>
  <c r="W294" i="2"/>
  <c r="W295" i="2"/>
  <c r="W296" i="2"/>
  <c r="W297" i="2"/>
  <c r="W298" i="2"/>
  <c r="W299" i="2"/>
  <c r="W300" i="2"/>
  <c r="W301" i="2"/>
  <c r="W302" i="2"/>
  <c r="W303" i="2"/>
  <c r="W304" i="2"/>
  <c r="W305" i="2"/>
  <c r="W306" i="2"/>
  <c r="W307" i="2"/>
  <c r="W308" i="2"/>
  <c r="W309" i="2"/>
  <c r="W310" i="2"/>
  <c r="W311" i="2"/>
  <c r="W312" i="2"/>
  <c r="W313" i="2"/>
  <c r="W314" i="2"/>
  <c r="W315" i="2"/>
  <c r="W316" i="2"/>
  <c r="W317" i="2"/>
  <c r="W318" i="2"/>
  <c r="W319" i="2"/>
  <c r="W320" i="2"/>
  <c r="W321" i="2"/>
  <c r="W322" i="2"/>
  <c r="W323" i="2"/>
  <c r="W324" i="2"/>
  <c r="W325" i="2"/>
  <c r="W326" i="2"/>
  <c r="W327" i="2"/>
  <c r="W328" i="2"/>
  <c r="W329" i="2"/>
  <c r="W330" i="2"/>
  <c r="W331" i="2"/>
  <c r="W332" i="2"/>
  <c r="W333" i="2"/>
  <c r="W334" i="2"/>
  <c r="W335" i="2"/>
  <c r="W336" i="2"/>
  <c r="W337" i="2"/>
  <c r="W338" i="2"/>
  <c r="W339" i="2"/>
  <c r="W340" i="2"/>
  <c r="W341" i="2"/>
  <c r="W342" i="2"/>
  <c r="W343" i="2"/>
  <c r="W344" i="2"/>
  <c r="W345" i="2"/>
  <c r="W346" i="2"/>
  <c r="W347" i="2"/>
  <c r="W348" i="2"/>
  <c r="W349" i="2"/>
  <c r="W350" i="2"/>
  <c r="W351" i="2"/>
  <c r="W352" i="2"/>
  <c r="W353" i="2"/>
  <c r="W354" i="2"/>
  <c r="W355" i="2"/>
  <c r="W356" i="2"/>
  <c r="W357" i="2"/>
  <c r="W358" i="2"/>
  <c r="W359" i="2"/>
  <c r="W360" i="2"/>
  <c r="W361" i="2"/>
  <c r="W362" i="2"/>
  <c r="W363" i="2"/>
  <c r="W364" i="2"/>
  <c r="W365" i="2"/>
  <c r="W366" i="2"/>
  <c r="W367" i="2"/>
  <c r="W368" i="2"/>
  <c r="W369" i="2"/>
  <c r="W370" i="2"/>
  <c r="W371" i="2"/>
  <c r="W372" i="2"/>
  <c r="W373" i="2"/>
  <c r="W374" i="2"/>
  <c r="W375" i="2"/>
  <c r="W376" i="2"/>
  <c r="W377" i="2"/>
  <c r="W378" i="2"/>
  <c r="W379" i="2"/>
  <c r="W380" i="2"/>
  <c r="W381" i="2"/>
  <c r="W382" i="2"/>
  <c r="W383" i="2"/>
  <c r="W384" i="2"/>
  <c r="W385" i="2"/>
  <c r="W386" i="2"/>
  <c r="W387" i="2"/>
  <c r="W388" i="2"/>
  <c r="W389" i="2"/>
  <c r="W390" i="2"/>
  <c r="W391" i="2"/>
  <c r="W392" i="2"/>
  <c r="W393" i="2"/>
  <c r="W394" i="2"/>
  <c r="W395" i="2"/>
  <c r="W396" i="2"/>
  <c r="W397" i="2"/>
  <c r="W398" i="2"/>
  <c r="W399" i="2"/>
  <c r="W400" i="2"/>
  <c r="W401" i="2"/>
  <c r="W402" i="2"/>
  <c r="W403" i="2"/>
  <c r="W404" i="2"/>
  <c r="W405" i="2"/>
  <c r="W406" i="2"/>
  <c r="W407" i="2"/>
  <c r="W408" i="2"/>
  <c r="W409" i="2"/>
  <c r="W410" i="2"/>
  <c r="W411" i="2"/>
  <c r="W412" i="2"/>
  <c r="W413" i="2"/>
  <c r="W414" i="2"/>
  <c r="W415" i="2"/>
  <c r="W416" i="2"/>
  <c r="W417" i="2"/>
  <c r="W418" i="2"/>
  <c r="W419" i="2"/>
  <c r="W420" i="2"/>
  <c r="W421" i="2"/>
  <c r="W422" i="2"/>
  <c r="W423" i="2"/>
  <c r="W424" i="2"/>
  <c r="W425" i="2"/>
  <c r="W426" i="2"/>
  <c r="W427" i="2"/>
  <c r="W428" i="2"/>
  <c r="W429" i="2"/>
  <c r="W430" i="2"/>
  <c r="W431" i="2"/>
  <c r="W432" i="2"/>
  <c r="W433" i="2"/>
  <c r="W434" i="2"/>
  <c r="W435" i="2"/>
  <c r="W436" i="2"/>
  <c r="W437" i="2"/>
  <c r="W438" i="2"/>
  <c r="W439" i="2"/>
  <c r="W440" i="2"/>
  <c r="W441" i="2"/>
  <c r="W442" i="2"/>
  <c r="W443" i="2"/>
  <c r="W444" i="2"/>
  <c r="W445" i="2"/>
  <c r="W446" i="2"/>
  <c r="W447" i="2"/>
  <c r="W448" i="2"/>
  <c r="W449" i="2"/>
  <c r="W450" i="2"/>
  <c r="W451" i="2"/>
  <c r="W452" i="2"/>
  <c r="W453" i="2"/>
  <c r="W454" i="2"/>
  <c r="W455" i="2"/>
  <c r="W456" i="2"/>
  <c r="W457" i="2"/>
  <c r="W458" i="2"/>
  <c r="W459" i="2"/>
  <c r="W460" i="2"/>
  <c r="W461" i="2"/>
  <c r="W462" i="2"/>
  <c r="W463" i="2"/>
  <c r="W464" i="2"/>
  <c r="W465" i="2"/>
  <c r="W466" i="2"/>
  <c r="W467" i="2"/>
  <c r="W468" i="2"/>
  <c r="W469" i="2"/>
  <c r="W470" i="2"/>
  <c r="W471" i="2"/>
  <c r="W472" i="2"/>
  <c r="W473" i="2"/>
  <c r="W474" i="2"/>
  <c r="W475" i="2"/>
  <c r="W476" i="2"/>
  <c r="W477" i="2"/>
  <c r="W478" i="2"/>
  <c r="W479" i="2"/>
  <c r="W480" i="2"/>
  <c r="W481" i="2"/>
  <c r="W482" i="2"/>
  <c r="W483" i="2"/>
  <c r="W484" i="2"/>
  <c r="W485" i="2"/>
  <c r="W486" i="2"/>
  <c r="W487" i="2"/>
  <c r="W488" i="2"/>
  <c r="W489" i="2"/>
  <c r="W490" i="2"/>
  <c r="W491" i="2"/>
  <c r="W492" i="2"/>
  <c r="W493" i="2"/>
  <c r="W494" i="2"/>
  <c r="W495" i="2"/>
  <c r="W496" i="2"/>
  <c r="W497" i="2"/>
  <c r="W498" i="2"/>
  <c r="W499" i="2"/>
  <c r="W500" i="2"/>
  <c r="W501" i="2"/>
  <c r="W502" i="2"/>
  <c r="W503" i="2"/>
  <c r="W504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7" i="2"/>
  <c r="V178" i="2"/>
  <c r="V179" i="2"/>
  <c r="V180" i="2"/>
  <c r="V181" i="2"/>
  <c r="V182" i="2"/>
  <c r="V183" i="2"/>
  <c r="V184" i="2"/>
  <c r="V185" i="2"/>
  <c r="V186" i="2"/>
  <c r="V187" i="2"/>
  <c r="V188" i="2"/>
  <c r="V189" i="2"/>
  <c r="V190" i="2"/>
  <c r="V191" i="2"/>
  <c r="V192" i="2"/>
  <c r="V193" i="2"/>
  <c r="V194" i="2"/>
  <c r="V195" i="2"/>
  <c r="V196" i="2"/>
  <c r="V197" i="2"/>
  <c r="V198" i="2"/>
  <c r="V199" i="2"/>
  <c r="V200" i="2"/>
  <c r="V201" i="2"/>
  <c r="V202" i="2"/>
  <c r="V203" i="2"/>
  <c r="V204" i="2"/>
  <c r="V205" i="2"/>
  <c r="V206" i="2"/>
  <c r="V207" i="2"/>
  <c r="V208" i="2"/>
  <c r="V209" i="2"/>
  <c r="V210" i="2"/>
  <c r="V211" i="2"/>
  <c r="V212" i="2"/>
  <c r="V213" i="2"/>
  <c r="V214" i="2"/>
  <c r="V215" i="2"/>
  <c r="V216" i="2"/>
  <c r="V217" i="2"/>
  <c r="V218" i="2"/>
  <c r="V219" i="2"/>
  <c r="V220" i="2"/>
  <c r="V221" i="2"/>
  <c r="V222" i="2"/>
  <c r="V223" i="2"/>
  <c r="V224" i="2"/>
  <c r="V225" i="2"/>
  <c r="V226" i="2"/>
  <c r="V227" i="2"/>
  <c r="V228" i="2"/>
  <c r="V229" i="2"/>
  <c r="V230" i="2"/>
  <c r="V231" i="2"/>
  <c r="V232" i="2"/>
  <c r="V233" i="2"/>
  <c r="V234" i="2"/>
  <c r="V235" i="2"/>
  <c r="V236" i="2"/>
  <c r="V237" i="2"/>
  <c r="V238" i="2"/>
  <c r="V239" i="2"/>
  <c r="V240" i="2"/>
  <c r="V241" i="2"/>
  <c r="V242" i="2"/>
  <c r="V243" i="2"/>
  <c r="V244" i="2"/>
  <c r="V245" i="2"/>
  <c r="V246" i="2"/>
  <c r="V247" i="2"/>
  <c r="V248" i="2"/>
  <c r="V249" i="2"/>
  <c r="V250" i="2"/>
  <c r="V251" i="2"/>
  <c r="V252" i="2"/>
  <c r="V253" i="2"/>
  <c r="V254" i="2"/>
  <c r="V255" i="2"/>
  <c r="V256" i="2"/>
  <c r="V257" i="2"/>
  <c r="V258" i="2"/>
  <c r="V259" i="2"/>
  <c r="V260" i="2"/>
  <c r="V261" i="2"/>
  <c r="V262" i="2"/>
  <c r="V263" i="2"/>
  <c r="V264" i="2"/>
  <c r="V265" i="2"/>
  <c r="V266" i="2"/>
  <c r="V267" i="2"/>
  <c r="V268" i="2"/>
  <c r="V269" i="2"/>
  <c r="V270" i="2"/>
  <c r="V271" i="2"/>
  <c r="V272" i="2"/>
  <c r="V273" i="2"/>
  <c r="V274" i="2"/>
  <c r="V275" i="2"/>
  <c r="V276" i="2"/>
  <c r="V277" i="2"/>
  <c r="V278" i="2"/>
  <c r="V279" i="2"/>
  <c r="V280" i="2"/>
  <c r="V281" i="2"/>
  <c r="V282" i="2"/>
  <c r="V283" i="2"/>
  <c r="V284" i="2"/>
  <c r="V285" i="2"/>
  <c r="V286" i="2"/>
  <c r="V287" i="2"/>
  <c r="V288" i="2"/>
  <c r="V289" i="2"/>
  <c r="V290" i="2"/>
  <c r="V291" i="2"/>
  <c r="V292" i="2"/>
  <c r="V293" i="2"/>
  <c r="V294" i="2"/>
  <c r="V295" i="2"/>
  <c r="V296" i="2"/>
  <c r="V297" i="2"/>
  <c r="V298" i="2"/>
  <c r="V299" i="2"/>
  <c r="V300" i="2"/>
  <c r="V301" i="2"/>
  <c r="V302" i="2"/>
  <c r="V303" i="2"/>
  <c r="V304" i="2"/>
  <c r="V305" i="2"/>
  <c r="V306" i="2"/>
  <c r="V307" i="2"/>
  <c r="V308" i="2"/>
  <c r="V309" i="2"/>
  <c r="V310" i="2"/>
  <c r="V311" i="2"/>
  <c r="V312" i="2"/>
  <c r="V313" i="2"/>
  <c r="V314" i="2"/>
  <c r="V315" i="2"/>
  <c r="V316" i="2"/>
  <c r="V317" i="2"/>
  <c r="V318" i="2"/>
  <c r="V319" i="2"/>
  <c r="V320" i="2"/>
  <c r="V321" i="2"/>
  <c r="V322" i="2"/>
  <c r="V323" i="2"/>
  <c r="V324" i="2"/>
  <c r="V325" i="2"/>
  <c r="V326" i="2"/>
  <c r="V327" i="2"/>
  <c r="V328" i="2"/>
  <c r="V329" i="2"/>
  <c r="V330" i="2"/>
  <c r="V331" i="2"/>
  <c r="V332" i="2"/>
  <c r="V333" i="2"/>
  <c r="V334" i="2"/>
  <c r="V335" i="2"/>
  <c r="V336" i="2"/>
  <c r="V337" i="2"/>
  <c r="V338" i="2"/>
  <c r="V339" i="2"/>
  <c r="V340" i="2"/>
  <c r="V341" i="2"/>
  <c r="V342" i="2"/>
  <c r="V343" i="2"/>
  <c r="V344" i="2"/>
  <c r="V345" i="2"/>
  <c r="V346" i="2"/>
  <c r="V347" i="2"/>
  <c r="V348" i="2"/>
  <c r="V349" i="2"/>
  <c r="V350" i="2"/>
  <c r="V351" i="2"/>
  <c r="V352" i="2"/>
  <c r="V353" i="2"/>
  <c r="V354" i="2"/>
  <c r="V355" i="2"/>
  <c r="V356" i="2"/>
  <c r="V357" i="2"/>
  <c r="V358" i="2"/>
  <c r="V359" i="2"/>
  <c r="V360" i="2"/>
  <c r="V361" i="2"/>
  <c r="V362" i="2"/>
  <c r="V363" i="2"/>
  <c r="V364" i="2"/>
  <c r="V365" i="2"/>
  <c r="V366" i="2"/>
  <c r="V367" i="2"/>
  <c r="V368" i="2"/>
  <c r="V369" i="2"/>
  <c r="V370" i="2"/>
  <c r="V371" i="2"/>
  <c r="V372" i="2"/>
  <c r="V373" i="2"/>
  <c r="V374" i="2"/>
  <c r="V375" i="2"/>
  <c r="V376" i="2"/>
  <c r="V377" i="2"/>
  <c r="V378" i="2"/>
  <c r="V379" i="2"/>
  <c r="V380" i="2"/>
  <c r="V381" i="2"/>
  <c r="V382" i="2"/>
  <c r="V383" i="2"/>
  <c r="V384" i="2"/>
  <c r="V385" i="2"/>
  <c r="V386" i="2"/>
  <c r="V387" i="2"/>
  <c r="V388" i="2"/>
  <c r="V389" i="2"/>
  <c r="V390" i="2"/>
  <c r="V391" i="2"/>
  <c r="V392" i="2"/>
  <c r="V393" i="2"/>
  <c r="V394" i="2"/>
  <c r="V395" i="2"/>
  <c r="V396" i="2"/>
  <c r="V397" i="2"/>
  <c r="V398" i="2"/>
  <c r="V399" i="2"/>
  <c r="V400" i="2"/>
  <c r="V401" i="2"/>
  <c r="V402" i="2"/>
  <c r="V403" i="2"/>
  <c r="V404" i="2"/>
  <c r="V405" i="2"/>
  <c r="V406" i="2"/>
  <c r="V407" i="2"/>
  <c r="V408" i="2"/>
  <c r="V409" i="2"/>
  <c r="V410" i="2"/>
  <c r="V411" i="2"/>
  <c r="V412" i="2"/>
  <c r="V413" i="2"/>
  <c r="V414" i="2"/>
  <c r="V415" i="2"/>
  <c r="V416" i="2"/>
  <c r="V417" i="2"/>
  <c r="V418" i="2"/>
  <c r="V419" i="2"/>
  <c r="V420" i="2"/>
  <c r="V421" i="2"/>
  <c r="V422" i="2"/>
  <c r="V423" i="2"/>
  <c r="V424" i="2"/>
  <c r="V425" i="2"/>
  <c r="V426" i="2"/>
  <c r="V427" i="2"/>
  <c r="V428" i="2"/>
  <c r="V429" i="2"/>
  <c r="V430" i="2"/>
  <c r="V431" i="2"/>
  <c r="V432" i="2"/>
  <c r="V433" i="2"/>
  <c r="V434" i="2"/>
  <c r="V435" i="2"/>
  <c r="V436" i="2"/>
  <c r="V437" i="2"/>
  <c r="V438" i="2"/>
  <c r="V439" i="2"/>
  <c r="V440" i="2"/>
  <c r="V441" i="2"/>
  <c r="V442" i="2"/>
  <c r="V443" i="2"/>
  <c r="V444" i="2"/>
  <c r="V445" i="2"/>
  <c r="V446" i="2"/>
  <c r="V447" i="2"/>
  <c r="V448" i="2"/>
  <c r="V449" i="2"/>
  <c r="V450" i="2"/>
  <c r="V451" i="2"/>
  <c r="V452" i="2"/>
  <c r="V453" i="2"/>
  <c r="V454" i="2"/>
  <c r="V455" i="2"/>
  <c r="V456" i="2"/>
  <c r="V457" i="2"/>
  <c r="V458" i="2"/>
  <c r="V459" i="2"/>
  <c r="V460" i="2"/>
  <c r="V461" i="2"/>
  <c r="V462" i="2"/>
  <c r="V463" i="2"/>
  <c r="V464" i="2"/>
  <c r="V465" i="2"/>
  <c r="V466" i="2"/>
  <c r="V467" i="2"/>
  <c r="V468" i="2"/>
  <c r="V469" i="2"/>
  <c r="V470" i="2"/>
  <c r="V471" i="2"/>
  <c r="V472" i="2"/>
  <c r="V473" i="2"/>
  <c r="V474" i="2"/>
  <c r="V475" i="2"/>
  <c r="V476" i="2"/>
  <c r="V477" i="2"/>
  <c r="V478" i="2"/>
  <c r="V479" i="2"/>
  <c r="V480" i="2"/>
  <c r="V481" i="2"/>
  <c r="V482" i="2"/>
  <c r="V483" i="2"/>
  <c r="V484" i="2"/>
  <c r="V485" i="2"/>
  <c r="V486" i="2"/>
  <c r="V487" i="2"/>
  <c r="V488" i="2"/>
  <c r="V489" i="2"/>
  <c r="V490" i="2"/>
  <c r="V491" i="2"/>
  <c r="V492" i="2"/>
  <c r="V493" i="2"/>
  <c r="V494" i="2"/>
  <c r="V495" i="2"/>
  <c r="V496" i="2"/>
  <c r="V497" i="2"/>
  <c r="V498" i="2"/>
  <c r="V499" i="2"/>
  <c r="V500" i="2"/>
  <c r="V501" i="2"/>
  <c r="V502" i="2"/>
  <c r="V503" i="2"/>
  <c r="V504" i="2"/>
  <c r="U5" i="2"/>
  <c r="V5" i="2" s="1"/>
  <c r="U6" i="2"/>
  <c r="V6" i="2" s="1"/>
  <c r="U7" i="2"/>
  <c r="V7" i="2" s="1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U206" i="2"/>
  <c r="U207" i="2"/>
  <c r="U208" i="2"/>
  <c r="U209" i="2"/>
  <c r="U210" i="2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51" i="2"/>
  <c r="U252" i="2"/>
  <c r="U253" i="2"/>
  <c r="U254" i="2"/>
  <c r="U255" i="2"/>
  <c r="U256" i="2"/>
  <c r="U257" i="2"/>
  <c r="U258" i="2"/>
  <c r="U259" i="2"/>
  <c r="U260" i="2"/>
  <c r="U261" i="2"/>
  <c r="U262" i="2"/>
  <c r="U263" i="2"/>
  <c r="U264" i="2"/>
  <c r="U265" i="2"/>
  <c r="U266" i="2"/>
  <c r="U267" i="2"/>
  <c r="U268" i="2"/>
  <c r="U269" i="2"/>
  <c r="U270" i="2"/>
  <c r="U271" i="2"/>
  <c r="U272" i="2"/>
  <c r="U273" i="2"/>
  <c r="U274" i="2"/>
  <c r="U275" i="2"/>
  <c r="U276" i="2"/>
  <c r="U277" i="2"/>
  <c r="U278" i="2"/>
  <c r="U279" i="2"/>
  <c r="U280" i="2"/>
  <c r="U281" i="2"/>
  <c r="U282" i="2"/>
  <c r="U283" i="2"/>
  <c r="U284" i="2"/>
  <c r="U285" i="2"/>
  <c r="U286" i="2"/>
  <c r="U287" i="2"/>
  <c r="U288" i="2"/>
  <c r="U289" i="2"/>
  <c r="U290" i="2"/>
  <c r="U291" i="2"/>
  <c r="U292" i="2"/>
  <c r="U293" i="2"/>
  <c r="U294" i="2"/>
  <c r="U295" i="2"/>
  <c r="U296" i="2"/>
  <c r="U297" i="2"/>
  <c r="U298" i="2"/>
  <c r="U299" i="2"/>
  <c r="U300" i="2"/>
  <c r="U301" i="2"/>
  <c r="U302" i="2"/>
  <c r="U303" i="2"/>
  <c r="U304" i="2"/>
  <c r="U305" i="2"/>
  <c r="U306" i="2"/>
  <c r="U307" i="2"/>
  <c r="U308" i="2"/>
  <c r="U309" i="2"/>
  <c r="U310" i="2"/>
  <c r="U311" i="2"/>
  <c r="U312" i="2"/>
  <c r="U313" i="2"/>
  <c r="U314" i="2"/>
  <c r="U315" i="2"/>
  <c r="U316" i="2"/>
  <c r="U317" i="2"/>
  <c r="U318" i="2"/>
  <c r="U319" i="2"/>
  <c r="U320" i="2"/>
  <c r="U321" i="2"/>
  <c r="U322" i="2"/>
  <c r="U323" i="2"/>
  <c r="U324" i="2"/>
  <c r="U325" i="2"/>
  <c r="U326" i="2"/>
  <c r="U327" i="2"/>
  <c r="U328" i="2"/>
  <c r="U329" i="2"/>
  <c r="U330" i="2"/>
  <c r="U331" i="2"/>
  <c r="U332" i="2"/>
  <c r="U333" i="2"/>
  <c r="U334" i="2"/>
  <c r="U335" i="2"/>
  <c r="U336" i="2"/>
  <c r="U337" i="2"/>
  <c r="U338" i="2"/>
  <c r="U339" i="2"/>
  <c r="U340" i="2"/>
  <c r="U341" i="2"/>
  <c r="U342" i="2"/>
  <c r="U343" i="2"/>
  <c r="U344" i="2"/>
  <c r="U345" i="2"/>
  <c r="U346" i="2"/>
  <c r="U347" i="2"/>
  <c r="U348" i="2"/>
  <c r="U349" i="2"/>
  <c r="U350" i="2"/>
  <c r="U351" i="2"/>
  <c r="U352" i="2"/>
  <c r="U353" i="2"/>
  <c r="U354" i="2"/>
  <c r="U355" i="2"/>
  <c r="U356" i="2"/>
  <c r="U357" i="2"/>
  <c r="U358" i="2"/>
  <c r="U359" i="2"/>
  <c r="U360" i="2"/>
  <c r="U361" i="2"/>
  <c r="U362" i="2"/>
  <c r="U363" i="2"/>
  <c r="U364" i="2"/>
  <c r="U365" i="2"/>
  <c r="U366" i="2"/>
  <c r="U367" i="2"/>
  <c r="U368" i="2"/>
  <c r="U369" i="2"/>
  <c r="U370" i="2"/>
  <c r="U371" i="2"/>
  <c r="U372" i="2"/>
  <c r="U373" i="2"/>
  <c r="U374" i="2"/>
  <c r="U375" i="2"/>
  <c r="U376" i="2"/>
  <c r="U377" i="2"/>
  <c r="U378" i="2"/>
  <c r="U379" i="2"/>
  <c r="U380" i="2"/>
  <c r="U381" i="2"/>
  <c r="U382" i="2"/>
  <c r="U383" i="2"/>
  <c r="U384" i="2"/>
  <c r="U385" i="2"/>
  <c r="U386" i="2"/>
  <c r="U387" i="2"/>
  <c r="U388" i="2"/>
  <c r="U389" i="2"/>
  <c r="U390" i="2"/>
  <c r="U391" i="2"/>
  <c r="U392" i="2"/>
  <c r="U393" i="2"/>
  <c r="U394" i="2"/>
  <c r="U395" i="2"/>
  <c r="U396" i="2"/>
  <c r="U397" i="2"/>
  <c r="U398" i="2"/>
  <c r="U399" i="2"/>
  <c r="U400" i="2"/>
  <c r="U401" i="2"/>
  <c r="U402" i="2"/>
  <c r="U403" i="2"/>
  <c r="U404" i="2"/>
  <c r="U405" i="2"/>
  <c r="U406" i="2"/>
  <c r="U407" i="2"/>
  <c r="U408" i="2"/>
  <c r="U409" i="2"/>
  <c r="U410" i="2"/>
  <c r="U411" i="2"/>
  <c r="U412" i="2"/>
  <c r="U413" i="2"/>
  <c r="U414" i="2"/>
  <c r="U415" i="2"/>
  <c r="U416" i="2"/>
  <c r="U417" i="2"/>
  <c r="U418" i="2"/>
  <c r="U419" i="2"/>
  <c r="U420" i="2"/>
  <c r="U421" i="2"/>
  <c r="U422" i="2"/>
  <c r="U423" i="2"/>
  <c r="U424" i="2"/>
  <c r="U425" i="2"/>
  <c r="U426" i="2"/>
  <c r="U427" i="2"/>
  <c r="U428" i="2"/>
  <c r="U429" i="2"/>
  <c r="U430" i="2"/>
  <c r="U431" i="2"/>
  <c r="U432" i="2"/>
  <c r="U433" i="2"/>
  <c r="U434" i="2"/>
  <c r="U435" i="2"/>
  <c r="U436" i="2"/>
  <c r="U437" i="2"/>
  <c r="U438" i="2"/>
  <c r="U439" i="2"/>
  <c r="U440" i="2"/>
  <c r="U441" i="2"/>
  <c r="U442" i="2"/>
  <c r="U443" i="2"/>
  <c r="U444" i="2"/>
  <c r="U445" i="2"/>
  <c r="U446" i="2"/>
  <c r="U447" i="2"/>
  <c r="U448" i="2"/>
  <c r="U449" i="2"/>
  <c r="U450" i="2"/>
  <c r="U451" i="2"/>
  <c r="U452" i="2"/>
  <c r="U453" i="2"/>
  <c r="U454" i="2"/>
  <c r="U455" i="2"/>
  <c r="U456" i="2"/>
  <c r="U457" i="2"/>
  <c r="U458" i="2"/>
  <c r="U459" i="2"/>
  <c r="U460" i="2"/>
  <c r="U461" i="2"/>
  <c r="U462" i="2"/>
  <c r="U463" i="2"/>
  <c r="U464" i="2"/>
  <c r="U465" i="2"/>
  <c r="U466" i="2"/>
  <c r="U467" i="2"/>
  <c r="U468" i="2"/>
  <c r="U469" i="2"/>
  <c r="U470" i="2"/>
  <c r="U471" i="2"/>
  <c r="U472" i="2"/>
  <c r="U473" i="2"/>
  <c r="U474" i="2"/>
  <c r="U475" i="2"/>
  <c r="U476" i="2"/>
  <c r="U477" i="2"/>
  <c r="U478" i="2"/>
  <c r="U479" i="2"/>
  <c r="U480" i="2"/>
  <c r="U481" i="2"/>
  <c r="U482" i="2"/>
  <c r="U483" i="2"/>
  <c r="U484" i="2"/>
  <c r="U485" i="2"/>
  <c r="U486" i="2"/>
  <c r="U487" i="2"/>
  <c r="U488" i="2"/>
  <c r="U489" i="2"/>
  <c r="U490" i="2"/>
  <c r="U491" i="2"/>
  <c r="U492" i="2"/>
  <c r="U493" i="2"/>
  <c r="U494" i="2"/>
  <c r="U495" i="2"/>
  <c r="U496" i="2"/>
  <c r="U497" i="2"/>
  <c r="U498" i="2"/>
  <c r="U499" i="2"/>
  <c r="U500" i="2"/>
  <c r="U501" i="2"/>
  <c r="U502" i="2"/>
  <c r="U503" i="2"/>
  <c r="U504" i="2"/>
  <c r="I10" i="3"/>
  <c r="J9" i="3"/>
  <c r="K9" i="3" s="1"/>
  <c r="I9" i="3"/>
  <c r="L9" i="3" s="1"/>
  <c r="I8" i="3"/>
  <c r="I7" i="3"/>
  <c r="J6" i="3"/>
  <c r="K6" i="3" s="1"/>
  <c r="I6" i="3"/>
  <c r="L6" i="3" s="1"/>
  <c r="J5" i="3"/>
  <c r="K5" i="3" s="1"/>
  <c r="W5" i="2" s="1"/>
  <c r="I5" i="3"/>
  <c r="L5" i="3" s="1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4" i="3"/>
  <c r="M375" i="3"/>
  <c r="M376" i="3"/>
  <c r="M377" i="3"/>
  <c r="M378" i="3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0" i="3"/>
  <c r="M411" i="3"/>
  <c r="M412" i="3"/>
  <c r="M413" i="3"/>
  <c r="M414" i="3"/>
  <c r="M415" i="3"/>
  <c r="M416" i="3"/>
  <c r="M417" i="3"/>
  <c r="M418" i="3"/>
  <c r="M419" i="3"/>
  <c r="M420" i="3"/>
  <c r="M421" i="3"/>
  <c r="M422" i="3"/>
  <c r="M423" i="3"/>
  <c r="M424" i="3"/>
  <c r="M425" i="3"/>
  <c r="M426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0" i="3"/>
  <c r="M451" i="3"/>
  <c r="M452" i="3"/>
  <c r="M453" i="3"/>
  <c r="M454" i="3"/>
  <c r="M455" i="3"/>
  <c r="M456" i="3"/>
  <c r="M457" i="3"/>
  <c r="M458" i="3"/>
  <c r="M459" i="3"/>
  <c r="M460" i="3"/>
  <c r="M461" i="3"/>
  <c r="M462" i="3"/>
  <c r="M463" i="3"/>
  <c r="M464" i="3"/>
  <c r="M465" i="3"/>
  <c r="M466" i="3"/>
  <c r="M467" i="3"/>
  <c r="M468" i="3"/>
  <c r="M469" i="3"/>
  <c r="M470" i="3"/>
  <c r="M471" i="3"/>
  <c r="M472" i="3"/>
  <c r="M473" i="3"/>
  <c r="M474" i="3"/>
  <c r="M475" i="3"/>
  <c r="M476" i="3"/>
  <c r="M477" i="3"/>
  <c r="M478" i="3"/>
  <c r="M479" i="3"/>
  <c r="M480" i="3"/>
  <c r="M481" i="3"/>
  <c r="M482" i="3"/>
  <c r="M483" i="3"/>
  <c r="M484" i="3"/>
  <c r="M485" i="3"/>
  <c r="M486" i="3"/>
  <c r="M487" i="3"/>
  <c r="M488" i="3"/>
  <c r="M489" i="3"/>
  <c r="M490" i="3"/>
  <c r="M491" i="3"/>
  <c r="M492" i="3"/>
  <c r="M493" i="3"/>
  <c r="M494" i="3"/>
  <c r="M495" i="3"/>
  <c r="M496" i="3"/>
  <c r="M497" i="3"/>
  <c r="M498" i="3"/>
  <c r="M499" i="3"/>
  <c r="M500" i="3"/>
  <c r="M501" i="3"/>
  <c r="M502" i="3"/>
  <c r="M503" i="3"/>
  <c r="M504" i="3"/>
  <c r="M505" i="3"/>
  <c r="M506" i="3"/>
  <c r="M507" i="3"/>
  <c r="M508" i="3"/>
  <c r="M509" i="3"/>
  <c r="M510" i="3"/>
  <c r="M511" i="3"/>
  <c r="M512" i="3"/>
  <c r="M513" i="3"/>
  <c r="M514" i="3"/>
  <c r="M515" i="3"/>
  <c r="M516" i="3"/>
  <c r="M517" i="3"/>
  <c r="M518" i="3"/>
  <c r="M519" i="3"/>
  <c r="M520" i="3"/>
  <c r="M521" i="3"/>
  <c r="M522" i="3"/>
  <c r="M523" i="3"/>
  <c r="M524" i="3"/>
  <c r="M525" i="3"/>
  <c r="M526" i="3"/>
  <c r="M527" i="3"/>
  <c r="M528" i="3"/>
  <c r="M529" i="3"/>
  <c r="M530" i="3"/>
  <c r="M531" i="3"/>
  <c r="M532" i="3"/>
  <c r="M533" i="3"/>
  <c r="M534" i="3"/>
  <c r="M535" i="3"/>
  <c r="M536" i="3"/>
  <c r="M537" i="3"/>
  <c r="M538" i="3"/>
  <c r="M539" i="3"/>
  <c r="M540" i="3"/>
  <c r="M541" i="3"/>
  <c r="M542" i="3"/>
  <c r="M543" i="3"/>
  <c r="M544" i="3"/>
  <c r="M545" i="3"/>
  <c r="M546" i="3"/>
  <c r="M547" i="3"/>
  <c r="M548" i="3"/>
  <c r="M549" i="3"/>
  <c r="M550" i="3"/>
  <c r="M551" i="3"/>
  <c r="M552" i="3"/>
  <c r="M553" i="3"/>
  <c r="M554" i="3"/>
  <c r="M555" i="3"/>
  <c r="M556" i="3"/>
  <c r="M557" i="3"/>
  <c r="M558" i="3"/>
  <c r="M559" i="3"/>
  <c r="M560" i="3"/>
  <c r="M561" i="3"/>
  <c r="M562" i="3"/>
  <c r="M563" i="3"/>
  <c r="M564" i="3"/>
  <c r="M565" i="3"/>
  <c r="M566" i="3"/>
  <c r="M567" i="3"/>
  <c r="M568" i="3"/>
  <c r="M569" i="3"/>
  <c r="M570" i="3"/>
  <c r="M571" i="3"/>
  <c r="M572" i="3"/>
  <c r="M573" i="3"/>
  <c r="M574" i="3"/>
  <c r="M575" i="3"/>
  <c r="M576" i="3"/>
  <c r="M577" i="3"/>
  <c r="M578" i="3"/>
  <c r="M579" i="3"/>
  <c r="M580" i="3"/>
  <c r="M581" i="3"/>
  <c r="M582" i="3"/>
  <c r="M583" i="3"/>
  <c r="M584" i="3"/>
  <c r="M585" i="3"/>
  <c r="M586" i="3"/>
  <c r="M587" i="3"/>
  <c r="M588" i="3"/>
  <c r="M589" i="3"/>
  <c r="M590" i="3"/>
  <c r="M591" i="3"/>
  <c r="M592" i="3"/>
  <c r="M593" i="3"/>
  <c r="M594" i="3"/>
  <c r="M595" i="3"/>
  <c r="M596" i="3"/>
  <c r="M597" i="3"/>
  <c r="M598" i="3"/>
  <c r="M599" i="3"/>
  <c r="M600" i="3"/>
  <c r="M601" i="3"/>
  <c r="M602" i="3"/>
  <c r="M603" i="3"/>
  <c r="M604" i="3"/>
  <c r="M605" i="3"/>
  <c r="M606" i="3"/>
  <c r="M607" i="3"/>
  <c r="M608" i="3"/>
  <c r="M609" i="3"/>
  <c r="M610" i="3"/>
  <c r="M611" i="3"/>
  <c r="M612" i="3"/>
  <c r="M613" i="3"/>
  <c r="M614" i="3"/>
  <c r="M615" i="3"/>
  <c r="M616" i="3"/>
  <c r="M617" i="3"/>
  <c r="M618" i="3"/>
  <c r="M619" i="3"/>
  <c r="M620" i="3"/>
  <c r="M621" i="3"/>
  <c r="M622" i="3"/>
  <c r="M623" i="3"/>
  <c r="M624" i="3"/>
  <c r="M625" i="3"/>
  <c r="M626" i="3"/>
  <c r="M627" i="3"/>
  <c r="M628" i="3"/>
  <c r="M629" i="3"/>
  <c r="M630" i="3"/>
  <c r="M631" i="3"/>
  <c r="M632" i="3"/>
  <c r="M633" i="3"/>
  <c r="M634" i="3"/>
  <c r="M635" i="3"/>
  <c r="M636" i="3"/>
  <c r="M637" i="3"/>
  <c r="M638" i="3"/>
  <c r="M639" i="3"/>
  <c r="M640" i="3"/>
  <c r="M641" i="3"/>
  <c r="M642" i="3"/>
  <c r="M643" i="3"/>
  <c r="M644" i="3"/>
  <c r="M645" i="3"/>
  <c r="M646" i="3"/>
  <c r="M647" i="3"/>
  <c r="M648" i="3"/>
  <c r="M649" i="3"/>
  <c r="M650" i="3"/>
  <c r="M651" i="3"/>
  <c r="M652" i="3"/>
  <c r="M653" i="3"/>
  <c r="M654" i="3"/>
  <c r="M655" i="3"/>
  <c r="M656" i="3"/>
  <c r="M657" i="3"/>
  <c r="M658" i="3"/>
  <c r="M659" i="3"/>
  <c r="M660" i="3"/>
  <c r="M661" i="3"/>
  <c r="M662" i="3"/>
  <c r="M663" i="3"/>
  <c r="M664" i="3"/>
  <c r="M665" i="3"/>
  <c r="M666" i="3"/>
  <c r="M667" i="3"/>
  <c r="M668" i="3"/>
  <c r="M669" i="3"/>
  <c r="M670" i="3"/>
  <c r="M671" i="3"/>
  <c r="M672" i="3"/>
  <c r="M673" i="3"/>
  <c r="M674" i="3"/>
  <c r="M675" i="3"/>
  <c r="M676" i="3"/>
  <c r="M677" i="3"/>
  <c r="M678" i="3"/>
  <c r="M679" i="3"/>
  <c r="M680" i="3"/>
  <c r="M681" i="3"/>
  <c r="M682" i="3"/>
  <c r="M683" i="3"/>
  <c r="M684" i="3"/>
  <c r="M685" i="3"/>
  <c r="M686" i="3"/>
  <c r="M687" i="3"/>
  <c r="M688" i="3"/>
  <c r="M689" i="3"/>
  <c r="M690" i="3"/>
  <c r="M691" i="3"/>
  <c r="M692" i="3"/>
  <c r="M693" i="3"/>
  <c r="M694" i="3"/>
  <c r="M695" i="3"/>
  <c r="M696" i="3"/>
  <c r="M697" i="3"/>
  <c r="M698" i="3"/>
  <c r="M699" i="3"/>
  <c r="M700" i="3"/>
  <c r="M701" i="3"/>
  <c r="M702" i="3"/>
  <c r="M703" i="3"/>
  <c r="M704" i="3"/>
  <c r="M705" i="3"/>
  <c r="M706" i="3"/>
  <c r="M707" i="3"/>
  <c r="M708" i="3"/>
  <c r="M709" i="3"/>
  <c r="M710" i="3"/>
  <c r="M711" i="3"/>
  <c r="M712" i="3"/>
  <c r="M713" i="3"/>
  <c r="M714" i="3"/>
  <c r="M715" i="3"/>
  <c r="M716" i="3"/>
  <c r="M717" i="3"/>
  <c r="M718" i="3"/>
  <c r="M719" i="3"/>
  <c r="M720" i="3"/>
  <c r="M721" i="3"/>
  <c r="M722" i="3"/>
  <c r="M723" i="3"/>
  <c r="M724" i="3"/>
  <c r="M725" i="3"/>
  <c r="M726" i="3"/>
  <c r="M727" i="3"/>
  <c r="M728" i="3"/>
  <c r="M729" i="3"/>
  <c r="M730" i="3"/>
  <c r="M731" i="3"/>
  <c r="M732" i="3"/>
  <c r="M733" i="3"/>
  <c r="M734" i="3"/>
  <c r="M735" i="3"/>
  <c r="M736" i="3"/>
  <c r="M737" i="3"/>
  <c r="M738" i="3"/>
  <c r="M739" i="3"/>
  <c r="M740" i="3"/>
  <c r="M741" i="3"/>
  <c r="M742" i="3"/>
  <c r="M743" i="3"/>
  <c r="M744" i="3"/>
  <c r="M745" i="3"/>
  <c r="M746" i="3"/>
  <c r="M747" i="3"/>
  <c r="M748" i="3"/>
  <c r="M749" i="3"/>
  <c r="M750" i="3"/>
  <c r="M751" i="3"/>
  <c r="M752" i="3"/>
  <c r="M753" i="3"/>
  <c r="M754" i="3"/>
  <c r="M755" i="3"/>
  <c r="M756" i="3"/>
  <c r="M757" i="3"/>
  <c r="M758" i="3"/>
  <c r="M759" i="3"/>
  <c r="M760" i="3"/>
  <c r="M761" i="3"/>
  <c r="M762" i="3"/>
  <c r="M763" i="3"/>
  <c r="M764" i="3"/>
  <c r="M765" i="3"/>
  <c r="M766" i="3"/>
  <c r="M767" i="3"/>
  <c r="M768" i="3"/>
  <c r="M769" i="3"/>
  <c r="M770" i="3"/>
  <c r="M771" i="3"/>
  <c r="M772" i="3"/>
  <c r="M773" i="3"/>
  <c r="M774" i="3"/>
  <c r="M775" i="3"/>
  <c r="M776" i="3"/>
  <c r="M777" i="3"/>
  <c r="M778" i="3"/>
  <c r="M779" i="3"/>
  <c r="M780" i="3"/>
  <c r="M781" i="3"/>
  <c r="M782" i="3"/>
  <c r="M783" i="3"/>
  <c r="M784" i="3"/>
  <c r="M785" i="3"/>
  <c r="M786" i="3"/>
  <c r="M787" i="3"/>
  <c r="M788" i="3"/>
  <c r="M789" i="3"/>
  <c r="M790" i="3"/>
  <c r="M791" i="3"/>
  <c r="M792" i="3"/>
  <c r="M793" i="3"/>
  <c r="M794" i="3"/>
  <c r="M795" i="3"/>
  <c r="M796" i="3"/>
  <c r="M797" i="3"/>
  <c r="M798" i="3"/>
  <c r="M799" i="3"/>
  <c r="M800" i="3"/>
  <c r="M801" i="3"/>
  <c r="M802" i="3"/>
  <c r="M803" i="3"/>
  <c r="M804" i="3"/>
  <c r="M805" i="3"/>
  <c r="M806" i="3"/>
  <c r="M807" i="3"/>
  <c r="M808" i="3"/>
  <c r="M809" i="3"/>
  <c r="M810" i="3"/>
  <c r="M811" i="3"/>
  <c r="M812" i="3"/>
  <c r="M813" i="3"/>
  <c r="M814" i="3"/>
  <c r="M815" i="3"/>
  <c r="M816" i="3"/>
  <c r="M817" i="3"/>
  <c r="M818" i="3"/>
  <c r="M819" i="3"/>
  <c r="M820" i="3"/>
  <c r="M821" i="3"/>
  <c r="M822" i="3"/>
  <c r="M823" i="3"/>
  <c r="M824" i="3"/>
  <c r="M825" i="3"/>
  <c r="M826" i="3"/>
  <c r="M827" i="3"/>
  <c r="M828" i="3"/>
  <c r="M829" i="3"/>
  <c r="M830" i="3"/>
  <c r="M831" i="3"/>
  <c r="M832" i="3"/>
  <c r="M833" i="3"/>
  <c r="M834" i="3"/>
  <c r="M835" i="3"/>
  <c r="M836" i="3"/>
  <c r="M837" i="3"/>
  <c r="M838" i="3"/>
  <c r="M839" i="3"/>
  <c r="M840" i="3"/>
  <c r="M841" i="3"/>
  <c r="M842" i="3"/>
  <c r="M843" i="3"/>
  <c r="M844" i="3"/>
  <c r="M845" i="3"/>
  <c r="M846" i="3"/>
  <c r="M847" i="3"/>
  <c r="M848" i="3"/>
  <c r="M849" i="3"/>
  <c r="M850" i="3"/>
  <c r="M851" i="3"/>
  <c r="M852" i="3"/>
  <c r="M853" i="3"/>
  <c r="M854" i="3"/>
  <c r="M855" i="3"/>
  <c r="M856" i="3"/>
  <c r="M857" i="3"/>
  <c r="M858" i="3"/>
  <c r="M859" i="3"/>
  <c r="M860" i="3"/>
  <c r="M861" i="3"/>
  <c r="M862" i="3"/>
  <c r="M863" i="3"/>
  <c r="M864" i="3"/>
  <c r="M865" i="3"/>
  <c r="M866" i="3"/>
  <c r="M867" i="3"/>
  <c r="M868" i="3"/>
  <c r="M869" i="3"/>
  <c r="M870" i="3"/>
  <c r="M871" i="3"/>
  <c r="M872" i="3"/>
  <c r="M873" i="3"/>
  <c r="M874" i="3"/>
  <c r="M875" i="3"/>
  <c r="M876" i="3"/>
  <c r="M877" i="3"/>
  <c r="M878" i="3"/>
  <c r="M879" i="3"/>
  <c r="M880" i="3"/>
  <c r="M881" i="3"/>
  <c r="M882" i="3"/>
  <c r="M883" i="3"/>
  <c r="M884" i="3"/>
  <c r="M885" i="3"/>
  <c r="M886" i="3"/>
  <c r="M887" i="3"/>
  <c r="M888" i="3"/>
  <c r="M889" i="3"/>
  <c r="M890" i="3"/>
  <c r="M891" i="3"/>
  <c r="M892" i="3"/>
  <c r="M893" i="3"/>
  <c r="M894" i="3"/>
  <c r="M895" i="3"/>
  <c r="M896" i="3"/>
  <c r="M897" i="3"/>
  <c r="M898" i="3"/>
  <c r="M899" i="3"/>
  <c r="M900" i="3"/>
  <c r="M901" i="3"/>
  <c r="M902" i="3"/>
  <c r="M903" i="3"/>
  <c r="M904" i="3"/>
  <c r="M905" i="3"/>
  <c r="M906" i="3"/>
  <c r="M907" i="3"/>
  <c r="M908" i="3"/>
  <c r="M909" i="3"/>
  <c r="M910" i="3"/>
  <c r="M911" i="3"/>
  <c r="M912" i="3"/>
  <c r="M913" i="3"/>
  <c r="M914" i="3"/>
  <c r="M915" i="3"/>
  <c r="M916" i="3"/>
  <c r="M917" i="3"/>
  <c r="M918" i="3"/>
  <c r="M919" i="3"/>
  <c r="M920" i="3"/>
  <c r="M921" i="3"/>
  <c r="M922" i="3"/>
  <c r="M923" i="3"/>
  <c r="M924" i="3"/>
  <c r="M925" i="3"/>
  <c r="M926" i="3"/>
  <c r="M927" i="3"/>
  <c r="M928" i="3"/>
  <c r="M929" i="3"/>
  <c r="M930" i="3"/>
  <c r="M931" i="3"/>
  <c r="M932" i="3"/>
  <c r="M933" i="3"/>
  <c r="M934" i="3"/>
  <c r="M935" i="3"/>
  <c r="M936" i="3"/>
  <c r="M937" i="3"/>
  <c r="M938" i="3"/>
  <c r="M939" i="3"/>
  <c r="M940" i="3"/>
  <c r="M941" i="3"/>
  <c r="M942" i="3"/>
  <c r="M943" i="3"/>
  <c r="M944" i="3"/>
  <c r="M945" i="3"/>
  <c r="M946" i="3"/>
  <c r="M947" i="3"/>
  <c r="M948" i="3"/>
  <c r="M949" i="3"/>
  <c r="M950" i="3"/>
  <c r="M951" i="3"/>
  <c r="M952" i="3"/>
  <c r="M953" i="3"/>
  <c r="M954" i="3"/>
  <c r="M955" i="3"/>
  <c r="M956" i="3"/>
  <c r="M957" i="3"/>
  <c r="M958" i="3"/>
  <c r="M959" i="3"/>
  <c r="M960" i="3"/>
  <c r="M961" i="3"/>
  <c r="M962" i="3"/>
  <c r="M963" i="3"/>
  <c r="M964" i="3"/>
  <c r="M965" i="3"/>
  <c r="M966" i="3"/>
  <c r="M967" i="3"/>
  <c r="M968" i="3"/>
  <c r="M969" i="3"/>
  <c r="M970" i="3"/>
  <c r="M971" i="3"/>
  <c r="M972" i="3"/>
  <c r="M973" i="3"/>
  <c r="M974" i="3"/>
  <c r="M975" i="3"/>
  <c r="M976" i="3"/>
  <c r="M977" i="3"/>
  <c r="M978" i="3"/>
  <c r="M979" i="3"/>
  <c r="M980" i="3"/>
  <c r="M981" i="3"/>
  <c r="M982" i="3"/>
  <c r="M983" i="3"/>
  <c r="M984" i="3"/>
  <c r="M985" i="3"/>
  <c r="M986" i="3"/>
  <c r="M987" i="3"/>
  <c r="M988" i="3"/>
  <c r="M989" i="3"/>
  <c r="M990" i="3"/>
  <c r="M991" i="3"/>
  <c r="M992" i="3"/>
  <c r="M993" i="3"/>
  <c r="M994" i="3"/>
  <c r="M995" i="3"/>
  <c r="M996" i="3"/>
  <c r="M997" i="3"/>
  <c r="M998" i="3"/>
  <c r="M999" i="3"/>
  <c r="M1000" i="3"/>
  <c r="M1001" i="3"/>
  <c r="M1002" i="3"/>
  <c r="M1003" i="3"/>
  <c r="M1004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06" i="3"/>
  <c r="L507" i="3"/>
  <c r="L508" i="3"/>
  <c r="L509" i="3"/>
  <c r="L510" i="3"/>
  <c r="L511" i="3"/>
  <c r="L512" i="3"/>
  <c r="L513" i="3"/>
  <c r="L514" i="3"/>
  <c r="L515" i="3"/>
  <c r="L516" i="3"/>
  <c r="L517" i="3"/>
  <c r="L518" i="3"/>
  <c r="L519" i="3"/>
  <c r="L520" i="3"/>
  <c r="L521" i="3"/>
  <c r="L522" i="3"/>
  <c r="L523" i="3"/>
  <c r="L524" i="3"/>
  <c r="L525" i="3"/>
  <c r="L526" i="3"/>
  <c r="L527" i="3"/>
  <c r="L528" i="3"/>
  <c r="L529" i="3"/>
  <c r="L530" i="3"/>
  <c r="L531" i="3"/>
  <c r="L532" i="3"/>
  <c r="L533" i="3"/>
  <c r="L534" i="3"/>
  <c r="L535" i="3"/>
  <c r="L536" i="3"/>
  <c r="L537" i="3"/>
  <c r="L538" i="3"/>
  <c r="L539" i="3"/>
  <c r="L540" i="3"/>
  <c r="L541" i="3"/>
  <c r="L542" i="3"/>
  <c r="L543" i="3"/>
  <c r="L544" i="3"/>
  <c r="L545" i="3"/>
  <c r="L546" i="3"/>
  <c r="L547" i="3"/>
  <c r="L548" i="3"/>
  <c r="L549" i="3"/>
  <c r="L550" i="3"/>
  <c r="L551" i="3"/>
  <c r="L552" i="3"/>
  <c r="L553" i="3"/>
  <c r="L554" i="3"/>
  <c r="L555" i="3"/>
  <c r="L556" i="3"/>
  <c r="L557" i="3"/>
  <c r="L558" i="3"/>
  <c r="L559" i="3"/>
  <c r="L560" i="3"/>
  <c r="L561" i="3"/>
  <c r="L562" i="3"/>
  <c r="L563" i="3"/>
  <c r="L564" i="3"/>
  <c r="L565" i="3"/>
  <c r="L566" i="3"/>
  <c r="L567" i="3"/>
  <c r="L568" i="3"/>
  <c r="L569" i="3"/>
  <c r="L570" i="3"/>
  <c r="L571" i="3"/>
  <c r="L572" i="3"/>
  <c r="L573" i="3"/>
  <c r="L574" i="3"/>
  <c r="L575" i="3"/>
  <c r="L576" i="3"/>
  <c r="L577" i="3"/>
  <c r="L578" i="3"/>
  <c r="L579" i="3"/>
  <c r="L580" i="3"/>
  <c r="L581" i="3"/>
  <c r="L582" i="3"/>
  <c r="L583" i="3"/>
  <c r="L584" i="3"/>
  <c r="L585" i="3"/>
  <c r="L586" i="3"/>
  <c r="L587" i="3"/>
  <c r="L588" i="3"/>
  <c r="L589" i="3"/>
  <c r="L590" i="3"/>
  <c r="L591" i="3"/>
  <c r="L592" i="3"/>
  <c r="L593" i="3"/>
  <c r="L594" i="3"/>
  <c r="L595" i="3"/>
  <c r="L596" i="3"/>
  <c r="L597" i="3"/>
  <c r="L598" i="3"/>
  <c r="L599" i="3"/>
  <c r="L600" i="3"/>
  <c r="L601" i="3"/>
  <c r="L602" i="3"/>
  <c r="L603" i="3"/>
  <c r="L604" i="3"/>
  <c r="L605" i="3"/>
  <c r="L606" i="3"/>
  <c r="L607" i="3"/>
  <c r="L608" i="3"/>
  <c r="L609" i="3"/>
  <c r="L610" i="3"/>
  <c r="L611" i="3"/>
  <c r="L612" i="3"/>
  <c r="L613" i="3"/>
  <c r="L614" i="3"/>
  <c r="L615" i="3"/>
  <c r="L616" i="3"/>
  <c r="L617" i="3"/>
  <c r="L618" i="3"/>
  <c r="L619" i="3"/>
  <c r="L620" i="3"/>
  <c r="L621" i="3"/>
  <c r="L622" i="3"/>
  <c r="L623" i="3"/>
  <c r="L624" i="3"/>
  <c r="L625" i="3"/>
  <c r="L626" i="3"/>
  <c r="L627" i="3"/>
  <c r="L628" i="3"/>
  <c r="L629" i="3"/>
  <c r="L630" i="3"/>
  <c r="L631" i="3"/>
  <c r="L632" i="3"/>
  <c r="L633" i="3"/>
  <c r="L634" i="3"/>
  <c r="L635" i="3"/>
  <c r="L636" i="3"/>
  <c r="L637" i="3"/>
  <c r="L638" i="3"/>
  <c r="L639" i="3"/>
  <c r="L640" i="3"/>
  <c r="L641" i="3"/>
  <c r="L642" i="3"/>
  <c r="L643" i="3"/>
  <c r="L644" i="3"/>
  <c r="L645" i="3"/>
  <c r="L646" i="3"/>
  <c r="L647" i="3"/>
  <c r="L648" i="3"/>
  <c r="L649" i="3"/>
  <c r="L650" i="3"/>
  <c r="L651" i="3"/>
  <c r="L652" i="3"/>
  <c r="L653" i="3"/>
  <c r="L654" i="3"/>
  <c r="L655" i="3"/>
  <c r="L656" i="3"/>
  <c r="L657" i="3"/>
  <c r="L658" i="3"/>
  <c r="L659" i="3"/>
  <c r="L660" i="3"/>
  <c r="L661" i="3"/>
  <c r="L662" i="3"/>
  <c r="L663" i="3"/>
  <c r="L664" i="3"/>
  <c r="L665" i="3"/>
  <c r="L666" i="3"/>
  <c r="L667" i="3"/>
  <c r="L668" i="3"/>
  <c r="L669" i="3"/>
  <c r="L670" i="3"/>
  <c r="L671" i="3"/>
  <c r="L672" i="3"/>
  <c r="L673" i="3"/>
  <c r="L674" i="3"/>
  <c r="L675" i="3"/>
  <c r="L676" i="3"/>
  <c r="L677" i="3"/>
  <c r="L678" i="3"/>
  <c r="L679" i="3"/>
  <c r="L680" i="3"/>
  <c r="L681" i="3"/>
  <c r="L682" i="3"/>
  <c r="L683" i="3"/>
  <c r="L684" i="3"/>
  <c r="L685" i="3"/>
  <c r="L686" i="3"/>
  <c r="L687" i="3"/>
  <c r="L688" i="3"/>
  <c r="L689" i="3"/>
  <c r="L690" i="3"/>
  <c r="L691" i="3"/>
  <c r="L692" i="3"/>
  <c r="L693" i="3"/>
  <c r="L694" i="3"/>
  <c r="L695" i="3"/>
  <c r="L696" i="3"/>
  <c r="L697" i="3"/>
  <c r="L698" i="3"/>
  <c r="L699" i="3"/>
  <c r="L700" i="3"/>
  <c r="L701" i="3"/>
  <c r="L702" i="3"/>
  <c r="L703" i="3"/>
  <c r="L704" i="3"/>
  <c r="L705" i="3"/>
  <c r="L706" i="3"/>
  <c r="L707" i="3"/>
  <c r="L708" i="3"/>
  <c r="L709" i="3"/>
  <c r="L710" i="3"/>
  <c r="L711" i="3"/>
  <c r="L712" i="3"/>
  <c r="L713" i="3"/>
  <c r="L714" i="3"/>
  <c r="L715" i="3"/>
  <c r="L716" i="3"/>
  <c r="L717" i="3"/>
  <c r="L718" i="3"/>
  <c r="L719" i="3"/>
  <c r="L720" i="3"/>
  <c r="L721" i="3"/>
  <c r="L722" i="3"/>
  <c r="L723" i="3"/>
  <c r="L724" i="3"/>
  <c r="L725" i="3"/>
  <c r="L726" i="3"/>
  <c r="L727" i="3"/>
  <c r="L728" i="3"/>
  <c r="L729" i="3"/>
  <c r="L730" i="3"/>
  <c r="L731" i="3"/>
  <c r="L732" i="3"/>
  <c r="L733" i="3"/>
  <c r="L734" i="3"/>
  <c r="L735" i="3"/>
  <c r="L736" i="3"/>
  <c r="L737" i="3"/>
  <c r="L738" i="3"/>
  <c r="L739" i="3"/>
  <c r="L740" i="3"/>
  <c r="L741" i="3"/>
  <c r="L742" i="3"/>
  <c r="L743" i="3"/>
  <c r="L744" i="3"/>
  <c r="L745" i="3"/>
  <c r="L746" i="3"/>
  <c r="L747" i="3"/>
  <c r="L748" i="3"/>
  <c r="L749" i="3"/>
  <c r="L750" i="3"/>
  <c r="L751" i="3"/>
  <c r="L752" i="3"/>
  <c r="L753" i="3"/>
  <c r="L754" i="3"/>
  <c r="L755" i="3"/>
  <c r="L756" i="3"/>
  <c r="L757" i="3"/>
  <c r="L758" i="3"/>
  <c r="L759" i="3"/>
  <c r="L760" i="3"/>
  <c r="L761" i="3"/>
  <c r="L762" i="3"/>
  <c r="L763" i="3"/>
  <c r="L764" i="3"/>
  <c r="L765" i="3"/>
  <c r="L766" i="3"/>
  <c r="L767" i="3"/>
  <c r="L768" i="3"/>
  <c r="L769" i="3"/>
  <c r="L770" i="3"/>
  <c r="L771" i="3"/>
  <c r="L772" i="3"/>
  <c r="L773" i="3"/>
  <c r="L774" i="3"/>
  <c r="L775" i="3"/>
  <c r="L776" i="3"/>
  <c r="L777" i="3"/>
  <c r="L778" i="3"/>
  <c r="L779" i="3"/>
  <c r="L780" i="3"/>
  <c r="L781" i="3"/>
  <c r="L782" i="3"/>
  <c r="L783" i="3"/>
  <c r="L784" i="3"/>
  <c r="L785" i="3"/>
  <c r="L786" i="3"/>
  <c r="L787" i="3"/>
  <c r="L788" i="3"/>
  <c r="L789" i="3"/>
  <c r="L790" i="3"/>
  <c r="L791" i="3"/>
  <c r="L792" i="3"/>
  <c r="L793" i="3"/>
  <c r="L794" i="3"/>
  <c r="L795" i="3"/>
  <c r="L796" i="3"/>
  <c r="L797" i="3"/>
  <c r="L798" i="3"/>
  <c r="L799" i="3"/>
  <c r="L800" i="3"/>
  <c r="L801" i="3"/>
  <c r="L802" i="3"/>
  <c r="L803" i="3"/>
  <c r="L804" i="3"/>
  <c r="L805" i="3"/>
  <c r="L806" i="3"/>
  <c r="L807" i="3"/>
  <c r="L808" i="3"/>
  <c r="L809" i="3"/>
  <c r="L810" i="3"/>
  <c r="L811" i="3"/>
  <c r="L812" i="3"/>
  <c r="L813" i="3"/>
  <c r="L814" i="3"/>
  <c r="L815" i="3"/>
  <c r="L816" i="3"/>
  <c r="L817" i="3"/>
  <c r="L818" i="3"/>
  <c r="L819" i="3"/>
  <c r="L820" i="3"/>
  <c r="L821" i="3"/>
  <c r="L822" i="3"/>
  <c r="L823" i="3"/>
  <c r="L824" i="3"/>
  <c r="L825" i="3"/>
  <c r="L826" i="3"/>
  <c r="L827" i="3"/>
  <c r="L828" i="3"/>
  <c r="L829" i="3"/>
  <c r="L830" i="3"/>
  <c r="L831" i="3"/>
  <c r="L832" i="3"/>
  <c r="L833" i="3"/>
  <c r="L834" i="3"/>
  <c r="L835" i="3"/>
  <c r="L836" i="3"/>
  <c r="L837" i="3"/>
  <c r="L838" i="3"/>
  <c r="L839" i="3"/>
  <c r="L840" i="3"/>
  <c r="L841" i="3"/>
  <c r="L842" i="3"/>
  <c r="L843" i="3"/>
  <c r="L844" i="3"/>
  <c r="L845" i="3"/>
  <c r="L846" i="3"/>
  <c r="L847" i="3"/>
  <c r="L848" i="3"/>
  <c r="L849" i="3"/>
  <c r="L850" i="3"/>
  <c r="L851" i="3"/>
  <c r="L852" i="3"/>
  <c r="L853" i="3"/>
  <c r="L854" i="3"/>
  <c r="L855" i="3"/>
  <c r="L856" i="3"/>
  <c r="L857" i="3"/>
  <c r="L858" i="3"/>
  <c r="L859" i="3"/>
  <c r="L860" i="3"/>
  <c r="L861" i="3"/>
  <c r="L862" i="3"/>
  <c r="L863" i="3"/>
  <c r="L864" i="3"/>
  <c r="L865" i="3"/>
  <c r="L866" i="3"/>
  <c r="L867" i="3"/>
  <c r="L868" i="3"/>
  <c r="L869" i="3"/>
  <c r="L870" i="3"/>
  <c r="L871" i="3"/>
  <c r="L872" i="3"/>
  <c r="L873" i="3"/>
  <c r="L874" i="3"/>
  <c r="L875" i="3"/>
  <c r="L876" i="3"/>
  <c r="L877" i="3"/>
  <c r="L878" i="3"/>
  <c r="L879" i="3"/>
  <c r="L880" i="3"/>
  <c r="L881" i="3"/>
  <c r="L882" i="3"/>
  <c r="L883" i="3"/>
  <c r="L884" i="3"/>
  <c r="L885" i="3"/>
  <c r="L886" i="3"/>
  <c r="L887" i="3"/>
  <c r="L888" i="3"/>
  <c r="L889" i="3"/>
  <c r="L890" i="3"/>
  <c r="L891" i="3"/>
  <c r="L892" i="3"/>
  <c r="L893" i="3"/>
  <c r="L894" i="3"/>
  <c r="L895" i="3"/>
  <c r="L896" i="3"/>
  <c r="L897" i="3"/>
  <c r="L898" i="3"/>
  <c r="L899" i="3"/>
  <c r="L900" i="3"/>
  <c r="L901" i="3"/>
  <c r="L902" i="3"/>
  <c r="L903" i="3"/>
  <c r="L904" i="3"/>
  <c r="L905" i="3"/>
  <c r="L906" i="3"/>
  <c r="L907" i="3"/>
  <c r="L908" i="3"/>
  <c r="L909" i="3"/>
  <c r="L910" i="3"/>
  <c r="L911" i="3"/>
  <c r="L912" i="3"/>
  <c r="L913" i="3"/>
  <c r="L914" i="3"/>
  <c r="L915" i="3"/>
  <c r="L916" i="3"/>
  <c r="L917" i="3"/>
  <c r="L918" i="3"/>
  <c r="L919" i="3"/>
  <c r="L920" i="3"/>
  <c r="L921" i="3"/>
  <c r="L922" i="3"/>
  <c r="L923" i="3"/>
  <c r="L924" i="3"/>
  <c r="L925" i="3"/>
  <c r="L926" i="3"/>
  <c r="L927" i="3"/>
  <c r="L928" i="3"/>
  <c r="L929" i="3"/>
  <c r="L930" i="3"/>
  <c r="L931" i="3"/>
  <c r="L932" i="3"/>
  <c r="L933" i="3"/>
  <c r="L934" i="3"/>
  <c r="L935" i="3"/>
  <c r="L936" i="3"/>
  <c r="L937" i="3"/>
  <c r="L938" i="3"/>
  <c r="L939" i="3"/>
  <c r="L940" i="3"/>
  <c r="L941" i="3"/>
  <c r="L942" i="3"/>
  <c r="L943" i="3"/>
  <c r="L944" i="3"/>
  <c r="L945" i="3"/>
  <c r="L946" i="3"/>
  <c r="L947" i="3"/>
  <c r="L948" i="3"/>
  <c r="L949" i="3"/>
  <c r="L950" i="3"/>
  <c r="L951" i="3"/>
  <c r="L952" i="3"/>
  <c r="L953" i="3"/>
  <c r="L954" i="3"/>
  <c r="L955" i="3"/>
  <c r="L956" i="3"/>
  <c r="L957" i="3"/>
  <c r="L958" i="3"/>
  <c r="L959" i="3"/>
  <c r="L960" i="3"/>
  <c r="L961" i="3"/>
  <c r="L962" i="3"/>
  <c r="L963" i="3"/>
  <c r="L964" i="3"/>
  <c r="L965" i="3"/>
  <c r="L966" i="3"/>
  <c r="L967" i="3"/>
  <c r="L968" i="3"/>
  <c r="L969" i="3"/>
  <c r="L970" i="3"/>
  <c r="L971" i="3"/>
  <c r="L972" i="3"/>
  <c r="L973" i="3"/>
  <c r="L974" i="3"/>
  <c r="L975" i="3"/>
  <c r="L976" i="3"/>
  <c r="L977" i="3"/>
  <c r="L978" i="3"/>
  <c r="L979" i="3"/>
  <c r="L980" i="3"/>
  <c r="L981" i="3"/>
  <c r="L982" i="3"/>
  <c r="L983" i="3"/>
  <c r="L984" i="3"/>
  <c r="L985" i="3"/>
  <c r="L986" i="3"/>
  <c r="L987" i="3"/>
  <c r="L988" i="3"/>
  <c r="L989" i="3"/>
  <c r="L990" i="3"/>
  <c r="L991" i="3"/>
  <c r="L992" i="3"/>
  <c r="L993" i="3"/>
  <c r="L994" i="3"/>
  <c r="L995" i="3"/>
  <c r="L996" i="3"/>
  <c r="L997" i="3"/>
  <c r="L998" i="3"/>
  <c r="L999" i="3"/>
  <c r="L1000" i="3"/>
  <c r="L1001" i="3"/>
  <c r="L1002" i="3"/>
  <c r="L1003" i="3"/>
  <c r="L1004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C5" i="3"/>
  <c r="M5" i="3" s="1"/>
  <c r="C6" i="3"/>
  <c r="M6" i="3" s="1"/>
  <c r="C7" i="3"/>
  <c r="M7" i="3" s="1"/>
  <c r="C8" i="3"/>
  <c r="M8" i="3" s="1"/>
  <c r="C9" i="3"/>
  <c r="M9" i="3" s="1"/>
  <c r="C10" i="3"/>
  <c r="M10" i="3" s="1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C789" i="3"/>
  <c r="C790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70" i="3"/>
  <c r="C871" i="3"/>
  <c r="C872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89" i="3"/>
  <c r="C890" i="3"/>
  <c r="C891" i="3"/>
  <c r="C892" i="3"/>
  <c r="C893" i="3"/>
  <c r="C894" i="3"/>
  <c r="C895" i="3"/>
  <c r="C896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913" i="3"/>
  <c r="C914" i="3"/>
  <c r="C915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32" i="3"/>
  <c r="C933" i="3"/>
  <c r="C93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51" i="3"/>
  <c r="C952" i="3"/>
  <c r="C953" i="3"/>
  <c r="C954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71" i="3"/>
  <c r="C972" i="3"/>
  <c r="C973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90" i="3"/>
  <c r="C991" i="3"/>
  <c r="C992" i="3"/>
  <c r="C993" i="3"/>
  <c r="C994" i="3"/>
  <c r="C995" i="3"/>
  <c r="C996" i="3"/>
  <c r="C997" i="3"/>
  <c r="C998" i="3"/>
  <c r="C999" i="3"/>
  <c r="C1000" i="3"/>
  <c r="C1001" i="3"/>
  <c r="C1002" i="3"/>
  <c r="C1003" i="3"/>
  <c r="C1004" i="3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4" i="4"/>
  <c r="G775" i="4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G972" i="4"/>
  <c r="G973" i="4"/>
  <c r="G974" i="4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2" i="4"/>
  <c r="G1003" i="4"/>
  <c r="G100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0" i="4"/>
  <c r="F411" i="4"/>
  <c r="F412" i="4"/>
  <c r="F413" i="4"/>
  <c r="F414" i="4"/>
  <c r="F415" i="4"/>
  <c r="F416" i="4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5" i="4"/>
  <c r="F456" i="4"/>
  <c r="F457" i="4"/>
  <c r="F458" i="4"/>
  <c r="F459" i="4"/>
  <c r="F460" i="4"/>
  <c r="F461" i="4"/>
  <c r="F462" i="4"/>
  <c r="F463" i="4"/>
  <c r="F464" i="4"/>
  <c r="F465" i="4"/>
  <c r="F466" i="4"/>
  <c r="F467" i="4"/>
  <c r="F468" i="4"/>
  <c r="F469" i="4"/>
  <c r="F470" i="4"/>
  <c r="F471" i="4"/>
  <c r="F472" i="4"/>
  <c r="F473" i="4"/>
  <c r="F474" i="4"/>
  <c r="F475" i="4"/>
  <c r="F476" i="4"/>
  <c r="F477" i="4"/>
  <c r="F478" i="4"/>
  <c r="F479" i="4"/>
  <c r="F480" i="4"/>
  <c r="F481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F494" i="4"/>
  <c r="F495" i="4"/>
  <c r="F496" i="4"/>
  <c r="F497" i="4"/>
  <c r="F498" i="4"/>
  <c r="F499" i="4"/>
  <c r="F500" i="4"/>
  <c r="F501" i="4"/>
  <c r="F502" i="4"/>
  <c r="F503" i="4"/>
  <c r="F504" i="4"/>
  <c r="F505" i="4"/>
  <c r="F506" i="4"/>
  <c r="F507" i="4"/>
  <c r="F508" i="4"/>
  <c r="F509" i="4"/>
  <c r="F510" i="4"/>
  <c r="F511" i="4"/>
  <c r="F512" i="4"/>
  <c r="F513" i="4"/>
  <c r="F514" i="4"/>
  <c r="F515" i="4"/>
  <c r="F516" i="4"/>
  <c r="F517" i="4"/>
  <c r="F518" i="4"/>
  <c r="F519" i="4"/>
  <c r="F520" i="4"/>
  <c r="F521" i="4"/>
  <c r="F522" i="4"/>
  <c r="F523" i="4"/>
  <c r="F524" i="4"/>
  <c r="F525" i="4"/>
  <c r="F526" i="4"/>
  <c r="F527" i="4"/>
  <c r="F528" i="4"/>
  <c r="F529" i="4"/>
  <c r="F530" i="4"/>
  <c r="F531" i="4"/>
  <c r="F532" i="4"/>
  <c r="F533" i="4"/>
  <c r="F534" i="4"/>
  <c r="F535" i="4"/>
  <c r="F536" i="4"/>
  <c r="F537" i="4"/>
  <c r="F538" i="4"/>
  <c r="F539" i="4"/>
  <c r="F540" i="4"/>
  <c r="F541" i="4"/>
  <c r="F542" i="4"/>
  <c r="F543" i="4"/>
  <c r="F544" i="4"/>
  <c r="F545" i="4"/>
  <c r="F546" i="4"/>
  <c r="F547" i="4"/>
  <c r="F548" i="4"/>
  <c r="F549" i="4"/>
  <c r="F550" i="4"/>
  <c r="F551" i="4"/>
  <c r="F552" i="4"/>
  <c r="F553" i="4"/>
  <c r="F554" i="4"/>
  <c r="F555" i="4"/>
  <c r="F556" i="4"/>
  <c r="F557" i="4"/>
  <c r="F558" i="4"/>
  <c r="F559" i="4"/>
  <c r="F560" i="4"/>
  <c r="F561" i="4"/>
  <c r="F562" i="4"/>
  <c r="F563" i="4"/>
  <c r="F564" i="4"/>
  <c r="F565" i="4"/>
  <c r="F566" i="4"/>
  <c r="F567" i="4"/>
  <c r="F568" i="4"/>
  <c r="F569" i="4"/>
  <c r="F570" i="4"/>
  <c r="F571" i="4"/>
  <c r="F572" i="4"/>
  <c r="F573" i="4"/>
  <c r="F574" i="4"/>
  <c r="F575" i="4"/>
  <c r="F576" i="4"/>
  <c r="F577" i="4"/>
  <c r="F578" i="4"/>
  <c r="F579" i="4"/>
  <c r="F580" i="4"/>
  <c r="F581" i="4"/>
  <c r="F582" i="4"/>
  <c r="F583" i="4"/>
  <c r="F584" i="4"/>
  <c r="F585" i="4"/>
  <c r="F586" i="4"/>
  <c r="F587" i="4"/>
  <c r="F588" i="4"/>
  <c r="F589" i="4"/>
  <c r="F590" i="4"/>
  <c r="F591" i="4"/>
  <c r="F592" i="4"/>
  <c r="F593" i="4"/>
  <c r="F594" i="4"/>
  <c r="F595" i="4"/>
  <c r="F596" i="4"/>
  <c r="F597" i="4"/>
  <c r="F598" i="4"/>
  <c r="F599" i="4"/>
  <c r="F600" i="4"/>
  <c r="F601" i="4"/>
  <c r="F602" i="4"/>
  <c r="F603" i="4"/>
  <c r="F604" i="4"/>
  <c r="F605" i="4"/>
  <c r="F606" i="4"/>
  <c r="F607" i="4"/>
  <c r="F608" i="4"/>
  <c r="F609" i="4"/>
  <c r="F610" i="4"/>
  <c r="F611" i="4"/>
  <c r="F612" i="4"/>
  <c r="F613" i="4"/>
  <c r="F614" i="4"/>
  <c r="F615" i="4"/>
  <c r="F616" i="4"/>
  <c r="F617" i="4"/>
  <c r="F618" i="4"/>
  <c r="F619" i="4"/>
  <c r="F620" i="4"/>
  <c r="F621" i="4"/>
  <c r="F622" i="4"/>
  <c r="F623" i="4"/>
  <c r="F624" i="4"/>
  <c r="F625" i="4"/>
  <c r="F626" i="4"/>
  <c r="F627" i="4"/>
  <c r="F628" i="4"/>
  <c r="F629" i="4"/>
  <c r="F630" i="4"/>
  <c r="F631" i="4"/>
  <c r="F632" i="4"/>
  <c r="F633" i="4"/>
  <c r="F634" i="4"/>
  <c r="F635" i="4"/>
  <c r="F636" i="4"/>
  <c r="F637" i="4"/>
  <c r="F638" i="4"/>
  <c r="F639" i="4"/>
  <c r="F640" i="4"/>
  <c r="F641" i="4"/>
  <c r="F642" i="4"/>
  <c r="F643" i="4"/>
  <c r="F644" i="4"/>
  <c r="F645" i="4"/>
  <c r="F646" i="4"/>
  <c r="F647" i="4"/>
  <c r="F648" i="4"/>
  <c r="F649" i="4"/>
  <c r="F650" i="4"/>
  <c r="F651" i="4"/>
  <c r="F652" i="4"/>
  <c r="F653" i="4"/>
  <c r="F654" i="4"/>
  <c r="F655" i="4"/>
  <c r="F656" i="4"/>
  <c r="F657" i="4"/>
  <c r="F658" i="4"/>
  <c r="F659" i="4"/>
  <c r="F660" i="4"/>
  <c r="F661" i="4"/>
  <c r="F662" i="4"/>
  <c r="F663" i="4"/>
  <c r="F664" i="4"/>
  <c r="F665" i="4"/>
  <c r="F666" i="4"/>
  <c r="F667" i="4"/>
  <c r="F668" i="4"/>
  <c r="F669" i="4"/>
  <c r="F670" i="4"/>
  <c r="F671" i="4"/>
  <c r="F672" i="4"/>
  <c r="F673" i="4"/>
  <c r="F674" i="4"/>
  <c r="F675" i="4"/>
  <c r="F676" i="4"/>
  <c r="F677" i="4"/>
  <c r="F678" i="4"/>
  <c r="F679" i="4"/>
  <c r="F680" i="4"/>
  <c r="F681" i="4"/>
  <c r="F682" i="4"/>
  <c r="F683" i="4"/>
  <c r="F684" i="4"/>
  <c r="F685" i="4"/>
  <c r="F686" i="4"/>
  <c r="F687" i="4"/>
  <c r="F688" i="4"/>
  <c r="F689" i="4"/>
  <c r="F690" i="4"/>
  <c r="F691" i="4"/>
  <c r="F692" i="4"/>
  <c r="F693" i="4"/>
  <c r="F694" i="4"/>
  <c r="F695" i="4"/>
  <c r="F696" i="4"/>
  <c r="F697" i="4"/>
  <c r="F698" i="4"/>
  <c r="F699" i="4"/>
  <c r="F700" i="4"/>
  <c r="F701" i="4"/>
  <c r="F702" i="4"/>
  <c r="F703" i="4"/>
  <c r="F704" i="4"/>
  <c r="F705" i="4"/>
  <c r="F706" i="4"/>
  <c r="F707" i="4"/>
  <c r="F708" i="4"/>
  <c r="F709" i="4"/>
  <c r="F710" i="4"/>
  <c r="F711" i="4"/>
  <c r="F712" i="4"/>
  <c r="F713" i="4"/>
  <c r="F714" i="4"/>
  <c r="F715" i="4"/>
  <c r="F716" i="4"/>
  <c r="F717" i="4"/>
  <c r="F718" i="4"/>
  <c r="F719" i="4"/>
  <c r="F720" i="4"/>
  <c r="F721" i="4"/>
  <c r="F722" i="4"/>
  <c r="F723" i="4"/>
  <c r="F724" i="4"/>
  <c r="F725" i="4"/>
  <c r="F726" i="4"/>
  <c r="F727" i="4"/>
  <c r="F728" i="4"/>
  <c r="F729" i="4"/>
  <c r="F730" i="4"/>
  <c r="F731" i="4"/>
  <c r="F732" i="4"/>
  <c r="F733" i="4"/>
  <c r="F734" i="4"/>
  <c r="F735" i="4"/>
  <c r="F736" i="4"/>
  <c r="F737" i="4"/>
  <c r="F738" i="4"/>
  <c r="F739" i="4"/>
  <c r="F740" i="4"/>
  <c r="F741" i="4"/>
  <c r="F742" i="4"/>
  <c r="F743" i="4"/>
  <c r="F744" i="4"/>
  <c r="F745" i="4"/>
  <c r="F746" i="4"/>
  <c r="F747" i="4"/>
  <c r="F748" i="4"/>
  <c r="F749" i="4"/>
  <c r="F750" i="4"/>
  <c r="F751" i="4"/>
  <c r="F752" i="4"/>
  <c r="F753" i="4"/>
  <c r="F754" i="4"/>
  <c r="F755" i="4"/>
  <c r="F756" i="4"/>
  <c r="F757" i="4"/>
  <c r="F758" i="4"/>
  <c r="F759" i="4"/>
  <c r="F760" i="4"/>
  <c r="F761" i="4"/>
  <c r="F762" i="4"/>
  <c r="F763" i="4"/>
  <c r="F764" i="4"/>
  <c r="F765" i="4"/>
  <c r="F766" i="4"/>
  <c r="F767" i="4"/>
  <c r="F768" i="4"/>
  <c r="F769" i="4"/>
  <c r="F770" i="4"/>
  <c r="F771" i="4"/>
  <c r="F772" i="4"/>
  <c r="F773" i="4"/>
  <c r="F774" i="4"/>
  <c r="F775" i="4"/>
  <c r="F776" i="4"/>
  <c r="F777" i="4"/>
  <c r="F778" i="4"/>
  <c r="F779" i="4"/>
  <c r="F780" i="4"/>
  <c r="F781" i="4"/>
  <c r="F782" i="4"/>
  <c r="F783" i="4"/>
  <c r="F784" i="4"/>
  <c r="F785" i="4"/>
  <c r="F786" i="4"/>
  <c r="F787" i="4"/>
  <c r="F788" i="4"/>
  <c r="F789" i="4"/>
  <c r="F790" i="4"/>
  <c r="F791" i="4"/>
  <c r="F792" i="4"/>
  <c r="F793" i="4"/>
  <c r="F794" i="4"/>
  <c r="F795" i="4"/>
  <c r="F796" i="4"/>
  <c r="F797" i="4"/>
  <c r="F798" i="4"/>
  <c r="F799" i="4"/>
  <c r="F800" i="4"/>
  <c r="F801" i="4"/>
  <c r="F802" i="4"/>
  <c r="F803" i="4"/>
  <c r="F804" i="4"/>
  <c r="F805" i="4"/>
  <c r="F806" i="4"/>
  <c r="F807" i="4"/>
  <c r="F808" i="4"/>
  <c r="F809" i="4"/>
  <c r="F810" i="4"/>
  <c r="F811" i="4"/>
  <c r="F812" i="4"/>
  <c r="F813" i="4"/>
  <c r="F814" i="4"/>
  <c r="F815" i="4"/>
  <c r="F816" i="4"/>
  <c r="F817" i="4"/>
  <c r="F818" i="4"/>
  <c r="F819" i="4"/>
  <c r="F820" i="4"/>
  <c r="F821" i="4"/>
  <c r="F822" i="4"/>
  <c r="F823" i="4"/>
  <c r="F824" i="4"/>
  <c r="F825" i="4"/>
  <c r="F826" i="4"/>
  <c r="F827" i="4"/>
  <c r="F828" i="4"/>
  <c r="F829" i="4"/>
  <c r="F830" i="4"/>
  <c r="F831" i="4"/>
  <c r="F832" i="4"/>
  <c r="F833" i="4"/>
  <c r="F834" i="4"/>
  <c r="F835" i="4"/>
  <c r="F836" i="4"/>
  <c r="F837" i="4"/>
  <c r="F838" i="4"/>
  <c r="F839" i="4"/>
  <c r="F840" i="4"/>
  <c r="F841" i="4"/>
  <c r="F842" i="4"/>
  <c r="F843" i="4"/>
  <c r="F844" i="4"/>
  <c r="F845" i="4"/>
  <c r="F846" i="4"/>
  <c r="F847" i="4"/>
  <c r="F848" i="4"/>
  <c r="F849" i="4"/>
  <c r="F850" i="4"/>
  <c r="F851" i="4"/>
  <c r="F852" i="4"/>
  <c r="F853" i="4"/>
  <c r="F854" i="4"/>
  <c r="F855" i="4"/>
  <c r="F856" i="4"/>
  <c r="F857" i="4"/>
  <c r="F858" i="4"/>
  <c r="F859" i="4"/>
  <c r="F860" i="4"/>
  <c r="F861" i="4"/>
  <c r="F862" i="4"/>
  <c r="F863" i="4"/>
  <c r="F864" i="4"/>
  <c r="F865" i="4"/>
  <c r="F866" i="4"/>
  <c r="F867" i="4"/>
  <c r="F868" i="4"/>
  <c r="F869" i="4"/>
  <c r="F870" i="4"/>
  <c r="F871" i="4"/>
  <c r="F872" i="4"/>
  <c r="F873" i="4"/>
  <c r="F874" i="4"/>
  <c r="F875" i="4"/>
  <c r="F876" i="4"/>
  <c r="F877" i="4"/>
  <c r="F878" i="4"/>
  <c r="F879" i="4"/>
  <c r="F880" i="4"/>
  <c r="F881" i="4"/>
  <c r="F882" i="4"/>
  <c r="F883" i="4"/>
  <c r="F884" i="4"/>
  <c r="F885" i="4"/>
  <c r="F886" i="4"/>
  <c r="F887" i="4"/>
  <c r="F888" i="4"/>
  <c r="F889" i="4"/>
  <c r="F890" i="4"/>
  <c r="F891" i="4"/>
  <c r="F892" i="4"/>
  <c r="F893" i="4"/>
  <c r="F894" i="4"/>
  <c r="F895" i="4"/>
  <c r="F896" i="4"/>
  <c r="F897" i="4"/>
  <c r="F898" i="4"/>
  <c r="F899" i="4"/>
  <c r="F900" i="4"/>
  <c r="F901" i="4"/>
  <c r="F902" i="4"/>
  <c r="F903" i="4"/>
  <c r="F904" i="4"/>
  <c r="F905" i="4"/>
  <c r="F906" i="4"/>
  <c r="F907" i="4"/>
  <c r="F908" i="4"/>
  <c r="F909" i="4"/>
  <c r="F910" i="4"/>
  <c r="F911" i="4"/>
  <c r="F912" i="4"/>
  <c r="F913" i="4"/>
  <c r="F914" i="4"/>
  <c r="F915" i="4"/>
  <c r="F916" i="4"/>
  <c r="F917" i="4"/>
  <c r="F918" i="4"/>
  <c r="F919" i="4"/>
  <c r="F920" i="4"/>
  <c r="F921" i="4"/>
  <c r="F922" i="4"/>
  <c r="F923" i="4"/>
  <c r="F924" i="4"/>
  <c r="F925" i="4"/>
  <c r="F926" i="4"/>
  <c r="F927" i="4"/>
  <c r="F928" i="4"/>
  <c r="F929" i="4"/>
  <c r="F930" i="4"/>
  <c r="F931" i="4"/>
  <c r="F932" i="4"/>
  <c r="F933" i="4"/>
  <c r="F934" i="4"/>
  <c r="F935" i="4"/>
  <c r="F936" i="4"/>
  <c r="F937" i="4"/>
  <c r="F938" i="4"/>
  <c r="F939" i="4"/>
  <c r="F940" i="4"/>
  <c r="F941" i="4"/>
  <c r="F942" i="4"/>
  <c r="F943" i="4"/>
  <c r="F944" i="4"/>
  <c r="F945" i="4"/>
  <c r="F946" i="4"/>
  <c r="F947" i="4"/>
  <c r="F948" i="4"/>
  <c r="F949" i="4"/>
  <c r="F950" i="4"/>
  <c r="F951" i="4"/>
  <c r="F952" i="4"/>
  <c r="F953" i="4"/>
  <c r="F954" i="4"/>
  <c r="F955" i="4"/>
  <c r="F956" i="4"/>
  <c r="F957" i="4"/>
  <c r="F958" i="4"/>
  <c r="F959" i="4"/>
  <c r="F960" i="4"/>
  <c r="F961" i="4"/>
  <c r="F962" i="4"/>
  <c r="F963" i="4"/>
  <c r="F964" i="4"/>
  <c r="F965" i="4"/>
  <c r="F966" i="4"/>
  <c r="F967" i="4"/>
  <c r="F968" i="4"/>
  <c r="F969" i="4"/>
  <c r="F970" i="4"/>
  <c r="F971" i="4"/>
  <c r="F972" i="4"/>
  <c r="F973" i="4"/>
  <c r="F974" i="4"/>
  <c r="F975" i="4"/>
  <c r="F976" i="4"/>
  <c r="F977" i="4"/>
  <c r="F978" i="4"/>
  <c r="F979" i="4"/>
  <c r="F980" i="4"/>
  <c r="F981" i="4"/>
  <c r="F982" i="4"/>
  <c r="F983" i="4"/>
  <c r="F984" i="4"/>
  <c r="F985" i="4"/>
  <c r="F986" i="4"/>
  <c r="F987" i="4"/>
  <c r="F988" i="4"/>
  <c r="F989" i="4"/>
  <c r="F990" i="4"/>
  <c r="F991" i="4"/>
  <c r="F992" i="4"/>
  <c r="F993" i="4"/>
  <c r="F994" i="4"/>
  <c r="F995" i="4"/>
  <c r="F996" i="4"/>
  <c r="F997" i="4"/>
  <c r="F998" i="4"/>
  <c r="F999" i="4"/>
  <c r="F1000" i="4"/>
  <c r="F1001" i="4"/>
  <c r="F1002" i="4"/>
  <c r="F1003" i="4"/>
  <c r="F1004" i="4"/>
  <c r="C4" i="5"/>
  <c r="AA5" i="2" l="1"/>
  <c r="C47" i="1"/>
  <c r="B44" i="1"/>
  <c r="D14" i="1"/>
  <c r="D13" i="1"/>
  <c r="D12" i="1"/>
  <c r="D17" i="1"/>
  <c r="D11" i="1"/>
  <c r="B8" i="1"/>
  <c r="B6" i="1"/>
  <c r="B5" i="1"/>
  <c r="G2" i="1"/>
  <c r="D16" i="1"/>
  <c r="D15" i="1"/>
  <c r="B33" i="1"/>
  <c r="B34" i="1"/>
  <c r="B35" i="1"/>
  <c r="B36" i="1"/>
  <c r="B37" i="1"/>
  <c r="B38" i="1"/>
  <c r="B39" i="1"/>
  <c r="B40" i="1"/>
  <c r="B41" i="1"/>
  <c r="B42" i="1"/>
  <c r="B29" i="1"/>
  <c r="B27" i="1"/>
  <c r="B28" i="1"/>
  <c r="B22" i="1"/>
  <c r="B23" i="1"/>
  <c r="B24" i="1"/>
  <c r="B25" i="1"/>
  <c r="B26" i="1"/>
  <c r="K7" i="3"/>
  <c r="K8" i="3"/>
  <c r="L8" i="3" s="1"/>
  <c r="K10" i="3"/>
  <c r="C33" i="1" l="1"/>
  <c r="E33" i="1"/>
  <c r="F33" i="1"/>
  <c r="G33" i="1"/>
  <c r="H33" i="1"/>
  <c r="C34" i="1"/>
  <c r="E34" i="1"/>
  <c r="F34" i="1"/>
  <c r="G34" i="1"/>
  <c r="H34" i="1"/>
  <c r="C35" i="1"/>
  <c r="E35" i="1"/>
  <c r="F35" i="1"/>
  <c r="G35" i="1"/>
  <c r="H35" i="1"/>
  <c r="C36" i="1"/>
  <c r="E36" i="1"/>
  <c r="F36" i="1"/>
  <c r="G36" i="1"/>
  <c r="H36" i="1"/>
  <c r="C37" i="1"/>
  <c r="E37" i="1"/>
  <c r="F37" i="1"/>
  <c r="G37" i="1"/>
  <c r="H37" i="1"/>
  <c r="C38" i="1"/>
  <c r="E38" i="1"/>
  <c r="F38" i="1"/>
  <c r="G38" i="1"/>
  <c r="H38" i="1"/>
  <c r="C39" i="1"/>
  <c r="E39" i="1"/>
  <c r="F39" i="1"/>
  <c r="G39" i="1"/>
  <c r="H39" i="1"/>
  <c r="C40" i="1"/>
  <c r="E40" i="1"/>
  <c r="F40" i="1"/>
  <c r="G40" i="1"/>
  <c r="H40" i="1"/>
  <c r="C41" i="1"/>
  <c r="E41" i="1"/>
  <c r="F41" i="1"/>
  <c r="G41" i="1"/>
  <c r="H41" i="1"/>
  <c r="C42" i="1"/>
  <c r="E42" i="1"/>
  <c r="F42" i="1"/>
  <c r="G42" i="1"/>
  <c r="H42" i="1"/>
  <c r="C29" i="1"/>
  <c r="D29" i="1"/>
  <c r="F29" i="1"/>
  <c r="C27" i="1"/>
  <c r="D27" i="1"/>
  <c r="F27" i="1"/>
  <c r="C28" i="1"/>
  <c r="D28" i="1"/>
  <c r="F28" i="1"/>
  <c r="C22" i="1"/>
  <c r="D22" i="1"/>
  <c r="F22" i="1"/>
  <c r="C23" i="1"/>
  <c r="D23" i="1"/>
  <c r="F23" i="1"/>
  <c r="C24" i="1"/>
  <c r="D24" i="1"/>
  <c r="F24" i="1"/>
  <c r="C25" i="1"/>
  <c r="D25" i="1"/>
  <c r="F25" i="1"/>
  <c r="C26" i="1"/>
  <c r="D26" i="1"/>
  <c r="F26" i="1"/>
  <c r="L7" i="3"/>
  <c r="W6" i="2"/>
  <c r="AA6" i="2" s="1"/>
  <c r="AA7" i="2"/>
  <c r="L10" i="3"/>
  <c r="W7" i="2"/>
</calcChain>
</file>

<file path=xl/sharedStrings.xml><?xml version="1.0" encoding="utf-8"?>
<sst xmlns="http://schemas.openxmlformats.org/spreadsheetml/2006/main" count="222" uniqueCount="140">
  <si>
    <t>Setări</t>
  </si>
  <si>
    <t>Data de referință pentru termene și listele folosite în registru.</t>
  </si>
  <si>
    <t>Data de referință</t>
  </si>
  <si>
    <t>Tipul procesului-verbal</t>
  </si>
  <si>
    <t>La terminarea lucrărilor</t>
  </si>
  <si>
    <t>De suspendare a recepției</t>
  </si>
  <si>
    <t>Recepție finală</t>
  </si>
  <si>
    <t>Decizia comisiei</t>
  </si>
  <si>
    <t>Admisă</t>
  </si>
  <si>
    <t>Respinsă</t>
  </si>
  <si>
    <t>Suspendată</t>
  </si>
  <si>
    <t>Gravitate</t>
  </si>
  <si>
    <t>Minoră</t>
  </si>
  <si>
    <t>Afectează utilizarea</t>
  </si>
  <si>
    <t>Cerință fundamentală</t>
  </si>
  <si>
    <t>Calitate în comisie</t>
  </si>
  <si>
    <t>Președinte</t>
  </si>
  <si>
    <t>Membru</t>
  </si>
  <si>
    <t>Secretariat (diriginte de șantier)</t>
  </si>
  <si>
    <t>Invitat</t>
  </si>
  <si>
    <t>Comisia de recepție</t>
  </si>
  <si>
    <t>Membrii comisiei și ceilalți participanți, pentru fiecare proces-verbal. Primii 8 apar automat la semnături.</t>
  </si>
  <si>
    <t>Nr. PV</t>
  </si>
  <si>
    <t>Nume și prenume</t>
  </si>
  <si>
    <t>Calitate</t>
  </si>
  <si>
    <t>Reprezintă / autoritatea care l-a desemnat</t>
  </si>
  <si>
    <t>Verificare</t>
  </si>
  <si>
    <t>cheie</t>
  </si>
  <si>
    <t>1</t>
  </si>
  <si>
    <t>Dan Ilie</t>
  </si>
  <si>
    <t>Investitor – Exemplu Distribuție SRL</t>
  </si>
  <si>
    <t>Ing. Radu Marin</t>
  </si>
  <si>
    <t>Primăria Municipiului Ploiești</t>
  </si>
  <si>
    <t>Ing. Carmen Vlad</t>
  </si>
  <si>
    <t>Specialist construcții, desemnat de investitor</t>
  </si>
  <si>
    <t>Ing. Mihai Sava</t>
  </si>
  <si>
    <t>Diriginte de șantier autorizat</t>
  </si>
  <si>
    <t>2</t>
  </si>
  <si>
    <t>Ing. Paul Enache</t>
  </si>
  <si>
    <t>Specialist instalații, desemnat de investitor</t>
  </si>
  <si>
    <t>Arh. Ioana Dumitru</t>
  </si>
  <si>
    <t>Proiectant – Studio Proiect SRL</t>
  </si>
  <si>
    <t>Ing. George Ionescu</t>
  </si>
  <si>
    <t>Executant – Construct Plus SRL</t>
  </si>
  <si>
    <t>3</t>
  </si>
  <si>
    <t>Ana Popescu</t>
  </si>
  <si>
    <t>Beneficiar (proprietar)</t>
  </si>
  <si>
    <t>Sorin Neagu</t>
  </si>
  <si>
    <t>Executant – Instal Rapid SRL</t>
  </si>
  <si>
    <t>Constatări, defecte și remedieri</t>
  </si>
  <si>
    <t>Tot ce găsește comisia la inspecție: descrierea, locul, gravitatea, măsura de remediere, cine răspunde și termenul. Starea se calculează singură.</t>
  </si>
  <si>
    <t>Nr.</t>
  </si>
  <si>
    <t>Constatare / defect</t>
  </si>
  <si>
    <t>Localizare</t>
  </si>
  <si>
    <t>Măsura de remediere</t>
  </si>
  <si>
    <t>Responsabil</t>
  </si>
  <si>
    <t>Termen de remediere</t>
  </si>
  <si>
    <t>Data remedierii</t>
  </si>
  <si>
    <t>Stare</t>
  </si>
  <si>
    <t>Infiltrații de apă în tavanul sălii de ședințe, sub terasă</t>
  </si>
  <si>
    <t>Etaj 1, sala de ședințe</t>
  </si>
  <si>
    <t>Refacerea hidroizolației terasei pe zona afectată și a tencuielii</t>
  </si>
  <si>
    <t>Construct Plus SRL</t>
  </si>
  <si>
    <t>Nu sunt montați hidranții interiori prevăzuți în avizul de securitate la incendiu</t>
  </si>
  <si>
    <t>Etaj 1, holul central</t>
  </si>
  <si>
    <t>Montarea și probarea celor 2 hidranți interiori</t>
  </si>
  <si>
    <t>Fisuri fine în tencuiala casei scării</t>
  </si>
  <si>
    <t>Casa scării, între parter și etaj</t>
  </si>
  <si>
    <t>Chituire și zugrăvire</t>
  </si>
  <si>
    <t>Lipsește plinta pe 12 m de hol</t>
  </si>
  <si>
    <t>Etaj 1, hol</t>
  </si>
  <si>
    <t>Montare plintă</t>
  </si>
  <si>
    <t>Retușuri de vopsea la 3 uși</t>
  </si>
  <si>
    <t>Parter, birouri 1–3</t>
  </si>
  <si>
    <t>Retușuri vopsea</t>
  </si>
  <si>
    <t>Două plăci de faianță fisurate după montaj</t>
  </si>
  <si>
    <t>Baie, peretele cu duș</t>
  </si>
  <si>
    <t>Înlocuirea plăcilor fisurate</t>
  </si>
  <si>
    <t>Instal Rapid SRL</t>
  </si>
  <si>
    <t>Registrul recepțiilor</t>
  </si>
  <si>
    <t>Un rând pentru fiecare proces-verbal: lucrarea, contractul, comisia, valoarea, decizia și garanția. Termenele și verificările se calculează din HG nr. 343/2017.</t>
  </si>
  <si>
    <t>Data</t>
  </si>
  <si>
    <t>Lucrarea / investiția</t>
  </si>
  <si>
    <t>Adresa</t>
  </si>
  <si>
    <t>Nr. cadastral / carte funciară</t>
  </si>
  <si>
    <t>Contract nr. / data</t>
  </si>
  <si>
    <t>Investitor (beneficiar)</t>
  </si>
  <si>
    <t>Executant</t>
  </si>
  <si>
    <t>Autorizația de construire</t>
  </si>
  <si>
    <t>Comisia a lucrat de la</t>
  </si>
  <si>
    <t>până la</t>
  </si>
  <si>
    <t>Capacități fizice realizate</t>
  </si>
  <si>
    <t>Valoarea finală fără TVA</t>
  </si>
  <si>
    <t>Cota TVA</t>
  </si>
  <si>
    <t>Data aprobării de către investitor</t>
  </si>
  <si>
    <t>Garanție (luni)</t>
  </si>
  <si>
    <t>Alte constatări</t>
  </si>
  <si>
    <t>TVA</t>
  </si>
  <si>
    <t>Valoare cu TVA</t>
  </si>
  <si>
    <t>Constatări deschise</t>
  </si>
  <si>
    <t>Garanție până la</t>
  </si>
  <si>
    <t>Recepția finală până la</t>
  </si>
  <si>
    <t>Membri în comisie</t>
  </si>
  <si>
    <t>Renovare și extindere clădire de birouri P+1</t>
  </si>
  <si>
    <t>Str. Gării nr. 10, Ploiești, jud. Prahova</t>
  </si>
  <si>
    <t>Nr. cadastral 134567 / CF 134567 Ploiești</t>
  </si>
  <si>
    <t>45 / 12.03.2026</t>
  </si>
  <si>
    <t>Exemplu Distribuție SRL</t>
  </si>
  <si>
    <t>AC nr. 112 / 20.02.2026, Primăria Municipiului Ploiești</t>
  </si>
  <si>
    <t>Clădire P+1, 640 mp desfășurați</t>
  </si>
  <si>
    <t>Se reia recepția după remedierea infiltrațiilor și montarea hidranților.</t>
  </si>
  <si>
    <t>Clădire P+1, 640 mp desfășurați; 14 birouri, sală de ședințe, grupuri sanitare</t>
  </si>
  <si>
    <t>Aspectele din PV de suspendare nr. 1 au fost remediate.</t>
  </si>
  <si>
    <t>Renovare baie apartament</t>
  </si>
  <si>
    <t>Str. Zizinului nr. 14, ap. 7, Brașov</t>
  </si>
  <si>
    <t>12 / 01.09.2026</t>
  </si>
  <si>
    <t>Baie 6 mp: faianță, gresie, obiecte sanitare</t>
  </si>
  <si>
    <t>Lucrare fără autorizație de construire (lucrări interioare).</t>
  </si>
  <si>
    <t>Alege nr. PV:</t>
  </si>
  <si>
    <t>← nu se printează</t>
  </si>
  <si>
    <t>APROB ADMITEREA / RESPINGEREA</t>
  </si>
  <si>
    <t>Semnătura ...........................</t>
  </si>
  <si>
    <t>1. Imobilul:</t>
  </si>
  <si>
    <t>2. Autorizația de construire:</t>
  </si>
  <si>
    <t>3. Comisia a lucrat:</t>
  </si>
  <si>
    <t>4. Capacități realizate:</t>
  </si>
  <si>
    <t>5. Valoarea finală:</t>
  </si>
  <si>
    <t>6. Perioada de garanție:</t>
  </si>
  <si>
    <t>7. Alte constatări:</t>
  </si>
  <si>
    <t>Componența comisiei și participanții</t>
  </si>
  <si>
    <t>Reprezintă</t>
  </si>
  <si>
    <t>Semnătura</t>
  </si>
  <si>
    <t>Constatările comisiei și remedieri</t>
  </si>
  <si>
    <t>Constatare</t>
  </si>
  <si>
    <t>Termen</t>
  </si>
  <si>
    <t>În urma constatărilor făcute, comisia decide:</t>
  </si>
  <si>
    <t>Prezentul proces-verbal conține constatările comisiei. După semnare, se pot cere remedieri, penalizări sau diminuări de valoare doar pentru aspectele consemnate aici, cu excepția viciilor ascunse (HG nr. 343/2017, art. 21).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</si>
  <si>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</si>
  <si>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</si>
  <si>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modelexcel.ro/model-proces-verbal-receptie-lucrari-excel/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</si>
</sst>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33691E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b/>
      <sz val="12"/>
      <color theme="1"/>
      <name val="Calibri"/>
      <family val="2"/>
    </font>
    <font>
      <sz val="10"/>
      <color rgb="FFFFFFFF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rgb="FF5D6B64"/>
      <name val="Calibri"/>
      <family val="2"/>
    </font>
    <font>
      <b/>
      <sz val="14"/>
      <color rgb="FF33691E"/>
      <name val="Calibri"/>
      <family val="2"/>
    </font>
    <font>
      <b/>
      <sz val="10"/>
      <color rgb="FF33691E"/>
      <name val="Calibri"/>
      <family val="2"/>
    </font>
    <font>
      <b/>
      <sz val="11"/>
      <color theme="1"/>
      <name val="Calibri"/>
      <family val="2"/>
    </font>
    <font>
      <i/>
      <sz val="8"/>
      <color rgb="FF5D6B64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7FBF8"/>
        <bgColor indexed="64"/>
      </patternFill>
    </fill>
    <fill>
      <patternFill patternType="solid">
        <fgColor rgb="FF33691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F0E6"/>
        <bgColor indexed="64"/>
      </patternFill>
    </fill>
  </fills>
  <borders count="2">
    <border>
      <left/>
      <right/>
      <top/>
      <bottom/>
      <diagonal/>
    </border>
    <border>
      <left style="thin">
        <color rgb="FFD3DCD3"/>
      </left>
      <right style="thin">
        <color rgb="FFD3DCD3"/>
      </right>
      <top style="thin">
        <color rgb="FFD3DCD3"/>
      </top>
      <bottom style="thin">
        <color rgb="FFD3DCD3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4" fontId="1" fillId="2" borderId="0" xfId="0" applyNumberFormat="1" applyFont="1" applyFill="1"/>
    <xf numFmtId="0" fontId="4" fillId="0" borderId="0" xfId="0" applyFont="1"/>
    <xf numFmtId="0" fontId="5" fillId="3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6" fillId="0" borderId="1" xfId="0" applyFont="1" applyBorder="1"/>
    <xf numFmtId="49" fontId="1" fillId="2" borderId="1" xfId="0" applyNumberFormat="1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vertical="top" wrapText="1"/>
    </xf>
    <xf numFmtId="9" fontId="1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4" fontId="1" fillId="4" borderId="1" xfId="0" applyNumberFormat="1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center" vertical="top" wrapText="1"/>
    </xf>
    <xf numFmtId="49" fontId="7" fillId="5" borderId="0" xfId="0" applyNumberFormat="1" applyFont="1" applyFill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3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14" fontId="10" fillId="0" borderId="0" xfId="0" applyNumberFormat="1" applyFont="1" applyAlignment="1">
      <alignment vertical="top"/>
    </xf>
    <xf numFmtId="0" fontId="14" fillId="0" borderId="0" xfId="0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9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7">
    <dxf>
      <font>
        <b/>
        <i val="0"/>
        <color rgb="FFFFFFFF"/>
      </font>
      <fill>
        <patternFill>
          <bgColor rgb="FFB4322A"/>
        </patternFill>
      </fill>
    </dxf>
    <dxf>
      <font>
        <b/>
        <i val="0"/>
        <color rgb="FF327D2E"/>
      </font>
    </dxf>
    <dxf>
      <font>
        <b/>
        <i val="0"/>
        <color rgb="FFB4322A"/>
      </font>
    </dxf>
    <dxf>
      <font>
        <color rgb="FFB4322A"/>
      </font>
    </dxf>
    <dxf>
      <font>
        <color rgb="FF327D2E"/>
      </font>
    </dxf>
    <dxf>
      <border>
        <left style="thin">
          <color rgb="FFD3DCD3"/>
        </left>
        <right style="thin">
          <color rgb="FFD3DCD3"/>
        </right>
        <top style="thin">
          <color rgb="FFD3DCD3"/>
        </top>
        <bottom style="thin">
          <color rgb="FFD3DCD3"/>
        </bottom>
      </border>
    </dxf>
    <dxf>
      <border>
        <left style="thin">
          <color rgb="FFD3DCD3"/>
        </left>
        <right style="thin">
          <color rgb="FFD3DCD3"/>
        </right>
        <top style="thin">
          <color rgb="FFD3DCD3"/>
        </top>
        <bottom style="thin">
          <color rgb="FFD3DCD3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proces-verbal-receptie-lucrari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42B63-6709-48AA-A4C1-E98C698CC9DE}">
  <sheetPr>
    <pageSetUpPr fitToPage="1"/>
  </sheetPr>
  <dimension ref="B1:ZZ1000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6.7109375" style="1" customWidth="1"/>
    <col min="3" max="3" width="36.7109375" style="1" customWidth="1"/>
    <col min="4" max="4" width="14.7109375" style="1" customWidth="1"/>
    <col min="5" max="5" width="13.7109375" style="1" customWidth="1"/>
    <col min="6" max="6" width="19.7109375" style="1" customWidth="1"/>
    <col min="7" max="7" width="11.7109375" style="1" customWidth="1"/>
    <col min="8" max="8" width="17.7109375" style="1" customWidth="1"/>
    <col min="9" max="9" width="3.7109375" style="1" customWidth="1"/>
    <col min="10" max="10" width="14.7109375" style="1" customWidth="1"/>
    <col min="11" max="11" width="10.7109375" style="1" customWidth="1"/>
    <col min="12" max="16384" width="11.42578125" style="1"/>
  </cols>
  <sheetData>
    <row r="1" spans="2:11" ht="15.75" x14ac:dyDescent="0.25">
      <c r="G1" s="28" t="s">
        <v>120</v>
      </c>
      <c r="J1" s="5" t="s">
        <v>118</v>
      </c>
      <c r="K1" s="26" t="s">
        <v>37</v>
      </c>
    </row>
    <row r="2" spans="2:11" x14ac:dyDescent="0.2">
      <c r="G2" s="29" t="str">
        <f>IF(RP=0,"","Investitor: "&amp;INDEX('Registru recepții'!$I$5:$I$504,RP))</f>
        <v>Investitor: Exemplu Distribuție SRL</v>
      </c>
      <c r="J2" s="3" t="s">
        <v>119</v>
      </c>
    </row>
    <row r="3" spans="2:11" x14ac:dyDescent="0.2">
      <c r="G3" s="30" t="s">
        <v>121</v>
      </c>
      <c r="K3" s="27">
        <f>IFERROR(MATCH(K1,'Registru recepții'!$B$5:$B$504,0),0)</f>
        <v>2</v>
      </c>
    </row>
    <row r="5" spans="2:11" ht="18.75" x14ac:dyDescent="0.3">
      <c r="B5" s="42" t="str">
        <f>IF(RP=0,"Procesul-verbal nu există în registru",IF(INDEX('Registru recepții'!$D$5:$D$504,RP)="De suspendare a recepției","PROCES-VERBAL DE SUSPENDARE A PROCESULUI DE RECEPȚIE",IF(INDEX('Registru recepții'!$D$5:$D$504,RP)="Recepție finală","PROCES-VERBAL DE RECEPȚIE FINALĂ","PROCES-VERBAL DE RECEPȚIE LA TERMINAREA LUCRĂRILOR")))</f>
        <v>PROCES-VERBAL DE RECEPȚIE LA TERMINAREA LUCRĂRILOR</v>
      </c>
      <c r="C5" s="43"/>
      <c r="D5" s="43"/>
      <c r="E5" s="43"/>
      <c r="F5" s="43"/>
      <c r="G5" s="43"/>
      <c r="H5" s="43"/>
    </row>
    <row r="6" spans="2:11" x14ac:dyDescent="0.2">
      <c r="B6" s="44" t="str">
        <f>IF(RP=0,"","Nr. "&amp;NrPV&amp;" din "&amp;RIGHT("0"&amp;DAY(INDEX('Registru recepții'!$C$5:$C$504,RP)),2)&amp;"."&amp;RIGHT("0"&amp;MONTH(INDEX('Registru recepții'!$C$5:$C$504,RP)),2)&amp;"."&amp;YEAR(INDEX('Registru recepții'!$C$5:$C$504,RP)))</f>
        <v>Nr. 2 din 12.10.2026</v>
      </c>
      <c r="C6" s="43"/>
      <c r="D6" s="43"/>
      <c r="E6" s="43"/>
      <c r="F6" s="43"/>
      <c r="G6" s="43"/>
      <c r="H6" s="43"/>
    </row>
    <row r="8" spans="2:11" ht="18" customHeight="1" x14ac:dyDescent="0.2">
      <c r="B8" s="40" t="str">
        <f>IF(RP=0,"","privind lucrările: "&amp;INDEX('Registru recepții'!$E$5:$E$504,RP)&amp;", executate în cadrul contractului nr. "&amp;INDEX('Registru recepții'!$H$5:$H$504,RP)&amp;", încheiat între "&amp;INDEX('Registru recepții'!$I$5:$I$504,RP)&amp;" și "&amp;INDEX('Registru recepții'!$J$5:$J$504,RP)&amp;".")</f>
        <v>privind lucrările: Renovare și extindere clădire de birouri P+1, executate în cadrul contractului nr. 45 / 12.03.2026, încheiat între Exemplu Distribuție SRL și Construct Plus SRL.</v>
      </c>
      <c r="C8" s="40"/>
      <c r="D8" s="40"/>
      <c r="E8" s="40"/>
      <c r="F8" s="40"/>
      <c r="G8" s="40"/>
      <c r="H8" s="40"/>
    </row>
    <row r="9" spans="2:11" ht="18" customHeight="1" x14ac:dyDescent="0.2">
      <c r="B9" s="40"/>
      <c r="C9" s="40"/>
      <c r="D9" s="40"/>
      <c r="E9" s="40"/>
      <c r="F9" s="40"/>
      <c r="G9" s="40"/>
      <c r="H9" s="40"/>
    </row>
    <row r="11" spans="2:11" x14ac:dyDescent="0.2">
      <c r="B11" s="38" t="s">
        <v>122</v>
      </c>
      <c r="C11" s="39"/>
      <c r="D11" s="1" t="str">
        <f>IF(RP=0,"",""&amp;INDEX('Registru recepții'!$F$5:$F$504,RP)&amp;IF(INDEX('Registru recepții'!$G$5:$G$504,RP)="","","  ·  "&amp;INDEX('Registru recepții'!$G$5:$G$504,RP)))</f>
        <v>Str. Gării nr. 10, Ploiești, jud. Prahova  ·  Nr. cadastral 134567 / CF 134567 Ploiești</v>
      </c>
    </row>
    <row r="12" spans="2:11" x14ac:dyDescent="0.2">
      <c r="B12" s="38" t="s">
        <v>123</v>
      </c>
      <c r="C12" s="39"/>
      <c r="D12" s="1" t="str">
        <f>IF(RP=0,"",IF(INDEX('Registru recepții'!$K$5:$K$504,RP)="","— (lucrări care nu necesită autorizație)",INDEX('Registru recepții'!$K$5:$K$504,RP)))</f>
        <v>AC nr. 112 / 20.02.2026, Primăria Municipiului Ploiești</v>
      </c>
    </row>
    <row r="13" spans="2:11" x14ac:dyDescent="0.2">
      <c r="B13" s="38" t="s">
        <v>124</v>
      </c>
      <c r="C13" s="39"/>
      <c r="D13" s="1" t="str">
        <f>IF(RP=0,"","de la "&amp;RIGHT("0"&amp;DAY(INDEX('Registru recepții'!$L$5:$L$504,RP)),2)&amp;"."&amp;RIGHT("0"&amp;MONTH(INDEX('Registru recepții'!$L$5:$L$504,RP)),2)&amp;"."&amp;YEAR(INDEX('Registru recepții'!$L$5:$L$504,RP))&amp;" până la "&amp;RIGHT("0"&amp;DAY(INDEX('Registru recepții'!$M$5:$M$504,RP)),2)&amp;"."&amp;RIGHT("0"&amp;MONTH(INDEX('Registru recepții'!$M$5:$M$504,RP)),2)&amp;"."&amp;YEAR(INDEX('Registru recepții'!$M$5:$M$504,RP)))</f>
        <v>de la 12.10.2026 până la 12.10.2026</v>
      </c>
    </row>
    <row r="14" spans="2:11" x14ac:dyDescent="0.2">
      <c r="B14" s="38" t="s">
        <v>125</v>
      </c>
      <c r="C14" s="39"/>
      <c r="D14" s="1" t="str">
        <f>IF(RP=0,"",INDEX('Registru recepții'!$N$5:$N$504,RP))</f>
        <v>Clădire P+1, 640 mp desfășurați; 14 birouri, sală de ședințe, grupuri sanitare</v>
      </c>
    </row>
    <row r="15" spans="2:11" x14ac:dyDescent="0.2">
      <c r="B15" s="38" t="s">
        <v>126</v>
      </c>
      <c r="C15" s="39"/>
      <c r="D15" s="1" t="str">
        <f>IF(RP=0,"",FIXED(INDEX('Registru recepții'!$O$5:$O$504,RP),2)&amp;" lei fără TVA  ·  "&amp;FIXED(INDEX('Registru recepții'!$V$5:$V$504,RP),2)&amp;" lei cu TVA")</f>
        <v>412.500,00 lei fără TVA  ·  499.125,00 lei cu TVA</v>
      </c>
    </row>
    <row r="16" spans="2:11" x14ac:dyDescent="0.2">
      <c r="B16" s="38" t="s">
        <v>127</v>
      </c>
      <c r="C16" s="39"/>
      <c r="D16" s="1" t="str">
        <f>IF(RP=0,"",IF(N(INDEX('Registru recepții'!$S$5:$S$504,RP))=0,"—",INDEX('Registru recepții'!$S$5:$S$504,RP)&amp;" luni"&amp;IF(ISNUMBER(INDEX('Registru recepții'!$X$5:$X$504,RP)),", până la "&amp;RIGHT("0"&amp;DAY(INDEX('Registru recepții'!$X$5:$X$504,RP)),2)&amp;"."&amp;RIGHT("0"&amp;MONTH(INDEX('Registru recepții'!$X$5:$X$504,RP)),2)&amp;"."&amp;YEAR(INDEX('Registru recepții'!$X$5:$X$504,RP)),"")))</f>
        <v>36 luni, până la 14.10.2029</v>
      </c>
    </row>
    <row r="17" spans="2:8" ht="15.95" customHeight="1" x14ac:dyDescent="0.2">
      <c r="B17" s="38" t="s">
        <v>128</v>
      </c>
      <c r="C17" s="39"/>
      <c r="D17" s="40" t="str">
        <f>IF(RP=0,"",IF(INDEX('Registru recepții'!$T$5:$T$504,RP)="","—",INDEX('Registru recepții'!$T$5:$T$504,RP)))</f>
        <v>Aspectele din PV de suspendare nr. 1 au fost remediate.</v>
      </c>
      <c r="E17" s="40"/>
      <c r="F17" s="40"/>
      <c r="G17" s="40"/>
      <c r="H17" s="40"/>
    </row>
    <row r="18" spans="2:8" ht="15.95" customHeight="1" x14ac:dyDescent="0.2">
      <c r="D18" s="40"/>
      <c r="E18" s="40"/>
      <c r="F18" s="40"/>
      <c r="G18" s="40"/>
      <c r="H18" s="40"/>
    </row>
    <row r="20" spans="2:8" x14ac:dyDescent="0.2">
      <c r="B20" s="31" t="s">
        <v>129</v>
      </c>
    </row>
    <row r="21" spans="2:8" x14ac:dyDescent="0.2">
      <c r="B21" s="6" t="s">
        <v>51</v>
      </c>
      <c r="C21" s="6" t="s">
        <v>23</v>
      </c>
      <c r="D21" s="6" t="s">
        <v>24</v>
      </c>
      <c r="E21" s="6"/>
      <c r="F21" s="6" t="s">
        <v>130</v>
      </c>
      <c r="G21" s="6"/>
      <c r="H21" s="6" t="s">
        <v>131</v>
      </c>
    </row>
    <row r="22" spans="2:8" x14ac:dyDescent="0.2">
      <c r="B22" s="32">
        <f>IF(ISNUMBER(MATCH(NrPV&amp;"|"&amp;1,Comisia!$G$5:$G$1004,0)),1,"")</f>
        <v>1</v>
      </c>
      <c r="C22" s="29" t="str">
        <f>IF(B22="","",INDEX(Comisia!$C$5:$C$1004,MATCH(NrPV&amp;"|"&amp;1,Comisia!$G$5:$G$1004,0)))</f>
        <v>Dan Ilie</v>
      </c>
      <c r="D22" s="29" t="str">
        <f>IF(B22="","",INDEX(Comisia!$D$5:$D$1004,MATCH(NrPV&amp;"|"&amp;1,Comisia!$G$5:$G$1004,0)))</f>
        <v>Președinte</v>
      </c>
      <c r="E22" s="29"/>
      <c r="F22" s="29" t="str">
        <f>IF(B22="","",INDEX(Comisia!$E$5:$E$1004,MATCH(NrPV&amp;"|"&amp;1,Comisia!$G$5:$G$1004,0)))</f>
        <v>Investitor – Exemplu Distribuție SRL</v>
      </c>
      <c r="G22" s="29"/>
      <c r="H22" s="29"/>
    </row>
    <row r="23" spans="2:8" x14ac:dyDescent="0.2">
      <c r="B23" s="32">
        <f>IF(ISNUMBER(MATCH(NrPV&amp;"|"&amp;2,Comisia!$G$5:$G$1004,0)),2,"")</f>
        <v>2</v>
      </c>
      <c r="C23" s="29" t="str">
        <f>IF(B23="","",INDEX(Comisia!$C$5:$C$1004,MATCH(NrPV&amp;"|"&amp;2,Comisia!$G$5:$G$1004,0)))</f>
        <v>Ing. Radu Marin</v>
      </c>
      <c r="D23" s="29" t="str">
        <f>IF(B23="","",INDEX(Comisia!$D$5:$D$1004,MATCH(NrPV&amp;"|"&amp;2,Comisia!$G$5:$G$1004,0)))</f>
        <v>Membru</v>
      </c>
      <c r="E23" s="29"/>
      <c r="F23" s="29" t="str">
        <f>IF(B23="","",INDEX(Comisia!$E$5:$E$1004,MATCH(NrPV&amp;"|"&amp;2,Comisia!$G$5:$G$1004,0)))</f>
        <v>Primăria Municipiului Ploiești</v>
      </c>
      <c r="G23" s="29"/>
      <c r="H23" s="29"/>
    </row>
    <row r="24" spans="2:8" x14ac:dyDescent="0.2">
      <c r="B24" s="32">
        <f>IF(ISNUMBER(MATCH(NrPV&amp;"|"&amp;3,Comisia!$G$5:$G$1004,0)),3,"")</f>
        <v>3</v>
      </c>
      <c r="C24" s="29" t="str">
        <f>IF(B24="","",INDEX(Comisia!$C$5:$C$1004,MATCH(NrPV&amp;"|"&amp;3,Comisia!$G$5:$G$1004,0)))</f>
        <v>Ing. Carmen Vlad</v>
      </c>
      <c r="D24" s="29" t="str">
        <f>IF(B24="","",INDEX(Comisia!$D$5:$D$1004,MATCH(NrPV&amp;"|"&amp;3,Comisia!$G$5:$G$1004,0)))</f>
        <v>Membru</v>
      </c>
      <c r="E24" s="29"/>
      <c r="F24" s="29" t="str">
        <f>IF(B24="","",INDEX(Comisia!$E$5:$E$1004,MATCH(NrPV&amp;"|"&amp;3,Comisia!$G$5:$G$1004,0)))</f>
        <v>Specialist construcții, desemnat de investitor</v>
      </c>
      <c r="G24" s="29"/>
      <c r="H24" s="29"/>
    </row>
    <row r="25" spans="2:8" x14ac:dyDescent="0.2">
      <c r="B25" s="32">
        <f>IF(ISNUMBER(MATCH(NrPV&amp;"|"&amp;4,Comisia!$G$5:$G$1004,0)),4,"")</f>
        <v>4</v>
      </c>
      <c r="C25" s="29" t="str">
        <f>IF(B25="","",INDEX(Comisia!$C$5:$C$1004,MATCH(NrPV&amp;"|"&amp;4,Comisia!$G$5:$G$1004,0)))</f>
        <v>Ing. Paul Enache</v>
      </c>
      <c r="D25" s="29" t="str">
        <f>IF(B25="","",INDEX(Comisia!$D$5:$D$1004,MATCH(NrPV&amp;"|"&amp;4,Comisia!$G$5:$G$1004,0)))</f>
        <v>Membru</v>
      </c>
      <c r="E25" s="29"/>
      <c r="F25" s="29" t="str">
        <f>IF(B25="","",INDEX(Comisia!$E$5:$E$1004,MATCH(NrPV&amp;"|"&amp;4,Comisia!$G$5:$G$1004,0)))</f>
        <v>Specialist instalații, desemnat de investitor</v>
      </c>
      <c r="G25" s="29"/>
      <c r="H25" s="29"/>
    </row>
    <row r="26" spans="2:8" x14ac:dyDescent="0.2">
      <c r="B26" s="32">
        <f>IF(ISNUMBER(MATCH(NrPV&amp;"|"&amp;5,Comisia!$G$5:$G$1004,0)),5,"")</f>
        <v>5</v>
      </c>
      <c r="C26" s="29" t="str">
        <f>IF(B26="","",INDEX(Comisia!$C$5:$C$1004,MATCH(NrPV&amp;"|"&amp;5,Comisia!$G$5:$G$1004,0)))</f>
        <v>Ing. Mihai Sava</v>
      </c>
      <c r="D26" s="29" t="str">
        <f>IF(B26="","",INDEX(Comisia!$D$5:$D$1004,MATCH(NrPV&amp;"|"&amp;5,Comisia!$G$5:$G$1004,0)))</f>
        <v>Secretariat (diriginte de șantier)</v>
      </c>
      <c r="E26" s="29"/>
      <c r="F26" s="29" t="str">
        <f>IF(B26="","",INDEX(Comisia!$E$5:$E$1004,MATCH(NrPV&amp;"|"&amp;5,Comisia!$G$5:$G$1004,0)))</f>
        <v>Diriginte de șantier autorizat</v>
      </c>
      <c r="G26" s="29"/>
      <c r="H26" s="29"/>
    </row>
    <row r="27" spans="2:8" x14ac:dyDescent="0.2">
      <c r="B27" s="32">
        <f>IF(ISNUMBER(MATCH(NrPV&amp;"|"&amp;6,Comisia!$G$5:$G$1004,0)),6,"")</f>
        <v>6</v>
      </c>
      <c r="C27" s="29" t="str">
        <f>IF(B27="","",INDEX(Comisia!$C$5:$C$1004,MATCH(NrPV&amp;"|"&amp;6,Comisia!$G$5:$G$1004,0)))</f>
        <v>Arh. Ioana Dumitru</v>
      </c>
      <c r="D27" s="29" t="str">
        <f>IF(B27="","",INDEX(Comisia!$D$5:$D$1004,MATCH(NrPV&amp;"|"&amp;6,Comisia!$G$5:$G$1004,0)))</f>
        <v>Invitat</v>
      </c>
      <c r="E27" s="29"/>
      <c r="F27" s="29" t="str">
        <f>IF(B27="","",INDEX(Comisia!$E$5:$E$1004,MATCH(NrPV&amp;"|"&amp;6,Comisia!$G$5:$G$1004,0)))</f>
        <v>Proiectant – Studio Proiect SRL</v>
      </c>
      <c r="G27" s="29"/>
      <c r="H27" s="29"/>
    </row>
    <row r="28" spans="2:8" x14ac:dyDescent="0.2">
      <c r="B28" s="32">
        <f>IF(ISNUMBER(MATCH(NrPV&amp;"|"&amp;7,Comisia!$G$5:$G$1004,0)),7,"")</f>
        <v>7</v>
      </c>
      <c r="C28" s="29" t="str">
        <f>IF(B28="","",INDEX(Comisia!$C$5:$C$1004,MATCH(NrPV&amp;"|"&amp;7,Comisia!$G$5:$G$1004,0)))</f>
        <v>Ing. George Ionescu</v>
      </c>
      <c r="D28" s="29" t="str">
        <f>IF(B28="","",INDEX(Comisia!$D$5:$D$1004,MATCH(NrPV&amp;"|"&amp;7,Comisia!$G$5:$G$1004,0)))</f>
        <v>Invitat</v>
      </c>
      <c r="E28" s="29"/>
      <c r="F28" s="29" t="str">
        <f>IF(B28="","",INDEX(Comisia!$E$5:$E$1004,MATCH(NrPV&amp;"|"&amp;7,Comisia!$G$5:$G$1004,0)))</f>
        <v>Executant – Construct Plus SRL</v>
      </c>
      <c r="G28" s="29"/>
      <c r="H28" s="29"/>
    </row>
    <row r="29" spans="2:8" x14ac:dyDescent="0.2">
      <c r="B29" s="32" t="str">
        <f>IF(ISNUMBER(MATCH(NrPV&amp;"|"&amp;8,Comisia!$G$5:$G$1004,0)),8,"")</f>
        <v/>
      </c>
      <c r="C29" s="29" t="str">
        <f>IF(B29="","",INDEX(Comisia!$C$5:$C$1004,MATCH(NrPV&amp;"|"&amp;8,Comisia!$G$5:$G$1004,0)))</f>
        <v/>
      </c>
      <c r="D29" s="29" t="str">
        <f>IF(B29="","",INDEX(Comisia!$D$5:$D$1004,MATCH(NrPV&amp;"|"&amp;8,Comisia!$G$5:$G$1004,0)))</f>
        <v/>
      </c>
      <c r="E29" s="29"/>
      <c r="F29" s="29" t="str">
        <f>IF(B29="","",INDEX(Comisia!$E$5:$E$1004,MATCH(NrPV&amp;"|"&amp;8,Comisia!$G$5:$G$1004,0)))</f>
        <v/>
      </c>
      <c r="G29" s="29"/>
      <c r="H29" s="29"/>
    </row>
    <row r="31" spans="2:8" x14ac:dyDescent="0.2">
      <c r="B31" s="31" t="s">
        <v>132</v>
      </c>
    </row>
    <row r="32" spans="2:8" x14ac:dyDescent="0.2">
      <c r="B32" s="6" t="s">
        <v>51</v>
      </c>
      <c r="C32" s="6" t="s">
        <v>133</v>
      </c>
      <c r="D32" s="6"/>
      <c r="E32" s="6" t="s">
        <v>11</v>
      </c>
      <c r="F32" s="6" t="s">
        <v>54</v>
      </c>
      <c r="G32" s="6" t="s">
        <v>134</v>
      </c>
      <c r="H32" s="6" t="s">
        <v>58</v>
      </c>
    </row>
    <row r="33" spans="2:8" ht="24" x14ac:dyDescent="0.2">
      <c r="B33" s="33">
        <f>IF(ISNUMBER(MATCH(NrPV&amp;"|"&amp;1,Constatări!$M$5:$M$1004,0)),1,"")</f>
        <v>1</v>
      </c>
      <c r="C33" s="34" t="str">
        <f>IF(B33="","",INDEX(Constatări!$D$5:$D$1004,MATCH(NrPV&amp;"|"&amp;1,Constatări!$M$5:$M$1004,0))&amp;" ("&amp;INDEX(Constatări!$E$5:$E$1004,MATCH(NrPV&amp;"|"&amp;1,Constatări!$M$5:$M$1004,0))&amp;")")</f>
        <v>Fisuri fine în tencuiala casei scării (Casa scării, între parter și etaj)</v>
      </c>
      <c r="D33" s="35"/>
      <c r="E33" s="35" t="str">
        <f>IF(B33="","",INDEX(Constatări!$F$5:$F$1004,MATCH(NrPV&amp;"|"&amp;1,Constatări!$M$5:$M$1004,0)))</f>
        <v>Minoră</v>
      </c>
      <c r="F33" s="34" t="str">
        <f>IF(B33="","",INDEX(Constatări!$G$5:$G$1004,MATCH(NrPV&amp;"|"&amp;1,Constatări!$M$5:$M$1004,0)))</f>
        <v>Chituire și zugrăvire</v>
      </c>
      <c r="G33" s="36">
        <f>IF(B33="","",INDEX(Constatări!$I$5:$I$1004,MATCH(NrPV&amp;"|"&amp;1,Constatări!$M$5:$M$1004,0)))</f>
        <v>46325</v>
      </c>
      <c r="H33" s="35" t="str">
        <f ca="1">IF(B33="","",INDEX(Constatări!$K$5:$K$1004,MATCH(NrPV&amp;"|"&amp;1,Constatări!$M$5:$M$1004,0)))</f>
        <v>Deschis</v>
      </c>
    </row>
    <row r="34" spans="2:8" x14ac:dyDescent="0.2">
      <c r="B34" s="33">
        <f>IF(ISNUMBER(MATCH(NrPV&amp;"|"&amp;2,Constatări!$M$5:$M$1004,0)),2,"")</f>
        <v>2</v>
      </c>
      <c r="C34" s="34" t="str">
        <f>IF(B34="","",INDEX(Constatări!$D$5:$D$1004,MATCH(NrPV&amp;"|"&amp;2,Constatări!$M$5:$M$1004,0))&amp;" ("&amp;INDEX(Constatări!$E$5:$E$1004,MATCH(NrPV&amp;"|"&amp;2,Constatări!$M$5:$M$1004,0))&amp;")")</f>
        <v>Lipsește plinta pe 12 m de hol (Etaj 1, hol)</v>
      </c>
      <c r="D34" s="35"/>
      <c r="E34" s="35" t="str">
        <f>IF(B34="","",INDEX(Constatări!$F$5:$F$1004,MATCH(NrPV&amp;"|"&amp;2,Constatări!$M$5:$M$1004,0)))</f>
        <v>Minoră</v>
      </c>
      <c r="F34" s="34" t="str">
        <f>IF(B34="","",INDEX(Constatări!$G$5:$G$1004,MATCH(NrPV&amp;"|"&amp;2,Constatări!$M$5:$M$1004,0)))</f>
        <v>Montare plintă</v>
      </c>
      <c r="G34" s="36">
        <f>IF(B34="","",INDEX(Constatări!$I$5:$I$1004,MATCH(NrPV&amp;"|"&amp;2,Constatări!$M$5:$M$1004,0)))</f>
        <v>46308</v>
      </c>
      <c r="H34" s="35" t="str">
        <f ca="1">IF(B34="","",INDEX(Constatări!$K$5:$K$1004,MATCH(NrPV&amp;"|"&amp;2,Constatări!$M$5:$M$1004,0)))</f>
        <v>Termen depășit</v>
      </c>
    </row>
    <row r="35" spans="2:8" ht="24" x14ac:dyDescent="0.2">
      <c r="B35" s="33">
        <f>IF(ISNUMBER(MATCH(NrPV&amp;"|"&amp;3,Constatări!$M$5:$M$1004,0)),3,"")</f>
        <v>3</v>
      </c>
      <c r="C35" s="34" t="str">
        <f>IF(B35="","",INDEX(Constatări!$D$5:$D$1004,MATCH(NrPV&amp;"|"&amp;3,Constatări!$M$5:$M$1004,0))&amp;" ("&amp;INDEX(Constatări!$E$5:$E$1004,MATCH(NrPV&amp;"|"&amp;3,Constatări!$M$5:$M$1004,0))&amp;")")</f>
        <v>Retușuri de vopsea la 3 uși (Parter, birouri 1–3)</v>
      </c>
      <c r="D35" s="35"/>
      <c r="E35" s="35" t="str">
        <f>IF(B35="","",INDEX(Constatări!$F$5:$F$1004,MATCH(NrPV&amp;"|"&amp;3,Constatări!$M$5:$M$1004,0)))</f>
        <v>Minoră</v>
      </c>
      <c r="F35" s="34" t="str">
        <f>IF(B35="","",INDEX(Constatări!$G$5:$G$1004,MATCH(NrPV&amp;"|"&amp;3,Constatări!$M$5:$M$1004,0)))</f>
        <v>Retușuri vopsea</v>
      </c>
      <c r="G35" s="36">
        <f>IF(B35="","",INDEX(Constatări!$I$5:$I$1004,MATCH(NrPV&amp;"|"&amp;3,Constatări!$M$5:$M$1004,0)))</f>
        <v>46315</v>
      </c>
      <c r="H35" s="35" t="str">
        <f>IF(B35="","",INDEX(Constatări!$K$5:$K$1004,MATCH(NrPV&amp;"|"&amp;3,Constatări!$M$5:$M$1004,0)))</f>
        <v>Remediat</v>
      </c>
    </row>
    <row r="36" spans="2:8" x14ac:dyDescent="0.2">
      <c r="B36" s="33" t="str">
        <f>IF(ISNUMBER(MATCH(NrPV&amp;"|"&amp;4,Constatări!$M$5:$M$1004,0)),4,"")</f>
        <v/>
      </c>
      <c r="C36" s="34" t="str">
        <f>IF(B36="","",INDEX(Constatări!$D$5:$D$1004,MATCH(NrPV&amp;"|"&amp;4,Constatări!$M$5:$M$1004,0))&amp;" ("&amp;INDEX(Constatări!$E$5:$E$1004,MATCH(NrPV&amp;"|"&amp;4,Constatări!$M$5:$M$1004,0))&amp;")")</f>
        <v/>
      </c>
      <c r="D36" s="35"/>
      <c r="E36" s="35" t="str">
        <f>IF(B36="","",INDEX(Constatări!$F$5:$F$1004,MATCH(NrPV&amp;"|"&amp;4,Constatări!$M$5:$M$1004,0)))</f>
        <v/>
      </c>
      <c r="F36" s="34" t="str">
        <f>IF(B36="","",INDEX(Constatări!$G$5:$G$1004,MATCH(NrPV&amp;"|"&amp;4,Constatări!$M$5:$M$1004,0)))</f>
        <v/>
      </c>
      <c r="G36" s="36" t="str">
        <f>IF(B36="","",INDEX(Constatări!$I$5:$I$1004,MATCH(NrPV&amp;"|"&amp;4,Constatări!$M$5:$M$1004,0)))</f>
        <v/>
      </c>
      <c r="H36" s="35" t="str">
        <f>IF(B36="","",INDEX(Constatări!$K$5:$K$1004,MATCH(NrPV&amp;"|"&amp;4,Constatări!$M$5:$M$1004,0)))</f>
        <v/>
      </c>
    </row>
    <row r="37" spans="2:8" x14ac:dyDescent="0.2">
      <c r="B37" s="33" t="str">
        <f>IF(ISNUMBER(MATCH(NrPV&amp;"|"&amp;5,Constatări!$M$5:$M$1004,0)),5,"")</f>
        <v/>
      </c>
      <c r="C37" s="34" t="str">
        <f>IF(B37="","",INDEX(Constatări!$D$5:$D$1004,MATCH(NrPV&amp;"|"&amp;5,Constatări!$M$5:$M$1004,0))&amp;" ("&amp;INDEX(Constatări!$E$5:$E$1004,MATCH(NrPV&amp;"|"&amp;5,Constatări!$M$5:$M$1004,0))&amp;")")</f>
        <v/>
      </c>
      <c r="D37" s="35"/>
      <c r="E37" s="35" t="str">
        <f>IF(B37="","",INDEX(Constatări!$F$5:$F$1004,MATCH(NrPV&amp;"|"&amp;5,Constatări!$M$5:$M$1004,0)))</f>
        <v/>
      </c>
      <c r="F37" s="34" t="str">
        <f>IF(B37="","",INDEX(Constatări!$G$5:$G$1004,MATCH(NrPV&amp;"|"&amp;5,Constatări!$M$5:$M$1004,0)))</f>
        <v/>
      </c>
      <c r="G37" s="36" t="str">
        <f>IF(B37="","",INDEX(Constatări!$I$5:$I$1004,MATCH(NrPV&amp;"|"&amp;5,Constatări!$M$5:$M$1004,0)))</f>
        <v/>
      </c>
      <c r="H37" s="35" t="str">
        <f>IF(B37="","",INDEX(Constatări!$K$5:$K$1004,MATCH(NrPV&amp;"|"&amp;5,Constatări!$M$5:$M$1004,0)))</f>
        <v/>
      </c>
    </row>
    <row r="38" spans="2:8" x14ac:dyDescent="0.2">
      <c r="B38" s="33" t="str">
        <f>IF(ISNUMBER(MATCH(NrPV&amp;"|"&amp;6,Constatări!$M$5:$M$1004,0)),6,"")</f>
        <v/>
      </c>
      <c r="C38" s="34" t="str">
        <f>IF(B38="","",INDEX(Constatări!$D$5:$D$1004,MATCH(NrPV&amp;"|"&amp;6,Constatări!$M$5:$M$1004,0))&amp;" ("&amp;INDEX(Constatări!$E$5:$E$1004,MATCH(NrPV&amp;"|"&amp;6,Constatări!$M$5:$M$1004,0))&amp;")")</f>
        <v/>
      </c>
      <c r="D38" s="35"/>
      <c r="E38" s="35" t="str">
        <f>IF(B38="","",INDEX(Constatări!$F$5:$F$1004,MATCH(NrPV&amp;"|"&amp;6,Constatări!$M$5:$M$1004,0)))</f>
        <v/>
      </c>
      <c r="F38" s="34" t="str">
        <f>IF(B38="","",INDEX(Constatări!$G$5:$G$1004,MATCH(NrPV&amp;"|"&amp;6,Constatări!$M$5:$M$1004,0)))</f>
        <v/>
      </c>
      <c r="G38" s="36" t="str">
        <f>IF(B38="","",INDEX(Constatări!$I$5:$I$1004,MATCH(NrPV&amp;"|"&amp;6,Constatări!$M$5:$M$1004,0)))</f>
        <v/>
      </c>
      <c r="H38" s="35" t="str">
        <f>IF(B38="","",INDEX(Constatări!$K$5:$K$1004,MATCH(NrPV&amp;"|"&amp;6,Constatări!$M$5:$M$1004,0)))</f>
        <v/>
      </c>
    </row>
    <row r="39" spans="2:8" x14ac:dyDescent="0.2">
      <c r="B39" s="33" t="str">
        <f>IF(ISNUMBER(MATCH(NrPV&amp;"|"&amp;7,Constatări!$M$5:$M$1004,0)),7,"")</f>
        <v/>
      </c>
      <c r="C39" s="34" t="str">
        <f>IF(B39="","",INDEX(Constatări!$D$5:$D$1004,MATCH(NrPV&amp;"|"&amp;7,Constatări!$M$5:$M$1004,0))&amp;" ("&amp;INDEX(Constatări!$E$5:$E$1004,MATCH(NrPV&amp;"|"&amp;7,Constatări!$M$5:$M$1004,0))&amp;")")</f>
        <v/>
      </c>
      <c r="D39" s="35"/>
      <c r="E39" s="35" t="str">
        <f>IF(B39="","",INDEX(Constatări!$F$5:$F$1004,MATCH(NrPV&amp;"|"&amp;7,Constatări!$M$5:$M$1004,0)))</f>
        <v/>
      </c>
      <c r="F39" s="34" t="str">
        <f>IF(B39="","",INDEX(Constatări!$G$5:$G$1004,MATCH(NrPV&amp;"|"&amp;7,Constatări!$M$5:$M$1004,0)))</f>
        <v/>
      </c>
      <c r="G39" s="36" t="str">
        <f>IF(B39="","",INDEX(Constatări!$I$5:$I$1004,MATCH(NrPV&amp;"|"&amp;7,Constatări!$M$5:$M$1004,0)))</f>
        <v/>
      </c>
      <c r="H39" s="35" t="str">
        <f>IF(B39="","",INDEX(Constatări!$K$5:$K$1004,MATCH(NrPV&amp;"|"&amp;7,Constatări!$M$5:$M$1004,0)))</f>
        <v/>
      </c>
    </row>
    <row r="40" spans="2:8" x14ac:dyDescent="0.2">
      <c r="B40" s="33" t="str">
        <f>IF(ISNUMBER(MATCH(NrPV&amp;"|"&amp;8,Constatări!$M$5:$M$1004,0)),8,"")</f>
        <v/>
      </c>
      <c r="C40" s="34" t="str">
        <f>IF(B40="","",INDEX(Constatări!$D$5:$D$1004,MATCH(NrPV&amp;"|"&amp;8,Constatări!$M$5:$M$1004,0))&amp;" ("&amp;INDEX(Constatări!$E$5:$E$1004,MATCH(NrPV&amp;"|"&amp;8,Constatări!$M$5:$M$1004,0))&amp;")")</f>
        <v/>
      </c>
      <c r="D40" s="35"/>
      <c r="E40" s="35" t="str">
        <f>IF(B40="","",INDEX(Constatări!$F$5:$F$1004,MATCH(NrPV&amp;"|"&amp;8,Constatări!$M$5:$M$1004,0)))</f>
        <v/>
      </c>
      <c r="F40" s="34" t="str">
        <f>IF(B40="","",INDEX(Constatări!$G$5:$G$1004,MATCH(NrPV&amp;"|"&amp;8,Constatări!$M$5:$M$1004,0)))</f>
        <v/>
      </c>
      <c r="G40" s="36" t="str">
        <f>IF(B40="","",INDEX(Constatări!$I$5:$I$1004,MATCH(NrPV&amp;"|"&amp;8,Constatări!$M$5:$M$1004,0)))</f>
        <v/>
      </c>
      <c r="H40" s="35" t="str">
        <f>IF(B40="","",INDEX(Constatări!$K$5:$K$1004,MATCH(NrPV&amp;"|"&amp;8,Constatări!$M$5:$M$1004,0)))</f>
        <v/>
      </c>
    </row>
    <row r="41" spans="2:8" x14ac:dyDescent="0.2">
      <c r="B41" s="33" t="str">
        <f>IF(ISNUMBER(MATCH(NrPV&amp;"|"&amp;9,Constatări!$M$5:$M$1004,0)),9,"")</f>
        <v/>
      </c>
      <c r="C41" s="34" t="str">
        <f>IF(B41="","",INDEX(Constatări!$D$5:$D$1004,MATCH(NrPV&amp;"|"&amp;9,Constatări!$M$5:$M$1004,0))&amp;" ("&amp;INDEX(Constatări!$E$5:$E$1004,MATCH(NrPV&amp;"|"&amp;9,Constatări!$M$5:$M$1004,0))&amp;")")</f>
        <v/>
      </c>
      <c r="D41" s="35"/>
      <c r="E41" s="35" t="str">
        <f>IF(B41="","",INDEX(Constatări!$F$5:$F$1004,MATCH(NrPV&amp;"|"&amp;9,Constatări!$M$5:$M$1004,0)))</f>
        <v/>
      </c>
      <c r="F41" s="34" t="str">
        <f>IF(B41="","",INDEX(Constatări!$G$5:$G$1004,MATCH(NrPV&amp;"|"&amp;9,Constatări!$M$5:$M$1004,0)))</f>
        <v/>
      </c>
      <c r="G41" s="36" t="str">
        <f>IF(B41="","",INDEX(Constatări!$I$5:$I$1004,MATCH(NrPV&amp;"|"&amp;9,Constatări!$M$5:$M$1004,0)))</f>
        <v/>
      </c>
      <c r="H41" s="35" t="str">
        <f>IF(B41="","",INDEX(Constatări!$K$5:$K$1004,MATCH(NrPV&amp;"|"&amp;9,Constatări!$M$5:$M$1004,0)))</f>
        <v/>
      </c>
    </row>
    <row r="42" spans="2:8" x14ac:dyDescent="0.2">
      <c r="B42" s="33" t="str">
        <f>IF(ISNUMBER(MATCH(NrPV&amp;"|"&amp;10,Constatări!$M$5:$M$1004,0)),10,"")</f>
        <v/>
      </c>
      <c r="C42" s="34" t="str">
        <f>IF(B42="","",INDEX(Constatări!$D$5:$D$1004,MATCH(NrPV&amp;"|"&amp;10,Constatări!$M$5:$M$1004,0))&amp;" ("&amp;INDEX(Constatări!$E$5:$E$1004,MATCH(NrPV&amp;"|"&amp;10,Constatări!$M$5:$M$1004,0))&amp;")")</f>
        <v/>
      </c>
      <c r="D42" s="35"/>
      <c r="E42" s="35" t="str">
        <f>IF(B42="","",INDEX(Constatări!$F$5:$F$1004,MATCH(NrPV&amp;"|"&amp;10,Constatări!$M$5:$M$1004,0)))</f>
        <v/>
      </c>
      <c r="F42" s="34" t="str">
        <f>IF(B42="","",INDEX(Constatări!$G$5:$G$1004,MATCH(NrPV&amp;"|"&amp;10,Constatări!$M$5:$M$1004,0)))</f>
        <v/>
      </c>
      <c r="G42" s="36" t="str">
        <f>IF(B42="","",INDEX(Constatări!$I$5:$I$1004,MATCH(NrPV&amp;"|"&amp;10,Constatări!$M$5:$M$1004,0)))</f>
        <v/>
      </c>
      <c r="H42" s="35" t="str">
        <f>IF(B42="","",INDEX(Constatări!$K$5:$K$1004,MATCH(NrPV&amp;"|"&amp;10,Constatări!$M$5:$M$1004,0)))</f>
        <v/>
      </c>
    </row>
    <row r="44" spans="2:8" x14ac:dyDescent="0.2">
      <c r="B44" s="3" t="str">
        <f>IF(RP=0,"",IF(COUNTIF(Constatări!$B$5:$B$1004,NrPV)=0,"Nu au fost constatate defecte.",IF(COUNTIF(Constatări!$B$5:$B$1004,NrPV)&gt;10,"Atenție: mai mult de 10 constatări; atașează lista completă.","")))</f>
        <v/>
      </c>
    </row>
    <row r="46" spans="2:8" x14ac:dyDescent="0.2">
      <c r="B46" s="5" t="s">
        <v>135</v>
      </c>
    </row>
    <row r="47" spans="2:8" ht="15" x14ac:dyDescent="0.25">
      <c r="C47" s="37" t="str">
        <f>IF(RP=0,"",IF(INDEX('Registru recepții'!$Q$5:$Q$504,RP)="Admisă","☒","☐")&amp;"  admiterea recepției      "&amp;IF(INDEX('Registru recepții'!$Q$5:$Q$504,RP)="Respinsă","☒","☐")&amp;"  respingerea recepției      "&amp;IF(INDEX('Registru recepții'!$Q$5:$Q$504,RP)="Suspendată","☒","☐")&amp;"  suspendarea procesului de recepție")</f>
        <v>☒  admiterea recepției      ☐  respingerea recepției      ☐  suspendarea procesului de recepție</v>
      </c>
    </row>
    <row r="49" spans="2:8" x14ac:dyDescent="0.2">
      <c r="B49" s="41" t="s">
        <v>136</v>
      </c>
      <c r="C49" s="40"/>
      <c r="D49" s="40"/>
      <c r="E49" s="40"/>
      <c r="F49" s="40"/>
      <c r="G49" s="40"/>
      <c r="H49" s="40"/>
    </row>
    <row r="50" spans="2:8" x14ac:dyDescent="0.2">
      <c r="B50" s="40"/>
      <c r="C50" s="40"/>
      <c r="D50" s="40"/>
      <c r="E50" s="40"/>
      <c r="F50" s="40"/>
      <c r="G50" s="40"/>
      <c r="H50" s="40"/>
    </row>
    <row r="1000" spans="702:702" ht="15" x14ac:dyDescent="0.25">
      <c r="ZZ1000"/>
    </row>
  </sheetData>
  <mergeCells count="12">
    <mergeCell ref="B49:H50"/>
    <mergeCell ref="B5:H5"/>
    <mergeCell ref="B6:H6"/>
    <mergeCell ref="B8:H9"/>
    <mergeCell ref="B11:C11"/>
    <mergeCell ref="B12:C12"/>
    <mergeCell ref="B13:C13"/>
    <mergeCell ref="B14:C14"/>
    <mergeCell ref="B15:C15"/>
    <mergeCell ref="B16:C16"/>
    <mergeCell ref="B17:C17"/>
    <mergeCell ref="D17:H18"/>
  </mergeCells>
  <conditionalFormatting sqref="B22:H29">
    <cfRule type="expression" dxfId="6" priority="1" stopIfTrue="1">
      <formula>$B22&lt;&gt;""</formula>
    </cfRule>
  </conditionalFormatting>
  <conditionalFormatting sqref="B33:H42">
    <cfRule type="expression" dxfId="5" priority="2" stopIfTrue="1">
      <formula>$B33&lt;&gt;""</formula>
    </cfRule>
  </conditionalFormatting>
  <printOptions horizontalCentered="1"/>
  <pageMargins left="0.7" right="0.7" top="0.75" bottom="0.75" header="0.3" footer="0.3"/>
  <pageSetup scale="73" orientation="portrait" r:id="rId1"/>
  <headerFooter>
    <oddFooter>&amp;Cmodelexcel.ro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E86772E-0325-4FED-8D05-19B5B911F790}">
          <x14:formula1>
            <xm:f>'Registru recepții'!$B$5:$B$504</xm:f>
          </x14:formula1>
          <xm:sqref>K1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A00E8-469F-40DE-A39B-B9D92CC0325F}">
  <dimension ref="B1:AA504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RowHeight="12.75" x14ac:dyDescent="0.2"/>
  <cols>
    <col min="1" max="1" width="2.7109375" style="1" customWidth="1"/>
    <col min="2" max="2" width="7.7109375" style="1" customWidth="1"/>
    <col min="3" max="3" width="11.7109375" style="1" customWidth="1"/>
    <col min="4" max="4" width="16.7109375" style="1" customWidth="1"/>
    <col min="5" max="5" width="24.7109375" style="1" customWidth="1"/>
    <col min="6" max="6" width="22.7109375" style="1" customWidth="1"/>
    <col min="7" max="7" width="20.7109375" style="1" customWidth="1"/>
    <col min="8" max="8" width="12.7109375" style="1" customWidth="1"/>
    <col min="9" max="9" width="18.7109375" style="1" customWidth="1"/>
    <col min="10" max="10" width="16.7109375" style="1" customWidth="1"/>
    <col min="11" max="11" width="22.7109375" style="1" customWidth="1"/>
    <col min="12" max="13" width="11.7109375" style="1" customWidth="1"/>
    <col min="14" max="14" width="24.7109375" style="1" customWidth="1"/>
    <col min="15" max="15" width="13.7109375" style="1" customWidth="1"/>
    <col min="16" max="16" width="7.7109375" style="1" customWidth="1"/>
    <col min="17" max="17" width="11.7109375" style="1" customWidth="1"/>
    <col min="18" max="18" width="12.7109375" style="1" customWidth="1"/>
    <col min="19" max="19" width="8.7109375" style="1" customWidth="1"/>
    <col min="20" max="20" width="26.7109375" style="1" customWidth="1"/>
    <col min="21" max="21" width="12.7109375" style="1" customWidth="1"/>
    <col min="22" max="22" width="13.7109375" style="1" customWidth="1"/>
    <col min="23" max="23" width="10.7109375" style="1" customWidth="1"/>
    <col min="24" max="25" width="11.7109375" style="1" customWidth="1"/>
    <col min="26" max="26" width="9.7109375" style="1" customWidth="1"/>
    <col min="27" max="27" width="40.7109375" style="1" customWidth="1"/>
    <col min="28" max="16384" width="11.42578125" style="1"/>
  </cols>
  <sheetData>
    <row r="1" spans="2:27" ht="21" x14ac:dyDescent="0.35">
      <c r="B1" s="2" t="s">
        <v>79</v>
      </c>
    </row>
    <row r="2" spans="2:27" x14ac:dyDescent="0.2">
      <c r="B2" s="3" t="s">
        <v>80</v>
      </c>
    </row>
    <row r="4" spans="2:27" ht="44.1" customHeight="1" x14ac:dyDescent="0.2">
      <c r="B4" s="7" t="s">
        <v>22</v>
      </c>
      <c r="C4" s="7" t="s">
        <v>81</v>
      </c>
      <c r="D4" s="7" t="s">
        <v>3</v>
      </c>
      <c r="E4" s="7" t="s">
        <v>82</v>
      </c>
      <c r="F4" s="7" t="s">
        <v>83</v>
      </c>
      <c r="G4" s="7" t="s">
        <v>84</v>
      </c>
      <c r="H4" s="7" t="s">
        <v>85</v>
      </c>
      <c r="I4" s="7" t="s">
        <v>86</v>
      </c>
      <c r="J4" s="7" t="s">
        <v>87</v>
      </c>
      <c r="K4" s="7" t="s">
        <v>88</v>
      </c>
      <c r="L4" s="7" t="s">
        <v>89</v>
      </c>
      <c r="M4" s="7" t="s">
        <v>90</v>
      </c>
      <c r="N4" s="7" t="s">
        <v>91</v>
      </c>
      <c r="O4" s="7" t="s">
        <v>92</v>
      </c>
      <c r="P4" s="7" t="s">
        <v>93</v>
      </c>
      <c r="Q4" s="7" t="s">
        <v>7</v>
      </c>
      <c r="R4" s="7" t="s">
        <v>94</v>
      </c>
      <c r="S4" s="7" t="s">
        <v>95</v>
      </c>
      <c r="T4" s="7" t="s">
        <v>96</v>
      </c>
      <c r="U4" s="7" t="s">
        <v>97</v>
      </c>
      <c r="V4" s="7" t="s">
        <v>98</v>
      </c>
      <c r="W4" s="7" t="s">
        <v>99</v>
      </c>
      <c r="X4" s="7" t="s">
        <v>100</v>
      </c>
      <c r="Y4" s="7" t="s">
        <v>101</v>
      </c>
      <c r="Z4" s="7" t="s">
        <v>102</v>
      </c>
      <c r="AA4" s="7" t="s">
        <v>26</v>
      </c>
    </row>
    <row r="5" spans="2:27" ht="38.25" x14ac:dyDescent="0.2">
      <c r="B5" s="18" t="s">
        <v>28</v>
      </c>
      <c r="C5" s="19">
        <f>DATE(2026,9,15)</f>
        <v>46280</v>
      </c>
      <c r="D5" s="14" t="s">
        <v>5</v>
      </c>
      <c r="E5" s="14" t="s">
        <v>103</v>
      </c>
      <c r="F5" s="14" t="s">
        <v>104</v>
      </c>
      <c r="G5" s="14" t="s">
        <v>105</v>
      </c>
      <c r="H5" s="14" t="s">
        <v>106</v>
      </c>
      <c r="I5" s="14" t="s">
        <v>107</v>
      </c>
      <c r="J5" s="14" t="s">
        <v>62</v>
      </c>
      <c r="K5" s="14" t="s">
        <v>108</v>
      </c>
      <c r="L5" s="19">
        <f>DATE(2026,9,15)</f>
        <v>46280</v>
      </c>
      <c r="M5" s="19">
        <f>DATE(2026,9,15)</f>
        <v>46280</v>
      </c>
      <c r="N5" s="14" t="s">
        <v>109</v>
      </c>
      <c r="O5" s="20">
        <v>412500</v>
      </c>
      <c r="P5" s="21">
        <v>0.21</v>
      </c>
      <c r="Q5" s="22" t="s">
        <v>10</v>
      </c>
      <c r="R5" s="19">
        <f>DATE(2026,9,16)</f>
        <v>46281</v>
      </c>
      <c r="S5" s="15"/>
      <c r="T5" s="14" t="s">
        <v>110</v>
      </c>
      <c r="U5" s="23">
        <f t="shared" ref="U5:U68" si="0">IF(B5="","",ROUND(N(O5)*N(P5),2))</f>
        <v>86625</v>
      </c>
      <c r="V5" s="23">
        <f t="shared" ref="V5:V68" si="1">IF(B5="","",N(O5)+N(U5))</f>
        <v>499125</v>
      </c>
      <c r="W5" s="24">
        <f>IF(B5="","",COUNTIFS(Constatări!$B$5:$B$1004,B5,Constatări!$K$5:$K$1004,"&lt;&gt;Remediat"))</f>
        <v>0</v>
      </c>
      <c r="X5" s="25" t="str">
        <f t="shared" ref="X5:X68" si="2">IF(OR(B5="",D5&lt;&gt;"La terminarea lucrărilor",Q5&lt;&gt;"Admisă",NOT(ISNUMBER(R5)),N(S5)=0),"",EDATE(R5,S5))</f>
        <v/>
      </c>
      <c r="Y5" s="25" t="str">
        <f t="shared" ref="Y5:Y68" si="3">IF(ISNUMBER(X5),X5+10,"")</f>
        <v/>
      </c>
      <c r="Z5" s="24">
        <f>IF(B5="","",COUNTIFS(Comisia!$B$5:$B$1004,B5,Comisia!$D$5:$D$1004,"&lt;&gt;Invitat"))</f>
        <v>4</v>
      </c>
      <c r="AA5" s="17" t="str">
        <f ca="1">IF(B5="","",TRIM(IF(COUNTIF($B$5:$B$504,B5)&gt;1,"Număr dublat. ","")&amp;IF(OR(E5="",J5=""),"Completează lucrarea și executantul. ","")&amp;IF(COUNTIFS(Comisia!$B$5:$B$1004,B5,Comisia!$D$5:$D$1004,"Președinte")&lt;&gt;1,"Comisia trebuie să aibă un președinte. ","")&amp;IF(AND(K5&lt;&gt;"",D5="La terminarea lucrărilor",N(Z5)&lt;3),"Comisia are mai puțin de 3 membri (HG 343/2017, art. 11). ","")&amp;IF(AND(Q5="Admisă",COUNTIFS(Constatări!$B$5:$B$1004,B5,Constatări!$K$5:$K$1004,"&lt;&gt;Remediat",Constatări!$F$5:$F$1004,"&lt;&gt;Minoră")&gt;0),"Recepția nu poate fi admisă cu defecte care afectează utilizarea nerezolvate (art. 18). ","")&amp;IF(AND(D5="De suspendare a recepției",Q5&lt;&gt;"Suspendată"),"La un PV de suspendare, decizia este «Suspendată». ","")&amp;IF(AND(Q5&lt;&gt;"",Q5&lt;&gt;"Suspendată",NOT(ISNUMBER(R5)),ISNUMBER(C5),Azi&gt;C5+3),"Investitorul nu a aprobat decizia în 3 zile (art. 19). ","")&amp;IF(AND(ISNUMBER(R5),ISNUMBER(C5),R5&gt;C5+3),"Aprobarea investitorului a venit după 3 zile. ","")&amp;IF(AND(Q5="Admisă",N(W5)&gt;0),N(W5)&amp;" constatări încă deschise: urmărește remedierea. ","")&amp;IF(AND(ISNUMBER(Y5),Azi&gt;=N(X5)-60,Azi&lt;=N(Y5)),"Garanția expiră: organizează recepția finală până la "&amp;RIGHT("0"&amp;DAY(Y5),2)&amp;"."&amp;RIGHT("0"&amp;MONTH(Y5),2)&amp;"."&amp;YEAR(Y5)&amp;". ","")))</f>
        <v/>
      </c>
    </row>
    <row r="6" spans="2:27" ht="38.25" x14ac:dyDescent="0.2">
      <c r="B6" s="18" t="s">
        <v>37</v>
      </c>
      <c r="C6" s="19">
        <f>DATE(2026,10,12)</f>
        <v>46307</v>
      </c>
      <c r="D6" s="14" t="s">
        <v>4</v>
      </c>
      <c r="E6" s="14" t="s">
        <v>103</v>
      </c>
      <c r="F6" s="14" t="s">
        <v>104</v>
      </c>
      <c r="G6" s="14" t="s">
        <v>105</v>
      </c>
      <c r="H6" s="14" t="s">
        <v>106</v>
      </c>
      <c r="I6" s="14" t="s">
        <v>107</v>
      </c>
      <c r="J6" s="14" t="s">
        <v>62</v>
      </c>
      <c r="K6" s="14" t="s">
        <v>108</v>
      </c>
      <c r="L6" s="19">
        <f>DATE(2026,10,12)</f>
        <v>46307</v>
      </c>
      <c r="M6" s="19">
        <f>DATE(2026,10,12)</f>
        <v>46307</v>
      </c>
      <c r="N6" s="14" t="s">
        <v>111</v>
      </c>
      <c r="O6" s="20">
        <v>412500</v>
      </c>
      <c r="P6" s="21">
        <v>0.21</v>
      </c>
      <c r="Q6" s="22" t="s">
        <v>8</v>
      </c>
      <c r="R6" s="19">
        <f>DATE(2026,10,14)</f>
        <v>46309</v>
      </c>
      <c r="S6" s="15">
        <v>36</v>
      </c>
      <c r="T6" s="14" t="s">
        <v>112</v>
      </c>
      <c r="U6" s="23">
        <f t="shared" si="0"/>
        <v>86625</v>
      </c>
      <c r="V6" s="23">
        <f t="shared" si="1"/>
        <v>499125</v>
      </c>
      <c r="W6" s="24">
        <f ca="1">IF(B6="","",COUNTIFS(Constatări!$B$5:$B$1004,B6,Constatări!$K$5:$K$1004,"&lt;&gt;Remediat"))</f>
        <v>2</v>
      </c>
      <c r="X6" s="25">
        <f t="shared" si="2"/>
        <v>47405</v>
      </c>
      <c r="Y6" s="25">
        <f t="shared" si="3"/>
        <v>47415</v>
      </c>
      <c r="Z6" s="24">
        <f>IF(B6="","",COUNTIFS(Comisia!$B$5:$B$1004,B6,Comisia!$D$5:$D$1004,"&lt;&gt;Invitat"))</f>
        <v>5</v>
      </c>
      <c r="AA6" s="17" t="str">
        <f ca="1">IF(B6="","",TRIM(IF(COUNTIF($B$5:$B$504,B6)&gt;1,"Număr dublat. ","")&amp;IF(OR(E6="",J6=""),"Completează lucrarea și executantul. ","")&amp;IF(COUNTIFS(Comisia!$B$5:$B$1004,B6,Comisia!$D$5:$D$1004,"Președinte")&lt;&gt;1,"Comisia trebuie să aibă un președinte. ","")&amp;IF(AND(K6&lt;&gt;"",D6="La terminarea lucrărilor",N(Z6)&lt;3),"Comisia are mai puțin de 3 membri (HG 343/2017, art. 11). ","")&amp;IF(AND(Q6="Admisă",COUNTIFS(Constatări!$B$5:$B$1004,B6,Constatări!$K$5:$K$1004,"&lt;&gt;Remediat",Constatări!$F$5:$F$1004,"&lt;&gt;Minoră")&gt;0),"Recepția nu poate fi admisă cu defecte care afectează utilizarea nerezolvate (art. 18). ","")&amp;IF(AND(D6="De suspendare a recepției",Q6&lt;&gt;"Suspendată"),"La un PV de suspendare, decizia este «Suspendată». ","")&amp;IF(AND(Q6&lt;&gt;"",Q6&lt;&gt;"Suspendată",NOT(ISNUMBER(R6)),ISNUMBER(C6),Azi&gt;C6+3),"Investitorul nu a aprobat decizia în 3 zile (art. 19). ","")&amp;IF(AND(ISNUMBER(R6),ISNUMBER(C6),R6&gt;C6+3),"Aprobarea investitorului a venit după 3 zile. ","")&amp;IF(AND(Q6="Admisă",N(W6)&gt;0),N(W6)&amp;" constatări încă deschise: urmărește remedierea. ","")&amp;IF(AND(ISNUMBER(Y6),Azi&gt;=N(X6)-60,Azi&lt;=N(Y6)),"Garanția expiră: organizează recepția finală până la "&amp;RIGHT("0"&amp;DAY(Y6),2)&amp;"."&amp;RIGHT("0"&amp;MONTH(Y6),2)&amp;"."&amp;YEAR(Y6)&amp;". ","")))</f>
        <v>2 constatări încă deschise: urmărește remedierea.</v>
      </c>
    </row>
    <row r="7" spans="2:27" ht="25.5" x14ac:dyDescent="0.2">
      <c r="B7" s="18" t="s">
        <v>44</v>
      </c>
      <c r="C7" s="19">
        <f>DATE(2026,10,14)</f>
        <v>46309</v>
      </c>
      <c r="D7" s="14" t="s">
        <v>4</v>
      </c>
      <c r="E7" s="14" t="s">
        <v>113</v>
      </c>
      <c r="F7" s="14" t="s">
        <v>114</v>
      </c>
      <c r="G7" s="14"/>
      <c r="H7" s="14" t="s">
        <v>115</v>
      </c>
      <c r="I7" s="14" t="s">
        <v>45</v>
      </c>
      <c r="J7" s="14" t="s">
        <v>78</v>
      </c>
      <c r="K7" s="14"/>
      <c r="L7" s="19">
        <f>DATE(2026,10,14)</f>
        <v>46309</v>
      </c>
      <c r="M7" s="19">
        <f>DATE(2026,10,14)</f>
        <v>46309</v>
      </c>
      <c r="N7" s="14" t="s">
        <v>116</v>
      </c>
      <c r="O7" s="20">
        <v>18400</v>
      </c>
      <c r="P7" s="21">
        <v>0.21</v>
      </c>
      <c r="Q7" s="22" t="s">
        <v>8</v>
      </c>
      <c r="R7" s="19"/>
      <c r="S7" s="15">
        <v>24</v>
      </c>
      <c r="T7" s="14" t="s">
        <v>117</v>
      </c>
      <c r="U7" s="23">
        <f t="shared" si="0"/>
        <v>3864</v>
      </c>
      <c r="V7" s="23">
        <f t="shared" si="1"/>
        <v>22264</v>
      </c>
      <c r="W7" s="24">
        <f ca="1">IF(B7="","",COUNTIFS(Constatări!$B$5:$B$1004,B7,Constatări!$K$5:$K$1004,"&lt;&gt;Remediat"))</f>
        <v>1</v>
      </c>
      <c r="X7" s="25" t="str">
        <f t="shared" si="2"/>
        <v/>
      </c>
      <c r="Y7" s="25" t="str">
        <f t="shared" si="3"/>
        <v/>
      </c>
      <c r="Z7" s="24">
        <f>IF(B7="","",COUNTIFS(Comisia!$B$5:$B$1004,B7,Comisia!$D$5:$D$1004,"&lt;&gt;Invitat"))</f>
        <v>1</v>
      </c>
      <c r="AA7" s="17" t="str">
        <f ca="1">IF(B7="","",TRIM(IF(COUNTIF($B$5:$B$504,B7)&gt;1,"Număr dublat. ","")&amp;IF(OR(E7="",J7=""),"Completează lucrarea și executantul. ","")&amp;IF(COUNTIFS(Comisia!$B$5:$B$1004,B7,Comisia!$D$5:$D$1004,"Președinte")&lt;&gt;1,"Comisia trebuie să aibă un președinte. ","")&amp;IF(AND(K7&lt;&gt;"",D7="La terminarea lucrărilor",N(Z7)&lt;3),"Comisia are mai puțin de 3 membri (HG 343/2017, art. 11). ","")&amp;IF(AND(Q7="Admisă",COUNTIFS(Constatări!$B$5:$B$1004,B7,Constatări!$K$5:$K$1004,"&lt;&gt;Remediat",Constatări!$F$5:$F$1004,"&lt;&gt;Minoră")&gt;0),"Recepția nu poate fi admisă cu defecte care afectează utilizarea nerezolvate (art. 18). ","")&amp;IF(AND(D7="De suspendare a recepției",Q7&lt;&gt;"Suspendată"),"La un PV de suspendare, decizia este «Suspendată». ","")&amp;IF(AND(Q7&lt;&gt;"",Q7&lt;&gt;"Suspendată",NOT(ISNUMBER(R7)),ISNUMBER(C7),Azi&gt;C7+3),"Investitorul nu a aprobat decizia în 3 zile (art. 19). ","")&amp;IF(AND(ISNUMBER(R7),ISNUMBER(C7),R7&gt;C7+3),"Aprobarea investitorului a venit după 3 zile. ","")&amp;IF(AND(Q7="Admisă",N(W7)&gt;0),N(W7)&amp;" constatări încă deschise: urmărește remedierea. ","")&amp;IF(AND(ISNUMBER(Y7),Azi&gt;=N(X7)-60,Azi&lt;=N(Y7)),"Garanția expiră: organizează recepția finală până la "&amp;RIGHT("0"&amp;DAY(Y7),2)&amp;"."&amp;RIGHT("0"&amp;MONTH(Y7),2)&amp;"."&amp;YEAR(Y7)&amp;". ","")))</f>
        <v>1 constatări încă deschise: urmărește remedierea.</v>
      </c>
    </row>
    <row r="8" spans="2:27" x14ac:dyDescent="0.2">
      <c r="B8" s="18"/>
      <c r="C8" s="19"/>
      <c r="D8" s="14"/>
      <c r="E8" s="14"/>
      <c r="F8" s="14"/>
      <c r="G8" s="14"/>
      <c r="H8" s="14"/>
      <c r="I8" s="14"/>
      <c r="J8" s="14"/>
      <c r="K8" s="14"/>
      <c r="L8" s="19"/>
      <c r="M8" s="19"/>
      <c r="N8" s="14"/>
      <c r="O8" s="20"/>
      <c r="P8" s="21"/>
      <c r="Q8" s="22"/>
      <c r="R8" s="19"/>
      <c r="S8" s="15"/>
      <c r="T8" s="14"/>
      <c r="U8" s="23" t="str">
        <f t="shared" si="0"/>
        <v/>
      </c>
      <c r="V8" s="23" t="str">
        <f t="shared" si="1"/>
        <v/>
      </c>
      <c r="W8" s="24" t="str">
        <f>IF(B8="","",COUNTIFS(Constatări!$B$5:$B$1004,B8,Constatări!$K$5:$K$1004,"&lt;&gt;Remediat"))</f>
        <v/>
      </c>
      <c r="X8" s="25" t="str">
        <f t="shared" si="2"/>
        <v/>
      </c>
      <c r="Y8" s="25" t="str">
        <f t="shared" si="3"/>
        <v/>
      </c>
      <c r="Z8" s="24" t="str">
        <f>IF(B8="","",COUNTIFS(Comisia!$B$5:$B$1004,B8,Comisia!$D$5:$D$1004,"&lt;&gt;Invitat"))</f>
        <v/>
      </c>
      <c r="AA8" s="17" t="str">
        <f>IF(B8="","",TRIM(IF(COUNTIF($B$5:$B$504,B8)&gt;1,"Număr dublat. ","")&amp;IF(OR(E8="",J8=""),"Completează lucrarea și executantul. ","")&amp;IF(COUNTIFS(Comisia!$B$5:$B$1004,B8,Comisia!$D$5:$D$1004,"Președinte")&lt;&gt;1,"Comisia trebuie să aibă un președinte. ","")&amp;IF(AND(K8&lt;&gt;"",D8="La terminarea lucrărilor",N(Z8)&lt;3),"Comisia are mai puțin de 3 membri (HG 343/2017, art. 11). ","")&amp;IF(AND(Q8="Admisă",COUNTIFS(Constatări!$B$5:$B$1004,B8,Constatări!$K$5:$K$1004,"&lt;&gt;Remediat",Constatări!$F$5:$F$1004,"&lt;&gt;Minoră")&gt;0),"Recepția nu poate fi admisă cu defecte care afectează utilizarea nerezolvate (art. 18). ","")&amp;IF(AND(D8="De suspendare a recepției",Q8&lt;&gt;"Suspendată"),"La un PV de suspendare, decizia este «Suspendată». ","")&amp;IF(AND(Q8&lt;&gt;"",Q8&lt;&gt;"Suspendată",NOT(ISNUMBER(R8)),ISNUMBER(C8),Azi&gt;C8+3),"Investitorul nu a aprobat decizia în 3 zile (art. 19). ","")&amp;IF(AND(ISNUMBER(R8),ISNUMBER(C8),R8&gt;C8+3),"Aprobarea investitorului a venit după 3 zile. ","")&amp;IF(AND(Q8="Admisă",N(W8)&gt;0),N(W8)&amp;" constatări încă deschise: urmărește remedierea. ","")&amp;IF(AND(ISNUMBER(Y8),Azi&gt;=N(X8)-60,Azi&lt;=N(Y8)),"Garanția expiră: organizează recepția finală până la "&amp;RIGHT("0"&amp;DAY(Y8),2)&amp;"."&amp;RIGHT("0"&amp;MONTH(Y8),2)&amp;"."&amp;YEAR(Y8)&amp;". ","")))</f>
        <v/>
      </c>
    </row>
    <row r="9" spans="2:27" x14ac:dyDescent="0.2">
      <c r="B9" s="18"/>
      <c r="C9" s="19"/>
      <c r="D9" s="14"/>
      <c r="E9" s="14"/>
      <c r="F9" s="14"/>
      <c r="G9" s="14"/>
      <c r="H9" s="14"/>
      <c r="I9" s="14"/>
      <c r="J9" s="14"/>
      <c r="K9" s="14"/>
      <c r="L9" s="19"/>
      <c r="M9" s="19"/>
      <c r="N9" s="14"/>
      <c r="O9" s="20"/>
      <c r="P9" s="21"/>
      <c r="Q9" s="22"/>
      <c r="R9" s="19"/>
      <c r="S9" s="15"/>
      <c r="T9" s="14"/>
      <c r="U9" s="23" t="str">
        <f t="shared" si="0"/>
        <v/>
      </c>
      <c r="V9" s="23" t="str">
        <f t="shared" si="1"/>
        <v/>
      </c>
      <c r="W9" s="24" t="str">
        <f>IF(B9="","",COUNTIFS(Constatări!$B$5:$B$1004,B9,Constatări!$K$5:$K$1004,"&lt;&gt;Remediat"))</f>
        <v/>
      </c>
      <c r="X9" s="25" t="str">
        <f t="shared" si="2"/>
        <v/>
      </c>
      <c r="Y9" s="25" t="str">
        <f t="shared" si="3"/>
        <v/>
      </c>
      <c r="Z9" s="24" t="str">
        <f>IF(B9="","",COUNTIFS(Comisia!$B$5:$B$1004,B9,Comisia!$D$5:$D$1004,"&lt;&gt;Invitat"))</f>
        <v/>
      </c>
      <c r="AA9" s="17" t="str">
        <f>IF(B9="","",TRIM(IF(COUNTIF($B$5:$B$504,B9)&gt;1,"Număr dublat. ","")&amp;IF(OR(E9="",J9=""),"Completează lucrarea și executantul. ","")&amp;IF(COUNTIFS(Comisia!$B$5:$B$1004,B9,Comisia!$D$5:$D$1004,"Președinte")&lt;&gt;1,"Comisia trebuie să aibă un președinte. ","")&amp;IF(AND(K9&lt;&gt;"",D9="La terminarea lucrărilor",N(Z9)&lt;3),"Comisia are mai puțin de 3 membri (HG 343/2017, art. 11). ","")&amp;IF(AND(Q9="Admisă",COUNTIFS(Constatări!$B$5:$B$1004,B9,Constatări!$K$5:$K$1004,"&lt;&gt;Remediat",Constatări!$F$5:$F$1004,"&lt;&gt;Minoră")&gt;0),"Recepția nu poate fi admisă cu defecte care afectează utilizarea nerezolvate (art. 18). ","")&amp;IF(AND(D9="De suspendare a recepției",Q9&lt;&gt;"Suspendată"),"La un PV de suspendare, decizia este «Suspendată». ","")&amp;IF(AND(Q9&lt;&gt;"",Q9&lt;&gt;"Suspendată",NOT(ISNUMBER(R9)),ISNUMBER(C9),Azi&gt;C9+3),"Investitorul nu a aprobat decizia în 3 zile (art. 19). ","")&amp;IF(AND(ISNUMBER(R9),ISNUMBER(C9),R9&gt;C9+3),"Aprobarea investitorului a venit după 3 zile. ","")&amp;IF(AND(Q9="Admisă",N(W9)&gt;0),N(W9)&amp;" constatări încă deschise: urmărește remedierea. ","")&amp;IF(AND(ISNUMBER(Y9),Azi&gt;=N(X9)-60,Azi&lt;=N(Y9)),"Garanția expiră: organizează recepția finală până la "&amp;RIGHT("0"&amp;DAY(Y9),2)&amp;"."&amp;RIGHT("0"&amp;MONTH(Y9),2)&amp;"."&amp;YEAR(Y9)&amp;". ","")))</f>
        <v/>
      </c>
    </row>
    <row r="10" spans="2:27" x14ac:dyDescent="0.2">
      <c r="B10" s="18"/>
      <c r="C10" s="19"/>
      <c r="D10" s="14"/>
      <c r="E10" s="14"/>
      <c r="F10" s="14"/>
      <c r="G10" s="14"/>
      <c r="H10" s="14"/>
      <c r="I10" s="14"/>
      <c r="J10" s="14"/>
      <c r="K10" s="14"/>
      <c r="L10" s="19"/>
      <c r="M10" s="19"/>
      <c r="N10" s="14"/>
      <c r="O10" s="20"/>
      <c r="P10" s="21"/>
      <c r="Q10" s="22"/>
      <c r="R10" s="19"/>
      <c r="S10" s="15"/>
      <c r="T10" s="14"/>
      <c r="U10" s="23" t="str">
        <f t="shared" si="0"/>
        <v/>
      </c>
      <c r="V10" s="23" t="str">
        <f t="shared" si="1"/>
        <v/>
      </c>
      <c r="W10" s="24" t="str">
        <f>IF(B10="","",COUNTIFS(Constatări!$B$5:$B$1004,B10,Constatări!$K$5:$K$1004,"&lt;&gt;Remediat"))</f>
        <v/>
      </c>
      <c r="X10" s="25" t="str">
        <f t="shared" si="2"/>
        <v/>
      </c>
      <c r="Y10" s="25" t="str">
        <f t="shared" si="3"/>
        <v/>
      </c>
      <c r="Z10" s="24" t="str">
        <f>IF(B10="","",COUNTIFS(Comisia!$B$5:$B$1004,B10,Comisia!$D$5:$D$1004,"&lt;&gt;Invitat"))</f>
        <v/>
      </c>
      <c r="AA10" s="17" t="str">
        <f>IF(B10="","",TRIM(IF(COUNTIF($B$5:$B$504,B10)&gt;1,"Număr dublat. ","")&amp;IF(OR(E10="",J10=""),"Completează lucrarea și executantul. ","")&amp;IF(COUNTIFS(Comisia!$B$5:$B$1004,B10,Comisia!$D$5:$D$1004,"Președinte")&lt;&gt;1,"Comisia trebuie să aibă un președinte. ","")&amp;IF(AND(K10&lt;&gt;"",D10="La terminarea lucrărilor",N(Z10)&lt;3),"Comisia are mai puțin de 3 membri (HG 343/2017, art. 11). ","")&amp;IF(AND(Q10="Admisă",COUNTIFS(Constatări!$B$5:$B$1004,B10,Constatări!$K$5:$K$1004,"&lt;&gt;Remediat",Constatări!$F$5:$F$1004,"&lt;&gt;Minoră")&gt;0),"Recepția nu poate fi admisă cu defecte care afectează utilizarea nerezolvate (art. 18). ","")&amp;IF(AND(D10="De suspendare a recepției",Q10&lt;&gt;"Suspendată"),"La un PV de suspendare, decizia este «Suspendată». ","")&amp;IF(AND(Q10&lt;&gt;"",Q10&lt;&gt;"Suspendată",NOT(ISNUMBER(R10)),ISNUMBER(C10),Azi&gt;C10+3),"Investitorul nu a aprobat decizia în 3 zile (art. 19). ","")&amp;IF(AND(ISNUMBER(R10),ISNUMBER(C10),R10&gt;C10+3),"Aprobarea investitorului a venit după 3 zile. ","")&amp;IF(AND(Q10="Admisă",N(W10)&gt;0),N(W10)&amp;" constatări încă deschise: urmărește remedierea. ","")&amp;IF(AND(ISNUMBER(Y10),Azi&gt;=N(X10)-60,Azi&lt;=N(Y10)),"Garanția expiră: organizează recepția finală până la "&amp;RIGHT("0"&amp;DAY(Y10),2)&amp;"."&amp;RIGHT("0"&amp;MONTH(Y10),2)&amp;"."&amp;YEAR(Y10)&amp;". ","")))</f>
        <v/>
      </c>
    </row>
    <row r="11" spans="2:27" x14ac:dyDescent="0.2">
      <c r="B11" s="18"/>
      <c r="C11" s="19"/>
      <c r="D11" s="14"/>
      <c r="E11" s="14"/>
      <c r="F11" s="14"/>
      <c r="G11" s="14"/>
      <c r="H11" s="14"/>
      <c r="I11" s="14"/>
      <c r="J11" s="14"/>
      <c r="K11" s="14"/>
      <c r="L11" s="19"/>
      <c r="M11" s="19"/>
      <c r="N11" s="14"/>
      <c r="O11" s="20"/>
      <c r="P11" s="21"/>
      <c r="Q11" s="22"/>
      <c r="R11" s="19"/>
      <c r="S11" s="15"/>
      <c r="T11" s="14"/>
      <c r="U11" s="23" t="str">
        <f t="shared" si="0"/>
        <v/>
      </c>
      <c r="V11" s="23" t="str">
        <f t="shared" si="1"/>
        <v/>
      </c>
      <c r="W11" s="24" t="str">
        <f>IF(B11="","",COUNTIFS(Constatări!$B$5:$B$1004,B11,Constatări!$K$5:$K$1004,"&lt;&gt;Remediat"))</f>
        <v/>
      </c>
      <c r="X11" s="25" t="str">
        <f t="shared" si="2"/>
        <v/>
      </c>
      <c r="Y11" s="25" t="str">
        <f t="shared" si="3"/>
        <v/>
      </c>
      <c r="Z11" s="24" t="str">
        <f>IF(B11="","",COUNTIFS(Comisia!$B$5:$B$1004,B11,Comisia!$D$5:$D$1004,"&lt;&gt;Invitat"))</f>
        <v/>
      </c>
      <c r="AA11" s="17" t="str">
        <f>IF(B11="","",TRIM(IF(COUNTIF($B$5:$B$504,B11)&gt;1,"Număr dublat. ","")&amp;IF(OR(E11="",J11=""),"Completează lucrarea și executantul. ","")&amp;IF(COUNTIFS(Comisia!$B$5:$B$1004,B11,Comisia!$D$5:$D$1004,"Președinte")&lt;&gt;1,"Comisia trebuie să aibă un președinte. ","")&amp;IF(AND(K11&lt;&gt;"",D11="La terminarea lucrărilor",N(Z11)&lt;3),"Comisia are mai puțin de 3 membri (HG 343/2017, art. 11). ","")&amp;IF(AND(Q11="Admisă",COUNTIFS(Constatări!$B$5:$B$1004,B11,Constatări!$K$5:$K$1004,"&lt;&gt;Remediat",Constatări!$F$5:$F$1004,"&lt;&gt;Minoră")&gt;0),"Recepția nu poate fi admisă cu defecte care afectează utilizarea nerezolvate (art. 18). ","")&amp;IF(AND(D11="De suspendare a recepției",Q11&lt;&gt;"Suspendată"),"La un PV de suspendare, decizia este «Suspendată». ","")&amp;IF(AND(Q11&lt;&gt;"",Q11&lt;&gt;"Suspendată",NOT(ISNUMBER(R11)),ISNUMBER(C11),Azi&gt;C11+3),"Investitorul nu a aprobat decizia în 3 zile (art. 19). ","")&amp;IF(AND(ISNUMBER(R11),ISNUMBER(C11),R11&gt;C11+3),"Aprobarea investitorului a venit după 3 zile. ","")&amp;IF(AND(Q11="Admisă",N(W11)&gt;0),N(W11)&amp;" constatări încă deschise: urmărește remedierea. ","")&amp;IF(AND(ISNUMBER(Y11),Azi&gt;=N(X11)-60,Azi&lt;=N(Y11)),"Garanția expiră: organizează recepția finală până la "&amp;RIGHT("0"&amp;DAY(Y11),2)&amp;"."&amp;RIGHT("0"&amp;MONTH(Y11),2)&amp;"."&amp;YEAR(Y11)&amp;". ","")))</f>
        <v/>
      </c>
    </row>
    <row r="12" spans="2:27" x14ac:dyDescent="0.2">
      <c r="B12" s="18"/>
      <c r="C12" s="19"/>
      <c r="D12" s="14"/>
      <c r="E12" s="14"/>
      <c r="F12" s="14"/>
      <c r="G12" s="14"/>
      <c r="H12" s="14"/>
      <c r="I12" s="14"/>
      <c r="J12" s="14"/>
      <c r="K12" s="14"/>
      <c r="L12" s="19"/>
      <c r="M12" s="19"/>
      <c r="N12" s="14"/>
      <c r="O12" s="20"/>
      <c r="P12" s="21"/>
      <c r="Q12" s="22"/>
      <c r="R12" s="19"/>
      <c r="S12" s="15"/>
      <c r="T12" s="14"/>
      <c r="U12" s="23" t="str">
        <f t="shared" si="0"/>
        <v/>
      </c>
      <c r="V12" s="23" t="str">
        <f t="shared" si="1"/>
        <v/>
      </c>
      <c r="W12" s="24" t="str">
        <f>IF(B12="","",COUNTIFS(Constatări!$B$5:$B$1004,B12,Constatări!$K$5:$K$1004,"&lt;&gt;Remediat"))</f>
        <v/>
      </c>
      <c r="X12" s="25" t="str">
        <f t="shared" si="2"/>
        <v/>
      </c>
      <c r="Y12" s="25" t="str">
        <f t="shared" si="3"/>
        <v/>
      </c>
      <c r="Z12" s="24" t="str">
        <f>IF(B12="","",COUNTIFS(Comisia!$B$5:$B$1004,B12,Comisia!$D$5:$D$1004,"&lt;&gt;Invitat"))</f>
        <v/>
      </c>
      <c r="AA12" s="17" t="str">
        <f>IF(B12="","",TRIM(IF(COUNTIF($B$5:$B$504,B12)&gt;1,"Număr dublat. ","")&amp;IF(OR(E12="",J12=""),"Completează lucrarea și executantul. ","")&amp;IF(COUNTIFS(Comisia!$B$5:$B$1004,B12,Comisia!$D$5:$D$1004,"Președinte")&lt;&gt;1,"Comisia trebuie să aibă un președinte. ","")&amp;IF(AND(K12&lt;&gt;"",D12="La terminarea lucrărilor",N(Z12)&lt;3),"Comisia are mai puțin de 3 membri (HG 343/2017, art. 11). ","")&amp;IF(AND(Q12="Admisă",COUNTIFS(Constatări!$B$5:$B$1004,B12,Constatări!$K$5:$K$1004,"&lt;&gt;Remediat",Constatări!$F$5:$F$1004,"&lt;&gt;Minoră")&gt;0),"Recepția nu poate fi admisă cu defecte care afectează utilizarea nerezolvate (art. 18). ","")&amp;IF(AND(D12="De suspendare a recepției",Q12&lt;&gt;"Suspendată"),"La un PV de suspendare, decizia este «Suspendată». ","")&amp;IF(AND(Q12&lt;&gt;"",Q12&lt;&gt;"Suspendată",NOT(ISNUMBER(R12)),ISNUMBER(C12),Azi&gt;C12+3),"Investitorul nu a aprobat decizia în 3 zile (art. 19). ","")&amp;IF(AND(ISNUMBER(R12),ISNUMBER(C12),R12&gt;C12+3),"Aprobarea investitorului a venit după 3 zile. ","")&amp;IF(AND(Q12="Admisă",N(W12)&gt;0),N(W12)&amp;" constatări încă deschise: urmărește remedierea. ","")&amp;IF(AND(ISNUMBER(Y12),Azi&gt;=N(X12)-60,Azi&lt;=N(Y12)),"Garanția expiră: organizează recepția finală până la "&amp;RIGHT("0"&amp;DAY(Y12),2)&amp;"."&amp;RIGHT("0"&amp;MONTH(Y12),2)&amp;"."&amp;YEAR(Y12)&amp;". ","")))</f>
        <v/>
      </c>
    </row>
    <row r="13" spans="2:27" x14ac:dyDescent="0.2">
      <c r="B13" s="18"/>
      <c r="C13" s="19"/>
      <c r="D13" s="14"/>
      <c r="E13" s="14"/>
      <c r="F13" s="14"/>
      <c r="G13" s="14"/>
      <c r="H13" s="14"/>
      <c r="I13" s="14"/>
      <c r="J13" s="14"/>
      <c r="K13" s="14"/>
      <c r="L13" s="19"/>
      <c r="M13" s="19"/>
      <c r="N13" s="14"/>
      <c r="O13" s="20"/>
      <c r="P13" s="21"/>
      <c r="Q13" s="22"/>
      <c r="R13" s="19"/>
      <c r="S13" s="15"/>
      <c r="T13" s="14"/>
      <c r="U13" s="23" t="str">
        <f t="shared" si="0"/>
        <v/>
      </c>
      <c r="V13" s="23" t="str">
        <f t="shared" si="1"/>
        <v/>
      </c>
      <c r="W13" s="24" t="str">
        <f>IF(B13="","",COUNTIFS(Constatări!$B$5:$B$1004,B13,Constatări!$K$5:$K$1004,"&lt;&gt;Remediat"))</f>
        <v/>
      </c>
      <c r="X13" s="25" t="str">
        <f t="shared" si="2"/>
        <v/>
      </c>
      <c r="Y13" s="25" t="str">
        <f t="shared" si="3"/>
        <v/>
      </c>
      <c r="Z13" s="24" t="str">
        <f>IF(B13="","",COUNTIFS(Comisia!$B$5:$B$1004,B13,Comisia!$D$5:$D$1004,"&lt;&gt;Invitat"))</f>
        <v/>
      </c>
      <c r="AA13" s="17" t="str">
        <f>IF(B13="","",TRIM(IF(COUNTIF($B$5:$B$504,B13)&gt;1,"Număr dublat. ","")&amp;IF(OR(E13="",J13=""),"Completează lucrarea și executantul. ","")&amp;IF(COUNTIFS(Comisia!$B$5:$B$1004,B13,Comisia!$D$5:$D$1004,"Președinte")&lt;&gt;1,"Comisia trebuie să aibă un președinte. ","")&amp;IF(AND(K13&lt;&gt;"",D13="La terminarea lucrărilor",N(Z13)&lt;3),"Comisia are mai puțin de 3 membri (HG 343/2017, art. 11). ","")&amp;IF(AND(Q13="Admisă",COUNTIFS(Constatări!$B$5:$B$1004,B13,Constatări!$K$5:$K$1004,"&lt;&gt;Remediat",Constatări!$F$5:$F$1004,"&lt;&gt;Minoră")&gt;0),"Recepția nu poate fi admisă cu defecte care afectează utilizarea nerezolvate (art. 18). ","")&amp;IF(AND(D13="De suspendare a recepției",Q13&lt;&gt;"Suspendată"),"La un PV de suspendare, decizia este «Suspendată». ","")&amp;IF(AND(Q13&lt;&gt;"",Q13&lt;&gt;"Suspendată",NOT(ISNUMBER(R13)),ISNUMBER(C13),Azi&gt;C13+3),"Investitorul nu a aprobat decizia în 3 zile (art. 19). ","")&amp;IF(AND(ISNUMBER(R13),ISNUMBER(C13),R13&gt;C13+3),"Aprobarea investitorului a venit după 3 zile. ","")&amp;IF(AND(Q13="Admisă",N(W13)&gt;0),N(W13)&amp;" constatări încă deschise: urmărește remedierea. ","")&amp;IF(AND(ISNUMBER(Y13),Azi&gt;=N(X13)-60,Azi&lt;=N(Y13)),"Garanția expiră: organizează recepția finală până la "&amp;RIGHT("0"&amp;DAY(Y13),2)&amp;"."&amp;RIGHT("0"&amp;MONTH(Y13),2)&amp;"."&amp;YEAR(Y13)&amp;". ","")))</f>
        <v/>
      </c>
    </row>
    <row r="14" spans="2:27" x14ac:dyDescent="0.2">
      <c r="B14" s="18"/>
      <c r="C14" s="19"/>
      <c r="D14" s="14"/>
      <c r="E14" s="14"/>
      <c r="F14" s="14"/>
      <c r="G14" s="14"/>
      <c r="H14" s="14"/>
      <c r="I14" s="14"/>
      <c r="J14" s="14"/>
      <c r="K14" s="14"/>
      <c r="L14" s="19"/>
      <c r="M14" s="19"/>
      <c r="N14" s="14"/>
      <c r="O14" s="20"/>
      <c r="P14" s="21"/>
      <c r="Q14" s="22"/>
      <c r="R14" s="19"/>
      <c r="S14" s="15"/>
      <c r="T14" s="14"/>
      <c r="U14" s="23" t="str">
        <f t="shared" si="0"/>
        <v/>
      </c>
      <c r="V14" s="23" t="str">
        <f t="shared" si="1"/>
        <v/>
      </c>
      <c r="W14" s="24" t="str">
        <f>IF(B14="","",COUNTIFS(Constatări!$B$5:$B$1004,B14,Constatări!$K$5:$K$1004,"&lt;&gt;Remediat"))</f>
        <v/>
      </c>
      <c r="X14" s="25" t="str">
        <f t="shared" si="2"/>
        <v/>
      </c>
      <c r="Y14" s="25" t="str">
        <f t="shared" si="3"/>
        <v/>
      </c>
      <c r="Z14" s="24" t="str">
        <f>IF(B14="","",COUNTIFS(Comisia!$B$5:$B$1004,B14,Comisia!$D$5:$D$1004,"&lt;&gt;Invitat"))</f>
        <v/>
      </c>
      <c r="AA14" s="17" t="str">
        <f>IF(B14="","",TRIM(IF(COUNTIF($B$5:$B$504,B14)&gt;1,"Număr dublat. ","")&amp;IF(OR(E14="",J14=""),"Completează lucrarea și executantul. ","")&amp;IF(COUNTIFS(Comisia!$B$5:$B$1004,B14,Comisia!$D$5:$D$1004,"Președinte")&lt;&gt;1,"Comisia trebuie să aibă un președinte. ","")&amp;IF(AND(K14&lt;&gt;"",D14="La terminarea lucrărilor",N(Z14)&lt;3),"Comisia are mai puțin de 3 membri (HG 343/2017, art. 11). ","")&amp;IF(AND(Q14="Admisă",COUNTIFS(Constatări!$B$5:$B$1004,B14,Constatări!$K$5:$K$1004,"&lt;&gt;Remediat",Constatări!$F$5:$F$1004,"&lt;&gt;Minoră")&gt;0),"Recepția nu poate fi admisă cu defecte care afectează utilizarea nerezolvate (art. 18). ","")&amp;IF(AND(D14="De suspendare a recepției",Q14&lt;&gt;"Suspendată"),"La un PV de suspendare, decizia este «Suspendată». ","")&amp;IF(AND(Q14&lt;&gt;"",Q14&lt;&gt;"Suspendată",NOT(ISNUMBER(R14)),ISNUMBER(C14),Azi&gt;C14+3),"Investitorul nu a aprobat decizia în 3 zile (art. 19). ","")&amp;IF(AND(ISNUMBER(R14),ISNUMBER(C14),R14&gt;C14+3),"Aprobarea investitorului a venit după 3 zile. ","")&amp;IF(AND(Q14="Admisă",N(W14)&gt;0),N(W14)&amp;" constatări încă deschise: urmărește remedierea. ","")&amp;IF(AND(ISNUMBER(Y14),Azi&gt;=N(X14)-60,Azi&lt;=N(Y14)),"Garanția expiră: organizează recepția finală până la "&amp;RIGHT("0"&amp;DAY(Y14),2)&amp;"."&amp;RIGHT("0"&amp;MONTH(Y14),2)&amp;"."&amp;YEAR(Y14)&amp;". ","")))</f>
        <v/>
      </c>
    </row>
    <row r="15" spans="2:27" x14ac:dyDescent="0.2">
      <c r="B15" s="18"/>
      <c r="C15" s="19"/>
      <c r="D15" s="14"/>
      <c r="E15" s="14"/>
      <c r="F15" s="14"/>
      <c r="G15" s="14"/>
      <c r="H15" s="14"/>
      <c r="I15" s="14"/>
      <c r="J15" s="14"/>
      <c r="K15" s="14"/>
      <c r="L15" s="19"/>
      <c r="M15" s="19"/>
      <c r="N15" s="14"/>
      <c r="O15" s="20"/>
      <c r="P15" s="21"/>
      <c r="Q15" s="22"/>
      <c r="R15" s="19"/>
      <c r="S15" s="15"/>
      <c r="T15" s="14"/>
      <c r="U15" s="23" t="str">
        <f t="shared" si="0"/>
        <v/>
      </c>
      <c r="V15" s="23" t="str">
        <f t="shared" si="1"/>
        <v/>
      </c>
      <c r="W15" s="24" t="str">
        <f>IF(B15="","",COUNTIFS(Constatări!$B$5:$B$1004,B15,Constatări!$K$5:$K$1004,"&lt;&gt;Remediat"))</f>
        <v/>
      </c>
      <c r="X15" s="25" t="str">
        <f t="shared" si="2"/>
        <v/>
      </c>
      <c r="Y15" s="25" t="str">
        <f t="shared" si="3"/>
        <v/>
      </c>
      <c r="Z15" s="24" t="str">
        <f>IF(B15="","",COUNTIFS(Comisia!$B$5:$B$1004,B15,Comisia!$D$5:$D$1004,"&lt;&gt;Invitat"))</f>
        <v/>
      </c>
      <c r="AA15" s="17" t="str">
        <f>IF(B15="","",TRIM(IF(COUNTIF($B$5:$B$504,B15)&gt;1,"Număr dublat. ","")&amp;IF(OR(E15="",J15=""),"Completează lucrarea și executantul. ","")&amp;IF(COUNTIFS(Comisia!$B$5:$B$1004,B15,Comisia!$D$5:$D$1004,"Președinte")&lt;&gt;1,"Comisia trebuie să aibă un președinte. ","")&amp;IF(AND(K15&lt;&gt;"",D15="La terminarea lucrărilor",N(Z15)&lt;3),"Comisia are mai puțin de 3 membri (HG 343/2017, art. 11). ","")&amp;IF(AND(Q15="Admisă",COUNTIFS(Constatări!$B$5:$B$1004,B15,Constatări!$K$5:$K$1004,"&lt;&gt;Remediat",Constatări!$F$5:$F$1004,"&lt;&gt;Minoră")&gt;0),"Recepția nu poate fi admisă cu defecte care afectează utilizarea nerezolvate (art. 18). ","")&amp;IF(AND(D15="De suspendare a recepției",Q15&lt;&gt;"Suspendată"),"La un PV de suspendare, decizia este «Suspendată». ","")&amp;IF(AND(Q15&lt;&gt;"",Q15&lt;&gt;"Suspendată",NOT(ISNUMBER(R15)),ISNUMBER(C15),Azi&gt;C15+3),"Investitorul nu a aprobat decizia în 3 zile (art. 19). ","")&amp;IF(AND(ISNUMBER(R15),ISNUMBER(C15),R15&gt;C15+3),"Aprobarea investitorului a venit după 3 zile. ","")&amp;IF(AND(Q15="Admisă",N(W15)&gt;0),N(W15)&amp;" constatări încă deschise: urmărește remedierea. ","")&amp;IF(AND(ISNUMBER(Y15),Azi&gt;=N(X15)-60,Azi&lt;=N(Y15)),"Garanția expiră: organizează recepția finală până la "&amp;RIGHT("0"&amp;DAY(Y15),2)&amp;"."&amp;RIGHT("0"&amp;MONTH(Y15),2)&amp;"."&amp;YEAR(Y15)&amp;". ","")))</f>
        <v/>
      </c>
    </row>
    <row r="16" spans="2:27" x14ac:dyDescent="0.2">
      <c r="B16" s="18"/>
      <c r="C16" s="19"/>
      <c r="D16" s="14"/>
      <c r="E16" s="14"/>
      <c r="F16" s="14"/>
      <c r="G16" s="14"/>
      <c r="H16" s="14"/>
      <c r="I16" s="14"/>
      <c r="J16" s="14"/>
      <c r="K16" s="14"/>
      <c r="L16" s="19"/>
      <c r="M16" s="19"/>
      <c r="N16" s="14"/>
      <c r="O16" s="20"/>
      <c r="P16" s="21"/>
      <c r="Q16" s="22"/>
      <c r="R16" s="19"/>
      <c r="S16" s="15"/>
      <c r="T16" s="14"/>
      <c r="U16" s="23" t="str">
        <f t="shared" si="0"/>
        <v/>
      </c>
      <c r="V16" s="23" t="str">
        <f t="shared" si="1"/>
        <v/>
      </c>
      <c r="W16" s="24" t="str">
        <f>IF(B16="","",COUNTIFS(Constatări!$B$5:$B$1004,B16,Constatări!$K$5:$K$1004,"&lt;&gt;Remediat"))</f>
        <v/>
      </c>
      <c r="X16" s="25" t="str">
        <f t="shared" si="2"/>
        <v/>
      </c>
      <c r="Y16" s="25" t="str">
        <f t="shared" si="3"/>
        <v/>
      </c>
      <c r="Z16" s="24" t="str">
        <f>IF(B16="","",COUNTIFS(Comisia!$B$5:$B$1004,B16,Comisia!$D$5:$D$1004,"&lt;&gt;Invitat"))</f>
        <v/>
      </c>
      <c r="AA16" s="17" t="str">
        <f>IF(B16="","",TRIM(IF(COUNTIF($B$5:$B$504,B16)&gt;1,"Număr dublat. ","")&amp;IF(OR(E16="",J16=""),"Completează lucrarea și executantul. ","")&amp;IF(COUNTIFS(Comisia!$B$5:$B$1004,B16,Comisia!$D$5:$D$1004,"Președinte")&lt;&gt;1,"Comisia trebuie să aibă un președinte. ","")&amp;IF(AND(K16&lt;&gt;"",D16="La terminarea lucrărilor",N(Z16)&lt;3),"Comisia are mai puțin de 3 membri (HG 343/2017, art. 11). ","")&amp;IF(AND(Q16="Admisă",COUNTIFS(Constatări!$B$5:$B$1004,B16,Constatări!$K$5:$K$1004,"&lt;&gt;Remediat",Constatări!$F$5:$F$1004,"&lt;&gt;Minoră")&gt;0),"Recepția nu poate fi admisă cu defecte care afectează utilizarea nerezolvate (art. 18). ","")&amp;IF(AND(D16="De suspendare a recepției",Q16&lt;&gt;"Suspendată"),"La un PV de suspendare, decizia este «Suspendată». ","")&amp;IF(AND(Q16&lt;&gt;"",Q16&lt;&gt;"Suspendată",NOT(ISNUMBER(R16)),ISNUMBER(C16),Azi&gt;C16+3),"Investitorul nu a aprobat decizia în 3 zile (art. 19). ","")&amp;IF(AND(ISNUMBER(R16),ISNUMBER(C16),R16&gt;C16+3),"Aprobarea investitorului a venit după 3 zile. ","")&amp;IF(AND(Q16="Admisă",N(W16)&gt;0),N(W16)&amp;" constatări încă deschise: urmărește remedierea. ","")&amp;IF(AND(ISNUMBER(Y16),Azi&gt;=N(X16)-60,Azi&lt;=N(Y16)),"Garanția expiră: organizează recepția finală până la "&amp;RIGHT("0"&amp;DAY(Y16),2)&amp;"."&amp;RIGHT("0"&amp;MONTH(Y16),2)&amp;"."&amp;YEAR(Y16)&amp;". ","")))</f>
        <v/>
      </c>
    </row>
    <row r="17" spans="2:27" x14ac:dyDescent="0.2">
      <c r="B17" s="18"/>
      <c r="C17" s="19"/>
      <c r="D17" s="14"/>
      <c r="E17" s="14"/>
      <c r="F17" s="14"/>
      <c r="G17" s="14"/>
      <c r="H17" s="14"/>
      <c r="I17" s="14"/>
      <c r="J17" s="14"/>
      <c r="K17" s="14"/>
      <c r="L17" s="19"/>
      <c r="M17" s="19"/>
      <c r="N17" s="14"/>
      <c r="O17" s="20"/>
      <c r="P17" s="21"/>
      <c r="Q17" s="22"/>
      <c r="R17" s="19"/>
      <c r="S17" s="15"/>
      <c r="T17" s="14"/>
      <c r="U17" s="23" t="str">
        <f t="shared" si="0"/>
        <v/>
      </c>
      <c r="V17" s="23" t="str">
        <f t="shared" si="1"/>
        <v/>
      </c>
      <c r="W17" s="24" t="str">
        <f>IF(B17="","",COUNTIFS(Constatări!$B$5:$B$1004,B17,Constatări!$K$5:$K$1004,"&lt;&gt;Remediat"))</f>
        <v/>
      </c>
      <c r="X17" s="25" t="str">
        <f t="shared" si="2"/>
        <v/>
      </c>
      <c r="Y17" s="25" t="str">
        <f t="shared" si="3"/>
        <v/>
      </c>
      <c r="Z17" s="24" t="str">
        <f>IF(B17="","",COUNTIFS(Comisia!$B$5:$B$1004,B17,Comisia!$D$5:$D$1004,"&lt;&gt;Invitat"))</f>
        <v/>
      </c>
      <c r="AA17" s="17" t="str">
        <f>IF(B17="","",TRIM(IF(COUNTIF($B$5:$B$504,B17)&gt;1,"Număr dublat. ","")&amp;IF(OR(E17="",J17=""),"Completează lucrarea și executantul. ","")&amp;IF(COUNTIFS(Comisia!$B$5:$B$1004,B17,Comisia!$D$5:$D$1004,"Președinte")&lt;&gt;1,"Comisia trebuie să aibă un președinte. ","")&amp;IF(AND(K17&lt;&gt;"",D17="La terminarea lucrărilor",N(Z17)&lt;3),"Comisia are mai puțin de 3 membri (HG 343/2017, art. 11). ","")&amp;IF(AND(Q17="Admisă",COUNTIFS(Constatări!$B$5:$B$1004,B17,Constatări!$K$5:$K$1004,"&lt;&gt;Remediat",Constatări!$F$5:$F$1004,"&lt;&gt;Minoră")&gt;0),"Recepția nu poate fi admisă cu defecte care afectează utilizarea nerezolvate (art. 18). ","")&amp;IF(AND(D17="De suspendare a recepției",Q17&lt;&gt;"Suspendată"),"La un PV de suspendare, decizia este «Suspendată». ","")&amp;IF(AND(Q17&lt;&gt;"",Q17&lt;&gt;"Suspendată",NOT(ISNUMBER(R17)),ISNUMBER(C17),Azi&gt;C17+3),"Investitorul nu a aprobat decizia în 3 zile (art. 19). ","")&amp;IF(AND(ISNUMBER(R17),ISNUMBER(C17),R17&gt;C17+3),"Aprobarea investitorului a venit după 3 zile. ","")&amp;IF(AND(Q17="Admisă",N(W17)&gt;0),N(W17)&amp;" constatări încă deschise: urmărește remedierea. ","")&amp;IF(AND(ISNUMBER(Y17),Azi&gt;=N(X17)-60,Azi&lt;=N(Y17)),"Garanția expiră: organizează recepția finală până la "&amp;RIGHT("0"&amp;DAY(Y17),2)&amp;"."&amp;RIGHT("0"&amp;MONTH(Y17),2)&amp;"."&amp;YEAR(Y17)&amp;". ","")))</f>
        <v/>
      </c>
    </row>
    <row r="18" spans="2:27" x14ac:dyDescent="0.2">
      <c r="B18" s="18"/>
      <c r="C18" s="19"/>
      <c r="D18" s="14"/>
      <c r="E18" s="14"/>
      <c r="F18" s="14"/>
      <c r="G18" s="14"/>
      <c r="H18" s="14"/>
      <c r="I18" s="14"/>
      <c r="J18" s="14"/>
      <c r="K18" s="14"/>
      <c r="L18" s="19"/>
      <c r="M18" s="19"/>
      <c r="N18" s="14"/>
      <c r="O18" s="20"/>
      <c r="P18" s="21"/>
      <c r="Q18" s="22"/>
      <c r="R18" s="19"/>
      <c r="S18" s="15"/>
      <c r="T18" s="14"/>
      <c r="U18" s="23" t="str">
        <f t="shared" si="0"/>
        <v/>
      </c>
      <c r="V18" s="23" t="str">
        <f t="shared" si="1"/>
        <v/>
      </c>
      <c r="W18" s="24" t="str">
        <f>IF(B18="","",COUNTIFS(Constatări!$B$5:$B$1004,B18,Constatări!$K$5:$K$1004,"&lt;&gt;Remediat"))</f>
        <v/>
      </c>
      <c r="X18" s="25" t="str">
        <f t="shared" si="2"/>
        <v/>
      </c>
      <c r="Y18" s="25" t="str">
        <f t="shared" si="3"/>
        <v/>
      </c>
      <c r="Z18" s="24" t="str">
        <f>IF(B18="","",COUNTIFS(Comisia!$B$5:$B$1004,B18,Comisia!$D$5:$D$1004,"&lt;&gt;Invitat"))</f>
        <v/>
      </c>
      <c r="AA18" s="17" t="str">
        <f>IF(B18="","",TRIM(IF(COUNTIF($B$5:$B$504,B18)&gt;1,"Număr dublat. ","")&amp;IF(OR(E18="",J18=""),"Completează lucrarea și executantul. ","")&amp;IF(COUNTIFS(Comisia!$B$5:$B$1004,B18,Comisia!$D$5:$D$1004,"Președinte")&lt;&gt;1,"Comisia trebuie să aibă un președinte. ","")&amp;IF(AND(K18&lt;&gt;"",D18="La terminarea lucrărilor",N(Z18)&lt;3),"Comisia are mai puțin de 3 membri (HG 343/2017, art. 11). ","")&amp;IF(AND(Q18="Admisă",COUNTIFS(Constatări!$B$5:$B$1004,B18,Constatări!$K$5:$K$1004,"&lt;&gt;Remediat",Constatări!$F$5:$F$1004,"&lt;&gt;Minoră")&gt;0),"Recepția nu poate fi admisă cu defecte care afectează utilizarea nerezolvate (art. 18). ","")&amp;IF(AND(D18="De suspendare a recepției",Q18&lt;&gt;"Suspendată"),"La un PV de suspendare, decizia este «Suspendată». ","")&amp;IF(AND(Q18&lt;&gt;"",Q18&lt;&gt;"Suspendată",NOT(ISNUMBER(R18)),ISNUMBER(C18),Azi&gt;C18+3),"Investitorul nu a aprobat decizia în 3 zile (art. 19). ","")&amp;IF(AND(ISNUMBER(R18),ISNUMBER(C18),R18&gt;C18+3),"Aprobarea investitorului a venit după 3 zile. ","")&amp;IF(AND(Q18="Admisă",N(W18)&gt;0),N(W18)&amp;" constatări încă deschise: urmărește remedierea. ","")&amp;IF(AND(ISNUMBER(Y18),Azi&gt;=N(X18)-60,Azi&lt;=N(Y18)),"Garanția expiră: organizează recepția finală până la "&amp;RIGHT("0"&amp;DAY(Y18),2)&amp;"."&amp;RIGHT("0"&amp;MONTH(Y18),2)&amp;"."&amp;YEAR(Y18)&amp;". ","")))</f>
        <v/>
      </c>
    </row>
    <row r="19" spans="2:27" x14ac:dyDescent="0.2">
      <c r="B19" s="18"/>
      <c r="C19" s="19"/>
      <c r="D19" s="14"/>
      <c r="E19" s="14"/>
      <c r="F19" s="14"/>
      <c r="G19" s="14"/>
      <c r="H19" s="14"/>
      <c r="I19" s="14"/>
      <c r="J19" s="14"/>
      <c r="K19" s="14"/>
      <c r="L19" s="19"/>
      <c r="M19" s="19"/>
      <c r="N19" s="14"/>
      <c r="O19" s="20"/>
      <c r="P19" s="21"/>
      <c r="Q19" s="22"/>
      <c r="R19" s="19"/>
      <c r="S19" s="15"/>
      <c r="T19" s="14"/>
      <c r="U19" s="23" t="str">
        <f t="shared" si="0"/>
        <v/>
      </c>
      <c r="V19" s="23" t="str">
        <f t="shared" si="1"/>
        <v/>
      </c>
      <c r="W19" s="24" t="str">
        <f>IF(B19="","",COUNTIFS(Constatări!$B$5:$B$1004,B19,Constatări!$K$5:$K$1004,"&lt;&gt;Remediat"))</f>
        <v/>
      </c>
      <c r="X19" s="25" t="str">
        <f t="shared" si="2"/>
        <v/>
      </c>
      <c r="Y19" s="25" t="str">
        <f t="shared" si="3"/>
        <v/>
      </c>
      <c r="Z19" s="24" t="str">
        <f>IF(B19="","",COUNTIFS(Comisia!$B$5:$B$1004,B19,Comisia!$D$5:$D$1004,"&lt;&gt;Invitat"))</f>
        <v/>
      </c>
      <c r="AA19" s="17" t="str">
        <f>IF(B19="","",TRIM(IF(COUNTIF($B$5:$B$504,B19)&gt;1,"Număr dublat. ","")&amp;IF(OR(E19="",J19=""),"Completează lucrarea și executantul. ","")&amp;IF(COUNTIFS(Comisia!$B$5:$B$1004,B19,Comisia!$D$5:$D$1004,"Președinte")&lt;&gt;1,"Comisia trebuie să aibă un președinte. ","")&amp;IF(AND(K19&lt;&gt;"",D19="La terminarea lucrărilor",N(Z19)&lt;3),"Comisia are mai puțin de 3 membri (HG 343/2017, art. 11). ","")&amp;IF(AND(Q19="Admisă",COUNTIFS(Constatări!$B$5:$B$1004,B19,Constatări!$K$5:$K$1004,"&lt;&gt;Remediat",Constatări!$F$5:$F$1004,"&lt;&gt;Minoră")&gt;0),"Recepția nu poate fi admisă cu defecte care afectează utilizarea nerezolvate (art. 18). ","")&amp;IF(AND(D19="De suspendare a recepției",Q19&lt;&gt;"Suspendată"),"La un PV de suspendare, decizia este «Suspendată». ","")&amp;IF(AND(Q19&lt;&gt;"",Q19&lt;&gt;"Suspendată",NOT(ISNUMBER(R19)),ISNUMBER(C19),Azi&gt;C19+3),"Investitorul nu a aprobat decizia în 3 zile (art. 19). ","")&amp;IF(AND(ISNUMBER(R19),ISNUMBER(C19),R19&gt;C19+3),"Aprobarea investitorului a venit după 3 zile. ","")&amp;IF(AND(Q19="Admisă",N(W19)&gt;0),N(W19)&amp;" constatări încă deschise: urmărește remedierea. ","")&amp;IF(AND(ISNUMBER(Y19),Azi&gt;=N(X19)-60,Azi&lt;=N(Y19)),"Garanția expiră: organizează recepția finală până la "&amp;RIGHT("0"&amp;DAY(Y19),2)&amp;"."&amp;RIGHT("0"&amp;MONTH(Y19),2)&amp;"."&amp;YEAR(Y19)&amp;". ","")))</f>
        <v/>
      </c>
    </row>
    <row r="20" spans="2:27" x14ac:dyDescent="0.2">
      <c r="B20" s="18"/>
      <c r="C20" s="19"/>
      <c r="D20" s="14"/>
      <c r="E20" s="14"/>
      <c r="F20" s="14"/>
      <c r="G20" s="14"/>
      <c r="H20" s="14"/>
      <c r="I20" s="14"/>
      <c r="J20" s="14"/>
      <c r="K20" s="14"/>
      <c r="L20" s="19"/>
      <c r="M20" s="19"/>
      <c r="N20" s="14"/>
      <c r="O20" s="20"/>
      <c r="P20" s="21"/>
      <c r="Q20" s="22"/>
      <c r="R20" s="19"/>
      <c r="S20" s="15"/>
      <c r="T20" s="14"/>
      <c r="U20" s="23" t="str">
        <f t="shared" si="0"/>
        <v/>
      </c>
      <c r="V20" s="23" t="str">
        <f t="shared" si="1"/>
        <v/>
      </c>
      <c r="W20" s="24" t="str">
        <f>IF(B20="","",COUNTIFS(Constatări!$B$5:$B$1004,B20,Constatări!$K$5:$K$1004,"&lt;&gt;Remediat"))</f>
        <v/>
      </c>
      <c r="X20" s="25" t="str">
        <f t="shared" si="2"/>
        <v/>
      </c>
      <c r="Y20" s="25" t="str">
        <f t="shared" si="3"/>
        <v/>
      </c>
      <c r="Z20" s="24" t="str">
        <f>IF(B20="","",COUNTIFS(Comisia!$B$5:$B$1004,B20,Comisia!$D$5:$D$1004,"&lt;&gt;Invitat"))</f>
        <v/>
      </c>
      <c r="AA20" s="17" t="str">
        <f>IF(B20="","",TRIM(IF(COUNTIF($B$5:$B$504,B20)&gt;1,"Număr dublat. ","")&amp;IF(OR(E20="",J20=""),"Completează lucrarea și executantul. ","")&amp;IF(COUNTIFS(Comisia!$B$5:$B$1004,B20,Comisia!$D$5:$D$1004,"Președinte")&lt;&gt;1,"Comisia trebuie să aibă un președinte. ","")&amp;IF(AND(K20&lt;&gt;"",D20="La terminarea lucrărilor",N(Z20)&lt;3),"Comisia are mai puțin de 3 membri (HG 343/2017, art. 11). ","")&amp;IF(AND(Q20="Admisă",COUNTIFS(Constatări!$B$5:$B$1004,B20,Constatări!$K$5:$K$1004,"&lt;&gt;Remediat",Constatări!$F$5:$F$1004,"&lt;&gt;Minoră")&gt;0),"Recepția nu poate fi admisă cu defecte care afectează utilizarea nerezolvate (art. 18). ","")&amp;IF(AND(D20="De suspendare a recepției",Q20&lt;&gt;"Suspendată"),"La un PV de suspendare, decizia este «Suspendată». ","")&amp;IF(AND(Q20&lt;&gt;"",Q20&lt;&gt;"Suspendată",NOT(ISNUMBER(R20)),ISNUMBER(C20),Azi&gt;C20+3),"Investitorul nu a aprobat decizia în 3 zile (art. 19). ","")&amp;IF(AND(ISNUMBER(R20),ISNUMBER(C20),R20&gt;C20+3),"Aprobarea investitorului a venit după 3 zile. ","")&amp;IF(AND(Q20="Admisă",N(W20)&gt;0),N(W20)&amp;" constatări încă deschise: urmărește remedierea. ","")&amp;IF(AND(ISNUMBER(Y20),Azi&gt;=N(X20)-60,Azi&lt;=N(Y20)),"Garanția expiră: organizează recepția finală până la "&amp;RIGHT("0"&amp;DAY(Y20),2)&amp;"."&amp;RIGHT("0"&amp;MONTH(Y20),2)&amp;"."&amp;YEAR(Y20)&amp;". ","")))</f>
        <v/>
      </c>
    </row>
    <row r="21" spans="2:27" x14ac:dyDescent="0.2">
      <c r="B21" s="18"/>
      <c r="C21" s="19"/>
      <c r="D21" s="14"/>
      <c r="E21" s="14"/>
      <c r="F21" s="14"/>
      <c r="G21" s="14"/>
      <c r="H21" s="14"/>
      <c r="I21" s="14"/>
      <c r="J21" s="14"/>
      <c r="K21" s="14"/>
      <c r="L21" s="19"/>
      <c r="M21" s="19"/>
      <c r="N21" s="14"/>
      <c r="O21" s="20"/>
      <c r="P21" s="21"/>
      <c r="Q21" s="22"/>
      <c r="R21" s="19"/>
      <c r="S21" s="15"/>
      <c r="T21" s="14"/>
      <c r="U21" s="23" t="str">
        <f t="shared" si="0"/>
        <v/>
      </c>
      <c r="V21" s="23" t="str">
        <f t="shared" si="1"/>
        <v/>
      </c>
      <c r="W21" s="24" t="str">
        <f>IF(B21="","",COUNTIFS(Constatări!$B$5:$B$1004,B21,Constatări!$K$5:$K$1004,"&lt;&gt;Remediat"))</f>
        <v/>
      </c>
      <c r="X21" s="25" t="str">
        <f t="shared" si="2"/>
        <v/>
      </c>
      <c r="Y21" s="25" t="str">
        <f t="shared" si="3"/>
        <v/>
      </c>
      <c r="Z21" s="24" t="str">
        <f>IF(B21="","",COUNTIFS(Comisia!$B$5:$B$1004,B21,Comisia!$D$5:$D$1004,"&lt;&gt;Invitat"))</f>
        <v/>
      </c>
      <c r="AA21" s="17" t="str">
        <f>IF(B21="","",TRIM(IF(COUNTIF($B$5:$B$504,B21)&gt;1,"Număr dublat. ","")&amp;IF(OR(E21="",J21=""),"Completează lucrarea și executantul. ","")&amp;IF(COUNTIFS(Comisia!$B$5:$B$1004,B21,Comisia!$D$5:$D$1004,"Președinte")&lt;&gt;1,"Comisia trebuie să aibă un președinte. ","")&amp;IF(AND(K21&lt;&gt;"",D21="La terminarea lucrărilor",N(Z21)&lt;3),"Comisia are mai puțin de 3 membri (HG 343/2017, art. 11). ","")&amp;IF(AND(Q21="Admisă",COUNTIFS(Constatări!$B$5:$B$1004,B21,Constatări!$K$5:$K$1004,"&lt;&gt;Remediat",Constatări!$F$5:$F$1004,"&lt;&gt;Minoră")&gt;0),"Recepția nu poate fi admisă cu defecte care afectează utilizarea nerezolvate (art. 18). ","")&amp;IF(AND(D21="De suspendare a recepției",Q21&lt;&gt;"Suspendată"),"La un PV de suspendare, decizia este «Suspendată». ","")&amp;IF(AND(Q21&lt;&gt;"",Q21&lt;&gt;"Suspendată",NOT(ISNUMBER(R21)),ISNUMBER(C21),Azi&gt;C21+3),"Investitorul nu a aprobat decizia în 3 zile (art. 19). ","")&amp;IF(AND(ISNUMBER(R21),ISNUMBER(C21),R21&gt;C21+3),"Aprobarea investitorului a venit după 3 zile. ","")&amp;IF(AND(Q21="Admisă",N(W21)&gt;0),N(W21)&amp;" constatări încă deschise: urmărește remedierea. ","")&amp;IF(AND(ISNUMBER(Y21),Azi&gt;=N(X21)-60,Azi&lt;=N(Y21)),"Garanția expiră: organizează recepția finală până la "&amp;RIGHT("0"&amp;DAY(Y21),2)&amp;"."&amp;RIGHT("0"&amp;MONTH(Y21),2)&amp;"."&amp;YEAR(Y21)&amp;". ","")))</f>
        <v/>
      </c>
    </row>
    <row r="22" spans="2:27" x14ac:dyDescent="0.2">
      <c r="B22" s="18"/>
      <c r="C22" s="19"/>
      <c r="D22" s="14"/>
      <c r="E22" s="14"/>
      <c r="F22" s="14"/>
      <c r="G22" s="14"/>
      <c r="H22" s="14"/>
      <c r="I22" s="14"/>
      <c r="J22" s="14"/>
      <c r="K22" s="14"/>
      <c r="L22" s="19"/>
      <c r="M22" s="19"/>
      <c r="N22" s="14"/>
      <c r="O22" s="20"/>
      <c r="P22" s="21"/>
      <c r="Q22" s="22"/>
      <c r="R22" s="19"/>
      <c r="S22" s="15"/>
      <c r="T22" s="14"/>
      <c r="U22" s="23" t="str">
        <f t="shared" si="0"/>
        <v/>
      </c>
      <c r="V22" s="23" t="str">
        <f t="shared" si="1"/>
        <v/>
      </c>
      <c r="W22" s="24" t="str">
        <f>IF(B22="","",COUNTIFS(Constatări!$B$5:$B$1004,B22,Constatări!$K$5:$K$1004,"&lt;&gt;Remediat"))</f>
        <v/>
      </c>
      <c r="X22" s="25" t="str">
        <f t="shared" si="2"/>
        <v/>
      </c>
      <c r="Y22" s="25" t="str">
        <f t="shared" si="3"/>
        <v/>
      </c>
      <c r="Z22" s="24" t="str">
        <f>IF(B22="","",COUNTIFS(Comisia!$B$5:$B$1004,B22,Comisia!$D$5:$D$1004,"&lt;&gt;Invitat"))</f>
        <v/>
      </c>
      <c r="AA22" s="17" t="str">
        <f>IF(B22="","",TRIM(IF(COUNTIF($B$5:$B$504,B22)&gt;1,"Număr dublat. ","")&amp;IF(OR(E22="",J22=""),"Completează lucrarea și executantul. ","")&amp;IF(COUNTIFS(Comisia!$B$5:$B$1004,B22,Comisia!$D$5:$D$1004,"Președinte")&lt;&gt;1,"Comisia trebuie să aibă un președinte. ","")&amp;IF(AND(K22&lt;&gt;"",D22="La terminarea lucrărilor",N(Z22)&lt;3),"Comisia are mai puțin de 3 membri (HG 343/2017, art. 11). ","")&amp;IF(AND(Q22="Admisă",COUNTIFS(Constatări!$B$5:$B$1004,B22,Constatări!$K$5:$K$1004,"&lt;&gt;Remediat",Constatări!$F$5:$F$1004,"&lt;&gt;Minoră")&gt;0),"Recepția nu poate fi admisă cu defecte care afectează utilizarea nerezolvate (art. 18). ","")&amp;IF(AND(D22="De suspendare a recepției",Q22&lt;&gt;"Suspendată"),"La un PV de suspendare, decizia este «Suspendată». ","")&amp;IF(AND(Q22&lt;&gt;"",Q22&lt;&gt;"Suspendată",NOT(ISNUMBER(R22)),ISNUMBER(C22),Azi&gt;C22+3),"Investitorul nu a aprobat decizia în 3 zile (art. 19). ","")&amp;IF(AND(ISNUMBER(R22),ISNUMBER(C22),R22&gt;C22+3),"Aprobarea investitorului a venit după 3 zile. ","")&amp;IF(AND(Q22="Admisă",N(W22)&gt;0),N(W22)&amp;" constatări încă deschise: urmărește remedierea. ","")&amp;IF(AND(ISNUMBER(Y22),Azi&gt;=N(X22)-60,Azi&lt;=N(Y22)),"Garanția expiră: organizează recepția finală până la "&amp;RIGHT("0"&amp;DAY(Y22),2)&amp;"."&amp;RIGHT("0"&amp;MONTH(Y22),2)&amp;"."&amp;YEAR(Y22)&amp;". ","")))</f>
        <v/>
      </c>
    </row>
    <row r="23" spans="2:27" x14ac:dyDescent="0.2">
      <c r="B23" s="18"/>
      <c r="C23" s="19"/>
      <c r="D23" s="14"/>
      <c r="E23" s="14"/>
      <c r="F23" s="14"/>
      <c r="G23" s="14"/>
      <c r="H23" s="14"/>
      <c r="I23" s="14"/>
      <c r="J23" s="14"/>
      <c r="K23" s="14"/>
      <c r="L23" s="19"/>
      <c r="M23" s="19"/>
      <c r="N23" s="14"/>
      <c r="O23" s="20"/>
      <c r="P23" s="21"/>
      <c r="Q23" s="22"/>
      <c r="R23" s="19"/>
      <c r="S23" s="15"/>
      <c r="T23" s="14"/>
      <c r="U23" s="23" t="str">
        <f t="shared" si="0"/>
        <v/>
      </c>
      <c r="V23" s="23" t="str">
        <f t="shared" si="1"/>
        <v/>
      </c>
      <c r="W23" s="24" t="str">
        <f>IF(B23="","",COUNTIFS(Constatări!$B$5:$B$1004,B23,Constatări!$K$5:$K$1004,"&lt;&gt;Remediat"))</f>
        <v/>
      </c>
      <c r="X23" s="25" t="str">
        <f t="shared" si="2"/>
        <v/>
      </c>
      <c r="Y23" s="25" t="str">
        <f t="shared" si="3"/>
        <v/>
      </c>
      <c r="Z23" s="24" t="str">
        <f>IF(B23="","",COUNTIFS(Comisia!$B$5:$B$1004,B23,Comisia!$D$5:$D$1004,"&lt;&gt;Invitat"))</f>
        <v/>
      </c>
      <c r="AA23" s="17" t="str">
        <f>IF(B23="","",TRIM(IF(COUNTIF($B$5:$B$504,B23)&gt;1,"Număr dublat. ","")&amp;IF(OR(E23="",J23=""),"Completează lucrarea și executantul. ","")&amp;IF(COUNTIFS(Comisia!$B$5:$B$1004,B23,Comisia!$D$5:$D$1004,"Președinte")&lt;&gt;1,"Comisia trebuie să aibă un președinte. ","")&amp;IF(AND(K23&lt;&gt;"",D23="La terminarea lucrărilor",N(Z23)&lt;3),"Comisia are mai puțin de 3 membri (HG 343/2017, art. 11). ","")&amp;IF(AND(Q23="Admisă",COUNTIFS(Constatări!$B$5:$B$1004,B23,Constatări!$K$5:$K$1004,"&lt;&gt;Remediat",Constatări!$F$5:$F$1004,"&lt;&gt;Minoră")&gt;0),"Recepția nu poate fi admisă cu defecte care afectează utilizarea nerezolvate (art. 18). ","")&amp;IF(AND(D23="De suspendare a recepției",Q23&lt;&gt;"Suspendată"),"La un PV de suspendare, decizia este «Suspendată». ","")&amp;IF(AND(Q23&lt;&gt;"",Q23&lt;&gt;"Suspendată",NOT(ISNUMBER(R23)),ISNUMBER(C23),Azi&gt;C23+3),"Investitorul nu a aprobat decizia în 3 zile (art. 19). ","")&amp;IF(AND(ISNUMBER(R23),ISNUMBER(C23),R23&gt;C23+3),"Aprobarea investitorului a venit după 3 zile. ","")&amp;IF(AND(Q23="Admisă",N(W23)&gt;0),N(W23)&amp;" constatări încă deschise: urmărește remedierea. ","")&amp;IF(AND(ISNUMBER(Y23),Azi&gt;=N(X23)-60,Azi&lt;=N(Y23)),"Garanția expiră: organizează recepția finală până la "&amp;RIGHT("0"&amp;DAY(Y23),2)&amp;"."&amp;RIGHT("0"&amp;MONTH(Y23),2)&amp;"."&amp;YEAR(Y23)&amp;". ","")))</f>
        <v/>
      </c>
    </row>
    <row r="24" spans="2:27" x14ac:dyDescent="0.2">
      <c r="B24" s="18"/>
      <c r="C24" s="19"/>
      <c r="D24" s="14"/>
      <c r="E24" s="14"/>
      <c r="F24" s="14"/>
      <c r="G24" s="14"/>
      <c r="H24" s="14"/>
      <c r="I24" s="14"/>
      <c r="J24" s="14"/>
      <c r="K24" s="14"/>
      <c r="L24" s="19"/>
      <c r="M24" s="19"/>
      <c r="N24" s="14"/>
      <c r="O24" s="20"/>
      <c r="P24" s="21"/>
      <c r="Q24" s="22"/>
      <c r="R24" s="19"/>
      <c r="S24" s="15"/>
      <c r="T24" s="14"/>
      <c r="U24" s="23" t="str">
        <f t="shared" si="0"/>
        <v/>
      </c>
      <c r="V24" s="23" t="str">
        <f t="shared" si="1"/>
        <v/>
      </c>
      <c r="W24" s="24" t="str">
        <f>IF(B24="","",COUNTIFS(Constatări!$B$5:$B$1004,B24,Constatări!$K$5:$K$1004,"&lt;&gt;Remediat"))</f>
        <v/>
      </c>
      <c r="X24" s="25" t="str">
        <f t="shared" si="2"/>
        <v/>
      </c>
      <c r="Y24" s="25" t="str">
        <f t="shared" si="3"/>
        <v/>
      </c>
      <c r="Z24" s="24" t="str">
        <f>IF(B24="","",COUNTIFS(Comisia!$B$5:$B$1004,B24,Comisia!$D$5:$D$1004,"&lt;&gt;Invitat"))</f>
        <v/>
      </c>
      <c r="AA24" s="17" t="str">
        <f>IF(B24="","",TRIM(IF(COUNTIF($B$5:$B$504,B24)&gt;1,"Număr dublat. ","")&amp;IF(OR(E24="",J24=""),"Completează lucrarea și executantul. ","")&amp;IF(COUNTIFS(Comisia!$B$5:$B$1004,B24,Comisia!$D$5:$D$1004,"Președinte")&lt;&gt;1,"Comisia trebuie să aibă un președinte. ","")&amp;IF(AND(K24&lt;&gt;"",D24="La terminarea lucrărilor",N(Z24)&lt;3),"Comisia are mai puțin de 3 membri (HG 343/2017, art. 11). ","")&amp;IF(AND(Q24="Admisă",COUNTIFS(Constatări!$B$5:$B$1004,B24,Constatări!$K$5:$K$1004,"&lt;&gt;Remediat",Constatări!$F$5:$F$1004,"&lt;&gt;Minoră")&gt;0),"Recepția nu poate fi admisă cu defecte care afectează utilizarea nerezolvate (art. 18). ","")&amp;IF(AND(D24="De suspendare a recepției",Q24&lt;&gt;"Suspendată"),"La un PV de suspendare, decizia este «Suspendată». ","")&amp;IF(AND(Q24&lt;&gt;"",Q24&lt;&gt;"Suspendată",NOT(ISNUMBER(R24)),ISNUMBER(C24),Azi&gt;C24+3),"Investitorul nu a aprobat decizia în 3 zile (art. 19). ","")&amp;IF(AND(ISNUMBER(R24),ISNUMBER(C24),R24&gt;C24+3),"Aprobarea investitorului a venit după 3 zile. ","")&amp;IF(AND(Q24="Admisă",N(W24)&gt;0),N(W24)&amp;" constatări încă deschise: urmărește remedierea. ","")&amp;IF(AND(ISNUMBER(Y24),Azi&gt;=N(X24)-60,Azi&lt;=N(Y24)),"Garanția expiră: organizează recepția finală până la "&amp;RIGHT("0"&amp;DAY(Y24),2)&amp;"."&amp;RIGHT("0"&amp;MONTH(Y24),2)&amp;"."&amp;YEAR(Y24)&amp;". ","")))</f>
        <v/>
      </c>
    </row>
    <row r="25" spans="2:27" x14ac:dyDescent="0.2">
      <c r="B25" s="18"/>
      <c r="C25" s="19"/>
      <c r="D25" s="14"/>
      <c r="E25" s="14"/>
      <c r="F25" s="14"/>
      <c r="G25" s="14"/>
      <c r="H25" s="14"/>
      <c r="I25" s="14"/>
      <c r="J25" s="14"/>
      <c r="K25" s="14"/>
      <c r="L25" s="19"/>
      <c r="M25" s="19"/>
      <c r="N25" s="14"/>
      <c r="O25" s="20"/>
      <c r="P25" s="21"/>
      <c r="Q25" s="22"/>
      <c r="R25" s="19"/>
      <c r="S25" s="15"/>
      <c r="T25" s="14"/>
      <c r="U25" s="23" t="str">
        <f t="shared" si="0"/>
        <v/>
      </c>
      <c r="V25" s="23" t="str">
        <f t="shared" si="1"/>
        <v/>
      </c>
      <c r="W25" s="24" t="str">
        <f>IF(B25="","",COUNTIFS(Constatări!$B$5:$B$1004,B25,Constatări!$K$5:$K$1004,"&lt;&gt;Remediat"))</f>
        <v/>
      </c>
      <c r="X25" s="25" t="str">
        <f t="shared" si="2"/>
        <v/>
      </c>
      <c r="Y25" s="25" t="str">
        <f t="shared" si="3"/>
        <v/>
      </c>
      <c r="Z25" s="24" t="str">
        <f>IF(B25="","",COUNTIFS(Comisia!$B$5:$B$1004,B25,Comisia!$D$5:$D$1004,"&lt;&gt;Invitat"))</f>
        <v/>
      </c>
      <c r="AA25" s="17" t="str">
        <f>IF(B25="","",TRIM(IF(COUNTIF($B$5:$B$504,B25)&gt;1,"Număr dublat. ","")&amp;IF(OR(E25="",J25=""),"Completează lucrarea și executantul. ","")&amp;IF(COUNTIFS(Comisia!$B$5:$B$1004,B25,Comisia!$D$5:$D$1004,"Președinte")&lt;&gt;1,"Comisia trebuie să aibă un președinte. ","")&amp;IF(AND(K25&lt;&gt;"",D25="La terminarea lucrărilor",N(Z25)&lt;3),"Comisia are mai puțin de 3 membri (HG 343/2017, art. 11). ","")&amp;IF(AND(Q25="Admisă",COUNTIFS(Constatări!$B$5:$B$1004,B25,Constatări!$K$5:$K$1004,"&lt;&gt;Remediat",Constatări!$F$5:$F$1004,"&lt;&gt;Minoră")&gt;0),"Recepția nu poate fi admisă cu defecte care afectează utilizarea nerezolvate (art. 18). ","")&amp;IF(AND(D25="De suspendare a recepției",Q25&lt;&gt;"Suspendată"),"La un PV de suspendare, decizia este «Suspendată». ","")&amp;IF(AND(Q25&lt;&gt;"",Q25&lt;&gt;"Suspendată",NOT(ISNUMBER(R25)),ISNUMBER(C25),Azi&gt;C25+3),"Investitorul nu a aprobat decizia în 3 zile (art. 19). ","")&amp;IF(AND(ISNUMBER(R25),ISNUMBER(C25),R25&gt;C25+3),"Aprobarea investitorului a venit după 3 zile. ","")&amp;IF(AND(Q25="Admisă",N(W25)&gt;0),N(W25)&amp;" constatări încă deschise: urmărește remedierea. ","")&amp;IF(AND(ISNUMBER(Y25),Azi&gt;=N(X25)-60,Azi&lt;=N(Y25)),"Garanția expiră: organizează recepția finală până la "&amp;RIGHT("0"&amp;DAY(Y25),2)&amp;"."&amp;RIGHT("0"&amp;MONTH(Y25),2)&amp;"."&amp;YEAR(Y25)&amp;". ","")))</f>
        <v/>
      </c>
    </row>
    <row r="26" spans="2:27" x14ac:dyDescent="0.2">
      <c r="B26" s="18"/>
      <c r="C26" s="19"/>
      <c r="D26" s="14"/>
      <c r="E26" s="14"/>
      <c r="F26" s="14"/>
      <c r="G26" s="14"/>
      <c r="H26" s="14"/>
      <c r="I26" s="14"/>
      <c r="J26" s="14"/>
      <c r="K26" s="14"/>
      <c r="L26" s="19"/>
      <c r="M26" s="19"/>
      <c r="N26" s="14"/>
      <c r="O26" s="20"/>
      <c r="P26" s="21"/>
      <c r="Q26" s="22"/>
      <c r="R26" s="19"/>
      <c r="S26" s="15"/>
      <c r="T26" s="14"/>
      <c r="U26" s="23" t="str">
        <f t="shared" si="0"/>
        <v/>
      </c>
      <c r="V26" s="23" t="str">
        <f t="shared" si="1"/>
        <v/>
      </c>
      <c r="W26" s="24" t="str">
        <f>IF(B26="","",COUNTIFS(Constatări!$B$5:$B$1004,B26,Constatări!$K$5:$K$1004,"&lt;&gt;Remediat"))</f>
        <v/>
      </c>
      <c r="X26" s="25" t="str">
        <f t="shared" si="2"/>
        <v/>
      </c>
      <c r="Y26" s="25" t="str">
        <f t="shared" si="3"/>
        <v/>
      </c>
      <c r="Z26" s="24" t="str">
        <f>IF(B26="","",COUNTIFS(Comisia!$B$5:$B$1004,B26,Comisia!$D$5:$D$1004,"&lt;&gt;Invitat"))</f>
        <v/>
      </c>
      <c r="AA26" s="17" t="str">
        <f>IF(B26="","",TRIM(IF(COUNTIF($B$5:$B$504,B26)&gt;1,"Număr dublat. ","")&amp;IF(OR(E26="",J26=""),"Completează lucrarea și executantul. ","")&amp;IF(COUNTIFS(Comisia!$B$5:$B$1004,B26,Comisia!$D$5:$D$1004,"Președinte")&lt;&gt;1,"Comisia trebuie să aibă un președinte. ","")&amp;IF(AND(K26&lt;&gt;"",D26="La terminarea lucrărilor",N(Z26)&lt;3),"Comisia are mai puțin de 3 membri (HG 343/2017, art. 11). ","")&amp;IF(AND(Q26="Admisă",COUNTIFS(Constatări!$B$5:$B$1004,B26,Constatări!$K$5:$K$1004,"&lt;&gt;Remediat",Constatări!$F$5:$F$1004,"&lt;&gt;Minoră")&gt;0),"Recepția nu poate fi admisă cu defecte care afectează utilizarea nerezolvate (art. 18). ","")&amp;IF(AND(D26="De suspendare a recepției",Q26&lt;&gt;"Suspendată"),"La un PV de suspendare, decizia este «Suspendată». ","")&amp;IF(AND(Q26&lt;&gt;"",Q26&lt;&gt;"Suspendată",NOT(ISNUMBER(R26)),ISNUMBER(C26),Azi&gt;C26+3),"Investitorul nu a aprobat decizia în 3 zile (art. 19). ","")&amp;IF(AND(ISNUMBER(R26),ISNUMBER(C26),R26&gt;C26+3),"Aprobarea investitorului a venit după 3 zile. ","")&amp;IF(AND(Q26="Admisă",N(W26)&gt;0),N(W26)&amp;" constatări încă deschise: urmărește remedierea. ","")&amp;IF(AND(ISNUMBER(Y26),Azi&gt;=N(X26)-60,Azi&lt;=N(Y26)),"Garanția expiră: organizează recepția finală până la "&amp;RIGHT("0"&amp;DAY(Y26),2)&amp;"."&amp;RIGHT("0"&amp;MONTH(Y26),2)&amp;"."&amp;YEAR(Y26)&amp;". ","")))</f>
        <v/>
      </c>
    </row>
    <row r="27" spans="2:27" x14ac:dyDescent="0.2">
      <c r="B27" s="18"/>
      <c r="C27" s="19"/>
      <c r="D27" s="14"/>
      <c r="E27" s="14"/>
      <c r="F27" s="14"/>
      <c r="G27" s="14"/>
      <c r="H27" s="14"/>
      <c r="I27" s="14"/>
      <c r="J27" s="14"/>
      <c r="K27" s="14"/>
      <c r="L27" s="19"/>
      <c r="M27" s="19"/>
      <c r="N27" s="14"/>
      <c r="O27" s="20"/>
      <c r="P27" s="21"/>
      <c r="Q27" s="22"/>
      <c r="R27" s="19"/>
      <c r="S27" s="15"/>
      <c r="T27" s="14"/>
      <c r="U27" s="23" t="str">
        <f t="shared" si="0"/>
        <v/>
      </c>
      <c r="V27" s="23" t="str">
        <f t="shared" si="1"/>
        <v/>
      </c>
      <c r="W27" s="24" t="str">
        <f>IF(B27="","",COUNTIFS(Constatări!$B$5:$B$1004,B27,Constatări!$K$5:$K$1004,"&lt;&gt;Remediat"))</f>
        <v/>
      </c>
      <c r="X27" s="25" t="str">
        <f t="shared" si="2"/>
        <v/>
      </c>
      <c r="Y27" s="25" t="str">
        <f t="shared" si="3"/>
        <v/>
      </c>
      <c r="Z27" s="24" t="str">
        <f>IF(B27="","",COUNTIFS(Comisia!$B$5:$B$1004,B27,Comisia!$D$5:$D$1004,"&lt;&gt;Invitat"))</f>
        <v/>
      </c>
      <c r="AA27" s="17" t="str">
        <f>IF(B27="","",TRIM(IF(COUNTIF($B$5:$B$504,B27)&gt;1,"Număr dublat. ","")&amp;IF(OR(E27="",J27=""),"Completează lucrarea și executantul. ","")&amp;IF(COUNTIFS(Comisia!$B$5:$B$1004,B27,Comisia!$D$5:$D$1004,"Președinte")&lt;&gt;1,"Comisia trebuie să aibă un președinte. ","")&amp;IF(AND(K27&lt;&gt;"",D27="La terminarea lucrărilor",N(Z27)&lt;3),"Comisia are mai puțin de 3 membri (HG 343/2017, art. 11). ","")&amp;IF(AND(Q27="Admisă",COUNTIFS(Constatări!$B$5:$B$1004,B27,Constatări!$K$5:$K$1004,"&lt;&gt;Remediat",Constatări!$F$5:$F$1004,"&lt;&gt;Minoră")&gt;0),"Recepția nu poate fi admisă cu defecte care afectează utilizarea nerezolvate (art. 18). ","")&amp;IF(AND(D27="De suspendare a recepției",Q27&lt;&gt;"Suspendată"),"La un PV de suspendare, decizia este «Suspendată». ","")&amp;IF(AND(Q27&lt;&gt;"",Q27&lt;&gt;"Suspendată",NOT(ISNUMBER(R27)),ISNUMBER(C27),Azi&gt;C27+3),"Investitorul nu a aprobat decizia în 3 zile (art. 19). ","")&amp;IF(AND(ISNUMBER(R27),ISNUMBER(C27),R27&gt;C27+3),"Aprobarea investitorului a venit după 3 zile. ","")&amp;IF(AND(Q27="Admisă",N(W27)&gt;0),N(W27)&amp;" constatări încă deschise: urmărește remedierea. ","")&amp;IF(AND(ISNUMBER(Y27),Azi&gt;=N(X27)-60,Azi&lt;=N(Y27)),"Garanția expiră: organizează recepția finală până la "&amp;RIGHT("0"&amp;DAY(Y27),2)&amp;"."&amp;RIGHT("0"&amp;MONTH(Y27),2)&amp;"."&amp;YEAR(Y27)&amp;". ","")))</f>
        <v/>
      </c>
    </row>
    <row r="28" spans="2:27" x14ac:dyDescent="0.2">
      <c r="B28" s="18"/>
      <c r="C28" s="19"/>
      <c r="D28" s="14"/>
      <c r="E28" s="14"/>
      <c r="F28" s="14"/>
      <c r="G28" s="14"/>
      <c r="H28" s="14"/>
      <c r="I28" s="14"/>
      <c r="J28" s="14"/>
      <c r="K28" s="14"/>
      <c r="L28" s="19"/>
      <c r="M28" s="19"/>
      <c r="N28" s="14"/>
      <c r="O28" s="20"/>
      <c r="P28" s="21"/>
      <c r="Q28" s="22"/>
      <c r="R28" s="19"/>
      <c r="S28" s="15"/>
      <c r="T28" s="14"/>
      <c r="U28" s="23" t="str">
        <f t="shared" si="0"/>
        <v/>
      </c>
      <c r="V28" s="23" t="str">
        <f t="shared" si="1"/>
        <v/>
      </c>
      <c r="W28" s="24" t="str">
        <f>IF(B28="","",COUNTIFS(Constatări!$B$5:$B$1004,B28,Constatări!$K$5:$K$1004,"&lt;&gt;Remediat"))</f>
        <v/>
      </c>
      <c r="X28" s="25" t="str">
        <f t="shared" si="2"/>
        <v/>
      </c>
      <c r="Y28" s="25" t="str">
        <f t="shared" si="3"/>
        <v/>
      </c>
      <c r="Z28" s="24" t="str">
        <f>IF(B28="","",COUNTIFS(Comisia!$B$5:$B$1004,B28,Comisia!$D$5:$D$1004,"&lt;&gt;Invitat"))</f>
        <v/>
      </c>
      <c r="AA28" s="17" t="str">
        <f>IF(B28="","",TRIM(IF(COUNTIF($B$5:$B$504,B28)&gt;1,"Număr dublat. ","")&amp;IF(OR(E28="",J28=""),"Completează lucrarea și executantul. ","")&amp;IF(COUNTIFS(Comisia!$B$5:$B$1004,B28,Comisia!$D$5:$D$1004,"Președinte")&lt;&gt;1,"Comisia trebuie să aibă un președinte. ","")&amp;IF(AND(K28&lt;&gt;"",D28="La terminarea lucrărilor",N(Z28)&lt;3),"Comisia are mai puțin de 3 membri (HG 343/2017, art. 11). ","")&amp;IF(AND(Q28="Admisă",COUNTIFS(Constatări!$B$5:$B$1004,B28,Constatări!$K$5:$K$1004,"&lt;&gt;Remediat",Constatări!$F$5:$F$1004,"&lt;&gt;Minoră")&gt;0),"Recepția nu poate fi admisă cu defecte care afectează utilizarea nerezolvate (art. 18). ","")&amp;IF(AND(D28="De suspendare a recepției",Q28&lt;&gt;"Suspendată"),"La un PV de suspendare, decizia este «Suspendată». ","")&amp;IF(AND(Q28&lt;&gt;"",Q28&lt;&gt;"Suspendată",NOT(ISNUMBER(R28)),ISNUMBER(C28),Azi&gt;C28+3),"Investitorul nu a aprobat decizia în 3 zile (art. 19). ","")&amp;IF(AND(ISNUMBER(R28),ISNUMBER(C28),R28&gt;C28+3),"Aprobarea investitorului a venit după 3 zile. ","")&amp;IF(AND(Q28="Admisă",N(W28)&gt;0),N(W28)&amp;" constatări încă deschise: urmărește remedierea. ","")&amp;IF(AND(ISNUMBER(Y28),Azi&gt;=N(X28)-60,Azi&lt;=N(Y28)),"Garanția expiră: organizează recepția finală până la "&amp;RIGHT("0"&amp;DAY(Y28),2)&amp;"."&amp;RIGHT("0"&amp;MONTH(Y28),2)&amp;"."&amp;YEAR(Y28)&amp;". ","")))</f>
        <v/>
      </c>
    </row>
    <row r="29" spans="2:27" x14ac:dyDescent="0.2">
      <c r="B29" s="18"/>
      <c r="C29" s="19"/>
      <c r="D29" s="14"/>
      <c r="E29" s="14"/>
      <c r="F29" s="14"/>
      <c r="G29" s="14"/>
      <c r="H29" s="14"/>
      <c r="I29" s="14"/>
      <c r="J29" s="14"/>
      <c r="K29" s="14"/>
      <c r="L29" s="19"/>
      <c r="M29" s="19"/>
      <c r="N29" s="14"/>
      <c r="O29" s="20"/>
      <c r="P29" s="21"/>
      <c r="Q29" s="22"/>
      <c r="R29" s="19"/>
      <c r="S29" s="15"/>
      <c r="T29" s="14"/>
      <c r="U29" s="23" t="str">
        <f t="shared" si="0"/>
        <v/>
      </c>
      <c r="V29" s="23" t="str">
        <f t="shared" si="1"/>
        <v/>
      </c>
      <c r="W29" s="24" t="str">
        <f>IF(B29="","",COUNTIFS(Constatări!$B$5:$B$1004,B29,Constatări!$K$5:$K$1004,"&lt;&gt;Remediat"))</f>
        <v/>
      </c>
      <c r="X29" s="25" t="str">
        <f t="shared" si="2"/>
        <v/>
      </c>
      <c r="Y29" s="25" t="str">
        <f t="shared" si="3"/>
        <v/>
      </c>
      <c r="Z29" s="24" t="str">
        <f>IF(B29="","",COUNTIFS(Comisia!$B$5:$B$1004,B29,Comisia!$D$5:$D$1004,"&lt;&gt;Invitat"))</f>
        <v/>
      </c>
      <c r="AA29" s="17" t="str">
        <f>IF(B29="","",TRIM(IF(COUNTIF($B$5:$B$504,B29)&gt;1,"Număr dublat. ","")&amp;IF(OR(E29="",J29=""),"Completează lucrarea și executantul. ","")&amp;IF(COUNTIFS(Comisia!$B$5:$B$1004,B29,Comisia!$D$5:$D$1004,"Președinte")&lt;&gt;1,"Comisia trebuie să aibă un președinte. ","")&amp;IF(AND(K29&lt;&gt;"",D29="La terminarea lucrărilor",N(Z29)&lt;3),"Comisia are mai puțin de 3 membri (HG 343/2017, art. 11). ","")&amp;IF(AND(Q29="Admisă",COUNTIFS(Constatări!$B$5:$B$1004,B29,Constatări!$K$5:$K$1004,"&lt;&gt;Remediat",Constatări!$F$5:$F$1004,"&lt;&gt;Minoră")&gt;0),"Recepția nu poate fi admisă cu defecte care afectează utilizarea nerezolvate (art. 18). ","")&amp;IF(AND(D29="De suspendare a recepției",Q29&lt;&gt;"Suspendată"),"La un PV de suspendare, decizia este «Suspendată». ","")&amp;IF(AND(Q29&lt;&gt;"",Q29&lt;&gt;"Suspendată",NOT(ISNUMBER(R29)),ISNUMBER(C29),Azi&gt;C29+3),"Investitorul nu a aprobat decizia în 3 zile (art. 19). ","")&amp;IF(AND(ISNUMBER(R29),ISNUMBER(C29),R29&gt;C29+3),"Aprobarea investitorului a venit după 3 zile. ","")&amp;IF(AND(Q29="Admisă",N(W29)&gt;0),N(W29)&amp;" constatări încă deschise: urmărește remedierea. ","")&amp;IF(AND(ISNUMBER(Y29),Azi&gt;=N(X29)-60,Azi&lt;=N(Y29)),"Garanția expiră: organizează recepția finală până la "&amp;RIGHT("0"&amp;DAY(Y29),2)&amp;"."&amp;RIGHT("0"&amp;MONTH(Y29),2)&amp;"."&amp;YEAR(Y29)&amp;". ","")))</f>
        <v/>
      </c>
    </row>
    <row r="30" spans="2:27" x14ac:dyDescent="0.2">
      <c r="B30" s="18"/>
      <c r="C30" s="19"/>
      <c r="D30" s="14"/>
      <c r="E30" s="14"/>
      <c r="F30" s="14"/>
      <c r="G30" s="14"/>
      <c r="H30" s="14"/>
      <c r="I30" s="14"/>
      <c r="J30" s="14"/>
      <c r="K30" s="14"/>
      <c r="L30" s="19"/>
      <c r="M30" s="19"/>
      <c r="N30" s="14"/>
      <c r="O30" s="20"/>
      <c r="P30" s="21"/>
      <c r="Q30" s="22"/>
      <c r="R30" s="19"/>
      <c r="S30" s="15"/>
      <c r="T30" s="14"/>
      <c r="U30" s="23" t="str">
        <f t="shared" si="0"/>
        <v/>
      </c>
      <c r="V30" s="23" t="str">
        <f t="shared" si="1"/>
        <v/>
      </c>
      <c r="W30" s="24" t="str">
        <f>IF(B30="","",COUNTIFS(Constatări!$B$5:$B$1004,B30,Constatări!$K$5:$K$1004,"&lt;&gt;Remediat"))</f>
        <v/>
      </c>
      <c r="X30" s="25" t="str">
        <f t="shared" si="2"/>
        <v/>
      </c>
      <c r="Y30" s="25" t="str">
        <f t="shared" si="3"/>
        <v/>
      </c>
      <c r="Z30" s="24" t="str">
        <f>IF(B30="","",COUNTIFS(Comisia!$B$5:$B$1004,B30,Comisia!$D$5:$D$1004,"&lt;&gt;Invitat"))</f>
        <v/>
      </c>
      <c r="AA30" s="17" t="str">
        <f>IF(B30="","",TRIM(IF(COUNTIF($B$5:$B$504,B30)&gt;1,"Număr dublat. ","")&amp;IF(OR(E30="",J30=""),"Completează lucrarea și executantul. ","")&amp;IF(COUNTIFS(Comisia!$B$5:$B$1004,B30,Comisia!$D$5:$D$1004,"Președinte")&lt;&gt;1,"Comisia trebuie să aibă un președinte. ","")&amp;IF(AND(K30&lt;&gt;"",D30="La terminarea lucrărilor",N(Z30)&lt;3),"Comisia are mai puțin de 3 membri (HG 343/2017, art. 11). ","")&amp;IF(AND(Q30="Admisă",COUNTIFS(Constatări!$B$5:$B$1004,B30,Constatări!$K$5:$K$1004,"&lt;&gt;Remediat",Constatări!$F$5:$F$1004,"&lt;&gt;Minoră")&gt;0),"Recepția nu poate fi admisă cu defecte care afectează utilizarea nerezolvate (art. 18). ","")&amp;IF(AND(D30="De suspendare a recepției",Q30&lt;&gt;"Suspendată"),"La un PV de suspendare, decizia este «Suspendată». ","")&amp;IF(AND(Q30&lt;&gt;"",Q30&lt;&gt;"Suspendată",NOT(ISNUMBER(R30)),ISNUMBER(C30),Azi&gt;C30+3),"Investitorul nu a aprobat decizia în 3 zile (art. 19). ","")&amp;IF(AND(ISNUMBER(R30),ISNUMBER(C30),R30&gt;C30+3),"Aprobarea investitorului a venit după 3 zile. ","")&amp;IF(AND(Q30="Admisă",N(W30)&gt;0),N(W30)&amp;" constatări încă deschise: urmărește remedierea. ","")&amp;IF(AND(ISNUMBER(Y30),Azi&gt;=N(X30)-60,Azi&lt;=N(Y30)),"Garanția expiră: organizează recepția finală până la "&amp;RIGHT("0"&amp;DAY(Y30),2)&amp;"."&amp;RIGHT("0"&amp;MONTH(Y30),2)&amp;"."&amp;YEAR(Y30)&amp;". ","")))</f>
        <v/>
      </c>
    </row>
    <row r="31" spans="2:27" x14ac:dyDescent="0.2">
      <c r="B31" s="18"/>
      <c r="C31" s="19"/>
      <c r="D31" s="14"/>
      <c r="E31" s="14"/>
      <c r="F31" s="14"/>
      <c r="G31" s="14"/>
      <c r="H31" s="14"/>
      <c r="I31" s="14"/>
      <c r="J31" s="14"/>
      <c r="K31" s="14"/>
      <c r="L31" s="19"/>
      <c r="M31" s="19"/>
      <c r="N31" s="14"/>
      <c r="O31" s="20"/>
      <c r="P31" s="21"/>
      <c r="Q31" s="22"/>
      <c r="R31" s="19"/>
      <c r="S31" s="15"/>
      <c r="T31" s="14"/>
      <c r="U31" s="23" t="str">
        <f t="shared" si="0"/>
        <v/>
      </c>
      <c r="V31" s="23" t="str">
        <f t="shared" si="1"/>
        <v/>
      </c>
      <c r="W31" s="24" t="str">
        <f>IF(B31="","",COUNTIFS(Constatări!$B$5:$B$1004,B31,Constatări!$K$5:$K$1004,"&lt;&gt;Remediat"))</f>
        <v/>
      </c>
      <c r="X31" s="25" t="str">
        <f t="shared" si="2"/>
        <v/>
      </c>
      <c r="Y31" s="25" t="str">
        <f t="shared" si="3"/>
        <v/>
      </c>
      <c r="Z31" s="24" t="str">
        <f>IF(B31="","",COUNTIFS(Comisia!$B$5:$B$1004,B31,Comisia!$D$5:$D$1004,"&lt;&gt;Invitat"))</f>
        <v/>
      </c>
      <c r="AA31" s="17" t="str">
        <f>IF(B31="","",TRIM(IF(COUNTIF($B$5:$B$504,B31)&gt;1,"Număr dublat. ","")&amp;IF(OR(E31="",J31=""),"Completează lucrarea și executantul. ","")&amp;IF(COUNTIFS(Comisia!$B$5:$B$1004,B31,Comisia!$D$5:$D$1004,"Președinte")&lt;&gt;1,"Comisia trebuie să aibă un președinte. ","")&amp;IF(AND(K31&lt;&gt;"",D31="La terminarea lucrărilor",N(Z31)&lt;3),"Comisia are mai puțin de 3 membri (HG 343/2017, art. 11). ","")&amp;IF(AND(Q31="Admisă",COUNTIFS(Constatări!$B$5:$B$1004,B31,Constatări!$K$5:$K$1004,"&lt;&gt;Remediat",Constatări!$F$5:$F$1004,"&lt;&gt;Minoră")&gt;0),"Recepția nu poate fi admisă cu defecte care afectează utilizarea nerezolvate (art. 18). ","")&amp;IF(AND(D31="De suspendare a recepției",Q31&lt;&gt;"Suspendată"),"La un PV de suspendare, decizia este «Suspendată». ","")&amp;IF(AND(Q31&lt;&gt;"",Q31&lt;&gt;"Suspendată",NOT(ISNUMBER(R31)),ISNUMBER(C31),Azi&gt;C31+3),"Investitorul nu a aprobat decizia în 3 zile (art. 19). ","")&amp;IF(AND(ISNUMBER(R31),ISNUMBER(C31),R31&gt;C31+3),"Aprobarea investitorului a venit după 3 zile. ","")&amp;IF(AND(Q31="Admisă",N(W31)&gt;0),N(W31)&amp;" constatări încă deschise: urmărește remedierea. ","")&amp;IF(AND(ISNUMBER(Y31),Azi&gt;=N(X31)-60,Azi&lt;=N(Y31)),"Garanția expiră: organizează recepția finală până la "&amp;RIGHT("0"&amp;DAY(Y31),2)&amp;"."&amp;RIGHT("0"&amp;MONTH(Y31),2)&amp;"."&amp;YEAR(Y31)&amp;". ","")))</f>
        <v/>
      </c>
    </row>
    <row r="32" spans="2:27" x14ac:dyDescent="0.2">
      <c r="B32" s="18"/>
      <c r="C32" s="19"/>
      <c r="D32" s="14"/>
      <c r="E32" s="14"/>
      <c r="F32" s="14"/>
      <c r="G32" s="14"/>
      <c r="H32" s="14"/>
      <c r="I32" s="14"/>
      <c r="J32" s="14"/>
      <c r="K32" s="14"/>
      <c r="L32" s="19"/>
      <c r="M32" s="19"/>
      <c r="N32" s="14"/>
      <c r="O32" s="20"/>
      <c r="P32" s="21"/>
      <c r="Q32" s="22"/>
      <c r="R32" s="19"/>
      <c r="S32" s="15"/>
      <c r="T32" s="14"/>
      <c r="U32" s="23" t="str">
        <f t="shared" si="0"/>
        <v/>
      </c>
      <c r="V32" s="23" t="str">
        <f t="shared" si="1"/>
        <v/>
      </c>
      <c r="W32" s="24" t="str">
        <f>IF(B32="","",COUNTIFS(Constatări!$B$5:$B$1004,B32,Constatări!$K$5:$K$1004,"&lt;&gt;Remediat"))</f>
        <v/>
      </c>
      <c r="X32" s="25" t="str">
        <f t="shared" si="2"/>
        <v/>
      </c>
      <c r="Y32" s="25" t="str">
        <f t="shared" si="3"/>
        <v/>
      </c>
      <c r="Z32" s="24" t="str">
        <f>IF(B32="","",COUNTIFS(Comisia!$B$5:$B$1004,B32,Comisia!$D$5:$D$1004,"&lt;&gt;Invitat"))</f>
        <v/>
      </c>
      <c r="AA32" s="17" t="str">
        <f>IF(B32="","",TRIM(IF(COUNTIF($B$5:$B$504,B32)&gt;1,"Număr dublat. ","")&amp;IF(OR(E32="",J32=""),"Completează lucrarea și executantul. ","")&amp;IF(COUNTIFS(Comisia!$B$5:$B$1004,B32,Comisia!$D$5:$D$1004,"Președinte")&lt;&gt;1,"Comisia trebuie să aibă un președinte. ","")&amp;IF(AND(K32&lt;&gt;"",D32="La terminarea lucrărilor",N(Z32)&lt;3),"Comisia are mai puțin de 3 membri (HG 343/2017, art. 11). ","")&amp;IF(AND(Q32="Admisă",COUNTIFS(Constatări!$B$5:$B$1004,B32,Constatări!$K$5:$K$1004,"&lt;&gt;Remediat",Constatări!$F$5:$F$1004,"&lt;&gt;Minoră")&gt;0),"Recepția nu poate fi admisă cu defecte care afectează utilizarea nerezolvate (art. 18). ","")&amp;IF(AND(D32="De suspendare a recepției",Q32&lt;&gt;"Suspendată"),"La un PV de suspendare, decizia este «Suspendată». ","")&amp;IF(AND(Q32&lt;&gt;"",Q32&lt;&gt;"Suspendată",NOT(ISNUMBER(R32)),ISNUMBER(C32),Azi&gt;C32+3),"Investitorul nu a aprobat decizia în 3 zile (art. 19). ","")&amp;IF(AND(ISNUMBER(R32),ISNUMBER(C32),R32&gt;C32+3),"Aprobarea investitorului a venit după 3 zile. ","")&amp;IF(AND(Q32="Admisă",N(W32)&gt;0),N(W32)&amp;" constatări încă deschise: urmărește remedierea. ","")&amp;IF(AND(ISNUMBER(Y32),Azi&gt;=N(X32)-60,Azi&lt;=N(Y32)),"Garanția expiră: organizează recepția finală până la "&amp;RIGHT("0"&amp;DAY(Y32),2)&amp;"."&amp;RIGHT("0"&amp;MONTH(Y32),2)&amp;"."&amp;YEAR(Y32)&amp;". ","")))</f>
        <v/>
      </c>
    </row>
    <row r="33" spans="2:27" x14ac:dyDescent="0.2">
      <c r="B33" s="18"/>
      <c r="C33" s="19"/>
      <c r="D33" s="14"/>
      <c r="E33" s="14"/>
      <c r="F33" s="14"/>
      <c r="G33" s="14"/>
      <c r="H33" s="14"/>
      <c r="I33" s="14"/>
      <c r="J33" s="14"/>
      <c r="K33" s="14"/>
      <c r="L33" s="19"/>
      <c r="M33" s="19"/>
      <c r="N33" s="14"/>
      <c r="O33" s="20"/>
      <c r="P33" s="21"/>
      <c r="Q33" s="22"/>
      <c r="R33" s="19"/>
      <c r="S33" s="15"/>
      <c r="T33" s="14"/>
      <c r="U33" s="23" t="str">
        <f t="shared" si="0"/>
        <v/>
      </c>
      <c r="V33" s="23" t="str">
        <f t="shared" si="1"/>
        <v/>
      </c>
      <c r="W33" s="24" t="str">
        <f>IF(B33="","",COUNTIFS(Constatări!$B$5:$B$1004,B33,Constatări!$K$5:$K$1004,"&lt;&gt;Remediat"))</f>
        <v/>
      </c>
      <c r="X33" s="25" t="str">
        <f t="shared" si="2"/>
        <v/>
      </c>
      <c r="Y33" s="25" t="str">
        <f t="shared" si="3"/>
        <v/>
      </c>
      <c r="Z33" s="24" t="str">
        <f>IF(B33="","",COUNTIFS(Comisia!$B$5:$B$1004,B33,Comisia!$D$5:$D$1004,"&lt;&gt;Invitat"))</f>
        <v/>
      </c>
      <c r="AA33" s="17" t="str">
        <f>IF(B33="","",TRIM(IF(COUNTIF($B$5:$B$504,B33)&gt;1,"Număr dublat. ","")&amp;IF(OR(E33="",J33=""),"Completează lucrarea și executantul. ","")&amp;IF(COUNTIFS(Comisia!$B$5:$B$1004,B33,Comisia!$D$5:$D$1004,"Președinte")&lt;&gt;1,"Comisia trebuie să aibă un președinte. ","")&amp;IF(AND(K33&lt;&gt;"",D33="La terminarea lucrărilor",N(Z33)&lt;3),"Comisia are mai puțin de 3 membri (HG 343/2017, art. 11). ","")&amp;IF(AND(Q33="Admisă",COUNTIFS(Constatări!$B$5:$B$1004,B33,Constatări!$K$5:$K$1004,"&lt;&gt;Remediat",Constatări!$F$5:$F$1004,"&lt;&gt;Minoră")&gt;0),"Recepția nu poate fi admisă cu defecte care afectează utilizarea nerezolvate (art. 18). ","")&amp;IF(AND(D33="De suspendare a recepției",Q33&lt;&gt;"Suspendată"),"La un PV de suspendare, decizia este «Suspendată». ","")&amp;IF(AND(Q33&lt;&gt;"",Q33&lt;&gt;"Suspendată",NOT(ISNUMBER(R33)),ISNUMBER(C33),Azi&gt;C33+3),"Investitorul nu a aprobat decizia în 3 zile (art. 19). ","")&amp;IF(AND(ISNUMBER(R33),ISNUMBER(C33),R33&gt;C33+3),"Aprobarea investitorului a venit după 3 zile. ","")&amp;IF(AND(Q33="Admisă",N(W33)&gt;0),N(W33)&amp;" constatări încă deschise: urmărește remedierea. ","")&amp;IF(AND(ISNUMBER(Y33),Azi&gt;=N(X33)-60,Azi&lt;=N(Y33)),"Garanția expiră: organizează recepția finală până la "&amp;RIGHT("0"&amp;DAY(Y33),2)&amp;"."&amp;RIGHT("0"&amp;MONTH(Y33),2)&amp;"."&amp;YEAR(Y33)&amp;". ","")))</f>
        <v/>
      </c>
    </row>
    <row r="34" spans="2:27" x14ac:dyDescent="0.2">
      <c r="B34" s="18"/>
      <c r="C34" s="19"/>
      <c r="D34" s="14"/>
      <c r="E34" s="14"/>
      <c r="F34" s="14"/>
      <c r="G34" s="14"/>
      <c r="H34" s="14"/>
      <c r="I34" s="14"/>
      <c r="J34" s="14"/>
      <c r="K34" s="14"/>
      <c r="L34" s="19"/>
      <c r="M34" s="19"/>
      <c r="N34" s="14"/>
      <c r="O34" s="20"/>
      <c r="P34" s="21"/>
      <c r="Q34" s="22"/>
      <c r="R34" s="19"/>
      <c r="S34" s="15"/>
      <c r="T34" s="14"/>
      <c r="U34" s="23" t="str">
        <f t="shared" si="0"/>
        <v/>
      </c>
      <c r="V34" s="23" t="str">
        <f t="shared" si="1"/>
        <v/>
      </c>
      <c r="W34" s="24" t="str">
        <f>IF(B34="","",COUNTIFS(Constatări!$B$5:$B$1004,B34,Constatări!$K$5:$K$1004,"&lt;&gt;Remediat"))</f>
        <v/>
      </c>
      <c r="X34" s="25" t="str">
        <f t="shared" si="2"/>
        <v/>
      </c>
      <c r="Y34" s="25" t="str">
        <f t="shared" si="3"/>
        <v/>
      </c>
      <c r="Z34" s="24" t="str">
        <f>IF(B34="","",COUNTIFS(Comisia!$B$5:$B$1004,B34,Comisia!$D$5:$D$1004,"&lt;&gt;Invitat"))</f>
        <v/>
      </c>
      <c r="AA34" s="17" t="str">
        <f>IF(B34="","",TRIM(IF(COUNTIF($B$5:$B$504,B34)&gt;1,"Număr dublat. ","")&amp;IF(OR(E34="",J34=""),"Completează lucrarea și executantul. ","")&amp;IF(COUNTIFS(Comisia!$B$5:$B$1004,B34,Comisia!$D$5:$D$1004,"Președinte")&lt;&gt;1,"Comisia trebuie să aibă un președinte. ","")&amp;IF(AND(K34&lt;&gt;"",D34="La terminarea lucrărilor",N(Z34)&lt;3),"Comisia are mai puțin de 3 membri (HG 343/2017, art. 11). ","")&amp;IF(AND(Q34="Admisă",COUNTIFS(Constatări!$B$5:$B$1004,B34,Constatări!$K$5:$K$1004,"&lt;&gt;Remediat",Constatări!$F$5:$F$1004,"&lt;&gt;Minoră")&gt;0),"Recepția nu poate fi admisă cu defecte care afectează utilizarea nerezolvate (art. 18). ","")&amp;IF(AND(D34="De suspendare a recepției",Q34&lt;&gt;"Suspendată"),"La un PV de suspendare, decizia este «Suspendată». ","")&amp;IF(AND(Q34&lt;&gt;"",Q34&lt;&gt;"Suspendată",NOT(ISNUMBER(R34)),ISNUMBER(C34),Azi&gt;C34+3),"Investitorul nu a aprobat decizia în 3 zile (art. 19). ","")&amp;IF(AND(ISNUMBER(R34),ISNUMBER(C34),R34&gt;C34+3),"Aprobarea investitorului a venit după 3 zile. ","")&amp;IF(AND(Q34="Admisă",N(W34)&gt;0),N(W34)&amp;" constatări încă deschise: urmărește remedierea. ","")&amp;IF(AND(ISNUMBER(Y34),Azi&gt;=N(X34)-60,Azi&lt;=N(Y34)),"Garanția expiră: organizează recepția finală până la "&amp;RIGHT("0"&amp;DAY(Y34),2)&amp;"."&amp;RIGHT("0"&amp;MONTH(Y34),2)&amp;"."&amp;YEAR(Y34)&amp;". ","")))</f>
        <v/>
      </c>
    </row>
    <row r="35" spans="2:27" x14ac:dyDescent="0.2">
      <c r="B35" s="18"/>
      <c r="C35" s="19"/>
      <c r="D35" s="14"/>
      <c r="E35" s="14"/>
      <c r="F35" s="14"/>
      <c r="G35" s="14"/>
      <c r="H35" s="14"/>
      <c r="I35" s="14"/>
      <c r="J35" s="14"/>
      <c r="K35" s="14"/>
      <c r="L35" s="19"/>
      <c r="M35" s="19"/>
      <c r="N35" s="14"/>
      <c r="O35" s="20"/>
      <c r="P35" s="21"/>
      <c r="Q35" s="22"/>
      <c r="R35" s="19"/>
      <c r="S35" s="15"/>
      <c r="T35" s="14"/>
      <c r="U35" s="23" t="str">
        <f t="shared" si="0"/>
        <v/>
      </c>
      <c r="V35" s="23" t="str">
        <f t="shared" si="1"/>
        <v/>
      </c>
      <c r="W35" s="24" t="str">
        <f>IF(B35="","",COUNTIFS(Constatări!$B$5:$B$1004,B35,Constatări!$K$5:$K$1004,"&lt;&gt;Remediat"))</f>
        <v/>
      </c>
      <c r="X35" s="25" t="str">
        <f t="shared" si="2"/>
        <v/>
      </c>
      <c r="Y35" s="25" t="str">
        <f t="shared" si="3"/>
        <v/>
      </c>
      <c r="Z35" s="24" t="str">
        <f>IF(B35="","",COUNTIFS(Comisia!$B$5:$B$1004,B35,Comisia!$D$5:$D$1004,"&lt;&gt;Invitat"))</f>
        <v/>
      </c>
      <c r="AA35" s="17" t="str">
        <f>IF(B35="","",TRIM(IF(COUNTIF($B$5:$B$504,B35)&gt;1,"Număr dublat. ","")&amp;IF(OR(E35="",J35=""),"Completează lucrarea și executantul. ","")&amp;IF(COUNTIFS(Comisia!$B$5:$B$1004,B35,Comisia!$D$5:$D$1004,"Președinte")&lt;&gt;1,"Comisia trebuie să aibă un președinte. ","")&amp;IF(AND(K35&lt;&gt;"",D35="La terminarea lucrărilor",N(Z35)&lt;3),"Comisia are mai puțin de 3 membri (HG 343/2017, art. 11). ","")&amp;IF(AND(Q35="Admisă",COUNTIFS(Constatări!$B$5:$B$1004,B35,Constatări!$K$5:$K$1004,"&lt;&gt;Remediat",Constatări!$F$5:$F$1004,"&lt;&gt;Minoră")&gt;0),"Recepția nu poate fi admisă cu defecte care afectează utilizarea nerezolvate (art. 18). ","")&amp;IF(AND(D35="De suspendare a recepției",Q35&lt;&gt;"Suspendată"),"La un PV de suspendare, decizia este «Suspendată». ","")&amp;IF(AND(Q35&lt;&gt;"",Q35&lt;&gt;"Suspendată",NOT(ISNUMBER(R35)),ISNUMBER(C35),Azi&gt;C35+3),"Investitorul nu a aprobat decizia în 3 zile (art. 19). ","")&amp;IF(AND(ISNUMBER(R35),ISNUMBER(C35),R35&gt;C35+3),"Aprobarea investitorului a venit după 3 zile. ","")&amp;IF(AND(Q35="Admisă",N(W35)&gt;0),N(W35)&amp;" constatări încă deschise: urmărește remedierea. ","")&amp;IF(AND(ISNUMBER(Y35),Azi&gt;=N(X35)-60,Azi&lt;=N(Y35)),"Garanția expiră: organizează recepția finală până la "&amp;RIGHT("0"&amp;DAY(Y35),2)&amp;"."&amp;RIGHT("0"&amp;MONTH(Y35),2)&amp;"."&amp;YEAR(Y35)&amp;". ","")))</f>
        <v/>
      </c>
    </row>
    <row r="36" spans="2:27" x14ac:dyDescent="0.2">
      <c r="B36" s="18"/>
      <c r="C36" s="19"/>
      <c r="D36" s="14"/>
      <c r="E36" s="14"/>
      <c r="F36" s="14"/>
      <c r="G36" s="14"/>
      <c r="H36" s="14"/>
      <c r="I36" s="14"/>
      <c r="J36" s="14"/>
      <c r="K36" s="14"/>
      <c r="L36" s="19"/>
      <c r="M36" s="19"/>
      <c r="N36" s="14"/>
      <c r="O36" s="20"/>
      <c r="P36" s="21"/>
      <c r="Q36" s="22"/>
      <c r="R36" s="19"/>
      <c r="S36" s="15"/>
      <c r="T36" s="14"/>
      <c r="U36" s="23" t="str">
        <f t="shared" si="0"/>
        <v/>
      </c>
      <c r="V36" s="23" t="str">
        <f t="shared" si="1"/>
        <v/>
      </c>
      <c r="W36" s="24" t="str">
        <f>IF(B36="","",COUNTIFS(Constatări!$B$5:$B$1004,B36,Constatări!$K$5:$K$1004,"&lt;&gt;Remediat"))</f>
        <v/>
      </c>
      <c r="X36" s="25" t="str">
        <f t="shared" si="2"/>
        <v/>
      </c>
      <c r="Y36" s="25" t="str">
        <f t="shared" si="3"/>
        <v/>
      </c>
      <c r="Z36" s="24" t="str">
        <f>IF(B36="","",COUNTIFS(Comisia!$B$5:$B$1004,B36,Comisia!$D$5:$D$1004,"&lt;&gt;Invitat"))</f>
        <v/>
      </c>
      <c r="AA36" s="17" t="str">
        <f>IF(B36="","",TRIM(IF(COUNTIF($B$5:$B$504,B36)&gt;1,"Număr dublat. ","")&amp;IF(OR(E36="",J36=""),"Completează lucrarea și executantul. ","")&amp;IF(COUNTIFS(Comisia!$B$5:$B$1004,B36,Comisia!$D$5:$D$1004,"Președinte")&lt;&gt;1,"Comisia trebuie să aibă un președinte. ","")&amp;IF(AND(K36&lt;&gt;"",D36="La terminarea lucrărilor",N(Z36)&lt;3),"Comisia are mai puțin de 3 membri (HG 343/2017, art. 11). ","")&amp;IF(AND(Q36="Admisă",COUNTIFS(Constatări!$B$5:$B$1004,B36,Constatări!$K$5:$K$1004,"&lt;&gt;Remediat",Constatări!$F$5:$F$1004,"&lt;&gt;Minoră")&gt;0),"Recepția nu poate fi admisă cu defecte care afectează utilizarea nerezolvate (art. 18). ","")&amp;IF(AND(D36="De suspendare a recepției",Q36&lt;&gt;"Suspendată"),"La un PV de suspendare, decizia este «Suspendată». ","")&amp;IF(AND(Q36&lt;&gt;"",Q36&lt;&gt;"Suspendată",NOT(ISNUMBER(R36)),ISNUMBER(C36),Azi&gt;C36+3),"Investitorul nu a aprobat decizia în 3 zile (art. 19). ","")&amp;IF(AND(ISNUMBER(R36),ISNUMBER(C36),R36&gt;C36+3),"Aprobarea investitorului a venit după 3 zile. ","")&amp;IF(AND(Q36="Admisă",N(W36)&gt;0),N(W36)&amp;" constatări încă deschise: urmărește remedierea. ","")&amp;IF(AND(ISNUMBER(Y36),Azi&gt;=N(X36)-60,Azi&lt;=N(Y36)),"Garanția expiră: organizează recepția finală până la "&amp;RIGHT("0"&amp;DAY(Y36),2)&amp;"."&amp;RIGHT("0"&amp;MONTH(Y36),2)&amp;"."&amp;YEAR(Y36)&amp;". ","")))</f>
        <v/>
      </c>
    </row>
    <row r="37" spans="2:27" x14ac:dyDescent="0.2">
      <c r="B37" s="18"/>
      <c r="C37" s="19"/>
      <c r="D37" s="14"/>
      <c r="E37" s="14"/>
      <c r="F37" s="14"/>
      <c r="G37" s="14"/>
      <c r="H37" s="14"/>
      <c r="I37" s="14"/>
      <c r="J37" s="14"/>
      <c r="K37" s="14"/>
      <c r="L37" s="19"/>
      <c r="M37" s="19"/>
      <c r="N37" s="14"/>
      <c r="O37" s="20"/>
      <c r="P37" s="21"/>
      <c r="Q37" s="22"/>
      <c r="R37" s="19"/>
      <c r="S37" s="15"/>
      <c r="T37" s="14"/>
      <c r="U37" s="23" t="str">
        <f t="shared" si="0"/>
        <v/>
      </c>
      <c r="V37" s="23" t="str">
        <f t="shared" si="1"/>
        <v/>
      </c>
      <c r="W37" s="24" t="str">
        <f>IF(B37="","",COUNTIFS(Constatări!$B$5:$B$1004,B37,Constatări!$K$5:$K$1004,"&lt;&gt;Remediat"))</f>
        <v/>
      </c>
      <c r="X37" s="25" t="str">
        <f t="shared" si="2"/>
        <v/>
      </c>
      <c r="Y37" s="25" t="str">
        <f t="shared" si="3"/>
        <v/>
      </c>
      <c r="Z37" s="24" t="str">
        <f>IF(B37="","",COUNTIFS(Comisia!$B$5:$B$1004,B37,Comisia!$D$5:$D$1004,"&lt;&gt;Invitat"))</f>
        <v/>
      </c>
      <c r="AA37" s="17" t="str">
        <f>IF(B37="","",TRIM(IF(COUNTIF($B$5:$B$504,B37)&gt;1,"Număr dublat. ","")&amp;IF(OR(E37="",J37=""),"Completează lucrarea și executantul. ","")&amp;IF(COUNTIFS(Comisia!$B$5:$B$1004,B37,Comisia!$D$5:$D$1004,"Președinte")&lt;&gt;1,"Comisia trebuie să aibă un președinte. ","")&amp;IF(AND(K37&lt;&gt;"",D37="La terminarea lucrărilor",N(Z37)&lt;3),"Comisia are mai puțin de 3 membri (HG 343/2017, art. 11). ","")&amp;IF(AND(Q37="Admisă",COUNTIFS(Constatări!$B$5:$B$1004,B37,Constatări!$K$5:$K$1004,"&lt;&gt;Remediat",Constatări!$F$5:$F$1004,"&lt;&gt;Minoră")&gt;0),"Recepția nu poate fi admisă cu defecte care afectează utilizarea nerezolvate (art. 18). ","")&amp;IF(AND(D37="De suspendare a recepției",Q37&lt;&gt;"Suspendată"),"La un PV de suspendare, decizia este «Suspendată». ","")&amp;IF(AND(Q37&lt;&gt;"",Q37&lt;&gt;"Suspendată",NOT(ISNUMBER(R37)),ISNUMBER(C37),Azi&gt;C37+3),"Investitorul nu a aprobat decizia în 3 zile (art. 19). ","")&amp;IF(AND(ISNUMBER(R37),ISNUMBER(C37),R37&gt;C37+3),"Aprobarea investitorului a venit după 3 zile. ","")&amp;IF(AND(Q37="Admisă",N(W37)&gt;0),N(W37)&amp;" constatări încă deschise: urmărește remedierea. ","")&amp;IF(AND(ISNUMBER(Y37),Azi&gt;=N(X37)-60,Azi&lt;=N(Y37)),"Garanția expiră: organizează recepția finală până la "&amp;RIGHT("0"&amp;DAY(Y37),2)&amp;"."&amp;RIGHT("0"&amp;MONTH(Y37),2)&amp;"."&amp;YEAR(Y37)&amp;". ","")))</f>
        <v/>
      </c>
    </row>
    <row r="38" spans="2:27" x14ac:dyDescent="0.2">
      <c r="B38" s="18"/>
      <c r="C38" s="19"/>
      <c r="D38" s="14"/>
      <c r="E38" s="14"/>
      <c r="F38" s="14"/>
      <c r="G38" s="14"/>
      <c r="H38" s="14"/>
      <c r="I38" s="14"/>
      <c r="J38" s="14"/>
      <c r="K38" s="14"/>
      <c r="L38" s="19"/>
      <c r="M38" s="19"/>
      <c r="N38" s="14"/>
      <c r="O38" s="20"/>
      <c r="P38" s="21"/>
      <c r="Q38" s="22"/>
      <c r="R38" s="19"/>
      <c r="S38" s="15"/>
      <c r="T38" s="14"/>
      <c r="U38" s="23" t="str">
        <f t="shared" si="0"/>
        <v/>
      </c>
      <c r="V38" s="23" t="str">
        <f t="shared" si="1"/>
        <v/>
      </c>
      <c r="W38" s="24" t="str">
        <f>IF(B38="","",COUNTIFS(Constatări!$B$5:$B$1004,B38,Constatări!$K$5:$K$1004,"&lt;&gt;Remediat"))</f>
        <v/>
      </c>
      <c r="X38" s="25" t="str">
        <f t="shared" si="2"/>
        <v/>
      </c>
      <c r="Y38" s="25" t="str">
        <f t="shared" si="3"/>
        <v/>
      </c>
      <c r="Z38" s="24" t="str">
        <f>IF(B38="","",COUNTIFS(Comisia!$B$5:$B$1004,B38,Comisia!$D$5:$D$1004,"&lt;&gt;Invitat"))</f>
        <v/>
      </c>
      <c r="AA38" s="17" t="str">
        <f>IF(B38="","",TRIM(IF(COUNTIF($B$5:$B$504,B38)&gt;1,"Număr dublat. ","")&amp;IF(OR(E38="",J38=""),"Completează lucrarea și executantul. ","")&amp;IF(COUNTIFS(Comisia!$B$5:$B$1004,B38,Comisia!$D$5:$D$1004,"Președinte")&lt;&gt;1,"Comisia trebuie să aibă un președinte. ","")&amp;IF(AND(K38&lt;&gt;"",D38="La terminarea lucrărilor",N(Z38)&lt;3),"Comisia are mai puțin de 3 membri (HG 343/2017, art. 11). ","")&amp;IF(AND(Q38="Admisă",COUNTIFS(Constatări!$B$5:$B$1004,B38,Constatări!$K$5:$K$1004,"&lt;&gt;Remediat",Constatări!$F$5:$F$1004,"&lt;&gt;Minoră")&gt;0),"Recepția nu poate fi admisă cu defecte care afectează utilizarea nerezolvate (art. 18). ","")&amp;IF(AND(D38="De suspendare a recepției",Q38&lt;&gt;"Suspendată"),"La un PV de suspendare, decizia este «Suspendată». ","")&amp;IF(AND(Q38&lt;&gt;"",Q38&lt;&gt;"Suspendată",NOT(ISNUMBER(R38)),ISNUMBER(C38),Azi&gt;C38+3),"Investitorul nu a aprobat decizia în 3 zile (art. 19). ","")&amp;IF(AND(ISNUMBER(R38),ISNUMBER(C38),R38&gt;C38+3),"Aprobarea investitorului a venit după 3 zile. ","")&amp;IF(AND(Q38="Admisă",N(W38)&gt;0),N(W38)&amp;" constatări încă deschise: urmărește remedierea. ","")&amp;IF(AND(ISNUMBER(Y38),Azi&gt;=N(X38)-60,Azi&lt;=N(Y38)),"Garanția expiră: organizează recepția finală până la "&amp;RIGHT("0"&amp;DAY(Y38),2)&amp;"."&amp;RIGHT("0"&amp;MONTH(Y38),2)&amp;"."&amp;YEAR(Y38)&amp;". ","")))</f>
        <v/>
      </c>
    </row>
    <row r="39" spans="2:27" x14ac:dyDescent="0.2">
      <c r="B39" s="18"/>
      <c r="C39" s="19"/>
      <c r="D39" s="14"/>
      <c r="E39" s="14"/>
      <c r="F39" s="14"/>
      <c r="G39" s="14"/>
      <c r="H39" s="14"/>
      <c r="I39" s="14"/>
      <c r="J39" s="14"/>
      <c r="K39" s="14"/>
      <c r="L39" s="19"/>
      <c r="M39" s="19"/>
      <c r="N39" s="14"/>
      <c r="O39" s="20"/>
      <c r="P39" s="21"/>
      <c r="Q39" s="22"/>
      <c r="R39" s="19"/>
      <c r="S39" s="15"/>
      <c r="T39" s="14"/>
      <c r="U39" s="23" t="str">
        <f t="shared" si="0"/>
        <v/>
      </c>
      <c r="V39" s="23" t="str">
        <f t="shared" si="1"/>
        <v/>
      </c>
      <c r="W39" s="24" t="str">
        <f>IF(B39="","",COUNTIFS(Constatări!$B$5:$B$1004,B39,Constatări!$K$5:$K$1004,"&lt;&gt;Remediat"))</f>
        <v/>
      </c>
      <c r="X39" s="25" t="str">
        <f t="shared" si="2"/>
        <v/>
      </c>
      <c r="Y39" s="25" t="str">
        <f t="shared" si="3"/>
        <v/>
      </c>
      <c r="Z39" s="24" t="str">
        <f>IF(B39="","",COUNTIFS(Comisia!$B$5:$B$1004,B39,Comisia!$D$5:$D$1004,"&lt;&gt;Invitat"))</f>
        <v/>
      </c>
      <c r="AA39" s="17" t="str">
        <f>IF(B39="","",TRIM(IF(COUNTIF($B$5:$B$504,B39)&gt;1,"Număr dublat. ","")&amp;IF(OR(E39="",J39=""),"Completează lucrarea și executantul. ","")&amp;IF(COUNTIFS(Comisia!$B$5:$B$1004,B39,Comisia!$D$5:$D$1004,"Președinte")&lt;&gt;1,"Comisia trebuie să aibă un președinte. ","")&amp;IF(AND(K39&lt;&gt;"",D39="La terminarea lucrărilor",N(Z39)&lt;3),"Comisia are mai puțin de 3 membri (HG 343/2017, art. 11). ","")&amp;IF(AND(Q39="Admisă",COUNTIFS(Constatări!$B$5:$B$1004,B39,Constatări!$K$5:$K$1004,"&lt;&gt;Remediat",Constatări!$F$5:$F$1004,"&lt;&gt;Minoră")&gt;0),"Recepția nu poate fi admisă cu defecte care afectează utilizarea nerezolvate (art. 18). ","")&amp;IF(AND(D39="De suspendare a recepției",Q39&lt;&gt;"Suspendată"),"La un PV de suspendare, decizia este «Suspendată». ","")&amp;IF(AND(Q39&lt;&gt;"",Q39&lt;&gt;"Suspendată",NOT(ISNUMBER(R39)),ISNUMBER(C39),Azi&gt;C39+3),"Investitorul nu a aprobat decizia în 3 zile (art. 19). ","")&amp;IF(AND(ISNUMBER(R39),ISNUMBER(C39),R39&gt;C39+3),"Aprobarea investitorului a venit după 3 zile. ","")&amp;IF(AND(Q39="Admisă",N(W39)&gt;0),N(W39)&amp;" constatări încă deschise: urmărește remedierea. ","")&amp;IF(AND(ISNUMBER(Y39),Azi&gt;=N(X39)-60,Azi&lt;=N(Y39)),"Garanția expiră: organizează recepția finală până la "&amp;RIGHT("0"&amp;DAY(Y39),2)&amp;"."&amp;RIGHT("0"&amp;MONTH(Y39),2)&amp;"."&amp;YEAR(Y39)&amp;". ","")))</f>
        <v/>
      </c>
    </row>
    <row r="40" spans="2:27" x14ac:dyDescent="0.2">
      <c r="B40" s="18"/>
      <c r="C40" s="19"/>
      <c r="D40" s="14"/>
      <c r="E40" s="14"/>
      <c r="F40" s="14"/>
      <c r="G40" s="14"/>
      <c r="H40" s="14"/>
      <c r="I40" s="14"/>
      <c r="J40" s="14"/>
      <c r="K40" s="14"/>
      <c r="L40" s="19"/>
      <c r="M40" s="19"/>
      <c r="N40" s="14"/>
      <c r="O40" s="20"/>
      <c r="P40" s="21"/>
      <c r="Q40" s="22"/>
      <c r="R40" s="19"/>
      <c r="S40" s="15"/>
      <c r="T40" s="14"/>
      <c r="U40" s="23" t="str">
        <f t="shared" si="0"/>
        <v/>
      </c>
      <c r="V40" s="23" t="str">
        <f t="shared" si="1"/>
        <v/>
      </c>
      <c r="W40" s="24" t="str">
        <f>IF(B40="","",COUNTIFS(Constatări!$B$5:$B$1004,B40,Constatări!$K$5:$K$1004,"&lt;&gt;Remediat"))</f>
        <v/>
      </c>
      <c r="X40" s="25" t="str">
        <f t="shared" si="2"/>
        <v/>
      </c>
      <c r="Y40" s="25" t="str">
        <f t="shared" si="3"/>
        <v/>
      </c>
      <c r="Z40" s="24" t="str">
        <f>IF(B40="","",COUNTIFS(Comisia!$B$5:$B$1004,B40,Comisia!$D$5:$D$1004,"&lt;&gt;Invitat"))</f>
        <v/>
      </c>
      <c r="AA40" s="17" t="str">
        <f>IF(B40="","",TRIM(IF(COUNTIF($B$5:$B$504,B40)&gt;1,"Număr dublat. ","")&amp;IF(OR(E40="",J40=""),"Completează lucrarea și executantul. ","")&amp;IF(COUNTIFS(Comisia!$B$5:$B$1004,B40,Comisia!$D$5:$D$1004,"Președinte")&lt;&gt;1,"Comisia trebuie să aibă un președinte. ","")&amp;IF(AND(K40&lt;&gt;"",D40="La terminarea lucrărilor",N(Z40)&lt;3),"Comisia are mai puțin de 3 membri (HG 343/2017, art. 11). ","")&amp;IF(AND(Q40="Admisă",COUNTIFS(Constatări!$B$5:$B$1004,B40,Constatări!$K$5:$K$1004,"&lt;&gt;Remediat",Constatări!$F$5:$F$1004,"&lt;&gt;Minoră")&gt;0),"Recepția nu poate fi admisă cu defecte care afectează utilizarea nerezolvate (art. 18). ","")&amp;IF(AND(D40="De suspendare a recepției",Q40&lt;&gt;"Suspendată"),"La un PV de suspendare, decizia este «Suspendată». ","")&amp;IF(AND(Q40&lt;&gt;"",Q40&lt;&gt;"Suspendată",NOT(ISNUMBER(R40)),ISNUMBER(C40),Azi&gt;C40+3),"Investitorul nu a aprobat decizia în 3 zile (art. 19). ","")&amp;IF(AND(ISNUMBER(R40),ISNUMBER(C40),R40&gt;C40+3),"Aprobarea investitorului a venit după 3 zile. ","")&amp;IF(AND(Q40="Admisă",N(W40)&gt;0),N(W40)&amp;" constatări încă deschise: urmărește remedierea. ","")&amp;IF(AND(ISNUMBER(Y40),Azi&gt;=N(X40)-60,Azi&lt;=N(Y40)),"Garanția expiră: organizează recepția finală până la "&amp;RIGHT("0"&amp;DAY(Y40),2)&amp;"."&amp;RIGHT("0"&amp;MONTH(Y40),2)&amp;"."&amp;YEAR(Y40)&amp;". ","")))</f>
        <v/>
      </c>
    </row>
    <row r="41" spans="2:27" x14ac:dyDescent="0.2">
      <c r="B41" s="18"/>
      <c r="C41" s="19"/>
      <c r="D41" s="14"/>
      <c r="E41" s="14"/>
      <c r="F41" s="14"/>
      <c r="G41" s="14"/>
      <c r="H41" s="14"/>
      <c r="I41" s="14"/>
      <c r="J41" s="14"/>
      <c r="K41" s="14"/>
      <c r="L41" s="19"/>
      <c r="M41" s="19"/>
      <c r="N41" s="14"/>
      <c r="O41" s="20"/>
      <c r="P41" s="21"/>
      <c r="Q41" s="22"/>
      <c r="R41" s="19"/>
      <c r="S41" s="15"/>
      <c r="T41" s="14"/>
      <c r="U41" s="23" t="str">
        <f t="shared" si="0"/>
        <v/>
      </c>
      <c r="V41" s="23" t="str">
        <f t="shared" si="1"/>
        <v/>
      </c>
      <c r="W41" s="24" t="str">
        <f>IF(B41="","",COUNTIFS(Constatări!$B$5:$B$1004,B41,Constatări!$K$5:$K$1004,"&lt;&gt;Remediat"))</f>
        <v/>
      </c>
      <c r="X41" s="25" t="str">
        <f t="shared" si="2"/>
        <v/>
      </c>
      <c r="Y41" s="25" t="str">
        <f t="shared" si="3"/>
        <v/>
      </c>
      <c r="Z41" s="24" t="str">
        <f>IF(B41="","",COUNTIFS(Comisia!$B$5:$B$1004,B41,Comisia!$D$5:$D$1004,"&lt;&gt;Invitat"))</f>
        <v/>
      </c>
      <c r="AA41" s="17" t="str">
        <f>IF(B41="","",TRIM(IF(COUNTIF($B$5:$B$504,B41)&gt;1,"Număr dublat. ","")&amp;IF(OR(E41="",J41=""),"Completează lucrarea și executantul. ","")&amp;IF(COUNTIFS(Comisia!$B$5:$B$1004,B41,Comisia!$D$5:$D$1004,"Președinte")&lt;&gt;1,"Comisia trebuie să aibă un președinte. ","")&amp;IF(AND(K41&lt;&gt;"",D41="La terminarea lucrărilor",N(Z41)&lt;3),"Comisia are mai puțin de 3 membri (HG 343/2017, art. 11). ","")&amp;IF(AND(Q41="Admisă",COUNTIFS(Constatări!$B$5:$B$1004,B41,Constatări!$K$5:$K$1004,"&lt;&gt;Remediat",Constatări!$F$5:$F$1004,"&lt;&gt;Minoră")&gt;0),"Recepția nu poate fi admisă cu defecte care afectează utilizarea nerezolvate (art. 18). ","")&amp;IF(AND(D41="De suspendare a recepției",Q41&lt;&gt;"Suspendată"),"La un PV de suspendare, decizia este «Suspendată». ","")&amp;IF(AND(Q41&lt;&gt;"",Q41&lt;&gt;"Suspendată",NOT(ISNUMBER(R41)),ISNUMBER(C41),Azi&gt;C41+3),"Investitorul nu a aprobat decizia în 3 zile (art. 19). ","")&amp;IF(AND(ISNUMBER(R41),ISNUMBER(C41),R41&gt;C41+3),"Aprobarea investitorului a venit după 3 zile. ","")&amp;IF(AND(Q41="Admisă",N(W41)&gt;0),N(W41)&amp;" constatări încă deschise: urmărește remedierea. ","")&amp;IF(AND(ISNUMBER(Y41),Azi&gt;=N(X41)-60,Azi&lt;=N(Y41)),"Garanția expiră: organizează recepția finală până la "&amp;RIGHT("0"&amp;DAY(Y41),2)&amp;"."&amp;RIGHT("0"&amp;MONTH(Y41),2)&amp;"."&amp;YEAR(Y41)&amp;". ","")))</f>
        <v/>
      </c>
    </row>
    <row r="42" spans="2:27" x14ac:dyDescent="0.2">
      <c r="B42" s="18"/>
      <c r="C42" s="19"/>
      <c r="D42" s="14"/>
      <c r="E42" s="14"/>
      <c r="F42" s="14"/>
      <c r="G42" s="14"/>
      <c r="H42" s="14"/>
      <c r="I42" s="14"/>
      <c r="J42" s="14"/>
      <c r="K42" s="14"/>
      <c r="L42" s="19"/>
      <c r="M42" s="19"/>
      <c r="N42" s="14"/>
      <c r="O42" s="20"/>
      <c r="P42" s="21"/>
      <c r="Q42" s="22"/>
      <c r="R42" s="19"/>
      <c r="S42" s="15"/>
      <c r="T42" s="14"/>
      <c r="U42" s="23" t="str">
        <f t="shared" si="0"/>
        <v/>
      </c>
      <c r="V42" s="23" t="str">
        <f t="shared" si="1"/>
        <v/>
      </c>
      <c r="W42" s="24" t="str">
        <f>IF(B42="","",COUNTIFS(Constatări!$B$5:$B$1004,B42,Constatări!$K$5:$K$1004,"&lt;&gt;Remediat"))</f>
        <v/>
      </c>
      <c r="X42" s="25" t="str">
        <f t="shared" si="2"/>
        <v/>
      </c>
      <c r="Y42" s="25" t="str">
        <f t="shared" si="3"/>
        <v/>
      </c>
      <c r="Z42" s="24" t="str">
        <f>IF(B42="","",COUNTIFS(Comisia!$B$5:$B$1004,B42,Comisia!$D$5:$D$1004,"&lt;&gt;Invitat"))</f>
        <v/>
      </c>
      <c r="AA42" s="17" t="str">
        <f>IF(B42="","",TRIM(IF(COUNTIF($B$5:$B$504,B42)&gt;1,"Număr dublat. ","")&amp;IF(OR(E42="",J42=""),"Completează lucrarea și executantul. ","")&amp;IF(COUNTIFS(Comisia!$B$5:$B$1004,B42,Comisia!$D$5:$D$1004,"Președinte")&lt;&gt;1,"Comisia trebuie să aibă un președinte. ","")&amp;IF(AND(K42&lt;&gt;"",D42="La terminarea lucrărilor",N(Z42)&lt;3),"Comisia are mai puțin de 3 membri (HG 343/2017, art. 11). ","")&amp;IF(AND(Q42="Admisă",COUNTIFS(Constatări!$B$5:$B$1004,B42,Constatări!$K$5:$K$1004,"&lt;&gt;Remediat",Constatări!$F$5:$F$1004,"&lt;&gt;Minoră")&gt;0),"Recepția nu poate fi admisă cu defecte care afectează utilizarea nerezolvate (art. 18). ","")&amp;IF(AND(D42="De suspendare a recepției",Q42&lt;&gt;"Suspendată"),"La un PV de suspendare, decizia este «Suspendată». ","")&amp;IF(AND(Q42&lt;&gt;"",Q42&lt;&gt;"Suspendată",NOT(ISNUMBER(R42)),ISNUMBER(C42),Azi&gt;C42+3),"Investitorul nu a aprobat decizia în 3 zile (art. 19). ","")&amp;IF(AND(ISNUMBER(R42),ISNUMBER(C42),R42&gt;C42+3),"Aprobarea investitorului a venit după 3 zile. ","")&amp;IF(AND(Q42="Admisă",N(W42)&gt;0),N(W42)&amp;" constatări încă deschise: urmărește remedierea. ","")&amp;IF(AND(ISNUMBER(Y42),Azi&gt;=N(X42)-60,Azi&lt;=N(Y42)),"Garanția expiră: organizează recepția finală până la "&amp;RIGHT("0"&amp;DAY(Y42),2)&amp;"."&amp;RIGHT("0"&amp;MONTH(Y42),2)&amp;"."&amp;YEAR(Y42)&amp;". ","")))</f>
        <v/>
      </c>
    </row>
    <row r="43" spans="2:27" x14ac:dyDescent="0.2">
      <c r="B43" s="18"/>
      <c r="C43" s="19"/>
      <c r="D43" s="14"/>
      <c r="E43" s="14"/>
      <c r="F43" s="14"/>
      <c r="G43" s="14"/>
      <c r="H43" s="14"/>
      <c r="I43" s="14"/>
      <c r="J43" s="14"/>
      <c r="K43" s="14"/>
      <c r="L43" s="19"/>
      <c r="M43" s="19"/>
      <c r="N43" s="14"/>
      <c r="O43" s="20"/>
      <c r="P43" s="21"/>
      <c r="Q43" s="22"/>
      <c r="R43" s="19"/>
      <c r="S43" s="15"/>
      <c r="T43" s="14"/>
      <c r="U43" s="23" t="str">
        <f t="shared" si="0"/>
        <v/>
      </c>
      <c r="V43" s="23" t="str">
        <f t="shared" si="1"/>
        <v/>
      </c>
      <c r="W43" s="24" t="str">
        <f>IF(B43="","",COUNTIFS(Constatări!$B$5:$B$1004,B43,Constatări!$K$5:$K$1004,"&lt;&gt;Remediat"))</f>
        <v/>
      </c>
      <c r="X43" s="25" t="str">
        <f t="shared" si="2"/>
        <v/>
      </c>
      <c r="Y43" s="25" t="str">
        <f t="shared" si="3"/>
        <v/>
      </c>
      <c r="Z43" s="24" t="str">
        <f>IF(B43="","",COUNTIFS(Comisia!$B$5:$B$1004,B43,Comisia!$D$5:$D$1004,"&lt;&gt;Invitat"))</f>
        <v/>
      </c>
      <c r="AA43" s="17" t="str">
        <f>IF(B43="","",TRIM(IF(COUNTIF($B$5:$B$504,B43)&gt;1,"Număr dublat. ","")&amp;IF(OR(E43="",J43=""),"Completează lucrarea și executantul. ","")&amp;IF(COUNTIFS(Comisia!$B$5:$B$1004,B43,Comisia!$D$5:$D$1004,"Președinte")&lt;&gt;1,"Comisia trebuie să aibă un președinte. ","")&amp;IF(AND(K43&lt;&gt;"",D43="La terminarea lucrărilor",N(Z43)&lt;3),"Comisia are mai puțin de 3 membri (HG 343/2017, art. 11). ","")&amp;IF(AND(Q43="Admisă",COUNTIFS(Constatări!$B$5:$B$1004,B43,Constatări!$K$5:$K$1004,"&lt;&gt;Remediat",Constatări!$F$5:$F$1004,"&lt;&gt;Minoră")&gt;0),"Recepția nu poate fi admisă cu defecte care afectează utilizarea nerezolvate (art. 18). ","")&amp;IF(AND(D43="De suspendare a recepției",Q43&lt;&gt;"Suspendată"),"La un PV de suspendare, decizia este «Suspendată». ","")&amp;IF(AND(Q43&lt;&gt;"",Q43&lt;&gt;"Suspendată",NOT(ISNUMBER(R43)),ISNUMBER(C43),Azi&gt;C43+3),"Investitorul nu a aprobat decizia în 3 zile (art. 19). ","")&amp;IF(AND(ISNUMBER(R43),ISNUMBER(C43),R43&gt;C43+3),"Aprobarea investitorului a venit după 3 zile. ","")&amp;IF(AND(Q43="Admisă",N(W43)&gt;0),N(W43)&amp;" constatări încă deschise: urmărește remedierea. ","")&amp;IF(AND(ISNUMBER(Y43),Azi&gt;=N(X43)-60,Azi&lt;=N(Y43)),"Garanția expiră: organizează recepția finală până la "&amp;RIGHT("0"&amp;DAY(Y43),2)&amp;"."&amp;RIGHT("0"&amp;MONTH(Y43),2)&amp;"."&amp;YEAR(Y43)&amp;". ","")))</f>
        <v/>
      </c>
    </row>
    <row r="44" spans="2:27" x14ac:dyDescent="0.2">
      <c r="B44" s="18"/>
      <c r="C44" s="19"/>
      <c r="D44" s="14"/>
      <c r="E44" s="14"/>
      <c r="F44" s="14"/>
      <c r="G44" s="14"/>
      <c r="H44" s="14"/>
      <c r="I44" s="14"/>
      <c r="J44" s="14"/>
      <c r="K44" s="14"/>
      <c r="L44" s="19"/>
      <c r="M44" s="19"/>
      <c r="N44" s="14"/>
      <c r="O44" s="20"/>
      <c r="P44" s="21"/>
      <c r="Q44" s="22"/>
      <c r="R44" s="19"/>
      <c r="S44" s="15"/>
      <c r="T44" s="14"/>
      <c r="U44" s="23" t="str">
        <f t="shared" si="0"/>
        <v/>
      </c>
      <c r="V44" s="23" t="str">
        <f t="shared" si="1"/>
        <v/>
      </c>
      <c r="W44" s="24" t="str">
        <f>IF(B44="","",COUNTIFS(Constatări!$B$5:$B$1004,B44,Constatări!$K$5:$K$1004,"&lt;&gt;Remediat"))</f>
        <v/>
      </c>
      <c r="X44" s="25" t="str">
        <f t="shared" si="2"/>
        <v/>
      </c>
      <c r="Y44" s="25" t="str">
        <f t="shared" si="3"/>
        <v/>
      </c>
      <c r="Z44" s="24" t="str">
        <f>IF(B44="","",COUNTIFS(Comisia!$B$5:$B$1004,B44,Comisia!$D$5:$D$1004,"&lt;&gt;Invitat"))</f>
        <v/>
      </c>
      <c r="AA44" s="17" t="str">
        <f>IF(B44="","",TRIM(IF(COUNTIF($B$5:$B$504,B44)&gt;1,"Număr dublat. ","")&amp;IF(OR(E44="",J44=""),"Completează lucrarea și executantul. ","")&amp;IF(COUNTIFS(Comisia!$B$5:$B$1004,B44,Comisia!$D$5:$D$1004,"Președinte")&lt;&gt;1,"Comisia trebuie să aibă un președinte. ","")&amp;IF(AND(K44&lt;&gt;"",D44="La terminarea lucrărilor",N(Z44)&lt;3),"Comisia are mai puțin de 3 membri (HG 343/2017, art. 11). ","")&amp;IF(AND(Q44="Admisă",COUNTIFS(Constatări!$B$5:$B$1004,B44,Constatări!$K$5:$K$1004,"&lt;&gt;Remediat",Constatări!$F$5:$F$1004,"&lt;&gt;Minoră")&gt;0),"Recepția nu poate fi admisă cu defecte care afectează utilizarea nerezolvate (art. 18). ","")&amp;IF(AND(D44="De suspendare a recepției",Q44&lt;&gt;"Suspendată"),"La un PV de suspendare, decizia este «Suspendată». ","")&amp;IF(AND(Q44&lt;&gt;"",Q44&lt;&gt;"Suspendată",NOT(ISNUMBER(R44)),ISNUMBER(C44),Azi&gt;C44+3),"Investitorul nu a aprobat decizia în 3 zile (art. 19). ","")&amp;IF(AND(ISNUMBER(R44),ISNUMBER(C44),R44&gt;C44+3),"Aprobarea investitorului a venit după 3 zile. ","")&amp;IF(AND(Q44="Admisă",N(W44)&gt;0),N(W44)&amp;" constatări încă deschise: urmărește remedierea. ","")&amp;IF(AND(ISNUMBER(Y44),Azi&gt;=N(X44)-60,Azi&lt;=N(Y44)),"Garanția expiră: organizează recepția finală până la "&amp;RIGHT("0"&amp;DAY(Y44),2)&amp;"."&amp;RIGHT("0"&amp;MONTH(Y44),2)&amp;"."&amp;YEAR(Y44)&amp;". ","")))</f>
        <v/>
      </c>
    </row>
    <row r="45" spans="2:27" x14ac:dyDescent="0.2">
      <c r="B45" s="18"/>
      <c r="C45" s="19"/>
      <c r="D45" s="14"/>
      <c r="E45" s="14"/>
      <c r="F45" s="14"/>
      <c r="G45" s="14"/>
      <c r="H45" s="14"/>
      <c r="I45" s="14"/>
      <c r="J45" s="14"/>
      <c r="K45" s="14"/>
      <c r="L45" s="19"/>
      <c r="M45" s="19"/>
      <c r="N45" s="14"/>
      <c r="O45" s="20"/>
      <c r="P45" s="21"/>
      <c r="Q45" s="22"/>
      <c r="R45" s="19"/>
      <c r="S45" s="15"/>
      <c r="T45" s="14"/>
      <c r="U45" s="23" t="str">
        <f t="shared" si="0"/>
        <v/>
      </c>
      <c r="V45" s="23" t="str">
        <f t="shared" si="1"/>
        <v/>
      </c>
      <c r="W45" s="24" t="str">
        <f>IF(B45="","",COUNTIFS(Constatări!$B$5:$B$1004,B45,Constatări!$K$5:$K$1004,"&lt;&gt;Remediat"))</f>
        <v/>
      </c>
      <c r="X45" s="25" t="str">
        <f t="shared" si="2"/>
        <v/>
      </c>
      <c r="Y45" s="25" t="str">
        <f t="shared" si="3"/>
        <v/>
      </c>
      <c r="Z45" s="24" t="str">
        <f>IF(B45="","",COUNTIFS(Comisia!$B$5:$B$1004,B45,Comisia!$D$5:$D$1004,"&lt;&gt;Invitat"))</f>
        <v/>
      </c>
      <c r="AA45" s="17" t="str">
        <f>IF(B45="","",TRIM(IF(COUNTIF($B$5:$B$504,B45)&gt;1,"Număr dublat. ","")&amp;IF(OR(E45="",J45=""),"Completează lucrarea și executantul. ","")&amp;IF(COUNTIFS(Comisia!$B$5:$B$1004,B45,Comisia!$D$5:$D$1004,"Președinte")&lt;&gt;1,"Comisia trebuie să aibă un președinte. ","")&amp;IF(AND(K45&lt;&gt;"",D45="La terminarea lucrărilor",N(Z45)&lt;3),"Comisia are mai puțin de 3 membri (HG 343/2017, art. 11). ","")&amp;IF(AND(Q45="Admisă",COUNTIFS(Constatări!$B$5:$B$1004,B45,Constatări!$K$5:$K$1004,"&lt;&gt;Remediat",Constatări!$F$5:$F$1004,"&lt;&gt;Minoră")&gt;0),"Recepția nu poate fi admisă cu defecte care afectează utilizarea nerezolvate (art. 18). ","")&amp;IF(AND(D45="De suspendare a recepției",Q45&lt;&gt;"Suspendată"),"La un PV de suspendare, decizia este «Suspendată». ","")&amp;IF(AND(Q45&lt;&gt;"",Q45&lt;&gt;"Suspendată",NOT(ISNUMBER(R45)),ISNUMBER(C45),Azi&gt;C45+3),"Investitorul nu a aprobat decizia în 3 zile (art. 19). ","")&amp;IF(AND(ISNUMBER(R45),ISNUMBER(C45),R45&gt;C45+3),"Aprobarea investitorului a venit după 3 zile. ","")&amp;IF(AND(Q45="Admisă",N(W45)&gt;0),N(W45)&amp;" constatări încă deschise: urmărește remedierea. ","")&amp;IF(AND(ISNUMBER(Y45),Azi&gt;=N(X45)-60,Azi&lt;=N(Y45)),"Garanția expiră: organizează recepția finală până la "&amp;RIGHT("0"&amp;DAY(Y45),2)&amp;"."&amp;RIGHT("0"&amp;MONTH(Y45),2)&amp;"."&amp;YEAR(Y45)&amp;". ","")))</f>
        <v/>
      </c>
    </row>
    <row r="46" spans="2:27" x14ac:dyDescent="0.2">
      <c r="B46" s="18"/>
      <c r="C46" s="19"/>
      <c r="D46" s="14"/>
      <c r="E46" s="14"/>
      <c r="F46" s="14"/>
      <c r="G46" s="14"/>
      <c r="H46" s="14"/>
      <c r="I46" s="14"/>
      <c r="J46" s="14"/>
      <c r="K46" s="14"/>
      <c r="L46" s="19"/>
      <c r="M46" s="19"/>
      <c r="N46" s="14"/>
      <c r="O46" s="20"/>
      <c r="P46" s="21"/>
      <c r="Q46" s="22"/>
      <c r="R46" s="19"/>
      <c r="S46" s="15"/>
      <c r="T46" s="14"/>
      <c r="U46" s="23" t="str">
        <f t="shared" si="0"/>
        <v/>
      </c>
      <c r="V46" s="23" t="str">
        <f t="shared" si="1"/>
        <v/>
      </c>
      <c r="W46" s="24" t="str">
        <f>IF(B46="","",COUNTIFS(Constatări!$B$5:$B$1004,B46,Constatări!$K$5:$K$1004,"&lt;&gt;Remediat"))</f>
        <v/>
      </c>
      <c r="X46" s="25" t="str">
        <f t="shared" si="2"/>
        <v/>
      </c>
      <c r="Y46" s="25" t="str">
        <f t="shared" si="3"/>
        <v/>
      </c>
      <c r="Z46" s="24" t="str">
        <f>IF(B46="","",COUNTIFS(Comisia!$B$5:$B$1004,B46,Comisia!$D$5:$D$1004,"&lt;&gt;Invitat"))</f>
        <v/>
      </c>
      <c r="AA46" s="17" t="str">
        <f>IF(B46="","",TRIM(IF(COUNTIF($B$5:$B$504,B46)&gt;1,"Număr dublat. ","")&amp;IF(OR(E46="",J46=""),"Completează lucrarea și executantul. ","")&amp;IF(COUNTIFS(Comisia!$B$5:$B$1004,B46,Comisia!$D$5:$D$1004,"Președinte")&lt;&gt;1,"Comisia trebuie să aibă un președinte. ","")&amp;IF(AND(K46&lt;&gt;"",D46="La terminarea lucrărilor",N(Z46)&lt;3),"Comisia are mai puțin de 3 membri (HG 343/2017, art. 11). ","")&amp;IF(AND(Q46="Admisă",COUNTIFS(Constatări!$B$5:$B$1004,B46,Constatări!$K$5:$K$1004,"&lt;&gt;Remediat",Constatări!$F$5:$F$1004,"&lt;&gt;Minoră")&gt;0),"Recepția nu poate fi admisă cu defecte care afectează utilizarea nerezolvate (art. 18). ","")&amp;IF(AND(D46="De suspendare a recepției",Q46&lt;&gt;"Suspendată"),"La un PV de suspendare, decizia este «Suspendată». ","")&amp;IF(AND(Q46&lt;&gt;"",Q46&lt;&gt;"Suspendată",NOT(ISNUMBER(R46)),ISNUMBER(C46),Azi&gt;C46+3),"Investitorul nu a aprobat decizia în 3 zile (art. 19). ","")&amp;IF(AND(ISNUMBER(R46),ISNUMBER(C46),R46&gt;C46+3),"Aprobarea investitorului a venit după 3 zile. ","")&amp;IF(AND(Q46="Admisă",N(W46)&gt;0),N(W46)&amp;" constatări încă deschise: urmărește remedierea. ","")&amp;IF(AND(ISNUMBER(Y46),Azi&gt;=N(X46)-60,Azi&lt;=N(Y46)),"Garanția expiră: organizează recepția finală până la "&amp;RIGHT("0"&amp;DAY(Y46),2)&amp;"."&amp;RIGHT("0"&amp;MONTH(Y46),2)&amp;"."&amp;YEAR(Y46)&amp;". ","")))</f>
        <v/>
      </c>
    </row>
    <row r="47" spans="2:27" x14ac:dyDescent="0.2">
      <c r="B47" s="18"/>
      <c r="C47" s="19"/>
      <c r="D47" s="14"/>
      <c r="E47" s="14"/>
      <c r="F47" s="14"/>
      <c r="G47" s="14"/>
      <c r="H47" s="14"/>
      <c r="I47" s="14"/>
      <c r="J47" s="14"/>
      <c r="K47" s="14"/>
      <c r="L47" s="19"/>
      <c r="M47" s="19"/>
      <c r="N47" s="14"/>
      <c r="O47" s="20"/>
      <c r="P47" s="21"/>
      <c r="Q47" s="22"/>
      <c r="R47" s="19"/>
      <c r="S47" s="15"/>
      <c r="T47" s="14"/>
      <c r="U47" s="23" t="str">
        <f t="shared" si="0"/>
        <v/>
      </c>
      <c r="V47" s="23" t="str">
        <f t="shared" si="1"/>
        <v/>
      </c>
      <c r="W47" s="24" t="str">
        <f>IF(B47="","",COUNTIFS(Constatări!$B$5:$B$1004,B47,Constatări!$K$5:$K$1004,"&lt;&gt;Remediat"))</f>
        <v/>
      </c>
      <c r="X47" s="25" t="str">
        <f t="shared" si="2"/>
        <v/>
      </c>
      <c r="Y47" s="25" t="str">
        <f t="shared" si="3"/>
        <v/>
      </c>
      <c r="Z47" s="24" t="str">
        <f>IF(B47="","",COUNTIFS(Comisia!$B$5:$B$1004,B47,Comisia!$D$5:$D$1004,"&lt;&gt;Invitat"))</f>
        <v/>
      </c>
      <c r="AA47" s="17" t="str">
        <f>IF(B47="","",TRIM(IF(COUNTIF($B$5:$B$504,B47)&gt;1,"Număr dublat. ","")&amp;IF(OR(E47="",J47=""),"Completează lucrarea și executantul. ","")&amp;IF(COUNTIFS(Comisia!$B$5:$B$1004,B47,Comisia!$D$5:$D$1004,"Președinte")&lt;&gt;1,"Comisia trebuie să aibă un președinte. ","")&amp;IF(AND(K47&lt;&gt;"",D47="La terminarea lucrărilor",N(Z47)&lt;3),"Comisia are mai puțin de 3 membri (HG 343/2017, art. 11). ","")&amp;IF(AND(Q47="Admisă",COUNTIFS(Constatări!$B$5:$B$1004,B47,Constatări!$K$5:$K$1004,"&lt;&gt;Remediat",Constatări!$F$5:$F$1004,"&lt;&gt;Minoră")&gt;0),"Recepția nu poate fi admisă cu defecte care afectează utilizarea nerezolvate (art. 18). ","")&amp;IF(AND(D47="De suspendare a recepției",Q47&lt;&gt;"Suspendată"),"La un PV de suspendare, decizia este «Suspendată». ","")&amp;IF(AND(Q47&lt;&gt;"",Q47&lt;&gt;"Suspendată",NOT(ISNUMBER(R47)),ISNUMBER(C47),Azi&gt;C47+3),"Investitorul nu a aprobat decizia în 3 zile (art. 19). ","")&amp;IF(AND(ISNUMBER(R47),ISNUMBER(C47),R47&gt;C47+3),"Aprobarea investitorului a venit după 3 zile. ","")&amp;IF(AND(Q47="Admisă",N(W47)&gt;0),N(W47)&amp;" constatări încă deschise: urmărește remedierea. ","")&amp;IF(AND(ISNUMBER(Y47),Azi&gt;=N(X47)-60,Azi&lt;=N(Y47)),"Garanția expiră: organizează recepția finală până la "&amp;RIGHT("0"&amp;DAY(Y47),2)&amp;"."&amp;RIGHT("0"&amp;MONTH(Y47),2)&amp;"."&amp;YEAR(Y47)&amp;". ","")))</f>
        <v/>
      </c>
    </row>
    <row r="48" spans="2:27" x14ac:dyDescent="0.2">
      <c r="B48" s="18"/>
      <c r="C48" s="19"/>
      <c r="D48" s="14"/>
      <c r="E48" s="14"/>
      <c r="F48" s="14"/>
      <c r="G48" s="14"/>
      <c r="H48" s="14"/>
      <c r="I48" s="14"/>
      <c r="J48" s="14"/>
      <c r="K48" s="14"/>
      <c r="L48" s="19"/>
      <c r="M48" s="19"/>
      <c r="N48" s="14"/>
      <c r="O48" s="20"/>
      <c r="P48" s="21"/>
      <c r="Q48" s="22"/>
      <c r="R48" s="19"/>
      <c r="S48" s="15"/>
      <c r="T48" s="14"/>
      <c r="U48" s="23" t="str">
        <f t="shared" si="0"/>
        <v/>
      </c>
      <c r="V48" s="23" t="str">
        <f t="shared" si="1"/>
        <v/>
      </c>
      <c r="W48" s="24" t="str">
        <f>IF(B48="","",COUNTIFS(Constatări!$B$5:$B$1004,B48,Constatări!$K$5:$K$1004,"&lt;&gt;Remediat"))</f>
        <v/>
      </c>
      <c r="X48" s="25" t="str">
        <f t="shared" si="2"/>
        <v/>
      </c>
      <c r="Y48" s="25" t="str">
        <f t="shared" si="3"/>
        <v/>
      </c>
      <c r="Z48" s="24" t="str">
        <f>IF(B48="","",COUNTIFS(Comisia!$B$5:$B$1004,B48,Comisia!$D$5:$D$1004,"&lt;&gt;Invitat"))</f>
        <v/>
      </c>
      <c r="AA48" s="17" t="str">
        <f>IF(B48="","",TRIM(IF(COUNTIF($B$5:$B$504,B48)&gt;1,"Număr dublat. ","")&amp;IF(OR(E48="",J48=""),"Completează lucrarea și executantul. ","")&amp;IF(COUNTIFS(Comisia!$B$5:$B$1004,B48,Comisia!$D$5:$D$1004,"Președinte")&lt;&gt;1,"Comisia trebuie să aibă un președinte. ","")&amp;IF(AND(K48&lt;&gt;"",D48="La terminarea lucrărilor",N(Z48)&lt;3),"Comisia are mai puțin de 3 membri (HG 343/2017, art. 11). ","")&amp;IF(AND(Q48="Admisă",COUNTIFS(Constatări!$B$5:$B$1004,B48,Constatări!$K$5:$K$1004,"&lt;&gt;Remediat",Constatări!$F$5:$F$1004,"&lt;&gt;Minoră")&gt;0),"Recepția nu poate fi admisă cu defecte care afectează utilizarea nerezolvate (art. 18). ","")&amp;IF(AND(D48="De suspendare a recepției",Q48&lt;&gt;"Suspendată"),"La un PV de suspendare, decizia este «Suspendată». ","")&amp;IF(AND(Q48&lt;&gt;"",Q48&lt;&gt;"Suspendată",NOT(ISNUMBER(R48)),ISNUMBER(C48),Azi&gt;C48+3),"Investitorul nu a aprobat decizia în 3 zile (art. 19). ","")&amp;IF(AND(ISNUMBER(R48),ISNUMBER(C48),R48&gt;C48+3),"Aprobarea investitorului a venit după 3 zile. ","")&amp;IF(AND(Q48="Admisă",N(W48)&gt;0),N(W48)&amp;" constatări încă deschise: urmărește remedierea. ","")&amp;IF(AND(ISNUMBER(Y48),Azi&gt;=N(X48)-60,Azi&lt;=N(Y48)),"Garanția expiră: organizează recepția finală până la "&amp;RIGHT("0"&amp;DAY(Y48),2)&amp;"."&amp;RIGHT("0"&amp;MONTH(Y48),2)&amp;"."&amp;YEAR(Y48)&amp;". ","")))</f>
        <v/>
      </c>
    </row>
    <row r="49" spans="2:27" x14ac:dyDescent="0.2">
      <c r="B49" s="18"/>
      <c r="C49" s="19"/>
      <c r="D49" s="14"/>
      <c r="E49" s="14"/>
      <c r="F49" s="14"/>
      <c r="G49" s="14"/>
      <c r="H49" s="14"/>
      <c r="I49" s="14"/>
      <c r="J49" s="14"/>
      <c r="K49" s="14"/>
      <c r="L49" s="19"/>
      <c r="M49" s="19"/>
      <c r="N49" s="14"/>
      <c r="O49" s="20"/>
      <c r="P49" s="21"/>
      <c r="Q49" s="22"/>
      <c r="R49" s="19"/>
      <c r="S49" s="15"/>
      <c r="T49" s="14"/>
      <c r="U49" s="23" t="str">
        <f t="shared" si="0"/>
        <v/>
      </c>
      <c r="V49" s="23" t="str">
        <f t="shared" si="1"/>
        <v/>
      </c>
      <c r="W49" s="24" t="str">
        <f>IF(B49="","",COUNTIFS(Constatări!$B$5:$B$1004,B49,Constatări!$K$5:$K$1004,"&lt;&gt;Remediat"))</f>
        <v/>
      </c>
      <c r="X49" s="25" t="str">
        <f t="shared" si="2"/>
        <v/>
      </c>
      <c r="Y49" s="25" t="str">
        <f t="shared" si="3"/>
        <v/>
      </c>
      <c r="Z49" s="24" t="str">
        <f>IF(B49="","",COUNTIFS(Comisia!$B$5:$B$1004,B49,Comisia!$D$5:$D$1004,"&lt;&gt;Invitat"))</f>
        <v/>
      </c>
      <c r="AA49" s="17" t="str">
        <f>IF(B49="","",TRIM(IF(COUNTIF($B$5:$B$504,B49)&gt;1,"Număr dublat. ","")&amp;IF(OR(E49="",J49=""),"Completează lucrarea și executantul. ","")&amp;IF(COUNTIFS(Comisia!$B$5:$B$1004,B49,Comisia!$D$5:$D$1004,"Președinte")&lt;&gt;1,"Comisia trebuie să aibă un președinte. ","")&amp;IF(AND(K49&lt;&gt;"",D49="La terminarea lucrărilor",N(Z49)&lt;3),"Comisia are mai puțin de 3 membri (HG 343/2017, art. 11). ","")&amp;IF(AND(Q49="Admisă",COUNTIFS(Constatări!$B$5:$B$1004,B49,Constatări!$K$5:$K$1004,"&lt;&gt;Remediat",Constatări!$F$5:$F$1004,"&lt;&gt;Minoră")&gt;0),"Recepția nu poate fi admisă cu defecte care afectează utilizarea nerezolvate (art. 18). ","")&amp;IF(AND(D49="De suspendare a recepției",Q49&lt;&gt;"Suspendată"),"La un PV de suspendare, decizia este «Suspendată». ","")&amp;IF(AND(Q49&lt;&gt;"",Q49&lt;&gt;"Suspendată",NOT(ISNUMBER(R49)),ISNUMBER(C49),Azi&gt;C49+3),"Investitorul nu a aprobat decizia în 3 zile (art. 19). ","")&amp;IF(AND(ISNUMBER(R49),ISNUMBER(C49),R49&gt;C49+3),"Aprobarea investitorului a venit după 3 zile. ","")&amp;IF(AND(Q49="Admisă",N(W49)&gt;0),N(W49)&amp;" constatări încă deschise: urmărește remedierea. ","")&amp;IF(AND(ISNUMBER(Y49),Azi&gt;=N(X49)-60,Azi&lt;=N(Y49)),"Garanția expiră: organizează recepția finală până la "&amp;RIGHT("0"&amp;DAY(Y49),2)&amp;"."&amp;RIGHT("0"&amp;MONTH(Y49),2)&amp;"."&amp;YEAR(Y49)&amp;". ","")))</f>
        <v/>
      </c>
    </row>
    <row r="50" spans="2:27" x14ac:dyDescent="0.2">
      <c r="B50" s="18"/>
      <c r="C50" s="19"/>
      <c r="D50" s="14"/>
      <c r="E50" s="14"/>
      <c r="F50" s="14"/>
      <c r="G50" s="14"/>
      <c r="H50" s="14"/>
      <c r="I50" s="14"/>
      <c r="J50" s="14"/>
      <c r="K50" s="14"/>
      <c r="L50" s="19"/>
      <c r="M50" s="19"/>
      <c r="N50" s="14"/>
      <c r="O50" s="20"/>
      <c r="P50" s="21"/>
      <c r="Q50" s="22"/>
      <c r="R50" s="19"/>
      <c r="S50" s="15"/>
      <c r="T50" s="14"/>
      <c r="U50" s="23" t="str">
        <f t="shared" si="0"/>
        <v/>
      </c>
      <c r="V50" s="23" t="str">
        <f t="shared" si="1"/>
        <v/>
      </c>
      <c r="W50" s="24" t="str">
        <f>IF(B50="","",COUNTIFS(Constatări!$B$5:$B$1004,B50,Constatări!$K$5:$K$1004,"&lt;&gt;Remediat"))</f>
        <v/>
      </c>
      <c r="X50" s="25" t="str">
        <f t="shared" si="2"/>
        <v/>
      </c>
      <c r="Y50" s="25" t="str">
        <f t="shared" si="3"/>
        <v/>
      </c>
      <c r="Z50" s="24" t="str">
        <f>IF(B50="","",COUNTIFS(Comisia!$B$5:$B$1004,B50,Comisia!$D$5:$D$1004,"&lt;&gt;Invitat"))</f>
        <v/>
      </c>
      <c r="AA50" s="17" t="str">
        <f>IF(B50="","",TRIM(IF(COUNTIF($B$5:$B$504,B50)&gt;1,"Număr dublat. ","")&amp;IF(OR(E50="",J50=""),"Completează lucrarea și executantul. ","")&amp;IF(COUNTIFS(Comisia!$B$5:$B$1004,B50,Comisia!$D$5:$D$1004,"Președinte")&lt;&gt;1,"Comisia trebuie să aibă un președinte. ","")&amp;IF(AND(K50&lt;&gt;"",D50="La terminarea lucrărilor",N(Z50)&lt;3),"Comisia are mai puțin de 3 membri (HG 343/2017, art. 11). ","")&amp;IF(AND(Q50="Admisă",COUNTIFS(Constatări!$B$5:$B$1004,B50,Constatări!$K$5:$K$1004,"&lt;&gt;Remediat",Constatări!$F$5:$F$1004,"&lt;&gt;Minoră")&gt;0),"Recepția nu poate fi admisă cu defecte care afectează utilizarea nerezolvate (art. 18). ","")&amp;IF(AND(D50="De suspendare a recepției",Q50&lt;&gt;"Suspendată"),"La un PV de suspendare, decizia este «Suspendată». ","")&amp;IF(AND(Q50&lt;&gt;"",Q50&lt;&gt;"Suspendată",NOT(ISNUMBER(R50)),ISNUMBER(C50),Azi&gt;C50+3),"Investitorul nu a aprobat decizia în 3 zile (art. 19). ","")&amp;IF(AND(ISNUMBER(R50),ISNUMBER(C50),R50&gt;C50+3),"Aprobarea investitorului a venit după 3 zile. ","")&amp;IF(AND(Q50="Admisă",N(W50)&gt;0),N(W50)&amp;" constatări încă deschise: urmărește remedierea. ","")&amp;IF(AND(ISNUMBER(Y50),Azi&gt;=N(X50)-60,Azi&lt;=N(Y50)),"Garanția expiră: organizează recepția finală până la "&amp;RIGHT("0"&amp;DAY(Y50),2)&amp;"."&amp;RIGHT("0"&amp;MONTH(Y50),2)&amp;"."&amp;YEAR(Y50)&amp;". ","")))</f>
        <v/>
      </c>
    </row>
    <row r="51" spans="2:27" x14ac:dyDescent="0.2">
      <c r="B51" s="18"/>
      <c r="C51" s="19"/>
      <c r="D51" s="14"/>
      <c r="E51" s="14"/>
      <c r="F51" s="14"/>
      <c r="G51" s="14"/>
      <c r="H51" s="14"/>
      <c r="I51" s="14"/>
      <c r="J51" s="14"/>
      <c r="K51" s="14"/>
      <c r="L51" s="19"/>
      <c r="M51" s="19"/>
      <c r="N51" s="14"/>
      <c r="O51" s="20"/>
      <c r="P51" s="21"/>
      <c r="Q51" s="22"/>
      <c r="R51" s="19"/>
      <c r="S51" s="15"/>
      <c r="T51" s="14"/>
      <c r="U51" s="23" t="str">
        <f t="shared" si="0"/>
        <v/>
      </c>
      <c r="V51" s="23" t="str">
        <f t="shared" si="1"/>
        <v/>
      </c>
      <c r="W51" s="24" t="str">
        <f>IF(B51="","",COUNTIFS(Constatări!$B$5:$B$1004,B51,Constatări!$K$5:$K$1004,"&lt;&gt;Remediat"))</f>
        <v/>
      </c>
      <c r="X51" s="25" t="str">
        <f t="shared" si="2"/>
        <v/>
      </c>
      <c r="Y51" s="25" t="str">
        <f t="shared" si="3"/>
        <v/>
      </c>
      <c r="Z51" s="24" t="str">
        <f>IF(B51="","",COUNTIFS(Comisia!$B$5:$B$1004,B51,Comisia!$D$5:$D$1004,"&lt;&gt;Invitat"))</f>
        <v/>
      </c>
      <c r="AA51" s="17" t="str">
        <f>IF(B51="","",TRIM(IF(COUNTIF($B$5:$B$504,B51)&gt;1,"Număr dublat. ","")&amp;IF(OR(E51="",J51=""),"Completează lucrarea și executantul. ","")&amp;IF(COUNTIFS(Comisia!$B$5:$B$1004,B51,Comisia!$D$5:$D$1004,"Președinte")&lt;&gt;1,"Comisia trebuie să aibă un președinte. ","")&amp;IF(AND(K51&lt;&gt;"",D51="La terminarea lucrărilor",N(Z51)&lt;3),"Comisia are mai puțin de 3 membri (HG 343/2017, art. 11). ","")&amp;IF(AND(Q51="Admisă",COUNTIFS(Constatări!$B$5:$B$1004,B51,Constatări!$K$5:$K$1004,"&lt;&gt;Remediat",Constatări!$F$5:$F$1004,"&lt;&gt;Minoră")&gt;0),"Recepția nu poate fi admisă cu defecte care afectează utilizarea nerezolvate (art. 18). ","")&amp;IF(AND(D51="De suspendare a recepției",Q51&lt;&gt;"Suspendată"),"La un PV de suspendare, decizia este «Suspendată». ","")&amp;IF(AND(Q51&lt;&gt;"",Q51&lt;&gt;"Suspendată",NOT(ISNUMBER(R51)),ISNUMBER(C51),Azi&gt;C51+3),"Investitorul nu a aprobat decizia în 3 zile (art. 19). ","")&amp;IF(AND(ISNUMBER(R51),ISNUMBER(C51),R51&gt;C51+3),"Aprobarea investitorului a venit după 3 zile. ","")&amp;IF(AND(Q51="Admisă",N(W51)&gt;0),N(W51)&amp;" constatări încă deschise: urmărește remedierea. ","")&amp;IF(AND(ISNUMBER(Y51),Azi&gt;=N(X51)-60,Azi&lt;=N(Y51)),"Garanția expiră: organizează recepția finală până la "&amp;RIGHT("0"&amp;DAY(Y51),2)&amp;"."&amp;RIGHT("0"&amp;MONTH(Y51),2)&amp;"."&amp;YEAR(Y51)&amp;". ","")))</f>
        <v/>
      </c>
    </row>
    <row r="52" spans="2:27" x14ac:dyDescent="0.2">
      <c r="B52" s="18"/>
      <c r="C52" s="19"/>
      <c r="D52" s="14"/>
      <c r="E52" s="14"/>
      <c r="F52" s="14"/>
      <c r="G52" s="14"/>
      <c r="H52" s="14"/>
      <c r="I52" s="14"/>
      <c r="J52" s="14"/>
      <c r="K52" s="14"/>
      <c r="L52" s="19"/>
      <c r="M52" s="19"/>
      <c r="N52" s="14"/>
      <c r="O52" s="20"/>
      <c r="P52" s="21"/>
      <c r="Q52" s="22"/>
      <c r="R52" s="19"/>
      <c r="S52" s="15"/>
      <c r="T52" s="14"/>
      <c r="U52" s="23" t="str">
        <f t="shared" si="0"/>
        <v/>
      </c>
      <c r="V52" s="23" t="str">
        <f t="shared" si="1"/>
        <v/>
      </c>
      <c r="W52" s="24" t="str">
        <f>IF(B52="","",COUNTIFS(Constatări!$B$5:$B$1004,B52,Constatări!$K$5:$K$1004,"&lt;&gt;Remediat"))</f>
        <v/>
      </c>
      <c r="X52" s="25" t="str">
        <f t="shared" si="2"/>
        <v/>
      </c>
      <c r="Y52" s="25" t="str">
        <f t="shared" si="3"/>
        <v/>
      </c>
      <c r="Z52" s="24" t="str">
        <f>IF(B52="","",COUNTIFS(Comisia!$B$5:$B$1004,B52,Comisia!$D$5:$D$1004,"&lt;&gt;Invitat"))</f>
        <v/>
      </c>
      <c r="AA52" s="17" t="str">
        <f>IF(B52="","",TRIM(IF(COUNTIF($B$5:$B$504,B52)&gt;1,"Număr dublat. ","")&amp;IF(OR(E52="",J52=""),"Completează lucrarea și executantul. ","")&amp;IF(COUNTIFS(Comisia!$B$5:$B$1004,B52,Comisia!$D$5:$D$1004,"Președinte")&lt;&gt;1,"Comisia trebuie să aibă un președinte. ","")&amp;IF(AND(K52&lt;&gt;"",D52="La terminarea lucrărilor",N(Z52)&lt;3),"Comisia are mai puțin de 3 membri (HG 343/2017, art. 11). ","")&amp;IF(AND(Q52="Admisă",COUNTIFS(Constatări!$B$5:$B$1004,B52,Constatări!$K$5:$K$1004,"&lt;&gt;Remediat",Constatări!$F$5:$F$1004,"&lt;&gt;Minoră")&gt;0),"Recepția nu poate fi admisă cu defecte care afectează utilizarea nerezolvate (art. 18). ","")&amp;IF(AND(D52="De suspendare a recepției",Q52&lt;&gt;"Suspendată"),"La un PV de suspendare, decizia este «Suspendată». ","")&amp;IF(AND(Q52&lt;&gt;"",Q52&lt;&gt;"Suspendată",NOT(ISNUMBER(R52)),ISNUMBER(C52),Azi&gt;C52+3),"Investitorul nu a aprobat decizia în 3 zile (art. 19). ","")&amp;IF(AND(ISNUMBER(R52),ISNUMBER(C52),R52&gt;C52+3),"Aprobarea investitorului a venit după 3 zile. ","")&amp;IF(AND(Q52="Admisă",N(W52)&gt;0),N(W52)&amp;" constatări încă deschise: urmărește remedierea. ","")&amp;IF(AND(ISNUMBER(Y52),Azi&gt;=N(X52)-60,Azi&lt;=N(Y52)),"Garanția expiră: organizează recepția finală până la "&amp;RIGHT("0"&amp;DAY(Y52),2)&amp;"."&amp;RIGHT("0"&amp;MONTH(Y52),2)&amp;"."&amp;YEAR(Y52)&amp;". ","")))</f>
        <v/>
      </c>
    </row>
    <row r="53" spans="2:27" x14ac:dyDescent="0.2">
      <c r="B53" s="18"/>
      <c r="C53" s="19"/>
      <c r="D53" s="14"/>
      <c r="E53" s="14"/>
      <c r="F53" s="14"/>
      <c r="G53" s="14"/>
      <c r="H53" s="14"/>
      <c r="I53" s="14"/>
      <c r="J53" s="14"/>
      <c r="K53" s="14"/>
      <c r="L53" s="19"/>
      <c r="M53" s="19"/>
      <c r="N53" s="14"/>
      <c r="O53" s="20"/>
      <c r="P53" s="21"/>
      <c r="Q53" s="22"/>
      <c r="R53" s="19"/>
      <c r="S53" s="15"/>
      <c r="T53" s="14"/>
      <c r="U53" s="23" t="str">
        <f t="shared" si="0"/>
        <v/>
      </c>
      <c r="V53" s="23" t="str">
        <f t="shared" si="1"/>
        <v/>
      </c>
      <c r="W53" s="24" t="str">
        <f>IF(B53="","",COUNTIFS(Constatări!$B$5:$B$1004,B53,Constatări!$K$5:$K$1004,"&lt;&gt;Remediat"))</f>
        <v/>
      </c>
      <c r="X53" s="25" t="str">
        <f t="shared" si="2"/>
        <v/>
      </c>
      <c r="Y53" s="25" t="str">
        <f t="shared" si="3"/>
        <v/>
      </c>
      <c r="Z53" s="24" t="str">
        <f>IF(B53="","",COUNTIFS(Comisia!$B$5:$B$1004,B53,Comisia!$D$5:$D$1004,"&lt;&gt;Invitat"))</f>
        <v/>
      </c>
      <c r="AA53" s="17" t="str">
        <f>IF(B53="","",TRIM(IF(COUNTIF($B$5:$B$504,B53)&gt;1,"Număr dublat. ","")&amp;IF(OR(E53="",J53=""),"Completează lucrarea și executantul. ","")&amp;IF(COUNTIFS(Comisia!$B$5:$B$1004,B53,Comisia!$D$5:$D$1004,"Președinte")&lt;&gt;1,"Comisia trebuie să aibă un președinte. ","")&amp;IF(AND(K53&lt;&gt;"",D53="La terminarea lucrărilor",N(Z53)&lt;3),"Comisia are mai puțin de 3 membri (HG 343/2017, art. 11). ","")&amp;IF(AND(Q53="Admisă",COUNTIFS(Constatări!$B$5:$B$1004,B53,Constatări!$K$5:$K$1004,"&lt;&gt;Remediat",Constatări!$F$5:$F$1004,"&lt;&gt;Minoră")&gt;0),"Recepția nu poate fi admisă cu defecte care afectează utilizarea nerezolvate (art. 18). ","")&amp;IF(AND(D53="De suspendare a recepției",Q53&lt;&gt;"Suspendată"),"La un PV de suspendare, decizia este «Suspendată». ","")&amp;IF(AND(Q53&lt;&gt;"",Q53&lt;&gt;"Suspendată",NOT(ISNUMBER(R53)),ISNUMBER(C53),Azi&gt;C53+3),"Investitorul nu a aprobat decizia în 3 zile (art. 19). ","")&amp;IF(AND(ISNUMBER(R53),ISNUMBER(C53),R53&gt;C53+3),"Aprobarea investitorului a venit după 3 zile. ","")&amp;IF(AND(Q53="Admisă",N(W53)&gt;0),N(W53)&amp;" constatări încă deschise: urmărește remedierea. ","")&amp;IF(AND(ISNUMBER(Y53),Azi&gt;=N(X53)-60,Azi&lt;=N(Y53)),"Garanția expiră: organizează recepția finală până la "&amp;RIGHT("0"&amp;DAY(Y53),2)&amp;"."&amp;RIGHT("0"&amp;MONTH(Y53),2)&amp;"."&amp;YEAR(Y53)&amp;". ","")))</f>
        <v/>
      </c>
    </row>
    <row r="54" spans="2:27" x14ac:dyDescent="0.2">
      <c r="B54" s="18"/>
      <c r="C54" s="19"/>
      <c r="D54" s="14"/>
      <c r="E54" s="14"/>
      <c r="F54" s="14"/>
      <c r="G54" s="14"/>
      <c r="H54" s="14"/>
      <c r="I54" s="14"/>
      <c r="J54" s="14"/>
      <c r="K54" s="14"/>
      <c r="L54" s="19"/>
      <c r="M54" s="19"/>
      <c r="N54" s="14"/>
      <c r="O54" s="20"/>
      <c r="P54" s="21"/>
      <c r="Q54" s="22"/>
      <c r="R54" s="19"/>
      <c r="S54" s="15"/>
      <c r="T54" s="14"/>
      <c r="U54" s="23" t="str">
        <f t="shared" si="0"/>
        <v/>
      </c>
      <c r="V54" s="23" t="str">
        <f t="shared" si="1"/>
        <v/>
      </c>
      <c r="W54" s="24" t="str">
        <f>IF(B54="","",COUNTIFS(Constatări!$B$5:$B$1004,B54,Constatări!$K$5:$K$1004,"&lt;&gt;Remediat"))</f>
        <v/>
      </c>
      <c r="X54" s="25" t="str">
        <f t="shared" si="2"/>
        <v/>
      </c>
      <c r="Y54" s="25" t="str">
        <f t="shared" si="3"/>
        <v/>
      </c>
      <c r="Z54" s="24" t="str">
        <f>IF(B54="","",COUNTIFS(Comisia!$B$5:$B$1004,B54,Comisia!$D$5:$D$1004,"&lt;&gt;Invitat"))</f>
        <v/>
      </c>
      <c r="AA54" s="17" t="str">
        <f>IF(B54="","",TRIM(IF(COUNTIF($B$5:$B$504,B54)&gt;1,"Număr dublat. ","")&amp;IF(OR(E54="",J54=""),"Completează lucrarea și executantul. ","")&amp;IF(COUNTIFS(Comisia!$B$5:$B$1004,B54,Comisia!$D$5:$D$1004,"Președinte")&lt;&gt;1,"Comisia trebuie să aibă un președinte. ","")&amp;IF(AND(K54&lt;&gt;"",D54="La terminarea lucrărilor",N(Z54)&lt;3),"Comisia are mai puțin de 3 membri (HG 343/2017, art. 11). ","")&amp;IF(AND(Q54="Admisă",COUNTIFS(Constatări!$B$5:$B$1004,B54,Constatări!$K$5:$K$1004,"&lt;&gt;Remediat",Constatări!$F$5:$F$1004,"&lt;&gt;Minoră")&gt;0),"Recepția nu poate fi admisă cu defecte care afectează utilizarea nerezolvate (art. 18). ","")&amp;IF(AND(D54="De suspendare a recepției",Q54&lt;&gt;"Suspendată"),"La un PV de suspendare, decizia este «Suspendată». ","")&amp;IF(AND(Q54&lt;&gt;"",Q54&lt;&gt;"Suspendată",NOT(ISNUMBER(R54)),ISNUMBER(C54),Azi&gt;C54+3),"Investitorul nu a aprobat decizia în 3 zile (art. 19). ","")&amp;IF(AND(ISNUMBER(R54),ISNUMBER(C54),R54&gt;C54+3),"Aprobarea investitorului a venit după 3 zile. ","")&amp;IF(AND(Q54="Admisă",N(W54)&gt;0),N(W54)&amp;" constatări încă deschise: urmărește remedierea. ","")&amp;IF(AND(ISNUMBER(Y54),Azi&gt;=N(X54)-60,Azi&lt;=N(Y54)),"Garanția expiră: organizează recepția finală până la "&amp;RIGHT("0"&amp;DAY(Y54),2)&amp;"."&amp;RIGHT("0"&amp;MONTH(Y54),2)&amp;"."&amp;YEAR(Y54)&amp;". ","")))</f>
        <v/>
      </c>
    </row>
    <row r="55" spans="2:27" x14ac:dyDescent="0.2">
      <c r="B55" s="18"/>
      <c r="C55" s="19"/>
      <c r="D55" s="14"/>
      <c r="E55" s="14"/>
      <c r="F55" s="14"/>
      <c r="G55" s="14"/>
      <c r="H55" s="14"/>
      <c r="I55" s="14"/>
      <c r="J55" s="14"/>
      <c r="K55" s="14"/>
      <c r="L55" s="19"/>
      <c r="M55" s="19"/>
      <c r="N55" s="14"/>
      <c r="O55" s="20"/>
      <c r="P55" s="21"/>
      <c r="Q55" s="22"/>
      <c r="R55" s="19"/>
      <c r="S55" s="15"/>
      <c r="T55" s="14"/>
      <c r="U55" s="23" t="str">
        <f t="shared" si="0"/>
        <v/>
      </c>
      <c r="V55" s="23" t="str">
        <f t="shared" si="1"/>
        <v/>
      </c>
      <c r="W55" s="24" t="str">
        <f>IF(B55="","",COUNTIFS(Constatări!$B$5:$B$1004,B55,Constatări!$K$5:$K$1004,"&lt;&gt;Remediat"))</f>
        <v/>
      </c>
      <c r="X55" s="25" t="str">
        <f t="shared" si="2"/>
        <v/>
      </c>
      <c r="Y55" s="25" t="str">
        <f t="shared" si="3"/>
        <v/>
      </c>
      <c r="Z55" s="24" t="str">
        <f>IF(B55="","",COUNTIFS(Comisia!$B$5:$B$1004,B55,Comisia!$D$5:$D$1004,"&lt;&gt;Invitat"))</f>
        <v/>
      </c>
      <c r="AA55" s="17" t="str">
        <f>IF(B55="","",TRIM(IF(COUNTIF($B$5:$B$504,B55)&gt;1,"Număr dublat. ","")&amp;IF(OR(E55="",J55=""),"Completează lucrarea și executantul. ","")&amp;IF(COUNTIFS(Comisia!$B$5:$B$1004,B55,Comisia!$D$5:$D$1004,"Președinte")&lt;&gt;1,"Comisia trebuie să aibă un președinte. ","")&amp;IF(AND(K55&lt;&gt;"",D55="La terminarea lucrărilor",N(Z55)&lt;3),"Comisia are mai puțin de 3 membri (HG 343/2017, art. 11). ","")&amp;IF(AND(Q55="Admisă",COUNTIFS(Constatări!$B$5:$B$1004,B55,Constatări!$K$5:$K$1004,"&lt;&gt;Remediat",Constatări!$F$5:$F$1004,"&lt;&gt;Minoră")&gt;0),"Recepția nu poate fi admisă cu defecte care afectează utilizarea nerezolvate (art. 18). ","")&amp;IF(AND(D55="De suspendare a recepției",Q55&lt;&gt;"Suspendată"),"La un PV de suspendare, decizia este «Suspendată». ","")&amp;IF(AND(Q55&lt;&gt;"",Q55&lt;&gt;"Suspendată",NOT(ISNUMBER(R55)),ISNUMBER(C55),Azi&gt;C55+3),"Investitorul nu a aprobat decizia în 3 zile (art. 19). ","")&amp;IF(AND(ISNUMBER(R55),ISNUMBER(C55),R55&gt;C55+3),"Aprobarea investitorului a venit după 3 zile. ","")&amp;IF(AND(Q55="Admisă",N(W55)&gt;0),N(W55)&amp;" constatări încă deschise: urmărește remedierea. ","")&amp;IF(AND(ISNUMBER(Y55),Azi&gt;=N(X55)-60,Azi&lt;=N(Y55)),"Garanția expiră: organizează recepția finală până la "&amp;RIGHT("0"&amp;DAY(Y55),2)&amp;"."&amp;RIGHT("0"&amp;MONTH(Y55),2)&amp;"."&amp;YEAR(Y55)&amp;". ","")))</f>
        <v/>
      </c>
    </row>
    <row r="56" spans="2:27" x14ac:dyDescent="0.2">
      <c r="B56" s="18"/>
      <c r="C56" s="19"/>
      <c r="D56" s="14"/>
      <c r="E56" s="14"/>
      <c r="F56" s="14"/>
      <c r="G56" s="14"/>
      <c r="H56" s="14"/>
      <c r="I56" s="14"/>
      <c r="J56" s="14"/>
      <c r="K56" s="14"/>
      <c r="L56" s="19"/>
      <c r="M56" s="19"/>
      <c r="N56" s="14"/>
      <c r="O56" s="20"/>
      <c r="P56" s="21"/>
      <c r="Q56" s="22"/>
      <c r="R56" s="19"/>
      <c r="S56" s="15"/>
      <c r="T56" s="14"/>
      <c r="U56" s="23" t="str">
        <f t="shared" si="0"/>
        <v/>
      </c>
      <c r="V56" s="23" t="str">
        <f t="shared" si="1"/>
        <v/>
      </c>
      <c r="W56" s="24" t="str">
        <f>IF(B56="","",COUNTIFS(Constatări!$B$5:$B$1004,B56,Constatări!$K$5:$K$1004,"&lt;&gt;Remediat"))</f>
        <v/>
      </c>
      <c r="X56" s="25" t="str">
        <f t="shared" si="2"/>
        <v/>
      </c>
      <c r="Y56" s="25" t="str">
        <f t="shared" si="3"/>
        <v/>
      </c>
      <c r="Z56" s="24" t="str">
        <f>IF(B56="","",COUNTIFS(Comisia!$B$5:$B$1004,B56,Comisia!$D$5:$D$1004,"&lt;&gt;Invitat"))</f>
        <v/>
      </c>
      <c r="AA56" s="17" t="str">
        <f>IF(B56="","",TRIM(IF(COUNTIF($B$5:$B$504,B56)&gt;1,"Număr dublat. ","")&amp;IF(OR(E56="",J56=""),"Completează lucrarea și executantul. ","")&amp;IF(COUNTIFS(Comisia!$B$5:$B$1004,B56,Comisia!$D$5:$D$1004,"Președinte")&lt;&gt;1,"Comisia trebuie să aibă un președinte. ","")&amp;IF(AND(K56&lt;&gt;"",D56="La terminarea lucrărilor",N(Z56)&lt;3),"Comisia are mai puțin de 3 membri (HG 343/2017, art. 11). ","")&amp;IF(AND(Q56="Admisă",COUNTIFS(Constatări!$B$5:$B$1004,B56,Constatări!$K$5:$K$1004,"&lt;&gt;Remediat",Constatări!$F$5:$F$1004,"&lt;&gt;Minoră")&gt;0),"Recepția nu poate fi admisă cu defecte care afectează utilizarea nerezolvate (art. 18). ","")&amp;IF(AND(D56="De suspendare a recepției",Q56&lt;&gt;"Suspendată"),"La un PV de suspendare, decizia este «Suspendată». ","")&amp;IF(AND(Q56&lt;&gt;"",Q56&lt;&gt;"Suspendată",NOT(ISNUMBER(R56)),ISNUMBER(C56),Azi&gt;C56+3),"Investitorul nu a aprobat decizia în 3 zile (art. 19). ","")&amp;IF(AND(ISNUMBER(R56),ISNUMBER(C56),R56&gt;C56+3),"Aprobarea investitorului a venit după 3 zile. ","")&amp;IF(AND(Q56="Admisă",N(W56)&gt;0),N(W56)&amp;" constatări încă deschise: urmărește remedierea. ","")&amp;IF(AND(ISNUMBER(Y56),Azi&gt;=N(X56)-60,Azi&lt;=N(Y56)),"Garanția expiră: organizează recepția finală până la "&amp;RIGHT("0"&amp;DAY(Y56),2)&amp;"."&amp;RIGHT("0"&amp;MONTH(Y56),2)&amp;"."&amp;YEAR(Y56)&amp;". ","")))</f>
        <v/>
      </c>
    </row>
    <row r="57" spans="2:27" x14ac:dyDescent="0.2">
      <c r="B57" s="18"/>
      <c r="C57" s="19"/>
      <c r="D57" s="14"/>
      <c r="E57" s="14"/>
      <c r="F57" s="14"/>
      <c r="G57" s="14"/>
      <c r="H57" s="14"/>
      <c r="I57" s="14"/>
      <c r="J57" s="14"/>
      <c r="K57" s="14"/>
      <c r="L57" s="19"/>
      <c r="M57" s="19"/>
      <c r="N57" s="14"/>
      <c r="O57" s="20"/>
      <c r="P57" s="21"/>
      <c r="Q57" s="22"/>
      <c r="R57" s="19"/>
      <c r="S57" s="15"/>
      <c r="T57" s="14"/>
      <c r="U57" s="23" t="str">
        <f t="shared" si="0"/>
        <v/>
      </c>
      <c r="V57" s="23" t="str">
        <f t="shared" si="1"/>
        <v/>
      </c>
      <c r="W57" s="24" t="str">
        <f>IF(B57="","",COUNTIFS(Constatări!$B$5:$B$1004,B57,Constatări!$K$5:$K$1004,"&lt;&gt;Remediat"))</f>
        <v/>
      </c>
      <c r="X57" s="25" t="str">
        <f t="shared" si="2"/>
        <v/>
      </c>
      <c r="Y57" s="25" t="str">
        <f t="shared" si="3"/>
        <v/>
      </c>
      <c r="Z57" s="24" t="str">
        <f>IF(B57="","",COUNTIFS(Comisia!$B$5:$B$1004,B57,Comisia!$D$5:$D$1004,"&lt;&gt;Invitat"))</f>
        <v/>
      </c>
      <c r="AA57" s="17" t="str">
        <f>IF(B57="","",TRIM(IF(COUNTIF($B$5:$B$504,B57)&gt;1,"Număr dublat. ","")&amp;IF(OR(E57="",J57=""),"Completează lucrarea și executantul. ","")&amp;IF(COUNTIFS(Comisia!$B$5:$B$1004,B57,Comisia!$D$5:$D$1004,"Președinte")&lt;&gt;1,"Comisia trebuie să aibă un președinte. ","")&amp;IF(AND(K57&lt;&gt;"",D57="La terminarea lucrărilor",N(Z57)&lt;3),"Comisia are mai puțin de 3 membri (HG 343/2017, art. 11). ","")&amp;IF(AND(Q57="Admisă",COUNTIFS(Constatări!$B$5:$B$1004,B57,Constatări!$K$5:$K$1004,"&lt;&gt;Remediat",Constatări!$F$5:$F$1004,"&lt;&gt;Minoră")&gt;0),"Recepția nu poate fi admisă cu defecte care afectează utilizarea nerezolvate (art. 18). ","")&amp;IF(AND(D57="De suspendare a recepției",Q57&lt;&gt;"Suspendată"),"La un PV de suspendare, decizia este «Suspendată». ","")&amp;IF(AND(Q57&lt;&gt;"",Q57&lt;&gt;"Suspendată",NOT(ISNUMBER(R57)),ISNUMBER(C57),Azi&gt;C57+3),"Investitorul nu a aprobat decizia în 3 zile (art. 19). ","")&amp;IF(AND(ISNUMBER(R57),ISNUMBER(C57),R57&gt;C57+3),"Aprobarea investitorului a venit după 3 zile. ","")&amp;IF(AND(Q57="Admisă",N(W57)&gt;0),N(W57)&amp;" constatări încă deschise: urmărește remedierea. ","")&amp;IF(AND(ISNUMBER(Y57),Azi&gt;=N(X57)-60,Azi&lt;=N(Y57)),"Garanția expiră: organizează recepția finală până la "&amp;RIGHT("0"&amp;DAY(Y57),2)&amp;"."&amp;RIGHT("0"&amp;MONTH(Y57),2)&amp;"."&amp;YEAR(Y57)&amp;". ","")))</f>
        <v/>
      </c>
    </row>
    <row r="58" spans="2:27" x14ac:dyDescent="0.2">
      <c r="B58" s="18"/>
      <c r="C58" s="19"/>
      <c r="D58" s="14"/>
      <c r="E58" s="14"/>
      <c r="F58" s="14"/>
      <c r="G58" s="14"/>
      <c r="H58" s="14"/>
      <c r="I58" s="14"/>
      <c r="J58" s="14"/>
      <c r="K58" s="14"/>
      <c r="L58" s="19"/>
      <c r="M58" s="19"/>
      <c r="N58" s="14"/>
      <c r="O58" s="20"/>
      <c r="P58" s="21"/>
      <c r="Q58" s="22"/>
      <c r="R58" s="19"/>
      <c r="S58" s="15"/>
      <c r="T58" s="14"/>
      <c r="U58" s="23" t="str">
        <f t="shared" si="0"/>
        <v/>
      </c>
      <c r="V58" s="23" t="str">
        <f t="shared" si="1"/>
        <v/>
      </c>
      <c r="W58" s="24" t="str">
        <f>IF(B58="","",COUNTIFS(Constatări!$B$5:$B$1004,B58,Constatări!$K$5:$K$1004,"&lt;&gt;Remediat"))</f>
        <v/>
      </c>
      <c r="X58" s="25" t="str">
        <f t="shared" si="2"/>
        <v/>
      </c>
      <c r="Y58" s="25" t="str">
        <f t="shared" si="3"/>
        <v/>
      </c>
      <c r="Z58" s="24" t="str">
        <f>IF(B58="","",COUNTIFS(Comisia!$B$5:$B$1004,B58,Comisia!$D$5:$D$1004,"&lt;&gt;Invitat"))</f>
        <v/>
      </c>
      <c r="AA58" s="17" t="str">
        <f>IF(B58="","",TRIM(IF(COUNTIF($B$5:$B$504,B58)&gt;1,"Număr dublat. ","")&amp;IF(OR(E58="",J58=""),"Completează lucrarea și executantul. ","")&amp;IF(COUNTIFS(Comisia!$B$5:$B$1004,B58,Comisia!$D$5:$D$1004,"Președinte")&lt;&gt;1,"Comisia trebuie să aibă un președinte. ","")&amp;IF(AND(K58&lt;&gt;"",D58="La terminarea lucrărilor",N(Z58)&lt;3),"Comisia are mai puțin de 3 membri (HG 343/2017, art. 11). ","")&amp;IF(AND(Q58="Admisă",COUNTIFS(Constatări!$B$5:$B$1004,B58,Constatări!$K$5:$K$1004,"&lt;&gt;Remediat",Constatări!$F$5:$F$1004,"&lt;&gt;Minoră")&gt;0),"Recepția nu poate fi admisă cu defecte care afectează utilizarea nerezolvate (art. 18). ","")&amp;IF(AND(D58="De suspendare a recepției",Q58&lt;&gt;"Suspendată"),"La un PV de suspendare, decizia este «Suspendată». ","")&amp;IF(AND(Q58&lt;&gt;"",Q58&lt;&gt;"Suspendată",NOT(ISNUMBER(R58)),ISNUMBER(C58),Azi&gt;C58+3),"Investitorul nu a aprobat decizia în 3 zile (art. 19). ","")&amp;IF(AND(ISNUMBER(R58),ISNUMBER(C58),R58&gt;C58+3),"Aprobarea investitorului a venit după 3 zile. ","")&amp;IF(AND(Q58="Admisă",N(W58)&gt;0),N(W58)&amp;" constatări încă deschise: urmărește remedierea. ","")&amp;IF(AND(ISNUMBER(Y58),Azi&gt;=N(X58)-60,Azi&lt;=N(Y58)),"Garanția expiră: organizează recepția finală până la "&amp;RIGHT("0"&amp;DAY(Y58),2)&amp;"."&amp;RIGHT("0"&amp;MONTH(Y58),2)&amp;"."&amp;YEAR(Y58)&amp;". ","")))</f>
        <v/>
      </c>
    </row>
    <row r="59" spans="2:27" x14ac:dyDescent="0.2">
      <c r="B59" s="18"/>
      <c r="C59" s="19"/>
      <c r="D59" s="14"/>
      <c r="E59" s="14"/>
      <c r="F59" s="14"/>
      <c r="G59" s="14"/>
      <c r="H59" s="14"/>
      <c r="I59" s="14"/>
      <c r="J59" s="14"/>
      <c r="K59" s="14"/>
      <c r="L59" s="19"/>
      <c r="M59" s="19"/>
      <c r="N59" s="14"/>
      <c r="O59" s="20"/>
      <c r="P59" s="21"/>
      <c r="Q59" s="22"/>
      <c r="R59" s="19"/>
      <c r="S59" s="15"/>
      <c r="T59" s="14"/>
      <c r="U59" s="23" t="str">
        <f t="shared" si="0"/>
        <v/>
      </c>
      <c r="V59" s="23" t="str">
        <f t="shared" si="1"/>
        <v/>
      </c>
      <c r="W59" s="24" t="str">
        <f>IF(B59="","",COUNTIFS(Constatări!$B$5:$B$1004,B59,Constatări!$K$5:$K$1004,"&lt;&gt;Remediat"))</f>
        <v/>
      </c>
      <c r="X59" s="25" t="str">
        <f t="shared" si="2"/>
        <v/>
      </c>
      <c r="Y59" s="25" t="str">
        <f t="shared" si="3"/>
        <v/>
      </c>
      <c r="Z59" s="24" t="str">
        <f>IF(B59="","",COUNTIFS(Comisia!$B$5:$B$1004,B59,Comisia!$D$5:$D$1004,"&lt;&gt;Invitat"))</f>
        <v/>
      </c>
      <c r="AA59" s="17" t="str">
        <f>IF(B59="","",TRIM(IF(COUNTIF($B$5:$B$504,B59)&gt;1,"Număr dublat. ","")&amp;IF(OR(E59="",J59=""),"Completează lucrarea și executantul. ","")&amp;IF(COUNTIFS(Comisia!$B$5:$B$1004,B59,Comisia!$D$5:$D$1004,"Președinte")&lt;&gt;1,"Comisia trebuie să aibă un președinte. ","")&amp;IF(AND(K59&lt;&gt;"",D59="La terminarea lucrărilor",N(Z59)&lt;3),"Comisia are mai puțin de 3 membri (HG 343/2017, art. 11). ","")&amp;IF(AND(Q59="Admisă",COUNTIFS(Constatări!$B$5:$B$1004,B59,Constatări!$K$5:$K$1004,"&lt;&gt;Remediat",Constatări!$F$5:$F$1004,"&lt;&gt;Minoră")&gt;0),"Recepția nu poate fi admisă cu defecte care afectează utilizarea nerezolvate (art. 18). ","")&amp;IF(AND(D59="De suspendare a recepției",Q59&lt;&gt;"Suspendată"),"La un PV de suspendare, decizia este «Suspendată». ","")&amp;IF(AND(Q59&lt;&gt;"",Q59&lt;&gt;"Suspendată",NOT(ISNUMBER(R59)),ISNUMBER(C59),Azi&gt;C59+3),"Investitorul nu a aprobat decizia în 3 zile (art. 19). ","")&amp;IF(AND(ISNUMBER(R59),ISNUMBER(C59),R59&gt;C59+3),"Aprobarea investitorului a venit după 3 zile. ","")&amp;IF(AND(Q59="Admisă",N(W59)&gt;0),N(W59)&amp;" constatări încă deschise: urmărește remedierea. ","")&amp;IF(AND(ISNUMBER(Y59),Azi&gt;=N(X59)-60,Azi&lt;=N(Y59)),"Garanția expiră: organizează recepția finală până la "&amp;RIGHT("0"&amp;DAY(Y59),2)&amp;"."&amp;RIGHT("0"&amp;MONTH(Y59),2)&amp;"."&amp;YEAR(Y59)&amp;". ","")))</f>
        <v/>
      </c>
    </row>
    <row r="60" spans="2:27" x14ac:dyDescent="0.2">
      <c r="B60" s="18"/>
      <c r="C60" s="19"/>
      <c r="D60" s="14"/>
      <c r="E60" s="14"/>
      <c r="F60" s="14"/>
      <c r="G60" s="14"/>
      <c r="H60" s="14"/>
      <c r="I60" s="14"/>
      <c r="J60" s="14"/>
      <c r="K60" s="14"/>
      <c r="L60" s="19"/>
      <c r="M60" s="19"/>
      <c r="N60" s="14"/>
      <c r="O60" s="20"/>
      <c r="P60" s="21"/>
      <c r="Q60" s="22"/>
      <c r="R60" s="19"/>
      <c r="S60" s="15"/>
      <c r="T60" s="14"/>
      <c r="U60" s="23" t="str">
        <f t="shared" si="0"/>
        <v/>
      </c>
      <c r="V60" s="23" t="str">
        <f t="shared" si="1"/>
        <v/>
      </c>
      <c r="W60" s="24" t="str">
        <f>IF(B60="","",COUNTIFS(Constatări!$B$5:$B$1004,B60,Constatări!$K$5:$K$1004,"&lt;&gt;Remediat"))</f>
        <v/>
      </c>
      <c r="X60" s="25" t="str">
        <f t="shared" si="2"/>
        <v/>
      </c>
      <c r="Y60" s="25" t="str">
        <f t="shared" si="3"/>
        <v/>
      </c>
      <c r="Z60" s="24" t="str">
        <f>IF(B60="","",COUNTIFS(Comisia!$B$5:$B$1004,B60,Comisia!$D$5:$D$1004,"&lt;&gt;Invitat"))</f>
        <v/>
      </c>
      <c r="AA60" s="17" t="str">
        <f>IF(B60="","",TRIM(IF(COUNTIF($B$5:$B$504,B60)&gt;1,"Număr dublat. ","")&amp;IF(OR(E60="",J60=""),"Completează lucrarea și executantul. ","")&amp;IF(COUNTIFS(Comisia!$B$5:$B$1004,B60,Comisia!$D$5:$D$1004,"Președinte")&lt;&gt;1,"Comisia trebuie să aibă un președinte. ","")&amp;IF(AND(K60&lt;&gt;"",D60="La terminarea lucrărilor",N(Z60)&lt;3),"Comisia are mai puțin de 3 membri (HG 343/2017, art. 11). ","")&amp;IF(AND(Q60="Admisă",COUNTIFS(Constatări!$B$5:$B$1004,B60,Constatări!$K$5:$K$1004,"&lt;&gt;Remediat",Constatări!$F$5:$F$1004,"&lt;&gt;Minoră")&gt;0),"Recepția nu poate fi admisă cu defecte care afectează utilizarea nerezolvate (art. 18). ","")&amp;IF(AND(D60="De suspendare a recepției",Q60&lt;&gt;"Suspendată"),"La un PV de suspendare, decizia este «Suspendată». ","")&amp;IF(AND(Q60&lt;&gt;"",Q60&lt;&gt;"Suspendată",NOT(ISNUMBER(R60)),ISNUMBER(C60),Azi&gt;C60+3),"Investitorul nu a aprobat decizia în 3 zile (art. 19). ","")&amp;IF(AND(ISNUMBER(R60),ISNUMBER(C60),R60&gt;C60+3),"Aprobarea investitorului a venit după 3 zile. ","")&amp;IF(AND(Q60="Admisă",N(W60)&gt;0),N(W60)&amp;" constatări încă deschise: urmărește remedierea. ","")&amp;IF(AND(ISNUMBER(Y60),Azi&gt;=N(X60)-60,Azi&lt;=N(Y60)),"Garanția expiră: organizează recepția finală până la "&amp;RIGHT("0"&amp;DAY(Y60),2)&amp;"."&amp;RIGHT("0"&amp;MONTH(Y60),2)&amp;"."&amp;YEAR(Y60)&amp;". ","")))</f>
        <v/>
      </c>
    </row>
    <row r="61" spans="2:27" x14ac:dyDescent="0.2">
      <c r="B61" s="18"/>
      <c r="C61" s="19"/>
      <c r="D61" s="14"/>
      <c r="E61" s="14"/>
      <c r="F61" s="14"/>
      <c r="G61" s="14"/>
      <c r="H61" s="14"/>
      <c r="I61" s="14"/>
      <c r="J61" s="14"/>
      <c r="K61" s="14"/>
      <c r="L61" s="19"/>
      <c r="M61" s="19"/>
      <c r="N61" s="14"/>
      <c r="O61" s="20"/>
      <c r="P61" s="21"/>
      <c r="Q61" s="22"/>
      <c r="R61" s="19"/>
      <c r="S61" s="15"/>
      <c r="T61" s="14"/>
      <c r="U61" s="23" t="str">
        <f t="shared" si="0"/>
        <v/>
      </c>
      <c r="V61" s="23" t="str">
        <f t="shared" si="1"/>
        <v/>
      </c>
      <c r="W61" s="24" t="str">
        <f>IF(B61="","",COUNTIFS(Constatări!$B$5:$B$1004,B61,Constatări!$K$5:$K$1004,"&lt;&gt;Remediat"))</f>
        <v/>
      </c>
      <c r="X61" s="25" t="str">
        <f t="shared" si="2"/>
        <v/>
      </c>
      <c r="Y61" s="25" t="str">
        <f t="shared" si="3"/>
        <v/>
      </c>
      <c r="Z61" s="24" t="str">
        <f>IF(B61="","",COUNTIFS(Comisia!$B$5:$B$1004,B61,Comisia!$D$5:$D$1004,"&lt;&gt;Invitat"))</f>
        <v/>
      </c>
      <c r="AA61" s="17" t="str">
        <f>IF(B61="","",TRIM(IF(COUNTIF($B$5:$B$504,B61)&gt;1,"Număr dublat. ","")&amp;IF(OR(E61="",J61=""),"Completează lucrarea și executantul. ","")&amp;IF(COUNTIFS(Comisia!$B$5:$B$1004,B61,Comisia!$D$5:$D$1004,"Președinte")&lt;&gt;1,"Comisia trebuie să aibă un președinte. ","")&amp;IF(AND(K61&lt;&gt;"",D61="La terminarea lucrărilor",N(Z61)&lt;3),"Comisia are mai puțin de 3 membri (HG 343/2017, art. 11). ","")&amp;IF(AND(Q61="Admisă",COUNTIFS(Constatări!$B$5:$B$1004,B61,Constatări!$K$5:$K$1004,"&lt;&gt;Remediat",Constatări!$F$5:$F$1004,"&lt;&gt;Minoră")&gt;0),"Recepția nu poate fi admisă cu defecte care afectează utilizarea nerezolvate (art. 18). ","")&amp;IF(AND(D61="De suspendare a recepției",Q61&lt;&gt;"Suspendată"),"La un PV de suspendare, decizia este «Suspendată». ","")&amp;IF(AND(Q61&lt;&gt;"",Q61&lt;&gt;"Suspendată",NOT(ISNUMBER(R61)),ISNUMBER(C61),Azi&gt;C61+3),"Investitorul nu a aprobat decizia în 3 zile (art. 19). ","")&amp;IF(AND(ISNUMBER(R61),ISNUMBER(C61),R61&gt;C61+3),"Aprobarea investitorului a venit după 3 zile. ","")&amp;IF(AND(Q61="Admisă",N(W61)&gt;0),N(W61)&amp;" constatări încă deschise: urmărește remedierea. ","")&amp;IF(AND(ISNUMBER(Y61),Azi&gt;=N(X61)-60,Azi&lt;=N(Y61)),"Garanția expiră: organizează recepția finală până la "&amp;RIGHT("0"&amp;DAY(Y61),2)&amp;"."&amp;RIGHT("0"&amp;MONTH(Y61),2)&amp;"."&amp;YEAR(Y61)&amp;". ","")))</f>
        <v/>
      </c>
    </row>
    <row r="62" spans="2:27" x14ac:dyDescent="0.2">
      <c r="B62" s="18"/>
      <c r="C62" s="19"/>
      <c r="D62" s="14"/>
      <c r="E62" s="14"/>
      <c r="F62" s="14"/>
      <c r="G62" s="14"/>
      <c r="H62" s="14"/>
      <c r="I62" s="14"/>
      <c r="J62" s="14"/>
      <c r="K62" s="14"/>
      <c r="L62" s="19"/>
      <c r="M62" s="19"/>
      <c r="N62" s="14"/>
      <c r="O62" s="20"/>
      <c r="P62" s="21"/>
      <c r="Q62" s="22"/>
      <c r="R62" s="19"/>
      <c r="S62" s="15"/>
      <c r="T62" s="14"/>
      <c r="U62" s="23" t="str">
        <f t="shared" si="0"/>
        <v/>
      </c>
      <c r="V62" s="23" t="str">
        <f t="shared" si="1"/>
        <v/>
      </c>
      <c r="W62" s="24" t="str">
        <f>IF(B62="","",COUNTIFS(Constatări!$B$5:$B$1004,B62,Constatări!$K$5:$K$1004,"&lt;&gt;Remediat"))</f>
        <v/>
      </c>
      <c r="X62" s="25" t="str">
        <f t="shared" si="2"/>
        <v/>
      </c>
      <c r="Y62" s="25" t="str">
        <f t="shared" si="3"/>
        <v/>
      </c>
      <c r="Z62" s="24" t="str">
        <f>IF(B62="","",COUNTIFS(Comisia!$B$5:$B$1004,B62,Comisia!$D$5:$D$1004,"&lt;&gt;Invitat"))</f>
        <v/>
      </c>
      <c r="AA62" s="17" t="str">
        <f>IF(B62="","",TRIM(IF(COUNTIF($B$5:$B$504,B62)&gt;1,"Număr dublat. ","")&amp;IF(OR(E62="",J62=""),"Completează lucrarea și executantul. ","")&amp;IF(COUNTIFS(Comisia!$B$5:$B$1004,B62,Comisia!$D$5:$D$1004,"Președinte")&lt;&gt;1,"Comisia trebuie să aibă un președinte. ","")&amp;IF(AND(K62&lt;&gt;"",D62="La terminarea lucrărilor",N(Z62)&lt;3),"Comisia are mai puțin de 3 membri (HG 343/2017, art. 11). ","")&amp;IF(AND(Q62="Admisă",COUNTIFS(Constatări!$B$5:$B$1004,B62,Constatări!$K$5:$K$1004,"&lt;&gt;Remediat",Constatări!$F$5:$F$1004,"&lt;&gt;Minoră")&gt;0),"Recepția nu poate fi admisă cu defecte care afectează utilizarea nerezolvate (art. 18). ","")&amp;IF(AND(D62="De suspendare a recepției",Q62&lt;&gt;"Suspendată"),"La un PV de suspendare, decizia este «Suspendată». ","")&amp;IF(AND(Q62&lt;&gt;"",Q62&lt;&gt;"Suspendată",NOT(ISNUMBER(R62)),ISNUMBER(C62),Azi&gt;C62+3),"Investitorul nu a aprobat decizia în 3 zile (art. 19). ","")&amp;IF(AND(ISNUMBER(R62),ISNUMBER(C62),R62&gt;C62+3),"Aprobarea investitorului a venit după 3 zile. ","")&amp;IF(AND(Q62="Admisă",N(W62)&gt;0),N(W62)&amp;" constatări încă deschise: urmărește remedierea. ","")&amp;IF(AND(ISNUMBER(Y62),Azi&gt;=N(X62)-60,Azi&lt;=N(Y62)),"Garanția expiră: organizează recepția finală până la "&amp;RIGHT("0"&amp;DAY(Y62),2)&amp;"."&amp;RIGHT("0"&amp;MONTH(Y62),2)&amp;"."&amp;YEAR(Y62)&amp;". ","")))</f>
        <v/>
      </c>
    </row>
    <row r="63" spans="2:27" x14ac:dyDescent="0.2">
      <c r="B63" s="18"/>
      <c r="C63" s="19"/>
      <c r="D63" s="14"/>
      <c r="E63" s="14"/>
      <c r="F63" s="14"/>
      <c r="G63" s="14"/>
      <c r="H63" s="14"/>
      <c r="I63" s="14"/>
      <c r="J63" s="14"/>
      <c r="K63" s="14"/>
      <c r="L63" s="19"/>
      <c r="M63" s="19"/>
      <c r="N63" s="14"/>
      <c r="O63" s="20"/>
      <c r="P63" s="21"/>
      <c r="Q63" s="22"/>
      <c r="R63" s="19"/>
      <c r="S63" s="15"/>
      <c r="T63" s="14"/>
      <c r="U63" s="23" t="str">
        <f t="shared" si="0"/>
        <v/>
      </c>
      <c r="V63" s="23" t="str">
        <f t="shared" si="1"/>
        <v/>
      </c>
      <c r="W63" s="24" t="str">
        <f>IF(B63="","",COUNTIFS(Constatări!$B$5:$B$1004,B63,Constatări!$K$5:$K$1004,"&lt;&gt;Remediat"))</f>
        <v/>
      </c>
      <c r="X63" s="25" t="str">
        <f t="shared" si="2"/>
        <v/>
      </c>
      <c r="Y63" s="25" t="str">
        <f t="shared" si="3"/>
        <v/>
      </c>
      <c r="Z63" s="24" t="str">
        <f>IF(B63="","",COUNTIFS(Comisia!$B$5:$B$1004,B63,Comisia!$D$5:$D$1004,"&lt;&gt;Invitat"))</f>
        <v/>
      </c>
      <c r="AA63" s="17" t="str">
        <f>IF(B63="","",TRIM(IF(COUNTIF($B$5:$B$504,B63)&gt;1,"Număr dublat. ","")&amp;IF(OR(E63="",J63=""),"Completează lucrarea și executantul. ","")&amp;IF(COUNTIFS(Comisia!$B$5:$B$1004,B63,Comisia!$D$5:$D$1004,"Președinte")&lt;&gt;1,"Comisia trebuie să aibă un președinte. ","")&amp;IF(AND(K63&lt;&gt;"",D63="La terminarea lucrărilor",N(Z63)&lt;3),"Comisia are mai puțin de 3 membri (HG 343/2017, art. 11). ","")&amp;IF(AND(Q63="Admisă",COUNTIFS(Constatări!$B$5:$B$1004,B63,Constatări!$K$5:$K$1004,"&lt;&gt;Remediat",Constatări!$F$5:$F$1004,"&lt;&gt;Minoră")&gt;0),"Recepția nu poate fi admisă cu defecte care afectează utilizarea nerezolvate (art. 18). ","")&amp;IF(AND(D63="De suspendare a recepției",Q63&lt;&gt;"Suspendată"),"La un PV de suspendare, decizia este «Suspendată». ","")&amp;IF(AND(Q63&lt;&gt;"",Q63&lt;&gt;"Suspendată",NOT(ISNUMBER(R63)),ISNUMBER(C63),Azi&gt;C63+3),"Investitorul nu a aprobat decizia în 3 zile (art. 19). ","")&amp;IF(AND(ISNUMBER(R63),ISNUMBER(C63),R63&gt;C63+3),"Aprobarea investitorului a venit după 3 zile. ","")&amp;IF(AND(Q63="Admisă",N(W63)&gt;0),N(W63)&amp;" constatări încă deschise: urmărește remedierea. ","")&amp;IF(AND(ISNUMBER(Y63),Azi&gt;=N(X63)-60,Azi&lt;=N(Y63)),"Garanția expiră: organizează recepția finală până la "&amp;RIGHT("0"&amp;DAY(Y63),2)&amp;"."&amp;RIGHT("0"&amp;MONTH(Y63),2)&amp;"."&amp;YEAR(Y63)&amp;". ","")))</f>
        <v/>
      </c>
    </row>
    <row r="64" spans="2:27" x14ac:dyDescent="0.2">
      <c r="B64" s="18"/>
      <c r="C64" s="19"/>
      <c r="D64" s="14"/>
      <c r="E64" s="14"/>
      <c r="F64" s="14"/>
      <c r="G64" s="14"/>
      <c r="H64" s="14"/>
      <c r="I64" s="14"/>
      <c r="J64" s="14"/>
      <c r="K64" s="14"/>
      <c r="L64" s="19"/>
      <c r="M64" s="19"/>
      <c r="N64" s="14"/>
      <c r="O64" s="20"/>
      <c r="P64" s="21"/>
      <c r="Q64" s="22"/>
      <c r="R64" s="19"/>
      <c r="S64" s="15"/>
      <c r="T64" s="14"/>
      <c r="U64" s="23" t="str">
        <f t="shared" si="0"/>
        <v/>
      </c>
      <c r="V64" s="23" t="str">
        <f t="shared" si="1"/>
        <v/>
      </c>
      <c r="W64" s="24" t="str">
        <f>IF(B64="","",COUNTIFS(Constatări!$B$5:$B$1004,B64,Constatări!$K$5:$K$1004,"&lt;&gt;Remediat"))</f>
        <v/>
      </c>
      <c r="X64" s="25" t="str">
        <f t="shared" si="2"/>
        <v/>
      </c>
      <c r="Y64" s="25" t="str">
        <f t="shared" si="3"/>
        <v/>
      </c>
      <c r="Z64" s="24" t="str">
        <f>IF(B64="","",COUNTIFS(Comisia!$B$5:$B$1004,B64,Comisia!$D$5:$D$1004,"&lt;&gt;Invitat"))</f>
        <v/>
      </c>
      <c r="AA64" s="17" t="str">
        <f>IF(B64="","",TRIM(IF(COUNTIF($B$5:$B$504,B64)&gt;1,"Număr dublat. ","")&amp;IF(OR(E64="",J64=""),"Completează lucrarea și executantul. ","")&amp;IF(COUNTIFS(Comisia!$B$5:$B$1004,B64,Comisia!$D$5:$D$1004,"Președinte")&lt;&gt;1,"Comisia trebuie să aibă un președinte. ","")&amp;IF(AND(K64&lt;&gt;"",D64="La terminarea lucrărilor",N(Z64)&lt;3),"Comisia are mai puțin de 3 membri (HG 343/2017, art. 11). ","")&amp;IF(AND(Q64="Admisă",COUNTIFS(Constatări!$B$5:$B$1004,B64,Constatări!$K$5:$K$1004,"&lt;&gt;Remediat",Constatări!$F$5:$F$1004,"&lt;&gt;Minoră")&gt;0),"Recepția nu poate fi admisă cu defecte care afectează utilizarea nerezolvate (art. 18). ","")&amp;IF(AND(D64="De suspendare a recepției",Q64&lt;&gt;"Suspendată"),"La un PV de suspendare, decizia este «Suspendată». ","")&amp;IF(AND(Q64&lt;&gt;"",Q64&lt;&gt;"Suspendată",NOT(ISNUMBER(R64)),ISNUMBER(C64),Azi&gt;C64+3),"Investitorul nu a aprobat decizia în 3 zile (art. 19). ","")&amp;IF(AND(ISNUMBER(R64),ISNUMBER(C64),R64&gt;C64+3),"Aprobarea investitorului a venit după 3 zile. ","")&amp;IF(AND(Q64="Admisă",N(W64)&gt;0),N(W64)&amp;" constatări încă deschise: urmărește remedierea. ","")&amp;IF(AND(ISNUMBER(Y64),Azi&gt;=N(X64)-60,Azi&lt;=N(Y64)),"Garanția expiră: organizează recepția finală până la "&amp;RIGHT("0"&amp;DAY(Y64),2)&amp;"."&amp;RIGHT("0"&amp;MONTH(Y64),2)&amp;"."&amp;YEAR(Y64)&amp;". ","")))</f>
        <v/>
      </c>
    </row>
    <row r="65" spans="2:27" x14ac:dyDescent="0.2">
      <c r="B65" s="18"/>
      <c r="C65" s="19"/>
      <c r="D65" s="14"/>
      <c r="E65" s="14"/>
      <c r="F65" s="14"/>
      <c r="G65" s="14"/>
      <c r="H65" s="14"/>
      <c r="I65" s="14"/>
      <c r="J65" s="14"/>
      <c r="K65" s="14"/>
      <c r="L65" s="19"/>
      <c r="M65" s="19"/>
      <c r="N65" s="14"/>
      <c r="O65" s="20"/>
      <c r="P65" s="21"/>
      <c r="Q65" s="22"/>
      <c r="R65" s="19"/>
      <c r="S65" s="15"/>
      <c r="T65" s="14"/>
      <c r="U65" s="23" t="str">
        <f t="shared" si="0"/>
        <v/>
      </c>
      <c r="V65" s="23" t="str">
        <f t="shared" si="1"/>
        <v/>
      </c>
      <c r="W65" s="24" t="str">
        <f>IF(B65="","",COUNTIFS(Constatări!$B$5:$B$1004,B65,Constatări!$K$5:$K$1004,"&lt;&gt;Remediat"))</f>
        <v/>
      </c>
      <c r="X65" s="25" t="str">
        <f t="shared" si="2"/>
        <v/>
      </c>
      <c r="Y65" s="25" t="str">
        <f t="shared" si="3"/>
        <v/>
      </c>
      <c r="Z65" s="24" t="str">
        <f>IF(B65="","",COUNTIFS(Comisia!$B$5:$B$1004,B65,Comisia!$D$5:$D$1004,"&lt;&gt;Invitat"))</f>
        <v/>
      </c>
      <c r="AA65" s="17" t="str">
        <f>IF(B65="","",TRIM(IF(COUNTIF($B$5:$B$504,B65)&gt;1,"Număr dublat. ","")&amp;IF(OR(E65="",J65=""),"Completează lucrarea și executantul. ","")&amp;IF(COUNTIFS(Comisia!$B$5:$B$1004,B65,Comisia!$D$5:$D$1004,"Președinte")&lt;&gt;1,"Comisia trebuie să aibă un președinte. ","")&amp;IF(AND(K65&lt;&gt;"",D65="La terminarea lucrărilor",N(Z65)&lt;3),"Comisia are mai puțin de 3 membri (HG 343/2017, art. 11). ","")&amp;IF(AND(Q65="Admisă",COUNTIFS(Constatări!$B$5:$B$1004,B65,Constatări!$K$5:$K$1004,"&lt;&gt;Remediat",Constatări!$F$5:$F$1004,"&lt;&gt;Minoră")&gt;0),"Recepția nu poate fi admisă cu defecte care afectează utilizarea nerezolvate (art. 18). ","")&amp;IF(AND(D65="De suspendare a recepției",Q65&lt;&gt;"Suspendată"),"La un PV de suspendare, decizia este «Suspendată». ","")&amp;IF(AND(Q65&lt;&gt;"",Q65&lt;&gt;"Suspendată",NOT(ISNUMBER(R65)),ISNUMBER(C65),Azi&gt;C65+3),"Investitorul nu a aprobat decizia în 3 zile (art. 19). ","")&amp;IF(AND(ISNUMBER(R65),ISNUMBER(C65),R65&gt;C65+3),"Aprobarea investitorului a venit după 3 zile. ","")&amp;IF(AND(Q65="Admisă",N(W65)&gt;0),N(W65)&amp;" constatări încă deschise: urmărește remedierea. ","")&amp;IF(AND(ISNUMBER(Y65),Azi&gt;=N(X65)-60,Azi&lt;=N(Y65)),"Garanția expiră: organizează recepția finală până la "&amp;RIGHT("0"&amp;DAY(Y65),2)&amp;"."&amp;RIGHT("0"&amp;MONTH(Y65),2)&amp;"."&amp;YEAR(Y65)&amp;". ","")))</f>
        <v/>
      </c>
    </row>
    <row r="66" spans="2:27" x14ac:dyDescent="0.2">
      <c r="B66" s="18"/>
      <c r="C66" s="19"/>
      <c r="D66" s="14"/>
      <c r="E66" s="14"/>
      <c r="F66" s="14"/>
      <c r="G66" s="14"/>
      <c r="H66" s="14"/>
      <c r="I66" s="14"/>
      <c r="J66" s="14"/>
      <c r="K66" s="14"/>
      <c r="L66" s="19"/>
      <c r="M66" s="19"/>
      <c r="N66" s="14"/>
      <c r="O66" s="20"/>
      <c r="P66" s="21"/>
      <c r="Q66" s="22"/>
      <c r="R66" s="19"/>
      <c r="S66" s="15"/>
      <c r="T66" s="14"/>
      <c r="U66" s="23" t="str">
        <f t="shared" si="0"/>
        <v/>
      </c>
      <c r="V66" s="23" t="str">
        <f t="shared" si="1"/>
        <v/>
      </c>
      <c r="W66" s="24" t="str">
        <f>IF(B66="","",COUNTIFS(Constatări!$B$5:$B$1004,B66,Constatări!$K$5:$K$1004,"&lt;&gt;Remediat"))</f>
        <v/>
      </c>
      <c r="X66" s="25" t="str">
        <f t="shared" si="2"/>
        <v/>
      </c>
      <c r="Y66" s="25" t="str">
        <f t="shared" si="3"/>
        <v/>
      </c>
      <c r="Z66" s="24" t="str">
        <f>IF(B66="","",COUNTIFS(Comisia!$B$5:$B$1004,B66,Comisia!$D$5:$D$1004,"&lt;&gt;Invitat"))</f>
        <v/>
      </c>
      <c r="AA66" s="17" t="str">
        <f>IF(B66="","",TRIM(IF(COUNTIF($B$5:$B$504,B66)&gt;1,"Număr dublat. ","")&amp;IF(OR(E66="",J66=""),"Completează lucrarea și executantul. ","")&amp;IF(COUNTIFS(Comisia!$B$5:$B$1004,B66,Comisia!$D$5:$D$1004,"Președinte")&lt;&gt;1,"Comisia trebuie să aibă un președinte. ","")&amp;IF(AND(K66&lt;&gt;"",D66="La terminarea lucrărilor",N(Z66)&lt;3),"Comisia are mai puțin de 3 membri (HG 343/2017, art. 11). ","")&amp;IF(AND(Q66="Admisă",COUNTIFS(Constatări!$B$5:$B$1004,B66,Constatări!$K$5:$K$1004,"&lt;&gt;Remediat",Constatări!$F$5:$F$1004,"&lt;&gt;Minoră")&gt;0),"Recepția nu poate fi admisă cu defecte care afectează utilizarea nerezolvate (art. 18). ","")&amp;IF(AND(D66="De suspendare a recepției",Q66&lt;&gt;"Suspendată"),"La un PV de suspendare, decizia este «Suspendată». ","")&amp;IF(AND(Q66&lt;&gt;"",Q66&lt;&gt;"Suspendată",NOT(ISNUMBER(R66)),ISNUMBER(C66),Azi&gt;C66+3),"Investitorul nu a aprobat decizia în 3 zile (art. 19). ","")&amp;IF(AND(ISNUMBER(R66),ISNUMBER(C66),R66&gt;C66+3),"Aprobarea investitorului a venit după 3 zile. ","")&amp;IF(AND(Q66="Admisă",N(W66)&gt;0),N(W66)&amp;" constatări încă deschise: urmărește remedierea. ","")&amp;IF(AND(ISNUMBER(Y66),Azi&gt;=N(X66)-60,Azi&lt;=N(Y66)),"Garanția expiră: organizează recepția finală până la "&amp;RIGHT("0"&amp;DAY(Y66),2)&amp;"."&amp;RIGHT("0"&amp;MONTH(Y66),2)&amp;"."&amp;YEAR(Y66)&amp;". ","")))</f>
        <v/>
      </c>
    </row>
    <row r="67" spans="2:27" x14ac:dyDescent="0.2">
      <c r="B67" s="18"/>
      <c r="C67" s="19"/>
      <c r="D67" s="14"/>
      <c r="E67" s="14"/>
      <c r="F67" s="14"/>
      <c r="G67" s="14"/>
      <c r="H67" s="14"/>
      <c r="I67" s="14"/>
      <c r="J67" s="14"/>
      <c r="K67" s="14"/>
      <c r="L67" s="19"/>
      <c r="M67" s="19"/>
      <c r="N67" s="14"/>
      <c r="O67" s="20"/>
      <c r="P67" s="21"/>
      <c r="Q67" s="22"/>
      <c r="R67" s="19"/>
      <c r="S67" s="15"/>
      <c r="T67" s="14"/>
      <c r="U67" s="23" t="str">
        <f t="shared" si="0"/>
        <v/>
      </c>
      <c r="V67" s="23" t="str">
        <f t="shared" si="1"/>
        <v/>
      </c>
      <c r="W67" s="24" t="str">
        <f>IF(B67="","",COUNTIFS(Constatări!$B$5:$B$1004,B67,Constatări!$K$5:$K$1004,"&lt;&gt;Remediat"))</f>
        <v/>
      </c>
      <c r="X67" s="25" t="str">
        <f t="shared" si="2"/>
        <v/>
      </c>
      <c r="Y67" s="25" t="str">
        <f t="shared" si="3"/>
        <v/>
      </c>
      <c r="Z67" s="24" t="str">
        <f>IF(B67="","",COUNTIFS(Comisia!$B$5:$B$1004,B67,Comisia!$D$5:$D$1004,"&lt;&gt;Invitat"))</f>
        <v/>
      </c>
      <c r="AA67" s="17" t="str">
        <f>IF(B67="","",TRIM(IF(COUNTIF($B$5:$B$504,B67)&gt;1,"Număr dublat. ","")&amp;IF(OR(E67="",J67=""),"Completează lucrarea și executantul. ","")&amp;IF(COUNTIFS(Comisia!$B$5:$B$1004,B67,Comisia!$D$5:$D$1004,"Președinte")&lt;&gt;1,"Comisia trebuie să aibă un președinte. ","")&amp;IF(AND(K67&lt;&gt;"",D67="La terminarea lucrărilor",N(Z67)&lt;3),"Comisia are mai puțin de 3 membri (HG 343/2017, art. 11). ","")&amp;IF(AND(Q67="Admisă",COUNTIFS(Constatări!$B$5:$B$1004,B67,Constatări!$K$5:$K$1004,"&lt;&gt;Remediat",Constatări!$F$5:$F$1004,"&lt;&gt;Minoră")&gt;0),"Recepția nu poate fi admisă cu defecte care afectează utilizarea nerezolvate (art. 18). ","")&amp;IF(AND(D67="De suspendare a recepției",Q67&lt;&gt;"Suspendată"),"La un PV de suspendare, decizia este «Suspendată». ","")&amp;IF(AND(Q67&lt;&gt;"",Q67&lt;&gt;"Suspendată",NOT(ISNUMBER(R67)),ISNUMBER(C67),Azi&gt;C67+3),"Investitorul nu a aprobat decizia în 3 zile (art. 19). ","")&amp;IF(AND(ISNUMBER(R67),ISNUMBER(C67),R67&gt;C67+3),"Aprobarea investitorului a venit după 3 zile. ","")&amp;IF(AND(Q67="Admisă",N(W67)&gt;0),N(W67)&amp;" constatări încă deschise: urmărește remedierea. ","")&amp;IF(AND(ISNUMBER(Y67),Azi&gt;=N(X67)-60,Azi&lt;=N(Y67)),"Garanția expiră: organizează recepția finală până la "&amp;RIGHT("0"&amp;DAY(Y67),2)&amp;"."&amp;RIGHT("0"&amp;MONTH(Y67),2)&amp;"."&amp;YEAR(Y67)&amp;". ","")))</f>
        <v/>
      </c>
    </row>
    <row r="68" spans="2:27" x14ac:dyDescent="0.2">
      <c r="B68" s="18"/>
      <c r="C68" s="19"/>
      <c r="D68" s="14"/>
      <c r="E68" s="14"/>
      <c r="F68" s="14"/>
      <c r="G68" s="14"/>
      <c r="H68" s="14"/>
      <c r="I68" s="14"/>
      <c r="J68" s="14"/>
      <c r="K68" s="14"/>
      <c r="L68" s="19"/>
      <c r="M68" s="19"/>
      <c r="N68" s="14"/>
      <c r="O68" s="20"/>
      <c r="P68" s="21"/>
      <c r="Q68" s="22"/>
      <c r="R68" s="19"/>
      <c r="S68" s="15"/>
      <c r="T68" s="14"/>
      <c r="U68" s="23" t="str">
        <f t="shared" si="0"/>
        <v/>
      </c>
      <c r="V68" s="23" t="str">
        <f t="shared" si="1"/>
        <v/>
      </c>
      <c r="W68" s="24" t="str">
        <f>IF(B68="","",COUNTIFS(Constatări!$B$5:$B$1004,B68,Constatări!$K$5:$K$1004,"&lt;&gt;Remediat"))</f>
        <v/>
      </c>
      <c r="X68" s="25" t="str">
        <f t="shared" si="2"/>
        <v/>
      </c>
      <c r="Y68" s="25" t="str">
        <f t="shared" si="3"/>
        <v/>
      </c>
      <c r="Z68" s="24" t="str">
        <f>IF(B68="","",COUNTIFS(Comisia!$B$5:$B$1004,B68,Comisia!$D$5:$D$1004,"&lt;&gt;Invitat"))</f>
        <v/>
      </c>
      <c r="AA68" s="17" t="str">
        <f>IF(B68="","",TRIM(IF(COUNTIF($B$5:$B$504,B68)&gt;1,"Număr dublat. ","")&amp;IF(OR(E68="",J68=""),"Completează lucrarea și executantul. ","")&amp;IF(COUNTIFS(Comisia!$B$5:$B$1004,B68,Comisia!$D$5:$D$1004,"Președinte")&lt;&gt;1,"Comisia trebuie să aibă un președinte. ","")&amp;IF(AND(K68&lt;&gt;"",D68="La terminarea lucrărilor",N(Z68)&lt;3),"Comisia are mai puțin de 3 membri (HG 343/2017, art. 11). ","")&amp;IF(AND(Q68="Admisă",COUNTIFS(Constatări!$B$5:$B$1004,B68,Constatări!$K$5:$K$1004,"&lt;&gt;Remediat",Constatări!$F$5:$F$1004,"&lt;&gt;Minoră")&gt;0),"Recepția nu poate fi admisă cu defecte care afectează utilizarea nerezolvate (art. 18). ","")&amp;IF(AND(D68="De suspendare a recepției",Q68&lt;&gt;"Suspendată"),"La un PV de suspendare, decizia este «Suspendată». ","")&amp;IF(AND(Q68&lt;&gt;"",Q68&lt;&gt;"Suspendată",NOT(ISNUMBER(R68)),ISNUMBER(C68),Azi&gt;C68+3),"Investitorul nu a aprobat decizia în 3 zile (art. 19). ","")&amp;IF(AND(ISNUMBER(R68),ISNUMBER(C68),R68&gt;C68+3),"Aprobarea investitorului a venit după 3 zile. ","")&amp;IF(AND(Q68="Admisă",N(W68)&gt;0),N(W68)&amp;" constatări încă deschise: urmărește remedierea. ","")&amp;IF(AND(ISNUMBER(Y68),Azi&gt;=N(X68)-60,Azi&lt;=N(Y68)),"Garanția expiră: organizează recepția finală până la "&amp;RIGHT("0"&amp;DAY(Y68),2)&amp;"."&amp;RIGHT("0"&amp;MONTH(Y68),2)&amp;"."&amp;YEAR(Y68)&amp;". ","")))</f>
        <v/>
      </c>
    </row>
    <row r="69" spans="2:27" x14ac:dyDescent="0.2">
      <c r="B69" s="18"/>
      <c r="C69" s="19"/>
      <c r="D69" s="14"/>
      <c r="E69" s="14"/>
      <c r="F69" s="14"/>
      <c r="G69" s="14"/>
      <c r="H69" s="14"/>
      <c r="I69" s="14"/>
      <c r="J69" s="14"/>
      <c r="K69" s="14"/>
      <c r="L69" s="19"/>
      <c r="M69" s="19"/>
      <c r="N69" s="14"/>
      <c r="O69" s="20"/>
      <c r="P69" s="21"/>
      <c r="Q69" s="22"/>
      <c r="R69" s="19"/>
      <c r="S69" s="15"/>
      <c r="T69" s="14"/>
      <c r="U69" s="23" t="str">
        <f t="shared" ref="U69:U132" si="4">IF(B69="","",ROUND(N(O69)*N(P69),2))</f>
        <v/>
      </c>
      <c r="V69" s="23" t="str">
        <f t="shared" ref="V69:V132" si="5">IF(B69="","",N(O69)+N(U69))</f>
        <v/>
      </c>
      <c r="W69" s="24" t="str">
        <f>IF(B69="","",COUNTIFS(Constatări!$B$5:$B$1004,B69,Constatări!$K$5:$K$1004,"&lt;&gt;Remediat"))</f>
        <v/>
      </c>
      <c r="X69" s="25" t="str">
        <f t="shared" ref="X69:X132" si="6">IF(OR(B69="",D69&lt;&gt;"La terminarea lucrărilor",Q69&lt;&gt;"Admisă",NOT(ISNUMBER(R69)),N(S69)=0),"",EDATE(R69,S69))</f>
        <v/>
      </c>
      <c r="Y69" s="25" t="str">
        <f t="shared" ref="Y69:Y132" si="7">IF(ISNUMBER(X69),X69+10,"")</f>
        <v/>
      </c>
      <c r="Z69" s="24" t="str">
        <f>IF(B69="","",COUNTIFS(Comisia!$B$5:$B$1004,B69,Comisia!$D$5:$D$1004,"&lt;&gt;Invitat"))</f>
        <v/>
      </c>
      <c r="AA69" s="17" t="str">
        <f>IF(B69="","",TRIM(IF(COUNTIF($B$5:$B$504,B69)&gt;1,"Număr dublat. ","")&amp;IF(OR(E69="",J69=""),"Completează lucrarea și executantul. ","")&amp;IF(COUNTIFS(Comisia!$B$5:$B$1004,B69,Comisia!$D$5:$D$1004,"Președinte")&lt;&gt;1,"Comisia trebuie să aibă un președinte. ","")&amp;IF(AND(K69&lt;&gt;"",D69="La terminarea lucrărilor",N(Z69)&lt;3),"Comisia are mai puțin de 3 membri (HG 343/2017, art. 11). ","")&amp;IF(AND(Q69="Admisă",COUNTIFS(Constatări!$B$5:$B$1004,B69,Constatări!$K$5:$K$1004,"&lt;&gt;Remediat",Constatări!$F$5:$F$1004,"&lt;&gt;Minoră")&gt;0),"Recepția nu poate fi admisă cu defecte care afectează utilizarea nerezolvate (art. 18). ","")&amp;IF(AND(D69="De suspendare a recepției",Q69&lt;&gt;"Suspendată"),"La un PV de suspendare, decizia este «Suspendată». ","")&amp;IF(AND(Q69&lt;&gt;"",Q69&lt;&gt;"Suspendată",NOT(ISNUMBER(R69)),ISNUMBER(C69),Azi&gt;C69+3),"Investitorul nu a aprobat decizia în 3 zile (art. 19). ","")&amp;IF(AND(ISNUMBER(R69),ISNUMBER(C69),R69&gt;C69+3),"Aprobarea investitorului a venit după 3 zile. ","")&amp;IF(AND(Q69="Admisă",N(W69)&gt;0),N(W69)&amp;" constatări încă deschise: urmărește remedierea. ","")&amp;IF(AND(ISNUMBER(Y69),Azi&gt;=N(X69)-60,Azi&lt;=N(Y69)),"Garanția expiră: organizează recepția finală până la "&amp;RIGHT("0"&amp;DAY(Y69),2)&amp;"."&amp;RIGHT("0"&amp;MONTH(Y69),2)&amp;"."&amp;YEAR(Y69)&amp;". ","")))</f>
        <v/>
      </c>
    </row>
    <row r="70" spans="2:27" x14ac:dyDescent="0.2">
      <c r="B70" s="18"/>
      <c r="C70" s="19"/>
      <c r="D70" s="14"/>
      <c r="E70" s="14"/>
      <c r="F70" s="14"/>
      <c r="G70" s="14"/>
      <c r="H70" s="14"/>
      <c r="I70" s="14"/>
      <c r="J70" s="14"/>
      <c r="K70" s="14"/>
      <c r="L70" s="19"/>
      <c r="M70" s="19"/>
      <c r="N70" s="14"/>
      <c r="O70" s="20"/>
      <c r="P70" s="21"/>
      <c r="Q70" s="22"/>
      <c r="R70" s="19"/>
      <c r="S70" s="15"/>
      <c r="T70" s="14"/>
      <c r="U70" s="23" t="str">
        <f t="shared" si="4"/>
        <v/>
      </c>
      <c r="V70" s="23" t="str">
        <f t="shared" si="5"/>
        <v/>
      </c>
      <c r="W70" s="24" t="str">
        <f>IF(B70="","",COUNTIFS(Constatări!$B$5:$B$1004,B70,Constatări!$K$5:$K$1004,"&lt;&gt;Remediat"))</f>
        <v/>
      </c>
      <c r="X70" s="25" t="str">
        <f t="shared" si="6"/>
        <v/>
      </c>
      <c r="Y70" s="25" t="str">
        <f t="shared" si="7"/>
        <v/>
      </c>
      <c r="Z70" s="24" t="str">
        <f>IF(B70="","",COUNTIFS(Comisia!$B$5:$B$1004,B70,Comisia!$D$5:$D$1004,"&lt;&gt;Invitat"))</f>
        <v/>
      </c>
      <c r="AA70" s="17" t="str">
        <f>IF(B70="","",TRIM(IF(COUNTIF($B$5:$B$504,B70)&gt;1,"Număr dublat. ","")&amp;IF(OR(E70="",J70=""),"Completează lucrarea și executantul. ","")&amp;IF(COUNTIFS(Comisia!$B$5:$B$1004,B70,Comisia!$D$5:$D$1004,"Președinte")&lt;&gt;1,"Comisia trebuie să aibă un președinte. ","")&amp;IF(AND(K70&lt;&gt;"",D70="La terminarea lucrărilor",N(Z70)&lt;3),"Comisia are mai puțin de 3 membri (HG 343/2017, art. 11). ","")&amp;IF(AND(Q70="Admisă",COUNTIFS(Constatări!$B$5:$B$1004,B70,Constatări!$K$5:$K$1004,"&lt;&gt;Remediat",Constatări!$F$5:$F$1004,"&lt;&gt;Minoră")&gt;0),"Recepția nu poate fi admisă cu defecte care afectează utilizarea nerezolvate (art. 18). ","")&amp;IF(AND(D70="De suspendare a recepției",Q70&lt;&gt;"Suspendată"),"La un PV de suspendare, decizia este «Suspendată». ","")&amp;IF(AND(Q70&lt;&gt;"",Q70&lt;&gt;"Suspendată",NOT(ISNUMBER(R70)),ISNUMBER(C70),Azi&gt;C70+3),"Investitorul nu a aprobat decizia în 3 zile (art. 19). ","")&amp;IF(AND(ISNUMBER(R70),ISNUMBER(C70),R70&gt;C70+3),"Aprobarea investitorului a venit după 3 zile. ","")&amp;IF(AND(Q70="Admisă",N(W70)&gt;0),N(W70)&amp;" constatări încă deschise: urmărește remedierea. ","")&amp;IF(AND(ISNUMBER(Y70),Azi&gt;=N(X70)-60,Azi&lt;=N(Y70)),"Garanția expiră: organizează recepția finală până la "&amp;RIGHT("0"&amp;DAY(Y70),2)&amp;"."&amp;RIGHT("0"&amp;MONTH(Y70),2)&amp;"."&amp;YEAR(Y70)&amp;". ","")))</f>
        <v/>
      </c>
    </row>
    <row r="71" spans="2:27" x14ac:dyDescent="0.2">
      <c r="B71" s="18"/>
      <c r="C71" s="19"/>
      <c r="D71" s="14"/>
      <c r="E71" s="14"/>
      <c r="F71" s="14"/>
      <c r="G71" s="14"/>
      <c r="H71" s="14"/>
      <c r="I71" s="14"/>
      <c r="J71" s="14"/>
      <c r="K71" s="14"/>
      <c r="L71" s="19"/>
      <c r="M71" s="19"/>
      <c r="N71" s="14"/>
      <c r="O71" s="20"/>
      <c r="P71" s="21"/>
      <c r="Q71" s="22"/>
      <c r="R71" s="19"/>
      <c r="S71" s="15"/>
      <c r="T71" s="14"/>
      <c r="U71" s="23" t="str">
        <f t="shared" si="4"/>
        <v/>
      </c>
      <c r="V71" s="23" t="str">
        <f t="shared" si="5"/>
        <v/>
      </c>
      <c r="W71" s="24" t="str">
        <f>IF(B71="","",COUNTIFS(Constatări!$B$5:$B$1004,B71,Constatări!$K$5:$K$1004,"&lt;&gt;Remediat"))</f>
        <v/>
      </c>
      <c r="X71" s="25" t="str">
        <f t="shared" si="6"/>
        <v/>
      </c>
      <c r="Y71" s="25" t="str">
        <f t="shared" si="7"/>
        <v/>
      </c>
      <c r="Z71" s="24" t="str">
        <f>IF(B71="","",COUNTIFS(Comisia!$B$5:$B$1004,B71,Comisia!$D$5:$D$1004,"&lt;&gt;Invitat"))</f>
        <v/>
      </c>
      <c r="AA71" s="17" t="str">
        <f>IF(B71="","",TRIM(IF(COUNTIF($B$5:$B$504,B71)&gt;1,"Număr dublat. ","")&amp;IF(OR(E71="",J71=""),"Completează lucrarea și executantul. ","")&amp;IF(COUNTIFS(Comisia!$B$5:$B$1004,B71,Comisia!$D$5:$D$1004,"Președinte")&lt;&gt;1,"Comisia trebuie să aibă un președinte. ","")&amp;IF(AND(K71&lt;&gt;"",D71="La terminarea lucrărilor",N(Z71)&lt;3),"Comisia are mai puțin de 3 membri (HG 343/2017, art. 11). ","")&amp;IF(AND(Q71="Admisă",COUNTIFS(Constatări!$B$5:$B$1004,B71,Constatări!$K$5:$K$1004,"&lt;&gt;Remediat",Constatări!$F$5:$F$1004,"&lt;&gt;Minoră")&gt;0),"Recepția nu poate fi admisă cu defecte care afectează utilizarea nerezolvate (art. 18). ","")&amp;IF(AND(D71="De suspendare a recepției",Q71&lt;&gt;"Suspendată"),"La un PV de suspendare, decizia este «Suspendată». ","")&amp;IF(AND(Q71&lt;&gt;"",Q71&lt;&gt;"Suspendată",NOT(ISNUMBER(R71)),ISNUMBER(C71),Azi&gt;C71+3),"Investitorul nu a aprobat decizia în 3 zile (art. 19). ","")&amp;IF(AND(ISNUMBER(R71),ISNUMBER(C71),R71&gt;C71+3),"Aprobarea investitorului a venit după 3 zile. ","")&amp;IF(AND(Q71="Admisă",N(W71)&gt;0),N(W71)&amp;" constatări încă deschise: urmărește remedierea. ","")&amp;IF(AND(ISNUMBER(Y71),Azi&gt;=N(X71)-60,Azi&lt;=N(Y71)),"Garanția expiră: organizează recepția finală până la "&amp;RIGHT("0"&amp;DAY(Y71),2)&amp;"."&amp;RIGHT("0"&amp;MONTH(Y71),2)&amp;"."&amp;YEAR(Y71)&amp;". ","")))</f>
        <v/>
      </c>
    </row>
    <row r="72" spans="2:27" x14ac:dyDescent="0.2">
      <c r="B72" s="18"/>
      <c r="C72" s="19"/>
      <c r="D72" s="14"/>
      <c r="E72" s="14"/>
      <c r="F72" s="14"/>
      <c r="G72" s="14"/>
      <c r="H72" s="14"/>
      <c r="I72" s="14"/>
      <c r="J72" s="14"/>
      <c r="K72" s="14"/>
      <c r="L72" s="19"/>
      <c r="M72" s="19"/>
      <c r="N72" s="14"/>
      <c r="O72" s="20"/>
      <c r="P72" s="21"/>
      <c r="Q72" s="22"/>
      <c r="R72" s="19"/>
      <c r="S72" s="15"/>
      <c r="T72" s="14"/>
      <c r="U72" s="23" t="str">
        <f t="shared" si="4"/>
        <v/>
      </c>
      <c r="V72" s="23" t="str">
        <f t="shared" si="5"/>
        <v/>
      </c>
      <c r="W72" s="24" t="str">
        <f>IF(B72="","",COUNTIFS(Constatări!$B$5:$B$1004,B72,Constatări!$K$5:$K$1004,"&lt;&gt;Remediat"))</f>
        <v/>
      </c>
      <c r="X72" s="25" t="str">
        <f t="shared" si="6"/>
        <v/>
      </c>
      <c r="Y72" s="25" t="str">
        <f t="shared" si="7"/>
        <v/>
      </c>
      <c r="Z72" s="24" t="str">
        <f>IF(B72="","",COUNTIFS(Comisia!$B$5:$B$1004,B72,Comisia!$D$5:$D$1004,"&lt;&gt;Invitat"))</f>
        <v/>
      </c>
      <c r="AA72" s="17" t="str">
        <f>IF(B72="","",TRIM(IF(COUNTIF($B$5:$B$504,B72)&gt;1,"Număr dublat. ","")&amp;IF(OR(E72="",J72=""),"Completează lucrarea și executantul. ","")&amp;IF(COUNTIFS(Comisia!$B$5:$B$1004,B72,Comisia!$D$5:$D$1004,"Președinte")&lt;&gt;1,"Comisia trebuie să aibă un președinte. ","")&amp;IF(AND(K72&lt;&gt;"",D72="La terminarea lucrărilor",N(Z72)&lt;3),"Comisia are mai puțin de 3 membri (HG 343/2017, art. 11). ","")&amp;IF(AND(Q72="Admisă",COUNTIFS(Constatări!$B$5:$B$1004,B72,Constatări!$K$5:$K$1004,"&lt;&gt;Remediat",Constatări!$F$5:$F$1004,"&lt;&gt;Minoră")&gt;0),"Recepția nu poate fi admisă cu defecte care afectează utilizarea nerezolvate (art. 18). ","")&amp;IF(AND(D72="De suspendare a recepției",Q72&lt;&gt;"Suspendată"),"La un PV de suspendare, decizia este «Suspendată». ","")&amp;IF(AND(Q72&lt;&gt;"",Q72&lt;&gt;"Suspendată",NOT(ISNUMBER(R72)),ISNUMBER(C72),Azi&gt;C72+3),"Investitorul nu a aprobat decizia în 3 zile (art. 19). ","")&amp;IF(AND(ISNUMBER(R72),ISNUMBER(C72),R72&gt;C72+3),"Aprobarea investitorului a venit după 3 zile. ","")&amp;IF(AND(Q72="Admisă",N(W72)&gt;0),N(W72)&amp;" constatări încă deschise: urmărește remedierea. ","")&amp;IF(AND(ISNUMBER(Y72),Azi&gt;=N(X72)-60,Azi&lt;=N(Y72)),"Garanția expiră: organizează recepția finală până la "&amp;RIGHT("0"&amp;DAY(Y72),2)&amp;"."&amp;RIGHT("0"&amp;MONTH(Y72),2)&amp;"."&amp;YEAR(Y72)&amp;". ","")))</f>
        <v/>
      </c>
    </row>
    <row r="73" spans="2:27" x14ac:dyDescent="0.2">
      <c r="B73" s="18"/>
      <c r="C73" s="19"/>
      <c r="D73" s="14"/>
      <c r="E73" s="14"/>
      <c r="F73" s="14"/>
      <c r="G73" s="14"/>
      <c r="H73" s="14"/>
      <c r="I73" s="14"/>
      <c r="J73" s="14"/>
      <c r="K73" s="14"/>
      <c r="L73" s="19"/>
      <c r="M73" s="19"/>
      <c r="N73" s="14"/>
      <c r="O73" s="20"/>
      <c r="P73" s="21"/>
      <c r="Q73" s="22"/>
      <c r="R73" s="19"/>
      <c r="S73" s="15"/>
      <c r="T73" s="14"/>
      <c r="U73" s="23" t="str">
        <f t="shared" si="4"/>
        <v/>
      </c>
      <c r="V73" s="23" t="str">
        <f t="shared" si="5"/>
        <v/>
      </c>
      <c r="W73" s="24" t="str">
        <f>IF(B73="","",COUNTIFS(Constatări!$B$5:$B$1004,B73,Constatări!$K$5:$K$1004,"&lt;&gt;Remediat"))</f>
        <v/>
      </c>
      <c r="X73" s="25" t="str">
        <f t="shared" si="6"/>
        <v/>
      </c>
      <c r="Y73" s="25" t="str">
        <f t="shared" si="7"/>
        <v/>
      </c>
      <c r="Z73" s="24" t="str">
        <f>IF(B73="","",COUNTIFS(Comisia!$B$5:$B$1004,B73,Comisia!$D$5:$D$1004,"&lt;&gt;Invitat"))</f>
        <v/>
      </c>
      <c r="AA73" s="17" t="str">
        <f>IF(B73="","",TRIM(IF(COUNTIF($B$5:$B$504,B73)&gt;1,"Număr dublat. ","")&amp;IF(OR(E73="",J73=""),"Completează lucrarea și executantul. ","")&amp;IF(COUNTIFS(Comisia!$B$5:$B$1004,B73,Comisia!$D$5:$D$1004,"Președinte")&lt;&gt;1,"Comisia trebuie să aibă un președinte. ","")&amp;IF(AND(K73&lt;&gt;"",D73="La terminarea lucrărilor",N(Z73)&lt;3),"Comisia are mai puțin de 3 membri (HG 343/2017, art. 11). ","")&amp;IF(AND(Q73="Admisă",COUNTIFS(Constatări!$B$5:$B$1004,B73,Constatări!$K$5:$K$1004,"&lt;&gt;Remediat",Constatări!$F$5:$F$1004,"&lt;&gt;Minoră")&gt;0),"Recepția nu poate fi admisă cu defecte care afectează utilizarea nerezolvate (art. 18). ","")&amp;IF(AND(D73="De suspendare a recepției",Q73&lt;&gt;"Suspendată"),"La un PV de suspendare, decizia este «Suspendată». ","")&amp;IF(AND(Q73&lt;&gt;"",Q73&lt;&gt;"Suspendată",NOT(ISNUMBER(R73)),ISNUMBER(C73),Azi&gt;C73+3),"Investitorul nu a aprobat decizia în 3 zile (art. 19). ","")&amp;IF(AND(ISNUMBER(R73),ISNUMBER(C73),R73&gt;C73+3),"Aprobarea investitorului a venit după 3 zile. ","")&amp;IF(AND(Q73="Admisă",N(W73)&gt;0),N(W73)&amp;" constatări încă deschise: urmărește remedierea. ","")&amp;IF(AND(ISNUMBER(Y73),Azi&gt;=N(X73)-60,Azi&lt;=N(Y73)),"Garanția expiră: organizează recepția finală până la "&amp;RIGHT("0"&amp;DAY(Y73),2)&amp;"."&amp;RIGHT("0"&amp;MONTH(Y73),2)&amp;"."&amp;YEAR(Y73)&amp;". ","")))</f>
        <v/>
      </c>
    </row>
    <row r="74" spans="2:27" x14ac:dyDescent="0.2">
      <c r="B74" s="18"/>
      <c r="C74" s="19"/>
      <c r="D74" s="14"/>
      <c r="E74" s="14"/>
      <c r="F74" s="14"/>
      <c r="G74" s="14"/>
      <c r="H74" s="14"/>
      <c r="I74" s="14"/>
      <c r="J74" s="14"/>
      <c r="K74" s="14"/>
      <c r="L74" s="19"/>
      <c r="M74" s="19"/>
      <c r="N74" s="14"/>
      <c r="O74" s="20"/>
      <c r="P74" s="21"/>
      <c r="Q74" s="22"/>
      <c r="R74" s="19"/>
      <c r="S74" s="15"/>
      <c r="T74" s="14"/>
      <c r="U74" s="23" t="str">
        <f t="shared" si="4"/>
        <v/>
      </c>
      <c r="V74" s="23" t="str">
        <f t="shared" si="5"/>
        <v/>
      </c>
      <c r="W74" s="24" t="str">
        <f>IF(B74="","",COUNTIFS(Constatări!$B$5:$B$1004,B74,Constatări!$K$5:$K$1004,"&lt;&gt;Remediat"))</f>
        <v/>
      </c>
      <c r="X74" s="25" t="str">
        <f t="shared" si="6"/>
        <v/>
      </c>
      <c r="Y74" s="25" t="str">
        <f t="shared" si="7"/>
        <v/>
      </c>
      <c r="Z74" s="24" t="str">
        <f>IF(B74="","",COUNTIFS(Comisia!$B$5:$B$1004,B74,Comisia!$D$5:$D$1004,"&lt;&gt;Invitat"))</f>
        <v/>
      </c>
      <c r="AA74" s="17" t="str">
        <f>IF(B74="","",TRIM(IF(COUNTIF($B$5:$B$504,B74)&gt;1,"Număr dublat. ","")&amp;IF(OR(E74="",J74=""),"Completează lucrarea și executantul. ","")&amp;IF(COUNTIFS(Comisia!$B$5:$B$1004,B74,Comisia!$D$5:$D$1004,"Președinte")&lt;&gt;1,"Comisia trebuie să aibă un președinte. ","")&amp;IF(AND(K74&lt;&gt;"",D74="La terminarea lucrărilor",N(Z74)&lt;3),"Comisia are mai puțin de 3 membri (HG 343/2017, art. 11). ","")&amp;IF(AND(Q74="Admisă",COUNTIFS(Constatări!$B$5:$B$1004,B74,Constatări!$K$5:$K$1004,"&lt;&gt;Remediat",Constatări!$F$5:$F$1004,"&lt;&gt;Minoră")&gt;0),"Recepția nu poate fi admisă cu defecte care afectează utilizarea nerezolvate (art. 18). ","")&amp;IF(AND(D74="De suspendare a recepției",Q74&lt;&gt;"Suspendată"),"La un PV de suspendare, decizia este «Suspendată». ","")&amp;IF(AND(Q74&lt;&gt;"",Q74&lt;&gt;"Suspendată",NOT(ISNUMBER(R74)),ISNUMBER(C74),Azi&gt;C74+3),"Investitorul nu a aprobat decizia în 3 zile (art. 19). ","")&amp;IF(AND(ISNUMBER(R74),ISNUMBER(C74),R74&gt;C74+3),"Aprobarea investitorului a venit după 3 zile. ","")&amp;IF(AND(Q74="Admisă",N(W74)&gt;0),N(W74)&amp;" constatări încă deschise: urmărește remedierea. ","")&amp;IF(AND(ISNUMBER(Y74),Azi&gt;=N(X74)-60,Azi&lt;=N(Y74)),"Garanția expiră: organizează recepția finală până la "&amp;RIGHT("0"&amp;DAY(Y74),2)&amp;"."&amp;RIGHT("0"&amp;MONTH(Y74),2)&amp;"."&amp;YEAR(Y74)&amp;". ","")))</f>
        <v/>
      </c>
    </row>
    <row r="75" spans="2:27" x14ac:dyDescent="0.2">
      <c r="B75" s="18"/>
      <c r="C75" s="19"/>
      <c r="D75" s="14"/>
      <c r="E75" s="14"/>
      <c r="F75" s="14"/>
      <c r="G75" s="14"/>
      <c r="H75" s="14"/>
      <c r="I75" s="14"/>
      <c r="J75" s="14"/>
      <c r="K75" s="14"/>
      <c r="L75" s="19"/>
      <c r="M75" s="19"/>
      <c r="N75" s="14"/>
      <c r="O75" s="20"/>
      <c r="P75" s="21"/>
      <c r="Q75" s="22"/>
      <c r="R75" s="19"/>
      <c r="S75" s="15"/>
      <c r="T75" s="14"/>
      <c r="U75" s="23" t="str">
        <f t="shared" si="4"/>
        <v/>
      </c>
      <c r="V75" s="23" t="str">
        <f t="shared" si="5"/>
        <v/>
      </c>
      <c r="W75" s="24" t="str">
        <f>IF(B75="","",COUNTIFS(Constatări!$B$5:$B$1004,B75,Constatări!$K$5:$K$1004,"&lt;&gt;Remediat"))</f>
        <v/>
      </c>
      <c r="X75" s="25" t="str">
        <f t="shared" si="6"/>
        <v/>
      </c>
      <c r="Y75" s="25" t="str">
        <f t="shared" si="7"/>
        <v/>
      </c>
      <c r="Z75" s="24" t="str">
        <f>IF(B75="","",COUNTIFS(Comisia!$B$5:$B$1004,B75,Comisia!$D$5:$D$1004,"&lt;&gt;Invitat"))</f>
        <v/>
      </c>
      <c r="AA75" s="17" t="str">
        <f>IF(B75="","",TRIM(IF(COUNTIF($B$5:$B$504,B75)&gt;1,"Număr dublat. ","")&amp;IF(OR(E75="",J75=""),"Completează lucrarea și executantul. ","")&amp;IF(COUNTIFS(Comisia!$B$5:$B$1004,B75,Comisia!$D$5:$D$1004,"Președinte")&lt;&gt;1,"Comisia trebuie să aibă un președinte. ","")&amp;IF(AND(K75&lt;&gt;"",D75="La terminarea lucrărilor",N(Z75)&lt;3),"Comisia are mai puțin de 3 membri (HG 343/2017, art. 11). ","")&amp;IF(AND(Q75="Admisă",COUNTIFS(Constatări!$B$5:$B$1004,B75,Constatări!$K$5:$K$1004,"&lt;&gt;Remediat",Constatări!$F$5:$F$1004,"&lt;&gt;Minoră")&gt;0),"Recepția nu poate fi admisă cu defecte care afectează utilizarea nerezolvate (art. 18). ","")&amp;IF(AND(D75="De suspendare a recepției",Q75&lt;&gt;"Suspendată"),"La un PV de suspendare, decizia este «Suspendată». ","")&amp;IF(AND(Q75&lt;&gt;"",Q75&lt;&gt;"Suspendată",NOT(ISNUMBER(R75)),ISNUMBER(C75),Azi&gt;C75+3),"Investitorul nu a aprobat decizia în 3 zile (art. 19). ","")&amp;IF(AND(ISNUMBER(R75),ISNUMBER(C75),R75&gt;C75+3),"Aprobarea investitorului a venit după 3 zile. ","")&amp;IF(AND(Q75="Admisă",N(W75)&gt;0),N(W75)&amp;" constatări încă deschise: urmărește remedierea. ","")&amp;IF(AND(ISNUMBER(Y75),Azi&gt;=N(X75)-60,Azi&lt;=N(Y75)),"Garanția expiră: organizează recepția finală până la "&amp;RIGHT("0"&amp;DAY(Y75),2)&amp;"."&amp;RIGHT("0"&amp;MONTH(Y75),2)&amp;"."&amp;YEAR(Y75)&amp;". ","")))</f>
        <v/>
      </c>
    </row>
    <row r="76" spans="2:27" x14ac:dyDescent="0.2">
      <c r="B76" s="18"/>
      <c r="C76" s="19"/>
      <c r="D76" s="14"/>
      <c r="E76" s="14"/>
      <c r="F76" s="14"/>
      <c r="G76" s="14"/>
      <c r="H76" s="14"/>
      <c r="I76" s="14"/>
      <c r="J76" s="14"/>
      <c r="K76" s="14"/>
      <c r="L76" s="19"/>
      <c r="M76" s="19"/>
      <c r="N76" s="14"/>
      <c r="O76" s="20"/>
      <c r="P76" s="21"/>
      <c r="Q76" s="22"/>
      <c r="R76" s="19"/>
      <c r="S76" s="15"/>
      <c r="T76" s="14"/>
      <c r="U76" s="23" t="str">
        <f t="shared" si="4"/>
        <v/>
      </c>
      <c r="V76" s="23" t="str">
        <f t="shared" si="5"/>
        <v/>
      </c>
      <c r="W76" s="24" t="str">
        <f>IF(B76="","",COUNTIFS(Constatări!$B$5:$B$1004,B76,Constatări!$K$5:$K$1004,"&lt;&gt;Remediat"))</f>
        <v/>
      </c>
      <c r="X76" s="25" t="str">
        <f t="shared" si="6"/>
        <v/>
      </c>
      <c r="Y76" s="25" t="str">
        <f t="shared" si="7"/>
        <v/>
      </c>
      <c r="Z76" s="24" t="str">
        <f>IF(B76="","",COUNTIFS(Comisia!$B$5:$B$1004,B76,Comisia!$D$5:$D$1004,"&lt;&gt;Invitat"))</f>
        <v/>
      </c>
      <c r="AA76" s="17" t="str">
        <f>IF(B76="","",TRIM(IF(COUNTIF($B$5:$B$504,B76)&gt;1,"Număr dublat. ","")&amp;IF(OR(E76="",J76=""),"Completează lucrarea și executantul. ","")&amp;IF(COUNTIFS(Comisia!$B$5:$B$1004,B76,Comisia!$D$5:$D$1004,"Președinte")&lt;&gt;1,"Comisia trebuie să aibă un președinte. ","")&amp;IF(AND(K76&lt;&gt;"",D76="La terminarea lucrărilor",N(Z76)&lt;3),"Comisia are mai puțin de 3 membri (HG 343/2017, art. 11). ","")&amp;IF(AND(Q76="Admisă",COUNTIFS(Constatări!$B$5:$B$1004,B76,Constatări!$K$5:$K$1004,"&lt;&gt;Remediat",Constatări!$F$5:$F$1004,"&lt;&gt;Minoră")&gt;0),"Recepția nu poate fi admisă cu defecte care afectează utilizarea nerezolvate (art. 18). ","")&amp;IF(AND(D76="De suspendare a recepției",Q76&lt;&gt;"Suspendată"),"La un PV de suspendare, decizia este «Suspendată». ","")&amp;IF(AND(Q76&lt;&gt;"",Q76&lt;&gt;"Suspendată",NOT(ISNUMBER(R76)),ISNUMBER(C76),Azi&gt;C76+3),"Investitorul nu a aprobat decizia în 3 zile (art. 19). ","")&amp;IF(AND(ISNUMBER(R76),ISNUMBER(C76),R76&gt;C76+3),"Aprobarea investitorului a venit după 3 zile. ","")&amp;IF(AND(Q76="Admisă",N(W76)&gt;0),N(W76)&amp;" constatări încă deschise: urmărește remedierea. ","")&amp;IF(AND(ISNUMBER(Y76),Azi&gt;=N(X76)-60,Azi&lt;=N(Y76)),"Garanția expiră: organizează recepția finală până la "&amp;RIGHT("0"&amp;DAY(Y76),2)&amp;"."&amp;RIGHT("0"&amp;MONTH(Y76),2)&amp;"."&amp;YEAR(Y76)&amp;". ","")))</f>
        <v/>
      </c>
    </row>
    <row r="77" spans="2:27" x14ac:dyDescent="0.2">
      <c r="B77" s="18"/>
      <c r="C77" s="19"/>
      <c r="D77" s="14"/>
      <c r="E77" s="14"/>
      <c r="F77" s="14"/>
      <c r="G77" s="14"/>
      <c r="H77" s="14"/>
      <c r="I77" s="14"/>
      <c r="J77" s="14"/>
      <c r="K77" s="14"/>
      <c r="L77" s="19"/>
      <c r="M77" s="19"/>
      <c r="N77" s="14"/>
      <c r="O77" s="20"/>
      <c r="P77" s="21"/>
      <c r="Q77" s="22"/>
      <c r="R77" s="19"/>
      <c r="S77" s="15"/>
      <c r="T77" s="14"/>
      <c r="U77" s="23" t="str">
        <f t="shared" si="4"/>
        <v/>
      </c>
      <c r="V77" s="23" t="str">
        <f t="shared" si="5"/>
        <v/>
      </c>
      <c r="W77" s="24" t="str">
        <f>IF(B77="","",COUNTIFS(Constatări!$B$5:$B$1004,B77,Constatări!$K$5:$K$1004,"&lt;&gt;Remediat"))</f>
        <v/>
      </c>
      <c r="X77" s="25" t="str">
        <f t="shared" si="6"/>
        <v/>
      </c>
      <c r="Y77" s="25" t="str">
        <f t="shared" si="7"/>
        <v/>
      </c>
      <c r="Z77" s="24" t="str">
        <f>IF(B77="","",COUNTIFS(Comisia!$B$5:$B$1004,B77,Comisia!$D$5:$D$1004,"&lt;&gt;Invitat"))</f>
        <v/>
      </c>
      <c r="AA77" s="17" t="str">
        <f>IF(B77="","",TRIM(IF(COUNTIF($B$5:$B$504,B77)&gt;1,"Număr dublat. ","")&amp;IF(OR(E77="",J77=""),"Completează lucrarea și executantul. ","")&amp;IF(COUNTIFS(Comisia!$B$5:$B$1004,B77,Comisia!$D$5:$D$1004,"Președinte")&lt;&gt;1,"Comisia trebuie să aibă un președinte. ","")&amp;IF(AND(K77&lt;&gt;"",D77="La terminarea lucrărilor",N(Z77)&lt;3),"Comisia are mai puțin de 3 membri (HG 343/2017, art. 11). ","")&amp;IF(AND(Q77="Admisă",COUNTIFS(Constatări!$B$5:$B$1004,B77,Constatări!$K$5:$K$1004,"&lt;&gt;Remediat",Constatări!$F$5:$F$1004,"&lt;&gt;Minoră")&gt;0),"Recepția nu poate fi admisă cu defecte care afectează utilizarea nerezolvate (art. 18). ","")&amp;IF(AND(D77="De suspendare a recepției",Q77&lt;&gt;"Suspendată"),"La un PV de suspendare, decizia este «Suspendată». ","")&amp;IF(AND(Q77&lt;&gt;"",Q77&lt;&gt;"Suspendată",NOT(ISNUMBER(R77)),ISNUMBER(C77),Azi&gt;C77+3),"Investitorul nu a aprobat decizia în 3 zile (art. 19). ","")&amp;IF(AND(ISNUMBER(R77),ISNUMBER(C77),R77&gt;C77+3),"Aprobarea investitorului a venit după 3 zile. ","")&amp;IF(AND(Q77="Admisă",N(W77)&gt;0),N(W77)&amp;" constatări încă deschise: urmărește remedierea. ","")&amp;IF(AND(ISNUMBER(Y77),Azi&gt;=N(X77)-60,Azi&lt;=N(Y77)),"Garanția expiră: organizează recepția finală până la "&amp;RIGHT("0"&amp;DAY(Y77),2)&amp;"."&amp;RIGHT("0"&amp;MONTH(Y77),2)&amp;"."&amp;YEAR(Y77)&amp;". ","")))</f>
        <v/>
      </c>
    </row>
    <row r="78" spans="2:27" x14ac:dyDescent="0.2">
      <c r="B78" s="18"/>
      <c r="C78" s="19"/>
      <c r="D78" s="14"/>
      <c r="E78" s="14"/>
      <c r="F78" s="14"/>
      <c r="G78" s="14"/>
      <c r="H78" s="14"/>
      <c r="I78" s="14"/>
      <c r="J78" s="14"/>
      <c r="K78" s="14"/>
      <c r="L78" s="19"/>
      <c r="M78" s="19"/>
      <c r="N78" s="14"/>
      <c r="O78" s="20"/>
      <c r="P78" s="21"/>
      <c r="Q78" s="22"/>
      <c r="R78" s="19"/>
      <c r="S78" s="15"/>
      <c r="T78" s="14"/>
      <c r="U78" s="23" t="str">
        <f t="shared" si="4"/>
        <v/>
      </c>
      <c r="V78" s="23" t="str">
        <f t="shared" si="5"/>
        <v/>
      </c>
      <c r="W78" s="24" t="str">
        <f>IF(B78="","",COUNTIFS(Constatări!$B$5:$B$1004,B78,Constatări!$K$5:$K$1004,"&lt;&gt;Remediat"))</f>
        <v/>
      </c>
      <c r="X78" s="25" t="str">
        <f t="shared" si="6"/>
        <v/>
      </c>
      <c r="Y78" s="25" t="str">
        <f t="shared" si="7"/>
        <v/>
      </c>
      <c r="Z78" s="24" t="str">
        <f>IF(B78="","",COUNTIFS(Comisia!$B$5:$B$1004,B78,Comisia!$D$5:$D$1004,"&lt;&gt;Invitat"))</f>
        <v/>
      </c>
      <c r="AA78" s="17" t="str">
        <f>IF(B78="","",TRIM(IF(COUNTIF($B$5:$B$504,B78)&gt;1,"Număr dublat. ","")&amp;IF(OR(E78="",J78=""),"Completează lucrarea și executantul. ","")&amp;IF(COUNTIFS(Comisia!$B$5:$B$1004,B78,Comisia!$D$5:$D$1004,"Președinte")&lt;&gt;1,"Comisia trebuie să aibă un președinte. ","")&amp;IF(AND(K78&lt;&gt;"",D78="La terminarea lucrărilor",N(Z78)&lt;3),"Comisia are mai puțin de 3 membri (HG 343/2017, art. 11). ","")&amp;IF(AND(Q78="Admisă",COUNTIFS(Constatări!$B$5:$B$1004,B78,Constatări!$K$5:$K$1004,"&lt;&gt;Remediat",Constatări!$F$5:$F$1004,"&lt;&gt;Minoră")&gt;0),"Recepția nu poate fi admisă cu defecte care afectează utilizarea nerezolvate (art. 18). ","")&amp;IF(AND(D78="De suspendare a recepției",Q78&lt;&gt;"Suspendată"),"La un PV de suspendare, decizia este «Suspendată». ","")&amp;IF(AND(Q78&lt;&gt;"",Q78&lt;&gt;"Suspendată",NOT(ISNUMBER(R78)),ISNUMBER(C78),Azi&gt;C78+3),"Investitorul nu a aprobat decizia în 3 zile (art. 19). ","")&amp;IF(AND(ISNUMBER(R78),ISNUMBER(C78),R78&gt;C78+3),"Aprobarea investitorului a venit după 3 zile. ","")&amp;IF(AND(Q78="Admisă",N(W78)&gt;0),N(W78)&amp;" constatări încă deschise: urmărește remedierea. ","")&amp;IF(AND(ISNUMBER(Y78),Azi&gt;=N(X78)-60,Azi&lt;=N(Y78)),"Garanția expiră: organizează recepția finală până la "&amp;RIGHT("0"&amp;DAY(Y78),2)&amp;"."&amp;RIGHT("0"&amp;MONTH(Y78),2)&amp;"."&amp;YEAR(Y78)&amp;". ","")))</f>
        <v/>
      </c>
    </row>
    <row r="79" spans="2:27" x14ac:dyDescent="0.2">
      <c r="B79" s="18"/>
      <c r="C79" s="19"/>
      <c r="D79" s="14"/>
      <c r="E79" s="14"/>
      <c r="F79" s="14"/>
      <c r="G79" s="14"/>
      <c r="H79" s="14"/>
      <c r="I79" s="14"/>
      <c r="J79" s="14"/>
      <c r="K79" s="14"/>
      <c r="L79" s="19"/>
      <c r="M79" s="19"/>
      <c r="N79" s="14"/>
      <c r="O79" s="20"/>
      <c r="P79" s="21"/>
      <c r="Q79" s="22"/>
      <c r="R79" s="19"/>
      <c r="S79" s="15"/>
      <c r="T79" s="14"/>
      <c r="U79" s="23" t="str">
        <f t="shared" si="4"/>
        <v/>
      </c>
      <c r="V79" s="23" t="str">
        <f t="shared" si="5"/>
        <v/>
      </c>
      <c r="W79" s="24" t="str">
        <f>IF(B79="","",COUNTIFS(Constatări!$B$5:$B$1004,B79,Constatări!$K$5:$K$1004,"&lt;&gt;Remediat"))</f>
        <v/>
      </c>
      <c r="X79" s="25" t="str">
        <f t="shared" si="6"/>
        <v/>
      </c>
      <c r="Y79" s="25" t="str">
        <f t="shared" si="7"/>
        <v/>
      </c>
      <c r="Z79" s="24" t="str">
        <f>IF(B79="","",COUNTIFS(Comisia!$B$5:$B$1004,B79,Comisia!$D$5:$D$1004,"&lt;&gt;Invitat"))</f>
        <v/>
      </c>
      <c r="AA79" s="17" t="str">
        <f>IF(B79="","",TRIM(IF(COUNTIF($B$5:$B$504,B79)&gt;1,"Număr dublat. ","")&amp;IF(OR(E79="",J79=""),"Completează lucrarea și executantul. ","")&amp;IF(COUNTIFS(Comisia!$B$5:$B$1004,B79,Comisia!$D$5:$D$1004,"Președinte")&lt;&gt;1,"Comisia trebuie să aibă un președinte. ","")&amp;IF(AND(K79&lt;&gt;"",D79="La terminarea lucrărilor",N(Z79)&lt;3),"Comisia are mai puțin de 3 membri (HG 343/2017, art. 11). ","")&amp;IF(AND(Q79="Admisă",COUNTIFS(Constatări!$B$5:$B$1004,B79,Constatări!$K$5:$K$1004,"&lt;&gt;Remediat",Constatări!$F$5:$F$1004,"&lt;&gt;Minoră")&gt;0),"Recepția nu poate fi admisă cu defecte care afectează utilizarea nerezolvate (art. 18). ","")&amp;IF(AND(D79="De suspendare a recepției",Q79&lt;&gt;"Suspendată"),"La un PV de suspendare, decizia este «Suspendată». ","")&amp;IF(AND(Q79&lt;&gt;"",Q79&lt;&gt;"Suspendată",NOT(ISNUMBER(R79)),ISNUMBER(C79),Azi&gt;C79+3),"Investitorul nu a aprobat decizia în 3 zile (art. 19). ","")&amp;IF(AND(ISNUMBER(R79),ISNUMBER(C79),R79&gt;C79+3),"Aprobarea investitorului a venit după 3 zile. ","")&amp;IF(AND(Q79="Admisă",N(W79)&gt;0),N(W79)&amp;" constatări încă deschise: urmărește remedierea. ","")&amp;IF(AND(ISNUMBER(Y79),Azi&gt;=N(X79)-60,Azi&lt;=N(Y79)),"Garanția expiră: organizează recepția finală până la "&amp;RIGHT("0"&amp;DAY(Y79),2)&amp;"."&amp;RIGHT("0"&amp;MONTH(Y79),2)&amp;"."&amp;YEAR(Y79)&amp;". ","")))</f>
        <v/>
      </c>
    </row>
    <row r="80" spans="2:27" x14ac:dyDescent="0.2">
      <c r="B80" s="18"/>
      <c r="C80" s="19"/>
      <c r="D80" s="14"/>
      <c r="E80" s="14"/>
      <c r="F80" s="14"/>
      <c r="G80" s="14"/>
      <c r="H80" s="14"/>
      <c r="I80" s="14"/>
      <c r="J80" s="14"/>
      <c r="K80" s="14"/>
      <c r="L80" s="19"/>
      <c r="M80" s="19"/>
      <c r="N80" s="14"/>
      <c r="O80" s="20"/>
      <c r="P80" s="21"/>
      <c r="Q80" s="22"/>
      <c r="R80" s="19"/>
      <c r="S80" s="15"/>
      <c r="T80" s="14"/>
      <c r="U80" s="23" t="str">
        <f t="shared" si="4"/>
        <v/>
      </c>
      <c r="V80" s="23" t="str">
        <f t="shared" si="5"/>
        <v/>
      </c>
      <c r="W80" s="24" t="str">
        <f>IF(B80="","",COUNTIFS(Constatări!$B$5:$B$1004,B80,Constatări!$K$5:$K$1004,"&lt;&gt;Remediat"))</f>
        <v/>
      </c>
      <c r="X80" s="25" t="str">
        <f t="shared" si="6"/>
        <v/>
      </c>
      <c r="Y80" s="25" t="str">
        <f t="shared" si="7"/>
        <v/>
      </c>
      <c r="Z80" s="24" t="str">
        <f>IF(B80="","",COUNTIFS(Comisia!$B$5:$B$1004,B80,Comisia!$D$5:$D$1004,"&lt;&gt;Invitat"))</f>
        <v/>
      </c>
      <c r="AA80" s="17" t="str">
        <f>IF(B80="","",TRIM(IF(COUNTIF($B$5:$B$504,B80)&gt;1,"Număr dublat. ","")&amp;IF(OR(E80="",J80=""),"Completează lucrarea și executantul. ","")&amp;IF(COUNTIFS(Comisia!$B$5:$B$1004,B80,Comisia!$D$5:$D$1004,"Președinte")&lt;&gt;1,"Comisia trebuie să aibă un președinte. ","")&amp;IF(AND(K80&lt;&gt;"",D80="La terminarea lucrărilor",N(Z80)&lt;3),"Comisia are mai puțin de 3 membri (HG 343/2017, art. 11). ","")&amp;IF(AND(Q80="Admisă",COUNTIFS(Constatări!$B$5:$B$1004,B80,Constatări!$K$5:$K$1004,"&lt;&gt;Remediat",Constatări!$F$5:$F$1004,"&lt;&gt;Minoră")&gt;0),"Recepția nu poate fi admisă cu defecte care afectează utilizarea nerezolvate (art. 18). ","")&amp;IF(AND(D80="De suspendare a recepției",Q80&lt;&gt;"Suspendată"),"La un PV de suspendare, decizia este «Suspendată». ","")&amp;IF(AND(Q80&lt;&gt;"",Q80&lt;&gt;"Suspendată",NOT(ISNUMBER(R80)),ISNUMBER(C80),Azi&gt;C80+3),"Investitorul nu a aprobat decizia în 3 zile (art. 19). ","")&amp;IF(AND(ISNUMBER(R80),ISNUMBER(C80),R80&gt;C80+3),"Aprobarea investitorului a venit după 3 zile. ","")&amp;IF(AND(Q80="Admisă",N(W80)&gt;0),N(W80)&amp;" constatări încă deschise: urmărește remedierea. ","")&amp;IF(AND(ISNUMBER(Y80),Azi&gt;=N(X80)-60,Azi&lt;=N(Y80)),"Garanția expiră: organizează recepția finală până la "&amp;RIGHT("0"&amp;DAY(Y80),2)&amp;"."&amp;RIGHT("0"&amp;MONTH(Y80),2)&amp;"."&amp;YEAR(Y80)&amp;". ","")))</f>
        <v/>
      </c>
    </row>
    <row r="81" spans="2:27" x14ac:dyDescent="0.2">
      <c r="B81" s="18"/>
      <c r="C81" s="19"/>
      <c r="D81" s="14"/>
      <c r="E81" s="14"/>
      <c r="F81" s="14"/>
      <c r="G81" s="14"/>
      <c r="H81" s="14"/>
      <c r="I81" s="14"/>
      <c r="J81" s="14"/>
      <c r="K81" s="14"/>
      <c r="L81" s="19"/>
      <c r="M81" s="19"/>
      <c r="N81" s="14"/>
      <c r="O81" s="20"/>
      <c r="P81" s="21"/>
      <c r="Q81" s="22"/>
      <c r="R81" s="19"/>
      <c r="S81" s="15"/>
      <c r="T81" s="14"/>
      <c r="U81" s="23" t="str">
        <f t="shared" si="4"/>
        <v/>
      </c>
      <c r="V81" s="23" t="str">
        <f t="shared" si="5"/>
        <v/>
      </c>
      <c r="W81" s="24" t="str">
        <f>IF(B81="","",COUNTIFS(Constatări!$B$5:$B$1004,B81,Constatări!$K$5:$K$1004,"&lt;&gt;Remediat"))</f>
        <v/>
      </c>
      <c r="X81" s="25" t="str">
        <f t="shared" si="6"/>
        <v/>
      </c>
      <c r="Y81" s="25" t="str">
        <f t="shared" si="7"/>
        <v/>
      </c>
      <c r="Z81" s="24" t="str">
        <f>IF(B81="","",COUNTIFS(Comisia!$B$5:$B$1004,B81,Comisia!$D$5:$D$1004,"&lt;&gt;Invitat"))</f>
        <v/>
      </c>
      <c r="AA81" s="17" t="str">
        <f>IF(B81="","",TRIM(IF(COUNTIF($B$5:$B$504,B81)&gt;1,"Număr dublat. ","")&amp;IF(OR(E81="",J81=""),"Completează lucrarea și executantul. ","")&amp;IF(COUNTIFS(Comisia!$B$5:$B$1004,B81,Comisia!$D$5:$D$1004,"Președinte")&lt;&gt;1,"Comisia trebuie să aibă un președinte. ","")&amp;IF(AND(K81&lt;&gt;"",D81="La terminarea lucrărilor",N(Z81)&lt;3),"Comisia are mai puțin de 3 membri (HG 343/2017, art. 11). ","")&amp;IF(AND(Q81="Admisă",COUNTIFS(Constatări!$B$5:$B$1004,B81,Constatări!$K$5:$K$1004,"&lt;&gt;Remediat",Constatări!$F$5:$F$1004,"&lt;&gt;Minoră")&gt;0),"Recepția nu poate fi admisă cu defecte care afectează utilizarea nerezolvate (art. 18). ","")&amp;IF(AND(D81="De suspendare a recepției",Q81&lt;&gt;"Suspendată"),"La un PV de suspendare, decizia este «Suspendată». ","")&amp;IF(AND(Q81&lt;&gt;"",Q81&lt;&gt;"Suspendată",NOT(ISNUMBER(R81)),ISNUMBER(C81),Azi&gt;C81+3),"Investitorul nu a aprobat decizia în 3 zile (art. 19). ","")&amp;IF(AND(ISNUMBER(R81),ISNUMBER(C81),R81&gt;C81+3),"Aprobarea investitorului a venit după 3 zile. ","")&amp;IF(AND(Q81="Admisă",N(W81)&gt;0),N(W81)&amp;" constatări încă deschise: urmărește remedierea. ","")&amp;IF(AND(ISNUMBER(Y81),Azi&gt;=N(X81)-60,Azi&lt;=N(Y81)),"Garanția expiră: organizează recepția finală până la "&amp;RIGHT("0"&amp;DAY(Y81),2)&amp;"."&amp;RIGHT("0"&amp;MONTH(Y81),2)&amp;"."&amp;YEAR(Y81)&amp;". ","")))</f>
        <v/>
      </c>
    </row>
    <row r="82" spans="2:27" x14ac:dyDescent="0.2">
      <c r="B82" s="18"/>
      <c r="C82" s="19"/>
      <c r="D82" s="14"/>
      <c r="E82" s="14"/>
      <c r="F82" s="14"/>
      <c r="G82" s="14"/>
      <c r="H82" s="14"/>
      <c r="I82" s="14"/>
      <c r="J82" s="14"/>
      <c r="K82" s="14"/>
      <c r="L82" s="19"/>
      <c r="M82" s="19"/>
      <c r="N82" s="14"/>
      <c r="O82" s="20"/>
      <c r="P82" s="21"/>
      <c r="Q82" s="22"/>
      <c r="R82" s="19"/>
      <c r="S82" s="15"/>
      <c r="T82" s="14"/>
      <c r="U82" s="23" t="str">
        <f t="shared" si="4"/>
        <v/>
      </c>
      <c r="V82" s="23" t="str">
        <f t="shared" si="5"/>
        <v/>
      </c>
      <c r="W82" s="24" t="str">
        <f>IF(B82="","",COUNTIFS(Constatări!$B$5:$B$1004,B82,Constatări!$K$5:$K$1004,"&lt;&gt;Remediat"))</f>
        <v/>
      </c>
      <c r="X82" s="25" t="str">
        <f t="shared" si="6"/>
        <v/>
      </c>
      <c r="Y82" s="25" t="str">
        <f t="shared" si="7"/>
        <v/>
      </c>
      <c r="Z82" s="24" t="str">
        <f>IF(B82="","",COUNTIFS(Comisia!$B$5:$B$1004,B82,Comisia!$D$5:$D$1004,"&lt;&gt;Invitat"))</f>
        <v/>
      </c>
      <c r="AA82" s="17" t="str">
        <f>IF(B82="","",TRIM(IF(COUNTIF($B$5:$B$504,B82)&gt;1,"Număr dublat. ","")&amp;IF(OR(E82="",J82=""),"Completează lucrarea și executantul. ","")&amp;IF(COUNTIFS(Comisia!$B$5:$B$1004,B82,Comisia!$D$5:$D$1004,"Președinte")&lt;&gt;1,"Comisia trebuie să aibă un președinte. ","")&amp;IF(AND(K82&lt;&gt;"",D82="La terminarea lucrărilor",N(Z82)&lt;3),"Comisia are mai puțin de 3 membri (HG 343/2017, art. 11). ","")&amp;IF(AND(Q82="Admisă",COUNTIFS(Constatări!$B$5:$B$1004,B82,Constatări!$K$5:$K$1004,"&lt;&gt;Remediat",Constatări!$F$5:$F$1004,"&lt;&gt;Minoră")&gt;0),"Recepția nu poate fi admisă cu defecte care afectează utilizarea nerezolvate (art. 18). ","")&amp;IF(AND(D82="De suspendare a recepției",Q82&lt;&gt;"Suspendată"),"La un PV de suspendare, decizia este «Suspendată». ","")&amp;IF(AND(Q82&lt;&gt;"",Q82&lt;&gt;"Suspendată",NOT(ISNUMBER(R82)),ISNUMBER(C82),Azi&gt;C82+3),"Investitorul nu a aprobat decizia în 3 zile (art. 19). ","")&amp;IF(AND(ISNUMBER(R82),ISNUMBER(C82),R82&gt;C82+3),"Aprobarea investitorului a venit după 3 zile. ","")&amp;IF(AND(Q82="Admisă",N(W82)&gt;0),N(W82)&amp;" constatări încă deschise: urmărește remedierea. ","")&amp;IF(AND(ISNUMBER(Y82),Azi&gt;=N(X82)-60,Azi&lt;=N(Y82)),"Garanția expiră: organizează recepția finală până la "&amp;RIGHT("0"&amp;DAY(Y82),2)&amp;"."&amp;RIGHT("0"&amp;MONTH(Y82),2)&amp;"."&amp;YEAR(Y82)&amp;". ","")))</f>
        <v/>
      </c>
    </row>
    <row r="83" spans="2:27" x14ac:dyDescent="0.2">
      <c r="B83" s="18"/>
      <c r="C83" s="19"/>
      <c r="D83" s="14"/>
      <c r="E83" s="14"/>
      <c r="F83" s="14"/>
      <c r="G83" s="14"/>
      <c r="H83" s="14"/>
      <c r="I83" s="14"/>
      <c r="J83" s="14"/>
      <c r="K83" s="14"/>
      <c r="L83" s="19"/>
      <c r="M83" s="19"/>
      <c r="N83" s="14"/>
      <c r="O83" s="20"/>
      <c r="P83" s="21"/>
      <c r="Q83" s="22"/>
      <c r="R83" s="19"/>
      <c r="S83" s="15"/>
      <c r="T83" s="14"/>
      <c r="U83" s="23" t="str">
        <f t="shared" si="4"/>
        <v/>
      </c>
      <c r="V83" s="23" t="str">
        <f t="shared" si="5"/>
        <v/>
      </c>
      <c r="W83" s="24" t="str">
        <f>IF(B83="","",COUNTIFS(Constatări!$B$5:$B$1004,B83,Constatări!$K$5:$K$1004,"&lt;&gt;Remediat"))</f>
        <v/>
      </c>
      <c r="X83" s="25" t="str">
        <f t="shared" si="6"/>
        <v/>
      </c>
      <c r="Y83" s="25" t="str">
        <f t="shared" si="7"/>
        <v/>
      </c>
      <c r="Z83" s="24" t="str">
        <f>IF(B83="","",COUNTIFS(Comisia!$B$5:$B$1004,B83,Comisia!$D$5:$D$1004,"&lt;&gt;Invitat"))</f>
        <v/>
      </c>
      <c r="AA83" s="17" t="str">
        <f>IF(B83="","",TRIM(IF(COUNTIF($B$5:$B$504,B83)&gt;1,"Număr dublat. ","")&amp;IF(OR(E83="",J83=""),"Completează lucrarea și executantul. ","")&amp;IF(COUNTIFS(Comisia!$B$5:$B$1004,B83,Comisia!$D$5:$D$1004,"Președinte")&lt;&gt;1,"Comisia trebuie să aibă un președinte. ","")&amp;IF(AND(K83&lt;&gt;"",D83="La terminarea lucrărilor",N(Z83)&lt;3),"Comisia are mai puțin de 3 membri (HG 343/2017, art. 11). ","")&amp;IF(AND(Q83="Admisă",COUNTIFS(Constatări!$B$5:$B$1004,B83,Constatări!$K$5:$K$1004,"&lt;&gt;Remediat",Constatări!$F$5:$F$1004,"&lt;&gt;Minoră")&gt;0),"Recepția nu poate fi admisă cu defecte care afectează utilizarea nerezolvate (art. 18). ","")&amp;IF(AND(D83="De suspendare a recepției",Q83&lt;&gt;"Suspendată"),"La un PV de suspendare, decizia este «Suspendată». ","")&amp;IF(AND(Q83&lt;&gt;"",Q83&lt;&gt;"Suspendată",NOT(ISNUMBER(R83)),ISNUMBER(C83),Azi&gt;C83+3),"Investitorul nu a aprobat decizia în 3 zile (art. 19). ","")&amp;IF(AND(ISNUMBER(R83),ISNUMBER(C83),R83&gt;C83+3),"Aprobarea investitorului a venit după 3 zile. ","")&amp;IF(AND(Q83="Admisă",N(W83)&gt;0),N(W83)&amp;" constatări încă deschise: urmărește remedierea. ","")&amp;IF(AND(ISNUMBER(Y83),Azi&gt;=N(X83)-60,Azi&lt;=N(Y83)),"Garanția expiră: organizează recepția finală până la "&amp;RIGHT("0"&amp;DAY(Y83),2)&amp;"."&amp;RIGHT("0"&amp;MONTH(Y83),2)&amp;"."&amp;YEAR(Y83)&amp;". ","")))</f>
        <v/>
      </c>
    </row>
    <row r="84" spans="2:27" x14ac:dyDescent="0.2">
      <c r="B84" s="18"/>
      <c r="C84" s="19"/>
      <c r="D84" s="14"/>
      <c r="E84" s="14"/>
      <c r="F84" s="14"/>
      <c r="G84" s="14"/>
      <c r="H84" s="14"/>
      <c r="I84" s="14"/>
      <c r="J84" s="14"/>
      <c r="K84" s="14"/>
      <c r="L84" s="19"/>
      <c r="M84" s="19"/>
      <c r="N84" s="14"/>
      <c r="O84" s="20"/>
      <c r="P84" s="21"/>
      <c r="Q84" s="22"/>
      <c r="R84" s="19"/>
      <c r="S84" s="15"/>
      <c r="T84" s="14"/>
      <c r="U84" s="23" t="str">
        <f t="shared" si="4"/>
        <v/>
      </c>
      <c r="V84" s="23" t="str">
        <f t="shared" si="5"/>
        <v/>
      </c>
      <c r="W84" s="24" t="str">
        <f>IF(B84="","",COUNTIFS(Constatări!$B$5:$B$1004,B84,Constatări!$K$5:$K$1004,"&lt;&gt;Remediat"))</f>
        <v/>
      </c>
      <c r="X84" s="25" t="str">
        <f t="shared" si="6"/>
        <v/>
      </c>
      <c r="Y84" s="25" t="str">
        <f t="shared" si="7"/>
        <v/>
      </c>
      <c r="Z84" s="24" t="str">
        <f>IF(B84="","",COUNTIFS(Comisia!$B$5:$B$1004,B84,Comisia!$D$5:$D$1004,"&lt;&gt;Invitat"))</f>
        <v/>
      </c>
      <c r="AA84" s="17" t="str">
        <f>IF(B84="","",TRIM(IF(COUNTIF($B$5:$B$504,B84)&gt;1,"Număr dublat. ","")&amp;IF(OR(E84="",J84=""),"Completează lucrarea și executantul. ","")&amp;IF(COUNTIFS(Comisia!$B$5:$B$1004,B84,Comisia!$D$5:$D$1004,"Președinte")&lt;&gt;1,"Comisia trebuie să aibă un președinte. ","")&amp;IF(AND(K84&lt;&gt;"",D84="La terminarea lucrărilor",N(Z84)&lt;3),"Comisia are mai puțin de 3 membri (HG 343/2017, art. 11). ","")&amp;IF(AND(Q84="Admisă",COUNTIFS(Constatări!$B$5:$B$1004,B84,Constatări!$K$5:$K$1004,"&lt;&gt;Remediat",Constatări!$F$5:$F$1004,"&lt;&gt;Minoră")&gt;0),"Recepția nu poate fi admisă cu defecte care afectează utilizarea nerezolvate (art. 18). ","")&amp;IF(AND(D84="De suspendare a recepției",Q84&lt;&gt;"Suspendată"),"La un PV de suspendare, decizia este «Suspendată». ","")&amp;IF(AND(Q84&lt;&gt;"",Q84&lt;&gt;"Suspendată",NOT(ISNUMBER(R84)),ISNUMBER(C84),Azi&gt;C84+3),"Investitorul nu a aprobat decizia în 3 zile (art. 19). ","")&amp;IF(AND(ISNUMBER(R84),ISNUMBER(C84),R84&gt;C84+3),"Aprobarea investitorului a venit după 3 zile. ","")&amp;IF(AND(Q84="Admisă",N(W84)&gt;0),N(W84)&amp;" constatări încă deschise: urmărește remedierea. ","")&amp;IF(AND(ISNUMBER(Y84),Azi&gt;=N(X84)-60,Azi&lt;=N(Y84)),"Garanția expiră: organizează recepția finală până la "&amp;RIGHT("0"&amp;DAY(Y84),2)&amp;"."&amp;RIGHT("0"&amp;MONTH(Y84),2)&amp;"."&amp;YEAR(Y84)&amp;". ","")))</f>
        <v/>
      </c>
    </row>
    <row r="85" spans="2:27" x14ac:dyDescent="0.2">
      <c r="B85" s="18"/>
      <c r="C85" s="19"/>
      <c r="D85" s="14"/>
      <c r="E85" s="14"/>
      <c r="F85" s="14"/>
      <c r="G85" s="14"/>
      <c r="H85" s="14"/>
      <c r="I85" s="14"/>
      <c r="J85" s="14"/>
      <c r="K85" s="14"/>
      <c r="L85" s="19"/>
      <c r="M85" s="19"/>
      <c r="N85" s="14"/>
      <c r="O85" s="20"/>
      <c r="P85" s="21"/>
      <c r="Q85" s="22"/>
      <c r="R85" s="19"/>
      <c r="S85" s="15"/>
      <c r="T85" s="14"/>
      <c r="U85" s="23" t="str">
        <f t="shared" si="4"/>
        <v/>
      </c>
      <c r="V85" s="23" t="str">
        <f t="shared" si="5"/>
        <v/>
      </c>
      <c r="W85" s="24" t="str">
        <f>IF(B85="","",COUNTIFS(Constatări!$B$5:$B$1004,B85,Constatări!$K$5:$K$1004,"&lt;&gt;Remediat"))</f>
        <v/>
      </c>
      <c r="X85" s="25" t="str">
        <f t="shared" si="6"/>
        <v/>
      </c>
      <c r="Y85" s="25" t="str">
        <f t="shared" si="7"/>
        <v/>
      </c>
      <c r="Z85" s="24" t="str">
        <f>IF(B85="","",COUNTIFS(Comisia!$B$5:$B$1004,B85,Comisia!$D$5:$D$1004,"&lt;&gt;Invitat"))</f>
        <v/>
      </c>
      <c r="AA85" s="17" t="str">
        <f>IF(B85="","",TRIM(IF(COUNTIF($B$5:$B$504,B85)&gt;1,"Număr dublat. ","")&amp;IF(OR(E85="",J85=""),"Completează lucrarea și executantul. ","")&amp;IF(COUNTIFS(Comisia!$B$5:$B$1004,B85,Comisia!$D$5:$D$1004,"Președinte")&lt;&gt;1,"Comisia trebuie să aibă un președinte. ","")&amp;IF(AND(K85&lt;&gt;"",D85="La terminarea lucrărilor",N(Z85)&lt;3),"Comisia are mai puțin de 3 membri (HG 343/2017, art. 11). ","")&amp;IF(AND(Q85="Admisă",COUNTIFS(Constatări!$B$5:$B$1004,B85,Constatări!$K$5:$K$1004,"&lt;&gt;Remediat",Constatări!$F$5:$F$1004,"&lt;&gt;Minoră")&gt;0),"Recepția nu poate fi admisă cu defecte care afectează utilizarea nerezolvate (art. 18). ","")&amp;IF(AND(D85="De suspendare a recepției",Q85&lt;&gt;"Suspendată"),"La un PV de suspendare, decizia este «Suspendată». ","")&amp;IF(AND(Q85&lt;&gt;"",Q85&lt;&gt;"Suspendată",NOT(ISNUMBER(R85)),ISNUMBER(C85),Azi&gt;C85+3),"Investitorul nu a aprobat decizia în 3 zile (art. 19). ","")&amp;IF(AND(ISNUMBER(R85),ISNUMBER(C85),R85&gt;C85+3),"Aprobarea investitorului a venit după 3 zile. ","")&amp;IF(AND(Q85="Admisă",N(W85)&gt;0),N(W85)&amp;" constatări încă deschise: urmărește remedierea. ","")&amp;IF(AND(ISNUMBER(Y85),Azi&gt;=N(X85)-60,Azi&lt;=N(Y85)),"Garanția expiră: organizează recepția finală până la "&amp;RIGHT("0"&amp;DAY(Y85),2)&amp;"."&amp;RIGHT("0"&amp;MONTH(Y85),2)&amp;"."&amp;YEAR(Y85)&amp;". ","")))</f>
        <v/>
      </c>
    </row>
    <row r="86" spans="2:27" x14ac:dyDescent="0.2">
      <c r="B86" s="18"/>
      <c r="C86" s="19"/>
      <c r="D86" s="14"/>
      <c r="E86" s="14"/>
      <c r="F86" s="14"/>
      <c r="G86" s="14"/>
      <c r="H86" s="14"/>
      <c r="I86" s="14"/>
      <c r="J86" s="14"/>
      <c r="K86" s="14"/>
      <c r="L86" s="19"/>
      <c r="M86" s="19"/>
      <c r="N86" s="14"/>
      <c r="O86" s="20"/>
      <c r="P86" s="21"/>
      <c r="Q86" s="22"/>
      <c r="R86" s="19"/>
      <c r="S86" s="15"/>
      <c r="T86" s="14"/>
      <c r="U86" s="23" t="str">
        <f t="shared" si="4"/>
        <v/>
      </c>
      <c r="V86" s="23" t="str">
        <f t="shared" si="5"/>
        <v/>
      </c>
      <c r="W86" s="24" t="str">
        <f>IF(B86="","",COUNTIFS(Constatări!$B$5:$B$1004,B86,Constatări!$K$5:$K$1004,"&lt;&gt;Remediat"))</f>
        <v/>
      </c>
      <c r="X86" s="25" t="str">
        <f t="shared" si="6"/>
        <v/>
      </c>
      <c r="Y86" s="25" t="str">
        <f t="shared" si="7"/>
        <v/>
      </c>
      <c r="Z86" s="24" t="str">
        <f>IF(B86="","",COUNTIFS(Comisia!$B$5:$B$1004,B86,Comisia!$D$5:$D$1004,"&lt;&gt;Invitat"))</f>
        <v/>
      </c>
      <c r="AA86" s="17" t="str">
        <f>IF(B86="","",TRIM(IF(COUNTIF($B$5:$B$504,B86)&gt;1,"Număr dublat. ","")&amp;IF(OR(E86="",J86=""),"Completează lucrarea și executantul. ","")&amp;IF(COUNTIFS(Comisia!$B$5:$B$1004,B86,Comisia!$D$5:$D$1004,"Președinte")&lt;&gt;1,"Comisia trebuie să aibă un președinte. ","")&amp;IF(AND(K86&lt;&gt;"",D86="La terminarea lucrărilor",N(Z86)&lt;3),"Comisia are mai puțin de 3 membri (HG 343/2017, art. 11). ","")&amp;IF(AND(Q86="Admisă",COUNTIFS(Constatări!$B$5:$B$1004,B86,Constatări!$K$5:$K$1004,"&lt;&gt;Remediat",Constatări!$F$5:$F$1004,"&lt;&gt;Minoră")&gt;0),"Recepția nu poate fi admisă cu defecte care afectează utilizarea nerezolvate (art. 18). ","")&amp;IF(AND(D86="De suspendare a recepției",Q86&lt;&gt;"Suspendată"),"La un PV de suspendare, decizia este «Suspendată». ","")&amp;IF(AND(Q86&lt;&gt;"",Q86&lt;&gt;"Suspendată",NOT(ISNUMBER(R86)),ISNUMBER(C86),Azi&gt;C86+3),"Investitorul nu a aprobat decizia în 3 zile (art. 19). ","")&amp;IF(AND(ISNUMBER(R86),ISNUMBER(C86),R86&gt;C86+3),"Aprobarea investitorului a venit după 3 zile. ","")&amp;IF(AND(Q86="Admisă",N(W86)&gt;0),N(W86)&amp;" constatări încă deschise: urmărește remedierea. ","")&amp;IF(AND(ISNUMBER(Y86),Azi&gt;=N(X86)-60,Azi&lt;=N(Y86)),"Garanția expiră: organizează recepția finală până la "&amp;RIGHT("0"&amp;DAY(Y86),2)&amp;"."&amp;RIGHT("0"&amp;MONTH(Y86),2)&amp;"."&amp;YEAR(Y86)&amp;". ","")))</f>
        <v/>
      </c>
    </row>
    <row r="87" spans="2:27" x14ac:dyDescent="0.2">
      <c r="B87" s="18"/>
      <c r="C87" s="19"/>
      <c r="D87" s="14"/>
      <c r="E87" s="14"/>
      <c r="F87" s="14"/>
      <c r="G87" s="14"/>
      <c r="H87" s="14"/>
      <c r="I87" s="14"/>
      <c r="J87" s="14"/>
      <c r="K87" s="14"/>
      <c r="L87" s="19"/>
      <c r="M87" s="19"/>
      <c r="N87" s="14"/>
      <c r="O87" s="20"/>
      <c r="P87" s="21"/>
      <c r="Q87" s="22"/>
      <c r="R87" s="19"/>
      <c r="S87" s="15"/>
      <c r="T87" s="14"/>
      <c r="U87" s="23" t="str">
        <f t="shared" si="4"/>
        <v/>
      </c>
      <c r="V87" s="23" t="str">
        <f t="shared" si="5"/>
        <v/>
      </c>
      <c r="W87" s="24" t="str">
        <f>IF(B87="","",COUNTIFS(Constatări!$B$5:$B$1004,B87,Constatări!$K$5:$K$1004,"&lt;&gt;Remediat"))</f>
        <v/>
      </c>
      <c r="X87" s="25" t="str">
        <f t="shared" si="6"/>
        <v/>
      </c>
      <c r="Y87" s="25" t="str">
        <f t="shared" si="7"/>
        <v/>
      </c>
      <c r="Z87" s="24" t="str">
        <f>IF(B87="","",COUNTIFS(Comisia!$B$5:$B$1004,B87,Comisia!$D$5:$D$1004,"&lt;&gt;Invitat"))</f>
        <v/>
      </c>
      <c r="AA87" s="17" t="str">
        <f>IF(B87="","",TRIM(IF(COUNTIF($B$5:$B$504,B87)&gt;1,"Număr dublat. ","")&amp;IF(OR(E87="",J87=""),"Completează lucrarea și executantul. ","")&amp;IF(COUNTIFS(Comisia!$B$5:$B$1004,B87,Comisia!$D$5:$D$1004,"Președinte")&lt;&gt;1,"Comisia trebuie să aibă un președinte. ","")&amp;IF(AND(K87&lt;&gt;"",D87="La terminarea lucrărilor",N(Z87)&lt;3),"Comisia are mai puțin de 3 membri (HG 343/2017, art. 11). ","")&amp;IF(AND(Q87="Admisă",COUNTIFS(Constatări!$B$5:$B$1004,B87,Constatări!$K$5:$K$1004,"&lt;&gt;Remediat",Constatări!$F$5:$F$1004,"&lt;&gt;Minoră")&gt;0),"Recepția nu poate fi admisă cu defecte care afectează utilizarea nerezolvate (art. 18). ","")&amp;IF(AND(D87="De suspendare a recepției",Q87&lt;&gt;"Suspendată"),"La un PV de suspendare, decizia este «Suspendată». ","")&amp;IF(AND(Q87&lt;&gt;"",Q87&lt;&gt;"Suspendată",NOT(ISNUMBER(R87)),ISNUMBER(C87),Azi&gt;C87+3),"Investitorul nu a aprobat decizia în 3 zile (art. 19). ","")&amp;IF(AND(ISNUMBER(R87),ISNUMBER(C87),R87&gt;C87+3),"Aprobarea investitorului a venit după 3 zile. ","")&amp;IF(AND(Q87="Admisă",N(W87)&gt;0),N(W87)&amp;" constatări încă deschise: urmărește remedierea. ","")&amp;IF(AND(ISNUMBER(Y87),Azi&gt;=N(X87)-60,Azi&lt;=N(Y87)),"Garanția expiră: organizează recepția finală până la "&amp;RIGHT("0"&amp;DAY(Y87),2)&amp;"."&amp;RIGHT("0"&amp;MONTH(Y87),2)&amp;"."&amp;YEAR(Y87)&amp;". ","")))</f>
        <v/>
      </c>
    </row>
    <row r="88" spans="2:27" x14ac:dyDescent="0.2">
      <c r="B88" s="18"/>
      <c r="C88" s="19"/>
      <c r="D88" s="14"/>
      <c r="E88" s="14"/>
      <c r="F88" s="14"/>
      <c r="G88" s="14"/>
      <c r="H88" s="14"/>
      <c r="I88" s="14"/>
      <c r="J88" s="14"/>
      <c r="K88" s="14"/>
      <c r="L88" s="19"/>
      <c r="M88" s="19"/>
      <c r="N88" s="14"/>
      <c r="O88" s="20"/>
      <c r="P88" s="21"/>
      <c r="Q88" s="22"/>
      <c r="R88" s="19"/>
      <c r="S88" s="15"/>
      <c r="T88" s="14"/>
      <c r="U88" s="23" t="str">
        <f t="shared" si="4"/>
        <v/>
      </c>
      <c r="V88" s="23" t="str">
        <f t="shared" si="5"/>
        <v/>
      </c>
      <c r="W88" s="24" t="str">
        <f>IF(B88="","",COUNTIFS(Constatări!$B$5:$B$1004,B88,Constatări!$K$5:$K$1004,"&lt;&gt;Remediat"))</f>
        <v/>
      </c>
      <c r="X88" s="25" t="str">
        <f t="shared" si="6"/>
        <v/>
      </c>
      <c r="Y88" s="25" t="str">
        <f t="shared" si="7"/>
        <v/>
      </c>
      <c r="Z88" s="24" t="str">
        <f>IF(B88="","",COUNTIFS(Comisia!$B$5:$B$1004,B88,Comisia!$D$5:$D$1004,"&lt;&gt;Invitat"))</f>
        <v/>
      </c>
      <c r="AA88" s="17" t="str">
        <f>IF(B88="","",TRIM(IF(COUNTIF($B$5:$B$504,B88)&gt;1,"Număr dublat. ","")&amp;IF(OR(E88="",J88=""),"Completează lucrarea și executantul. ","")&amp;IF(COUNTIFS(Comisia!$B$5:$B$1004,B88,Comisia!$D$5:$D$1004,"Președinte")&lt;&gt;1,"Comisia trebuie să aibă un președinte. ","")&amp;IF(AND(K88&lt;&gt;"",D88="La terminarea lucrărilor",N(Z88)&lt;3),"Comisia are mai puțin de 3 membri (HG 343/2017, art. 11). ","")&amp;IF(AND(Q88="Admisă",COUNTIFS(Constatări!$B$5:$B$1004,B88,Constatări!$K$5:$K$1004,"&lt;&gt;Remediat",Constatări!$F$5:$F$1004,"&lt;&gt;Minoră")&gt;0),"Recepția nu poate fi admisă cu defecte care afectează utilizarea nerezolvate (art. 18). ","")&amp;IF(AND(D88="De suspendare a recepției",Q88&lt;&gt;"Suspendată"),"La un PV de suspendare, decizia este «Suspendată». ","")&amp;IF(AND(Q88&lt;&gt;"",Q88&lt;&gt;"Suspendată",NOT(ISNUMBER(R88)),ISNUMBER(C88),Azi&gt;C88+3),"Investitorul nu a aprobat decizia în 3 zile (art. 19). ","")&amp;IF(AND(ISNUMBER(R88),ISNUMBER(C88),R88&gt;C88+3),"Aprobarea investitorului a venit după 3 zile. ","")&amp;IF(AND(Q88="Admisă",N(W88)&gt;0),N(W88)&amp;" constatări încă deschise: urmărește remedierea. ","")&amp;IF(AND(ISNUMBER(Y88),Azi&gt;=N(X88)-60,Azi&lt;=N(Y88)),"Garanția expiră: organizează recepția finală până la "&amp;RIGHT("0"&amp;DAY(Y88),2)&amp;"."&amp;RIGHT("0"&amp;MONTH(Y88),2)&amp;"."&amp;YEAR(Y88)&amp;". ","")))</f>
        <v/>
      </c>
    </row>
    <row r="89" spans="2:27" x14ac:dyDescent="0.2">
      <c r="B89" s="18"/>
      <c r="C89" s="19"/>
      <c r="D89" s="14"/>
      <c r="E89" s="14"/>
      <c r="F89" s="14"/>
      <c r="G89" s="14"/>
      <c r="H89" s="14"/>
      <c r="I89" s="14"/>
      <c r="J89" s="14"/>
      <c r="K89" s="14"/>
      <c r="L89" s="19"/>
      <c r="M89" s="19"/>
      <c r="N89" s="14"/>
      <c r="O89" s="20"/>
      <c r="P89" s="21"/>
      <c r="Q89" s="22"/>
      <c r="R89" s="19"/>
      <c r="S89" s="15"/>
      <c r="T89" s="14"/>
      <c r="U89" s="23" t="str">
        <f t="shared" si="4"/>
        <v/>
      </c>
      <c r="V89" s="23" t="str">
        <f t="shared" si="5"/>
        <v/>
      </c>
      <c r="W89" s="24" t="str">
        <f>IF(B89="","",COUNTIFS(Constatări!$B$5:$B$1004,B89,Constatări!$K$5:$K$1004,"&lt;&gt;Remediat"))</f>
        <v/>
      </c>
      <c r="X89" s="25" t="str">
        <f t="shared" si="6"/>
        <v/>
      </c>
      <c r="Y89" s="25" t="str">
        <f t="shared" si="7"/>
        <v/>
      </c>
      <c r="Z89" s="24" t="str">
        <f>IF(B89="","",COUNTIFS(Comisia!$B$5:$B$1004,B89,Comisia!$D$5:$D$1004,"&lt;&gt;Invitat"))</f>
        <v/>
      </c>
      <c r="AA89" s="17" t="str">
        <f>IF(B89="","",TRIM(IF(COUNTIF($B$5:$B$504,B89)&gt;1,"Număr dublat. ","")&amp;IF(OR(E89="",J89=""),"Completează lucrarea și executantul. ","")&amp;IF(COUNTIFS(Comisia!$B$5:$B$1004,B89,Comisia!$D$5:$D$1004,"Președinte")&lt;&gt;1,"Comisia trebuie să aibă un președinte. ","")&amp;IF(AND(K89&lt;&gt;"",D89="La terminarea lucrărilor",N(Z89)&lt;3),"Comisia are mai puțin de 3 membri (HG 343/2017, art. 11). ","")&amp;IF(AND(Q89="Admisă",COUNTIFS(Constatări!$B$5:$B$1004,B89,Constatări!$K$5:$K$1004,"&lt;&gt;Remediat",Constatări!$F$5:$F$1004,"&lt;&gt;Minoră")&gt;0),"Recepția nu poate fi admisă cu defecte care afectează utilizarea nerezolvate (art. 18). ","")&amp;IF(AND(D89="De suspendare a recepției",Q89&lt;&gt;"Suspendată"),"La un PV de suspendare, decizia este «Suspendată». ","")&amp;IF(AND(Q89&lt;&gt;"",Q89&lt;&gt;"Suspendată",NOT(ISNUMBER(R89)),ISNUMBER(C89),Azi&gt;C89+3),"Investitorul nu a aprobat decizia în 3 zile (art. 19). ","")&amp;IF(AND(ISNUMBER(R89),ISNUMBER(C89),R89&gt;C89+3),"Aprobarea investitorului a venit după 3 zile. ","")&amp;IF(AND(Q89="Admisă",N(W89)&gt;0),N(W89)&amp;" constatări încă deschise: urmărește remedierea. ","")&amp;IF(AND(ISNUMBER(Y89),Azi&gt;=N(X89)-60,Azi&lt;=N(Y89)),"Garanția expiră: organizează recepția finală până la "&amp;RIGHT("0"&amp;DAY(Y89),2)&amp;"."&amp;RIGHT("0"&amp;MONTH(Y89),2)&amp;"."&amp;YEAR(Y89)&amp;". ","")))</f>
        <v/>
      </c>
    </row>
    <row r="90" spans="2:27" x14ac:dyDescent="0.2">
      <c r="B90" s="18"/>
      <c r="C90" s="19"/>
      <c r="D90" s="14"/>
      <c r="E90" s="14"/>
      <c r="F90" s="14"/>
      <c r="G90" s="14"/>
      <c r="H90" s="14"/>
      <c r="I90" s="14"/>
      <c r="J90" s="14"/>
      <c r="K90" s="14"/>
      <c r="L90" s="19"/>
      <c r="M90" s="19"/>
      <c r="N90" s="14"/>
      <c r="O90" s="20"/>
      <c r="P90" s="21"/>
      <c r="Q90" s="22"/>
      <c r="R90" s="19"/>
      <c r="S90" s="15"/>
      <c r="T90" s="14"/>
      <c r="U90" s="23" t="str">
        <f t="shared" si="4"/>
        <v/>
      </c>
      <c r="V90" s="23" t="str">
        <f t="shared" si="5"/>
        <v/>
      </c>
      <c r="W90" s="24" t="str">
        <f>IF(B90="","",COUNTIFS(Constatări!$B$5:$B$1004,B90,Constatări!$K$5:$K$1004,"&lt;&gt;Remediat"))</f>
        <v/>
      </c>
      <c r="X90" s="25" t="str">
        <f t="shared" si="6"/>
        <v/>
      </c>
      <c r="Y90" s="25" t="str">
        <f t="shared" si="7"/>
        <v/>
      </c>
      <c r="Z90" s="24" t="str">
        <f>IF(B90="","",COUNTIFS(Comisia!$B$5:$B$1004,B90,Comisia!$D$5:$D$1004,"&lt;&gt;Invitat"))</f>
        <v/>
      </c>
      <c r="AA90" s="17" t="str">
        <f>IF(B90="","",TRIM(IF(COUNTIF($B$5:$B$504,B90)&gt;1,"Număr dublat. ","")&amp;IF(OR(E90="",J90=""),"Completează lucrarea și executantul. ","")&amp;IF(COUNTIFS(Comisia!$B$5:$B$1004,B90,Comisia!$D$5:$D$1004,"Președinte")&lt;&gt;1,"Comisia trebuie să aibă un președinte. ","")&amp;IF(AND(K90&lt;&gt;"",D90="La terminarea lucrărilor",N(Z90)&lt;3),"Comisia are mai puțin de 3 membri (HG 343/2017, art. 11). ","")&amp;IF(AND(Q90="Admisă",COUNTIFS(Constatări!$B$5:$B$1004,B90,Constatări!$K$5:$K$1004,"&lt;&gt;Remediat",Constatări!$F$5:$F$1004,"&lt;&gt;Minoră")&gt;0),"Recepția nu poate fi admisă cu defecte care afectează utilizarea nerezolvate (art. 18). ","")&amp;IF(AND(D90="De suspendare a recepției",Q90&lt;&gt;"Suspendată"),"La un PV de suspendare, decizia este «Suspendată». ","")&amp;IF(AND(Q90&lt;&gt;"",Q90&lt;&gt;"Suspendată",NOT(ISNUMBER(R90)),ISNUMBER(C90),Azi&gt;C90+3),"Investitorul nu a aprobat decizia în 3 zile (art. 19). ","")&amp;IF(AND(ISNUMBER(R90),ISNUMBER(C90),R90&gt;C90+3),"Aprobarea investitorului a venit după 3 zile. ","")&amp;IF(AND(Q90="Admisă",N(W90)&gt;0),N(W90)&amp;" constatări încă deschise: urmărește remedierea. ","")&amp;IF(AND(ISNUMBER(Y90),Azi&gt;=N(X90)-60,Azi&lt;=N(Y90)),"Garanția expiră: organizează recepția finală până la "&amp;RIGHT("0"&amp;DAY(Y90),2)&amp;"."&amp;RIGHT("0"&amp;MONTH(Y90),2)&amp;"."&amp;YEAR(Y90)&amp;". ","")))</f>
        <v/>
      </c>
    </row>
    <row r="91" spans="2:27" x14ac:dyDescent="0.2">
      <c r="B91" s="18"/>
      <c r="C91" s="19"/>
      <c r="D91" s="14"/>
      <c r="E91" s="14"/>
      <c r="F91" s="14"/>
      <c r="G91" s="14"/>
      <c r="H91" s="14"/>
      <c r="I91" s="14"/>
      <c r="J91" s="14"/>
      <c r="K91" s="14"/>
      <c r="L91" s="19"/>
      <c r="M91" s="19"/>
      <c r="N91" s="14"/>
      <c r="O91" s="20"/>
      <c r="P91" s="21"/>
      <c r="Q91" s="22"/>
      <c r="R91" s="19"/>
      <c r="S91" s="15"/>
      <c r="T91" s="14"/>
      <c r="U91" s="23" t="str">
        <f t="shared" si="4"/>
        <v/>
      </c>
      <c r="V91" s="23" t="str">
        <f t="shared" si="5"/>
        <v/>
      </c>
      <c r="W91" s="24" t="str">
        <f>IF(B91="","",COUNTIFS(Constatări!$B$5:$B$1004,B91,Constatări!$K$5:$K$1004,"&lt;&gt;Remediat"))</f>
        <v/>
      </c>
      <c r="X91" s="25" t="str">
        <f t="shared" si="6"/>
        <v/>
      </c>
      <c r="Y91" s="25" t="str">
        <f t="shared" si="7"/>
        <v/>
      </c>
      <c r="Z91" s="24" t="str">
        <f>IF(B91="","",COUNTIFS(Comisia!$B$5:$B$1004,B91,Comisia!$D$5:$D$1004,"&lt;&gt;Invitat"))</f>
        <v/>
      </c>
      <c r="AA91" s="17" t="str">
        <f>IF(B91="","",TRIM(IF(COUNTIF($B$5:$B$504,B91)&gt;1,"Număr dublat. ","")&amp;IF(OR(E91="",J91=""),"Completează lucrarea și executantul. ","")&amp;IF(COUNTIFS(Comisia!$B$5:$B$1004,B91,Comisia!$D$5:$D$1004,"Președinte")&lt;&gt;1,"Comisia trebuie să aibă un președinte. ","")&amp;IF(AND(K91&lt;&gt;"",D91="La terminarea lucrărilor",N(Z91)&lt;3),"Comisia are mai puțin de 3 membri (HG 343/2017, art. 11). ","")&amp;IF(AND(Q91="Admisă",COUNTIFS(Constatări!$B$5:$B$1004,B91,Constatări!$K$5:$K$1004,"&lt;&gt;Remediat",Constatări!$F$5:$F$1004,"&lt;&gt;Minoră")&gt;0),"Recepția nu poate fi admisă cu defecte care afectează utilizarea nerezolvate (art. 18). ","")&amp;IF(AND(D91="De suspendare a recepției",Q91&lt;&gt;"Suspendată"),"La un PV de suspendare, decizia este «Suspendată». ","")&amp;IF(AND(Q91&lt;&gt;"",Q91&lt;&gt;"Suspendată",NOT(ISNUMBER(R91)),ISNUMBER(C91),Azi&gt;C91+3),"Investitorul nu a aprobat decizia în 3 zile (art. 19). ","")&amp;IF(AND(ISNUMBER(R91),ISNUMBER(C91),R91&gt;C91+3),"Aprobarea investitorului a venit după 3 zile. ","")&amp;IF(AND(Q91="Admisă",N(W91)&gt;0),N(W91)&amp;" constatări încă deschise: urmărește remedierea. ","")&amp;IF(AND(ISNUMBER(Y91),Azi&gt;=N(X91)-60,Azi&lt;=N(Y91)),"Garanția expiră: organizează recepția finală până la "&amp;RIGHT("0"&amp;DAY(Y91),2)&amp;"."&amp;RIGHT("0"&amp;MONTH(Y91),2)&amp;"."&amp;YEAR(Y91)&amp;". ","")))</f>
        <v/>
      </c>
    </row>
    <row r="92" spans="2:27" x14ac:dyDescent="0.2">
      <c r="B92" s="18"/>
      <c r="C92" s="19"/>
      <c r="D92" s="14"/>
      <c r="E92" s="14"/>
      <c r="F92" s="14"/>
      <c r="G92" s="14"/>
      <c r="H92" s="14"/>
      <c r="I92" s="14"/>
      <c r="J92" s="14"/>
      <c r="K92" s="14"/>
      <c r="L92" s="19"/>
      <c r="M92" s="19"/>
      <c r="N92" s="14"/>
      <c r="O92" s="20"/>
      <c r="P92" s="21"/>
      <c r="Q92" s="22"/>
      <c r="R92" s="19"/>
      <c r="S92" s="15"/>
      <c r="T92" s="14"/>
      <c r="U92" s="23" t="str">
        <f t="shared" si="4"/>
        <v/>
      </c>
      <c r="V92" s="23" t="str">
        <f t="shared" si="5"/>
        <v/>
      </c>
      <c r="W92" s="24" t="str">
        <f>IF(B92="","",COUNTIFS(Constatări!$B$5:$B$1004,B92,Constatări!$K$5:$K$1004,"&lt;&gt;Remediat"))</f>
        <v/>
      </c>
      <c r="X92" s="25" t="str">
        <f t="shared" si="6"/>
        <v/>
      </c>
      <c r="Y92" s="25" t="str">
        <f t="shared" si="7"/>
        <v/>
      </c>
      <c r="Z92" s="24" t="str">
        <f>IF(B92="","",COUNTIFS(Comisia!$B$5:$B$1004,B92,Comisia!$D$5:$D$1004,"&lt;&gt;Invitat"))</f>
        <v/>
      </c>
      <c r="AA92" s="17" t="str">
        <f>IF(B92="","",TRIM(IF(COUNTIF($B$5:$B$504,B92)&gt;1,"Număr dublat. ","")&amp;IF(OR(E92="",J92=""),"Completează lucrarea și executantul. ","")&amp;IF(COUNTIFS(Comisia!$B$5:$B$1004,B92,Comisia!$D$5:$D$1004,"Președinte")&lt;&gt;1,"Comisia trebuie să aibă un președinte. ","")&amp;IF(AND(K92&lt;&gt;"",D92="La terminarea lucrărilor",N(Z92)&lt;3),"Comisia are mai puțin de 3 membri (HG 343/2017, art. 11). ","")&amp;IF(AND(Q92="Admisă",COUNTIFS(Constatări!$B$5:$B$1004,B92,Constatări!$K$5:$K$1004,"&lt;&gt;Remediat",Constatări!$F$5:$F$1004,"&lt;&gt;Minoră")&gt;0),"Recepția nu poate fi admisă cu defecte care afectează utilizarea nerezolvate (art. 18). ","")&amp;IF(AND(D92="De suspendare a recepției",Q92&lt;&gt;"Suspendată"),"La un PV de suspendare, decizia este «Suspendată». ","")&amp;IF(AND(Q92&lt;&gt;"",Q92&lt;&gt;"Suspendată",NOT(ISNUMBER(R92)),ISNUMBER(C92),Azi&gt;C92+3),"Investitorul nu a aprobat decizia în 3 zile (art. 19). ","")&amp;IF(AND(ISNUMBER(R92),ISNUMBER(C92),R92&gt;C92+3),"Aprobarea investitorului a venit după 3 zile. ","")&amp;IF(AND(Q92="Admisă",N(W92)&gt;0),N(W92)&amp;" constatări încă deschise: urmărește remedierea. ","")&amp;IF(AND(ISNUMBER(Y92),Azi&gt;=N(X92)-60,Azi&lt;=N(Y92)),"Garanția expiră: organizează recepția finală până la "&amp;RIGHT("0"&amp;DAY(Y92),2)&amp;"."&amp;RIGHT("0"&amp;MONTH(Y92),2)&amp;"."&amp;YEAR(Y92)&amp;". ","")))</f>
        <v/>
      </c>
    </row>
    <row r="93" spans="2:27" x14ac:dyDescent="0.2">
      <c r="B93" s="18"/>
      <c r="C93" s="19"/>
      <c r="D93" s="14"/>
      <c r="E93" s="14"/>
      <c r="F93" s="14"/>
      <c r="G93" s="14"/>
      <c r="H93" s="14"/>
      <c r="I93" s="14"/>
      <c r="J93" s="14"/>
      <c r="K93" s="14"/>
      <c r="L93" s="19"/>
      <c r="M93" s="19"/>
      <c r="N93" s="14"/>
      <c r="O93" s="20"/>
      <c r="P93" s="21"/>
      <c r="Q93" s="22"/>
      <c r="R93" s="19"/>
      <c r="S93" s="15"/>
      <c r="T93" s="14"/>
      <c r="U93" s="23" t="str">
        <f t="shared" si="4"/>
        <v/>
      </c>
      <c r="V93" s="23" t="str">
        <f t="shared" si="5"/>
        <v/>
      </c>
      <c r="W93" s="24" t="str">
        <f>IF(B93="","",COUNTIFS(Constatări!$B$5:$B$1004,B93,Constatări!$K$5:$K$1004,"&lt;&gt;Remediat"))</f>
        <v/>
      </c>
      <c r="X93" s="25" t="str">
        <f t="shared" si="6"/>
        <v/>
      </c>
      <c r="Y93" s="25" t="str">
        <f t="shared" si="7"/>
        <v/>
      </c>
      <c r="Z93" s="24" t="str">
        <f>IF(B93="","",COUNTIFS(Comisia!$B$5:$B$1004,B93,Comisia!$D$5:$D$1004,"&lt;&gt;Invitat"))</f>
        <v/>
      </c>
      <c r="AA93" s="17" t="str">
        <f>IF(B93="","",TRIM(IF(COUNTIF($B$5:$B$504,B93)&gt;1,"Număr dublat. ","")&amp;IF(OR(E93="",J93=""),"Completează lucrarea și executantul. ","")&amp;IF(COUNTIFS(Comisia!$B$5:$B$1004,B93,Comisia!$D$5:$D$1004,"Președinte")&lt;&gt;1,"Comisia trebuie să aibă un președinte. ","")&amp;IF(AND(K93&lt;&gt;"",D93="La terminarea lucrărilor",N(Z93)&lt;3),"Comisia are mai puțin de 3 membri (HG 343/2017, art. 11). ","")&amp;IF(AND(Q93="Admisă",COUNTIFS(Constatări!$B$5:$B$1004,B93,Constatări!$K$5:$K$1004,"&lt;&gt;Remediat",Constatări!$F$5:$F$1004,"&lt;&gt;Minoră")&gt;0),"Recepția nu poate fi admisă cu defecte care afectează utilizarea nerezolvate (art. 18). ","")&amp;IF(AND(D93="De suspendare a recepției",Q93&lt;&gt;"Suspendată"),"La un PV de suspendare, decizia este «Suspendată». ","")&amp;IF(AND(Q93&lt;&gt;"",Q93&lt;&gt;"Suspendată",NOT(ISNUMBER(R93)),ISNUMBER(C93),Azi&gt;C93+3),"Investitorul nu a aprobat decizia în 3 zile (art. 19). ","")&amp;IF(AND(ISNUMBER(R93),ISNUMBER(C93),R93&gt;C93+3),"Aprobarea investitorului a venit după 3 zile. ","")&amp;IF(AND(Q93="Admisă",N(W93)&gt;0),N(W93)&amp;" constatări încă deschise: urmărește remedierea. ","")&amp;IF(AND(ISNUMBER(Y93),Azi&gt;=N(X93)-60,Azi&lt;=N(Y93)),"Garanția expiră: organizează recepția finală până la "&amp;RIGHT("0"&amp;DAY(Y93),2)&amp;"."&amp;RIGHT("0"&amp;MONTH(Y93),2)&amp;"."&amp;YEAR(Y93)&amp;". ","")))</f>
        <v/>
      </c>
    </row>
    <row r="94" spans="2:27" x14ac:dyDescent="0.2">
      <c r="B94" s="18"/>
      <c r="C94" s="19"/>
      <c r="D94" s="14"/>
      <c r="E94" s="14"/>
      <c r="F94" s="14"/>
      <c r="G94" s="14"/>
      <c r="H94" s="14"/>
      <c r="I94" s="14"/>
      <c r="J94" s="14"/>
      <c r="K94" s="14"/>
      <c r="L94" s="19"/>
      <c r="M94" s="19"/>
      <c r="N94" s="14"/>
      <c r="O94" s="20"/>
      <c r="P94" s="21"/>
      <c r="Q94" s="22"/>
      <c r="R94" s="19"/>
      <c r="S94" s="15"/>
      <c r="T94" s="14"/>
      <c r="U94" s="23" t="str">
        <f t="shared" si="4"/>
        <v/>
      </c>
      <c r="V94" s="23" t="str">
        <f t="shared" si="5"/>
        <v/>
      </c>
      <c r="W94" s="24" t="str">
        <f>IF(B94="","",COUNTIFS(Constatări!$B$5:$B$1004,B94,Constatări!$K$5:$K$1004,"&lt;&gt;Remediat"))</f>
        <v/>
      </c>
      <c r="X94" s="25" t="str">
        <f t="shared" si="6"/>
        <v/>
      </c>
      <c r="Y94" s="25" t="str">
        <f t="shared" si="7"/>
        <v/>
      </c>
      <c r="Z94" s="24" t="str">
        <f>IF(B94="","",COUNTIFS(Comisia!$B$5:$B$1004,B94,Comisia!$D$5:$D$1004,"&lt;&gt;Invitat"))</f>
        <v/>
      </c>
      <c r="AA94" s="17" t="str">
        <f>IF(B94="","",TRIM(IF(COUNTIF($B$5:$B$504,B94)&gt;1,"Număr dublat. ","")&amp;IF(OR(E94="",J94=""),"Completează lucrarea și executantul. ","")&amp;IF(COUNTIFS(Comisia!$B$5:$B$1004,B94,Comisia!$D$5:$D$1004,"Președinte")&lt;&gt;1,"Comisia trebuie să aibă un președinte. ","")&amp;IF(AND(K94&lt;&gt;"",D94="La terminarea lucrărilor",N(Z94)&lt;3),"Comisia are mai puțin de 3 membri (HG 343/2017, art. 11). ","")&amp;IF(AND(Q94="Admisă",COUNTIFS(Constatări!$B$5:$B$1004,B94,Constatări!$K$5:$K$1004,"&lt;&gt;Remediat",Constatări!$F$5:$F$1004,"&lt;&gt;Minoră")&gt;0),"Recepția nu poate fi admisă cu defecte care afectează utilizarea nerezolvate (art. 18). ","")&amp;IF(AND(D94="De suspendare a recepției",Q94&lt;&gt;"Suspendată"),"La un PV de suspendare, decizia este «Suspendată». ","")&amp;IF(AND(Q94&lt;&gt;"",Q94&lt;&gt;"Suspendată",NOT(ISNUMBER(R94)),ISNUMBER(C94),Azi&gt;C94+3),"Investitorul nu a aprobat decizia în 3 zile (art. 19). ","")&amp;IF(AND(ISNUMBER(R94),ISNUMBER(C94),R94&gt;C94+3),"Aprobarea investitorului a venit după 3 zile. ","")&amp;IF(AND(Q94="Admisă",N(W94)&gt;0),N(W94)&amp;" constatări încă deschise: urmărește remedierea. ","")&amp;IF(AND(ISNUMBER(Y94),Azi&gt;=N(X94)-60,Azi&lt;=N(Y94)),"Garanția expiră: organizează recepția finală până la "&amp;RIGHT("0"&amp;DAY(Y94),2)&amp;"."&amp;RIGHT("0"&amp;MONTH(Y94),2)&amp;"."&amp;YEAR(Y94)&amp;". ","")))</f>
        <v/>
      </c>
    </row>
    <row r="95" spans="2:27" x14ac:dyDescent="0.2">
      <c r="B95" s="18"/>
      <c r="C95" s="19"/>
      <c r="D95" s="14"/>
      <c r="E95" s="14"/>
      <c r="F95" s="14"/>
      <c r="G95" s="14"/>
      <c r="H95" s="14"/>
      <c r="I95" s="14"/>
      <c r="J95" s="14"/>
      <c r="K95" s="14"/>
      <c r="L95" s="19"/>
      <c r="M95" s="19"/>
      <c r="N95" s="14"/>
      <c r="O95" s="20"/>
      <c r="P95" s="21"/>
      <c r="Q95" s="22"/>
      <c r="R95" s="19"/>
      <c r="S95" s="15"/>
      <c r="T95" s="14"/>
      <c r="U95" s="23" t="str">
        <f t="shared" si="4"/>
        <v/>
      </c>
      <c r="V95" s="23" t="str">
        <f t="shared" si="5"/>
        <v/>
      </c>
      <c r="W95" s="24" t="str">
        <f>IF(B95="","",COUNTIFS(Constatări!$B$5:$B$1004,B95,Constatări!$K$5:$K$1004,"&lt;&gt;Remediat"))</f>
        <v/>
      </c>
      <c r="X95" s="25" t="str">
        <f t="shared" si="6"/>
        <v/>
      </c>
      <c r="Y95" s="25" t="str">
        <f t="shared" si="7"/>
        <v/>
      </c>
      <c r="Z95" s="24" t="str">
        <f>IF(B95="","",COUNTIFS(Comisia!$B$5:$B$1004,B95,Comisia!$D$5:$D$1004,"&lt;&gt;Invitat"))</f>
        <v/>
      </c>
      <c r="AA95" s="17" t="str">
        <f>IF(B95="","",TRIM(IF(COUNTIF($B$5:$B$504,B95)&gt;1,"Număr dublat. ","")&amp;IF(OR(E95="",J95=""),"Completează lucrarea și executantul. ","")&amp;IF(COUNTIFS(Comisia!$B$5:$B$1004,B95,Comisia!$D$5:$D$1004,"Președinte")&lt;&gt;1,"Comisia trebuie să aibă un președinte. ","")&amp;IF(AND(K95&lt;&gt;"",D95="La terminarea lucrărilor",N(Z95)&lt;3),"Comisia are mai puțin de 3 membri (HG 343/2017, art. 11). ","")&amp;IF(AND(Q95="Admisă",COUNTIFS(Constatări!$B$5:$B$1004,B95,Constatări!$K$5:$K$1004,"&lt;&gt;Remediat",Constatări!$F$5:$F$1004,"&lt;&gt;Minoră")&gt;0),"Recepția nu poate fi admisă cu defecte care afectează utilizarea nerezolvate (art. 18). ","")&amp;IF(AND(D95="De suspendare a recepției",Q95&lt;&gt;"Suspendată"),"La un PV de suspendare, decizia este «Suspendată». ","")&amp;IF(AND(Q95&lt;&gt;"",Q95&lt;&gt;"Suspendată",NOT(ISNUMBER(R95)),ISNUMBER(C95),Azi&gt;C95+3),"Investitorul nu a aprobat decizia în 3 zile (art. 19). ","")&amp;IF(AND(ISNUMBER(R95),ISNUMBER(C95),R95&gt;C95+3),"Aprobarea investitorului a venit după 3 zile. ","")&amp;IF(AND(Q95="Admisă",N(W95)&gt;0),N(W95)&amp;" constatări încă deschise: urmărește remedierea. ","")&amp;IF(AND(ISNUMBER(Y95),Azi&gt;=N(X95)-60,Azi&lt;=N(Y95)),"Garanția expiră: organizează recepția finală până la "&amp;RIGHT("0"&amp;DAY(Y95),2)&amp;"."&amp;RIGHT("0"&amp;MONTH(Y95),2)&amp;"."&amp;YEAR(Y95)&amp;". ","")))</f>
        <v/>
      </c>
    </row>
    <row r="96" spans="2:27" x14ac:dyDescent="0.2">
      <c r="B96" s="18"/>
      <c r="C96" s="19"/>
      <c r="D96" s="14"/>
      <c r="E96" s="14"/>
      <c r="F96" s="14"/>
      <c r="G96" s="14"/>
      <c r="H96" s="14"/>
      <c r="I96" s="14"/>
      <c r="J96" s="14"/>
      <c r="K96" s="14"/>
      <c r="L96" s="19"/>
      <c r="M96" s="19"/>
      <c r="N96" s="14"/>
      <c r="O96" s="20"/>
      <c r="P96" s="21"/>
      <c r="Q96" s="22"/>
      <c r="R96" s="19"/>
      <c r="S96" s="15"/>
      <c r="T96" s="14"/>
      <c r="U96" s="23" t="str">
        <f t="shared" si="4"/>
        <v/>
      </c>
      <c r="V96" s="23" t="str">
        <f t="shared" si="5"/>
        <v/>
      </c>
      <c r="W96" s="24" t="str">
        <f>IF(B96="","",COUNTIFS(Constatări!$B$5:$B$1004,B96,Constatări!$K$5:$K$1004,"&lt;&gt;Remediat"))</f>
        <v/>
      </c>
      <c r="X96" s="25" t="str">
        <f t="shared" si="6"/>
        <v/>
      </c>
      <c r="Y96" s="25" t="str">
        <f t="shared" si="7"/>
        <v/>
      </c>
      <c r="Z96" s="24" t="str">
        <f>IF(B96="","",COUNTIFS(Comisia!$B$5:$B$1004,B96,Comisia!$D$5:$D$1004,"&lt;&gt;Invitat"))</f>
        <v/>
      </c>
      <c r="AA96" s="17" t="str">
        <f>IF(B96="","",TRIM(IF(COUNTIF($B$5:$B$504,B96)&gt;1,"Număr dublat. ","")&amp;IF(OR(E96="",J96=""),"Completează lucrarea și executantul. ","")&amp;IF(COUNTIFS(Comisia!$B$5:$B$1004,B96,Comisia!$D$5:$D$1004,"Președinte")&lt;&gt;1,"Comisia trebuie să aibă un președinte. ","")&amp;IF(AND(K96&lt;&gt;"",D96="La terminarea lucrărilor",N(Z96)&lt;3),"Comisia are mai puțin de 3 membri (HG 343/2017, art. 11). ","")&amp;IF(AND(Q96="Admisă",COUNTIFS(Constatări!$B$5:$B$1004,B96,Constatări!$K$5:$K$1004,"&lt;&gt;Remediat",Constatări!$F$5:$F$1004,"&lt;&gt;Minoră")&gt;0),"Recepția nu poate fi admisă cu defecte care afectează utilizarea nerezolvate (art. 18). ","")&amp;IF(AND(D96="De suspendare a recepției",Q96&lt;&gt;"Suspendată"),"La un PV de suspendare, decizia este «Suspendată». ","")&amp;IF(AND(Q96&lt;&gt;"",Q96&lt;&gt;"Suspendată",NOT(ISNUMBER(R96)),ISNUMBER(C96),Azi&gt;C96+3),"Investitorul nu a aprobat decizia în 3 zile (art. 19). ","")&amp;IF(AND(ISNUMBER(R96),ISNUMBER(C96),R96&gt;C96+3),"Aprobarea investitorului a venit după 3 zile. ","")&amp;IF(AND(Q96="Admisă",N(W96)&gt;0),N(W96)&amp;" constatări încă deschise: urmărește remedierea. ","")&amp;IF(AND(ISNUMBER(Y96),Azi&gt;=N(X96)-60,Azi&lt;=N(Y96)),"Garanția expiră: organizează recepția finală până la "&amp;RIGHT("0"&amp;DAY(Y96),2)&amp;"."&amp;RIGHT("0"&amp;MONTH(Y96),2)&amp;"."&amp;YEAR(Y96)&amp;". ","")))</f>
        <v/>
      </c>
    </row>
    <row r="97" spans="2:27" x14ac:dyDescent="0.2">
      <c r="B97" s="18"/>
      <c r="C97" s="19"/>
      <c r="D97" s="14"/>
      <c r="E97" s="14"/>
      <c r="F97" s="14"/>
      <c r="G97" s="14"/>
      <c r="H97" s="14"/>
      <c r="I97" s="14"/>
      <c r="J97" s="14"/>
      <c r="K97" s="14"/>
      <c r="L97" s="19"/>
      <c r="M97" s="19"/>
      <c r="N97" s="14"/>
      <c r="O97" s="20"/>
      <c r="P97" s="21"/>
      <c r="Q97" s="22"/>
      <c r="R97" s="19"/>
      <c r="S97" s="15"/>
      <c r="T97" s="14"/>
      <c r="U97" s="23" t="str">
        <f t="shared" si="4"/>
        <v/>
      </c>
      <c r="V97" s="23" t="str">
        <f t="shared" si="5"/>
        <v/>
      </c>
      <c r="W97" s="24" t="str">
        <f>IF(B97="","",COUNTIFS(Constatări!$B$5:$B$1004,B97,Constatări!$K$5:$K$1004,"&lt;&gt;Remediat"))</f>
        <v/>
      </c>
      <c r="X97" s="25" t="str">
        <f t="shared" si="6"/>
        <v/>
      </c>
      <c r="Y97" s="25" t="str">
        <f t="shared" si="7"/>
        <v/>
      </c>
      <c r="Z97" s="24" t="str">
        <f>IF(B97="","",COUNTIFS(Comisia!$B$5:$B$1004,B97,Comisia!$D$5:$D$1004,"&lt;&gt;Invitat"))</f>
        <v/>
      </c>
      <c r="AA97" s="17" t="str">
        <f>IF(B97="","",TRIM(IF(COUNTIF($B$5:$B$504,B97)&gt;1,"Număr dublat. ","")&amp;IF(OR(E97="",J97=""),"Completează lucrarea și executantul. ","")&amp;IF(COUNTIFS(Comisia!$B$5:$B$1004,B97,Comisia!$D$5:$D$1004,"Președinte")&lt;&gt;1,"Comisia trebuie să aibă un președinte. ","")&amp;IF(AND(K97&lt;&gt;"",D97="La terminarea lucrărilor",N(Z97)&lt;3),"Comisia are mai puțin de 3 membri (HG 343/2017, art. 11). ","")&amp;IF(AND(Q97="Admisă",COUNTIFS(Constatări!$B$5:$B$1004,B97,Constatări!$K$5:$K$1004,"&lt;&gt;Remediat",Constatări!$F$5:$F$1004,"&lt;&gt;Minoră")&gt;0),"Recepția nu poate fi admisă cu defecte care afectează utilizarea nerezolvate (art. 18). ","")&amp;IF(AND(D97="De suspendare a recepției",Q97&lt;&gt;"Suspendată"),"La un PV de suspendare, decizia este «Suspendată». ","")&amp;IF(AND(Q97&lt;&gt;"",Q97&lt;&gt;"Suspendată",NOT(ISNUMBER(R97)),ISNUMBER(C97),Azi&gt;C97+3),"Investitorul nu a aprobat decizia în 3 zile (art. 19). ","")&amp;IF(AND(ISNUMBER(R97),ISNUMBER(C97),R97&gt;C97+3),"Aprobarea investitorului a venit după 3 zile. ","")&amp;IF(AND(Q97="Admisă",N(W97)&gt;0),N(W97)&amp;" constatări încă deschise: urmărește remedierea. ","")&amp;IF(AND(ISNUMBER(Y97),Azi&gt;=N(X97)-60,Azi&lt;=N(Y97)),"Garanția expiră: organizează recepția finală până la "&amp;RIGHT("0"&amp;DAY(Y97),2)&amp;"."&amp;RIGHT("0"&amp;MONTH(Y97),2)&amp;"."&amp;YEAR(Y97)&amp;". ","")))</f>
        <v/>
      </c>
    </row>
    <row r="98" spans="2:27" x14ac:dyDescent="0.2">
      <c r="B98" s="18"/>
      <c r="C98" s="19"/>
      <c r="D98" s="14"/>
      <c r="E98" s="14"/>
      <c r="F98" s="14"/>
      <c r="G98" s="14"/>
      <c r="H98" s="14"/>
      <c r="I98" s="14"/>
      <c r="J98" s="14"/>
      <c r="K98" s="14"/>
      <c r="L98" s="19"/>
      <c r="M98" s="19"/>
      <c r="N98" s="14"/>
      <c r="O98" s="20"/>
      <c r="P98" s="21"/>
      <c r="Q98" s="22"/>
      <c r="R98" s="19"/>
      <c r="S98" s="15"/>
      <c r="T98" s="14"/>
      <c r="U98" s="23" t="str">
        <f t="shared" si="4"/>
        <v/>
      </c>
      <c r="V98" s="23" t="str">
        <f t="shared" si="5"/>
        <v/>
      </c>
      <c r="W98" s="24" t="str">
        <f>IF(B98="","",COUNTIFS(Constatări!$B$5:$B$1004,B98,Constatări!$K$5:$K$1004,"&lt;&gt;Remediat"))</f>
        <v/>
      </c>
      <c r="X98" s="25" t="str">
        <f t="shared" si="6"/>
        <v/>
      </c>
      <c r="Y98" s="25" t="str">
        <f t="shared" si="7"/>
        <v/>
      </c>
      <c r="Z98" s="24" t="str">
        <f>IF(B98="","",COUNTIFS(Comisia!$B$5:$B$1004,B98,Comisia!$D$5:$D$1004,"&lt;&gt;Invitat"))</f>
        <v/>
      </c>
      <c r="AA98" s="17" t="str">
        <f>IF(B98="","",TRIM(IF(COUNTIF($B$5:$B$504,B98)&gt;1,"Număr dublat. ","")&amp;IF(OR(E98="",J98=""),"Completează lucrarea și executantul. ","")&amp;IF(COUNTIFS(Comisia!$B$5:$B$1004,B98,Comisia!$D$5:$D$1004,"Președinte")&lt;&gt;1,"Comisia trebuie să aibă un președinte. ","")&amp;IF(AND(K98&lt;&gt;"",D98="La terminarea lucrărilor",N(Z98)&lt;3),"Comisia are mai puțin de 3 membri (HG 343/2017, art. 11). ","")&amp;IF(AND(Q98="Admisă",COUNTIFS(Constatări!$B$5:$B$1004,B98,Constatări!$K$5:$K$1004,"&lt;&gt;Remediat",Constatări!$F$5:$F$1004,"&lt;&gt;Minoră")&gt;0),"Recepția nu poate fi admisă cu defecte care afectează utilizarea nerezolvate (art. 18). ","")&amp;IF(AND(D98="De suspendare a recepției",Q98&lt;&gt;"Suspendată"),"La un PV de suspendare, decizia este «Suspendată». ","")&amp;IF(AND(Q98&lt;&gt;"",Q98&lt;&gt;"Suspendată",NOT(ISNUMBER(R98)),ISNUMBER(C98),Azi&gt;C98+3),"Investitorul nu a aprobat decizia în 3 zile (art. 19). ","")&amp;IF(AND(ISNUMBER(R98),ISNUMBER(C98),R98&gt;C98+3),"Aprobarea investitorului a venit după 3 zile. ","")&amp;IF(AND(Q98="Admisă",N(W98)&gt;0),N(W98)&amp;" constatări încă deschise: urmărește remedierea. ","")&amp;IF(AND(ISNUMBER(Y98),Azi&gt;=N(X98)-60,Azi&lt;=N(Y98)),"Garanția expiră: organizează recepția finală până la "&amp;RIGHT("0"&amp;DAY(Y98),2)&amp;"."&amp;RIGHT("0"&amp;MONTH(Y98),2)&amp;"."&amp;YEAR(Y98)&amp;". ","")))</f>
        <v/>
      </c>
    </row>
    <row r="99" spans="2:27" x14ac:dyDescent="0.2">
      <c r="B99" s="18"/>
      <c r="C99" s="19"/>
      <c r="D99" s="14"/>
      <c r="E99" s="14"/>
      <c r="F99" s="14"/>
      <c r="G99" s="14"/>
      <c r="H99" s="14"/>
      <c r="I99" s="14"/>
      <c r="J99" s="14"/>
      <c r="K99" s="14"/>
      <c r="L99" s="19"/>
      <c r="M99" s="19"/>
      <c r="N99" s="14"/>
      <c r="O99" s="20"/>
      <c r="P99" s="21"/>
      <c r="Q99" s="22"/>
      <c r="R99" s="19"/>
      <c r="S99" s="15"/>
      <c r="T99" s="14"/>
      <c r="U99" s="23" t="str">
        <f t="shared" si="4"/>
        <v/>
      </c>
      <c r="V99" s="23" t="str">
        <f t="shared" si="5"/>
        <v/>
      </c>
      <c r="W99" s="24" t="str">
        <f>IF(B99="","",COUNTIFS(Constatări!$B$5:$B$1004,B99,Constatări!$K$5:$K$1004,"&lt;&gt;Remediat"))</f>
        <v/>
      </c>
      <c r="X99" s="25" t="str">
        <f t="shared" si="6"/>
        <v/>
      </c>
      <c r="Y99" s="25" t="str">
        <f t="shared" si="7"/>
        <v/>
      </c>
      <c r="Z99" s="24" t="str">
        <f>IF(B99="","",COUNTIFS(Comisia!$B$5:$B$1004,B99,Comisia!$D$5:$D$1004,"&lt;&gt;Invitat"))</f>
        <v/>
      </c>
      <c r="AA99" s="17" t="str">
        <f>IF(B99="","",TRIM(IF(COUNTIF($B$5:$B$504,B99)&gt;1,"Număr dublat. ","")&amp;IF(OR(E99="",J99=""),"Completează lucrarea și executantul. ","")&amp;IF(COUNTIFS(Comisia!$B$5:$B$1004,B99,Comisia!$D$5:$D$1004,"Președinte")&lt;&gt;1,"Comisia trebuie să aibă un președinte. ","")&amp;IF(AND(K99&lt;&gt;"",D99="La terminarea lucrărilor",N(Z99)&lt;3),"Comisia are mai puțin de 3 membri (HG 343/2017, art. 11). ","")&amp;IF(AND(Q99="Admisă",COUNTIFS(Constatări!$B$5:$B$1004,B99,Constatări!$K$5:$K$1004,"&lt;&gt;Remediat",Constatări!$F$5:$F$1004,"&lt;&gt;Minoră")&gt;0),"Recepția nu poate fi admisă cu defecte care afectează utilizarea nerezolvate (art. 18). ","")&amp;IF(AND(D99="De suspendare a recepției",Q99&lt;&gt;"Suspendată"),"La un PV de suspendare, decizia este «Suspendată». ","")&amp;IF(AND(Q99&lt;&gt;"",Q99&lt;&gt;"Suspendată",NOT(ISNUMBER(R99)),ISNUMBER(C99),Azi&gt;C99+3),"Investitorul nu a aprobat decizia în 3 zile (art. 19). ","")&amp;IF(AND(ISNUMBER(R99),ISNUMBER(C99),R99&gt;C99+3),"Aprobarea investitorului a venit după 3 zile. ","")&amp;IF(AND(Q99="Admisă",N(W99)&gt;0),N(W99)&amp;" constatări încă deschise: urmărește remedierea. ","")&amp;IF(AND(ISNUMBER(Y99),Azi&gt;=N(X99)-60,Azi&lt;=N(Y99)),"Garanția expiră: organizează recepția finală până la "&amp;RIGHT("0"&amp;DAY(Y99),2)&amp;"."&amp;RIGHT("0"&amp;MONTH(Y99),2)&amp;"."&amp;YEAR(Y99)&amp;". ","")))</f>
        <v/>
      </c>
    </row>
    <row r="100" spans="2:27" x14ac:dyDescent="0.2">
      <c r="B100" s="18"/>
      <c r="C100" s="19"/>
      <c r="D100" s="14"/>
      <c r="E100" s="14"/>
      <c r="F100" s="14"/>
      <c r="G100" s="14"/>
      <c r="H100" s="14"/>
      <c r="I100" s="14"/>
      <c r="J100" s="14"/>
      <c r="K100" s="14"/>
      <c r="L100" s="19"/>
      <c r="M100" s="19"/>
      <c r="N100" s="14"/>
      <c r="O100" s="20"/>
      <c r="P100" s="21"/>
      <c r="Q100" s="22"/>
      <c r="R100" s="19"/>
      <c r="S100" s="15"/>
      <c r="T100" s="14"/>
      <c r="U100" s="23" t="str">
        <f t="shared" si="4"/>
        <v/>
      </c>
      <c r="V100" s="23" t="str">
        <f t="shared" si="5"/>
        <v/>
      </c>
      <c r="W100" s="24" t="str">
        <f>IF(B100="","",COUNTIFS(Constatări!$B$5:$B$1004,B100,Constatări!$K$5:$K$1004,"&lt;&gt;Remediat"))</f>
        <v/>
      </c>
      <c r="X100" s="25" t="str">
        <f t="shared" si="6"/>
        <v/>
      </c>
      <c r="Y100" s="25" t="str">
        <f t="shared" si="7"/>
        <v/>
      </c>
      <c r="Z100" s="24" t="str">
        <f>IF(B100="","",COUNTIFS(Comisia!$B$5:$B$1004,B100,Comisia!$D$5:$D$1004,"&lt;&gt;Invitat"))</f>
        <v/>
      </c>
      <c r="AA100" s="17" t="str">
        <f>IF(B100="","",TRIM(IF(COUNTIF($B$5:$B$504,B100)&gt;1,"Număr dublat. ","")&amp;IF(OR(E100="",J100=""),"Completează lucrarea și executantul. ","")&amp;IF(COUNTIFS(Comisia!$B$5:$B$1004,B100,Comisia!$D$5:$D$1004,"Președinte")&lt;&gt;1,"Comisia trebuie să aibă un președinte. ","")&amp;IF(AND(K100&lt;&gt;"",D100="La terminarea lucrărilor",N(Z100)&lt;3),"Comisia are mai puțin de 3 membri (HG 343/2017, art. 11). ","")&amp;IF(AND(Q100="Admisă",COUNTIFS(Constatări!$B$5:$B$1004,B100,Constatări!$K$5:$K$1004,"&lt;&gt;Remediat",Constatări!$F$5:$F$1004,"&lt;&gt;Minoră")&gt;0),"Recepția nu poate fi admisă cu defecte care afectează utilizarea nerezolvate (art. 18). ","")&amp;IF(AND(D100="De suspendare a recepției",Q100&lt;&gt;"Suspendată"),"La un PV de suspendare, decizia este «Suspendată». ","")&amp;IF(AND(Q100&lt;&gt;"",Q100&lt;&gt;"Suspendată",NOT(ISNUMBER(R100)),ISNUMBER(C100),Azi&gt;C100+3),"Investitorul nu a aprobat decizia în 3 zile (art. 19). ","")&amp;IF(AND(ISNUMBER(R100),ISNUMBER(C100),R100&gt;C100+3),"Aprobarea investitorului a venit după 3 zile. ","")&amp;IF(AND(Q100="Admisă",N(W100)&gt;0),N(W100)&amp;" constatări încă deschise: urmărește remedierea. ","")&amp;IF(AND(ISNUMBER(Y100),Azi&gt;=N(X100)-60,Azi&lt;=N(Y100)),"Garanția expiră: organizează recepția finală până la "&amp;RIGHT("0"&amp;DAY(Y100),2)&amp;"."&amp;RIGHT("0"&amp;MONTH(Y100),2)&amp;"."&amp;YEAR(Y100)&amp;". ","")))</f>
        <v/>
      </c>
    </row>
    <row r="101" spans="2:27" x14ac:dyDescent="0.2">
      <c r="B101" s="18"/>
      <c r="C101" s="19"/>
      <c r="D101" s="14"/>
      <c r="E101" s="14"/>
      <c r="F101" s="14"/>
      <c r="G101" s="14"/>
      <c r="H101" s="14"/>
      <c r="I101" s="14"/>
      <c r="J101" s="14"/>
      <c r="K101" s="14"/>
      <c r="L101" s="19"/>
      <c r="M101" s="19"/>
      <c r="N101" s="14"/>
      <c r="O101" s="20"/>
      <c r="P101" s="21"/>
      <c r="Q101" s="22"/>
      <c r="R101" s="19"/>
      <c r="S101" s="15"/>
      <c r="T101" s="14"/>
      <c r="U101" s="23" t="str">
        <f t="shared" si="4"/>
        <v/>
      </c>
      <c r="V101" s="23" t="str">
        <f t="shared" si="5"/>
        <v/>
      </c>
      <c r="W101" s="24" t="str">
        <f>IF(B101="","",COUNTIFS(Constatări!$B$5:$B$1004,B101,Constatări!$K$5:$K$1004,"&lt;&gt;Remediat"))</f>
        <v/>
      </c>
      <c r="X101" s="25" t="str">
        <f t="shared" si="6"/>
        <v/>
      </c>
      <c r="Y101" s="25" t="str">
        <f t="shared" si="7"/>
        <v/>
      </c>
      <c r="Z101" s="24" t="str">
        <f>IF(B101="","",COUNTIFS(Comisia!$B$5:$B$1004,B101,Comisia!$D$5:$D$1004,"&lt;&gt;Invitat"))</f>
        <v/>
      </c>
      <c r="AA101" s="17" t="str">
        <f>IF(B101="","",TRIM(IF(COUNTIF($B$5:$B$504,B101)&gt;1,"Număr dublat. ","")&amp;IF(OR(E101="",J101=""),"Completează lucrarea și executantul. ","")&amp;IF(COUNTIFS(Comisia!$B$5:$B$1004,B101,Comisia!$D$5:$D$1004,"Președinte")&lt;&gt;1,"Comisia trebuie să aibă un președinte. ","")&amp;IF(AND(K101&lt;&gt;"",D101="La terminarea lucrărilor",N(Z101)&lt;3),"Comisia are mai puțin de 3 membri (HG 343/2017, art. 11). ","")&amp;IF(AND(Q101="Admisă",COUNTIFS(Constatări!$B$5:$B$1004,B101,Constatări!$K$5:$K$1004,"&lt;&gt;Remediat",Constatări!$F$5:$F$1004,"&lt;&gt;Minoră")&gt;0),"Recepția nu poate fi admisă cu defecte care afectează utilizarea nerezolvate (art. 18). ","")&amp;IF(AND(D101="De suspendare a recepției",Q101&lt;&gt;"Suspendată"),"La un PV de suspendare, decizia este «Suspendată». ","")&amp;IF(AND(Q101&lt;&gt;"",Q101&lt;&gt;"Suspendată",NOT(ISNUMBER(R101)),ISNUMBER(C101),Azi&gt;C101+3),"Investitorul nu a aprobat decizia în 3 zile (art. 19). ","")&amp;IF(AND(ISNUMBER(R101),ISNUMBER(C101),R101&gt;C101+3),"Aprobarea investitorului a venit după 3 zile. ","")&amp;IF(AND(Q101="Admisă",N(W101)&gt;0),N(W101)&amp;" constatări încă deschise: urmărește remedierea. ","")&amp;IF(AND(ISNUMBER(Y101),Azi&gt;=N(X101)-60,Azi&lt;=N(Y101)),"Garanția expiră: organizează recepția finală până la "&amp;RIGHT("0"&amp;DAY(Y101),2)&amp;"."&amp;RIGHT("0"&amp;MONTH(Y101),2)&amp;"."&amp;YEAR(Y101)&amp;". ","")))</f>
        <v/>
      </c>
    </row>
    <row r="102" spans="2:27" x14ac:dyDescent="0.2">
      <c r="B102" s="18"/>
      <c r="C102" s="19"/>
      <c r="D102" s="14"/>
      <c r="E102" s="14"/>
      <c r="F102" s="14"/>
      <c r="G102" s="14"/>
      <c r="H102" s="14"/>
      <c r="I102" s="14"/>
      <c r="J102" s="14"/>
      <c r="K102" s="14"/>
      <c r="L102" s="19"/>
      <c r="M102" s="19"/>
      <c r="N102" s="14"/>
      <c r="O102" s="20"/>
      <c r="P102" s="21"/>
      <c r="Q102" s="22"/>
      <c r="R102" s="19"/>
      <c r="S102" s="15"/>
      <c r="T102" s="14"/>
      <c r="U102" s="23" t="str">
        <f t="shared" si="4"/>
        <v/>
      </c>
      <c r="V102" s="23" t="str">
        <f t="shared" si="5"/>
        <v/>
      </c>
      <c r="W102" s="24" t="str">
        <f>IF(B102="","",COUNTIFS(Constatări!$B$5:$B$1004,B102,Constatări!$K$5:$K$1004,"&lt;&gt;Remediat"))</f>
        <v/>
      </c>
      <c r="X102" s="25" t="str">
        <f t="shared" si="6"/>
        <v/>
      </c>
      <c r="Y102" s="25" t="str">
        <f t="shared" si="7"/>
        <v/>
      </c>
      <c r="Z102" s="24" t="str">
        <f>IF(B102="","",COUNTIFS(Comisia!$B$5:$B$1004,B102,Comisia!$D$5:$D$1004,"&lt;&gt;Invitat"))</f>
        <v/>
      </c>
      <c r="AA102" s="17" t="str">
        <f>IF(B102="","",TRIM(IF(COUNTIF($B$5:$B$504,B102)&gt;1,"Număr dublat. ","")&amp;IF(OR(E102="",J102=""),"Completează lucrarea și executantul. ","")&amp;IF(COUNTIFS(Comisia!$B$5:$B$1004,B102,Comisia!$D$5:$D$1004,"Președinte")&lt;&gt;1,"Comisia trebuie să aibă un președinte. ","")&amp;IF(AND(K102&lt;&gt;"",D102="La terminarea lucrărilor",N(Z102)&lt;3),"Comisia are mai puțin de 3 membri (HG 343/2017, art. 11). ","")&amp;IF(AND(Q102="Admisă",COUNTIFS(Constatări!$B$5:$B$1004,B102,Constatări!$K$5:$K$1004,"&lt;&gt;Remediat",Constatări!$F$5:$F$1004,"&lt;&gt;Minoră")&gt;0),"Recepția nu poate fi admisă cu defecte care afectează utilizarea nerezolvate (art. 18). ","")&amp;IF(AND(D102="De suspendare a recepției",Q102&lt;&gt;"Suspendată"),"La un PV de suspendare, decizia este «Suspendată». ","")&amp;IF(AND(Q102&lt;&gt;"",Q102&lt;&gt;"Suspendată",NOT(ISNUMBER(R102)),ISNUMBER(C102),Azi&gt;C102+3),"Investitorul nu a aprobat decizia în 3 zile (art. 19). ","")&amp;IF(AND(ISNUMBER(R102),ISNUMBER(C102),R102&gt;C102+3),"Aprobarea investitorului a venit după 3 zile. ","")&amp;IF(AND(Q102="Admisă",N(W102)&gt;0),N(W102)&amp;" constatări încă deschise: urmărește remedierea. ","")&amp;IF(AND(ISNUMBER(Y102),Azi&gt;=N(X102)-60,Azi&lt;=N(Y102)),"Garanția expiră: organizează recepția finală până la "&amp;RIGHT("0"&amp;DAY(Y102),2)&amp;"."&amp;RIGHT("0"&amp;MONTH(Y102),2)&amp;"."&amp;YEAR(Y102)&amp;". ","")))</f>
        <v/>
      </c>
    </row>
    <row r="103" spans="2:27" x14ac:dyDescent="0.2">
      <c r="B103" s="18"/>
      <c r="C103" s="19"/>
      <c r="D103" s="14"/>
      <c r="E103" s="14"/>
      <c r="F103" s="14"/>
      <c r="G103" s="14"/>
      <c r="H103" s="14"/>
      <c r="I103" s="14"/>
      <c r="J103" s="14"/>
      <c r="K103" s="14"/>
      <c r="L103" s="19"/>
      <c r="M103" s="19"/>
      <c r="N103" s="14"/>
      <c r="O103" s="20"/>
      <c r="P103" s="21"/>
      <c r="Q103" s="22"/>
      <c r="R103" s="19"/>
      <c r="S103" s="15"/>
      <c r="T103" s="14"/>
      <c r="U103" s="23" t="str">
        <f t="shared" si="4"/>
        <v/>
      </c>
      <c r="V103" s="23" t="str">
        <f t="shared" si="5"/>
        <v/>
      </c>
      <c r="W103" s="24" t="str">
        <f>IF(B103="","",COUNTIFS(Constatări!$B$5:$B$1004,B103,Constatări!$K$5:$K$1004,"&lt;&gt;Remediat"))</f>
        <v/>
      </c>
      <c r="X103" s="25" t="str">
        <f t="shared" si="6"/>
        <v/>
      </c>
      <c r="Y103" s="25" t="str">
        <f t="shared" si="7"/>
        <v/>
      </c>
      <c r="Z103" s="24" t="str">
        <f>IF(B103="","",COUNTIFS(Comisia!$B$5:$B$1004,B103,Comisia!$D$5:$D$1004,"&lt;&gt;Invitat"))</f>
        <v/>
      </c>
      <c r="AA103" s="17" t="str">
        <f>IF(B103="","",TRIM(IF(COUNTIF($B$5:$B$504,B103)&gt;1,"Număr dublat. ","")&amp;IF(OR(E103="",J103=""),"Completează lucrarea și executantul. ","")&amp;IF(COUNTIFS(Comisia!$B$5:$B$1004,B103,Comisia!$D$5:$D$1004,"Președinte")&lt;&gt;1,"Comisia trebuie să aibă un președinte. ","")&amp;IF(AND(K103&lt;&gt;"",D103="La terminarea lucrărilor",N(Z103)&lt;3),"Comisia are mai puțin de 3 membri (HG 343/2017, art. 11). ","")&amp;IF(AND(Q103="Admisă",COUNTIFS(Constatări!$B$5:$B$1004,B103,Constatări!$K$5:$K$1004,"&lt;&gt;Remediat",Constatări!$F$5:$F$1004,"&lt;&gt;Minoră")&gt;0),"Recepția nu poate fi admisă cu defecte care afectează utilizarea nerezolvate (art. 18). ","")&amp;IF(AND(D103="De suspendare a recepției",Q103&lt;&gt;"Suspendată"),"La un PV de suspendare, decizia este «Suspendată». ","")&amp;IF(AND(Q103&lt;&gt;"",Q103&lt;&gt;"Suspendată",NOT(ISNUMBER(R103)),ISNUMBER(C103),Azi&gt;C103+3),"Investitorul nu a aprobat decizia în 3 zile (art. 19). ","")&amp;IF(AND(ISNUMBER(R103),ISNUMBER(C103),R103&gt;C103+3),"Aprobarea investitorului a venit după 3 zile. ","")&amp;IF(AND(Q103="Admisă",N(W103)&gt;0),N(W103)&amp;" constatări încă deschise: urmărește remedierea. ","")&amp;IF(AND(ISNUMBER(Y103),Azi&gt;=N(X103)-60,Azi&lt;=N(Y103)),"Garanția expiră: organizează recepția finală până la "&amp;RIGHT("0"&amp;DAY(Y103),2)&amp;"."&amp;RIGHT("0"&amp;MONTH(Y103),2)&amp;"."&amp;YEAR(Y103)&amp;". ","")))</f>
        <v/>
      </c>
    </row>
    <row r="104" spans="2:27" x14ac:dyDescent="0.2">
      <c r="B104" s="18"/>
      <c r="C104" s="19"/>
      <c r="D104" s="14"/>
      <c r="E104" s="14"/>
      <c r="F104" s="14"/>
      <c r="G104" s="14"/>
      <c r="H104" s="14"/>
      <c r="I104" s="14"/>
      <c r="J104" s="14"/>
      <c r="K104" s="14"/>
      <c r="L104" s="19"/>
      <c r="M104" s="19"/>
      <c r="N104" s="14"/>
      <c r="O104" s="20"/>
      <c r="P104" s="21"/>
      <c r="Q104" s="22"/>
      <c r="R104" s="19"/>
      <c r="S104" s="15"/>
      <c r="T104" s="14"/>
      <c r="U104" s="23" t="str">
        <f t="shared" si="4"/>
        <v/>
      </c>
      <c r="V104" s="23" t="str">
        <f t="shared" si="5"/>
        <v/>
      </c>
      <c r="W104" s="24" t="str">
        <f>IF(B104="","",COUNTIFS(Constatări!$B$5:$B$1004,B104,Constatări!$K$5:$K$1004,"&lt;&gt;Remediat"))</f>
        <v/>
      </c>
      <c r="X104" s="25" t="str">
        <f t="shared" si="6"/>
        <v/>
      </c>
      <c r="Y104" s="25" t="str">
        <f t="shared" si="7"/>
        <v/>
      </c>
      <c r="Z104" s="24" t="str">
        <f>IF(B104="","",COUNTIFS(Comisia!$B$5:$B$1004,B104,Comisia!$D$5:$D$1004,"&lt;&gt;Invitat"))</f>
        <v/>
      </c>
      <c r="AA104" s="17" t="str">
        <f>IF(B104="","",TRIM(IF(COUNTIF($B$5:$B$504,B104)&gt;1,"Număr dublat. ","")&amp;IF(OR(E104="",J104=""),"Completează lucrarea și executantul. ","")&amp;IF(COUNTIFS(Comisia!$B$5:$B$1004,B104,Comisia!$D$5:$D$1004,"Președinte")&lt;&gt;1,"Comisia trebuie să aibă un președinte. ","")&amp;IF(AND(K104&lt;&gt;"",D104="La terminarea lucrărilor",N(Z104)&lt;3),"Comisia are mai puțin de 3 membri (HG 343/2017, art. 11). ","")&amp;IF(AND(Q104="Admisă",COUNTIFS(Constatări!$B$5:$B$1004,B104,Constatări!$K$5:$K$1004,"&lt;&gt;Remediat",Constatări!$F$5:$F$1004,"&lt;&gt;Minoră")&gt;0),"Recepția nu poate fi admisă cu defecte care afectează utilizarea nerezolvate (art. 18). ","")&amp;IF(AND(D104="De suspendare a recepției",Q104&lt;&gt;"Suspendată"),"La un PV de suspendare, decizia este «Suspendată». ","")&amp;IF(AND(Q104&lt;&gt;"",Q104&lt;&gt;"Suspendată",NOT(ISNUMBER(R104)),ISNUMBER(C104),Azi&gt;C104+3),"Investitorul nu a aprobat decizia în 3 zile (art. 19). ","")&amp;IF(AND(ISNUMBER(R104),ISNUMBER(C104),R104&gt;C104+3),"Aprobarea investitorului a venit după 3 zile. ","")&amp;IF(AND(Q104="Admisă",N(W104)&gt;0),N(W104)&amp;" constatări încă deschise: urmărește remedierea. ","")&amp;IF(AND(ISNUMBER(Y104),Azi&gt;=N(X104)-60,Azi&lt;=N(Y104)),"Garanția expiră: organizează recepția finală până la "&amp;RIGHT("0"&amp;DAY(Y104),2)&amp;"."&amp;RIGHT("0"&amp;MONTH(Y104),2)&amp;"."&amp;YEAR(Y104)&amp;". ","")))</f>
        <v/>
      </c>
    </row>
    <row r="105" spans="2:27" x14ac:dyDescent="0.2">
      <c r="B105" s="18"/>
      <c r="C105" s="19"/>
      <c r="D105" s="14"/>
      <c r="E105" s="14"/>
      <c r="F105" s="14"/>
      <c r="G105" s="14"/>
      <c r="H105" s="14"/>
      <c r="I105" s="14"/>
      <c r="J105" s="14"/>
      <c r="K105" s="14"/>
      <c r="L105" s="19"/>
      <c r="M105" s="19"/>
      <c r="N105" s="14"/>
      <c r="O105" s="20"/>
      <c r="P105" s="21"/>
      <c r="Q105" s="22"/>
      <c r="R105" s="19"/>
      <c r="S105" s="15"/>
      <c r="T105" s="14"/>
      <c r="U105" s="23" t="str">
        <f t="shared" si="4"/>
        <v/>
      </c>
      <c r="V105" s="23" t="str">
        <f t="shared" si="5"/>
        <v/>
      </c>
      <c r="W105" s="24" t="str">
        <f>IF(B105="","",COUNTIFS(Constatări!$B$5:$B$1004,B105,Constatări!$K$5:$K$1004,"&lt;&gt;Remediat"))</f>
        <v/>
      </c>
      <c r="X105" s="25" t="str">
        <f t="shared" si="6"/>
        <v/>
      </c>
      <c r="Y105" s="25" t="str">
        <f t="shared" si="7"/>
        <v/>
      </c>
      <c r="Z105" s="24" t="str">
        <f>IF(B105="","",COUNTIFS(Comisia!$B$5:$B$1004,B105,Comisia!$D$5:$D$1004,"&lt;&gt;Invitat"))</f>
        <v/>
      </c>
      <c r="AA105" s="17" t="str">
        <f>IF(B105="","",TRIM(IF(COUNTIF($B$5:$B$504,B105)&gt;1,"Număr dublat. ","")&amp;IF(OR(E105="",J105=""),"Completează lucrarea și executantul. ","")&amp;IF(COUNTIFS(Comisia!$B$5:$B$1004,B105,Comisia!$D$5:$D$1004,"Președinte")&lt;&gt;1,"Comisia trebuie să aibă un președinte. ","")&amp;IF(AND(K105&lt;&gt;"",D105="La terminarea lucrărilor",N(Z105)&lt;3),"Comisia are mai puțin de 3 membri (HG 343/2017, art. 11). ","")&amp;IF(AND(Q105="Admisă",COUNTIFS(Constatări!$B$5:$B$1004,B105,Constatări!$K$5:$K$1004,"&lt;&gt;Remediat",Constatări!$F$5:$F$1004,"&lt;&gt;Minoră")&gt;0),"Recepția nu poate fi admisă cu defecte care afectează utilizarea nerezolvate (art. 18). ","")&amp;IF(AND(D105="De suspendare a recepției",Q105&lt;&gt;"Suspendată"),"La un PV de suspendare, decizia este «Suspendată». ","")&amp;IF(AND(Q105&lt;&gt;"",Q105&lt;&gt;"Suspendată",NOT(ISNUMBER(R105)),ISNUMBER(C105),Azi&gt;C105+3),"Investitorul nu a aprobat decizia în 3 zile (art. 19). ","")&amp;IF(AND(ISNUMBER(R105),ISNUMBER(C105),R105&gt;C105+3),"Aprobarea investitorului a venit după 3 zile. ","")&amp;IF(AND(Q105="Admisă",N(W105)&gt;0),N(W105)&amp;" constatări încă deschise: urmărește remedierea. ","")&amp;IF(AND(ISNUMBER(Y105),Azi&gt;=N(X105)-60,Azi&lt;=N(Y105)),"Garanția expiră: organizează recepția finală până la "&amp;RIGHT("0"&amp;DAY(Y105),2)&amp;"."&amp;RIGHT("0"&amp;MONTH(Y105),2)&amp;"."&amp;YEAR(Y105)&amp;". ","")))</f>
        <v/>
      </c>
    </row>
    <row r="106" spans="2:27" x14ac:dyDescent="0.2">
      <c r="B106" s="18"/>
      <c r="C106" s="19"/>
      <c r="D106" s="14"/>
      <c r="E106" s="14"/>
      <c r="F106" s="14"/>
      <c r="G106" s="14"/>
      <c r="H106" s="14"/>
      <c r="I106" s="14"/>
      <c r="J106" s="14"/>
      <c r="K106" s="14"/>
      <c r="L106" s="19"/>
      <c r="M106" s="19"/>
      <c r="N106" s="14"/>
      <c r="O106" s="20"/>
      <c r="P106" s="21"/>
      <c r="Q106" s="22"/>
      <c r="R106" s="19"/>
      <c r="S106" s="15"/>
      <c r="T106" s="14"/>
      <c r="U106" s="23" t="str">
        <f t="shared" si="4"/>
        <v/>
      </c>
      <c r="V106" s="23" t="str">
        <f t="shared" si="5"/>
        <v/>
      </c>
      <c r="W106" s="24" t="str">
        <f>IF(B106="","",COUNTIFS(Constatări!$B$5:$B$1004,B106,Constatări!$K$5:$K$1004,"&lt;&gt;Remediat"))</f>
        <v/>
      </c>
      <c r="X106" s="25" t="str">
        <f t="shared" si="6"/>
        <v/>
      </c>
      <c r="Y106" s="25" t="str">
        <f t="shared" si="7"/>
        <v/>
      </c>
      <c r="Z106" s="24" t="str">
        <f>IF(B106="","",COUNTIFS(Comisia!$B$5:$B$1004,B106,Comisia!$D$5:$D$1004,"&lt;&gt;Invitat"))</f>
        <v/>
      </c>
      <c r="AA106" s="17" t="str">
        <f>IF(B106="","",TRIM(IF(COUNTIF($B$5:$B$504,B106)&gt;1,"Număr dublat. ","")&amp;IF(OR(E106="",J106=""),"Completează lucrarea și executantul. ","")&amp;IF(COUNTIFS(Comisia!$B$5:$B$1004,B106,Comisia!$D$5:$D$1004,"Președinte")&lt;&gt;1,"Comisia trebuie să aibă un președinte. ","")&amp;IF(AND(K106&lt;&gt;"",D106="La terminarea lucrărilor",N(Z106)&lt;3),"Comisia are mai puțin de 3 membri (HG 343/2017, art. 11). ","")&amp;IF(AND(Q106="Admisă",COUNTIFS(Constatări!$B$5:$B$1004,B106,Constatări!$K$5:$K$1004,"&lt;&gt;Remediat",Constatări!$F$5:$F$1004,"&lt;&gt;Minoră")&gt;0),"Recepția nu poate fi admisă cu defecte care afectează utilizarea nerezolvate (art. 18). ","")&amp;IF(AND(D106="De suspendare a recepției",Q106&lt;&gt;"Suspendată"),"La un PV de suspendare, decizia este «Suspendată». ","")&amp;IF(AND(Q106&lt;&gt;"",Q106&lt;&gt;"Suspendată",NOT(ISNUMBER(R106)),ISNUMBER(C106),Azi&gt;C106+3),"Investitorul nu a aprobat decizia în 3 zile (art. 19). ","")&amp;IF(AND(ISNUMBER(R106),ISNUMBER(C106),R106&gt;C106+3),"Aprobarea investitorului a venit după 3 zile. ","")&amp;IF(AND(Q106="Admisă",N(W106)&gt;0),N(W106)&amp;" constatări încă deschise: urmărește remedierea. ","")&amp;IF(AND(ISNUMBER(Y106),Azi&gt;=N(X106)-60,Azi&lt;=N(Y106)),"Garanția expiră: organizează recepția finală până la "&amp;RIGHT("0"&amp;DAY(Y106),2)&amp;"."&amp;RIGHT("0"&amp;MONTH(Y106),2)&amp;"."&amp;YEAR(Y106)&amp;". ","")))</f>
        <v/>
      </c>
    </row>
    <row r="107" spans="2:27" x14ac:dyDescent="0.2">
      <c r="B107" s="18"/>
      <c r="C107" s="19"/>
      <c r="D107" s="14"/>
      <c r="E107" s="14"/>
      <c r="F107" s="14"/>
      <c r="G107" s="14"/>
      <c r="H107" s="14"/>
      <c r="I107" s="14"/>
      <c r="J107" s="14"/>
      <c r="K107" s="14"/>
      <c r="L107" s="19"/>
      <c r="M107" s="19"/>
      <c r="N107" s="14"/>
      <c r="O107" s="20"/>
      <c r="P107" s="21"/>
      <c r="Q107" s="22"/>
      <c r="R107" s="19"/>
      <c r="S107" s="15"/>
      <c r="T107" s="14"/>
      <c r="U107" s="23" t="str">
        <f t="shared" si="4"/>
        <v/>
      </c>
      <c r="V107" s="23" t="str">
        <f t="shared" si="5"/>
        <v/>
      </c>
      <c r="W107" s="24" t="str">
        <f>IF(B107="","",COUNTIFS(Constatări!$B$5:$B$1004,B107,Constatări!$K$5:$K$1004,"&lt;&gt;Remediat"))</f>
        <v/>
      </c>
      <c r="X107" s="25" t="str">
        <f t="shared" si="6"/>
        <v/>
      </c>
      <c r="Y107" s="25" t="str">
        <f t="shared" si="7"/>
        <v/>
      </c>
      <c r="Z107" s="24" t="str">
        <f>IF(B107="","",COUNTIFS(Comisia!$B$5:$B$1004,B107,Comisia!$D$5:$D$1004,"&lt;&gt;Invitat"))</f>
        <v/>
      </c>
      <c r="AA107" s="17" t="str">
        <f>IF(B107="","",TRIM(IF(COUNTIF($B$5:$B$504,B107)&gt;1,"Număr dublat. ","")&amp;IF(OR(E107="",J107=""),"Completează lucrarea și executantul. ","")&amp;IF(COUNTIFS(Comisia!$B$5:$B$1004,B107,Comisia!$D$5:$D$1004,"Președinte")&lt;&gt;1,"Comisia trebuie să aibă un președinte. ","")&amp;IF(AND(K107&lt;&gt;"",D107="La terminarea lucrărilor",N(Z107)&lt;3),"Comisia are mai puțin de 3 membri (HG 343/2017, art. 11). ","")&amp;IF(AND(Q107="Admisă",COUNTIFS(Constatări!$B$5:$B$1004,B107,Constatări!$K$5:$K$1004,"&lt;&gt;Remediat",Constatări!$F$5:$F$1004,"&lt;&gt;Minoră")&gt;0),"Recepția nu poate fi admisă cu defecte care afectează utilizarea nerezolvate (art. 18). ","")&amp;IF(AND(D107="De suspendare a recepției",Q107&lt;&gt;"Suspendată"),"La un PV de suspendare, decizia este «Suspendată». ","")&amp;IF(AND(Q107&lt;&gt;"",Q107&lt;&gt;"Suspendată",NOT(ISNUMBER(R107)),ISNUMBER(C107),Azi&gt;C107+3),"Investitorul nu a aprobat decizia în 3 zile (art. 19). ","")&amp;IF(AND(ISNUMBER(R107),ISNUMBER(C107),R107&gt;C107+3),"Aprobarea investitorului a venit după 3 zile. ","")&amp;IF(AND(Q107="Admisă",N(W107)&gt;0),N(W107)&amp;" constatări încă deschise: urmărește remedierea. ","")&amp;IF(AND(ISNUMBER(Y107),Azi&gt;=N(X107)-60,Azi&lt;=N(Y107)),"Garanția expiră: organizează recepția finală până la "&amp;RIGHT("0"&amp;DAY(Y107),2)&amp;"."&amp;RIGHT("0"&amp;MONTH(Y107),2)&amp;"."&amp;YEAR(Y107)&amp;". ","")))</f>
        <v/>
      </c>
    </row>
    <row r="108" spans="2:27" x14ac:dyDescent="0.2">
      <c r="B108" s="18"/>
      <c r="C108" s="19"/>
      <c r="D108" s="14"/>
      <c r="E108" s="14"/>
      <c r="F108" s="14"/>
      <c r="G108" s="14"/>
      <c r="H108" s="14"/>
      <c r="I108" s="14"/>
      <c r="J108" s="14"/>
      <c r="K108" s="14"/>
      <c r="L108" s="19"/>
      <c r="M108" s="19"/>
      <c r="N108" s="14"/>
      <c r="O108" s="20"/>
      <c r="P108" s="21"/>
      <c r="Q108" s="22"/>
      <c r="R108" s="19"/>
      <c r="S108" s="15"/>
      <c r="T108" s="14"/>
      <c r="U108" s="23" t="str">
        <f t="shared" si="4"/>
        <v/>
      </c>
      <c r="V108" s="23" t="str">
        <f t="shared" si="5"/>
        <v/>
      </c>
      <c r="W108" s="24" t="str">
        <f>IF(B108="","",COUNTIFS(Constatări!$B$5:$B$1004,B108,Constatări!$K$5:$K$1004,"&lt;&gt;Remediat"))</f>
        <v/>
      </c>
      <c r="X108" s="25" t="str">
        <f t="shared" si="6"/>
        <v/>
      </c>
      <c r="Y108" s="25" t="str">
        <f t="shared" si="7"/>
        <v/>
      </c>
      <c r="Z108" s="24" t="str">
        <f>IF(B108="","",COUNTIFS(Comisia!$B$5:$B$1004,B108,Comisia!$D$5:$D$1004,"&lt;&gt;Invitat"))</f>
        <v/>
      </c>
      <c r="AA108" s="17" t="str">
        <f>IF(B108="","",TRIM(IF(COUNTIF($B$5:$B$504,B108)&gt;1,"Număr dublat. ","")&amp;IF(OR(E108="",J108=""),"Completează lucrarea și executantul. ","")&amp;IF(COUNTIFS(Comisia!$B$5:$B$1004,B108,Comisia!$D$5:$D$1004,"Președinte")&lt;&gt;1,"Comisia trebuie să aibă un președinte. ","")&amp;IF(AND(K108&lt;&gt;"",D108="La terminarea lucrărilor",N(Z108)&lt;3),"Comisia are mai puțin de 3 membri (HG 343/2017, art. 11). ","")&amp;IF(AND(Q108="Admisă",COUNTIFS(Constatări!$B$5:$B$1004,B108,Constatări!$K$5:$K$1004,"&lt;&gt;Remediat",Constatări!$F$5:$F$1004,"&lt;&gt;Minoră")&gt;0),"Recepția nu poate fi admisă cu defecte care afectează utilizarea nerezolvate (art. 18). ","")&amp;IF(AND(D108="De suspendare a recepției",Q108&lt;&gt;"Suspendată"),"La un PV de suspendare, decizia este «Suspendată». ","")&amp;IF(AND(Q108&lt;&gt;"",Q108&lt;&gt;"Suspendată",NOT(ISNUMBER(R108)),ISNUMBER(C108),Azi&gt;C108+3),"Investitorul nu a aprobat decizia în 3 zile (art. 19). ","")&amp;IF(AND(ISNUMBER(R108),ISNUMBER(C108),R108&gt;C108+3),"Aprobarea investitorului a venit după 3 zile. ","")&amp;IF(AND(Q108="Admisă",N(W108)&gt;0),N(W108)&amp;" constatări încă deschise: urmărește remedierea. ","")&amp;IF(AND(ISNUMBER(Y108),Azi&gt;=N(X108)-60,Azi&lt;=N(Y108)),"Garanția expiră: organizează recepția finală până la "&amp;RIGHT("0"&amp;DAY(Y108),2)&amp;"."&amp;RIGHT("0"&amp;MONTH(Y108),2)&amp;"."&amp;YEAR(Y108)&amp;". ","")))</f>
        <v/>
      </c>
    </row>
    <row r="109" spans="2:27" x14ac:dyDescent="0.2">
      <c r="B109" s="18"/>
      <c r="C109" s="19"/>
      <c r="D109" s="14"/>
      <c r="E109" s="14"/>
      <c r="F109" s="14"/>
      <c r="G109" s="14"/>
      <c r="H109" s="14"/>
      <c r="I109" s="14"/>
      <c r="J109" s="14"/>
      <c r="K109" s="14"/>
      <c r="L109" s="19"/>
      <c r="M109" s="19"/>
      <c r="N109" s="14"/>
      <c r="O109" s="20"/>
      <c r="P109" s="21"/>
      <c r="Q109" s="22"/>
      <c r="R109" s="19"/>
      <c r="S109" s="15"/>
      <c r="T109" s="14"/>
      <c r="U109" s="23" t="str">
        <f t="shared" si="4"/>
        <v/>
      </c>
      <c r="V109" s="23" t="str">
        <f t="shared" si="5"/>
        <v/>
      </c>
      <c r="W109" s="24" t="str">
        <f>IF(B109="","",COUNTIFS(Constatări!$B$5:$B$1004,B109,Constatări!$K$5:$K$1004,"&lt;&gt;Remediat"))</f>
        <v/>
      </c>
      <c r="X109" s="25" t="str">
        <f t="shared" si="6"/>
        <v/>
      </c>
      <c r="Y109" s="25" t="str">
        <f t="shared" si="7"/>
        <v/>
      </c>
      <c r="Z109" s="24" t="str">
        <f>IF(B109="","",COUNTIFS(Comisia!$B$5:$B$1004,B109,Comisia!$D$5:$D$1004,"&lt;&gt;Invitat"))</f>
        <v/>
      </c>
      <c r="AA109" s="17" t="str">
        <f>IF(B109="","",TRIM(IF(COUNTIF($B$5:$B$504,B109)&gt;1,"Număr dublat. ","")&amp;IF(OR(E109="",J109=""),"Completează lucrarea și executantul. ","")&amp;IF(COUNTIFS(Comisia!$B$5:$B$1004,B109,Comisia!$D$5:$D$1004,"Președinte")&lt;&gt;1,"Comisia trebuie să aibă un președinte. ","")&amp;IF(AND(K109&lt;&gt;"",D109="La terminarea lucrărilor",N(Z109)&lt;3),"Comisia are mai puțin de 3 membri (HG 343/2017, art. 11). ","")&amp;IF(AND(Q109="Admisă",COUNTIFS(Constatări!$B$5:$B$1004,B109,Constatări!$K$5:$K$1004,"&lt;&gt;Remediat",Constatări!$F$5:$F$1004,"&lt;&gt;Minoră")&gt;0),"Recepția nu poate fi admisă cu defecte care afectează utilizarea nerezolvate (art. 18). ","")&amp;IF(AND(D109="De suspendare a recepției",Q109&lt;&gt;"Suspendată"),"La un PV de suspendare, decizia este «Suspendată». ","")&amp;IF(AND(Q109&lt;&gt;"",Q109&lt;&gt;"Suspendată",NOT(ISNUMBER(R109)),ISNUMBER(C109),Azi&gt;C109+3),"Investitorul nu a aprobat decizia în 3 zile (art. 19). ","")&amp;IF(AND(ISNUMBER(R109),ISNUMBER(C109),R109&gt;C109+3),"Aprobarea investitorului a venit după 3 zile. ","")&amp;IF(AND(Q109="Admisă",N(W109)&gt;0),N(W109)&amp;" constatări încă deschise: urmărește remedierea. ","")&amp;IF(AND(ISNUMBER(Y109),Azi&gt;=N(X109)-60,Azi&lt;=N(Y109)),"Garanția expiră: organizează recepția finală până la "&amp;RIGHT("0"&amp;DAY(Y109),2)&amp;"."&amp;RIGHT("0"&amp;MONTH(Y109),2)&amp;"."&amp;YEAR(Y109)&amp;". ","")))</f>
        <v/>
      </c>
    </row>
    <row r="110" spans="2:27" x14ac:dyDescent="0.2">
      <c r="B110" s="18"/>
      <c r="C110" s="19"/>
      <c r="D110" s="14"/>
      <c r="E110" s="14"/>
      <c r="F110" s="14"/>
      <c r="G110" s="14"/>
      <c r="H110" s="14"/>
      <c r="I110" s="14"/>
      <c r="J110" s="14"/>
      <c r="K110" s="14"/>
      <c r="L110" s="19"/>
      <c r="M110" s="19"/>
      <c r="N110" s="14"/>
      <c r="O110" s="20"/>
      <c r="P110" s="21"/>
      <c r="Q110" s="22"/>
      <c r="R110" s="19"/>
      <c r="S110" s="15"/>
      <c r="T110" s="14"/>
      <c r="U110" s="23" t="str">
        <f t="shared" si="4"/>
        <v/>
      </c>
      <c r="V110" s="23" t="str">
        <f t="shared" si="5"/>
        <v/>
      </c>
      <c r="W110" s="24" t="str">
        <f>IF(B110="","",COUNTIFS(Constatări!$B$5:$B$1004,B110,Constatări!$K$5:$K$1004,"&lt;&gt;Remediat"))</f>
        <v/>
      </c>
      <c r="X110" s="25" t="str">
        <f t="shared" si="6"/>
        <v/>
      </c>
      <c r="Y110" s="25" t="str">
        <f t="shared" si="7"/>
        <v/>
      </c>
      <c r="Z110" s="24" t="str">
        <f>IF(B110="","",COUNTIFS(Comisia!$B$5:$B$1004,B110,Comisia!$D$5:$D$1004,"&lt;&gt;Invitat"))</f>
        <v/>
      </c>
      <c r="AA110" s="17" t="str">
        <f>IF(B110="","",TRIM(IF(COUNTIF($B$5:$B$504,B110)&gt;1,"Număr dublat. ","")&amp;IF(OR(E110="",J110=""),"Completează lucrarea și executantul. ","")&amp;IF(COUNTIFS(Comisia!$B$5:$B$1004,B110,Comisia!$D$5:$D$1004,"Președinte")&lt;&gt;1,"Comisia trebuie să aibă un președinte. ","")&amp;IF(AND(K110&lt;&gt;"",D110="La terminarea lucrărilor",N(Z110)&lt;3),"Comisia are mai puțin de 3 membri (HG 343/2017, art. 11). ","")&amp;IF(AND(Q110="Admisă",COUNTIFS(Constatări!$B$5:$B$1004,B110,Constatări!$K$5:$K$1004,"&lt;&gt;Remediat",Constatări!$F$5:$F$1004,"&lt;&gt;Minoră")&gt;0),"Recepția nu poate fi admisă cu defecte care afectează utilizarea nerezolvate (art. 18). ","")&amp;IF(AND(D110="De suspendare a recepției",Q110&lt;&gt;"Suspendată"),"La un PV de suspendare, decizia este «Suspendată». ","")&amp;IF(AND(Q110&lt;&gt;"",Q110&lt;&gt;"Suspendată",NOT(ISNUMBER(R110)),ISNUMBER(C110),Azi&gt;C110+3),"Investitorul nu a aprobat decizia în 3 zile (art. 19). ","")&amp;IF(AND(ISNUMBER(R110),ISNUMBER(C110),R110&gt;C110+3),"Aprobarea investitorului a venit după 3 zile. ","")&amp;IF(AND(Q110="Admisă",N(W110)&gt;0),N(W110)&amp;" constatări încă deschise: urmărește remedierea. ","")&amp;IF(AND(ISNUMBER(Y110),Azi&gt;=N(X110)-60,Azi&lt;=N(Y110)),"Garanția expiră: organizează recepția finală până la "&amp;RIGHT("0"&amp;DAY(Y110),2)&amp;"."&amp;RIGHT("0"&amp;MONTH(Y110),2)&amp;"."&amp;YEAR(Y110)&amp;". ","")))</f>
        <v/>
      </c>
    </row>
    <row r="111" spans="2:27" x14ac:dyDescent="0.2">
      <c r="B111" s="18"/>
      <c r="C111" s="19"/>
      <c r="D111" s="14"/>
      <c r="E111" s="14"/>
      <c r="F111" s="14"/>
      <c r="G111" s="14"/>
      <c r="H111" s="14"/>
      <c r="I111" s="14"/>
      <c r="J111" s="14"/>
      <c r="K111" s="14"/>
      <c r="L111" s="19"/>
      <c r="M111" s="19"/>
      <c r="N111" s="14"/>
      <c r="O111" s="20"/>
      <c r="P111" s="21"/>
      <c r="Q111" s="22"/>
      <c r="R111" s="19"/>
      <c r="S111" s="15"/>
      <c r="T111" s="14"/>
      <c r="U111" s="23" t="str">
        <f t="shared" si="4"/>
        <v/>
      </c>
      <c r="V111" s="23" t="str">
        <f t="shared" si="5"/>
        <v/>
      </c>
      <c r="W111" s="24" t="str">
        <f>IF(B111="","",COUNTIFS(Constatări!$B$5:$B$1004,B111,Constatări!$K$5:$K$1004,"&lt;&gt;Remediat"))</f>
        <v/>
      </c>
      <c r="X111" s="25" t="str">
        <f t="shared" si="6"/>
        <v/>
      </c>
      <c r="Y111" s="25" t="str">
        <f t="shared" si="7"/>
        <v/>
      </c>
      <c r="Z111" s="24" t="str">
        <f>IF(B111="","",COUNTIFS(Comisia!$B$5:$B$1004,B111,Comisia!$D$5:$D$1004,"&lt;&gt;Invitat"))</f>
        <v/>
      </c>
      <c r="AA111" s="17" t="str">
        <f>IF(B111="","",TRIM(IF(COUNTIF($B$5:$B$504,B111)&gt;1,"Număr dublat. ","")&amp;IF(OR(E111="",J111=""),"Completează lucrarea și executantul. ","")&amp;IF(COUNTIFS(Comisia!$B$5:$B$1004,B111,Comisia!$D$5:$D$1004,"Președinte")&lt;&gt;1,"Comisia trebuie să aibă un președinte. ","")&amp;IF(AND(K111&lt;&gt;"",D111="La terminarea lucrărilor",N(Z111)&lt;3),"Comisia are mai puțin de 3 membri (HG 343/2017, art. 11). ","")&amp;IF(AND(Q111="Admisă",COUNTIFS(Constatări!$B$5:$B$1004,B111,Constatări!$K$5:$K$1004,"&lt;&gt;Remediat",Constatări!$F$5:$F$1004,"&lt;&gt;Minoră")&gt;0),"Recepția nu poate fi admisă cu defecte care afectează utilizarea nerezolvate (art. 18). ","")&amp;IF(AND(D111="De suspendare a recepției",Q111&lt;&gt;"Suspendată"),"La un PV de suspendare, decizia este «Suspendată». ","")&amp;IF(AND(Q111&lt;&gt;"",Q111&lt;&gt;"Suspendată",NOT(ISNUMBER(R111)),ISNUMBER(C111),Azi&gt;C111+3),"Investitorul nu a aprobat decizia în 3 zile (art. 19). ","")&amp;IF(AND(ISNUMBER(R111),ISNUMBER(C111),R111&gt;C111+3),"Aprobarea investitorului a venit după 3 zile. ","")&amp;IF(AND(Q111="Admisă",N(W111)&gt;0),N(W111)&amp;" constatări încă deschise: urmărește remedierea. ","")&amp;IF(AND(ISNUMBER(Y111),Azi&gt;=N(X111)-60,Azi&lt;=N(Y111)),"Garanția expiră: organizează recepția finală până la "&amp;RIGHT("0"&amp;DAY(Y111),2)&amp;"."&amp;RIGHT("0"&amp;MONTH(Y111),2)&amp;"."&amp;YEAR(Y111)&amp;". ","")))</f>
        <v/>
      </c>
    </row>
    <row r="112" spans="2:27" x14ac:dyDescent="0.2">
      <c r="B112" s="18"/>
      <c r="C112" s="19"/>
      <c r="D112" s="14"/>
      <c r="E112" s="14"/>
      <c r="F112" s="14"/>
      <c r="G112" s="14"/>
      <c r="H112" s="14"/>
      <c r="I112" s="14"/>
      <c r="J112" s="14"/>
      <c r="K112" s="14"/>
      <c r="L112" s="19"/>
      <c r="M112" s="19"/>
      <c r="N112" s="14"/>
      <c r="O112" s="20"/>
      <c r="P112" s="21"/>
      <c r="Q112" s="22"/>
      <c r="R112" s="19"/>
      <c r="S112" s="15"/>
      <c r="T112" s="14"/>
      <c r="U112" s="23" t="str">
        <f t="shared" si="4"/>
        <v/>
      </c>
      <c r="V112" s="23" t="str">
        <f t="shared" si="5"/>
        <v/>
      </c>
      <c r="W112" s="24" t="str">
        <f>IF(B112="","",COUNTIFS(Constatări!$B$5:$B$1004,B112,Constatări!$K$5:$K$1004,"&lt;&gt;Remediat"))</f>
        <v/>
      </c>
      <c r="X112" s="25" t="str">
        <f t="shared" si="6"/>
        <v/>
      </c>
      <c r="Y112" s="25" t="str">
        <f t="shared" si="7"/>
        <v/>
      </c>
      <c r="Z112" s="24" t="str">
        <f>IF(B112="","",COUNTIFS(Comisia!$B$5:$B$1004,B112,Comisia!$D$5:$D$1004,"&lt;&gt;Invitat"))</f>
        <v/>
      </c>
      <c r="AA112" s="17" t="str">
        <f>IF(B112="","",TRIM(IF(COUNTIF($B$5:$B$504,B112)&gt;1,"Număr dublat. ","")&amp;IF(OR(E112="",J112=""),"Completează lucrarea și executantul. ","")&amp;IF(COUNTIFS(Comisia!$B$5:$B$1004,B112,Comisia!$D$5:$D$1004,"Președinte")&lt;&gt;1,"Comisia trebuie să aibă un președinte. ","")&amp;IF(AND(K112&lt;&gt;"",D112="La terminarea lucrărilor",N(Z112)&lt;3),"Comisia are mai puțin de 3 membri (HG 343/2017, art. 11). ","")&amp;IF(AND(Q112="Admisă",COUNTIFS(Constatări!$B$5:$B$1004,B112,Constatări!$K$5:$K$1004,"&lt;&gt;Remediat",Constatări!$F$5:$F$1004,"&lt;&gt;Minoră")&gt;0),"Recepția nu poate fi admisă cu defecte care afectează utilizarea nerezolvate (art. 18). ","")&amp;IF(AND(D112="De suspendare a recepției",Q112&lt;&gt;"Suspendată"),"La un PV de suspendare, decizia este «Suspendată». ","")&amp;IF(AND(Q112&lt;&gt;"",Q112&lt;&gt;"Suspendată",NOT(ISNUMBER(R112)),ISNUMBER(C112),Azi&gt;C112+3),"Investitorul nu a aprobat decizia în 3 zile (art. 19). ","")&amp;IF(AND(ISNUMBER(R112),ISNUMBER(C112),R112&gt;C112+3),"Aprobarea investitorului a venit după 3 zile. ","")&amp;IF(AND(Q112="Admisă",N(W112)&gt;0),N(W112)&amp;" constatări încă deschise: urmărește remedierea. ","")&amp;IF(AND(ISNUMBER(Y112),Azi&gt;=N(X112)-60,Azi&lt;=N(Y112)),"Garanția expiră: organizează recepția finală până la "&amp;RIGHT("0"&amp;DAY(Y112),2)&amp;"."&amp;RIGHT("0"&amp;MONTH(Y112),2)&amp;"."&amp;YEAR(Y112)&amp;". ","")))</f>
        <v/>
      </c>
    </row>
    <row r="113" spans="2:27" x14ac:dyDescent="0.2">
      <c r="B113" s="18"/>
      <c r="C113" s="19"/>
      <c r="D113" s="14"/>
      <c r="E113" s="14"/>
      <c r="F113" s="14"/>
      <c r="G113" s="14"/>
      <c r="H113" s="14"/>
      <c r="I113" s="14"/>
      <c r="J113" s="14"/>
      <c r="K113" s="14"/>
      <c r="L113" s="19"/>
      <c r="M113" s="19"/>
      <c r="N113" s="14"/>
      <c r="O113" s="20"/>
      <c r="P113" s="21"/>
      <c r="Q113" s="22"/>
      <c r="R113" s="19"/>
      <c r="S113" s="15"/>
      <c r="T113" s="14"/>
      <c r="U113" s="23" t="str">
        <f t="shared" si="4"/>
        <v/>
      </c>
      <c r="V113" s="23" t="str">
        <f t="shared" si="5"/>
        <v/>
      </c>
      <c r="W113" s="24" t="str">
        <f>IF(B113="","",COUNTIFS(Constatări!$B$5:$B$1004,B113,Constatări!$K$5:$K$1004,"&lt;&gt;Remediat"))</f>
        <v/>
      </c>
      <c r="X113" s="25" t="str">
        <f t="shared" si="6"/>
        <v/>
      </c>
      <c r="Y113" s="25" t="str">
        <f t="shared" si="7"/>
        <v/>
      </c>
      <c r="Z113" s="24" t="str">
        <f>IF(B113="","",COUNTIFS(Comisia!$B$5:$B$1004,B113,Comisia!$D$5:$D$1004,"&lt;&gt;Invitat"))</f>
        <v/>
      </c>
      <c r="AA113" s="17" t="str">
        <f>IF(B113="","",TRIM(IF(COUNTIF($B$5:$B$504,B113)&gt;1,"Număr dublat. ","")&amp;IF(OR(E113="",J113=""),"Completează lucrarea și executantul. ","")&amp;IF(COUNTIFS(Comisia!$B$5:$B$1004,B113,Comisia!$D$5:$D$1004,"Președinte")&lt;&gt;1,"Comisia trebuie să aibă un președinte. ","")&amp;IF(AND(K113&lt;&gt;"",D113="La terminarea lucrărilor",N(Z113)&lt;3),"Comisia are mai puțin de 3 membri (HG 343/2017, art. 11). ","")&amp;IF(AND(Q113="Admisă",COUNTIFS(Constatări!$B$5:$B$1004,B113,Constatări!$K$5:$K$1004,"&lt;&gt;Remediat",Constatări!$F$5:$F$1004,"&lt;&gt;Minoră")&gt;0),"Recepția nu poate fi admisă cu defecte care afectează utilizarea nerezolvate (art. 18). ","")&amp;IF(AND(D113="De suspendare a recepției",Q113&lt;&gt;"Suspendată"),"La un PV de suspendare, decizia este «Suspendată». ","")&amp;IF(AND(Q113&lt;&gt;"",Q113&lt;&gt;"Suspendată",NOT(ISNUMBER(R113)),ISNUMBER(C113),Azi&gt;C113+3),"Investitorul nu a aprobat decizia în 3 zile (art. 19). ","")&amp;IF(AND(ISNUMBER(R113),ISNUMBER(C113),R113&gt;C113+3),"Aprobarea investitorului a venit după 3 zile. ","")&amp;IF(AND(Q113="Admisă",N(W113)&gt;0),N(W113)&amp;" constatări încă deschise: urmărește remedierea. ","")&amp;IF(AND(ISNUMBER(Y113),Azi&gt;=N(X113)-60,Azi&lt;=N(Y113)),"Garanția expiră: organizează recepția finală până la "&amp;RIGHT("0"&amp;DAY(Y113),2)&amp;"."&amp;RIGHT("0"&amp;MONTH(Y113),2)&amp;"."&amp;YEAR(Y113)&amp;". ","")))</f>
        <v/>
      </c>
    </row>
    <row r="114" spans="2:27" x14ac:dyDescent="0.2">
      <c r="B114" s="18"/>
      <c r="C114" s="19"/>
      <c r="D114" s="14"/>
      <c r="E114" s="14"/>
      <c r="F114" s="14"/>
      <c r="G114" s="14"/>
      <c r="H114" s="14"/>
      <c r="I114" s="14"/>
      <c r="J114" s="14"/>
      <c r="K114" s="14"/>
      <c r="L114" s="19"/>
      <c r="M114" s="19"/>
      <c r="N114" s="14"/>
      <c r="O114" s="20"/>
      <c r="P114" s="21"/>
      <c r="Q114" s="22"/>
      <c r="R114" s="19"/>
      <c r="S114" s="15"/>
      <c r="T114" s="14"/>
      <c r="U114" s="23" t="str">
        <f t="shared" si="4"/>
        <v/>
      </c>
      <c r="V114" s="23" t="str">
        <f t="shared" si="5"/>
        <v/>
      </c>
      <c r="W114" s="24" t="str">
        <f>IF(B114="","",COUNTIFS(Constatări!$B$5:$B$1004,B114,Constatări!$K$5:$K$1004,"&lt;&gt;Remediat"))</f>
        <v/>
      </c>
      <c r="X114" s="25" t="str">
        <f t="shared" si="6"/>
        <v/>
      </c>
      <c r="Y114" s="25" t="str">
        <f t="shared" si="7"/>
        <v/>
      </c>
      <c r="Z114" s="24" t="str">
        <f>IF(B114="","",COUNTIFS(Comisia!$B$5:$B$1004,B114,Comisia!$D$5:$D$1004,"&lt;&gt;Invitat"))</f>
        <v/>
      </c>
      <c r="AA114" s="17" t="str">
        <f>IF(B114="","",TRIM(IF(COUNTIF($B$5:$B$504,B114)&gt;1,"Număr dublat. ","")&amp;IF(OR(E114="",J114=""),"Completează lucrarea și executantul. ","")&amp;IF(COUNTIFS(Comisia!$B$5:$B$1004,B114,Comisia!$D$5:$D$1004,"Președinte")&lt;&gt;1,"Comisia trebuie să aibă un președinte. ","")&amp;IF(AND(K114&lt;&gt;"",D114="La terminarea lucrărilor",N(Z114)&lt;3),"Comisia are mai puțin de 3 membri (HG 343/2017, art. 11). ","")&amp;IF(AND(Q114="Admisă",COUNTIFS(Constatări!$B$5:$B$1004,B114,Constatări!$K$5:$K$1004,"&lt;&gt;Remediat",Constatări!$F$5:$F$1004,"&lt;&gt;Minoră")&gt;0),"Recepția nu poate fi admisă cu defecte care afectează utilizarea nerezolvate (art. 18). ","")&amp;IF(AND(D114="De suspendare a recepției",Q114&lt;&gt;"Suspendată"),"La un PV de suspendare, decizia este «Suspendată». ","")&amp;IF(AND(Q114&lt;&gt;"",Q114&lt;&gt;"Suspendată",NOT(ISNUMBER(R114)),ISNUMBER(C114),Azi&gt;C114+3),"Investitorul nu a aprobat decizia în 3 zile (art. 19). ","")&amp;IF(AND(ISNUMBER(R114),ISNUMBER(C114),R114&gt;C114+3),"Aprobarea investitorului a venit după 3 zile. ","")&amp;IF(AND(Q114="Admisă",N(W114)&gt;0),N(W114)&amp;" constatări încă deschise: urmărește remedierea. ","")&amp;IF(AND(ISNUMBER(Y114),Azi&gt;=N(X114)-60,Azi&lt;=N(Y114)),"Garanția expiră: organizează recepția finală până la "&amp;RIGHT("0"&amp;DAY(Y114),2)&amp;"."&amp;RIGHT("0"&amp;MONTH(Y114),2)&amp;"."&amp;YEAR(Y114)&amp;". ","")))</f>
        <v/>
      </c>
    </row>
    <row r="115" spans="2:27" x14ac:dyDescent="0.2">
      <c r="B115" s="18"/>
      <c r="C115" s="19"/>
      <c r="D115" s="14"/>
      <c r="E115" s="14"/>
      <c r="F115" s="14"/>
      <c r="G115" s="14"/>
      <c r="H115" s="14"/>
      <c r="I115" s="14"/>
      <c r="J115" s="14"/>
      <c r="K115" s="14"/>
      <c r="L115" s="19"/>
      <c r="M115" s="19"/>
      <c r="N115" s="14"/>
      <c r="O115" s="20"/>
      <c r="P115" s="21"/>
      <c r="Q115" s="22"/>
      <c r="R115" s="19"/>
      <c r="S115" s="15"/>
      <c r="T115" s="14"/>
      <c r="U115" s="23" t="str">
        <f t="shared" si="4"/>
        <v/>
      </c>
      <c r="V115" s="23" t="str">
        <f t="shared" si="5"/>
        <v/>
      </c>
      <c r="W115" s="24" t="str">
        <f>IF(B115="","",COUNTIFS(Constatări!$B$5:$B$1004,B115,Constatări!$K$5:$K$1004,"&lt;&gt;Remediat"))</f>
        <v/>
      </c>
      <c r="X115" s="25" t="str">
        <f t="shared" si="6"/>
        <v/>
      </c>
      <c r="Y115" s="25" t="str">
        <f t="shared" si="7"/>
        <v/>
      </c>
      <c r="Z115" s="24" t="str">
        <f>IF(B115="","",COUNTIFS(Comisia!$B$5:$B$1004,B115,Comisia!$D$5:$D$1004,"&lt;&gt;Invitat"))</f>
        <v/>
      </c>
      <c r="AA115" s="17" t="str">
        <f>IF(B115="","",TRIM(IF(COUNTIF($B$5:$B$504,B115)&gt;1,"Număr dublat. ","")&amp;IF(OR(E115="",J115=""),"Completează lucrarea și executantul. ","")&amp;IF(COUNTIFS(Comisia!$B$5:$B$1004,B115,Comisia!$D$5:$D$1004,"Președinte")&lt;&gt;1,"Comisia trebuie să aibă un președinte. ","")&amp;IF(AND(K115&lt;&gt;"",D115="La terminarea lucrărilor",N(Z115)&lt;3),"Comisia are mai puțin de 3 membri (HG 343/2017, art. 11). ","")&amp;IF(AND(Q115="Admisă",COUNTIFS(Constatări!$B$5:$B$1004,B115,Constatări!$K$5:$K$1004,"&lt;&gt;Remediat",Constatări!$F$5:$F$1004,"&lt;&gt;Minoră")&gt;0),"Recepția nu poate fi admisă cu defecte care afectează utilizarea nerezolvate (art. 18). ","")&amp;IF(AND(D115="De suspendare a recepției",Q115&lt;&gt;"Suspendată"),"La un PV de suspendare, decizia este «Suspendată». ","")&amp;IF(AND(Q115&lt;&gt;"",Q115&lt;&gt;"Suspendată",NOT(ISNUMBER(R115)),ISNUMBER(C115),Azi&gt;C115+3),"Investitorul nu a aprobat decizia în 3 zile (art. 19). ","")&amp;IF(AND(ISNUMBER(R115),ISNUMBER(C115),R115&gt;C115+3),"Aprobarea investitorului a venit după 3 zile. ","")&amp;IF(AND(Q115="Admisă",N(W115)&gt;0),N(W115)&amp;" constatări încă deschise: urmărește remedierea. ","")&amp;IF(AND(ISNUMBER(Y115),Azi&gt;=N(X115)-60,Azi&lt;=N(Y115)),"Garanția expiră: organizează recepția finală până la "&amp;RIGHT("0"&amp;DAY(Y115),2)&amp;"."&amp;RIGHT("0"&amp;MONTH(Y115),2)&amp;"."&amp;YEAR(Y115)&amp;". ","")))</f>
        <v/>
      </c>
    </row>
    <row r="116" spans="2:27" x14ac:dyDescent="0.2">
      <c r="B116" s="18"/>
      <c r="C116" s="19"/>
      <c r="D116" s="14"/>
      <c r="E116" s="14"/>
      <c r="F116" s="14"/>
      <c r="G116" s="14"/>
      <c r="H116" s="14"/>
      <c r="I116" s="14"/>
      <c r="J116" s="14"/>
      <c r="K116" s="14"/>
      <c r="L116" s="19"/>
      <c r="M116" s="19"/>
      <c r="N116" s="14"/>
      <c r="O116" s="20"/>
      <c r="P116" s="21"/>
      <c r="Q116" s="22"/>
      <c r="R116" s="19"/>
      <c r="S116" s="15"/>
      <c r="T116" s="14"/>
      <c r="U116" s="23" t="str">
        <f t="shared" si="4"/>
        <v/>
      </c>
      <c r="V116" s="23" t="str">
        <f t="shared" si="5"/>
        <v/>
      </c>
      <c r="W116" s="24" t="str">
        <f>IF(B116="","",COUNTIFS(Constatări!$B$5:$B$1004,B116,Constatări!$K$5:$K$1004,"&lt;&gt;Remediat"))</f>
        <v/>
      </c>
      <c r="X116" s="25" t="str">
        <f t="shared" si="6"/>
        <v/>
      </c>
      <c r="Y116" s="25" t="str">
        <f t="shared" si="7"/>
        <v/>
      </c>
      <c r="Z116" s="24" t="str">
        <f>IF(B116="","",COUNTIFS(Comisia!$B$5:$B$1004,B116,Comisia!$D$5:$D$1004,"&lt;&gt;Invitat"))</f>
        <v/>
      </c>
      <c r="AA116" s="17" t="str">
        <f>IF(B116="","",TRIM(IF(COUNTIF($B$5:$B$504,B116)&gt;1,"Număr dublat. ","")&amp;IF(OR(E116="",J116=""),"Completează lucrarea și executantul. ","")&amp;IF(COUNTIFS(Comisia!$B$5:$B$1004,B116,Comisia!$D$5:$D$1004,"Președinte")&lt;&gt;1,"Comisia trebuie să aibă un președinte. ","")&amp;IF(AND(K116&lt;&gt;"",D116="La terminarea lucrărilor",N(Z116)&lt;3),"Comisia are mai puțin de 3 membri (HG 343/2017, art. 11). ","")&amp;IF(AND(Q116="Admisă",COUNTIFS(Constatări!$B$5:$B$1004,B116,Constatări!$K$5:$K$1004,"&lt;&gt;Remediat",Constatări!$F$5:$F$1004,"&lt;&gt;Minoră")&gt;0),"Recepția nu poate fi admisă cu defecte care afectează utilizarea nerezolvate (art. 18). ","")&amp;IF(AND(D116="De suspendare a recepției",Q116&lt;&gt;"Suspendată"),"La un PV de suspendare, decizia este «Suspendată». ","")&amp;IF(AND(Q116&lt;&gt;"",Q116&lt;&gt;"Suspendată",NOT(ISNUMBER(R116)),ISNUMBER(C116),Azi&gt;C116+3),"Investitorul nu a aprobat decizia în 3 zile (art. 19). ","")&amp;IF(AND(ISNUMBER(R116),ISNUMBER(C116),R116&gt;C116+3),"Aprobarea investitorului a venit după 3 zile. ","")&amp;IF(AND(Q116="Admisă",N(W116)&gt;0),N(W116)&amp;" constatări încă deschise: urmărește remedierea. ","")&amp;IF(AND(ISNUMBER(Y116),Azi&gt;=N(X116)-60,Azi&lt;=N(Y116)),"Garanția expiră: organizează recepția finală până la "&amp;RIGHT("0"&amp;DAY(Y116),2)&amp;"."&amp;RIGHT("0"&amp;MONTH(Y116),2)&amp;"."&amp;YEAR(Y116)&amp;". ","")))</f>
        <v/>
      </c>
    </row>
    <row r="117" spans="2:27" x14ac:dyDescent="0.2">
      <c r="B117" s="18"/>
      <c r="C117" s="19"/>
      <c r="D117" s="14"/>
      <c r="E117" s="14"/>
      <c r="F117" s="14"/>
      <c r="G117" s="14"/>
      <c r="H117" s="14"/>
      <c r="I117" s="14"/>
      <c r="J117" s="14"/>
      <c r="K117" s="14"/>
      <c r="L117" s="19"/>
      <c r="M117" s="19"/>
      <c r="N117" s="14"/>
      <c r="O117" s="20"/>
      <c r="P117" s="21"/>
      <c r="Q117" s="22"/>
      <c r="R117" s="19"/>
      <c r="S117" s="15"/>
      <c r="T117" s="14"/>
      <c r="U117" s="23" t="str">
        <f t="shared" si="4"/>
        <v/>
      </c>
      <c r="V117" s="23" t="str">
        <f t="shared" si="5"/>
        <v/>
      </c>
      <c r="W117" s="24" t="str">
        <f>IF(B117="","",COUNTIFS(Constatări!$B$5:$B$1004,B117,Constatări!$K$5:$K$1004,"&lt;&gt;Remediat"))</f>
        <v/>
      </c>
      <c r="X117" s="25" t="str">
        <f t="shared" si="6"/>
        <v/>
      </c>
      <c r="Y117" s="25" t="str">
        <f t="shared" si="7"/>
        <v/>
      </c>
      <c r="Z117" s="24" t="str">
        <f>IF(B117="","",COUNTIFS(Comisia!$B$5:$B$1004,B117,Comisia!$D$5:$D$1004,"&lt;&gt;Invitat"))</f>
        <v/>
      </c>
      <c r="AA117" s="17" t="str">
        <f>IF(B117="","",TRIM(IF(COUNTIF($B$5:$B$504,B117)&gt;1,"Număr dublat. ","")&amp;IF(OR(E117="",J117=""),"Completează lucrarea și executantul. ","")&amp;IF(COUNTIFS(Comisia!$B$5:$B$1004,B117,Comisia!$D$5:$D$1004,"Președinte")&lt;&gt;1,"Comisia trebuie să aibă un președinte. ","")&amp;IF(AND(K117&lt;&gt;"",D117="La terminarea lucrărilor",N(Z117)&lt;3),"Comisia are mai puțin de 3 membri (HG 343/2017, art. 11). ","")&amp;IF(AND(Q117="Admisă",COUNTIFS(Constatări!$B$5:$B$1004,B117,Constatări!$K$5:$K$1004,"&lt;&gt;Remediat",Constatări!$F$5:$F$1004,"&lt;&gt;Minoră")&gt;0),"Recepția nu poate fi admisă cu defecte care afectează utilizarea nerezolvate (art. 18). ","")&amp;IF(AND(D117="De suspendare a recepției",Q117&lt;&gt;"Suspendată"),"La un PV de suspendare, decizia este «Suspendată». ","")&amp;IF(AND(Q117&lt;&gt;"",Q117&lt;&gt;"Suspendată",NOT(ISNUMBER(R117)),ISNUMBER(C117),Azi&gt;C117+3),"Investitorul nu a aprobat decizia în 3 zile (art. 19). ","")&amp;IF(AND(ISNUMBER(R117),ISNUMBER(C117),R117&gt;C117+3),"Aprobarea investitorului a venit după 3 zile. ","")&amp;IF(AND(Q117="Admisă",N(W117)&gt;0),N(W117)&amp;" constatări încă deschise: urmărește remedierea. ","")&amp;IF(AND(ISNUMBER(Y117),Azi&gt;=N(X117)-60,Azi&lt;=N(Y117)),"Garanția expiră: organizează recepția finală până la "&amp;RIGHT("0"&amp;DAY(Y117),2)&amp;"."&amp;RIGHT("0"&amp;MONTH(Y117),2)&amp;"."&amp;YEAR(Y117)&amp;". ","")))</f>
        <v/>
      </c>
    </row>
    <row r="118" spans="2:27" x14ac:dyDescent="0.2">
      <c r="B118" s="18"/>
      <c r="C118" s="19"/>
      <c r="D118" s="14"/>
      <c r="E118" s="14"/>
      <c r="F118" s="14"/>
      <c r="G118" s="14"/>
      <c r="H118" s="14"/>
      <c r="I118" s="14"/>
      <c r="J118" s="14"/>
      <c r="K118" s="14"/>
      <c r="L118" s="19"/>
      <c r="M118" s="19"/>
      <c r="N118" s="14"/>
      <c r="O118" s="20"/>
      <c r="P118" s="21"/>
      <c r="Q118" s="22"/>
      <c r="R118" s="19"/>
      <c r="S118" s="15"/>
      <c r="T118" s="14"/>
      <c r="U118" s="23" t="str">
        <f t="shared" si="4"/>
        <v/>
      </c>
      <c r="V118" s="23" t="str">
        <f t="shared" si="5"/>
        <v/>
      </c>
      <c r="W118" s="24" t="str">
        <f>IF(B118="","",COUNTIFS(Constatări!$B$5:$B$1004,B118,Constatări!$K$5:$K$1004,"&lt;&gt;Remediat"))</f>
        <v/>
      </c>
      <c r="X118" s="25" t="str">
        <f t="shared" si="6"/>
        <v/>
      </c>
      <c r="Y118" s="25" t="str">
        <f t="shared" si="7"/>
        <v/>
      </c>
      <c r="Z118" s="24" t="str">
        <f>IF(B118="","",COUNTIFS(Comisia!$B$5:$B$1004,B118,Comisia!$D$5:$D$1004,"&lt;&gt;Invitat"))</f>
        <v/>
      </c>
      <c r="AA118" s="17" t="str">
        <f>IF(B118="","",TRIM(IF(COUNTIF($B$5:$B$504,B118)&gt;1,"Număr dublat. ","")&amp;IF(OR(E118="",J118=""),"Completează lucrarea și executantul. ","")&amp;IF(COUNTIFS(Comisia!$B$5:$B$1004,B118,Comisia!$D$5:$D$1004,"Președinte")&lt;&gt;1,"Comisia trebuie să aibă un președinte. ","")&amp;IF(AND(K118&lt;&gt;"",D118="La terminarea lucrărilor",N(Z118)&lt;3),"Comisia are mai puțin de 3 membri (HG 343/2017, art. 11). ","")&amp;IF(AND(Q118="Admisă",COUNTIFS(Constatări!$B$5:$B$1004,B118,Constatări!$K$5:$K$1004,"&lt;&gt;Remediat",Constatări!$F$5:$F$1004,"&lt;&gt;Minoră")&gt;0),"Recepția nu poate fi admisă cu defecte care afectează utilizarea nerezolvate (art. 18). ","")&amp;IF(AND(D118="De suspendare a recepției",Q118&lt;&gt;"Suspendată"),"La un PV de suspendare, decizia este «Suspendată». ","")&amp;IF(AND(Q118&lt;&gt;"",Q118&lt;&gt;"Suspendată",NOT(ISNUMBER(R118)),ISNUMBER(C118),Azi&gt;C118+3),"Investitorul nu a aprobat decizia în 3 zile (art. 19). ","")&amp;IF(AND(ISNUMBER(R118),ISNUMBER(C118),R118&gt;C118+3),"Aprobarea investitorului a venit după 3 zile. ","")&amp;IF(AND(Q118="Admisă",N(W118)&gt;0),N(W118)&amp;" constatări încă deschise: urmărește remedierea. ","")&amp;IF(AND(ISNUMBER(Y118),Azi&gt;=N(X118)-60,Azi&lt;=N(Y118)),"Garanția expiră: organizează recepția finală până la "&amp;RIGHT("0"&amp;DAY(Y118),2)&amp;"."&amp;RIGHT("0"&amp;MONTH(Y118),2)&amp;"."&amp;YEAR(Y118)&amp;". ","")))</f>
        <v/>
      </c>
    </row>
    <row r="119" spans="2:27" x14ac:dyDescent="0.2">
      <c r="B119" s="18"/>
      <c r="C119" s="19"/>
      <c r="D119" s="14"/>
      <c r="E119" s="14"/>
      <c r="F119" s="14"/>
      <c r="G119" s="14"/>
      <c r="H119" s="14"/>
      <c r="I119" s="14"/>
      <c r="J119" s="14"/>
      <c r="K119" s="14"/>
      <c r="L119" s="19"/>
      <c r="M119" s="19"/>
      <c r="N119" s="14"/>
      <c r="O119" s="20"/>
      <c r="P119" s="21"/>
      <c r="Q119" s="22"/>
      <c r="R119" s="19"/>
      <c r="S119" s="15"/>
      <c r="T119" s="14"/>
      <c r="U119" s="23" t="str">
        <f t="shared" si="4"/>
        <v/>
      </c>
      <c r="V119" s="23" t="str">
        <f t="shared" si="5"/>
        <v/>
      </c>
      <c r="W119" s="24" t="str">
        <f>IF(B119="","",COUNTIFS(Constatări!$B$5:$B$1004,B119,Constatări!$K$5:$K$1004,"&lt;&gt;Remediat"))</f>
        <v/>
      </c>
      <c r="X119" s="25" t="str">
        <f t="shared" si="6"/>
        <v/>
      </c>
      <c r="Y119" s="25" t="str">
        <f t="shared" si="7"/>
        <v/>
      </c>
      <c r="Z119" s="24" t="str">
        <f>IF(B119="","",COUNTIFS(Comisia!$B$5:$B$1004,B119,Comisia!$D$5:$D$1004,"&lt;&gt;Invitat"))</f>
        <v/>
      </c>
      <c r="AA119" s="17" t="str">
        <f>IF(B119="","",TRIM(IF(COUNTIF($B$5:$B$504,B119)&gt;1,"Număr dublat. ","")&amp;IF(OR(E119="",J119=""),"Completează lucrarea și executantul. ","")&amp;IF(COUNTIFS(Comisia!$B$5:$B$1004,B119,Comisia!$D$5:$D$1004,"Președinte")&lt;&gt;1,"Comisia trebuie să aibă un președinte. ","")&amp;IF(AND(K119&lt;&gt;"",D119="La terminarea lucrărilor",N(Z119)&lt;3),"Comisia are mai puțin de 3 membri (HG 343/2017, art. 11). ","")&amp;IF(AND(Q119="Admisă",COUNTIFS(Constatări!$B$5:$B$1004,B119,Constatări!$K$5:$K$1004,"&lt;&gt;Remediat",Constatări!$F$5:$F$1004,"&lt;&gt;Minoră")&gt;0),"Recepția nu poate fi admisă cu defecte care afectează utilizarea nerezolvate (art. 18). ","")&amp;IF(AND(D119="De suspendare a recepției",Q119&lt;&gt;"Suspendată"),"La un PV de suspendare, decizia este «Suspendată». ","")&amp;IF(AND(Q119&lt;&gt;"",Q119&lt;&gt;"Suspendată",NOT(ISNUMBER(R119)),ISNUMBER(C119),Azi&gt;C119+3),"Investitorul nu a aprobat decizia în 3 zile (art. 19). ","")&amp;IF(AND(ISNUMBER(R119),ISNUMBER(C119),R119&gt;C119+3),"Aprobarea investitorului a venit după 3 zile. ","")&amp;IF(AND(Q119="Admisă",N(W119)&gt;0),N(W119)&amp;" constatări încă deschise: urmărește remedierea. ","")&amp;IF(AND(ISNUMBER(Y119),Azi&gt;=N(X119)-60,Azi&lt;=N(Y119)),"Garanția expiră: organizează recepția finală până la "&amp;RIGHT("0"&amp;DAY(Y119),2)&amp;"."&amp;RIGHT("0"&amp;MONTH(Y119),2)&amp;"."&amp;YEAR(Y119)&amp;". ","")))</f>
        <v/>
      </c>
    </row>
    <row r="120" spans="2:27" x14ac:dyDescent="0.2">
      <c r="B120" s="18"/>
      <c r="C120" s="19"/>
      <c r="D120" s="14"/>
      <c r="E120" s="14"/>
      <c r="F120" s="14"/>
      <c r="G120" s="14"/>
      <c r="H120" s="14"/>
      <c r="I120" s="14"/>
      <c r="J120" s="14"/>
      <c r="K120" s="14"/>
      <c r="L120" s="19"/>
      <c r="M120" s="19"/>
      <c r="N120" s="14"/>
      <c r="O120" s="20"/>
      <c r="P120" s="21"/>
      <c r="Q120" s="22"/>
      <c r="R120" s="19"/>
      <c r="S120" s="15"/>
      <c r="T120" s="14"/>
      <c r="U120" s="23" t="str">
        <f t="shared" si="4"/>
        <v/>
      </c>
      <c r="V120" s="23" t="str">
        <f t="shared" si="5"/>
        <v/>
      </c>
      <c r="W120" s="24" t="str">
        <f>IF(B120="","",COUNTIFS(Constatări!$B$5:$B$1004,B120,Constatări!$K$5:$K$1004,"&lt;&gt;Remediat"))</f>
        <v/>
      </c>
      <c r="X120" s="25" t="str">
        <f t="shared" si="6"/>
        <v/>
      </c>
      <c r="Y120" s="25" t="str">
        <f t="shared" si="7"/>
        <v/>
      </c>
      <c r="Z120" s="24" t="str">
        <f>IF(B120="","",COUNTIFS(Comisia!$B$5:$B$1004,B120,Comisia!$D$5:$D$1004,"&lt;&gt;Invitat"))</f>
        <v/>
      </c>
      <c r="AA120" s="17" t="str">
        <f>IF(B120="","",TRIM(IF(COUNTIF($B$5:$B$504,B120)&gt;1,"Număr dublat. ","")&amp;IF(OR(E120="",J120=""),"Completează lucrarea și executantul. ","")&amp;IF(COUNTIFS(Comisia!$B$5:$B$1004,B120,Comisia!$D$5:$D$1004,"Președinte")&lt;&gt;1,"Comisia trebuie să aibă un președinte. ","")&amp;IF(AND(K120&lt;&gt;"",D120="La terminarea lucrărilor",N(Z120)&lt;3),"Comisia are mai puțin de 3 membri (HG 343/2017, art. 11). ","")&amp;IF(AND(Q120="Admisă",COUNTIFS(Constatări!$B$5:$B$1004,B120,Constatări!$K$5:$K$1004,"&lt;&gt;Remediat",Constatări!$F$5:$F$1004,"&lt;&gt;Minoră")&gt;0),"Recepția nu poate fi admisă cu defecte care afectează utilizarea nerezolvate (art. 18). ","")&amp;IF(AND(D120="De suspendare a recepției",Q120&lt;&gt;"Suspendată"),"La un PV de suspendare, decizia este «Suspendată». ","")&amp;IF(AND(Q120&lt;&gt;"",Q120&lt;&gt;"Suspendată",NOT(ISNUMBER(R120)),ISNUMBER(C120),Azi&gt;C120+3),"Investitorul nu a aprobat decizia în 3 zile (art. 19). ","")&amp;IF(AND(ISNUMBER(R120),ISNUMBER(C120),R120&gt;C120+3),"Aprobarea investitorului a venit după 3 zile. ","")&amp;IF(AND(Q120="Admisă",N(W120)&gt;0),N(W120)&amp;" constatări încă deschise: urmărește remedierea. ","")&amp;IF(AND(ISNUMBER(Y120),Azi&gt;=N(X120)-60,Azi&lt;=N(Y120)),"Garanția expiră: organizează recepția finală până la "&amp;RIGHT("0"&amp;DAY(Y120),2)&amp;"."&amp;RIGHT("0"&amp;MONTH(Y120),2)&amp;"."&amp;YEAR(Y120)&amp;". ","")))</f>
        <v/>
      </c>
    </row>
    <row r="121" spans="2:27" x14ac:dyDescent="0.2">
      <c r="B121" s="18"/>
      <c r="C121" s="19"/>
      <c r="D121" s="14"/>
      <c r="E121" s="14"/>
      <c r="F121" s="14"/>
      <c r="G121" s="14"/>
      <c r="H121" s="14"/>
      <c r="I121" s="14"/>
      <c r="J121" s="14"/>
      <c r="K121" s="14"/>
      <c r="L121" s="19"/>
      <c r="M121" s="19"/>
      <c r="N121" s="14"/>
      <c r="O121" s="20"/>
      <c r="P121" s="21"/>
      <c r="Q121" s="22"/>
      <c r="R121" s="19"/>
      <c r="S121" s="15"/>
      <c r="T121" s="14"/>
      <c r="U121" s="23" t="str">
        <f t="shared" si="4"/>
        <v/>
      </c>
      <c r="V121" s="23" t="str">
        <f t="shared" si="5"/>
        <v/>
      </c>
      <c r="W121" s="24" t="str">
        <f>IF(B121="","",COUNTIFS(Constatări!$B$5:$B$1004,B121,Constatări!$K$5:$K$1004,"&lt;&gt;Remediat"))</f>
        <v/>
      </c>
      <c r="X121" s="25" t="str">
        <f t="shared" si="6"/>
        <v/>
      </c>
      <c r="Y121" s="25" t="str">
        <f t="shared" si="7"/>
        <v/>
      </c>
      <c r="Z121" s="24" t="str">
        <f>IF(B121="","",COUNTIFS(Comisia!$B$5:$B$1004,B121,Comisia!$D$5:$D$1004,"&lt;&gt;Invitat"))</f>
        <v/>
      </c>
      <c r="AA121" s="17" t="str">
        <f>IF(B121="","",TRIM(IF(COUNTIF($B$5:$B$504,B121)&gt;1,"Număr dublat. ","")&amp;IF(OR(E121="",J121=""),"Completează lucrarea și executantul. ","")&amp;IF(COUNTIFS(Comisia!$B$5:$B$1004,B121,Comisia!$D$5:$D$1004,"Președinte")&lt;&gt;1,"Comisia trebuie să aibă un președinte. ","")&amp;IF(AND(K121&lt;&gt;"",D121="La terminarea lucrărilor",N(Z121)&lt;3),"Comisia are mai puțin de 3 membri (HG 343/2017, art. 11). ","")&amp;IF(AND(Q121="Admisă",COUNTIFS(Constatări!$B$5:$B$1004,B121,Constatări!$K$5:$K$1004,"&lt;&gt;Remediat",Constatări!$F$5:$F$1004,"&lt;&gt;Minoră")&gt;0),"Recepția nu poate fi admisă cu defecte care afectează utilizarea nerezolvate (art. 18). ","")&amp;IF(AND(D121="De suspendare a recepției",Q121&lt;&gt;"Suspendată"),"La un PV de suspendare, decizia este «Suspendată». ","")&amp;IF(AND(Q121&lt;&gt;"",Q121&lt;&gt;"Suspendată",NOT(ISNUMBER(R121)),ISNUMBER(C121),Azi&gt;C121+3),"Investitorul nu a aprobat decizia în 3 zile (art. 19). ","")&amp;IF(AND(ISNUMBER(R121),ISNUMBER(C121),R121&gt;C121+3),"Aprobarea investitorului a venit după 3 zile. ","")&amp;IF(AND(Q121="Admisă",N(W121)&gt;0),N(W121)&amp;" constatări încă deschise: urmărește remedierea. ","")&amp;IF(AND(ISNUMBER(Y121),Azi&gt;=N(X121)-60,Azi&lt;=N(Y121)),"Garanția expiră: organizează recepția finală până la "&amp;RIGHT("0"&amp;DAY(Y121),2)&amp;"."&amp;RIGHT("0"&amp;MONTH(Y121),2)&amp;"."&amp;YEAR(Y121)&amp;". ","")))</f>
        <v/>
      </c>
    </row>
    <row r="122" spans="2:27" x14ac:dyDescent="0.2">
      <c r="B122" s="18"/>
      <c r="C122" s="19"/>
      <c r="D122" s="14"/>
      <c r="E122" s="14"/>
      <c r="F122" s="14"/>
      <c r="G122" s="14"/>
      <c r="H122" s="14"/>
      <c r="I122" s="14"/>
      <c r="J122" s="14"/>
      <c r="K122" s="14"/>
      <c r="L122" s="19"/>
      <c r="M122" s="19"/>
      <c r="N122" s="14"/>
      <c r="O122" s="20"/>
      <c r="P122" s="21"/>
      <c r="Q122" s="22"/>
      <c r="R122" s="19"/>
      <c r="S122" s="15"/>
      <c r="T122" s="14"/>
      <c r="U122" s="23" t="str">
        <f t="shared" si="4"/>
        <v/>
      </c>
      <c r="V122" s="23" t="str">
        <f t="shared" si="5"/>
        <v/>
      </c>
      <c r="W122" s="24" t="str">
        <f>IF(B122="","",COUNTIFS(Constatări!$B$5:$B$1004,B122,Constatări!$K$5:$K$1004,"&lt;&gt;Remediat"))</f>
        <v/>
      </c>
      <c r="X122" s="25" t="str">
        <f t="shared" si="6"/>
        <v/>
      </c>
      <c r="Y122" s="25" t="str">
        <f t="shared" si="7"/>
        <v/>
      </c>
      <c r="Z122" s="24" t="str">
        <f>IF(B122="","",COUNTIFS(Comisia!$B$5:$B$1004,B122,Comisia!$D$5:$D$1004,"&lt;&gt;Invitat"))</f>
        <v/>
      </c>
      <c r="AA122" s="17" t="str">
        <f>IF(B122="","",TRIM(IF(COUNTIF($B$5:$B$504,B122)&gt;1,"Număr dublat. ","")&amp;IF(OR(E122="",J122=""),"Completează lucrarea și executantul. ","")&amp;IF(COUNTIFS(Comisia!$B$5:$B$1004,B122,Comisia!$D$5:$D$1004,"Președinte")&lt;&gt;1,"Comisia trebuie să aibă un președinte. ","")&amp;IF(AND(K122&lt;&gt;"",D122="La terminarea lucrărilor",N(Z122)&lt;3),"Comisia are mai puțin de 3 membri (HG 343/2017, art. 11). ","")&amp;IF(AND(Q122="Admisă",COUNTIFS(Constatări!$B$5:$B$1004,B122,Constatări!$K$5:$K$1004,"&lt;&gt;Remediat",Constatări!$F$5:$F$1004,"&lt;&gt;Minoră")&gt;0),"Recepția nu poate fi admisă cu defecte care afectează utilizarea nerezolvate (art. 18). ","")&amp;IF(AND(D122="De suspendare a recepției",Q122&lt;&gt;"Suspendată"),"La un PV de suspendare, decizia este «Suspendată». ","")&amp;IF(AND(Q122&lt;&gt;"",Q122&lt;&gt;"Suspendată",NOT(ISNUMBER(R122)),ISNUMBER(C122),Azi&gt;C122+3),"Investitorul nu a aprobat decizia în 3 zile (art. 19). ","")&amp;IF(AND(ISNUMBER(R122),ISNUMBER(C122),R122&gt;C122+3),"Aprobarea investitorului a venit după 3 zile. ","")&amp;IF(AND(Q122="Admisă",N(W122)&gt;0),N(W122)&amp;" constatări încă deschise: urmărește remedierea. ","")&amp;IF(AND(ISNUMBER(Y122),Azi&gt;=N(X122)-60,Azi&lt;=N(Y122)),"Garanția expiră: organizează recepția finală până la "&amp;RIGHT("0"&amp;DAY(Y122),2)&amp;"."&amp;RIGHT("0"&amp;MONTH(Y122),2)&amp;"."&amp;YEAR(Y122)&amp;". ","")))</f>
        <v/>
      </c>
    </row>
    <row r="123" spans="2:27" x14ac:dyDescent="0.2">
      <c r="B123" s="18"/>
      <c r="C123" s="19"/>
      <c r="D123" s="14"/>
      <c r="E123" s="14"/>
      <c r="F123" s="14"/>
      <c r="G123" s="14"/>
      <c r="H123" s="14"/>
      <c r="I123" s="14"/>
      <c r="J123" s="14"/>
      <c r="K123" s="14"/>
      <c r="L123" s="19"/>
      <c r="M123" s="19"/>
      <c r="N123" s="14"/>
      <c r="O123" s="20"/>
      <c r="P123" s="21"/>
      <c r="Q123" s="22"/>
      <c r="R123" s="19"/>
      <c r="S123" s="15"/>
      <c r="T123" s="14"/>
      <c r="U123" s="23" t="str">
        <f t="shared" si="4"/>
        <v/>
      </c>
      <c r="V123" s="23" t="str">
        <f t="shared" si="5"/>
        <v/>
      </c>
      <c r="W123" s="24" t="str">
        <f>IF(B123="","",COUNTIFS(Constatări!$B$5:$B$1004,B123,Constatări!$K$5:$K$1004,"&lt;&gt;Remediat"))</f>
        <v/>
      </c>
      <c r="X123" s="25" t="str">
        <f t="shared" si="6"/>
        <v/>
      </c>
      <c r="Y123" s="25" t="str">
        <f t="shared" si="7"/>
        <v/>
      </c>
      <c r="Z123" s="24" t="str">
        <f>IF(B123="","",COUNTIFS(Comisia!$B$5:$B$1004,B123,Comisia!$D$5:$D$1004,"&lt;&gt;Invitat"))</f>
        <v/>
      </c>
      <c r="AA123" s="17" t="str">
        <f>IF(B123="","",TRIM(IF(COUNTIF($B$5:$B$504,B123)&gt;1,"Număr dublat. ","")&amp;IF(OR(E123="",J123=""),"Completează lucrarea și executantul. ","")&amp;IF(COUNTIFS(Comisia!$B$5:$B$1004,B123,Comisia!$D$5:$D$1004,"Președinte")&lt;&gt;1,"Comisia trebuie să aibă un președinte. ","")&amp;IF(AND(K123&lt;&gt;"",D123="La terminarea lucrărilor",N(Z123)&lt;3),"Comisia are mai puțin de 3 membri (HG 343/2017, art. 11). ","")&amp;IF(AND(Q123="Admisă",COUNTIFS(Constatări!$B$5:$B$1004,B123,Constatări!$K$5:$K$1004,"&lt;&gt;Remediat",Constatări!$F$5:$F$1004,"&lt;&gt;Minoră")&gt;0),"Recepția nu poate fi admisă cu defecte care afectează utilizarea nerezolvate (art. 18). ","")&amp;IF(AND(D123="De suspendare a recepției",Q123&lt;&gt;"Suspendată"),"La un PV de suspendare, decizia este «Suspendată». ","")&amp;IF(AND(Q123&lt;&gt;"",Q123&lt;&gt;"Suspendată",NOT(ISNUMBER(R123)),ISNUMBER(C123),Azi&gt;C123+3),"Investitorul nu a aprobat decizia în 3 zile (art. 19). ","")&amp;IF(AND(ISNUMBER(R123),ISNUMBER(C123),R123&gt;C123+3),"Aprobarea investitorului a venit după 3 zile. ","")&amp;IF(AND(Q123="Admisă",N(W123)&gt;0),N(W123)&amp;" constatări încă deschise: urmărește remedierea. ","")&amp;IF(AND(ISNUMBER(Y123),Azi&gt;=N(X123)-60,Azi&lt;=N(Y123)),"Garanția expiră: organizează recepția finală până la "&amp;RIGHT("0"&amp;DAY(Y123),2)&amp;"."&amp;RIGHT("0"&amp;MONTH(Y123),2)&amp;"."&amp;YEAR(Y123)&amp;". ","")))</f>
        <v/>
      </c>
    </row>
    <row r="124" spans="2:27" x14ac:dyDescent="0.2">
      <c r="B124" s="18"/>
      <c r="C124" s="19"/>
      <c r="D124" s="14"/>
      <c r="E124" s="14"/>
      <c r="F124" s="14"/>
      <c r="G124" s="14"/>
      <c r="H124" s="14"/>
      <c r="I124" s="14"/>
      <c r="J124" s="14"/>
      <c r="K124" s="14"/>
      <c r="L124" s="19"/>
      <c r="M124" s="19"/>
      <c r="N124" s="14"/>
      <c r="O124" s="20"/>
      <c r="P124" s="21"/>
      <c r="Q124" s="22"/>
      <c r="R124" s="19"/>
      <c r="S124" s="15"/>
      <c r="T124" s="14"/>
      <c r="U124" s="23" t="str">
        <f t="shared" si="4"/>
        <v/>
      </c>
      <c r="V124" s="23" t="str">
        <f t="shared" si="5"/>
        <v/>
      </c>
      <c r="W124" s="24" t="str">
        <f>IF(B124="","",COUNTIFS(Constatări!$B$5:$B$1004,B124,Constatări!$K$5:$K$1004,"&lt;&gt;Remediat"))</f>
        <v/>
      </c>
      <c r="X124" s="25" t="str">
        <f t="shared" si="6"/>
        <v/>
      </c>
      <c r="Y124" s="25" t="str">
        <f t="shared" si="7"/>
        <v/>
      </c>
      <c r="Z124" s="24" t="str">
        <f>IF(B124="","",COUNTIFS(Comisia!$B$5:$B$1004,B124,Comisia!$D$5:$D$1004,"&lt;&gt;Invitat"))</f>
        <v/>
      </c>
      <c r="AA124" s="17" t="str">
        <f>IF(B124="","",TRIM(IF(COUNTIF($B$5:$B$504,B124)&gt;1,"Număr dublat. ","")&amp;IF(OR(E124="",J124=""),"Completează lucrarea și executantul. ","")&amp;IF(COUNTIFS(Comisia!$B$5:$B$1004,B124,Comisia!$D$5:$D$1004,"Președinte")&lt;&gt;1,"Comisia trebuie să aibă un președinte. ","")&amp;IF(AND(K124&lt;&gt;"",D124="La terminarea lucrărilor",N(Z124)&lt;3),"Comisia are mai puțin de 3 membri (HG 343/2017, art. 11). ","")&amp;IF(AND(Q124="Admisă",COUNTIFS(Constatări!$B$5:$B$1004,B124,Constatări!$K$5:$K$1004,"&lt;&gt;Remediat",Constatări!$F$5:$F$1004,"&lt;&gt;Minoră")&gt;0),"Recepția nu poate fi admisă cu defecte care afectează utilizarea nerezolvate (art. 18). ","")&amp;IF(AND(D124="De suspendare a recepției",Q124&lt;&gt;"Suspendată"),"La un PV de suspendare, decizia este «Suspendată». ","")&amp;IF(AND(Q124&lt;&gt;"",Q124&lt;&gt;"Suspendată",NOT(ISNUMBER(R124)),ISNUMBER(C124),Azi&gt;C124+3),"Investitorul nu a aprobat decizia în 3 zile (art. 19). ","")&amp;IF(AND(ISNUMBER(R124),ISNUMBER(C124),R124&gt;C124+3),"Aprobarea investitorului a venit după 3 zile. ","")&amp;IF(AND(Q124="Admisă",N(W124)&gt;0),N(W124)&amp;" constatări încă deschise: urmărește remedierea. ","")&amp;IF(AND(ISNUMBER(Y124),Azi&gt;=N(X124)-60,Azi&lt;=N(Y124)),"Garanția expiră: organizează recepția finală până la "&amp;RIGHT("0"&amp;DAY(Y124),2)&amp;"."&amp;RIGHT("0"&amp;MONTH(Y124),2)&amp;"."&amp;YEAR(Y124)&amp;". ","")))</f>
        <v/>
      </c>
    </row>
    <row r="125" spans="2:27" x14ac:dyDescent="0.2">
      <c r="B125" s="18"/>
      <c r="C125" s="19"/>
      <c r="D125" s="14"/>
      <c r="E125" s="14"/>
      <c r="F125" s="14"/>
      <c r="G125" s="14"/>
      <c r="H125" s="14"/>
      <c r="I125" s="14"/>
      <c r="J125" s="14"/>
      <c r="K125" s="14"/>
      <c r="L125" s="19"/>
      <c r="M125" s="19"/>
      <c r="N125" s="14"/>
      <c r="O125" s="20"/>
      <c r="P125" s="21"/>
      <c r="Q125" s="22"/>
      <c r="R125" s="19"/>
      <c r="S125" s="15"/>
      <c r="T125" s="14"/>
      <c r="U125" s="23" t="str">
        <f t="shared" si="4"/>
        <v/>
      </c>
      <c r="V125" s="23" t="str">
        <f t="shared" si="5"/>
        <v/>
      </c>
      <c r="W125" s="24" t="str">
        <f>IF(B125="","",COUNTIFS(Constatări!$B$5:$B$1004,B125,Constatări!$K$5:$K$1004,"&lt;&gt;Remediat"))</f>
        <v/>
      </c>
      <c r="X125" s="25" t="str">
        <f t="shared" si="6"/>
        <v/>
      </c>
      <c r="Y125" s="25" t="str">
        <f t="shared" si="7"/>
        <v/>
      </c>
      <c r="Z125" s="24" t="str">
        <f>IF(B125="","",COUNTIFS(Comisia!$B$5:$B$1004,B125,Comisia!$D$5:$D$1004,"&lt;&gt;Invitat"))</f>
        <v/>
      </c>
      <c r="AA125" s="17" t="str">
        <f>IF(B125="","",TRIM(IF(COUNTIF($B$5:$B$504,B125)&gt;1,"Număr dublat. ","")&amp;IF(OR(E125="",J125=""),"Completează lucrarea și executantul. ","")&amp;IF(COUNTIFS(Comisia!$B$5:$B$1004,B125,Comisia!$D$5:$D$1004,"Președinte")&lt;&gt;1,"Comisia trebuie să aibă un președinte. ","")&amp;IF(AND(K125&lt;&gt;"",D125="La terminarea lucrărilor",N(Z125)&lt;3),"Comisia are mai puțin de 3 membri (HG 343/2017, art. 11). ","")&amp;IF(AND(Q125="Admisă",COUNTIFS(Constatări!$B$5:$B$1004,B125,Constatări!$K$5:$K$1004,"&lt;&gt;Remediat",Constatări!$F$5:$F$1004,"&lt;&gt;Minoră")&gt;0),"Recepția nu poate fi admisă cu defecte care afectează utilizarea nerezolvate (art. 18). ","")&amp;IF(AND(D125="De suspendare a recepției",Q125&lt;&gt;"Suspendată"),"La un PV de suspendare, decizia este «Suspendată». ","")&amp;IF(AND(Q125&lt;&gt;"",Q125&lt;&gt;"Suspendată",NOT(ISNUMBER(R125)),ISNUMBER(C125),Azi&gt;C125+3),"Investitorul nu a aprobat decizia în 3 zile (art. 19). ","")&amp;IF(AND(ISNUMBER(R125),ISNUMBER(C125),R125&gt;C125+3),"Aprobarea investitorului a venit după 3 zile. ","")&amp;IF(AND(Q125="Admisă",N(W125)&gt;0),N(W125)&amp;" constatări încă deschise: urmărește remedierea. ","")&amp;IF(AND(ISNUMBER(Y125),Azi&gt;=N(X125)-60,Azi&lt;=N(Y125)),"Garanția expiră: organizează recepția finală până la "&amp;RIGHT("0"&amp;DAY(Y125),2)&amp;"."&amp;RIGHT("0"&amp;MONTH(Y125),2)&amp;"."&amp;YEAR(Y125)&amp;". ","")))</f>
        <v/>
      </c>
    </row>
    <row r="126" spans="2:27" x14ac:dyDescent="0.2">
      <c r="B126" s="18"/>
      <c r="C126" s="19"/>
      <c r="D126" s="14"/>
      <c r="E126" s="14"/>
      <c r="F126" s="14"/>
      <c r="G126" s="14"/>
      <c r="H126" s="14"/>
      <c r="I126" s="14"/>
      <c r="J126" s="14"/>
      <c r="K126" s="14"/>
      <c r="L126" s="19"/>
      <c r="M126" s="19"/>
      <c r="N126" s="14"/>
      <c r="O126" s="20"/>
      <c r="P126" s="21"/>
      <c r="Q126" s="22"/>
      <c r="R126" s="19"/>
      <c r="S126" s="15"/>
      <c r="T126" s="14"/>
      <c r="U126" s="23" t="str">
        <f t="shared" si="4"/>
        <v/>
      </c>
      <c r="V126" s="23" t="str">
        <f t="shared" si="5"/>
        <v/>
      </c>
      <c r="W126" s="24" t="str">
        <f>IF(B126="","",COUNTIFS(Constatări!$B$5:$B$1004,B126,Constatări!$K$5:$K$1004,"&lt;&gt;Remediat"))</f>
        <v/>
      </c>
      <c r="X126" s="25" t="str">
        <f t="shared" si="6"/>
        <v/>
      </c>
      <c r="Y126" s="25" t="str">
        <f t="shared" si="7"/>
        <v/>
      </c>
      <c r="Z126" s="24" t="str">
        <f>IF(B126="","",COUNTIFS(Comisia!$B$5:$B$1004,B126,Comisia!$D$5:$D$1004,"&lt;&gt;Invitat"))</f>
        <v/>
      </c>
      <c r="AA126" s="17" t="str">
        <f>IF(B126="","",TRIM(IF(COUNTIF($B$5:$B$504,B126)&gt;1,"Număr dublat. ","")&amp;IF(OR(E126="",J126=""),"Completează lucrarea și executantul. ","")&amp;IF(COUNTIFS(Comisia!$B$5:$B$1004,B126,Comisia!$D$5:$D$1004,"Președinte")&lt;&gt;1,"Comisia trebuie să aibă un președinte. ","")&amp;IF(AND(K126&lt;&gt;"",D126="La terminarea lucrărilor",N(Z126)&lt;3),"Comisia are mai puțin de 3 membri (HG 343/2017, art. 11). ","")&amp;IF(AND(Q126="Admisă",COUNTIFS(Constatări!$B$5:$B$1004,B126,Constatări!$K$5:$K$1004,"&lt;&gt;Remediat",Constatări!$F$5:$F$1004,"&lt;&gt;Minoră")&gt;0),"Recepția nu poate fi admisă cu defecte care afectează utilizarea nerezolvate (art. 18). ","")&amp;IF(AND(D126="De suspendare a recepției",Q126&lt;&gt;"Suspendată"),"La un PV de suspendare, decizia este «Suspendată». ","")&amp;IF(AND(Q126&lt;&gt;"",Q126&lt;&gt;"Suspendată",NOT(ISNUMBER(R126)),ISNUMBER(C126),Azi&gt;C126+3),"Investitorul nu a aprobat decizia în 3 zile (art. 19). ","")&amp;IF(AND(ISNUMBER(R126),ISNUMBER(C126),R126&gt;C126+3),"Aprobarea investitorului a venit după 3 zile. ","")&amp;IF(AND(Q126="Admisă",N(W126)&gt;0),N(W126)&amp;" constatări încă deschise: urmărește remedierea. ","")&amp;IF(AND(ISNUMBER(Y126),Azi&gt;=N(X126)-60,Azi&lt;=N(Y126)),"Garanția expiră: organizează recepția finală până la "&amp;RIGHT("0"&amp;DAY(Y126),2)&amp;"."&amp;RIGHT("0"&amp;MONTH(Y126),2)&amp;"."&amp;YEAR(Y126)&amp;". ","")))</f>
        <v/>
      </c>
    </row>
    <row r="127" spans="2:27" x14ac:dyDescent="0.2">
      <c r="B127" s="18"/>
      <c r="C127" s="19"/>
      <c r="D127" s="14"/>
      <c r="E127" s="14"/>
      <c r="F127" s="14"/>
      <c r="G127" s="14"/>
      <c r="H127" s="14"/>
      <c r="I127" s="14"/>
      <c r="J127" s="14"/>
      <c r="K127" s="14"/>
      <c r="L127" s="19"/>
      <c r="M127" s="19"/>
      <c r="N127" s="14"/>
      <c r="O127" s="20"/>
      <c r="P127" s="21"/>
      <c r="Q127" s="22"/>
      <c r="R127" s="19"/>
      <c r="S127" s="15"/>
      <c r="T127" s="14"/>
      <c r="U127" s="23" t="str">
        <f t="shared" si="4"/>
        <v/>
      </c>
      <c r="V127" s="23" t="str">
        <f t="shared" si="5"/>
        <v/>
      </c>
      <c r="W127" s="24" t="str">
        <f>IF(B127="","",COUNTIFS(Constatări!$B$5:$B$1004,B127,Constatări!$K$5:$K$1004,"&lt;&gt;Remediat"))</f>
        <v/>
      </c>
      <c r="X127" s="25" t="str">
        <f t="shared" si="6"/>
        <v/>
      </c>
      <c r="Y127" s="25" t="str">
        <f t="shared" si="7"/>
        <v/>
      </c>
      <c r="Z127" s="24" t="str">
        <f>IF(B127="","",COUNTIFS(Comisia!$B$5:$B$1004,B127,Comisia!$D$5:$D$1004,"&lt;&gt;Invitat"))</f>
        <v/>
      </c>
      <c r="AA127" s="17" t="str">
        <f>IF(B127="","",TRIM(IF(COUNTIF($B$5:$B$504,B127)&gt;1,"Număr dublat. ","")&amp;IF(OR(E127="",J127=""),"Completează lucrarea și executantul. ","")&amp;IF(COUNTIFS(Comisia!$B$5:$B$1004,B127,Comisia!$D$5:$D$1004,"Președinte")&lt;&gt;1,"Comisia trebuie să aibă un președinte. ","")&amp;IF(AND(K127&lt;&gt;"",D127="La terminarea lucrărilor",N(Z127)&lt;3),"Comisia are mai puțin de 3 membri (HG 343/2017, art. 11). ","")&amp;IF(AND(Q127="Admisă",COUNTIFS(Constatări!$B$5:$B$1004,B127,Constatări!$K$5:$K$1004,"&lt;&gt;Remediat",Constatări!$F$5:$F$1004,"&lt;&gt;Minoră")&gt;0),"Recepția nu poate fi admisă cu defecte care afectează utilizarea nerezolvate (art. 18). ","")&amp;IF(AND(D127="De suspendare a recepției",Q127&lt;&gt;"Suspendată"),"La un PV de suspendare, decizia este «Suspendată». ","")&amp;IF(AND(Q127&lt;&gt;"",Q127&lt;&gt;"Suspendată",NOT(ISNUMBER(R127)),ISNUMBER(C127),Azi&gt;C127+3),"Investitorul nu a aprobat decizia în 3 zile (art. 19). ","")&amp;IF(AND(ISNUMBER(R127),ISNUMBER(C127),R127&gt;C127+3),"Aprobarea investitorului a venit după 3 zile. ","")&amp;IF(AND(Q127="Admisă",N(W127)&gt;0),N(W127)&amp;" constatări încă deschise: urmărește remedierea. ","")&amp;IF(AND(ISNUMBER(Y127),Azi&gt;=N(X127)-60,Azi&lt;=N(Y127)),"Garanția expiră: organizează recepția finală până la "&amp;RIGHT("0"&amp;DAY(Y127),2)&amp;"."&amp;RIGHT("0"&amp;MONTH(Y127),2)&amp;"."&amp;YEAR(Y127)&amp;". ","")))</f>
        <v/>
      </c>
    </row>
    <row r="128" spans="2:27" x14ac:dyDescent="0.2">
      <c r="B128" s="18"/>
      <c r="C128" s="19"/>
      <c r="D128" s="14"/>
      <c r="E128" s="14"/>
      <c r="F128" s="14"/>
      <c r="G128" s="14"/>
      <c r="H128" s="14"/>
      <c r="I128" s="14"/>
      <c r="J128" s="14"/>
      <c r="K128" s="14"/>
      <c r="L128" s="19"/>
      <c r="M128" s="19"/>
      <c r="N128" s="14"/>
      <c r="O128" s="20"/>
      <c r="P128" s="21"/>
      <c r="Q128" s="22"/>
      <c r="R128" s="19"/>
      <c r="S128" s="15"/>
      <c r="T128" s="14"/>
      <c r="U128" s="23" t="str">
        <f t="shared" si="4"/>
        <v/>
      </c>
      <c r="V128" s="23" t="str">
        <f t="shared" si="5"/>
        <v/>
      </c>
      <c r="W128" s="24" t="str">
        <f>IF(B128="","",COUNTIFS(Constatări!$B$5:$B$1004,B128,Constatări!$K$5:$K$1004,"&lt;&gt;Remediat"))</f>
        <v/>
      </c>
      <c r="X128" s="25" t="str">
        <f t="shared" si="6"/>
        <v/>
      </c>
      <c r="Y128" s="25" t="str">
        <f t="shared" si="7"/>
        <v/>
      </c>
      <c r="Z128" s="24" t="str">
        <f>IF(B128="","",COUNTIFS(Comisia!$B$5:$B$1004,B128,Comisia!$D$5:$D$1004,"&lt;&gt;Invitat"))</f>
        <v/>
      </c>
      <c r="AA128" s="17" t="str">
        <f>IF(B128="","",TRIM(IF(COUNTIF($B$5:$B$504,B128)&gt;1,"Număr dublat. ","")&amp;IF(OR(E128="",J128=""),"Completează lucrarea și executantul. ","")&amp;IF(COUNTIFS(Comisia!$B$5:$B$1004,B128,Comisia!$D$5:$D$1004,"Președinte")&lt;&gt;1,"Comisia trebuie să aibă un președinte. ","")&amp;IF(AND(K128&lt;&gt;"",D128="La terminarea lucrărilor",N(Z128)&lt;3),"Comisia are mai puțin de 3 membri (HG 343/2017, art. 11). ","")&amp;IF(AND(Q128="Admisă",COUNTIFS(Constatări!$B$5:$B$1004,B128,Constatări!$K$5:$K$1004,"&lt;&gt;Remediat",Constatări!$F$5:$F$1004,"&lt;&gt;Minoră")&gt;0),"Recepția nu poate fi admisă cu defecte care afectează utilizarea nerezolvate (art. 18). ","")&amp;IF(AND(D128="De suspendare a recepției",Q128&lt;&gt;"Suspendată"),"La un PV de suspendare, decizia este «Suspendată». ","")&amp;IF(AND(Q128&lt;&gt;"",Q128&lt;&gt;"Suspendată",NOT(ISNUMBER(R128)),ISNUMBER(C128),Azi&gt;C128+3),"Investitorul nu a aprobat decizia în 3 zile (art. 19). ","")&amp;IF(AND(ISNUMBER(R128),ISNUMBER(C128),R128&gt;C128+3),"Aprobarea investitorului a venit după 3 zile. ","")&amp;IF(AND(Q128="Admisă",N(W128)&gt;0),N(W128)&amp;" constatări încă deschise: urmărește remedierea. ","")&amp;IF(AND(ISNUMBER(Y128),Azi&gt;=N(X128)-60,Azi&lt;=N(Y128)),"Garanția expiră: organizează recepția finală până la "&amp;RIGHT("0"&amp;DAY(Y128),2)&amp;"."&amp;RIGHT("0"&amp;MONTH(Y128),2)&amp;"."&amp;YEAR(Y128)&amp;". ","")))</f>
        <v/>
      </c>
    </row>
    <row r="129" spans="2:27" x14ac:dyDescent="0.2">
      <c r="B129" s="18"/>
      <c r="C129" s="19"/>
      <c r="D129" s="14"/>
      <c r="E129" s="14"/>
      <c r="F129" s="14"/>
      <c r="G129" s="14"/>
      <c r="H129" s="14"/>
      <c r="I129" s="14"/>
      <c r="J129" s="14"/>
      <c r="K129" s="14"/>
      <c r="L129" s="19"/>
      <c r="M129" s="19"/>
      <c r="N129" s="14"/>
      <c r="O129" s="20"/>
      <c r="P129" s="21"/>
      <c r="Q129" s="22"/>
      <c r="R129" s="19"/>
      <c r="S129" s="15"/>
      <c r="T129" s="14"/>
      <c r="U129" s="23" t="str">
        <f t="shared" si="4"/>
        <v/>
      </c>
      <c r="V129" s="23" t="str">
        <f t="shared" si="5"/>
        <v/>
      </c>
      <c r="W129" s="24" t="str">
        <f>IF(B129="","",COUNTIFS(Constatări!$B$5:$B$1004,B129,Constatări!$K$5:$K$1004,"&lt;&gt;Remediat"))</f>
        <v/>
      </c>
      <c r="X129" s="25" t="str">
        <f t="shared" si="6"/>
        <v/>
      </c>
      <c r="Y129" s="25" t="str">
        <f t="shared" si="7"/>
        <v/>
      </c>
      <c r="Z129" s="24" t="str">
        <f>IF(B129="","",COUNTIFS(Comisia!$B$5:$B$1004,B129,Comisia!$D$5:$D$1004,"&lt;&gt;Invitat"))</f>
        <v/>
      </c>
      <c r="AA129" s="17" t="str">
        <f>IF(B129="","",TRIM(IF(COUNTIF($B$5:$B$504,B129)&gt;1,"Număr dublat. ","")&amp;IF(OR(E129="",J129=""),"Completează lucrarea și executantul. ","")&amp;IF(COUNTIFS(Comisia!$B$5:$B$1004,B129,Comisia!$D$5:$D$1004,"Președinte")&lt;&gt;1,"Comisia trebuie să aibă un președinte. ","")&amp;IF(AND(K129&lt;&gt;"",D129="La terminarea lucrărilor",N(Z129)&lt;3),"Comisia are mai puțin de 3 membri (HG 343/2017, art. 11). ","")&amp;IF(AND(Q129="Admisă",COUNTIFS(Constatări!$B$5:$B$1004,B129,Constatări!$K$5:$K$1004,"&lt;&gt;Remediat",Constatări!$F$5:$F$1004,"&lt;&gt;Minoră")&gt;0),"Recepția nu poate fi admisă cu defecte care afectează utilizarea nerezolvate (art. 18). ","")&amp;IF(AND(D129="De suspendare a recepției",Q129&lt;&gt;"Suspendată"),"La un PV de suspendare, decizia este «Suspendată». ","")&amp;IF(AND(Q129&lt;&gt;"",Q129&lt;&gt;"Suspendată",NOT(ISNUMBER(R129)),ISNUMBER(C129),Azi&gt;C129+3),"Investitorul nu a aprobat decizia în 3 zile (art. 19). ","")&amp;IF(AND(ISNUMBER(R129),ISNUMBER(C129),R129&gt;C129+3),"Aprobarea investitorului a venit după 3 zile. ","")&amp;IF(AND(Q129="Admisă",N(W129)&gt;0),N(W129)&amp;" constatări încă deschise: urmărește remedierea. ","")&amp;IF(AND(ISNUMBER(Y129),Azi&gt;=N(X129)-60,Azi&lt;=N(Y129)),"Garanția expiră: organizează recepția finală până la "&amp;RIGHT("0"&amp;DAY(Y129),2)&amp;"."&amp;RIGHT("0"&amp;MONTH(Y129),2)&amp;"."&amp;YEAR(Y129)&amp;". ","")))</f>
        <v/>
      </c>
    </row>
    <row r="130" spans="2:27" x14ac:dyDescent="0.2">
      <c r="B130" s="18"/>
      <c r="C130" s="19"/>
      <c r="D130" s="14"/>
      <c r="E130" s="14"/>
      <c r="F130" s="14"/>
      <c r="G130" s="14"/>
      <c r="H130" s="14"/>
      <c r="I130" s="14"/>
      <c r="J130" s="14"/>
      <c r="K130" s="14"/>
      <c r="L130" s="19"/>
      <c r="M130" s="19"/>
      <c r="N130" s="14"/>
      <c r="O130" s="20"/>
      <c r="P130" s="21"/>
      <c r="Q130" s="22"/>
      <c r="R130" s="19"/>
      <c r="S130" s="15"/>
      <c r="T130" s="14"/>
      <c r="U130" s="23" t="str">
        <f t="shared" si="4"/>
        <v/>
      </c>
      <c r="V130" s="23" t="str">
        <f t="shared" si="5"/>
        <v/>
      </c>
      <c r="W130" s="24" t="str">
        <f>IF(B130="","",COUNTIFS(Constatări!$B$5:$B$1004,B130,Constatări!$K$5:$K$1004,"&lt;&gt;Remediat"))</f>
        <v/>
      </c>
      <c r="X130" s="25" t="str">
        <f t="shared" si="6"/>
        <v/>
      </c>
      <c r="Y130" s="25" t="str">
        <f t="shared" si="7"/>
        <v/>
      </c>
      <c r="Z130" s="24" t="str">
        <f>IF(B130="","",COUNTIFS(Comisia!$B$5:$B$1004,B130,Comisia!$D$5:$D$1004,"&lt;&gt;Invitat"))</f>
        <v/>
      </c>
      <c r="AA130" s="17" t="str">
        <f>IF(B130="","",TRIM(IF(COUNTIF($B$5:$B$504,B130)&gt;1,"Număr dublat. ","")&amp;IF(OR(E130="",J130=""),"Completează lucrarea și executantul. ","")&amp;IF(COUNTIFS(Comisia!$B$5:$B$1004,B130,Comisia!$D$5:$D$1004,"Președinte")&lt;&gt;1,"Comisia trebuie să aibă un președinte. ","")&amp;IF(AND(K130&lt;&gt;"",D130="La terminarea lucrărilor",N(Z130)&lt;3),"Comisia are mai puțin de 3 membri (HG 343/2017, art. 11). ","")&amp;IF(AND(Q130="Admisă",COUNTIFS(Constatări!$B$5:$B$1004,B130,Constatări!$K$5:$K$1004,"&lt;&gt;Remediat",Constatări!$F$5:$F$1004,"&lt;&gt;Minoră")&gt;0),"Recepția nu poate fi admisă cu defecte care afectează utilizarea nerezolvate (art. 18). ","")&amp;IF(AND(D130="De suspendare a recepției",Q130&lt;&gt;"Suspendată"),"La un PV de suspendare, decizia este «Suspendată». ","")&amp;IF(AND(Q130&lt;&gt;"",Q130&lt;&gt;"Suspendată",NOT(ISNUMBER(R130)),ISNUMBER(C130),Azi&gt;C130+3),"Investitorul nu a aprobat decizia în 3 zile (art. 19). ","")&amp;IF(AND(ISNUMBER(R130),ISNUMBER(C130),R130&gt;C130+3),"Aprobarea investitorului a venit după 3 zile. ","")&amp;IF(AND(Q130="Admisă",N(W130)&gt;0),N(W130)&amp;" constatări încă deschise: urmărește remedierea. ","")&amp;IF(AND(ISNUMBER(Y130),Azi&gt;=N(X130)-60,Azi&lt;=N(Y130)),"Garanția expiră: organizează recepția finală până la "&amp;RIGHT("0"&amp;DAY(Y130),2)&amp;"."&amp;RIGHT("0"&amp;MONTH(Y130),2)&amp;"."&amp;YEAR(Y130)&amp;". ","")))</f>
        <v/>
      </c>
    </row>
    <row r="131" spans="2:27" x14ac:dyDescent="0.2">
      <c r="B131" s="18"/>
      <c r="C131" s="19"/>
      <c r="D131" s="14"/>
      <c r="E131" s="14"/>
      <c r="F131" s="14"/>
      <c r="G131" s="14"/>
      <c r="H131" s="14"/>
      <c r="I131" s="14"/>
      <c r="J131" s="14"/>
      <c r="K131" s="14"/>
      <c r="L131" s="19"/>
      <c r="M131" s="19"/>
      <c r="N131" s="14"/>
      <c r="O131" s="20"/>
      <c r="P131" s="21"/>
      <c r="Q131" s="22"/>
      <c r="R131" s="19"/>
      <c r="S131" s="15"/>
      <c r="T131" s="14"/>
      <c r="U131" s="23" t="str">
        <f t="shared" si="4"/>
        <v/>
      </c>
      <c r="V131" s="23" t="str">
        <f t="shared" si="5"/>
        <v/>
      </c>
      <c r="W131" s="24" t="str">
        <f>IF(B131="","",COUNTIFS(Constatări!$B$5:$B$1004,B131,Constatări!$K$5:$K$1004,"&lt;&gt;Remediat"))</f>
        <v/>
      </c>
      <c r="X131" s="25" t="str">
        <f t="shared" si="6"/>
        <v/>
      </c>
      <c r="Y131" s="25" t="str">
        <f t="shared" si="7"/>
        <v/>
      </c>
      <c r="Z131" s="24" t="str">
        <f>IF(B131="","",COUNTIFS(Comisia!$B$5:$B$1004,B131,Comisia!$D$5:$D$1004,"&lt;&gt;Invitat"))</f>
        <v/>
      </c>
      <c r="AA131" s="17" t="str">
        <f>IF(B131="","",TRIM(IF(COUNTIF($B$5:$B$504,B131)&gt;1,"Număr dublat. ","")&amp;IF(OR(E131="",J131=""),"Completează lucrarea și executantul. ","")&amp;IF(COUNTIFS(Comisia!$B$5:$B$1004,B131,Comisia!$D$5:$D$1004,"Președinte")&lt;&gt;1,"Comisia trebuie să aibă un președinte. ","")&amp;IF(AND(K131&lt;&gt;"",D131="La terminarea lucrărilor",N(Z131)&lt;3),"Comisia are mai puțin de 3 membri (HG 343/2017, art. 11). ","")&amp;IF(AND(Q131="Admisă",COUNTIFS(Constatări!$B$5:$B$1004,B131,Constatări!$K$5:$K$1004,"&lt;&gt;Remediat",Constatări!$F$5:$F$1004,"&lt;&gt;Minoră")&gt;0),"Recepția nu poate fi admisă cu defecte care afectează utilizarea nerezolvate (art. 18). ","")&amp;IF(AND(D131="De suspendare a recepției",Q131&lt;&gt;"Suspendată"),"La un PV de suspendare, decizia este «Suspendată». ","")&amp;IF(AND(Q131&lt;&gt;"",Q131&lt;&gt;"Suspendată",NOT(ISNUMBER(R131)),ISNUMBER(C131),Azi&gt;C131+3),"Investitorul nu a aprobat decizia în 3 zile (art. 19). ","")&amp;IF(AND(ISNUMBER(R131),ISNUMBER(C131),R131&gt;C131+3),"Aprobarea investitorului a venit după 3 zile. ","")&amp;IF(AND(Q131="Admisă",N(W131)&gt;0),N(W131)&amp;" constatări încă deschise: urmărește remedierea. ","")&amp;IF(AND(ISNUMBER(Y131),Azi&gt;=N(X131)-60,Azi&lt;=N(Y131)),"Garanția expiră: organizează recepția finală până la "&amp;RIGHT("0"&amp;DAY(Y131),2)&amp;"."&amp;RIGHT("0"&amp;MONTH(Y131),2)&amp;"."&amp;YEAR(Y131)&amp;". ","")))</f>
        <v/>
      </c>
    </row>
    <row r="132" spans="2:27" x14ac:dyDescent="0.2">
      <c r="B132" s="18"/>
      <c r="C132" s="19"/>
      <c r="D132" s="14"/>
      <c r="E132" s="14"/>
      <c r="F132" s="14"/>
      <c r="G132" s="14"/>
      <c r="H132" s="14"/>
      <c r="I132" s="14"/>
      <c r="J132" s="14"/>
      <c r="K132" s="14"/>
      <c r="L132" s="19"/>
      <c r="M132" s="19"/>
      <c r="N132" s="14"/>
      <c r="O132" s="20"/>
      <c r="P132" s="21"/>
      <c r="Q132" s="22"/>
      <c r="R132" s="19"/>
      <c r="S132" s="15"/>
      <c r="T132" s="14"/>
      <c r="U132" s="23" t="str">
        <f t="shared" si="4"/>
        <v/>
      </c>
      <c r="V132" s="23" t="str">
        <f t="shared" si="5"/>
        <v/>
      </c>
      <c r="W132" s="24" t="str">
        <f>IF(B132="","",COUNTIFS(Constatări!$B$5:$B$1004,B132,Constatări!$K$5:$K$1004,"&lt;&gt;Remediat"))</f>
        <v/>
      </c>
      <c r="X132" s="25" t="str">
        <f t="shared" si="6"/>
        <v/>
      </c>
      <c r="Y132" s="25" t="str">
        <f t="shared" si="7"/>
        <v/>
      </c>
      <c r="Z132" s="24" t="str">
        <f>IF(B132="","",COUNTIFS(Comisia!$B$5:$B$1004,B132,Comisia!$D$5:$D$1004,"&lt;&gt;Invitat"))</f>
        <v/>
      </c>
      <c r="AA132" s="17" t="str">
        <f>IF(B132="","",TRIM(IF(COUNTIF($B$5:$B$504,B132)&gt;1,"Număr dublat. ","")&amp;IF(OR(E132="",J132=""),"Completează lucrarea și executantul. ","")&amp;IF(COUNTIFS(Comisia!$B$5:$B$1004,B132,Comisia!$D$5:$D$1004,"Președinte")&lt;&gt;1,"Comisia trebuie să aibă un președinte. ","")&amp;IF(AND(K132&lt;&gt;"",D132="La terminarea lucrărilor",N(Z132)&lt;3),"Comisia are mai puțin de 3 membri (HG 343/2017, art. 11). ","")&amp;IF(AND(Q132="Admisă",COUNTIFS(Constatări!$B$5:$B$1004,B132,Constatări!$K$5:$K$1004,"&lt;&gt;Remediat",Constatări!$F$5:$F$1004,"&lt;&gt;Minoră")&gt;0),"Recepția nu poate fi admisă cu defecte care afectează utilizarea nerezolvate (art. 18). ","")&amp;IF(AND(D132="De suspendare a recepției",Q132&lt;&gt;"Suspendată"),"La un PV de suspendare, decizia este «Suspendată». ","")&amp;IF(AND(Q132&lt;&gt;"",Q132&lt;&gt;"Suspendată",NOT(ISNUMBER(R132)),ISNUMBER(C132),Azi&gt;C132+3),"Investitorul nu a aprobat decizia în 3 zile (art. 19). ","")&amp;IF(AND(ISNUMBER(R132),ISNUMBER(C132),R132&gt;C132+3),"Aprobarea investitorului a venit după 3 zile. ","")&amp;IF(AND(Q132="Admisă",N(W132)&gt;0),N(W132)&amp;" constatări încă deschise: urmărește remedierea. ","")&amp;IF(AND(ISNUMBER(Y132),Azi&gt;=N(X132)-60,Azi&lt;=N(Y132)),"Garanția expiră: organizează recepția finală până la "&amp;RIGHT("0"&amp;DAY(Y132),2)&amp;"."&amp;RIGHT("0"&amp;MONTH(Y132),2)&amp;"."&amp;YEAR(Y132)&amp;". ","")))</f>
        <v/>
      </c>
    </row>
    <row r="133" spans="2:27" x14ac:dyDescent="0.2">
      <c r="B133" s="18"/>
      <c r="C133" s="19"/>
      <c r="D133" s="14"/>
      <c r="E133" s="14"/>
      <c r="F133" s="14"/>
      <c r="G133" s="14"/>
      <c r="H133" s="14"/>
      <c r="I133" s="14"/>
      <c r="J133" s="14"/>
      <c r="K133" s="14"/>
      <c r="L133" s="19"/>
      <c r="M133" s="19"/>
      <c r="N133" s="14"/>
      <c r="O133" s="20"/>
      <c r="P133" s="21"/>
      <c r="Q133" s="22"/>
      <c r="R133" s="19"/>
      <c r="S133" s="15"/>
      <c r="T133" s="14"/>
      <c r="U133" s="23" t="str">
        <f t="shared" ref="U133:U196" si="8">IF(B133="","",ROUND(N(O133)*N(P133),2))</f>
        <v/>
      </c>
      <c r="V133" s="23" t="str">
        <f t="shared" ref="V133:V196" si="9">IF(B133="","",N(O133)+N(U133))</f>
        <v/>
      </c>
      <c r="W133" s="24" t="str">
        <f>IF(B133="","",COUNTIFS(Constatări!$B$5:$B$1004,B133,Constatări!$K$5:$K$1004,"&lt;&gt;Remediat"))</f>
        <v/>
      </c>
      <c r="X133" s="25" t="str">
        <f t="shared" ref="X133:X196" si="10">IF(OR(B133="",D133&lt;&gt;"La terminarea lucrărilor",Q133&lt;&gt;"Admisă",NOT(ISNUMBER(R133)),N(S133)=0),"",EDATE(R133,S133))</f>
        <v/>
      </c>
      <c r="Y133" s="25" t="str">
        <f t="shared" ref="Y133:Y196" si="11">IF(ISNUMBER(X133),X133+10,"")</f>
        <v/>
      </c>
      <c r="Z133" s="24" t="str">
        <f>IF(B133="","",COUNTIFS(Comisia!$B$5:$B$1004,B133,Comisia!$D$5:$D$1004,"&lt;&gt;Invitat"))</f>
        <v/>
      </c>
      <c r="AA133" s="17" t="str">
        <f>IF(B133="","",TRIM(IF(COUNTIF($B$5:$B$504,B133)&gt;1,"Număr dublat. ","")&amp;IF(OR(E133="",J133=""),"Completează lucrarea și executantul. ","")&amp;IF(COUNTIFS(Comisia!$B$5:$B$1004,B133,Comisia!$D$5:$D$1004,"Președinte")&lt;&gt;1,"Comisia trebuie să aibă un președinte. ","")&amp;IF(AND(K133&lt;&gt;"",D133="La terminarea lucrărilor",N(Z133)&lt;3),"Comisia are mai puțin de 3 membri (HG 343/2017, art. 11). ","")&amp;IF(AND(Q133="Admisă",COUNTIFS(Constatări!$B$5:$B$1004,B133,Constatări!$K$5:$K$1004,"&lt;&gt;Remediat",Constatări!$F$5:$F$1004,"&lt;&gt;Minoră")&gt;0),"Recepția nu poate fi admisă cu defecte care afectează utilizarea nerezolvate (art. 18). ","")&amp;IF(AND(D133="De suspendare a recepției",Q133&lt;&gt;"Suspendată"),"La un PV de suspendare, decizia este «Suspendată». ","")&amp;IF(AND(Q133&lt;&gt;"",Q133&lt;&gt;"Suspendată",NOT(ISNUMBER(R133)),ISNUMBER(C133),Azi&gt;C133+3),"Investitorul nu a aprobat decizia în 3 zile (art. 19). ","")&amp;IF(AND(ISNUMBER(R133),ISNUMBER(C133),R133&gt;C133+3),"Aprobarea investitorului a venit după 3 zile. ","")&amp;IF(AND(Q133="Admisă",N(W133)&gt;0),N(W133)&amp;" constatări încă deschise: urmărește remedierea. ","")&amp;IF(AND(ISNUMBER(Y133),Azi&gt;=N(X133)-60,Azi&lt;=N(Y133)),"Garanția expiră: organizează recepția finală până la "&amp;RIGHT("0"&amp;DAY(Y133),2)&amp;"."&amp;RIGHT("0"&amp;MONTH(Y133),2)&amp;"."&amp;YEAR(Y133)&amp;". ","")))</f>
        <v/>
      </c>
    </row>
    <row r="134" spans="2:27" x14ac:dyDescent="0.2">
      <c r="B134" s="18"/>
      <c r="C134" s="19"/>
      <c r="D134" s="14"/>
      <c r="E134" s="14"/>
      <c r="F134" s="14"/>
      <c r="G134" s="14"/>
      <c r="H134" s="14"/>
      <c r="I134" s="14"/>
      <c r="J134" s="14"/>
      <c r="K134" s="14"/>
      <c r="L134" s="19"/>
      <c r="M134" s="19"/>
      <c r="N134" s="14"/>
      <c r="O134" s="20"/>
      <c r="P134" s="21"/>
      <c r="Q134" s="22"/>
      <c r="R134" s="19"/>
      <c r="S134" s="15"/>
      <c r="T134" s="14"/>
      <c r="U134" s="23" t="str">
        <f t="shared" si="8"/>
        <v/>
      </c>
      <c r="V134" s="23" t="str">
        <f t="shared" si="9"/>
        <v/>
      </c>
      <c r="W134" s="24" t="str">
        <f>IF(B134="","",COUNTIFS(Constatări!$B$5:$B$1004,B134,Constatări!$K$5:$K$1004,"&lt;&gt;Remediat"))</f>
        <v/>
      </c>
      <c r="X134" s="25" t="str">
        <f t="shared" si="10"/>
        <v/>
      </c>
      <c r="Y134" s="25" t="str">
        <f t="shared" si="11"/>
        <v/>
      </c>
      <c r="Z134" s="24" t="str">
        <f>IF(B134="","",COUNTIFS(Comisia!$B$5:$B$1004,B134,Comisia!$D$5:$D$1004,"&lt;&gt;Invitat"))</f>
        <v/>
      </c>
      <c r="AA134" s="17" t="str">
        <f>IF(B134="","",TRIM(IF(COUNTIF($B$5:$B$504,B134)&gt;1,"Număr dublat. ","")&amp;IF(OR(E134="",J134=""),"Completează lucrarea și executantul. ","")&amp;IF(COUNTIFS(Comisia!$B$5:$B$1004,B134,Comisia!$D$5:$D$1004,"Președinte")&lt;&gt;1,"Comisia trebuie să aibă un președinte. ","")&amp;IF(AND(K134&lt;&gt;"",D134="La terminarea lucrărilor",N(Z134)&lt;3),"Comisia are mai puțin de 3 membri (HG 343/2017, art. 11). ","")&amp;IF(AND(Q134="Admisă",COUNTIFS(Constatări!$B$5:$B$1004,B134,Constatări!$K$5:$K$1004,"&lt;&gt;Remediat",Constatări!$F$5:$F$1004,"&lt;&gt;Minoră")&gt;0),"Recepția nu poate fi admisă cu defecte care afectează utilizarea nerezolvate (art. 18). ","")&amp;IF(AND(D134="De suspendare a recepției",Q134&lt;&gt;"Suspendată"),"La un PV de suspendare, decizia este «Suspendată». ","")&amp;IF(AND(Q134&lt;&gt;"",Q134&lt;&gt;"Suspendată",NOT(ISNUMBER(R134)),ISNUMBER(C134),Azi&gt;C134+3),"Investitorul nu a aprobat decizia în 3 zile (art. 19). ","")&amp;IF(AND(ISNUMBER(R134),ISNUMBER(C134),R134&gt;C134+3),"Aprobarea investitorului a venit după 3 zile. ","")&amp;IF(AND(Q134="Admisă",N(W134)&gt;0),N(W134)&amp;" constatări încă deschise: urmărește remedierea. ","")&amp;IF(AND(ISNUMBER(Y134),Azi&gt;=N(X134)-60,Azi&lt;=N(Y134)),"Garanția expiră: organizează recepția finală până la "&amp;RIGHT("0"&amp;DAY(Y134),2)&amp;"."&amp;RIGHT("0"&amp;MONTH(Y134),2)&amp;"."&amp;YEAR(Y134)&amp;". ","")))</f>
        <v/>
      </c>
    </row>
    <row r="135" spans="2:27" x14ac:dyDescent="0.2">
      <c r="B135" s="18"/>
      <c r="C135" s="19"/>
      <c r="D135" s="14"/>
      <c r="E135" s="14"/>
      <c r="F135" s="14"/>
      <c r="G135" s="14"/>
      <c r="H135" s="14"/>
      <c r="I135" s="14"/>
      <c r="J135" s="14"/>
      <c r="K135" s="14"/>
      <c r="L135" s="19"/>
      <c r="M135" s="19"/>
      <c r="N135" s="14"/>
      <c r="O135" s="20"/>
      <c r="P135" s="21"/>
      <c r="Q135" s="22"/>
      <c r="R135" s="19"/>
      <c r="S135" s="15"/>
      <c r="T135" s="14"/>
      <c r="U135" s="23" t="str">
        <f t="shared" si="8"/>
        <v/>
      </c>
      <c r="V135" s="23" t="str">
        <f t="shared" si="9"/>
        <v/>
      </c>
      <c r="W135" s="24" t="str">
        <f>IF(B135="","",COUNTIFS(Constatări!$B$5:$B$1004,B135,Constatări!$K$5:$K$1004,"&lt;&gt;Remediat"))</f>
        <v/>
      </c>
      <c r="X135" s="25" t="str">
        <f t="shared" si="10"/>
        <v/>
      </c>
      <c r="Y135" s="25" t="str">
        <f t="shared" si="11"/>
        <v/>
      </c>
      <c r="Z135" s="24" t="str">
        <f>IF(B135="","",COUNTIFS(Comisia!$B$5:$B$1004,B135,Comisia!$D$5:$D$1004,"&lt;&gt;Invitat"))</f>
        <v/>
      </c>
      <c r="AA135" s="17" t="str">
        <f>IF(B135="","",TRIM(IF(COUNTIF($B$5:$B$504,B135)&gt;1,"Număr dublat. ","")&amp;IF(OR(E135="",J135=""),"Completează lucrarea și executantul. ","")&amp;IF(COUNTIFS(Comisia!$B$5:$B$1004,B135,Comisia!$D$5:$D$1004,"Președinte")&lt;&gt;1,"Comisia trebuie să aibă un președinte. ","")&amp;IF(AND(K135&lt;&gt;"",D135="La terminarea lucrărilor",N(Z135)&lt;3),"Comisia are mai puțin de 3 membri (HG 343/2017, art. 11). ","")&amp;IF(AND(Q135="Admisă",COUNTIFS(Constatări!$B$5:$B$1004,B135,Constatări!$K$5:$K$1004,"&lt;&gt;Remediat",Constatări!$F$5:$F$1004,"&lt;&gt;Minoră")&gt;0),"Recepția nu poate fi admisă cu defecte care afectează utilizarea nerezolvate (art. 18). ","")&amp;IF(AND(D135="De suspendare a recepției",Q135&lt;&gt;"Suspendată"),"La un PV de suspendare, decizia este «Suspendată». ","")&amp;IF(AND(Q135&lt;&gt;"",Q135&lt;&gt;"Suspendată",NOT(ISNUMBER(R135)),ISNUMBER(C135),Azi&gt;C135+3),"Investitorul nu a aprobat decizia în 3 zile (art. 19). ","")&amp;IF(AND(ISNUMBER(R135),ISNUMBER(C135),R135&gt;C135+3),"Aprobarea investitorului a venit după 3 zile. ","")&amp;IF(AND(Q135="Admisă",N(W135)&gt;0),N(W135)&amp;" constatări încă deschise: urmărește remedierea. ","")&amp;IF(AND(ISNUMBER(Y135),Azi&gt;=N(X135)-60,Azi&lt;=N(Y135)),"Garanția expiră: organizează recepția finală până la "&amp;RIGHT("0"&amp;DAY(Y135),2)&amp;"."&amp;RIGHT("0"&amp;MONTH(Y135),2)&amp;"."&amp;YEAR(Y135)&amp;". ","")))</f>
        <v/>
      </c>
    </row>
    <row r="136" spans="2:27" x14ac:dyDescent="0.2">
      <c r="B136" s="18"/>
      <c r="C136" s="19"/>
      <c r="D136" s="14"/>
      <c r="E136" s="14"/>
      <c r="F136" s="14"/>
      <c r="G136" s="14"/>
      <c r="H136" s="14"/>
      <c r="I136" s="14"/>
      <c r="J136" s="14"/>
      <c r="K136" s="14"/>
      <c r="L136" s="19"/>
      <c r="M136" s="19"/>
      <c r="N136" s="14"/>
      <c r="O136" s="20"/>
      <c r="P136" s="21"/>
      <c r="Q136" s="22"/>
      <c r="R136" s="19"/>
      <c r="S136" s="15"/>
      <c r="T136" s="14"/>
      <c r="U136" s="23" t="str">
        <f t="shared" si="8"/>
        <v/>
      </c>
      <c r="V136" s="23" t="str">
        <f t="shared" si="9"/>
        <v/>
      </c>
      <c r="W136" s="24" t="str">
        <f>IF(B136="","",COUNTIFS(Constatări!$B$5:$B$1004,B136,Constatări!$K$5:$K$1004,"&lt;&gt;Remediat"))</f>
        <v/>
      </c>
      <c r="X136" s="25" t="str">
        <f t="shared" si="10"/>
        <v/>
      </c>
      <c r="Y136" s="25" t="str">
        <f t="shared" si="11"/>
        <v/>
      </c>
      <c r="Z136" s="24" t="str">
        <f>IF(B136="","",COUNTIFS(Comisia!$B$5:$B$1004,B136,Comisia!$D$5:$D$1004,"&lt;&gt;Invitat"))</f>
        <v/>
      </c>
      <c r="AA136" s="17" t="str">
        <f>IF(B136="","",TRIM(IF(COUNTIF($B$5:$B$504,B136)&gt;1,"Număr dublat. ","")&amp;IF(OR(E136="",J136=""),"Completează lucrarea și executantul. ","")&amp;IF(COUNTIFS(Comisia!$B$5:$B$1004,B136,Comisia!$D$5:$D$1004,"Președinte")&lt;&gt;1,"Comisia trebuie să aibă un președinte. ","")&amp;IF(AND(K136&lt;&gt;"",D136="La terminarea lucrărilor",N(Z136)&lt;3),"Comisia are mai puțin de 3 membri (HG 343/2017, art. 11). ","")&amp;IF(AND(Q136="Admisă",COUNTIFS(Constatări!$B$5:$B$1004,B136,Constatări!$K$5:$K$1004,"&lt;&gt;Remediat",Constatări!$F$5:$F$1004,"&lt;&gt;Minoră")&gt;0),"Recepția nu poate fi admisă cu defecte care afectează utilizarea nerezolvate (art. 18). ","")&amp;IF(AND(D136="De suspendare a recepției",Q136&lt;&gt;"Suspendată"),"La un PV de suspendare, decizia este «Suspendată». ","")&amp;IF(AND(Q136&lt;&gt;"",Q136&lt;&gt;"Suspendată",NOT(ISNUMBER(R136)),ISNUMBER(C136),Azi&gt;C136+3),"Investitorul nu a aprobat decizia în 3 zile (art. 19). ","")&amp;IF(AND(ISNUMBER(R136),ISNUMBER(C136),R136&gt;C136+3),"Aprobarea investitorului a venit după 3 zile. ","")&amp;IF(AND(Q136="Admisă",N(W136)&gt;0),N(W136)&amp;" constatări încă deschise: urmărește remedierea. ","")&amp;IF(AND(ISNUMBER(Y136),Azi&gt;=N(X136)-60,Azi&lt;=N(Y136)),"Garanția expiră: organizează recepția finală până la "&amp;RIGHT("0"&amp;DAY(Y136),2)&amp;"."&amp;RIGHT("0"&amp;MONTH(Y136),2)&amp;"."&amp;YEAR(Y136)&amp;". ","")))</f>
        <v/>
      </c>
    </row>
    <row r="137" spans="2:27" x14ac:dyDescent="0.2">
      <c r="B137" s="18"/>
      <c r="C137" s="19"/>
      <c r="D137" s="14"/>
      <c r="E137" s="14"/>
      <c r="F137" s="14"/>
      <c r="G137" s="14"/>
      <c r="H137" s="14"/>
      <c r="I137" s="14"/>
      <c r="J137" s="14"/>
      <c r="K137" s="14"/>
      <c r="L137" s="19"/>
      <c r="M137" s="19"/>
      <c r="N137" s="14"/>
      <c r="O137" s="20"/>
      <c r="P137" s="21"/>
      <c r="Q137" s="22"/>
      <c r="R137" s="19"/>
      <c r="S137" s="15"/>
      <c r="T137" s="14"/>
      <c r="U137" s="23" t="str">
        <f t="shared" si="8"/>
        <v/>
      </c>
      <c r="V137" s="23" t="str">
        <f t="shared" si="9"/>
        <v/>
      </c>
      <c r="W137" s="24" t="str">
        <f>IF(B137="","",COUNTIFS(Constatări!$B$5:$B$1004,B137,Constatări!$K$5:$K$1004,"&lt;&gt;Remediat"))</f>
        <v/>
      </c>
      <c r="X137" s="25" t="str">
        <f t="shared" si="10"/>
        <v/>
      </c>
      <c r="Y137" s="25" t="str">
        <f t="shared" si="11"/>
        <v/>
      </c>
      <c r="Z137" s="24" t="str">
        <f>IF(B137="","",COUNTIFS(Comisia!$B$5:$B$1004,B137,Comisia!$D$5:$D$1004,"&lt;&gt;Invitat"))</f>
        <v/>
      </c>
      <c r="AA137" s="17" t="str">
        <f>IF(B137="","",TRIM(IF(COUNTIF($B$5:$B$504,B137)&gt;1,"Număr dublat. ","")&amp;IF(OR(E137="",J137=""),"Completează lucrarea și executantul. ","")&amp;IF(COUNTIFS(Comisia!$B$5:$B$1004,B137,Comisia!$D$5:$D$1004,"Președinte")&lt;&gt;1,"Comisia trebuie să aibă un președinte. ","")&amp;IF(AND(K137&lt;&gt;"",D137="La terminarea lucrărilor",N(Z137)&lt;3),"Comisia are mai puțin de 3 membri (HG 343/2017, art. 11). ","")&amp;IF(AND(Q137="Admisă",COUNTIFS(Constatări!$B$5:$B$1004,B137,Constatări!$K$5:$K$1004,"&lt;&gt;Remediat",Constatări!$F$5:$F$1004,"&lt;&gt;Minoră")&gt;0),"Recepția nu poate fi admisă cu defecte care afectează utilizarea nerezolvate (art. 18). ","")&amp;IF(AND(D137="De suspendare a recepției",Q137&lt;&gt;"Suspendată"),"La un PV de suspendare, decizia este «Suspendată». ","")&amp;IF(AND(Q137&lt;&gt;"",Q137&lt;&gt;"Suspendată",NOT(ISNUMBER(R137)),ISNUMBER(C137),Azi&gt;C137+3),"Investitorul nu a aprobat decizia în 3 zile (art. 19). ","")&amp;IF(AND(ISNUMBER(R137),ISNUMBER(C137),R137&gt;C137+3),"Aprobarea investitorului a venit după 3 zile. ","")&amp;IF(AND(Q137="Admisă",N(W137)&gt;0),N(W137)&amp;" constatări încă deschise: urmărește remedierea. ","")&amp;IF(AND(ISNUMBER(Y137),Azi&gt;=N(X137)-60,Azi&lt;=N(Y137)),"Garanția expiră: organizează recepția finală până la "&amp;RIGHT("0"&amp;DAY(Y137),2)&amp;"."&amp;RIGHT("0"&amp;MONTH(Y137),2)&amp;"."&amp;YEAR(Y137)&amp;". ","")))</f>
        <v/>
      </c>
    </row>
    <row r="138" spans="2:27" x14ac:dyDescent="0.2">
      <c r="B138" s="18"/>
      <c r="C138" s="19"/>
      <c r="D138" s="14"/>
      <c r="E138" s="14"/>
      <c r="F138" s="14"/>
      <c r="G138" s="14"/>
      <c r="H138" s="14"/>
      <c r="I138" s="14"/>
      <c r="J138" s="14"/>
      <c r="K138" s="14"/>
      <c r="L138" s="19"/>
      <c r="M138" s="19"/>
      <c r="N138" s="14"/>
      <c r="O138" s="20"/>
      <c r="P138" s="21"/>
      <c r="Q138" s="22"/>
      <c r="R138" s="19"/>
      <c r="S138" s="15"/>
      <c r="T138" s="14"/>
      <c r="U138" s="23" t="str">
        <f t="shared" si="8"/>
        <v/>
      </c>
      <c r="V138" s="23" t="str">
        <f t="shared" si="9"/>
        <v/>
      </c>
      <c r="W138" s="24" t="str">
        <f>IF(B138="","",COUNTIFS(Constatări!$B$5:$B$1004,B138,Constatări!$K$5:$K$1004,"&lt;&gt;Remediat"))</f>
        <v/>
      </c>
      <c r="X138" s="25" t="str">
        <f t="shared" si="10"/>
        <v/>
      </c>
      <c r="Y138" s="25" t="str">
        <f t="shared" si="11"/>
        <v/>
      </c>
      <c r="Z138" s="24" t="str">
        <f>IF(B138="","",COUNTIFS(Comisia!$B$5:$B$1004,B138,Comisia!$D$5:$D$1004,"&lt;&gt;Invitat"))</f>
        <v/>
      </c>
      <c r="AA138" s="17" t="str">
        <f>IF(B138="","",TRIM(IF(COUNTIF($B$5:$B$504,B138)&gt;1,"Număr dublat. ","")&amp;IF(OR(E138="",J138=""),"Completează lucrarea și executantul. ","")&amp;IF(COUNTIFS(Comisia!$B$5:$B$1004,B138,Comisia!$D$5:$D$1004,"Președinte")&lt;&gt;1,"Comisia trebuie să aibă un președinte. ","")&amp;IF(AND(K138&lt;&gt;"",D138="La terminarea lucrărilor",N(Z138)&lt;3),"Comisia are mai puțin de 3 membri (HG 343/2017, art. 11). ","")&amp;IF(AND(Q138="Admisă",COUNTIFS(Constatări!$B$5:$B$1004,B138,Constatări!$K$5:$K$1004,"&lt;&gt;Remediat",Constatări!$F$5:$F$1004,"&lt;&gt;Minoră")&gt;0),"Recepția nu poate fi admisă cu defecte care afectează utilizarea nerezolvate (art. 18). ","")&amp;IF(AND(D138="De suspendare a recepției",Q138&lt;&gt;"Suspendată"),"La un PV de suspendare, decizia este «Suspendată». ","")&amp;IF(AND(Q138&lt;&gt;"",Q138&lt;&gt;"Suspendată",NOT(ISNUMBER(R138)),ISNUMBER(C138),Azi&gt;C138+3),"Investitorul nu a aprobat decizia în 3 zile (art. 19). ","")&amp;IF(AND(ISNUMBER(R138),ISNUMBER(C138),R138&gt;C138+3),"Aprobarea investitorului a venit după 3 zile. ","")&amp;IF(AND(Q138="Admisă",N(W138)&gt;0),N(W138)&amp;" constatări încă deschise: urmărește remedierea. ","")&amp;IF(AND(ISNUMBER(Y138),Azi&gt;=N(X138)-60,Azi&lt;=N(Y138)),"Garanția expiră: organizează recepția finală până la "&amp;RIGHT("0"&amp;DAY(Y138),2)&amp;"."&amp;RIGHT("0"&amp;MONTH(Y138),2)&amp;"."&amp;YEAR(Y138)&amp;". ","")))</f>
        <v/>
      </c>
    </row>
    <row r="139" spans="2:27" x14ac:dyDescent="0.2">
      <c r="B139" s="18"/>
      <c r="C139" s="19"/>
      <c r="D139" s="14"/>
      <c r="E139" s="14"/>
      <c r="F139" s="14"/>
      <c r="G139" s="14"/>
      <c r="H139" s="14"/>
      <c r="I139" s="14"/>
      <c r="J139" s="14"/>
      <c r="K139" s="14"/>
      <c r="L139" s="19"/>
      <c r="M139" s="19"/>
      <c r="N139" s="14"/>
      <c r="O139" s="20"/>
      <c r="P139" s="21"/>
      <c r="Q139" s="22"/>
      <c r="R139" s="19"/>
      <c r="S139" s="15"/>
      <c r="T139" s="14"/>
      <c r="U139" s="23" t="str">
        <f t="shared" si="8"/>
        <v/>
      </c>
      <c r="V139" s="23" t="str">
        <f t="shared" si="9"/>
        <v/>
      </c>
      <c r="W139" s="24" t="str">
        <f>IF(B139="","",COUNTIFS(Constatări!$B$5:$B$1004,B139,Constatări!$K$5:$K$1004,"&lt;&gt;Remediat"))</f>
        <v/>
      </c>
      <c r="X139" s="25" t="str">
        <f t="shared" si="10"/>
        <v/>
      </c>
      <c r="Y139" s="25" t="str">
        <f t="shared" si="11"/>
        <v/>
      </c>
      <c r="Z139" s="24" t="str">
        <f>IF(B139="","",COUNTIFS(Comisia!$B$5:$B$1004,B139,Comisia!$D$5:$D$1004,"&lt;&gt;Invitat"))</f>
        <v/>
      </c>
      <c r="AA139" s="17" t="str">
        <f>IF(B139="","",TRIM(IF(COUNTIF($B$5:$B$504,B139)&gt;1,"Număr dublat. ","")&amp;IF(OR(E139="",J139=""),"Completează lucrarea și executantul. ","")&amp;IF(COUNTIFS(Comisia!$B$5:$B$1004,B139,Comisia!$D$5:$D$1004,"Președinte")&lt;&gt;1,"Comisia trebuie să aibă un președinte. ","")&amp;IF(AND(K139&lt;&gt;"",D139="La terminarea lucrărilor",N(Z139)&lt;3),"Comisia are mai puțin de 3 membri (HG 343/2017, art. 11). ","")&amp;IF(AND(Q139="Admisă",COUNTIFS(Constatări!$B$5:$B$1004,B139,Constatări!$K$5:$K$1004,"&lt;&gt;Remediat",Constatări!$F$5:$F$1004,"&lt;&gt;Minoră")&gt;0),"Recepția nu poate fi admisă cu defecte care afectează utilizarea nerezolvate (art. 18). ","")&amp;IF(AND(D139="De suspendare a recepției",Q139&lt;&gt;"Suspendată"),"La un PV de suspendare, decizia este «Suspendată». ","")&amp;IF(AND(Q139&lt;&gt;"",Q139&lt;&gt;"Suspendată",NOT(ISNUMBER(R139)),ISNUMBER(C139),Azi&gt;C139+3),"Investitorul nu a aprobat decizia în 3 zile (art. 19). ","")&amp;IF(AND(ISNUMBER(R139),ISNUMBER(C139),R139&gt;C139+3),"Aprobarea investitorului a venit după 3 zile. ","")&amp;IF(AND(Q139="Admisă",N(W139)&gt;0),N(W139)&amp;" constatări încă deschise: urmărește remedierea. ","")&amp;IF(AND(ISNUMBER(Y139),Azi&gt;=N(X139)-60,Azi&lt;=N(Y139)),"Garanția expiră: organizează recepția finală până la "&amp;RIGHT("0"&amp;DAY(Y139),2)&amp;"."&amp;RIGHT("0"&amp;MONTH(Y139),2)&amp;"."&amp;YEAR(Y139)&amp;". ","")))</f>
        <v/>
      </c>
    </row>
    <row r="140" spans="2:27" x14ac:dyDescent="0.2">
      <c r="B140" s="18"/>
      <c r="C140" s="19"/>
      <c r="D140" s="14"/>
      <c r="E140" s="14"/>
      <c r="F140" s="14"/>
      <c r="G140" s="14"/>
      <c r="H140" s="14"/>
      <c r="I140" s="14"/>
      <c r="J140" s="14"/>
      <c r="K140" s="14"/>
      <c r="L140" s="19"/>
      <c r="M140" s="19"/>
      <c r="N140" s="14"/>
      <c r="O140" s="20"/>
      <c r="P140" s="21"/>
      <c r="Q140" s="22"/>
      <c r="R140" s="19"/>
      <c r="S140" s="15"/>
      <c r="T140" s="14"/>
      <c r="U140" s="23" t="str">
        <f t="shared" si="8"/>
        <v/>
      </c>
      <c r="V140" s="23" t="str">
        <f t="shared" si="9"/>
        <v/>
      </c>
      <c r="W140" s="24" t="str">
        <f>IF(B140="","",COUNTIFS(Constatări!$B$5:$B$1004,B140,Constatări!$K$5:$K$1004,"&lt;&gt;Remediat"))</f>
        <v/>
      </c>
      <c r="X140" s="25" t="str">
        <f t="shared" si="10"/>
        <v/>
      </c>
      <c r="Y140" s="25" t="str">
        <f t="shared" si="11"/>
        <v/>
      </c>
      <c r="Z140" s="24" t="str">
        <f>IF(B140="","",COUNTIFS(Comisia!$B$5:$B$1004,B140,Comisia!$D$5:$D$1004,"&lt;&gt;Invitat"))</f>
        <v/>
      </c>
      <c r="AA140" s="17" t="str">
        <f>IF(B140="","",TRIM(IF(COUNTIF($B$5:$B$504,B140)&gt;1,"Număr dublat. ","")&amp;IF(OR(E140="",J140=""),"Completează lucrarea și executantul. ","")&amp;IF(COUNTIFS(Comisia!$B$5:$B$1004,B140,Comisia!$D$5:$D$1004,"Președinte")&lt;&gt;1,"Comisia trebuie să aibă un președinte. ","")&amp;IF(AND(K140&lt;&gt;"",D140="La terminarea lucrărilor",N(Z140)&lt;3),"Comisia are mai puțin de 3 membri (HG 343/2017, art. 11). ","")&amp;IF(AND(Q140="Admisă",COUNTIFS(Constatări!$B$5:$B$1004,B140,Constatări!$K$5:$K$1004,"&lt;&gt;Remediat",Constatări!$F$5:$F$1004,"&lt;&gt;Minoră")&gt;0),"Recepția nu poate fi admisă cu defecte care afectează utilizarea nerezolvate (art. 18). ","")&amp;IF(AND(D140="De suspendare a recepției",Q140&lt;&gt;"Suspendată"),"La un PV de suspendare, decizia este «Suspendată». ","")&amp;IF(AND(Q140&lt;&gt;"",Q140&lt;&gt;"Suspendată",NOT(ISNUMBER(R140)),ISNUMBER(C140),Azi&gt;C140+3),"Investitorul nu a aprobat decizia în 3 zile (art. 19). ","")&amp;IF(AND(ISNUMBER(R140),ISNUMBER(C140),R140&gt;C140+3),"Aprobarea investitorului a venit după 3 zile. ","")&amp;IF(AND(Q140="Admisă",N(W140)&gt;0),N(W140)&amp;" constatări încă deschise: urmărește remedierea. ","")&amp;IF(AND(ISNUMBER(Y140),Azi&gt;=N(X140)-60,Azi&lt;=N(Y140)),"Garanția expiră: organizează recepția finală până la "&amp;RIGHT("0"&amp;DAY(Y140),2)&amp;"."&amp;RIGHT("0"&amp;MONTH(Y140),2)&amp;"."&amp;YEAR(Y140)&amp;". ","")))</f>
        <v/>
      </c>
    </row>
    <row r="141" spans="2:27" x14ac:dyDescent="0.2">
      <c r="B141" s="18"/>
      <c r="C141" s="19"/>
      <c r="D141" s="14"/>
      <c r="E141" s="14"/>
      <c r="F141" s="14"/>
      <c r="G141" s="14"/>
      <c r="H141" s="14"/>
      <c r="I141" s="14"/>
      <c r="J141" s="14"/>
      <c r="K141" s="14"/>
      <c r="L141" s="19"/>
      <c r="M141" s="19"/>
      <c r="N141" s="14"/>
      <c r="O141" s="20"/>
      <c r="P141" s="21"/>
      <c r="Q141" s="22"/>
      <c r="R141" s="19"/>
      <c r="S141" s="15"/>
      <c r="T141" s="14"/>
      <c r="U141" s="23" t="str">
        <f t="shared" si="8"/>
        <v/>
      </c>
      <c r="V141" s="23" t="str">
        <f t="shared" si="9"/>
        <v/>
      </c>
      <c r="W141" s="24" t="str">
        <f>IF(B141="","",COUNTIFS(Constatări!$B$5:$B$1004,B141,Constatări!$K$5:$K$1004,"&lt;&gt;Remediat"))</f>
        <v/>
      </c>
      <c r="X141" s="25" t="str">
        <f t="shared" si="10"/>
        <v/>
      </c>
      <c r="Y141" s="25" t="str">
        <f t="shared" si="11"/>
        <v/>
      </c>
      <c r="Z141" s="24" t="str">
        <f>IF(B141="","",COUNTIFS(Comisia!$B$5:$B$1004,B141,Comisia!$D$5:$D$1004,"&lt;&gt;Invitat"))</f>
        <v/>
      </c>
      <c r="AA141" s="17" t="str">
        <f>IF(B141="","",TRIM(IF(COUNTIF($B$5:$B$504,B141)&gt;1,"Număr dublat. ","")&amp;IF(OR(E141="",J141=""),"Completează lucrarea și executantul. ","")&amp;IF(COUNTIFS(Comisia!$B$5:$B$1004,B141,Comisia!$D$5:$D$1004,"Președinte")&lt;&gt;1,"Comisia trebuie să aibă un președinte. ","")&amp;IF(AND(K141&lt;&gt;"",D141="La terminarea lucrărilor",N(Z141)&lt;3),"Comisia are mai puțin de 3 membri (HG 343/2017, art. 11). ","")&amp;IF(AND(Q141="Admisă",COUNTIFS(Constatări!$B$5:$B$1004,B141,Constatări!$K$5:$K$1004,"&lt;&gt;Remediat",Constatări!$F$5:$F$1004,"&lt;&gt;Minoră")&gt;0),"Recepția nu poate fi admisă cu defecte care afectează utilizarea nerezolvate (art. 18). ","")&amp;IF(AND(D141="De suspendare a recepției",Q141&lt;&gt;"Suspendată"),"La un PV de suspendare, decizia este «Suspendată». ","")&amp;IF(AND(Q141&lt;&gt;"",Q141&lt;&gt;"Suspendată",NOT(ISNUMBER(R141)),ISNUMBER(C141),Azi&gt;C141+3),"Investitorul nu a aprobat decizia în 3 zile (art. 19). ","")&amp;IF(AND(ISNUMBER(R141),ISNUMBER(C141),R141&gt;C141+3),"Aprobarea investitorului a venit după 3 zile. ","")&amp;IF(AND(Q141="Admisă",N(W141)&gt;0),N(W141)&amp;" constatări încă deschise: urmărește remedierea. ","")&amp;IF(AND(ISNUMBER(Y141),Azi&gt;=N(X141)-60,Azi&lt;=N(Y141)),"Garanția expiră: organizează recepția finală până la "&amp;RIGHT("0"&amp;DAY(Y141),2)&amp;"."&amp;RIGHT("0"&amp;MONTH(Y141),2)&amp;"."&amp;YEAR(Y141)&amp;". ","")))</f>
        <v/>
      </c>
    </row>
    <row r="142" spans="2:27" x14ac:dyDescent="0.2">
      <c r="B142" s="18"/>
      <c r="C142" s="19"/>
      <c r="D142" s="14"/>
      <c r="E142" s="14"/>
      <c r="F142" s="14"/>
      <c r="G142" s="14"/>
      <c r="H142" s="14"/>
      <c r="I142" s="14"/>
      <c r="J142" s="14"/>
      <c r="K142" s="14"/>
      <c r="L142" s="19"/>
      <c r="M142" s="19"/>
      <c r="N142" s="14"/>
      <c r="O142" s="20"/>
      <c r="P142" s="21"/>
      <c r="Q142" s="22"/>
      <c r="R142" s="19"/>
      <c r="S142" s="15"/>
      <c r="T142" s="14"/>
      <c r="U142" s="23" t="str">
        <f t="shared" si="8"/>
        <v/>
      </c>
      <c r="V142" s="23" t="str">
        <f t="shared" si="9"/>
        <v/>
      </c>
      <c r="W142" s="24" t="str">
        <f>IF(B142="","",COUNTIFS(Constatări!$B$5:$B$1004,B142,Constatări!$K$5:$K$1004,"&lt;&gt;Remediat"))</f>
        <v/>
      </c>
      <c r="X142" s="25" t="str">
        <f t="shared" si="10"/>
        <v/>
      </c>
      <c r="Y142" s="25" t="str">
        <f t="shared" si="11"/>
        <v/>
      </c>
      <c r="Z142" s="24" t="str">
        <f>IF(B142="","",COUNTIFS(Comisia!$B$5:$B$1004,B142,Comisia!$D$5:$D$1004,"&lt;&gt;Invitat"))</f>
        <v/>
      </c>
      <c r="AA142" s="17" t="str">
        <f>IF(B142="","",TRIM(IF(COUNTIF($B$5:$B$504,B142)&gt;1,"Număr dublat. ","")&amp;IF(OR(E142="",J142=""),"Completează lucrarea și executantul. ","")&amp;IF(COUNTIFS(Comisia!$B$5:$B$1004,B142,Comisia!$D$5:$D$1004,"Președinte")&lt;&gt;1,"Comisia trebuie să aibă un președinte. ","")&amp;IF(AND(K142&lt;&gt;"",D142="La terminarea lucrărilor",N(Z142)&lt;3),"Comisia are mai puțin de 3 membri (HG 343/2017, art. 11). ","")&amp;IF(AND(Q142="Admisă",COUNTIFS(Constatări!$B$5:$B$1004,B142,Constatări!$K$5:$K$1004,"&lt;&gt;Remediat",Constatări!$F$5:$F$1004,"&lt;&gt;Minoră")&gt;0),"Recepția nu poate fi admisă cu defecte care afectează utilizarea nerezolvate (art. 18). ","")&amp;IF(AND(D142="De suspendare a recepției",Q142&lt;&gt;"Suspendată"),"La un PV de suspendare, decizia este «Suspendată». ","")&amp;IF(AND(Q142&lt;&gt;"",Q142&lt;&gt;"Suspendată",NOT(ISNUMBER(R142)),ISNUMBER(C142),Azi&gt;C142+3),"Investitorul nu a aprobat decizia în 3 zile (art. 19). ","")&amp;IF(AND(ISNUMBER(R142),ISNUMBER(C142),R142&gt;C142+3),"Aprobarea investitorului a venit după 3 zile. ","")&amp;IF(AND(Q142="Admisă",N(W142)&gt;0),N(W142)&amp;" constatări încă deschise: urmărește remedierea. ","")&amp;IF(AND(ISNUMBER(Y142),Azi&gt;=N(X142)-60,Azi&lt;=N(Y142)),"Garanția expiră: organizează recepția finală până la "&amp;RIGHT("0"&amp;DAY(Y142),2)&amp;"."&amp;RIGHT("0"&amp;MONTH(Y142),2)&amp;"."&amp;YEAR(Y142)&amp;". ","")))</f>
        <v/>
      </c>
    </row>
    <row r="143" spans="2:27" x14ac:dyDescent="0.2">
      <c r="B143" s="18"/>
      <c r="C143" s="19"/>
      <c r="D143" s="14"/>
      <c r="E143" s="14"/>
      <c r="F143" s="14"/>
      <c r="G143" s="14"/>
      <c r="H143" s="14"/>
      <c r="I143" s="14"/>
      <c r="J143" s="14"/>
      <c r="K143" s="14"/>
      <c r="L143" s="19"/>
      <c r="M143" s="19"/>
      <c r="N143" s="14"/>
      <c r="O143" s="20"/>
      <c r="P143" s="21"/>
      <c r="Q143" s="22"/>
      <c r="R143" s="19"/>
      <c r="S143" s="15"/>
      <c r="T143" s="14"/>
      <c r="U143" s="23" t="str">
        <f t="shared" si="8"/>
        <v/>
      </c>
      <c r="V143" s="23" t="str">
        <f t="shared" si="9"/>
        <v/>
      </c>
      <c r="W143" s="24" t="str">
        <f>IF(B143="","",COUNTIFS(Constatări!$B$5:$B$1004,B143,Constatări!$K$5:$K$1004,"&lt;&gt;Remediat"))</f>
        <v/>
      </c>
      <c r="X143" s="25" t="str">
        <f t="shared" si="10"/>
        <v/>
      </c>
      <c r="Y143" s="25" t="str">
        <f t="shared" si="11"/>
        <v/>
      </c>
      <c r="Z143" s="24" t="str">
        <f>IF(B143="","",COUNTIFS(Comisia!$B$5:$B$1004,B143,Comisia!$D$5:$D$1004,"&lt;&gt;Invitat"))</f>
        <v/>
      </c>
      <c r="AA143" s="17" t="str">
        <f>IF(B143="","",TRIM(IF(COUNTIF($B$5:$B$504,B143)&gt;1,"Număr dublat. ","")&amp;IF(OR(E143="",J143=""),"Completează lucrarea și executantul. ","")&amp;IF(COUNTIFS(Comisia!$B$5:$B$1004,B143,Comisia!$D$5:$D$1004,"Președinte")&lt;&gt;1,"Comisia trebuie să aibă un președinte. ","")&amp;IF(AND(K143&lt;&gt;"",D143="La terminarea lucrărilor",N(Z143)&lt;3),"Comisia are mai puțin de 3 membri (HG 343/2017, art. 11). ","")&amp;IF(AND(Q143="Admisă",COUNTIFS(Constatări!$B$5:$B$1004,B143,Constatări!$K$5:$K$1004,"&lt;&gt;Remediat",Constatări!$F$5:$F$1004,"&lt;&gt;Minoră")&gt;0),"Recepția nu poate fi admisă cu defecte care afectează utilizarea nerezolvate (art. 18). ","")&amp;IF(AND(D143="De suspendare a recepției",Q143&lt;&gt;"Suspendată"),"La un PV de suspendare, decizia este «Suspendată». ","")&amp;IF(AND(Q143&lt;&gt;"",Q143&lt;&gt;"Suspendată",NOT(ISNUMBER(R143)),ISNUMBER(C143),Azi&gt;C143+3),"Investitorul nu a aprobat decizia în 3 zile (art. 19). ","")&amp;IF(AND(ISNUMBER(R143),ISNUMBER(C143),R143&gt;C143+3),"Aprobarea investitorului a venit după 3 zile. ","")&amp;IF(AND(Q143="Admisă",N(W143)&gt;0),N(W143)&amp;" constatări încă deschise: urmărește remedierea. ","")&amp;IF(AND(ISNUMBER(Y143),Azi&gt;=N(X143)-60,Azi&lt;=N(Y143)),"Garanția expiră: organizează recepția finală până la "&amp;RIGHT("0"&amp;DAY(Y143),2)&amp;"."&amp;RIGHT("0"&amp;MONTH(Y143),2)&amp;"."&amp;YEAR(Y143)&amp;". ","")))</f>
        <v/>
      </c>
    </row>
    <row r="144" spans="2:27" x14ac:dyDescent="0.2">
      <c r="B144" s="18"/>
      <c r="C144" s="19"/>
      <c r="D144" s="14"/>
      <c r="E144" s="14"/>
      <c r="F144" s="14"/>
      <c r="G144" s="14"/>
      <c r="H144" s="14"/>
      <c r="I144" s="14"/>
      <c r="J144" s="14"/>
      <c r="K144" s="14"/>
      <c r="L144" s="19"/>
      <c r="M144" s="19"/>
      <c r="N144" s="14"/>
      <c r="O144" s="20"/>
      <c r="P144" s="21"/>
      <c r="Q144" s="22"/>
      <c r="R144" s="19"/>
      <c r="S144" s="15"/>
      <c r="T144" s="14"/>
      <c r="U144" s="23" t="str">
        <f t="shared" si="8"/>
        <v/>
      </c>
      <c r="V144" s="23" t="str">
        <f t="shared" si="9"/>
        <v/>
      </c>
      <c r="W144" s="24" t="str">
        <f>IF(B144="","",COUNTIFS(Constatări!$B$5:$B$1004,B144,Constatări!$K$5:$K$1004,"&lt;&gt;Remediat"))</f>
        <v/>
      </c>
      <c r="X144" s="25" t="str">
        <f t="shared" si="10"/>
        <v/>
      </c>
      <c r="Y144" s="25" t="str">
        <f t="shared" si="11"/>
        <v/>
      </c>
      <c r="Z144" s="24" t="str">
        <f>IF(B144="","",COUNTIFS(Comisia!$B$5:$B$1004,B144,Comisia!$D$5:$D$1004,"&lt;&gt;Invitat"))</f>
        <v/>
      </c>
      <c r="AA144" s="17" t="str">
        <f>IF(B144="","",TRIM(IF(COUNTIF($B$5:$B$504,B144)&gt;1,"Număr dublat. ","")&amp;IF(OR(E144="",J144=""),"Completează lucrarea și executantul. ","")&amp;IF(COUNTIFS(Comisia!$B$5:$B$1004,B144,Comisia!$D$5:$D$1004,"Președinte")&lt;&gt;1,"Comisia trebuie să aibă un președinte. ","")&amp;IF(AND(K144&lt;&gt;"",D144="La terminarea lucrărilor",N(Z144)&lt;3),"Comisia are mai puțin de 3 membri (HG 343/2017, art. 11). ","")&amp;IF(AND(Q144="Admisă",COUNTIFS(Constatări!$B$5:$B$1004,B144,Constatări!$K$5:$K$1004,"&lt;&gt;Remediat",Constatări!$F$5:$F$1004,"&lt;&gt;Minoră")&gt;0),"Recepția nu poate fi admisă cu defecte care afectează utilizarea nerezolvate (art. 18). ","")&amp;IF(AND(D144="De suspendare a recepției",Q144&lt;&gt;"Suspendată"),"La un PV de suspendare, decizia este «Suspendată». ","")&amp;IF(AND(Q144&lt;&gt;"",Q144&lt;&gt;"Suspendată",NOT(ISNUMBER(R144)),ISNUMBER(C144),Azi&gt;C144+3),"Investitorul nu a aprobat decizia în 3 zile (art. 19). ","")&amp;IF(AND(ISNUMBER(R144),ISNUMBER(C144),R144&gt;C144+3),"Aprobarea investitorului a venit după 3 zile. ","")&amp;IF(AND(Q144="Admisă",N(W144)&gt;0),N(W144)&amp;" constatări încă deschise: urmărește remedierea. ","")&amp;IF(AND(ISNUMBER(Y144),Azi&gt;=N(X144)-60,Azi&lt;=N(Y144)),"Garanția expiră: organizează recepția finală până la "&amp;RIGHT("0"&amp;DAY(Y144),2)&amp;"."&amp;RIGHT("0"&amp;MONTH(Y144),2)&amp;"."&amp;YEAR(Y144)&amp;". ","")))</f>
        <v/>
      </c>
    </row>
    <row r="145" spans="2:27" x14ac:dyDescent="0.2">
      <c r="B145" s="18"/>
      <c r="C145" s="19"/>
      <c r="D145" s="14"/>
      <c r="E145" s="14"/>
      <c r="F145" s="14"/>
      <c r="G145" s="14"/>
      <c r="H145" s="14"/>
      <c r="I145" s="14"/>
      <c r="J145" s="14"/>
      <c r="K145" s="14"/>
      <c r="L145" s="19"/>
      <c r="M145" s="19"/>
      <c r="N145" s="14"/>
      <c r="O145" s="20"/>
      <c r="P145" s="21"/>
      <c r="Q145" s="22"/>
      <c r="R145" s="19"/>
      <c r="S145" s="15"/>
      <c r="T145" s="14"/>
      <c r="U145" s="23" t="str">
        <f t="shared" si="8"/>
        <v/>
      </c>
      <c r="V145" s="23" t="str">
        <f t="shared" si="9"/>
        <v/>
      </c>
      <c r="W145" s="24" t="str">
        <f>IF(B145="","",COUNTIFS(Constatări!$B$5:$B$1004,B145,Constatări!$K$5:$K$1004,"&lt;&gt;Remediat"))</f>
        <v/>
      </c>
      <c r="X145" s="25" t="str">
        <f t="shared" si="10"/>
        <v/>
      </c>
      <c r="Y145" s="25" t="str">
        <f t="shared" si="11"/>
        <v/>
      </c>
      <c r="Z145" s="24" t="str">
        <f>IF(B145="","",COUNTIFS(Comisia!$B$5:$B$1004,B145,Comisia!$D$5:$D$1004,"&lt;&gt;Invitat"))</f>
        <v/>
      </c>
      <c r="AA145" s="17" t="str">
        <f>IF(B145="","",TRIM(IF(COUNTIF($B$5:$B$504,B145)&gt;1,"Număr dublat. ","")&amp;IF(OR(E145="",J145=""),"Completează lucrarea și executantul. ","")&amp;IF(COUNTIFS(Comisia!$B$5:$B$1004,B145,Comisia!$D$5:$D$1004,"Președinte")&lt;&gt;1,"Comisia trebuie să aibă un președinte. ","")&amp;IF(AND(K145&lt;&gt;"",D145="La terminarea lucrărilor",N(Z145)&lt;3),"Comisia are mai puțin de 3 membri (HG 343/2017, art. 11). ","")&amp;IF(AND(Q145="Admisă",COUNTIFS(Constatări!$B$5:$B$1004,B145,Constatări!$K$5:$K$1004,"&lt;&gt;Remediat",Constatări!$F$5:$F$1004,"&lt;&gt;Minoră")&gt;0),"Recepția nu poate fi admisă cu defecte care afectează utilizarea nerezolvate (art. 18). ","")&amp;IF(AND(D145="De suspendare a recepției",Q145&lt;&gt;"Suspendată"),"La un PV de suspendare, decizia este «Suspendată». ","")&amp;IF(AND(Q145&lt;&gt;"",Q145&lt;&gt;"Suspendată",NOT(ISNUMBER(R145)),ISNUMBER(C145),Azi&gt;C145+3),"Investitorul nu a aprobat decizia în 3 zile (art. 19). ","")&amp;IF(AND(ISNUMBER(R145),ISNUMBER(C145),R145&gt;C145+3),"Aprobarea investitorului a venit după 3 zile. ","")&amp;IF(AND(Q145="Admisă",N(W145)&gt;0),N(W145)&amp;" constatări încă deschise: urmărește remedierea. ","")&amp;IF(AND(ISNUMBER(Y145),Azi&gt;=N(X145)-60,Azi&lt;=N(Y145)),"Garanția expiră: organizează recepția finală până la "&amp;RIGHT("0"&amp;DAY(Y145),2)&amp;"."&amp;RIGHT("0"&amp;MONTH(Y145),2)&amp;"."&amp;YEAR(Y145)&amp;". ","")))</f>
        <v/>
      </c>
    </row>
    <row r="146" spans="2:27" x14ac:dyDescent="0.2">
      <c r="B146" s="18"/>
      <c r="C146" s="19"/>
      <c r="D146" s="14"/>
      <c r="E146" s="14"/>
      <c r="F146" s="14"/>
      <c r="G146" s="14"/>
      <c r="H146" s="14"/>
      <c r="I146" s="14"/>
      <c r="J146" s="14"/>
      <c r="K146" s="14"/>
      <c r="L146" s="19"/>
      <c r="M146" s="19"/>
      <c r="N146" s="14"/>
      <c r="O146" s="20"/>
      <c r="P146" s="21"/>
      <c r="Q146" s="22"/>
      <c r="R146" s="19"/>
      <c r="S146" s="15"/>
      <c r="T146" s="14"/>
      <c r="U146" s="23" t="str">
        <f t="shared" si="8"/>
        <v/>
      </c>
      <c r="V146" s="23" t="str">
        <f t="shared" si="9"/>
        <v/>
      </c>
      <c r="W146" s="24" t="str">
        <f>IF(B146="","",COUNTIFS(Constatări!$B$5:$B$1004,B146,Constatări!$K$5:$K$1004,"&lt;&gt;Remediat"))</f>
        <v/>
      </c>
      <c r="X146" s="25" t="str">
        <f t="shared" si="10"/>
        <v/>
      </c>
      <c r="Y146" s="25" t="str">
        <f t="shared" si="11"/>
        <v/>
      </c>
      <c r="Z146" s="24" t="str">
        <f>IF(B146="","",COUNTIFS(Comisia!$B$5:$B$1004,B146,Comisia!$D$5:$D$1004,"&lt;&gt;Invitat"))</f>
        <v/>
      </c>
      <c r="AA146" s="17" t="str">
        <f>IF(B146="","",TRIM(IF(COUNTIF($B$5:$B$504,B146)&gt;1,"Număr dublat. ","")&amp;IF(OR(E146="",J146=""),"Completează lucrarea și executantul. ","")&amp;IF(COUNTIFS(Comisia!$B$5:$B$1004,B146,Comisia!$D$5:$D$1004,"Președinte")&lt;&gt;1,"Comisia trebuie să aibă un președinte. ","")&amp;IF(AND(K146&lt;&gt;"",D146="La terminarea lucrărilor",N(Z146)&lt;3),"Comisia are mai puțin de 3 membri (HG 343/2017, art. 11). ","")&amp;IF(AND(Q146="Admisă",COUNTIFS(Constatări!$B$5:$B$1004,B146,Constatări!$K$5:$K$1004,"&lt;&gt;Remediat",Constatări!$F$5:$F$1004,"&lt;&gt;Minoră")&gt;0),"Recepția nu poate fi admisă cu defecte care afectează utilizarea nerezolvate (art. 18). ","")&amp;IF(AND(D146="De suspendare a recepției",Q146&lt;&gt;"Suspendată"),"La un PV de suspendare, decizia este «Suspendată». ","")&amp;IF(AND(Q146&lt;&gt;"",Q146&lt;&gt;"Suspendată",NOT(ISNUMBER(R146)),ISNUMBER(C146),Azi&gt;C146+3),"Investitorul nu a aprobat decizia în 3 zile (art. 19). ","")&amp;IF(AND(ISNUMBER(R146),ISNUMBER(C146),R146&gt;C146+3),"Aprobarea investitorului a venit după 3 zile. ","")&amp;IF(AND(Q146="Admisă",N(W146)&gt;0),N(W146)&amp;" constatări încă deschise: urmărește remedierea. ","")&amp;IF(AND(ISNUMBER(Y146),Azi&gt;=N(X146)-60,Azi&lt;=N(Y146)),"Garanția expiră: organizează recepția finală până la "&amp;RIGHT("0"&amp;DAY(Y146),2)&amp;"."&amp;RIGHT("0"&amp;MONTH(Y146),2)&amp;"."&amp;YEAR(Y146)&amp;". ","")))</f>
        <v/>
      </c>
    </row>
    <row r="147" spans="2:27" x14ac:dyDescent="0.2">
      <c r="B147" s="18"/>
      <c r="C147" s="19"/>
      <c r="D147" s="14"/>
      <c r="E147" s="14"/>
      <c r="F147" s="14"/>
      <c r="G147" s="14"/>
      <c r="H147" s="14"/>
      <c r="I147" s="14"/>
      <c r="J147" s="14"/>
      <c r="K147" s="14"/>
      <c r="L147" s="19"/>
      <c r="M147" s="19"/>
      <c r="N147" s="14"/>
      <c r="O147" s="20"/>
      <c r="P147" s="21"/>
      <c r="Q147" s="22"/>
      <c r="R147" s="19"/>
      <c r="S147" s="15"/>
      <c r="T147" s="14"/>
      <c r="U147" s="23" t="str">
        <f t="shared" si="8"/>
        <v/>
      </c>
      <c r="V147" s="23" t="str">
        <f t="shared" si="9"/>
        <v/>
      </c>
      <c r="W147" s="24" t="str">
        <f>IF(B147="","",COUNTIFS(Constatări!$B$5:$B$1004,B147,Constatări!$K$5:$K$1004,"&lt;&gt;Remediat"))</f>
        <v/>
      </c>
      <c r="X147" s="25" t="str">
        <f t="shared" si="10"/>
        <v/>
      </c>
      <c r="Y147" s="25" t="str">
        <f t="shared" si="11"/>
        <v/>
      </c>
      <c r="Z147" s="24" t="str">
        <f>IF(B147="","",COUNTIFS(Comisia!$B$5:$B$1004,B147,Comisia!$D$5:$D$1004,"&lt;&gt;Invitat"))</f>
        <v/>
      </c>
      <c r="AA147" s="17" t="str">
        <f>IF(B147="","",TRIM(IF(COUNTIF($B$5:$B$504,B147)&gt;1,"Număr dublat. ","")&amp;IF(OR(E147="",J147=""),"Completează lucrarea și executantul. ","")&amp;IF(COUNTIFS(Comisia!$B$5:$B$1004,B147,Comisia!$D$5:$D$1004,"Președinte")&lt;&gt;1,"Comisia trebuie să aibă un președinte. ","")&amp;IF(AND(K147&lt;&gt;"",D147="La terminarea lucrărilor",N(Z147)&lt;3),"Comisia are mai puțin de 3 membri (HG 343/2017, art. 11). ","")&amp;IF(AND(Q147="Admisă",COUNTIFS(Constatări!$B$5:$B$1004,B147,Constatări!$K$5:$K$1004,"&lt;&gt;Remediat",Constatări!$F$5:$F$1004,"&lt;&gt;Minoră")&gt;0),"Recepția nu poate fi admisă cu defecte care afectează utilizarea nerezolvate (art. 18). ","")&amp;IF(AND(D147="De suspendare a recepției",Q147&lt;&gt;"Suspendată"),"La un PV de suspendare, decizia este «Suspendată». ","")&amp;IF(AND(Q147&lt;&gt;"",Q147&lt;&gt;"Suspendată",NOT(ISNUMBER(R147)),ISNUMBER(C147),Azi&gt;C147+3),"Investitorul nu a aprobat decizia în 3 zile (art. 19). ","")&amp;IF(AND(ISNUMBER(R147),ISNUMBER(C147),R147&gt;C147+3),"Aprobarea investitorului a venit după 3 zile. ","")&amp;IF(AND(Q147="Admisă",N(W147)&gt;0),N(W147)&amp;" constatări încă deschise: urmărește remedierea. ","")&amp;IF(AND(ISNUMBER(Y147),Azi&gt;=N(X147)-60,Azi&lt;=N(Y147)),"Garanția expiră: organizează recepția finală până la "&amp;RIGHT("0"&amp;DAY(Y147),2)&amp;"."&amp;RIGHT("0"&amp;MONTH(Y147),2)&amp;"."&amp;YEAR(Y147)&amp;". ","")))</f>
        <v/>
      </c>
    </row>
    <row r="148" spans="2:27" x14ac:dyDescent="0.2">
      <c r="B148" s="18"/>
      <c r="C148" s="19"/>
      <c r="D148" s="14"/>
      <c r="E148" s="14"/>
      <c r="F148" s="14"/>
      <c r="G148" s="14"/>
      <c r="H148" s="14"/>
      <c r="I148" s="14"/>
      <c r="J148" s="14"/>
      <c r="K148" s="14"/>
      <c r="L148" s="19"/>
      <c r="M148" s="19"/>
      <c r="N148" s="14"/>
      <c r="O148" s="20"/>
      <c r="P148" s="21"/>
      <c r="Q148" s="22"/>
      <c r="R148" s="19"/>
      <c r="S148" s="15"/>
      <c r="T148" s="14"/>
      <c r="U148" s="23" t="str">
        <f t="shared" si="8"/>
        <v/>
      </c>
      <c r="V148" s="23" t="str">
        <f t="shared" si="9"/>
        <v/>
      </c>
      <c r="W148" s="24" t="str">
        <f>IF(B148="","",COUNTIFS(Constatări!$B$5:$B$1004,B148,Constatări!$K$5:$K$1004,"&lt;&gt;Remediat"))</f>
        <v/>
      </c>
      <c r="X148" s="25" t="str">
        <f t="shared" si="10"/>
        <v/>
      </c>
      <c r="Y148" s="25" t="str">
        <f t="shared" si="11"/>
        <v/>
      </c>
      <c r="Z148" s="24" t="str">
        <f>IF(B148="","",COUNTIFS(Comisia!$B$5:$B$1004,B148,Comisia!$D$5:$D$1004,"&lt;&gt;Invitat"))</f>
        <v/>
      </c>
      <c r="AA148" s="17" t="str">
        <f>IF(B148="","",TRIM(IF(COUNTIF($B$5:$B$504,B148)&gt;1,"Număr dublat. ","")&amp;IF(OR(E148="",J148=""),"Completează lucrarea și executantul. ","")&amp;IF(COUNTIFS(Comisia!$B$5:$B$1004,B148,Comisia!$D$5:$D$1004,"Președinte")&lt;&gt;1,"Comisia trebuie să aibă un președinte. ","")&amp;IF(AND(K148&lt;&gt;"",D148="La terminarea lucrărilor",N(Z148)&lt;3),"Comisia are mai puțin de 3 membri (HG 343/2017, art. 11). ","")&amp;IF(AND(Q148="Admisă",COUNTIFS(Constatări!$B$5:$B$1004,B148,Constatări!$K$5:$K$1004,"&lt;&gt;Remediat",Constatări!$F$5:$F$1004,"&lt;&gt;Minoră")&gt;0),"Recepția nu poate fi admisă cu defecte care afectează utilizarea nerezolvate (art. 18). ","")&amp;IF(AND(D148="De suspendare a recepției",Q148&lt;&gt;"Suspendată"),"La un PV de suspendare, decizia este «Suspendată». ","")&amp;IF(AND(Q148&lt;&gt;"",Q148&lt;&gt;"Suspendată",NOT(ISNUMBER(R148)),ISNUMBER(C148),Azi&gt;C148+3),"Investitorul nu a aprobat decizia în 3 zile (art. 19). ","")&amp;IF(AND(ISNUMBER(R148),ISNUMBER(C148),R148&gt;C148+3),"Aprobarea investitorului a venit după 3 zile. ","")&amp;IF(AND(Q148="Admisă",N(W148)&gt;0),N(W148)&amp;" constatări încă deschise: urmărește remedierea. ","")&amp;IF(AND(ISNUMBER(Y148),Azi&gt;=N(X148)-60,Azi&lt;=N(Y148)),"Garanția expiră: organizează recepția finală până la "&amp;RIGHT("0"&amp;DAY(Y148),2)&amp;"."&amp;RIGHT("0"&amp;MONTH(Y148),2)&amp;"."&amp;YEAR(Y148)&amp;". ","")))</f>
        <v/>
      </c>
    </row>
    <row r="149" spans="2:27" x14ac:dyDescent="0.2">
      <c r="B149" s="18"/>
      <c r="C149" s="19"/>
      <c r="D149" s="14"/>
      <c r="E149" s="14"/>
      <c r="F149" s="14"/>
      <c r="G149" s="14"/>
      <c r="H149" s="14"/>
      <c r="I149" s="14"/>
      <c r="J149" s="14"/>
      <c r="K149" s="14"/>
      <c r="L149" s="19"/>
      <c r="M149" s="19"/>
      <c r="N149" s="14"/>
      <c r="O149" s="20"/>
      <c r="P149" s="21"/>
      <c r="Q149" s="22"/>
      <c r="R149" s="19"/>
      <c r="S149" s="15"/>
      <c r="T149" s="14"/>
      <c r="U149" s="23" t="str">
        <f t="shared" si="8"/>
        <v/>
      </c>
      <c r="V149" s="23" t="str">
        <f t="shared" si="9"/>
        <v/>
      </c>
      <c r="W149" s="24" t="str">
        <f>IF(B149="","",COUNTIFS(Constatări!$B$5:$B$1004,B149,Constatări!$K$5:$K$1004,"&lt;&gt;Remediat"))</f>
        <v/>
      </c>
      <c r="X149" s="25" t="str">
        <f t="shared" si="10"/>
        <v/>
      </c>
      <c r="Y149" s="25" t="str">
        <f t="shared" si="11"/>
        <v/>
      </c>
      <c r="Z149" s="24" t="str">
        <f>IF(B149="","",COUNTIFS(Comisia!$B$5:$B$1004,B149,Comisia!$D$5:$D$1004,"&lt;&gt;Invitat"))</f>
        <v/>
      </c>
      <c r="AA149" s="17" t="str">
        <f>IF(B149="","",TRIM(IF(COUNTIF($B$5:$B$504,B149)&gt;1,"Număr dublat. ","")&amp;IF(OR(E149="",J149=""),"Completează lucrarea și executantul. ","")&amp;IF(COUNTIFS(Comisia!$B$5:$B$1004,B149,Comisia!$D$5:$D$1004,"Președinte")&lt;&gt;1,"Comisia trebuie să aibă un președinte. ","")&amp;IF(AND(K149&lt;&gt;"",D149="La terminarea lucrărilor",N(Z149)&lt;3),"Comisia are mai puțin de 3 membri (HG 343/2017, art. 11). ","")&amp;IF(AND(Q149="Admisă",COUNTIFS(Constatări!$B$5:$B$1004,B149,Constatări!$K$5:$K$1004,"&lt;&gt;Remediat",Constatări!$F$5:$F$1004,"&lt;&gt;Minoră")&gt;0),"Recepția nu poate fi admisă cu defecte care afectează utilizarea nerezolvate (art. 18). ","")&amp;IF(AND(D149="De suspendare a recepției",Q149&lt;&gt;"Suspendată"),"La un PV de suspendare, decizia este «Suspendată». ","")&amp;IF(AND(Q149&lt;&gt;"",Q149&lt;&gt;"Suspendată",NOT(ISNUMBER(R149)),ISNUMBER(C149),Azi&gt;C149+3),"Investitorul nu a aprobat decizia în 3 zile (art. 19). ","")&amp;IF(AND(ISNUMBER(R149),ISNUMBER(C149),R149&gt;C149+3),"Aprobarea investitorului a venit după 3 zile. ","")&amp;IF(AND(Q149="Admisă",N(W149)&gt;0),N(W149)&amp;" constatări încă deschise: urmărește remedierea. ","")&amp;IF(AND(ISNUMBER(Y149),Azi&gt;=N(X149)-60,Azi&lt;=N(Y149)),"Garanția expiră: organizează recepția finală până la "&amp;RIGHT("0"&amp;DAY(Y149),2)&amp;"."&amp;RIGHT("0"&amp;MONTH(Y149),2)&amp;"."&amp;YEAR(Y149)&amp;". ","")))</f>
        <v/>
      </c>
    </row>
    <row r="150" spans="2:27" x14ac:dyDescent="0.2">
      <c r="B150" s="18"/>
      <c r="C150" s="19"/>
      <c r="D150" s="14"/>
      <c r="E150" s="14"/>
      <c r="F150" s="14"/>
      <c r="G150" s="14"/>
      <c r="H150" s="14"/>
      <c r="I150" s="14"/>
      <c r="J150" s="14"/>
      <c r="K150" s="14"/>
      <c r="L150" s="19"/>
      <c r="M150" s="19"/>
      <c r="N150" s="14"/>
      <c r="O150" s="20"/>
      <c r="P150" s="21"/>
      <c r="Q150" s="22"/>
      <c r="R150" s="19"/>
      <c r="S150" s="15"/>
      <c r="T150" s="14"/>
      <c r="U150" s="23" t="str">
        <f t="shared" si="8"/>
        <v/>
      </c>
      <c r="V150" s="23" t="str">
        <f t="shared" si="9"/>
        <v/>
      </c>
      <c r="W150" s="24" t="str">
        <f>IF(B150="","",COUNTIFS(Constatări!$B$5:$B$1004,B150,Constatări!$K$5:$K$1004,"&lt;&gt;Remediat"))</f>
        <v/>
      </c>
      <c r="X150" s="25" t="str">
        <f t="shared" si="10"/>
        <v/>
      </c>
      <c r="Y150" s="25" t="str">
        <f t="shared" si="11"/>
        <v/>
      </c>
      <c r="Z150" s="24" t="str">
        <f>IF(B150="","",COUNTIFS(Comisia!$B$5:$B$1004,B150,Comisia!$D$5:$D$1004,"&lt;&gt;Invitat"))</f>
        <v/>
      </c>
      <c r="AA150" s="17" t="str">
        <f>IF(B150="","",TRIM(IF(COUNTIF($B$5:$B$504,B150)&gt;1,"Număr dublat. ","")&amp;IF(OR(E150="",J150=""),"Completează lucrarea și executantul. ","")&amp;IF(COUNTIFS(Comisia!$B$5:$B$1004,B150,Comisia!$D$5:$D$1004,"Președinte")&lt;&gt;1,"Comisia trebuie să aibă un președinte. ","")&amp;IF(AND(K150&lt;&gt;"",D150="La terminarea lucrărilor",N(Z150)&lt;3),"Comisia are mai puțin de 3 membri (HG 343/2017, art. 11). ","")&amp;IF(AND(Q150="Admisă",COUNTIFS(Constatări!$B$5:$B$1004,B150,Constatări!$K$5:$K$1004,"&lt;&gt;Remediat",Constatări!$F$5:$F$1004,"&lt;&gt;Minoră")&gt;0),"Recepția nu poate fi admisă cu defecte care afectează utilizarea nerezolvate (art. 18). ","")&amp;IF(AND(D150="De suspendare a recepției",Q150&lt;&gt;"Suspendată"),"La un PV de suspendare, decizia este «Suspendată». ","")&amp;IF(AND(Q150&lt;&gt;"",Q150&lt;&gt;"Suspendată",NOT(ISNUMBER(R150)),ISNUMBER(C150),Azi&gt;C150+3),"Investitorul nu a aprobat decizia în 3 zile (art. 19). ","")&amp;IF(AND(ISNUMBER(R150),ISNUMBER(C150),R150&gt;C150+3),"Aprobarea investitorului a venit după 3 zile. ","")&amp;IF(AND(Q150="Admisă",N(W150)&gt;0),N(W150)&amp;" constatări încă deschise: urmărește remedierea. ","")&amp;IF(AND(ISNUMBER(Y150),Azi&gt;=N(X150)-60,Azi&lt;=N(Y150)),"Garanția expiră: organizează recepția finală până la "&amp;RIGHT("0"&amp;DAY(Y150),2)&amp;"."&amp;RIGHT("0"&amp;MONTH(Y150),2)&amp;"."&amp;YEAR(Y150)&amp;". ","")))</f>
        <v/>
      </c>
    </row>
    <row r="151" spans="2:27" x14ac:dyDescent="0.2">
      <c r="B151" s="18"/>
      <c r="C151" s="19"/>
      <c r="D151" s="14"/>
      <c r="E151" s="14"/>
      <c r="F151" s="14"/>
      <c r="G151" s="14"/>
      <c r="H151" s="14"/>
      <c r="I151" s="14"/>
      <c r="J151" s="14"/>
      <c r="K151" s="14"/>
      <c r="L151" s="19"/>
      <c r="M151" s="19"/>
      <c r="N151" s="14"/>
      <c r="O151" s="20"/>
      <c r="P151" s="21"/>
      <c r="Q151" s="22"/>
      <c r="R151" s="19"/>
      <c r="S151" s="15"/>
      <c r="T151" s="14"/>
      <c r="U151" s="23" t="str">
        <f t="shared" si="8"/>
        <v/>
      </c>
      <c r="V151" s="23" t="str">
        <f t="shared" si="9"/>
        <v/>
      </c>
      <c r="W151" s="24" t="str">
        <f>IF(B151="","",COUNTIFS(Constatări!$B$5:$B$1004,B151,Constatări!$K$5:$K$1004,"&lt;&gt;Remediat"))</f>
        <v/>
      </c>
      <c r="X151" s="25" t="str">
        <f t="shared" si="10"/>
        <v/>
      </c>
      <c r="Y151" s="25" t="str">
        <f t="shared" si="11"/>
        <v/>
      </c>
      <c r="Z151" s="24" t="str">
        <f>IF(B151="","",COUNTIFS(Comisia!$B$5:$B$1004,B151,Comisia!$D$5:$D$1004,"&lt;&gt;Invitat"))</f>
        <v/>
      </c>
      <c r="AA151" s="17" t="str">
        <f>IF(B151="","",TRIM(IF(COUNTIF($B$5:$B$504,B151)&gt;1,"Număr dublat. ","")&amp;IF(OR(E151="",J151=""),"Completează lucrarea și executantul. ","")&amp;IF(COUNTIFS(Comisia!$B$5:$B$1004,B151,Comisia!$D$5:$D$1004,"Președinte")&lt;&gt;1,"Comisia trebuie să aibă un președinte. ","")&amp;IF(AND(K151&lt;&gt;"",D151="La terminarea lucrărilor",N(Z151)&lt;3),"Comisia are mai puțin de 3 membri (HG 343/2017, art. 11). ","")&amp;IF(AND(Q151="Admisă",COUNTIFS(Constatări!$B$5:$B$1004,B151,Constatări!$K$5:$K$1004,"&lt;&gt;Remediat",Constatări!$F$5:$F$1004,"&lt;&gt;Minoră")&gt;0),"Recepția nu poate fi admisă cu defecte care afectează utilizarea nerezolvate (art. 18). ","")&amp;IF(AND(D151="De suspendare a recepției",Q151&lt;&gt;"Suspendată"),"La un PV de suspendare, decizia este «Suspendată». ","")&amp;IF(AND(Q151&lt;&gt;"",Q151&lt;&gt;"Suspendată",NOT(ISNUMBER(R151)),ISNUMBER(C151),Azi&gt;C151+3),"Investitorul nu a aprobat decizia în 3 zile (art. 19). ","")&amp;IF(AND(ISNUMBER(R151),ISNUMBER(C151),R151&gt;C151+3),"Aprobarea investitorului a venit după 3 zile. ","")&amp;IF(AND(Q151="Admisă",N(W151)&gt;0),N(W151)&amp;" constatări încă deschise: urmărește remedierea. ","")&amp;IF(AND(ISNUMBER(Y151),Azi&gt;=N(X151)-60,Azi&lt;=N(Y151)),"Garanția expiră: organizează recepția finală până la "&amp;RIGHT("0"&amp;DAY(Y151),2)&amp;"."&amp;RIGHT("0"&amp;MONTH(Y151),2)&amp;"."&amp;YEAR(Y151)&amp;". ","")))</f>
        <v/>
      </c>
    </row>
    <row r="152" spans="2:27" x14ac:dyDescent="0.2">
      <c r="B152" s="18"/>
      <c r="C152" s="19"/>
      <c r="D152" s="14"/>
      <c r="E152" s="14"/>
      <c r="F152" s="14"/>
      <c r="G152" s="14"/>
      <c r="H152" s="14"/>
      <c r="I152" s="14"/>
      <c r="J152" s="14"/>
      <c r="K152" s="14"/>
      <c r="L152" s="19"/>
      <c r="M152" s="19"/>
      <c r="N152" s="14"/>
      <c r="O152" s="20"/>
      <c r="P152" s="21"/>
      <c r="Q152" s="22"/>
      <c r="R152" s="19"/>
      <c r="S152" s="15"/>
      <c r="T152" s="14"/>
      <c r="U152" s="23" t="str">
        <f t="shared" si="8"/>
        <v/>
      </c>
      <c r="V152" s="23" t="str">
        <f t="shared" si="9"/>
        <v/>
      </c>
      <c r="W152" s="24" t="str">
        <f>IF(B152="","",COUNTIFS(Constatări!$B$5:$B$1004,B152,Constatări!$K$5:$K$1004,"&lt;&gt;Remediat"))</f>
        <v/>
      </c>
      <c r="X152" s="25" t="str">
        <f t="shared" si="10"/>
        <v/>
      </c>
      <c r="Y152" s="25" t="str">
        <f t="shared" si="11"/>
        <v/>
      </c>
      <c r="Z152" s="24" t="str">
        <f>IF(B152="","",COUNTIFS(Comisia!$B$5:$B$1004,B152,Comisia!$D$5:$D$1004,"&lt;&gt;Invitat"))</f>
        <v/>
      </c>
      <c r="AA152" s="17" t="str">
        <f>IF(B152="","",TRIM(IF(COUNTIF($B$5:$B$504,B152)&gt;1,"Număr dublat. ","")&amp;IF(OR(E152="",J152=""),"Completează lucrarea și executantul. ","")&amp;IF(COUNTIFS(Comisia!$B$5:$B$1004,B152,Comisia!$D$5:$D$1004,"Președinte")&lt;&gt;1,"Comisia trebuie să aibă un președinte. ","")&amp;IF(AND(K152&lt;&gt;"",D152="La terminarea lucrărilor",N(Z152)&lt;3),"Comisia are mai puțin de 3 membri (HG 343/2017, art. 11). ","")&amp;IF(AND(Q152="Admisă",COUNTIFS(Constatări!$B$5:$B$1004,B152,Constatări!$K$5:$K$1004,"&lt;&gt;Remediat",Constatări!$F$5:$F$1004,"&lt;&gt;Minoră")&gt;0),"Recepția nu poate fi admisă cu defecte care afectează utilizarea nerezolvate (art. 18). ","")&amp;IF(AND(D152="De suspendare a recepției",Q152&lt;&gt;"Suspendată"),"La un PV de suspendare, decizia este «Suspendată». ","")&amp;IF(AND(Q152&lt;&gt;"",Q152&lt;&gt;"Suspendată",NOT(ISNUMBER(R152)),ISNUMBER(C152),Azi&gt;C152+3),"Investitorul nu a aprobat decizia în 3 zile (art. 19). ","")&amp;IF(AND(ISNUMBER(R152),ISNUMBER(C152),R152&gt;C152+3),"Aprobarea investitorului a venit după 3 zile. ","")&amp;IF(AND(Q152="Admisă",N(W152)&gt;0),N(W152)&amp;" constatări încă deschise: urmărește remedierea. ","")&amp;IF(AND(ISNUMBER(Y152),Azi&gt;=N(X152)-60,Azi&lt;=N(Y152)),"Garanția expiră: organizează recepția finală până la "&amp;RIGHT("0"&amp;DAY(Y152),2)&amp;"."&amp;RIGHT("0"&amp;MONTH(Y152),2)&amp;"."&amp;YEAR(Y152)&amp;". ","")))</f>
        <v/>
      </c>
    </row>
    <row r="153" spans="2:27" x14ac:dyDescent="0.2">
      <c r="B153" s="18"/>
      <c r="C153" s="19"/>
      <c r="D153" s="14"/>
      <c r="E153" s="14"/>
      <c r="F153" s="14"/>
      <c r="G153" s="14"/>
      <c r="H153" s="14"/>
      <c r="I153" s="14"/>
      <c r="J153" s="14"/>
      <c r="K153" s="14"/>
      <c r="L153" s="19"/>
      <c r="M153" s="19"/>
      <c r="N153" s="14"/>
      <c r="O153" s="20"/>
      <c r="P153" s="21"/>
      <c r="Q153" s="22"/>
      <c r="R153" s="19"/>
      <c r="S153" s="15"/>
      <c r="T153" s="14"/>
      <c r="U153" s="23" t="str">
        <f t="shared" si="8"/>
        <v/>
      </c>
      <c r="V153" s="23" t="str">
        <f t="shared" si="9"/>
        <v/>
      </c>
      <c r="W153" s="24" t="str">
        <f>IF(B153="","",COUNTIFS(Constatări!$B$5:$B$1004,B153,Constatări!$K$5:$K$1004,"&lt;&gt;Remediat"))</f>
        <v/>
      </c>
      <c r="X153" s="25" t="str">
        <f t="shared" si="10"/>
        <v/>
      </c>
      <c r="Y153" s="25" t="str">
        <f t="shared" si="11"/>
        <v/>
      </c>
      <c r="Z153" s="24" t="str">
        <f>IF(B153="","",COUNTIFS(Comisia!$B$5:$B$1004,B153,Comisia!$D$5:$D$1004,"&lt;&gt;Invitat"))</f>
        <v/>
      </c>
      <c r="AA153" s="17" t="str">
        <f>IF(B153="","",TRIM(IF(COUNTIF($B$5:$B$504,B153)&gt;1,"Număr dublat. ","")&amp;IF(OR(E153="",J153=""),"Completează lucrarea și executantul. ","")&amp;IF(COUNTIFS(Comisia!$B$5:$B$1004,B153,Comisia!$D$5:$D$1004,"Președinte")&lt;&gt;1,"Comisia trebuie să aibă un președinte. ","")&amp;IF(AND(K153&lt;&gt;"",D153="La terminarea lucrărilor",N(Z153)&lt;3),"Comisia are mai puțin de 3 membri (HG 343/2017, art. 11). ","")&amp;IF(AND(Q153="Admisă",COUNTIFS(Constatări!$B$5:$B$1004,B153,Constatări!$K$5:$K$1004,"&lt;&gt;Remediat",Constatări!$F$5:$F$1004,"&lt;&gt;Minoră")&gt;0),"Recepția nu poate fi admisă cu defecte care afectează utilizarea nerezolvate (art. 18). ","")&amp;IF(AND(D153="De suspendare a recepției",Q153&lt;&gt;"Suspendată"),"La un PV de suspendare, decizia este «Suspendată». ","")&amp;IF(AND(Q153&lt;&gt;"",Q153&lt;&gt;"Suspendată",NOT(ISNUMBER(R153)),ISNUMBER(C153),Azi&gt;C153+3),"Investitorul nu a aprobat decizia în 3 zile (art. 19). ","")&amp;IF(AND(ISNUMBER(R153),ISNUMBER(C153),R153&gt;C153+3),"Aprobarea investitorului a venit după 3 zile. ","")&amp;IF(AND(Q153="Admisă",N(W153)&gt;0),N(W153)&amp;" constatări încă deschise: urmărește remedierea. ","")&amp;IF(AND(ISNUMBER(Y153),Azi&gt;=N(X153)-60,Azi&lt;=N(Y153)),"Garanția expiră: organizează recepția finală până la "&amp;RIGHT("0"&amp;DAY(Y153),2)&amp;"."&amp;RIGHT("0"&amp;MONTH(Y153),2)&amp;"."&amp;YEAR(Y153)&amp;". ","")))</f>
        <v/>
      </c>
    </row>
    <row r="154" spans="2:27" x14ac:dyDescent="0.2">
      <c r="B154" s="18"/>
      <c r="C154" s="19"/>
      <c r="D154" s="14"/>
      <c r="E154" s="14"/>
      <c r="F154" s="14"/>
      <c r="G154" s="14"/>
      <c r="H154" s="14"/>
      <c r="I154" s="14"/>
      <c r="J154" s="14"/>
      <c r="K154" s="14"/>
      <c r="L154" s="19"/>
      <c r="M154" s="19"/>
      <c r="N154" s="14"/>
      <c r="O154" s="20"/>
      <c r="P154" s="21"/>
      <c r="Q154" s="22"/>
      <c r="R154" s="19"/>
      <c r="S154" s="15"/>
      <c r="T154" s="14"/>
      <c r="U154" s="23" t="str">
        <f t="shared" si="8"/>
        <v/>
      </c>
      <c r="V154" s="23" t="str">
        <f t="shared" si="9"/>
        <v/>
      </c>
      <c r="W154" s="24" t="str">
        <f>IF(B154="","",COUNTIFS(Constatări!$B$5:$B$1004,B154,Constatări!$K$5:$K$1004,"&lt;&gt;Remediat"))</f>
        <v/>
      </c>
      <c r="X154" s="25" t="str">
        <f t="shared" si="10"/>
        <v/>
      </c>
      <c r="Y154" s="25" t="str">
        <f t="shared" si="11"/>
        <v/>
      </c>
      <c r="Z154" s="24" t="str">
        <f>IF(B154="","",COUNTIFS(Comisia!$B$5:$B$1004,B154,Comisia!$D$5:$D$1004,"&lt;&gt;Invitat"))</f>
        <v/>
      </c>
      <c r="AA154" s="17" t="str">
        <f>IF(B154="","",TRIM(IF(COUNTIF($B$5:$B$504,B154)&gt;1,"Număr dublat. ","")&amp;IF(OR(E154="",J154=""),"Completează lucrarea și executantul. ","")&amp;IF(COUNTIFS(Comisia!$B$5:$B$1004,B154,Comisia!$D$5:$D$1004,"Președinte")&lt;&gt;1,"Comisia trebuie să aibă un președinte. ","")&amp;IF(AND(K154&lt;&gt;"",D154="La terminarea lucrărilor",N(Z154)&lt;3),"Comisia are mai puțin de 3 membri (HG 343/2017, art. 11). ","")&amp;IF(AND(Q154="Admisă",COUNTIFS(Constatări!$B$5:$B$1004,B154,Constatări!$K$5:$K$1004,"&lt;&gt;Remediat",Constatări!$F$5:$F$1004,"&lt;&gt;Minoră")&gt;0),"Recepția nu poate fi admisă cu defecte care afectează utilizarea nerezolvate (art. 18). ","")&amp;IF(AND(D154="De suspendare a recepției",Q154&lt;&gt;"Suspendată"),"La un PV de suspendare, decizia este «Suspendată». ","")&amp;IF(AND(Q154&lt;&gt;"",Q154&lt;&gt;"Suspendată",NOT(ISNUMBER(R154)),ISNUMBER(C154),Azi&gt;C154+3),"Investitorul nu a aprobat decizia în 3 zile (art. 19). ","")&amp;IF(AND(ISNUMBER(R154),ISNUMBER(C154),R154&gt;C154+3),"Aprobarea investitorului a venit după 3 zile. ","")&amp;IF(AND(Q154="Admisă",N(W154)&gt;0),N(W154)&amp;" constatări încă deschise: urmărește remedierea. ","")&amp;IF(AND(ISNUMBER(Y154),Azi&gt;=N(X154)-60,Azi&lt;=N(Y154)),"Garanția expiră: organizează recepția finală până la "&amp;RIGHT("0"&amp;DAY(Y154),2)&amp;"."&amp;RIGHT("0"&amp;MONTH(Y154),2)&amp;"."&amp;YEAR(Y154)&amp;". ","")))</f>
        <v/>
      </c>
    </row>
    <row r="155" spans="2:27" x14ac:dyDescent="0.2">
      <c r="B155" s="18"/>
      <c r="C155" s="19"/>
      <c r="D155" s="14"/>
      <c r="E155" s="14"/>
      <c r="F155" s="14"/>
      <c r="G155" s="14"/>
      <c r="H155" s="14"/>
      <c r="I155" s="14"/>
      <c r="J155" s="14"/>
      <c r="K155" s="14"/>
      <c r="L155" s="19"/>
      <c r="M155" s="19"/>
      <c r="N155" s="14"/>
      <c r="O155" s="20"/>
      <c r="P155" s="21"/>
      <c r="Q155" s="22"/>
      <c r="R155" s="19"/>
      <c r="S155" s="15"/>
      <c r="T155" s="14"/>
      <c r="U155" s="23" t="str">
        <f t="shared" si="8"/>
        <v/>
      </c>
      <c r="V155" s="23" t="str">
        <f t="shared" si="9"/>
        <v/>
      </c>
      <c r="W155" s="24" t="str">
        <f>IF(B155="","",COUNTIFS(Constatări!$B$5:$B$1004,B155,Constatări!$K$5:$K$1004,"&lt;&gt;Remediat"))</f>
        <v/>
      </c>
      <c r="X155" s="25" t="str">
        <f t="shared" si="10"/>
        <v/>
      </c>
      <c r="Y155" s="25" t="str">
        <f t="shared" si="11"/>
        <v/>
      </c>
      <c r="Z155" s="24" t="str">
        <f>IF(B155="","",COUNTIFS(Comisia!$B$5:$B$1004,B155,Comisia!$D$5:$D$1004,"&lt;&gt;Invitat"))</f>
        <v/>
      </c>
      <c r="AA155" s="17" t="str">
        <f>IF(B155="","",TRIM(IF(COUNTIF($B$5:$B$504,B155)&gt;1,"Număr dublat. ","")&amp;IF(OR(E155="",J155=""),"Completează lucrarea și executantul. ","")&amp;IF(COUNTIFS(Comisia!$B$5:$B$1004,B155,Comisia!$D$5:$D$1004,"Președinte")&lt;&gt;1,"Comisia trebuie să aibă un președinte. ","")&amp;IF(AND(K155&lt;&gt;"",D155="La terminarea lucrărilor",N(Z155)&lt;3),"Comisia are mai puțin de 3 membri (HG 343/2017, art. 11). ","")&amp;IF(AND(Q155="Admisă",COUNTIFS(Constatări!$B$5:$B$1004,B155,Constatări!$K$5:$K$1004,"&lt;&gt;Remediat",Constatări!$F$5:$F$1004,"&lt;&gt;Minoră")&gt;0),"Recepția nu poate fi admisă cu defecte care afectează utilizarea nerezolvate (art. 18). ","")&amp;IF(AND(D155="De suspendare a recepției",Q155&lt;&gt;"Suspendată"),"La un PV de suspendare, decizia este «Suspendată». ","")&amp;IF(AND(Q155&lt;&gt;"",Q155&lt;&gt;"Suspendată",NOT(ISNUMBER(R155)),ISNUMBER(C155),Azi&gt;C155+3),"Investitorul nu a aprobat decizia în 3 zile (art. 19). ","")&amp;IF(AND(ISNUMBER(R155),ISNUMBER(C155),R155&gt;C155+3),"Aprobarea investitorului a venit după 3 zile. ","")&amp;IF(AND(Q155="Admisă",N(W155)&gt;0),N(W155)&amp;" constatări încă deschise: urmărește remedierea. ","")&amp;IF(AND(ISNUMBER(Y155),Azi&gt;=N(X155)-60,Azi&lt;=N(Y155)),"Garanția expiră: organizează recepția finală până la "&amp;RIGHT("0"&amp;DAY(Y155),2)&amp;"."&amp;RIGHT("0"&amp;MONTH(Y155),2)&amp;"."&amp;YEAR(Y155)&amp;". ","")))</f>
        <v/>
      </c>
    </row>
    <row r="156" spans="2:27" x14ac:dyDescent="0.2">
      <c r="B156" s="18"/>
      <c r="C156" s="19"/>
      <c r="D156" s="14"/>
      <c r="E156" s="14"/>
      <c r="F156" s="14"/>
      <c r="G156" s="14"/>
      <c r="H156" s="14"/>
      <c r="I156" s="14"/>
      <c r="J156" s="14"/>
      <c r="K156" s="14"/>
      <c r="L156" s="19"/>
      <c r="M156" s="19"/>
      <c r="N156" s="14"/>
      <c r="O156" s="20"/>
      <c r="P156" s="21"/>
      <c r="Q156" s="22"/>
      <c r="R156" s="19"/>
      <c r="S156" s="15"/>
      <c r="T156" s="14"/>
      <c r="U156" s="23" t="str">
        <f t="shared" si="8"/>
        <v/>
      </c>
      <c r="V156" s="23" t="str">
        <f t="shared" si="9"/>
        <v/>
      </c>
      <c r="W156" s="24" t="str">
        <f>IF(B156="","",COUNTIFS(Constatări!$B$5:$B$1004,B156,Constatări!$K$5:$K$1004,"&lt;&gt;Remediat"))</f>
        <v/>
      </c>
      <c r="X156" s="25" t="str">
        <f t="shared" si="10"/>
        <v/>
      </c>
      <c r="Y156" s="25" t="str">
        <f t="shared" si="11"/>
        <v/>
      </c>
      <c r="Z156" s="24" t="str">
        <f>IF(B156="","",COUNTIFS(Comisia!$B$5:$B$1004,B156,Comisia!$D$5:$D$1004,"&lt;&gt;Invitat"))</f>
        <v/>
      </c>
      <c r="AA156" s="17" t="str">
        <f>IF(B156="","",TRIM(IF(COUNTIF($B$5:$B$504,B156)&gt;1,"Număr dublat. ","")&amp;IF(OR(E156="",J156=""),"Completează lucrarea și executantul. ","")&amp;IF(COUNTIFS(Comisia!$B$5:$B$1004,B156,Comisia!$D$5:$D$1004,"Președinte")&lt;&gt;1,"Comisia trebuie să aibă un președinte. ","")&amp;IF(AND(K156&lt;&gt;"",D156="La terminarea lucrărilor",N(Z156)&lt;3),"Comisia are mai puțin de 3 membri (HG 343/2017, art. 11). ","")&amp;IF(AND(Q156="Admisă",COUNTIFS(Constatări!$B$5:$B$1004,B156,Constatări!$K$5:$K$1004,"&lt;&gt;Remediat",Constatări!$F$5:$F$1004,"&lt;&gt;Minoră")&gt;0),"Recepția nu poate fi admisă cu defecte care afectează utilizarea nerezolvate (art. 18). ","")&amp;IF(AND(D156="De suspendare a recepției",Q156&lt;&gt;"Suspendată"),"La un PV de suspendare, decizia este «Suspendată». ","")&amp;IF(AND(Q156&lt;&gt;"",Q156&lt;&gt;"Suspendată",NOT(ISNUMBER(R156)),ISNUMBER(C156),Azi&gt;C156+3),"Investitorul nu a aprobat decizia în 3 zile (art. 19). ","")&amp;IF(AND(ISNUMBER(R156),ISNUMBER(C156),R156&gt;C156+3),"Aprobarea investitorului a venit după 3 zile. ","")&amp;IF(AND(Q156="Admisă",N(W156)&gt;0),N(W156)&amp;" constatări încă deschise: urmărește remedierea. ","")&amp;IF(AND(ISNUMBER(Y156),Azi&gt;=N(X156)-60,Azi&lt;=N(Y156)),"Garanția expiră: organizează recepția finală până la "&amp;RIGHT("0"&amp;DAY(Y156),2)&amp;"."&amp;RIGHT("0"&amp;MONTH(Y156),2)&amp;"."&amp;YEAR(Y156)&amp;". ","")))</f>
        <v/>
      </c>
    </row>
    <row r="157" spans="2:27" x14ac:dyDescent="0.2">
      <c r="B157" s="18"/>
      <c r="C157" s="19"/>
      <c r="D157" s="14"/>
      <c r="E157" s="14"/>
      <c r="F157" s="14"/>
      <c r="G157" s="14"/>
      <c r="H157" s="14"/>
      <c r="I157" s="14"/>
      <c r="J157" s="14"/>
      <c r="K157" s="14"/>
      <c r="L157" s="19"/>
      <c r="M157" s="19"/>
      <c r="N157" s="14"/>
      <c r="O157" s="20"/>
      <c r="P157" s="21"/>
      <c r="Q157" s="22"/>
      <c r="R157" s="19"/>
      <c r="S157" s="15"/>
      <c r="T157" s="14"/>
      <c r="U157" s="23" t="str">
        <f t="shared" si="8"/>
        <v/>
      </c>
      <c r="V157" s="23" t="str">
        <f t="shared" si="9"/>
        <v/>
      </c>
      <c r="W157" s="24" t="str">
        <f>IF(B157="","",COUNTIFS(Constatări!$B$5:$B$1004,B157,Constatări!$K$5:$K$1004,"&lt;&gt;Remediat"))</f>
        <v/>
      </c>
      <c r="X157" s="25" t="str">
        <f t="shared" si="10"/>
        <v/>
      </c>
      <c r="Y157" s="25" t="str">
        <f t="shared" si="11"/>
        <v/>
      </c>
      <c r="Z157" s="24" t="str">
        <f>IF(B157="","",COUNTIFS(Comisia!$B$5:$B$1004,B157,Comisia!$D$5:$D$1004,"&lt;&gt;Invitat"))</f>
        <v/>
      </c>
      <c r="AA157" s="17" t="str">
        <f>IF(B157="","",TRIM(IF(COUNTIF($B$5:$B$504,B157)&gt;1,"Număr dublat. ","")&amp;IF(OR(E157="",J157=""),"Completează lucrarea și executantul. ","")&amp;IF(COUNTIFS(Comisia!$B$5:$B$1004,B157,Comisia!$D$5:$D$1004,"Președinte")&lt;&gt;1,"Comisia trebuie să aibă un președinte. ","")&amp;IF(AND(K157&lt;&gt;"",D157="La terminarea lucrărilor",N(Z157)&lt;3),"Comisia are mai puțin de 3 membri (HG 343/2017, art. 11). ","")&amp;IF(AND(Q157="Admisă",COUNTIFS(Constatări!$B$5:$B$1004,B157,Constatări!$K$5:$K$1004,"&lt;&gt;Remediat",Constatări!$F$5:$F$1004,"&lt;&gt;Minoră")&gt;0),"Recepția nu poate fi admisă cu defecte care afectează utilizarea nerezolvate (art. 18). ","")&amp;IF(AND(D157="De suspendare a recepției",Q157&lt;&gt;"Suspendată"),"La un PV de suspendare, decizia este «Suspendată». ","")&amp;IF(AND(Q157&lt;&gt;"",Q157&lt;&gt;"Suspendată",NOT(ISNUMBER(R157)),ISNUMBER(C157),Azi&gt;C157+3),"Investitorul nu a aprobat decizia în 3 zile (art. 19). ","")&amp;IF(AND(ISNUMBER(R157),ISNUMBER(C157),R157&gt;C157+3),"Aprobarea investitorului a venit după 3 zile. ","")&amp;IF(AND(Q157="Admisă",N(W157)&gt;0),N(W157)&amp;" constatări încă deschise: urmărește remedierea. ","")&amp;IF(AND(ISNUMBER(Y157),Azi&gt;=N(X157)-60,Azi&lt;=N(Y157)),"Garanția expiră: organizează recepția finală până la "&amp;RIGHT("0"&amp;DAY(Y157),2)&amp;"."&amp;RIGHT("0"&amp;MONTH(Y157),2)&amp;"."&amp;YEAR(Y157)&amp;". ","")))</f>
        <v/>
      </c>
    </row>
    <row r="158" spans="2:27" x14ac:dyDescent="0.2">
      <c r="B158" s="18"/>
      <c r="C158" s="19"/>
      <c r="D158" s="14"/>
      <c r="E158" s="14"/>
      <c r="F158" s="14"/>
      <c r="G158" s="14"/>
      <c r="H158" s="14"/>
      <c r="I158" s="14"/>
      <c r="J158" s="14"/>
      <c r="K158" s="14"/>
      <c r="L158" s="19"/>
      <c r="M158" s="19"/>
      <c r="N158" s="14"/>
      <c r="O158" s="20"/>
      <c r="P158" s="21"/>
      <c r="Q158" s="22"/>
      <c r="R158" s="19"/>
      <c r="S158" s="15"/>
      <c r="T158" s="14"/>
      <c r="U158" s="23" t="str">
        <f t="shared" si="8"/>
        <v/>
      </c>
      <c r="V158" s="23" t="str">
        <f t="shared" si="9"/>
        <v/>
      </c>
      <c r="W158" s="24" t="str">
        <f>IF(B158="","",COUNTIFS(Constatări!$B$5:$B$1004,B158,Constatări!$K$5:$K$1004,"&lt;&gt;Remediat"))</f>
        <v/>
      </c>
      <c r="X158" s="25" t="str">
        <f t="shared" si="10"/>
        <v/>
      </c>
      <c r="Y158" s="25" t="str">
        <f t="shared" si="11"/>
        <v/>
      </c>
      <c r="Z158" s="24" t="str">
        <f>IF(B158="","",COUNTIFS(Comisia!$B$5:$B$1004,B158,Comisia!$D$5:$D$1004,"&lt;&gt;Invitat"))</f>
        <v/>
      </c>
      <c r="AA158" s="17" t="str">
        <f>IF(B158="","",TRIM(IF(COUNTIF($B$5:$B$504,B158)&gt;1,"Număr dublat. ","")&amp;IF(OR(E158="",J158=""),"Completează lucrarea și executantul. ","")&amp;IF(COUNTIFS(Comisia!$B$5:$B$1004,B158,Comisia!$D$5:$D$1004,"Președinte")&lt;&gt;1,"Comisia trebuie să aibă un președinte. ","")&amp;IF(AND(K158&lt;&gt;"",D158="La terminarea lucrărilor",N(Z158)&lt;3),"Comisia are mai puțin de 3 membri (HG 343/2017, art. 11). ","")&amp;IF(AND(Q158="Admisă",COUNTIFS(Constatări!$B$5:$B$1004,B158,Constatări!$K$5:$K$1004,"&lt;&gt;Remediat",Constatări!$F$5:$F$1004,"&lt;&gt;Minoră")&gt;0),"Recepția nu poate fi admisă cu defecte care afectează utilizarea nerezolvate (art. 18). ","")&amp;IF(AND(D158="De suspendare a recepției",Q158&lt;&gt;"Suspendată"),"La un PV de suspendare, decizia este «Suspendată». ","")&amp;IF(AND(Q158&lt;&gt;"",Q158&lt;&gt;"Suspendată",NOT(ISNUMBER(R158)),ISNUMBER(C158),Azi&gt;C158+3),"Investitorul nu a aprobat decizia în 3 zile (art. 19). ","")&amp;IF(AND(ISNUMBER(R158),ISNUMBER(C158),R158&gt;C158+3),"Aprobarea investitorului a venit după 3 zile. ","")&amp;IF(AND(Q158="Admisă",N(W158)&gt;0),N(W158)&amp;" constatări încă deschise: urmărește remedierea. ","")&amp;IF(AND(ISNUMBER(Y158),Azi&gt;=N(X158)-60,Azi&lt;=N(Y158)),"Garanția expiră: organizează recepția finală până la "&amp;RIGHT("0"&amp;DAY(Y158),2)&amp;"."&amp;RIGHT("0"&amp;MONTH(Y158),2)&amp;"."&amp;YEAR(Y158)&amp;". ","")))</f>
        <v/>
      </c>
    </row>
    <row r="159" spans="2:27" x14ac:dyDescent="0.2">
      <c r="B159" s="18"/>
      <c r="C159" s="19"/>
      <c r="D159" s="14"/>
      <c r="E159" s="14"/>
      <c r="F159" s="14"/>
      <c r="G159" s="14"/>
      <c r="H159" s="14"/>
      <c r="I159" s="14"/>
      <c r="J159" s="14"/>
      <c r="K159" s="14"/>
      <c r="L159" s="19"/>
      <c r="M159" s="19"/>
      <c r="N159" s="14"/>
      <c r="O159" s="20"/>
      <c r="P159" s="21"/>
      <c r="Q159" s="22"/>
      <c r="R159" s="19"/>
      <c r="S159" s="15"/>
      <c r="T159" s="14"/>
      <c r="U159" s="23" t="str">
        <f t="shared" si="8"/>
        <v/>
      </c>
      <c r="V159" s="23" t="str">
        <f t="shared" si="9"/>
        <v/>
      </c>
      <c r="W159" s="24" t="str">
        <f>IF(B159="","",COUNTIFS(Constatări!$B$5:$B$1004,B159,Constatări!$K$5:$K$1004,"&lt;&gt;Remediat"))</f>
        <v/>
      </c>
      <c r="X159" s="25" t="str">
        <f t="shared" si="10"/>
        <v/>
      </c>
      <c r="Y159" s="25" t="str">
        <f t="shared" si="11"/>
        <v/>
      </c>
      <c r="Z159" s="24" t="str">
        <f>IF(B159="","",COUNTIFS(Comisia!$B$5:$B$1004,B159,Comisia!$D$5:$D$1004,"&lt;&gt;Invitat"))</f>
        <v/>
      </c>
      <c r="AA159" s="17" t="str">
        <f>IF(B159="","",TRIM(IF(COUNTIF($B$5:$B$504,B159)&gt;1,"Număr dublat. ","")&amp;IF(OR(E159="",J159=""),"Completează lucrarea și executantul. ","")&amp;IF(COUNTIFS(Comisia!$B$5:$B$1004,B159,Comisia!$D$5:$D$1004,"Președinte")&lt;&gt;1,"Comisia trebuie să aibă un președinte. ","")&amp;IF(AND(K159&lt;&gt;"",D159="La terminarea lucrărilor",N(Z159)&lt;3),"Comisia are mai puțin de 3 membri (HG 343/2017, art. 11). ","")&amp;IF(AND(Q159="Admisă",COUNTIFS(Constatări!$B$5:$B$1004,B159,Constatări!$K$5:$K$1004,"&lt;&gt;Remediat",Constatări!$F$5:$F$1004,"&lt;&gt;Minoră")&gt;0),"Recepția nu poate fi admisă cu defecte care afectează utilizarea nerezolvate (art. 18). ","")&amp;IF(AND(D159="De suspendare a recepției",Q159&lt;&gt;"Suspendată"),"La un PV de suspendare, decizia este «Suspendată». ","")&amp;IF(AND(Q159&lt;&gt;"",Q159&lt;&gt;"Suspendată",NOT(ISNUMBER(R159)),ISNUMBER(C159),Azi&gt;C159+3),"Investitorul nu a aprobat decizia în 3 zile (art. 19). ","")&amp;IF(AND(ISNUMBER(R159),ISNUMBER(C159),R159&gt;C159+3),"Aprobarea investitorului a venit după 3 zile. ","")&amp;IF(AND(Q159="Admisă",N(W159)&gt;0),N(W159)&amp;" constatări încă deschise: urmărește remedierea. ","")&amp;IF(AND(ISNUMBER(Y159),Azi&gt;=N(X159)-60,Azi&lt;=N(Y159)),"Garanția expiră: organizează recepția finală până la "&amp;RIGHT("0"&amp;DAY(Y159),2)&amp;"."&amp;RIGHT("0"&amp;MONTH(Y159),2)&amp;"."&amp;YEAR(Y159)&amp;". ","")))</f>
        <v/>
      </c>
    </row>
    <row r="160" spans="2:27" x14ac:dyDescent="0.2">
      <c r="B160" s="18"/>
      <c r="C160" s="19"/>
      <c r="D160" s="14"/>
      <c r="E160" s="14"/>
      <c r="F160" s="14"/>
      <c r="G160" s="14"/>
      <c r="H160" s="14"/>
      <c r="I160" s="14"/>
      <c r="J160" s="14"/>
      <c r="K160" s="14"/>
      <c r="L160" s="19"/>
      <c r="M160" s="19"/>
      <c r="N160" s="14"/>
      <c r="O160" s="20"/>
      <c r="P160" s="21"/>
      <c r="Q160" s="22"/>
      <c r="R160" s="19"/>
      <c r="S160" s="15"/>
      <c r="T160" s="14"/>
      <c r="U160" s="23" t="str">
        <f t="shared" si="8"/>
        <v/>
      </c>
      <c r="V160" s="23" t="str">
        <f t="shared" si="9"/>
        <v/>
      </c>
      <c r="W160" s="24" t="str">
        <f>IF(B160="","",COUNTIFS(Constatări!$B$5:$B$1004,B160,Constatări!$K$5:$K$1004,"&lt;&gt;Remediat"))</f>
        <v/>
      </c>
      <c r="X160" s="25" t="str">
        <f t="shared" si="10"/>
        <v/>
      </c>
      <c r="Y160" s="25" t="str">
        <f t="shared" si="11"/>
        <v/>
      </c>
      <c r="Z160" s="24" t="str">
        <f>IF(B160="","",COUNTIFS(Comisia!$B$5:$B$1004,B160,Comisia!$D$5:$D$1004,"&lt;&gt;Invitat"))</f>
        <v/>
      </c>
      <c r="AA160" s="17" t="str">
        <f>IF(B160="","",TRIM(IF(COUNTIF($B$5:$B$504,B160)&gt;1,"Număr dublat. ","")&amp;IF(OR(E160="",J160=""),"Completează lucrarea și executantul. ","")&amp;IF(COUNTIFS(Comisia!$B$5:$B$1004,B160,Comisia!$D$5:$D$1004,"Președinte")&lt;&gt;1,"Comisia trebuie să aibă un președinte. ","")&amp;IF(AND(K160&lt;&gt;"",D160="La terminarea lucrărilor",N(Z160)&lt;3),"Comisia are mai puțin de 3 membri (HG 343/2017, art. 11). ","")&amp;IF(AND(Q160="Admisă",COUNTIFS(Constatări!$B$5:$B$1004,B160,Constatări!$K$5:$K$1004,"&lt;&gt;Remediat",Constatări!$F$5:$F$1004,"&lt;&gt;Minoră")&gt;0),"Recepția nu poate fi admisă cu defecte care afectează utilizarea nerezolvate (art. 18). ","")&amp;IF(AND(D160="De suspendare a recepției",Q160&lt;&gt;"Suspendată"),"La un PV de suspendare, decizia este «Suspendată». ","")&amp;IF(AND(Q160&lt;&gt;"",Q160&lt;&gt;"Suspendată",NOT(ISNUMBER(R160)),ISNUMBER(C160),Azi&gt;C160+3),"Investitorul nu a aprobat decizia în 3 zile (art. 19). ","")&amp;IF(AND(ISNUMBER(R160),ISNUMBER(C160),R160&gt;C160+3),"Aprobarea investitorului a venit după 3 zile. ","")&amp;IF(AND(Q160="Admisă",N(W160)&gt;0),N(W160)&amp;" constatări încă deschise: urmărește remedierea. ","")&amp;IF(AND(ISNUMBER(Y160),Azi&gt;=N(X160)-60,Azi&lt;=N(Y160)),"Garanția expiră: organizează recepția finală până la "&amp;RIGHT("0"&amp;DAY(Y160),2)&amp;"."&amp;RIGHT("0"&amp;MONTH(Y160),2)&amp;"."&amp;YEAR(Y160)&amp;". ","")))</f>
        <v/>
      </c>
    </row>
    <row r="161" spans="2:27" x14ac:dyDescent="0.2">
      <c r="B161" s="18"/>
      <c r="C161" s="19"/>
      <c r="D161" s="14"/>
      <c r="E161" s="14"/>
      <c r="F161" s="14"/>
      <c r="G161" s="14"/>
      <c r="H161" s="14"/>
      <c r="I161" s="14"/>
      <c r="J161" s="14"/>
      <c r="K161" s="14"/>
      <c r="L161" s="19"/>
      <c r="M161" s="19"/>
      <c r="N161" s="14"/>
      <c r="O161" s="20"/>
      <c r="P161" s="21"/>
      <c r="Q161" s="22"/>
      <c r="R161" s="19"/>
      <c r="S161" s="15"/>
      <c r="T161" s="14"/>
      <c r="U161" s="23" t="str">
        <f t="shared" si="8"/>
        <v/>
      </c>
      <c r="V161" s="23" t="str">
        <f t="shared" si="9"/>
        <v/>
      </c>
      <c r="W161" s="24" t="str">
        <f>IF(B161="","",COUNTIFS(Constatări!$B$5:$B$1004,B161,Constatări!$K$5:$K$1004,"&lt;&gt;Remediat"))</f>
        <v/>
      </c>
      <c r="X161" s="25" t="str">
        <f t="shared" si="10"/>
        <v/>
      </c>
      <c r="Y161" s="25" t="str">
        <f t="shared" si="11"/>
        <v/>
      </c>
      <c r="Z161" s="24" t="str">
        <f>IF(B161="","",COUNTIFS(Comisia!$B$5:$B$1004,B161,Comisia!$D$5:$D$1004,"&lt;&gt;Invitat"))</f>
        <v/>
      </c>
      <c r="AA161" s="17" t="str">
        <f>IF(B161="","",TRIM(IF(COUNTIF($B$5:$B$504,B161)&gt;1,"Număr dublat. ","")&amp;IF(OR(E161="",J161=""),"Completează lucrarea și executantul. ","")&amp;IF(COUNTIFS(Comisia!$B$5:$B$1004,B161,Comisia!$D$5:$D$1004,"Președinte")&lt;&gt;1,"Comisia trebuie să aibă un președinte. ","")&amp;IF(AND(K161&lt;&gt;"",D161="La terminarea lucrărilor",N(Z161)&lt;3),"Comisia are mai puțin de 3 membri (HG 343/2017, art. 11). ","")&amp;IF(AND(Q161="Admisă",COUNTIFS(Constatări!$B$5:$B$1004,B161,Constatări!$K$5:$K$1004,"&lt;&gt;Remediat",Constatări!$F$5:$F$1004,"&lt;&gt;Minoră")&gt;0),"Recepția nu poate fi admisă cu defecte care afectează utilizarea nerezolvate (art. 18). ","")&amp;IF(AND(D161="De suspendare a recepției",Q161&lt;&gt;"Suspendată"),"La un PV de suspendare, decizia este «Suspendată». ","")&amp;IF(AND(Q161&lt;&gt;"",Q161&lt;&gt;"Suspendată",NOT(ISNUMBER(R161)),ISNUMBER(C161),Azi&gt;C161+3),"Investitorul nu a aprobat decizia în 3 zile (art. 19). ","")&amp;IF(AND(ISNUMBER(R161),ISNUMBER(C161),R161&gt;C161+3),"Aprobarea investitorului a venit după 3 zile. ","")&amp;IF(AND(Q161="Admisă",N(W161)&gt;0),N(W161)&amp;" constatări încă deschise: urmărește remedierea. ","")&amp;IF(AND(ISNUMBER(Y161),Azi&gt;=N(X161)-60,Azi&lt;=N(Y161)),"Garanția expiră: organizează recepția finală până la "&amp;RIGHT("0"&amp;DAY(Y161),2)&amp;"."&amp;RIGHT("0"&amp;MONTH(Y161),2)&amp;"."&amp;YEAR(Y161)&amp;". ","")))</f>
        <v/>
      </c>
    </row>
    <row r="162" spans="2:27" x14ac:dyDescent="0.2">
      <c r="B162" s="18"/>
      <c r="C162" s="19"/>
      <c r="D162" s="14"/>
      <c r="E162" s="14"/>
      <c r="F162" s="14"/>
      <c r="G162" s="14"/>
      <c r="H162" s="14"/>
      <c r="I162" s="14"/>
      <c r="J162" s="14"/>
      <c r="K162" s="14"/>
      <c r="L162" s="19"/>
      <c r="M162" s="19"/>
      <c r="N162" s="14"/>
      <c r="O162" s="20"/>
      <c r="P162" s="21"/>
      <c r="Q162" s="22"/>
      <c r="R162" s="19"/>
      <c r="S162" s="15"/>
      <c r="T162" s="14"/>
      <c r="U162" s="23" t="str">
        <f t="shared" si="8"/>
        <v/>
      </c>
      <c r="V162" s="23" t="str">
        <f t="shared" si="9"/>
        <v/>
      </c>
      <c r="W162" s="24" t="str">
        <f>IF(B162="","",COUNTIFS(Constatări!$B$5:$B$1004,B162,Constatări!$K$5:$K$1004,"&lt;&gt;Remediat"))</f>
        <v/>
      </c>
      <c r="X162" s="25" t="str">
        <f t="shared" si="10"/>
        <v/>
      </c>
      <c r="Y162" s="25" t="str">
        <f t="shared" si="11"/>
        <v/>
      </c>
      <c r="Z162" s="24" t="str">
        <f>IF(B162="","",COUNTIFS(Comisia!$B$5:$B$1004,B162,Comisia!$D$5:$D$1004,"&lt;&gt;Invitat"))</f>
        <v/>
      </c>
      <c r="AA162" s="17" t="str">
        <f>IF(B162="","",TRIM(IF(COUNTIF($B$5:$B$504,B162)&gt;1,"Număr dublat. ","")&amp;IF(OR(E162="",J162=""),"Completează lucrarea și executantul. ","")&amp;IF(COUNTIFS(Comisia!$B$5:$B$1004,B162,Comisia!$D$5:$D$1004,"Președinte")&lt;&gt;1,"Comisia trebuie să aibă un președinte. ","")&amp;IF(AND(K162&lt;&gt;"",D162="La terminarea lucrărilor",N(Z162)&lt;3),"Comisia are mai puțin de 3 membri (HG 343/2017, art. 11). ","")&amp;IF(AND(Q162="Admisă",COUNTIFS(Constatări!$B$5:$B$1004,B162,Constatări!$K$5:$K$1004,"&lt;&gt;Remediat",Constatări!$F$5:$F$1004,"&lt;&gt;Minoră")&gt;0),"Recepția nu poate fi admisă cu defecte care afectează utilizarea nerezolvate (art. 18). ","")&amp;IF(AND(D162="De suspendare a recepției",Q162&lt;&gt;"Suspendată"),"La un PV de suspendare, decizia este «Suspendată». ","")&amp;IF(AND(Q162&lt;&gt;"",Q162&lt;&gt;"Suspendată",NOT(ISNUMBER(R162)),ISNUMBER(C162),Azi&gt;C162+3),"Investitorul nu a aprobat decizia în 3 zile (art. 19). ","")&amp;IF(AND(ISNUMBER(R162),ISNUMBER(C162),R162&gt;C162+3),"Aprobarea investitorului a venit după 3 zile. ","")&amp;IF(AND(Q162="Admisă",N(W162)&gt;0),N(W162)&amp;" constatări încă deschise: urmărește remedierea. ","")&amp;IF(AND(ISNUMBER(Y162),Azi&gt;=N(X162)-60,Azi&lt;=N(Y162)),"Garanția expiră: organizează recepția finală până la "&amp;RIGHT("0"&amp;DAY(Y162),2)&amp;"."&amp;RIGHT("0"&amp;MONTH(Y162),2)&amp;"."&amp;YEAR(Y162)&amp;". ","")))</f>
        <v/>
      </c>
    </row>
    <row r="163" spans="2:27" x14ac:dyDescent="0.2">
      <c r="B163" s="18"/>
      <c r="C163" s="19"/>
      <c r="D163" s="14"/>
      <c r="E163" s="14"/>
      <c r="F163" s="14"/>
      <c r="G163" s="14"/>
      <c r="H163" s="14"/>
      <c r="I163" s="14"/>
      <c r="J163" s="14"/>
      <c r="K163" s="14"/>
      <c r="L163" s="19"/>
      <c r="M163" s="19"/>
      <c r="N163" s="14"/>
      <c r="O163" s="20"/>
      <c r="P163" s="21"/>
      <c r="Q163" s="22"/>
      <c r="R163" s="19"/>
      <c r="S163" s="15"/>
      <c r="T163" s="14"/>
      <c r="U163" s="23" t="str">
        <f t="shared" si="8"/>
        <v/>
      </c>
      <c r="V163" s="23" t="str">
        <f t="shared" si="9"/>
        <v/>
      </c>
      <c r="W163" s="24" t="str">
        <f>IF(B163="","",COUNTIFS(Constatări!$B$5:$B$1004,B163,Constatări!$K$5:$K$1004,"&lt;&gt;Remediat"))</f>
        <v/>
      </c>
      <c r="X163" s="25" t="str">
        <f t="shared" si="10"/>
        <v/>
      </c>
      <c r="Y163" s="25" t="str">
        <f t="shared" si="11"/>
        <v/>
      </c>
      <c r="Z163" s="24" t="str">
        <f>IF(B163="","",COUNTIFS(Comisia!$B$5:$B$1004,B163,Comisia!$D$5:$D$1004,"&lt;&gt;Invitat"))</f>
        <v/>
      </c>
      <c r="AA163" s="17" t="str">
        <f>IF(B163="","",TRIM(IF(COUNTIF($B$5:$B$504,B163)&gt;1,"Număr dublat. ","")&amp;IF(OR(E163="",J163=""),"Completează lucrarea și executantul. ","")&amp;IF(COUNTIFS(Comisia!$B$5:$B$1004,B163,Comisia!$D$5:$D$1004,"Președinte")&lt;&gt;1,"Comisia trebuie să aibă un președinte. ","")&amp;IF(AND(K163&lt;&gt;"",D163="La terminarea lucrărilor",N(Z163)&lt;3),"Comisia are mai puțin de 3 membri (HG 343/2017, art. 11). ","")&amp;IF(AND(Q163="Admisă",COUNTIFS(Constatări!$B$5:$B$1004,B163,Constatări!$K$5:$K$1004,"&lt;&gt;Remediat",Constatări!$F$5:$F$1004,"&lt;&gt;Minoră")&gt;0),"Recepția nu poate fi admisă cu defecte care afectează utilizarea nerezolvate (art. 18). ","")&amp;IF(AND(D163="De suspendare a recepției",Q163&lt;&gt;"Suspendată"),"La un PV de suspendare, decizia este «Suspendată». ","")&amp;IF(AND(Q163&lt;&gt;"",Q163&lt;&gt;"Suspendată",NOT(ISNUMBER(R163)),ISNUMBER(C163),Azi&gt;C163+3),"Investitorul nu a aprobat decizia în 3 zile (art. 19). ","")&amp;IF(AND(ISNUMBER(R163),ISNUMBER(C163),R163&gt;C163+3),"Aprobarea investitorului a venit după 3 zile. ","")&amp;IF(AND(Q163="Admisă",N(W163)&gt;0),N(W163)&amp;" constatări încă deschise: urmărește remedierea. ","")&amp;IF(AND(ISNUMBER(Y163),Azi&gt;=N(X163)-60,Azi&lt;=N(Y163)),"Garanția expiră: organizează recepția finală până la "&amp;RIGHT("0"&amp;DAY(Y163),2)&amp;"."&amp;RIGHT("0"&amp;MONTH(Y163),2)&amp;"."&amp;YEAR(Y163)&amp;". ","")))</f>
        <v/>
      </c>
    </row>
    <row r="164" spans="2:27" x14ac:dyDescent="0.2">
      <c r="B164" s="18"/>
      <c r="C164" s="19"/>
      <c r="D164" s="14"/>
      <c r="E164" s="14"/>
      <c r="F164" s="14"/>
      <c r="G164" s="14"/>
      <c r="H164" s="14"/>
      <c r="I164" s="14"/>
      <c r="J164" s="14"/>
      <c r="K164" s="14"/>
      <c r="L164" s="19"/>
      <c r="M164" s="19"/>
      <c r="N164" s="14"/>
      <c r="O164" s="20"/>
      <c r="P164" s="21"/>
      <c r="Q164" s="22"/>
      <c r="R164" s="19"/>
      <c r="S164" s="15"/>
      <c r="T164" s="14"/>
      <c r="U164" s="23" t="str">
        <f t="shared" si="8"/>
        <v/>
      </c>
      <c r="V164" s="23" t="str">
        <f t="shared" si="9"/>
        <v/>
      </c>
      <c r="W164" s="24" t="str">
        <f>IF(B164="","",COUNTIFS(Constatări!$B$5:$B$1004,B164,Constatări!$K$5:$K$1004,"&lt;&gt;Remediat"))</f>
        <v/>
      </c>
      <c r="X164" s="25" t="str">
        <f t="shared" si="10"/>
        <v/>
      </c>
      <c r="Y164" s="25" t="str">
        <f t="shared" si="11"/>
        <v/>
      </c>
      <c r="Z164" s="24" t="str">
        <f>IF(B164="","",COUNTIFS(Comisia!$B$5:$B$1004,B164,Comisia!$D$5:$D$1004,"&lt;&gt;Invitat"))</f>
        <v/>
      </c>
      <c r="AA164" s="17" t="str">
        <f>IF(B164="","",TRIM(IF(COUNTIF($B$5:$B$504,B164)&gt;1,"Număr dublat. ","")&amp;IF(OR(E164="",J164=""),"Completează lucrarea și executantul. ","")&amp;IF(COUNTIFS(Comisia!$B$5:$B$1004,B164,Comisia!$D$5:$D$1004,"Președinte")&lt;&gt;1,"Comisia trebuie să aibă un președinte. ","")&amp;IF(AND(K164&lt;&gt;"",D164="La terminarea lucrărilor",N(Z164)&lt;3),"Comisia are mai puțin de 3 membri (HG 343/2017, art. 11). ","")&amp;IF(AND(Q164="Admisă",COUNTIFS(Constatări!$B$5:$B$1004,B164,Constatări!$K$5:$K$1004,"&lt;&gt;Remediat",Constatări!$F$5:$F$1004,"&lt;&gt;Minoră")&gt;0),"Recepția nu poate fi admisă cu defecte care afectează utilizarea nerezolvate (art. 18). ","")&amp;IF(AND(D164="De suspendare a recepției",Q164&lt;&gt;"Suspendată"),"La un PV de suspendare, decizia este «Suspendată». ","")&amp;IF(AND(Q164&lt;&gt;"",Q164&lt;&gt;"Suspendată",NOT(ISNUMBER(R164)),ISNUMBER(C164),Azi&gt;C164+3),"Investitorul nu a aprobat decizia în 3 zile (art. 19). ","")&amp;IF(AND(ISNUMBER(R164),ISNUMBER(C164),R164&gt;C164+3),"Aprobarea investitorului a venit după 3 zile. ","")&amp;IF(AND(Q164="Admisă",N(W164)&gt;0),N(W164)&amp;" constatări încă deschise: urmărește remedierea. ","")&amp;IF(AND(ISNUMBER(Y164),Azi&gt;=N(X164)-60,Azi&lt;=N(Y164)),"Garanția expiră: organizează recepția finală până la "&amp;RIGHT("0"&amp;DAY(Y164),2)&amp;"."&amp;RIGHT("0"&amp;MONTH(Y164),2)&amp;"."&amp;YEAR(Y164)&amp;". ","")))</f>
        <v/>
      </c>
    </row>
    <row r="165" spans="2:27" x14ac:dyDescent="0.2">
      <c r="B165" s="18"/>
      <c r="C165" s="19"/>
      <c r="D165" s="14"/>
      <c r="E165" s="14"/>
      <c r="F165" s="14"/>
      <c r="G165" s="14"/>
      <c r="H165" s="14"/>
      <c r="I165" s="14"/>
      <c r="J165" s="14"/>
      <c r="K165" s="14"/>
      <c r="L165" s="19"/>
      <c r="M165" s="19"/>
      <c r="N165" s="14"/>
      <c r="O165" s="20"/>
      <c r="P165" s="21"/>
      <c r="Q165" s="22"/>
      <c r="R165" s="19"/>
      <c r="S165" s="15"/>
      <c r="T165" s="14"/>
      <c r="U165" s="23" t="str">
        <f t="shared" si="8"/>
        <v/>
      </c>
      <c r="V165" s="23" t="str">
        <f t="shared" si="9"/>
        <v/>
      </c>
      <c r="W165" s="24" t="str">
        <f>IF(B165="","",COUNTIFS(Constatări!$B$5:$B$1004,B165,Constatări!$K$5:$K$1004,"&lt;&gt;Remediat"))</f>
        <v/>
      </c>
      <c r="X165" s="25" t="str">
        <f t="shared" si="10"/>
        <v/>
      </c>
      <c r="Y165" s="25" t="str">
        <f t="shared" si="11"/>
        <v/>
      </c>
      <c r="Z165" s="24" t="str">
        <f>IF(B165="","",COUNTIFS(Comisia!$B$5:$B$1004,B165,Comisia!$D$5:$D$1004,"&lt;&gt;Invitat"))</f>
        <v/>
      </c>
      <c r="AA165" s="17" t="str">
        <f>IF(B165="","",TRIM(IF(COUNTIF($B$5:$B$504,B165)&gt;1,"Număr dublat. ","")&amp;IF(OR(E165="",J165=""),"Completează lucrarea și executantul. ","")&amp;IF(COUNTIFS(Comisia!$B$5:$B$1004,B165,Comisia!$D$5:$D$1004,"Președinte")&lt;&gt;1,"Comisia trebuie să aibă un președinte. ","")&amp;IF(AND(K165&lt;&gt;"",D165="La terminarea lucrărilor",N(Z165)&lt;3),"Comisia are mai puțin de 3 membri (HG 343/2017, art. 11). ","")&amp;IF(AND(Q165="Admisă",COUNTIFS(Constatări!$B$5:$B$1004,B165,Constatări!$K$5:$K$1004,"&lt;&gt;Remediat",Constatări!$F$5:$F$1004,"&lt;&gt;Minoră")&gt;0),"Recepția nu poate fi admisă cu defecte care afectează utilizarea nerezolvate (art. 18). ","")&amp;IF(AND(D165="De suspendare a recepției",Q165&lt;&gt;"Suspendată"),"La un PV de suspendare, decizia este «Suspendată». ","")&amp;IF(AND(Q165&lt;&gt;"",Q165&lt;&gt;"Suspendată",NOT(ISNUMBER(R165)),ISNUMBER(C165),Azi&gt;C165+3),"Investitorul nu a aprobat decizia în 3 zile (art. 19). ","")&amp;IF(AND(ISNUMBER(R165),ISNUMBER(C165),R165&gt;C165+3),"Aprobarea investitorului a venit după 3 zile. ","")&amp;IF(AND(Q165="Admisă",N(W165)&gt;0),N(W165)&amp;" constatări încă deschise: urmărește remedierea. ","")&amp;IF(AND(ISNUMBER(Y165),Azi&gt;=N(X165)-60,Azi&lt;=N(Y165)),"Garanția expiră: organizează recepția finală până la "&amp;RIGHT("0"&amp;DAY(Y165),2)&amp;"."&amp;RIGHT("0"&amp;MONTH(Y165),2)&amp;"."&amp;YEAR(Y165)&amp;". ","")))</f>
        <v/>
      </c>
    </row>
    <row r="166" spans="2:27" x14ac:dyDescent="0.2">
      <c r="B166" s="18"/>
      <c r="C166" s="19"/>
      <c r="D166" s="14"/>
      <c r="E166" s="14"/>
      <c r="F166" s="14"/>
      <c r="G166" s="14"/>
      <c r="H166" s="14"/>
      <c r="I166" s="14"/>
      <c r="J166" s="14"/>
      <c r="K166" s="14"/>
      <c r="L166" s="19"/>
      <c r="M166" s="19"/>
      <c r="N166" s="14"/>
      <c r="O166" s="20"/>
      <c r="P166" s="21"/>
      <c r="Q166" s="22"/>
      <c r="R166" s="19"/>
      <c r="S166" s="15"/>
      <c r="T166" s="14"/>
      <c r="U166" s="23" t="str">
        <f t="shared" si="8"/>
        <v/>
      </c>
      <c r="V166" s="23" t="str">
        <f t="shared" si="9"/>
        <v/>
      </c>
      <c r="W166" s="24" t="str">
        <f>IF(B166="","",COUNTIFS(Constatări!$B$5:$B$1004,B166,Constatări!$K$5:$K$1004,"&lt;&gt;Remediat"))</f>
        <v/>
      </c>
      <c r="X166" s="25" t="str">
        <f t="shared" si="10"/>
        <v/>
      </c>
      <c r="Y166" s="25" t="str">
        <f t="shared" si="11"/>
        <v/>
      </c>
      <c r="Z166" s="24" t="str">
        <f>IF(B166="","",COUNTIFS(Comisia!$B$5:$B$1004,B166,Comisia!$D$5:$D$1004,"&lt;&gt;Invitat"))</f>
        <v/>
      </c>
      <c r="AA166" s="17" t="str">
        <f>IF(B166="","",TRIM(IF(COUNTIF($B$5:$B$504,B166)&gt;1,"Număr dublat. ","")&amp;IF(OR(E166="",J166=""),"Completează lucrarea și executantul. ","")&amp;IF(COUNTIFS(Comisia!$B$5:$B$1004,B166,Comisia!$D$5:$D$1004,"Președinte")&lt;&gt;1,"Comisia trebuie să aibă un președinte. ","")&amp;IF(AND(K166&lt;&gt;"",D166="La terminarea lucrărilor",N(Z166)&lt;3),"Comisia are mai puțin de 3 membri (HG 343/2017, art. 11). ","")&amp;IF(AND(Q166="Admisă",COUNTIFS(Constatări!$B$5:$B$1004,B166,Constatări!$K$5:$K$1004,"&lt;&gt;Remediat",Constatări!$F$5:$F$1004,"&lt;&gt;Minoră")&gt;0),"Recepția nu poate fi admisă cu defecte care afectează utilizarea nerezolvate (art. 18). ","")&amp;IF(AND(D166="De suspendare a recepției",Q166&lt;&gt;"Suspendată"),"La un PV de suspendare, decizia este «Suspendată». ","")&amp;IF(AND(Q166&lt;&gt;"",Q166&lt;&gt;"Suspendată",NOT(ISNUMBER(R166)),ISNUMBER(C166),Azi&gt;C166+3),"Investitorul nu a aprobat decizia în 3 zile (art. 19). ","")&amp;IF(AND(ISNUMBER(R166),ISNUMBER(C166),R166&gt;C166+3),"Aprobarea investitorului a venit după 3 zile. ","")&amp;IF(AND(Q166="Admisă",N(W166)&gt;0),N(W166)&amp;" constatări încă deschise: urmărește remedierea. ","")&amp;IF(AND(ISNUMBER(Y166),Azi&gt;=N(X166)-60,Azi&lt;=N(Y166)),"Garanția expiră: organizează recepția finală până la "&amp;RIGHT("0"&amp;DAY(Y166),2)&amp;"."&amp;RIGHT("0"&amp;MONTH(Y166),2)&amp;"."&amp;YEAR(Y166)&amp;". ","")))</f>
        <v/>
      </c>
    </row>
    <row r="167" spans="2:27" x14ac:dyDescent="0.2">
      <c r="B167" s="18"/>
      <c r="C167" s="19"/>
      <c r="D167" s="14"/>
      <c r="E167" s="14"/>
      <c r="F167" s="14"/>
      <c r="G167" s="14"/>
      <c r="H167" s="14"/>
      <c r="I167" s="14"/>
      <c r="J167" s="14"/>
      <c r="K167" s="14"/>
      <c r="L167" s="19"/>
      <c r="M167" s="19"/>
      <c r="N167" s="14"/>
      <c r="O167" s="20"/>
      <c r="P167" s="21"/>
      <c r="Q167" s="22"/>
      <c r="R167" s="19"/>
      <c r="S167" s="15"/>
      <c r="T167" s="14"/>
      <c r="U167" s="23" t="str">
        <f t="shared" si="8"/>
        <v/>
      </c>
      <c r="V167" s="23" t="str">
        <f t="shared" si="9"/>
        <v/>
      </c>
      <c r="W167" s="24" t="str">
        <f>IF(B167="","",COUNTIFS(Constatări!$B$5:$B$1004,B167,Constatări!$K$5:$K$1004,"&lt;&gt;Remediat"))</f>
        <v/>
      </c>
      <c r="X167" s="25" t="str">
        <f t="shared" si="10"/>
        <v/>
      </c>
      <c r="Y167" s="25" t="str">
        <f t="shared" si="11"/>
        <v/>
      </c>
      <c r="Z167" s="24" t="str">
        <f>IF(B167="","",COUNTIFS(Comisia!$B$5:$B$1004,B167,Comisia!$D$5:$D$1004,"&lt;&gt;Invitat"))</f>
        <v/>
      </c>
      <c r="AA167" s="17" t="str">
        <f>IF(B167="","",TRIM(IF(COUNTIF($B$5:$B$504,B167)&gt;1,"Număr dublat. ","")&amp;IF(OR(E167="",J167=""),"Completează lucrarea și executantul. ","")&amp;IF(COUNTIFS(Comisia!$B$5:$B$1004,B167,Comisia!$D$5:$D$1004,"Președinte")&lt;&gt;1,"Comisia trebuie să aibă un președinte. ","")&amp;IF(AND(K167&lt;&gt;"",D167="La terminarea lucrărilor",N(Z167)&lt;3),"Comisia are mai puțin de 3 membri (HG 343/2017, art. 11). ","")&amp;IF(AND(Q167="Admisă",COUNTIFS(Constatări!$B$5:$B$1004,B167,Constatări!$K$5:$K$1004,"&lt;&gt;Remediat",Constatări!$F$5:$F$1004,"&lt;&gt;Minoră")&gt;0),"Recepția nu poate fi admisă cu defecte care afectează utilizarea nerezolvate (art. 18). ","")&amp;IF(AND(D167="De suspendare a recepției",Q167&lt;&gt;"Suspendată"),"La un PV de suspendare, decizia este «Suspendată». ","")&amp;IF(AND(Q167&lt;&gt;"",Q167&lt;&gt;"Suspendată",NOT(ISNUMBER(R167)),ISNUMBER(C167),Azi&gt;C167+3),"Investitorul nu a aprobat decizia în 3 zile (art. 19). ","")&amp;IF(AND(ISNUMBER(R167),ISNUMBER(C167),R167&gt;C167+3),"Aprobarea investitorului a venit după 3 zile. ","")&amp;IF(AND(Q167="Admisă",N(W167)&gt;0),N(W167)&amp;" constatări încă deschise: urmărește remedierea. ","")&amp;IF(AND(ISNUMBER(Y167),Azi&gt;=N(X167)-60,Azi&lt;=N(Y167)),"Garanția expiră: organizează recepția finală până la "&amp;RIGHT("0"&amp;DAY(Y167),2)&amp;"."&amp;RIGHT("0"&amp;MONTH(Y167),2)&amp;"."&amp;YEAR(Y167)&amp;". ","")))</f>
        <v/>
      </c>
    </row>
    <row r="168" spans="2:27" x14ac:dyDescent="0.2">
      <c r="B168" s="18"/>
      <c r="C168" s="19"/>
      <c r="D168" s="14"/>
      <c r="E168" s="14"/>
      <c r="F168" s="14"/>
      <c r="G168" s="14"/>
      <c r="H168" s="14"/>
      <c r="I168" s="14"/>
      <c r="J168" s="14"/>
      <c r="K168" s="14"/>
      <c r="L168" s="19"/>
      <c r="M168" s="19"/>
      <c r="N168" s="14"/>
      <c r="O168" s="20"/>
      <c r="P168" s="21"/>
      <c r="Q168" s="22"/>
      <c r="R168" s="19"/>
      <c r="S168" s="15"/>
      <c r="T168" s="14"/>
      <c r="U168" s="23" t="str">
        <f t="shared" si="8"/>
        <v/>
      </c>
      <c r="V168" s="23" t="str">
        <f t="shared" si="9"/>
        <v/>
      </c>
      <c r="W168" s="24" t="str">
        <f>IF(B168="","",COUNTIFS(Constatări!$B$5:$B$1004,B168,Constatări!$K$5:$K$1004,"&lt;&gt;Remediat"))</f>
        <v/>
      </c>
      <c r="X168" s="25" t="str">
        <f t="shared" si="10"/>
        <v/>
      </c>
      <c r="Y168" s="25" t="str">
        <f t="shared" si="11"/>
        <v/>
      </c>
      <c r="Z168" s="24" t="str">
        <f>IF(B168="","",COUNTIFS(Comisia!$B$5:$B$1004,B168,Comisia!$D$5:$D$1004,"&lt;&gt;Invitat"))</f>
        <v/>
      </c>
      <c r="AA168" s="17" t="str">
        <f>IF(B168="","",TRIM(IF(COUNTIF($B$5:$B$504,B168)&gt;1,"Număr dublat. ","")&amp;IF(OR(E168="",J168=""),"Completează lucrarea și executantul. ","")&amp;IF(COUNTIFS(Comisia!$B$5:$B$1004,B168,Comisia!$D$5:$D$1004,"Președinte")&lt;&gt;1,"Comisia trebuie să aibă un președinte. ","")&amp;IF(AND(K168&lt;&gt;"",D168="La terminarea lucrărilor",N(Z168)&lt;3),"Comisia are mai puțin de 3 membri (HG 343/2017, art. 11). ","")&amp;IF(AND(Q168="Admisă",COUNTIFS(Constatări!$B$5:$B$1004,B168,Constatări!$K$5:$K$1004,"&lt;&gt;Remediat",Constatări!$F$5:$F$1004,"&lt;&gt;Minoră")&gt;0),"Recepția nu poate fi admisă cu defecte care afectează utilizarea nerezolvate (art. 18). ","")&amp;IF(AND(D168="De suspendare a recepției",Q168&lt;&gt;"Suspendată"),"La un PV de suspendare, decizia este «Suspendată». ","")&amp;IF(AND(Q168&lt;&gt;"",Q168&lt;&gt;"Suspendată",NOT(ISNUMBER(R168)),ISNUMBER(C168),Azi&gt;C168+3),"Investitorul nu a aprobat decizia în 3 zile (art. 19). ","")&amp;IF(AND(ISNUMBER(R168),ISNUMBER(C168),R168&gt;C168+3),"Aprobarea investitorului a venit după 3 zile. ","")&amp;IF(AND(Q168="Admisă",N(W168)&gt;0),N(W168)&amp;" constatări încă deschise: urmărește remedierea. ","")&amp;IF(AND(ISNUMBER(Y168),Azi&gt;=N(X168)-60,Azi&lt;=N(Y168)),"Garanția expiră: organizează recepția finală până la "&amp;RIGHT("0"&amp;DAY(Y168),2)&amp;"."&amp;RIGHT("0"&amp;MONTH(Y168),2)&amp;"."&amp;YEAR(Y168)&amp;". ","")))</f>
        <v/>
      </c>
    </row>
    <row r="169" spans="2:27" x14ac:dyDescent="0.2">
      <c r="B169" s="18"/>
      <c r="C169" s="19"/>
      <c r="D169" s="14"/>
      <c r="E169" s="14"/>
      <c r="F169" s="14"/>
      <c r="G169" s="14"/>
      <c r="H169" s="14"/>
      <c r="I169" s="14"/>
      <c r="J169" s="14"/>
      <c r="K169" s="14"/>
      <c r="L169" s="19"/>
      <c r="M169" s="19"/>
      <c r="N169" s="14"/>
      <c r="O169" s="20"/>
      <c r="P169" s="21"/>
      <c r="Q169" s="22"/>
      <c r="R169" s="19"/>
      <c r="S169" s="15"/>
      <c r="T169" s="14"/>
      <c r="U169" s="23" t="str">
        <f t="shared" si="8"/>
        <v/>
      </c>
      <c r="V169" s="23" t="str">
        <f t="shared" si="9"/>
        <v/>
      </c>
      <c r="W169" s="24" t="str">
        <f>IF(B169="","",COUNTIFS(Constatări!$B$5:$B$1004,B169,Constatări!$K$5:$K$1004,"&lt;&gt;Remediat"))</f>
        <v/>
      </c>
      <c r="X169" s="25" t="str">
        <f t="shared" si="10"/>
        <v/>
      </c>
      <c r="Y169" s="25" t="str">
        <f t="shared" si="11"/>
        <v/>
      </c>
      <c r="Z169" s="24" t="str">
        <f>IF(B169="","",COUNTIFS(Comisia!$B$5:$B$1004,B169,Comisia!$D$5:$D$1004,"&lt;&gt;Invitat"))</f>
        <v/>
      </c>
      <c r="AA169" s="17" t="str">
        <f>IF(B169="","",TRIM(IF(COUNTIF($B$5:$B$504,B169)&gt;1,"Număr dublat. ","")&amp;IF(OR(E169="",J169=""),"Completează lucrarea și executantul. ","")&amp;IF(COUNTIFS(Comisia!$B$5:$B$1004,B169,Comisia!$D$5:$D$1004,"Președinte")&lt;&gt;1,"Comisia trebuie să aibă un președinte. ","")&amp;IF(AND(K169&lt;&gt;"",D169="La terminarea lucrărilor",N(Z169)&lt;3),"Comisia are mai puțin de 3 membri (HG 343/2017, art. 11). ","")&amp;IF(AND(Q169="Admisă",COUNTIFS(Constatări!$B$5:$B$1004,B169,Constatări!$K$5:$K$1004,"&lt;&gt;Remediat",Constatări!$F$5:$F$1004,"&lt;&gt;Minoră")&gt;0),"Recepția nu poate fi admisă cu defecte care afectează utilizarea nerezolvate (art. 18). ","")&amp;IF(AND(D169="De suspendare a recepției",Q169&lt;&gt;"Suspendată"),"La un PV de suspendare, decizia este «Suspendată». ","")&amp;IF(AND(Q169&lt;&gt;"",Q169&lt;&gt;"Suspendată",NOT(ISNUMBER(R169)),ISNUMBER(C169),Azi&gt;C169+3),"Investitorul nu a aprobat decizia în 3 zile (art. 19). ","")&amp;IF(AND(ISNUMBER(R169),ISNUMBER(C169),R169&gt;C169+3),"Aprobarea investitorului a venit după 3 zile. ","")&amp;IF(AND(Q169="Admisă",N(W169)&gt;0),N(W169)&amp;" constatări încă deschise: urmărește remedierea. ","")&amp;IF(AND(ISNUMBER(Y169),Azi&gt;=N(X169)-60,Azi&lt;=N(Y169)),"Garanția expiră: organizează recepția finală până la "&amp;RIGHT("0"&amp;DAY(Y169),2)&amp;"."&amp;RIGHT("0"&amp;MONTH(Y169),2)&amp;"."&amp;YEAR(Y169)&amp;". ","")))</f>
        <v/>
      </c>
    </row>
    <row r="170" spans="2:27" x14ac:dyDescent="0.2">
      <c r="B170" s="18"/>
      <c r="C170" s="19"/>
      <c r="D170" s="14"/>
      <c r="E170" s="14"/>
      <c r="F170" s="14"/>
      <c r="G170" s="14"/>
      <c r="H170" s="14"/>
      <c r="I170" s="14"/>
      <c r="J170" s="14"/>
      <c r="K170" s="14"/>
      <c r="L170" s="19"/>
      <c r="M170" s="19"/>
      <c r="N170" s="14"/>
      <c r="O170" s="20"/>
      <c r="P170" s="21"/>
      <c r="Q170" s="22"/>
      <c r="R170" s="19"/>
      <c r="S170" s="15"/>
      <c r="T170" s="14"/>
      <c r="U170" s="23" t="str">
        <f t="shared" si="8"/>
        <v/>
      </c>
      <c r="V170" s="23" t="str">
        <f t="shared" si="9"/>
        <v/>
      </c>
      <c r="W170" s="24" t="str">
        <f>IF(B170="","",COUNTIFS(Constatări!$B$5:$B$1004,B170,Constatări!$K$5:$K$1004,"&lt;&gt;Remediat"))</f>
        <v/>
      </c>
      <c r="X170" s="25" t="str">
        <f t="shared" si="10"/>
        <v/>
      </c>
      <c r="Y170" s="25" t="str">
        <f t="shared" si="11"/>
        <v/>
      </c>
      <c r="Z170" s="24" t="str">
        <f>IF(B170="","",COUNTIFS(Comisia!$B$5:$B$1004,B170,Comisia!$D$5:$D$1004,"&lt;&gt;Invitat"))</f>
        <v/>
      </c>
      <c r="AA170" s="17" t="str">
        <f>IF(B170="","",TRIM(IF(COUNTIF($B$5:$B$504,B170)&gt;1,"Număr dublat. ","")&amp;IF(OR(E170="",J170=""),"Completează lucrarea și executantul. ","")&amp;IF(COUNTIFS(Comisia!$B$5:$B$1004,B170,Comisia!$D$5:$D$1004,"Președinte")&lt;&gt;1,"Comisia trebuie să aibă un președinte. ","")&amp;IF(AND(K170&lt;&gt;"",D170="La terminarea lucrărilor",N(Z170)&lt;3),"Comisia are mai puțin de 3 membri (HG 343/2017, art. 11). ","")&amp;IF(AND(Q170="Admisă",COUNTIFS(Constatări!$B$5:$B$1004,B170,Constatări!$K$5:$K$1004,"&lt;&gt;Remediat",Constatări!$F$5:$F$1004,"&lt;&gt;Minoră")&gt;0),"Recepția nu poate fi admisă cu defecte care afectează utilizarea nerezolvate (art. 18). ","")&amp;IF(AND(D170="De suspendare a recepției",Q170&lt;&gt;"Suspendată"),"La un PV de suspendare, decizia este «Suspendată». ","")&amp;IF(AND(Q170&lt;&gt;"",Q170&lt;&gt;"Suspendată",NOT(ISNUMBER(R170)),ISNUMBER(C170),Azi&gt;C170+3),"Investitorul nu a aprobat decizia în 3 zile (art. 19). ","")&amp;IF(AND(ISNUMBER(R170),ISNUMBER(C170),R170&gt;C170+3),"Aprobarea investitorului a venit după 3 zile. ","")&amp;IF(AND(Q170="Admisă",N(W170)&gt;0),N(W170)&amp;" constatări încă deschise: urmărește remedierea. ","")&amp;IF(AND(ISNUMBER(Y170),Azi&gt;=N(X170)-60,Azi&lt;=N(Y170)),"Garanția expiră: organizează recepția finală până la "&amp;RIGHT("0"&amp;DAY(Y170),2)&amp;"."&amp;RIGHT("0"&amp;MONTH(Y170),2)&amp;"."&amp;YEAR(Y170)&amp;". ","")))</f>
        <v/>
      </c>
    </row>
    <row r="171" spans="2:27" x14ac:dyDescent="0.2">
      <c r="B171" s="18"/>
      <c r="C171" s="19"/>
      <c r="D171" s="14"/>
      <c r="E171" s="14"/>
      <c r="F171" s="14"/>
      <c r="G171" s="14"/>
      <c r="H171" s="14"/>
      <c r="I171" s="14"/>
      <c r="J171" s="14"/>
      <c r="K171" s="14"/>
      <c r="L171" s="19"/>
      <c r="M171" s="19"/>
      <c r="N171" s="14"/>
      <c r="O171" s="20"/>
      <c r="P171" s="21"/>
      <c r="Q171" s="22"/>
      <c r="R171" s="19"/>
      <c r="S171" s="15"/>
      <c r="T171" s="14"/>
      <c r="U171" s="23" t="str">
        <f t="shared" si="8"/>
        <v/>
      </c>
      <c r="V171" s="23" t="str">
        <f t="shared" si="9"/>
        <v/>
      </c>
      <c r="W171" s="24" t="str">
        <f>IF(B171="","",COUNTIFS(Constatări!$B$5:$B$1004,B171,Constatări!$K$5:$K$1004,"&lt;&gt;Remediat"))</f>
        <v/>
      </c>
      <c r="X171" s="25" t="str">
        <f t="shared" si="10"/>
        <v/>
      </c>
      <c r="Y171" s="25" t="str">
        <f t="shared" si="11"/>
        <v/>
      </c>
      <c r="Z171" s="24" t="str">
        <f>IF(B171="","",COUNTIFS(Comisia!$B$5:$B$1004,B171,Comisia!$D$5:$D$1004,"&lt;&gt;Invitat"))</f>
        <v/>
      </c>
      <c r="AA171" s="17" t="str">
        <f>IF(B171="","",TRIM(IF(COUNTIF($B$5:$B$504,B171)&gt;1,"Număr dublat. ","")&amp;IF(OR(E171="",J171=""),"Completează lucrarea și executantul. ","")&amp;IF(COUNTIFS(Comisia!$B$5:$B$1004,B171,Comisia!$D$5:$D$1004,"Președinte")&lt;&gt;1,"Comisia trebuie să aibă un președinte. ","")&amp;IF(AND(K171&lt;&gt;"",D171="La terminarea lucrărilor",N(Z171)&lt;3),"Comisia are mai puțin de 3 membri (HG 343/2017, art. 11). ","")&amp;IF(AND(Q171="Admisă",COUNTIFS(Constatări!$B$5:$B$1004,B171,Constatări!$K$5:$K$1004,"&lt;&gt;Remediat",Constatări!$F$5:$F$1004,"&lt;&gt;Minoră")&gt;0),"Recepția nu poate fi admisă cu defecte care afectează utilizarea nerezolvate (art. 18). ","")&amp;IF(AND(D171="De suspendare a recepției",Q171&lt;&gt;"Suspendată"),"La un PV de suspendare, decizia este «Suspendată». ","")&amp;IF(AND(Q171&lt;&gt;"",Q171&lt;&gt;"Suspendată",NOT(ISNUMBER(R171)),ISNUMBER(C171),Azi&gt;C171+3),"Investitorul nu a aprobat decizia în 3 zile (art. 19). ","")&amp;IF(AND(ISNUMBER(R171),ISNUMBER(C171),R171&gt;C171+3),"Aprobarea investitorului a venit după 3 zile. ","")&amp;IF(AND(Q171="Admisă",N(W171)&gt;0),N(W171)&amp;" constatări încă deschise: urmărește remedierea. ","")&amp;IF(AND(ISNUMBER(Y171),Azi&gt;=N(X171)-60,Azi&lt;=N(Y171)),"Garanția expiră: organizează recepția finală până la "&amp;RIGHT("0"&amp;DAY(Y171),2)&amp;"."&amp;RIGHT("0"&amp;MONTH(Y171),2)&amp;"."&amp;YEAR(Y171)&amp;". ","")))</f>
        <v/>
      </c>
    </row>
    <row r="172" spans="2:27" x14ac:dyDescent="0.2">
      <c r="B172" s="18"/>
      <c r="C172" s="19"/>
      <c r="D172" s="14"/>
      <c r="E172" s="14"/>
      <c r="F172" s="14"/>
      <c r="G172" s="14"/>
      <c r="H172" s="14"/>
      <c r="I172" s="14"/>
      <c r="J172" s="14"/>
      <c r="K172" s="14"/>
      <c r="L172" s="19"/>
      <c r="M172" s="19"/>
      <c r="N172" s="14"/>
      <c r="O172" s="20"/>
      <c r="P172" s="21"/>
      <c r="Q172" s="22"/>
      <c r="R172" s="19"/>
      <c r="S172" s="15"/>
      <c r="T172" s="14"/>
      <c r="U172" s="23" t="str">
        <f t="shared" si="8"/>
        <v/>
      </c>
      <c r="V172" s="23" t="str">
        <f t="shared" si="9"/>
        <v/>
      </c>
      <c r="W172" s="24" t="str">
        <f>IF(B172="","",COUNTIFS(Constatări!$B$5:$B$1004,B172,Constatări!$K$5:$K$1004,"&lt;&gt;Remediat"))</f>
        <v/>
      </c>
      <c r="X172" s="25" t="str">
        <f t="shared" si="10"/>
        <v/>
      </c>
      <c r="Y172" s="25" t="str">
        <f t="shared" si="11"/>
        <v/>
      </c>
      <c r="Z172" s="24" t="str">
        <f>IF(B172="","",COUNTIFS(Comisia!$B$5:$B$1004,B172,Comisia!$D$5:$D$1004,"&lt;&gt;Invitat"))</f>
        <v/>
      </c>
      <c r="AA172" s="17" t="str">
        <f>IF(B172="","",TRIM(IF(COUNTIF($B$5:$B$504,B172)&gt;1,"Număr dublat. ","")&amp;IF(OR(E172="",J172=""),"Completează lucrarea și executantul. ","")&amp;IF(COUNTIFS(Comisia!$B$5:$B$1004,B172,Comisia!$D$5:$D$1004,"Președinte")&lt;&gt;1,"Comisia trebuie să aibă un președinte. ","")&amp;IF(AND(K172&lt;&gt;"",D172="La terminarea lucrărilor",N(Z172)&lt;3),"Comisia are mai puțin de 3 membri (HG 343/2017, art. 11). ","")&amp;IF(AND(Q172="Admisă",COUNTIFS(Constatări!$B$5:$B$1004,B172,Constatări!$K$5:$K$1004,"&lt;&gt;Remediat",Constatări!$F$5:$F$1004,"&lt;&gt;Minoră")&gt;0),"Recepția nu poate fi admisă cu defecte care afectează utilizarea nerezolvate (art. 18). ","")&amp;IF(AND(D172="De suspendare a recepției",Q172&lt;&gt;"Suspendată"),"La un PV de suspendare, decizia este «Suspendată». ","")&amp;IF(AND(Q172&lt;&gt;"",Q172&lt;&gt;"Suspendată",NOT(ISNUMBER(R172)),ISNUMBER(C172),Azi&gt;C172+3),"Investitorul nu a aprobat decizia în 3 zile (art. 19). ","")&amp;IF(AND(ISNUMBER(R172),ISNUMBER(C172),R172&gt;C172+3),"Aprobarea investitorului a venit după 3 zile. ","")&amp;IF(AND(Q172="Admisă",N(W172)&gt;0),N(W172)&amp;" constatări încă deschise: urmărește remedierea. ","")&amp;IF(AND(ISNUMBER(Y172),Azi&gt;=N(X172)-60,Azi&lt;=N(Y172)),"Garanția expiră: organizează recepția finală până la "&amp;RIGHT("0"&amp;DAY(Y172),2)&amp;"."&amp;RIGHT("0"&amp;MONTH(Y172),2)&amp;"."&amp;YEAR(Y172)&amp;". ","")))</f>
        <v/>
      </c>
    </row>
    <row r="173" spans="2:27" x14ac:dyDescent="0.2">
      <c r="B173" s="18"/>
      <c r="C173" s="19"/>
      <c r="D173" s="14"/>
      <c r="E173" s="14"/>
      <c r="F173" s="14"/>
      <c r="G173" s="14"/>
      <c r="H173" s="14"/>
      <c r="I173" s="14"/>
      <c r="J173" s="14"/>
      <c r="K173" s="14"/>
      <c r="L173" s="19"/>
      <c r="M173" s="19"/>
      <c r="N173" s="14"/>
      <c r="O173" s="20"/>
      <c r="P173" s="21"/>
      <c r="Q173" s="22"/>
      <c r="R173" s="19"/>
      <c r="S173" s="15"/>
      <c r="T173" s="14"/>
      <c r="U173" s="23" t="str">
        <f t="shared" si="8"/>
        <v/>
      </c>
      <c r="V173" s="23" t="str">
        <f t="shared" si="9"/>
        <v/>
      </c>
      <c r="W173" s="24" t="str">
        <f>IF(B173="","",COUNTIFS(Constatări!$B$5:$B$1004,B173,Constatări!$K$5:$K$1004,"&lt;&gt;Remediat"))</f>
        <v/>
      </c>
      <c r="X173" s="25" t="str">
        <f t="shared" si="10"/>
        <v/>
      </c>
      <c r="Y173" s="25" t="str">
        <f t="shared" si="11"/>
        <v/>
      </c>
      <c r="Z173" s="24" t="str">
        <f>IF(B173="","",COUNTIFS(Comisia!$B$5:$B$1004,B173,Comisia!$D$5:$D$1004,"&lt;&gt;Invitat"))</f>
        <v/>
      </c>
      <c r="AA173" s="17" t="str">
        <f>IF(B173="","",TRIM(IF(COUNTIF($B$5:$B$504,B173)&gt;1,"Număr dublat. ","")&amp;IF(OR(E173="",J173=""),"Completează lucrarea și executantul. ","")&amp;IF(COUNTIFS(Comisia!$B$5:$B$1004,B173,Comisia!$D$5:$D$1004,"Președinte")&lt;&gt;1,"Comisia trebuie să aibă un președinte. ","")&amp;IF(AND(K173&lt;&gt;"",D173="La terminarea lucrărilor",N(Z173)&lt;3),"Comisia are mai puțin de 3 membri (HG 343/2017, art. 11). ","")&amp;IF(AND(Q173="Admisă",COUNTIFS(Constatări!$B$5:$B$1004,B173,Constatări!$K$5:$K$1004,"&lt;&gt;Remediat",Constatări!$F$5:$F$1004,"&lt;&gt;Minoră")&gt;0),"Recepția nu poate fi admisă cu defecte care afectează utilizarea nerezolvate (art. 18). ","")&amp;IF(AND(D173="De suspendare a recepției",Q173&lt;&gt;"Suspendată"),"La un PV de suspendare, decizia este «Suspendată». ","")&amp;IF(AND(Q173&lt;&gt;"",Q173&lt;&gt;"Suspendată",NOT(ISNUMBER(R173)),ISNUMBER(C173),Azi&gt;C173+3),"Investitorul nu a aprobat decizia în 3 zile (art. 19). ","")&amp;IF(AND(ISNUMBER(R173),ISNUMBER(C173),R173&gt;C173+3),"Aprobarea investitorului a venit după 3 zile. ","")&amp;IF(AND(Q173="Admisă",N(W173)&gt;0),N(W173)&amp;" constatări încă deschise: urmărește remedierea. ","")&amp;IF(AND(ISNUMBER(Y173),Azi&gt;=N(X173)-60,Azi&lt;=N(Y173)),"Garanția expiră: organizează recepția finală până la "&amp;RIGHT("0"&amp;DAY(Y173),2)&amp;"."&amp;RIGHT("0"&amp;MONTH(Y173),2)&amp;"."&amp;YEAR(Y173)&amp;". ","")))</f>
        <v/>
      </c>
    </row>
    <row r="174" spans="2:27" x14ac:dyDescent="0.2">
      <c r="B174" s="18"/>
      <c r="C174" s="19"/>
      <c r="D174" s="14"/>
      <c r="E174" s="14"/>
      <c r="F174" s="14"/>
      <c r="G174" s="14"/>
      <c r="H174" s="14"/>
      <c r="I174" s="14"/>
      <c r="J174" s="14"/>
      <c r="K174" s="14"/>
      <c r="L174" s="19"/>
      <c r="M174" s="19"/>
      <c r="N174" s="14"/>
      <c r="O174" s="20"/>
      <c r="P174" s="21"/>
      <c r="Q174" s="22"/>
      <c r="R174" s="19"/>
      <c r="S174" s="15"/>
      <c r="T174" s="14"/>
      <c r="U174" s="23" t="str">
        <f t="shared" si="8"/>
        <v/>
      </c>
      <c r="V174" s="23" t="str">
        <f t="shared" si="9"/>
        <v/>
      </c>
      <c r="W174" s="24" t="str">
        <f>IF(B174="","",COUNTIFS(Constatări!$B$5:$B$1004,B174,Constatări!$K$5:$K$1004,"&lt;&gt;Remediat"))</f>
        <v/>
      </c>
      <c r="X174" s="25" t="str">
        <f t="shared" si="10"/>
        <v/>
      </c>
      <c r="Y174" s="25" t="str">
        <f t="shared" si="11"/>
        <v/>
      </c>
      <c r="Z174" s="24" t="str">
        <f>IF(B174="","",COUNTIFS(Comisia!$B$5:$B$1004,B174,Comisia!$D$5:$D$1004,"&lt;&gt;Invitat"))</f>
        <v/>
      </c>
      <c r="AA174" s="17" t="str">
        <f>IF(B174="","",TRIM(IF(COUNTIF($B$5:$B$504,B174)&gt;1,"Număr dublat. ","")&amp;IF(OR(E174="",J174=""),"Completează lucrarea și executantul. ","")&amp;IF(COUNTIFS(Comisia!$B$5:$B$1004,B174,Comisia!$D$5:$D$1004,"Președinte")&lt;&gt;1,"Comisia trebuie să aibă un președinte. ","")&amp;IF(AND(K174&lt;&gt;"",D174="La terminarea lucrărilor",N(Z174)&lt;3),"Comisia are mai puțin de 3 membri (HG 343/2017, art. 11). ","")&amp;IF(AND(Q174="Admisă",COUNTIFS(Constatări!$B$5:$B$1004,B174,Constatări!$K$5:$K$1004,"&lt;&gt;Remediat",Constatări!$F$5:$F$1004,"&lt;&gt;Minoră")&gt;0),"Recepția nu poate fi admisă cu defecte care afectează utilizarea nerezolvate (art. 18). ","")&amp;IF(AND(D174="De suspendare a recepției",Q174&lt;&gt;"Suspendată"),"La un PV de suspendare, decizia este «Suspendată». ","")&amp;IF(AND(Q174&lt;&gt;"",Q174&lt;&gt;"Suspendată",NOT(ISNUMBER(R174)),ISNUMBER(C174),Azi&gt;C174+3),"Investitorul nu a aprobat decizia în 3 zile (art. 19). ","")&amp;IF(AND(ISNUMBER(R174),ISNUMBER(C174),R174&gt;C174+3),"Aprobarea investitorului a venit după 3 zile. ","")&amp;IF(AND(Q174="Admisă",N(W174)&gt;0),N(W174)&amp;" constatări încă deschise: urmărește remedierea. ","")&amp;IF(AND(ISNUMBER(Y174),Azi&gt;=N(X174)-60,Azi&lt;=N(Y174)),"Garanția expiră: organizează recepția finală până la "&amp;RIGHT("0"&amp;DAY(Y174),2)&amp;"."&amp;RIGHT("0"&amp;MONTH(Y174),2)&amp;"."&amp;YEAR(Y174)&amp;". ","")))</f>
        <v/>
      </c>
    </row>
    <row r="175" spans="2:27" x14ac:dyDescent="0.2">
      <c r="B175" s="18"/>
      <c r="C175" s="19"/>
      <c r="D175" s="14"/>
      <c r="E175" s="14"/>
      <c r="F175" s="14"/>
      <c r="G175" s="14"/>
      <c r="H175" s="14"/>
      <c r="I175" s="14"/>
      <c r="J175" s="14"/>
      <c r="K175" s="14"/>
      <c r="L175" s="19"/>
      <c r="M175" s="19"/>
      <c r="N175" s="14"/>
      <c r="O175" s="20"/>
      <c r="P175" s="21"/>
      <c r="Q175" s="22"/>
      <c r="R175" s="19"/>
      <c r="S175" s="15"/>
      <c r="T175" s="14"/>
      <c r="U175" s="23" t="str">
        <f t="shared" si="8"/>
        <v/>
      </c>
      <c r="V175" s="23" t="str">
        <f t="shared" si="9"/>
        <v/>
      </c>
      <c r="W175" s="24" t="str">
        <f>IF(B175="","",COUNTIFS(Constatări!$B$5:$B$1004,B175,Constatări!$K$5:$K$1004,"&lt;&gt;Remediat"))</f>
        <v/>
      </c>
      <c r="X175" s="25" t="str">
        <f t="shared" si="10"/>
        <v/>
      </c>
      <c r="Y175" s="25" t="str">
        <f t="shared" si="11"/>
        <v/>
      </c>
      <c r="Z175" s="24" t="str">
        <f>IF(B175="","",COUNTIFS(Comisia!$B$5:$B$1004,B175,Comisia!$D$5:$D$1004,"&lt;&gt;Invitat"))</f>
        <v/>
      </c>
      <c r="AA175" s="17" t="str">
        <f>IF(B175="","",TRIM(IF(COUNTIF($B$5:$B$504,B175)&gt;1,"Număr dublat. ","")&amp;IF(OR(E175="",J175=""),"Completează lucrarea și executantul. ","")&amp;IF(COUNTIFS(Comisia!$B$5:$B$1004,B175,Comisia!$D$5:$D$1004,"Președinte")&lt;&gt;1,"Comisia trebuie să aibă un președinte. ","")&amp;IF(AND(K175&lt;&gt;"",D175="La terminarea lucrărilor",N(Z175)&lt;3),"Comisia are mai puțin de 3 membri (HG 343/2017, art. 11). ","")&amp;IF(AND(Q175="Admisă",COUNTIFS(Constatări!$B$5:$B$1004,B175,Constatări!$K$5:$K$1004,"&lt;&gt;Remediat",Constatări!$F$5:$F$1004,"&lt;&gt;Minoră")&gt;0),"Recepția nu poate fi admisă cu defecte care afectează utilizarea nerezolvate (art. 18). ","")&amp;IF(AND(D175="De suspendare a recepției",Q175&lt;&gt;"Suspendată"),"La un PV de suspendare, decizia este «Suspendată». ","")&amp;IF(AND(Q175&lt;&gt;"",Q175&lt;&gt;"Suspendată",NOT(ISNUMBER(R175)),ISNUMBER(C175),Azi&gt;C175+3),"Investitorul nu a aprobat decizia în 3 zile (art. 19). ","")&amp;IF(AND(ISNUMBER(R175),ISNUMBER(C175),R175&gt;C175+3),"Aprobarea investitorului a venit după 3 zile. ","")&amp;IF(AND(Q175="Admisă",N(W175)&gt;0),N(W175)&amp;" constatări încă deschise: urmărește remedierea. ","")&amp;IF(AND(ISNUMBER(Y175),Azi&gt;=N(X175)-60,Azi&lt;=N(Y175)),"Garanția expiră: organizează recepția finală până la "&amp;RIGHT("0"&amp;DAY(Y175),2)&amp;"."&amp;RIGHT("0"&amp;MONTH(Y175),2)&amp;"."&amp;YEAR(Y175)&amp;". ","")))</f>
        <v/>
      </c>
    </row>
    <row r="176" spans="2:27" x14ac:dyDescent="0.2">
      <c r="B176" s="18"/>
      <c r="C176" s="19"/>
      <c r="D176" s="14"/>
      <c r="E176" s="14"/>
      <c r="F176" s="14"/>
      <c r="G176" s="14"/>
      <c r="H176" s="14"/>
      <c r="I176" s="14"/>
      <c r="J176" s="14"/>
      <c r="K176" s="14"/>
      <c r="L176" s="19"/>
      <c r="M176" s="19"/>
      <c r="N176" s="14"/>
      <c r="O176" s="20"/>
      <c r="P176" s="21"/>
      <c r="Q176" s="22"/>
      <c r="R176" s="19"/>
      <c r="S176" s="15"/>
      <c r="T176" s="14"/>
      <c r="U176" s="23" t="str">
        <f t="shared" si="8"/>
        <v/>
      </c>
      <c r="V176" s="23" t="str">
        <f t="shared" si="9"/>
        <v/>
      </c>
      <c r="W176" s="24" t="str">
        <f>IF(B176="","",COUNTIFS(Constatări!$B$5:$B$1004,B176,Constatări!$K$5:$K$1004,"&lt;&gt;Remediat"))</f>
        <v/>
      </c>
      <c r="X176" s="25" t="str">
        <f t="shared" si="10"/>
        <v/>
      </c>
      <c r="Y176" s="25" t="str">
        <f t="shared" si="11"/>
        <v/>
      </c>
      <c r="Z176" s="24" t="str">
        <f>IF(B176="","",COUNTIFS(Comisia!$B$5:$B$1004,B176,Comisia!$D$5:$D$1004,"&lt;&gt;Invitat"))</f>
        <v/>
      </c>
      <c r="AA176" s="17" t="str">
        <f>IF(B176="","",TRIM(IF(COUNTIF($B$5:$B$504,B176)&gt;1,"Număr dublat. ","")&amp;IF(OR(E176="",J176=""),"Completează lucrarea și executantul. ","")&amp;IF(COUNTIFS(Comisia!$B$5:$B$1004,B176,Comisia!$D$5:$D$1004,"Președinte")&lt;&gt;1,"Comisia trebuie să aibă un președinte. ","")&amp;IF(AND(K176&lt;&gt;"",D176="La terminarea lucrărilor",N(Z176)&lt;3),"Comisia are mai puțin de 3 membri (HG 343/2017, art. 11). ","")&amp;IF(AND(Q176="Admisă",COUNTIFS(Constatări!$B$5:$B$1004,B176,Constatări!$K$5:$K$1004,"&lt;&gt;Remediat",Constatări!$F$5:$F$1004,"&lt;&gt;Minoră")&gt;0),"Recepția nu poate fi admisă cu defecte care afectează utilizarea nerezolvate (art. 18). ","")&amp;IF(AND(D176="De suspendare a recepției",Q176&lt;&gt;"Suspendată"),"La un PV de suspendare, decizia este «Suspendată». ","")&amp;IF(AND(Q176&lt;&gt;"",Q176&lt;&gt;"Suspendată",NOT(ISNUMBER(R176)),ISNUMBER(C176),Azi&gt;C176+3),"Investitorul nu a aprobat decizia în 3 zile (art. 19). ","")&amp;IF(AND(ISNUMBER(R176),ISNUMBER(C176),R176&gt;C176+3),"Aprobarea investitorului a venit după 3 zile. ","")&amp;IF(AND(Q176="Admisă",N(W176)&gt;0),N(W176)&amp;" constatări încă deschise: urmărește remedierea. ","")&amp;IF(AND(ISNUMBER(Y176),Azi&gt;=N(X176)-60,Azi&lt;=N(Y176)),"Garanția expiră: organizează recepția finală până la "&amp;RIGHT("0"&amp;DAY(Y176),2)&amp;"."&amp;RIGHT("0"&amp;MONTH(Y176),2)&amp;"."&amp;YEAR(Y176)&amp;". ","")))</f>
        <v/>
      </c>
    </row>
    <row r="177" spans="2:27" x14ac:dyDescent="0.2">
      <c r="B177" s="18"/>
      <c r="C177" s="19"/>
      <c r="D177" s="14"/>
      <c r="E177" s="14"/>
      <c r="F177" s="14"/>
      <c r="G177" s="14"/>
      <c r="H177" s="14"/>
      <c r="I177" s="14"/>
      <c r="J177" s="14"/>
      <c r="K177" s="14"/>
      <c r="L177" s="19"/>
      <c r="M177" s="19"/>
      <c r="N177" s="14"/>
      <c r="O177" s="20"/>
      <c r="P177" s="21"/>
      <c r="Q177" s="22"/>
      <c r="R177" s="19"/>
      <c r="S177" s="15"/>
      <c r="T177" s="14"/>
      <c r="U177" s="23" t="str">
        <f t="shared" si="8"/>
        <v/>
      </c>
      <c r="V177" s="23" t="str">
        <f t="shared" si="9"/>
        <v/>
      </c>
      <c r="W177" s="24" t="str">
        <f>IF(B177="","",COUNTIFS(Constatări!$B$5:$B$1004,B177,Constatări!$K$5:$K$1004,"&lt;&gt;Remediat"))</f>
        <v/>
      </c>
      <c r="X177" s="25" t="str">
        <f t="shared" si="10"/>
        <v/>
      </c>
      <c r="Y177" s="25" t="str">
        <f t="shared" si="11"/>
        <v/>
      </c>
      <c r="Z177" s="24" t="str">
        <f>IF(B177="","",COUNTIFS(Comisia!$B$5:$B$1004,B177,Comisia!$D$5:$D$1004,"&lt;&gt;Invitat"))</f>
        <v/>
      </c>
      <c r="AA177" s="17" t="str">
        <f>IF(B177="","",TRIM(IF(COUNTIF($B$5:$B$504,B177)&gt;1,"Număr dublat. ","")&amp;IF(OR(E177="",J177=""),"Completează lucrarea și executantul. ","")&amp;IF(COUNTIFS(Comisia!$B$5:$B$1004,B177,Comisia!$D$5:$D$1004,"Președinte")&lt;&gt;1,"Comisia trebuie să aibă un președinte. ","")&amp;IF(AND(K177&lt;&gt;"",D177="La terminarea lucrărilor",N(Z177)&lt;3),"Comisia are mai puțin de 3 membri (HG 343/2017, art. 11). ","")&amp;IF(AND(Q177="Admisă",COUNTIFS(Constatări!$B$5:$B$1004,B177,Constatări!$K$5:$K$1004,"&lt;&gt;Remediat",Constatări!$F$5:$F$1004,"&lt;&gt;Minoră")&gt;0),"Recepția nu poate fi admisă cu defecte care afectează utilizarea nerezolvate (art. 18). ","")&amp;IF(AND(D177="De suspendare a recepției",Q177&lt;&gt;"Suspendată"),"La un PV de suspendare, decizia este «Suspendată». ","")&amp;IF(AND(Q177&lt;&gt;"",Q177&lt;&gt;"Suspendată",NOT(ISNUMBER(R177)),ISNUMBER(C177),Azi&gt;C177+3),"Investitorul nu a aprobat decizia în 3 zile (art. 19). ","")&amp;IF(AND(ISNUMBER(R177),ISNUMBER(C177),R177&gt;C177+3),"Aprobarea investitorului a venit după 3 zile. ","")&amp;IF(AND(Q177="Admisă",N(W177)&gt;0),N(W177)&amp;" constatări încă deschise: urmărește remedierea. ","")&amp;IF(AND(ISNUMBER(Y177),Azi&gt;=N(X177)-60,Azi&lt;=N(Y177)),"Garanția expiră: organizează recepția finală până la "&amp;RIGHT("0"&amp;DAY(Y177),2)&amp;"."&amp;RIGHT("0"&amp;MONTH(Y177),2)&amp;"."&amp;YEAR(Y177)&amp;". ","")))</f>
        <v/>
      </c>
    </row>
    <row r="178" spans="2:27" x14ac:dyDescent="0.2">
      <c r="B178" s="18"/>
      <c r="C178" s="19"/>
      <c r="D178" s="14"/>
      <c r="E178" s="14"/>
      <c r="F178" s="14"/>
      <c r="G178" s="14"/>
      <c r="H178" s="14"/>
      <c r="I178" s="14"/>
      <c r="J178" s="14"/>
      <c r="K178" s="14"/>
      <c r="L178" s="19"/>
      <c r="M178" s="19"/>
      <c r="N178" s="14"/>
      <c r="O178" s="20"/>
      <c r="P178" s="21"/>
      <c r="Q178" s="22"/>
      <c r="R178" s="19"/>
      <c r="S178" s="15"/>
      <c r="T178" s="14"/>
      <c r="U178" s="23" t="str">
        <f t="shared" si="8"/>
        <v/>
      </c>
      <c r="V178" s="23" t="str">
        <f t="shared" si="9"/>
        <v/>
      </c>
      <c r="W178" s="24" t="str">
        <f>IF(B178="","",COUNTIFS(Constatări!$B$5:$B$1004,B178,Constatări!$K$5:$K$1004,"&lt;&gt;Remediat"))</f>
        <v/>
      </c>
      <c r="X178" s="25" t="str">
        <f t="shared" si="10"/>
        <v/>
      </c>
      <c r="Y178" s="25" t="str">
        <f t="shared" si="11"/>
        <v/>
      </c>
      <c r="Z178" s="24" t="str">
        <f>IF(B178="","",COUNTIFS(Comisia!$B$5:$B$1004,B178,Comisia!$D$5:$D$1004,"&lt;&gt;Invitat"))</f>
        <v/>
      </c>
      <c r="AA178" s="17" t="str">
        <f>IF(B178="","",TRIM(IF(COUNTIF($B$5:$B$504,B178)&gt;1,"Număr dublat. ","")&amp;IF(OR(E178="",J178=""),"Completează lucrarea și executantul. ","")&amp;IF(COUNTIFS(Comisia!$B$5:$B$1004,B178,Comisia!$D$5:$D$1004,"Președinte")&lt;&gt;1,"Comisia trebuie să aibă un președinte. ","")&amp;IF(AND(K178&lt;&gt;"",D178="La terminarea lucrărilor",N(Z178)&lt;3),"Comisia are mai puțin de 3 membri (HG 343/2017, art. 11). ","")&amp;IF(AND(Q178="Admisă",COUNTIFS(Constatări!$B$5:$B$1004,B178,Constatări!$K$5:$K$1004,"&lt;&gt;Remediat",Constatări!$F$5:$F$1004,"&lt;&gt;Minoră")&gt;0),"Recepția nu poate fi admisă cu defecte care afectează utilizarea nerezolvate (art. 18). ","")&amp;IF(AND(D178="De suspendare a recepției",Q178&lt;&gt;"Suspendată"),"La un PV de suspendare, decizia este «Suspendată». ","")&amp;IF(AND(Q178&lt;&gt;"",Q178&lt;&gt;"Suspendată",NOT(ISNUMBER(R178)),ISNUMBER(C178),Azi&gt;C178+3),"Investitorul nu a aprobat decizia în 3 zile (art. 19). ","")&amp;IF(AND(ISNUMBER(R178),ISNUMBER(C178),R178&gt;C178+3),"Aprobarea investitorului a venit după 3 zile. ","")&amp;IF(AND(Q178="Admisă",N(W178)&gt;0),N(W178)&amp;" constatări încă deschise: urmărește remedierea. ","")&amp;IF(AND(ISNUMBER(Y178),Azi&gt;=N(X178)-60,Azi&lt;=N(Y178)),"Garanția expiră: organizează recepția finală până la "&amp;RIGHT("0"&amp;DAY(Y178),2)&amp;"."&amp;RIGHT("0"&amp;MONTH(Y178),2)&amp;"."&amp;YEAR(Y178)&amp;". ","")))</f>
        <v/>
      </c>
    </row>
    <row r="179" spans="2:27" x14ac:dyDescent="0.2">
      <c r="B179" s="18"/>
      <c r="C179" s="19"/>
      <c r="D179" s="14"/>
      <c r="E179" s="14"/>
      <c r="F179" s="14"/>
      <c r="G179" s="14"/>
      <c r="H179" s="14"/>
      <c r="I179" s="14"/>
      <c r="J179" s="14"/>
      <c r="K179" s="14"/>
      <c r="L179" s="19"/>
      <c r="M179" s="19"/>
      <c r="N179" s="14"/>
      <c r="O179" s="20"/>
      <c r="P179" s="21"/>
      <c r="Q179" s="22"/>
      <c r="R179" s="19"/>
      <c r="S179" s="15"/>
      <c r="T179" s="14"/>
      <c r="U179" s="23" t="str">
        <f t="shared" si="8"/>
        <v/>
      </c>
      <c r="V179" s="23" t="str">
        <f t="shared" si="9"/>
        <v/>
      </c>
      <c r="W179" s="24" t="str">
        <f>IF(B179="","",COUNTIFS(Constatări!$B$5:$B$1004,B179,Constatări!$K$5:$K$1004,"&lt;&gt;Remediat"))</f>
        <v/>
      </c>
      <c r="X179" s="25" t="str">
        <f t="shared" si="10"/>
        <v/>
      </c>
      <c r="Y179" s="25" t="str">
        <f t="shared" si="11"/>
        <v/>
      </c>
      <c r="Z179" s="24" t="str">
        <f>IF(B179="","",COUNTIFS(Comisia!$B$5:$B$1004,B179,Comisia!$D$5:$D$1004,"&lt;&gt;Invitat"))</f>
        <v/>
      </c>
      <c r="AA179" s="17" t="str">
        <f>IF(B179="","",TRIM(IF(COUNTIF($B$5:$B$504,B179)&gt;1,"Număr dublat. ","")&amp;IF(OR(E179="",J179=""),"Completează lucrarea și executantul. ","")&amp;IF(COUNTIFS(Comisia!$B$5:$B$1004,B179,Comisia!$D$5:$D$1004,"Președinte")&lt;&gt;1,"Comisia trebuie să aibă un președinte. ","")&amp;IF(AND(K179&lt;&gt;"",D179="La terminarea lucrărilor",N(Z179)&lt;3),"Comisia are mai puțin de 3 membri (HG 343/2017, art. 11). ","")&amp;IF(AND(Q179="Admisă",COUNTIFS(Constatări!$B$5:$B$1004,B179,Constatări!$K$5:$K$1004,"&lt;&gt;Remediat",Constatări!$F$5:$F$1004,"&lt;&gt;Minoră")&gt;0),"Recepția nu poate fi admisă cu defecte care afectează utilizarea nerezolvate (art. 18). ","")&amp;IF(AND(D179="De suspendare a recepției",Q179&lt;&gt;"Suspendată"),"La un PV de suspendare, decizia este «Suspendată». ","")&amp;IF(AND(Q179&lt;&gt;"",Q179&lt;&gt;"Suspendată",NOT(ISNUMBER(R179)),ISNUMBER(C179),Azi&gt;C179+3),"Investitorul nu a aprobat decizia în 3 zile (art. 19). ","")&amp;IF(AND(ISNUMBER(R179),ISNUMBER(C179),R179&gt;C179+3),"Aprobarea investitorului a venit după 3 zile. ","")&amp;IF(AND(Q179="Admisă",N(W179)&gt;0),N(W179)&amp;" constatări încă deschise: urmărește remedierea. ","")&amp;IF(AND(ISNUMBER(Y179),Azi&gt;=N(X179)-60,Azi&lt;=N(Y179)),"Garanția expiră: organizează recepția finală până la "&amp;RIGHT("0"&amp;DAY(Y179),2)&amp;"."&amp;RIGHT("0"&amp;MONTH(Y179),2)&amp;"."&amp;YEAR(Y179)&amp;". ","")))</f>
        <v/>
      </c>
    </row>
    <row r="180" spans="2:27" x14ac:dyDescent="0.2">
      <c r="B180" s="18"/>
      <c r="C180" s="19"/>
      <c r="D180" s="14"/>
      <c r="E180" s="14"/>
      <c r="F180" s="14"/>
      <c r="G180" s="14"/>
      <c r="H180" s="14"/>
      <c r="I180" s="14"/>
      <c r="J180" s="14"/>
      <c r="K180" s="14"/>
      <c r="L180" s="19"/>
      <c r="M180" s="19"/>
      <c r="N180" s="14"/>
      <c r="O180" s="20"/>
      <c r="P180" s="21"/>
      <c r="Q180" s="22"/>
      <c r="R180" s="19"/>
      <c r="S180" s="15"/>
      <c r="T180" s="14"/>
      <c r="U180" s="23" t="str">
        <f t="shared" si="8"/>
        <v/>
      </c>
      <c r="V180" s="23" t="str">
        <f t="shared" si="9"/>
        <v/>
      </c>
      <c r="W180" s="24" t="str">
        <f>IF(B180="","",COUNTIFS(Constatări!$B$5:$B$1004,B180,Constatări!$K$5:$K$1004,"&lt;&gt;Remediat"))</f>
        <v/>
      </c>
      <c r="X180" s="25" t="str">
        <f t="shared" si="10"/>
        <v/>
      </c>
      <c r="Y180" s="25" t="str">
        <f t="shared" si="11"/>
        <v/>
      </c>
      <c r="Z180" s="24" t="str">
        <f>IF(B180="","",COUNTIFS(Comisia!$B$5:$B$1004,B180,Comisia!$D$5:$D$1004,"&lt;&gt;Invitat"))</f>
        <v/>
      </c>
      <c r="AA180" s="17" t="str">
        <f>IF(B180="","",TRIM(IF(COUNTIF($B$5:$B$504,B180)&gt;1,"Număr dublat. ","")&amp;IF(OR(E180="",J180=""),"Completează lucrarea și executantul. ","")&amp;IF(COUNTIFS(Comisia!$B$5:$B$1004,B180,Comisia!$D$5:$D$1004,"Președinte")&lt;&gt;1,"Comisia trebuie să aibă un președinte. ","")&amp;IF(AND(K180&lt;&gt;"",D180="La terminarea lucrărilor",N(Z180)&lt;3),"Comisia are mai puțin de 3 membri (HG 343/2017, art. 11). ","")&amp;IF(AND(Q180="Admisă",COUNTIFS(Constatări!$B$5:$B$1004,B180,Constatări!$K$5:$K$1004,"&lt;&gt;Remediat",Constatări!$F$5:$F$1004,"&lt;&gt;Minoră")&gt;0),"Recepția nu poate fi admisă cu defecte care afectează utilizarea nerezolvate (art. 18). ","")&amp;IF(AND(D180="De suspendare a recepției",Q180&lt;&gt;"Suspendată"),"La un PV de suspendare, decizia este «Suspendată». ","")&amp;IF(AND(Q180&lt;&gt;"",Q180&lt;&gt;"Suspendată",NOT(ISNUMBER(R180)),ISNUMBER(C180),Azi&gt;C180+3),"Investitorul nu a aprobat decizia în 3 zile (art. 19). ","")&amp;IF(AND(ISNUMBER(R180),ISNUMBER(C180),R180&gt;C180+3),"Aprobarea investitorului a venit după 3 zile. ","")&amp;IF(AND(Q180="Admisă",N(W180)&gt;0),N(W180)&amp;" constatări încă deschise: urmărește remedierea. ","")&amp;IF(AND(ISNUMBER(Y180),Azi&gt;=N(X180)-60,Azi&lt;=N(Y180)),"Garanția expiră: organizează recepția finală până la "&amp;RIGHT("0"&amp;DAY(Y180),2)&amp;"."&amp;RIGHT("0"&amp;MONTH(Y180),2)&amp;"."&amp;YEAR(Y180)&amp;". ","")))</f>
        <v/>
      </c>
    </row>
    <row r="181" spans="2:27" x14ac:dyDescent="0.2">
      <c r="B181" s="18"/>
      <c r="C181" s="19"/>
      <c r="D181" s="14"/>
      <c r="E181" s="14"/>
      <c r="F181" s="14"/>
      <c r="G181" s="14"/>
      <c r="H181" s="14"/>
      <c r="I181" s="14"/>
      <c r="J181" s="14"/>
      <c r="K181" s="14"/>
      <c r="L181" s="19"/>
      <c r="M181" s="19"/>
      <c r="N181" s="14"/>
      <c r="O181" s="20"/>
      <c r="P181" s="21"/>
      <c r="Q181" s="22"/>
      <c r="R181" s="19"/>
      <c r="S181" s="15"/>
      <c r="T181" s="14"/>
      <c r="U181" s="23" t="str">
        <f t="shared" si="8"/>
        <v/>
      </c>
      <c r="V181" s="23" t="str">
        <f t="shared" si="9"/>
        <v/>
      </c>
      <c r="W181" s="24" t="str">
        <f>IF(B181="","",COUNTIFS(Constatări!$B$5:$B$1004,B181,Constatări!$K$5:$K$1004,"&lt;&gt;Remediat"))</f>
        <v/>
      </c>
      <c r="X181" s="25" t="str">
        <f t="shared" si="10"/>
        <v/>
      </c>
      <c r="Y181" s="25" t="str">
        <f t="shared" si="11"/>
        <v/>
      </c>
      <c r="Z181" s="24" t="str">
        <f>IF(B181="","",COUNTIFS(Comisia!$B$5:$B$1004,B181,Comisia!$D$5:$D$1004,"&lt;&gt;Invitat"))</f>
        <v/>
      </c>
      <c r="AA181" s="17" t="str">
        <f>IF(B181="","",TRIM(IF(COUNTIF($B$5:$B$504,B181)&gt;1,"Număr dublat. ","")&amp;IF(OR(E181="",J181=""),"Completează lucrarea și executantul. ","")&amp;IF(COUNTIFS(Comisia!$B$5:$B$1004,B181,Comisia!$D$5:$D$1004,"Președinte")&lt;&gt;1,"Comisia trebuie să aibă un președinte. ","")&amp;IF(AND(K181&lt;&gt;"",D181="La terminarea lucrărilor",N(Z181)&lt;3),"Comisia are mai puțin de 3 membri (HG 343/2017, art. 11). ","")&amp;IF(AND(Q181="Admisă",COUNTIFS(Constatări!$B$5:$B$1004,B181,Constatări!$K$5:$K$1004,"&lt;&gt;Remediat",Constatări!$F$5:$F$1004,"&lt;&gt;Minoră")&gt;0),"Recepția nu poate fi admisă cu defecte care afectează utilizarea nerezolvate (art. 18). ","")&amp;IF(AND(D181="De suspendare a recepției",Q181&lt;&gt;"Suspendată"),"La un PV de suspendare, decizia este «Suspendată». ","")&amp;IF(AND(Q181&lt;&gt;"",Q181&lt;&gt;"Suspendată",NOT(ISNUMBER(R181)),ISNUMBER(C181),Azi&gt;C181+3),"Investitorul nu a aprobat decizia în 3 zile (art. 19). ","")&amp;IF(AND(ISNUMBER(R181),ISNUMBER(C181),R181&gt;C181+3),"Aprobarea investitorului a venit după 3 zile. ","")&amp;IF(AND(Q181="Admisă",N(W181)&gt;0),N(W181)&amp;" constatări încă deschise: urmărește remedierea. ","")&amp;IF(AND(ISNUMBER(Y181),Azi&gt;=N(X181)-60,Azi&lt;=N(Y181)),"Garanția expiră: organizează recepția finală până la "&amp;RIGHT("0"&amp;DAY(Y181),2)&amp;"."&amp;RIGHT("0"&amp;MONTH(Y181),2)&amp;"."&amp;YEAR(Y181)&amp;". ","")))</f>
        <v/>
      </c>
    </row>
    <row r="182" spans="2:27" x14ac:dyDescent="0.2">
      <c r="B182" s="18"/>
      <c r="C182" s="19"/>
      <c r="D182" s="14"/>
      <c r="E182" s="14"/>
      <c r="F182" s="14"/>
      <c r="G182" s="14"/>
      <c r="H182" s="14"/>
      <c r="I182" s="14"/>
      <c r="J182" s="14"/>
      <c r="K182" s="14"/>
      <c r="L182" s="19"/>
      <c r="M182" s="19"/>
      <c r="N182" s="14"/>
      <c r="O182" s="20"/>
      <c r="P182" s="21"/>
      <c r="Q182" s="22"/>
      <c r="R182" s="19"/>
      <c r="S182" s="15"/>
      <c r="T182" s="14"/>
      <c r="U182" s="23" t="str">
        <f t="shared" si="8"/>
        <v/>
      </c>
      <c r="V182" s="23" t="str">
        <f t="shared" si="9"/>
        <v/>
      </c>
      <c r="W182" s="24" t="str">
        <f>IF(B182="","",COUNTIFS(Constatări!$B$5:$B$1004,B182,Constatări!$K$5:$K$1004,"&lt;&gt;Remediat"))</f>
        <v/>
      </c>
      <c r="X182" s="25" t="str">
        <f t="shared" si="10"/>
        <v/>
      </c>
      <c r="Y182" s="25" t="str">
        <f t="shared" si="11"/>
        <v/>
      </c>
      <c r="Z182" s="24" t="str">
        <f>IF(B182="","",COUNTIFS(Comisia!$B$5:$B$1004,B182,Comisia!$D$5:$D$1004,"&lt;&gt;Invitat"))</f>
        <v/>
      </c>
      <c r="AA182" s="17" t="str">
        <f>IF(B182="","",TRIM(IF(COUNTIF($B$5:$B$504,B182)&gt;1,"Număr dublat. ","")&amp;IF(OR(E182="",J182=""),"Completează lucrarea și executantul. ","")&amp;IF(COUNTIFS(Comisia!$B$5:$B$1004,B182,Comisia!$D$5:$D$1004,"Președinte")&lt;&gt;1,"Comisia trebuie să aibă un președinte. ","")&amp;IF(AND(K182&lt;&gt;"",D182="La terminarea lucrărilor",N(Z182)&lt;3),"Comisia are mai puțin de 3 membri (HG 343/2017, art. 11). ","")&amp;IF(AND(Q182="Admisă",COUNTIFS(Constatări!$B$5:$B$1004,B182,Constatări!$K$5:$K$1004,"&lt;&gt;Remediat",Constatări!$F$5:$F$1004,"&lt;&gt;Minoră")&gt;0),"Recepția nu poate fi admisă cu defecte care afectează utilizarea nerezolvate (art. 18). ","")&amp;IF(AND(D182="De suspendare a recepției",Q182&lt;&gt;"Suspendată"),"La un PV de suspendare, decizia este «Suspendată». ","")&amp;IF(AND(Q182&lt;&gt;"",Q182&lt;&gt;"Suspendată",NOT(ISNUMBER(R182)),ISNUMBER(C182),Azi&gt;C182+3),"Investitorul nu a aprobat decizia în 3 zile (art. 19). ","")&amp;IF(AND(ISNUMBER(R182),ISNUMBER(C182),R182&gt;C182+3),"Aprobarea investitorului a venit după 3 zile. ","")&amp;IF(AND(Q182="Admisă",N(W182)&gt;0),N(W182)&amp;" constatări încă deschise: urmărește remedierea. ","")&amp;IF(AND(ISNUMBER(Y182),Azi&gt;=N(X182)-60,Azi&lt;=N(Y182)),"Garanția expiră: organizează recepția finală până la "&amp;RIGHT("0"&amp;DAY(Y182),2)&amp;"."&amp;RIGHT("0"&amp;MONTH(Y182),2)&amp;"."&amp;YEAR(Y182)&amp;". ","")))</f>
        <v/>
      </c>
    </row>
    <row r="183" spans="2:27" x14ac:dyDescent="0.2">
      <c r="B183" s="18"/>
      <c r="C183" s="19"/>
      <c r="D183" s="14"/>
      <c r="E183" s="14"/>
      <c r="F183" s="14"/>
      <c r="G183" s="14"/>
      <c r="H183" s="14"/>
      <c r="I183" s="14"/>
      <c r="J183" s="14"/>
      <c r="K183" s="14"/>
      <c r="L183" s="19"/>
      <c r="M183" s="19"/>
      <c r="N183" s="14"/>
      <c r="O183" s="20"/>
      <c r="P183" s="21"/>
      <c r="Q183" s="22"/>
      <c r="R183" s="19"/>
      <c r="S183" s="15"/>
      <c r="T183" s="14"/>
      <c r="U183" s="23" t="str">
        <f t="shared" si="8"/>
        <v/>
      </c>
      <c r="V183" s="23" t="str">
        <f t="shared" si="9"/>
        <v/>
      </c>
      <c r="W183" s="24" t="str">
        <f>IF(B183="","",COUNTIFS(Constatări!$B$5:$B$1004,B183,Constatări!$K$5:$K$1004,"&lt;&gt;Remediat"))</f>
        <v/>
      </c>
      <c r="X183" s="25" t="str">
        <f t="shared" si="10"/>
        <v/>
      </c>
      <c r="Y183" s="25" t="str">
        <f t="shared" si="11"/>
        <v/>
      </c>
      <c r="Z183" s="24" t="str">
        <f>IF(B183="","",COUNTIFS(Comisia!$B$5:$B$1004,B183,Comisia!$D$5:$D$1004,"&lt;&gt;Invitat"))</f>
        <v/>
      </c>
      <c r="AA183" s="17" t="str">
        <f>IF(B183="","",TRIM(IF(COUNTIF($B$5:$B$504,B183)&gt;1,"Număr dublat. ","")&amp;IF(OR(E183="",J183=""),"Completează lucrarea și executantul. ","")&amp;IF(COUNTIFS(Comisia!$B$5:$B$1004,B183,Comisia!$D$5:$D$1004,"Președinte")&lt;&gt;1,"Comisia trebuie să aibă un președinte. ","")&amp;IF(AND(K183&lt;&gt;"",D183="La terminarea lucrărilor",N(Z183)&lt;3),"Comisia are mai puțin de 3 membri (HG 343/2017, art. 11). ","")&amp;IF(AND(Q183="Admisă",COUNTIFS(Constatări!$B$5:$B$1004,B183,Constatări!$K$5:$K$1004,"&lt;&gt;Remediat",Constatări!$F$5:$F$1004,"&lt;&gt;Minoră")&gt;0),"Recepția nu poate fi admisă cu defecte care afectează utilizarea nerezolvate (art. 18). ","")&amp;IF(AND(D183="De suspendare a recepției",Q183&lt;&gt;"Suspendată"),"La un PV de suspendare, decizia este «Suspendată». ","")&amp;IF(AND(Q183&lt;&gt;"",Q183&lt;&gt;"Suspendată",NOT(ISNUMBER(R183)),ISNUMBER(C183),Azi&gt;C183+3),"Investitorul nu a aprobat decizia în 3 zile (art. 19). ","")&amp;IF(AND(ISNUMBER(R183),ISNUMBER(C183),R183&gt;C183+3),"Aprobarea investitorului a venit după 3 zile. ","")&amp;IF(AND(Q183="Admisă",N(W183)&gt;0),N(W183)&amp;" constatări încă deschise: urmărește remedierea. ","")&amp;IF(AND(ISNUMBER(Y183),Azi&gt;=N(X183)-60,Azi&lt;=N(Y183)),"Garanția expiră: organizează recepția finală până la "&amp;RIGHT("0"&amp;DAY(Y183),2)&amp;"."&amp;RIGHT("0"&amp;MONTH(Y183),2)&amp;"."&amp;YEAR(Y183)&amp;". ","")))</f>
        <v/>
      </c>
    </row>
    <row r="184" spans="2:27" x14ac:dyDescent="0.2">
      <c r="B184" s="18"/>
      <c r="C184" s="19"/>
      <c r="D184" s="14"/>
      <c r="E184" s="14"/>
      <c r="F184" s="14"/>
      <c r="G184" s="14"/>
      <c r="H184" s="14"/>
      <c r="I184" s="14"/>
      <c r="J184" s="14"/>
      <c r="K184" s="14"/>
      <c r="L184" s="19"/>
      <c r="M184" s="19"/>
      <c r="N184" s="14"/>
      <c r="O184" s="20"/>
      <c r="P184" s="21"/>
      <c r="Q184" s="22"/>
      <c r="R184" s="19"/>
      <c r="S184" s="15"/>
      <c r="T184" s="14"/>
      <c r="U184" s="23" t="str">
        <f t="shared" si="8"/>
        <v/>
      </c>
      <c r="V184" s="23" t="str">
        <f t="shared" si="9"/>
        <v/>
      </c>
      <c r="W184" s="24" t="str">
        <f>IF(B184="","",COUNTIFS(Constatări!$B$5:$B$1004,B184,Constatări!$K$5:$K$1004,"&lt;&gt;Remediat"))</f>
        <v/>
      </c>
      <c r="X184" s="25" t="str">
        <f t="shared" si="10"/>
        <v/>
      </c>
      <c r="Y184" s="25" t="str">
        <f t="shared" si="11"/>
        <v/>
      </c>
      <c r="Z184" s="24" t="str">
        <f>IF(B184="","",COUNTIFS(Comisia!$B$5:$B$1004,B184,Comisia!$D$5:$D$1004,"&lt;&gt;Invitat"))</f>
        <v/>
      </c>
      <c r="AA184" s="17" t="str">
        <f>IF(B184="","",TRIM(IF(COUNTIF($B$5:$B$504,B184)&gt;1,"Număr dublat. ","")&amp;IF(OR(E184="",J184=""),"Completează lucrarea și executantul. ","")&amp;IF(COUNTIFS(Comisia!$B$5:$B$1004,B184,Comisia!$D$5:$D$1004,"Președinte")&lt;&gt;1,"Comisia trebuie să aibă un președinte. ","")&amp;IF(AND(K184&lt;&gt;"",D184="La terminarea lucrărilor",N(Z184)&lt;3),"Comisia are mai puțin de 3 membri (HG 343/2017, art. 11). ","")&amp;IF(AND(Q184="Admisă",COUNTIFS(Constatări!$B$5:$B$1004,B184,Constatări!$K$5:$K$1004,"&lt;&gt;Remediat",Constatări!$F$5:$F$1004,"&lt;&gt;Minoră")&gt;0),"Recepția nu poate fi admisă cu defecte care afectează utilizarea nerezolvate (art. 18). ","")&amp;IF(AND(D184="De suspendare a recepției",Q184&lt;&gt;"Suspendată"),"La un PV de suspendare, decizia este «Suspendată». ","")&amp;IF(AND(Q184&lt;&gt;"",Q184&lt;&gt;"Suspendată",NOT(ISNUMBER(R184)),ISNUMBER(C184),Azi&gt;C184+3),"Investitorul nu a aprobat decizia în 3 zile (art. 19). ","")&amp;IF(AND(ISNUMBER(R184),ISNUMBER(C184),R184&gt;C184+3),"Aprobarea investitorului a venit după 3 zile. ","")&amp;IF(AND(Q184="Admisă",N(W184)&gt;0),N(W184)&amp;" constatări încă deschise: urmărește remedierea. ","")&amp;IF(AND(ISNUMBER(Y184),Azi&gt;=N(X184)-60,Azi&lt;=N(Y184)),"Garanția expiră: organizează recepția finală până la "&amp;RIGHT("0"&amp;DAY(Y184),2)&amp;"."&amp;RIGHT("0"&amp;MONTH(Y184),2)&amp;"."&amp;YEAR(Y184)&amp;". ","")))</f>
        <v/>
      </c>
    </row>
    <row r="185" spans="2:27" x14ac:dyDescent="0.2">
      <c r="B185" s="18"/>
      <c r="C185" s="19"/>
      <c r="D185" s="14"/>
      <c r="E185" s="14"/>
      <c r="F185" s="14"/>
      <c r="G185" s="14"/>
      <c r="H185" s="14"/>
      <c r="I185" s="14"/>
      <c r="J185" s="14"/>
      <c r="K185" s="14"/>
      <c r="L185" s="19"/>
      <c r="M185" s="19"/>
      <c r="N185" s="14"/>
      <c r="O185" s="20"/>
      <c r="P185" s="21"/>
      <c r="Q185" s="22"/>
      <c r="R185" s="19"/>
      <c r="S185" s="15"/>
      <c r="T185" s="14"/>
      <c r="U185" s="23" t="str">
        <f t="shared" si="8"/>
        <v/>
      </c>
      <c r="V185" s="23" t="str">
        <f t="shared" si="9"/>
        <v/>
      </c>
      <c r="W185" s="24" t="str">
        <f>IF(B185="","",COUNTIFS(Constatări!$B$5:$B$1004,B185,Constatări!$K$5:$K$1004,"&lt;&gt;Remediat"))</f>
        <v/>
      </c>
      <c r="X185" s="25" t="str">
        <f t="shared" si="10"/>
        <v/>
      </c>
      <c r="Y185" s="25" t="str">
        <f t="shared" si="11"/>
        <v/>
      </c>
      <c r="Z185" s="24" t="str">
        <f>IF(B185="","",COUNTIFS(Comisia!$B$5:$B$1004,B185,Comisia!$D$5:$D$1004,"&lt;&gt;Invitat"))</f>
        <v/>
      </c>
      <c r="AA185" s="17" t="str">
        <f>IF(B185="","",TRIM(IF(COUNTIF($B$5:$B$504,B185)&gt;1,"Număr dublat. ","")&amp;IF(OR(E185="",J185=""),"Completează lucrarea și executantul. ","")&amp;IF(COUNTIFS(Comisia!$B$5:$B$1004,B185,Comisia!$D$5:$D$1004,"Președinte")&lt;&gt;1,"Comisia trebuie să aibă un președinte. ","")&amp;IF(AND(K185&lt;&gt;"",D185="La terminarea lucrărilor",N(Z185)&lt;3),"Comisia are mai puțin de 3 membri (HG 343/2017, art. 11). ","")&amp;IF(AND(Q185="Admisă",COUNTIFS(Constatări!$B$5:$B$1004,B185,Constatări!$K$5:$K$1004,"&lt;&gt;Remediat",Constatări!$F$5:$F$1004,"&lt;&gt;Minoră")&gt;0),"Recepția nu poate fi admisă cu defecte care afectează utilizarea nerezolvate (art. 18). ","")&amp;IF(AND(D185="De suspendare a recepției",Q185&lt;&gt;"Suspendată"),"La un PV de suspendare, decizia este «Suspendată». ","")&amp;IF(AND(Q185&lt;&gt;"",Q185&lt;&gt;"Suspendată",NOT(ISNUMBER(R185)),ISNUMBER(C185),Azi&gt;C185+3),"Investitorul nu a aprobat decizia în 3 zile (art. 19). ","")&amp;IF(AND(ISNUMBER(R185),ISNUMBER(C185),R185&gt;C185+3),"Aprobarea investitorului a venit după 3 zile. ","")&amp;IF(AND(Q185="Admisă",N(W185)&gt;0),N(W185)&amp;" constatări încă deschise: urmărește remedierea. ","")&amp;IF(AND(ISNUMBER(Y185),Azi&gt;=N(X185)-60,Azi&lt;=N(Y185)),"Garanția expiră: organizează recepția finală până la "&amp;RIGHT("0"&amp;DAY(Y185),2)&amp;"."&amp;RIGHT("0"&amp;MONTH(Y185),2)&amp;"."&amp;YEAR(Y185)&amp;". ","")))</f>
        <v/>
      </c>
    </row>
    <row r="186" spans="2:27" x14ac:dyDescent="0.2">
      <c r="B186" s="18"/>
      <c r="C186" s="19"/>
      <c r="D186" s="14"/>
      <c r="E186" s="14"/>
      <c r="F186" s="14"/>
      <c r="G186" s="14"/>
      <c r="H186" s="14"/>
      <c r="I186" s="14"/>
      <c r="J186" s="14"/>
      <c r="K186" s="14"/>
      <c r="L186" s="19"/>
      <c r="M186" s="19"/>
      <c r="N186" s="14"/>
      <c r="O186" s="20"/>
      <c r="P186" s="21"/>
      <c r="Q186" s="22"/>
      <c r="R186" s="19"/>
      <c r="S186" s="15"/>
      <c r="T186" s="14"/>
      <c r="U186" s="23" t="str">
        <f t="shared" si="8"/>
        <v/>
      </c>
      <c r="V186" s="23" t="str">
        <f t="shared" si="9"/>
        <v/>
      </c>
      <c r="W186" s="24" t="str">
        <f>IF(B186="","",COUNTIFS(Constatări!$B$5:$B$1004,B186,Constatări!$K$5:$K$1004,"&lt;&gt;Remediat"))</f>
        <v/>
      </c>
      <c r="X186" s="25" t="str">
        <f t="shared" si="10"/>
        <v/>
      </c>
      <c r="Y186" s="25" t="str">
        <f t="shared" si="11"/>
        <v/>
      </c>
      <c r="Z186" s="24" t="str">
        <f>IF(B186="","",COUNTIFS(Comisia!$B$5:$B$1004,B186,Comisia!$D$5:$D$1004,"&lt;&gt;Invitat"))</f>
        <v/>
      </c>
      <c r="AA186" s="17" t="str">
        <f>IF(B186="","",TRIM(IF(COUNTIF($B$5:$B$504,B186)&gt;1,"Număr dublat. ","")&amp;IF(OR(E186="",J186=""),"Completează lucrarea și executantul. ","")&amp;IF(COUNTIFS(Comisia!$B$5:$B$1004,B186,Comisia!$D$5:$D$1004,"Președinte")&lt;&gt;1,"Comisia trebuie să aibă un președinte. ","")&amp;IF(AND(K186&lt;&gt;"",D186="La terminarea lucrărilor",N(Z186)&lt;3),"Comisia are mai puțin de 3 membri (HG 343/2017, art. 11). ","")&amp;IF(AND(Q186="Admisă",COUNTIFS(Constatări!$B$5:$B$1004,B186,Constatări!$K$5:$K$1004,"&lt;&gt;Remediat",Constatări!$F$5:$F$1004,"&lt;&gt;Minoră")&gt;0),"Recepția nu poate fi admisă cu defecte care afectează utilizarea nerezolvate (art. 18). ","")&amp;IF(AND(D186="De suspendare a recepției",Q186&lt;&gt;"Suspendată"),"La un PV de suspendare, decizia este «Suspendată». ","")&amp;IF(AND(Q186&lt;&gt;"",Q186&lt;&gt;"Suspendată",NOT(ISNUMBER(R186)),ISNUMBER(C186),Azi&gt;C186+3),"Investitorul nu a aprobat decizia în 3 zile (art. 19). ","")&amp;IF(AND(ISNUMBER(R186),ISNUMBER(C186),R186&gt;C186+3),"Aprobarea investitorului a venit după 3 zile. ","")&amp;IF(AND(Q186="Admisă",N(W186)&gt;0),N(W186)&amp;" constatări încă deschise: urmărește remedierea. ","")&amp;IF(AND(ISNUMBER(Y186),Azi&gt;=N(X186)-60,Azi&lt;=N(Y186)),"Garanția expiră: organizează recepția finală până la "&amp;RIGHT("0"&amp;DAY(Y186),2)&amp;"."&amp;RIGHT("0"&amp;MONTH(Y186),2)&amp;"."&amp;YEAR(Y186)&amp;". ","")))</f>
        <v/>
      </c>
    </row>
    <row r="187" spans="2:27" x14ac:dyDescent="0.2">
      <c r="B187" s="18"/>
      <c r="C187" s="19"/>
      <c r="D187" s="14"/>
      <c r="E187" s="14"/>
      <c r="F187" s="14"/>
      <c r="G187" s="14"/>
      <c r="H187" s="14"/>
      <c r="I187" s="14"/>
      <c r="J187" s="14"/>
      <c r="K187" s="14"/>
      <c r="L187" s="19"/>
      <c r="M187" s="19"/>
      <c r="N187" s="14"/>
      <c r="O187" s="20"/>
      <c r="P187" s="21"/>
      <c r="Q187" s="22"/>
      <c r="R187" s="19"/>
      <c r="S187" s="15"/>
      <c r="T187" s="14"/>
      <c r="U187" s="23" t="str">
        <f t="shared" si="8"/>
        <v/>
      </c>
      <c r="V187" s="23" t="str">
        <f t="shared" si="9"/>
        <v/>
      </c>
      <c r="W187" s="24" t="str">
        <f>IF(B187="","",COUNTIFS(Constatări!$B$5:$B$1004,B187,Constatări!$K$5:$K$1004,"&lt;&gt;Remediat"))</f>
        <v/>
      </c>
      <c r="X187" s="25" t="str">
        <f t="shared" si="10"/>
        <v/>
      </c>
      <c r="Y187" s="25" t="str">
        <f t="shared" si="11"/>
        <v/>
      </c>
      <c r="Z187" s="24" t="str">
        <f>IF(B187="","",COUNTIFS(Comisia!$B$5:$B$1004,B187,Comisia!$D$5:$D$1004,"&lt;&gt;Invitat"))</f>
        <v/>
      </c>
      <c r="AA187" s="17" t="str">
        <f>IF(B187="","",TRIM(IF(COUNTIF($B$5:$B$504,B187)&gt;1,"Număr dublat. ","")&amp;IF(OR(E187="",J187=""),"Completează lucrarea și executantul. ","")&amp;IF(COUNTIFS(Comisia!$B$5:$B$1004,B187,Comisia!$D$5:$D$1004,"Președinte")&lt;&gt;1,"Comisia trebuie să aibă un președinte. ","")&amp;IF(AND(K187&lt;&gt;"",D187="La terminarea lucrărilor",N(Z187)&lt;3),"Comisia are mai puțin de 3 membri (HG 343/2017, art. 11). ","")&amp;IF(AND(Q187="Admisă",COUNTIFS(Constatări!$B$5:$B$1004,B187,Constatări!$K$5:$K$1004,"&lt;&gt;Remediat",Constatări!$F$5:$F$1004,"&lt;&gt;Minoră")&gt;0),"Recepția nu poate fi admisă cu defecte care afectează utilizarea nerezolvate (art. 18). ","")&amp;IF(AND(D187="De suspendare a recepției",Q187&lt;&gt;"Suspendată"),"La un PV de suspendare, decizia este «Suspendată». ","")&amp;IF(AND(Q187&lt;&gt;"",Q187&lt;&gt;"Suspendată",NOT(ISNUMBER(R187)),ISNUMBER(C187),Azi&gt;C187+3),"Investitorul nu a aprobat decizia în 3 zile (art. 19). ","")&amp;IF(AND(ISNUMBER(R187),ISNUMBER(C187),R187&gt;C187+3),"Aprobarea investitorului a venit după 3 zile. ","")&amp;IF(AND(Q187="Admisă",N(W187)&gt;0),N(W187)&amp;" constatări încă deschise: urmărește remedierea. ","")&amp;IF(AND(ISNUMBER(Y187),Azi&gt;=N(X187)-60,Azi&lt;=N(Y187)),"Garanția expiră: organizează recepția finală până la "&amp;RIGHT("0"&amp;DAY(Y187),2)&amp;"."&amp;RIGHT("0"&amp;MONTH(Y187),2)&amp;"."&amp;YEAR(Y187)&amp;". ","")))</f>
        <v/>
      </c>
    </row>
    <row r="188" spans="2:27" x14ac:dyDescent="0.2">
      <c r="B188" s="18"/>
      <c r="C188" s="19"/>
      <c r="D188" s="14"/>
      <c r="E188" s="14"/>
      <c r="F188" s="14"/>
      <c r="G188" s="14"/>
      <c r="H188" s="14"/>
      <c r="I188" s="14"/>
      <c r="J188" s="14"/>
      <c r="K188" s="14"/>
      <c r="L188" s="19"/>
      <c r="M188" s="19"/>
      <c r="N188" s="14"/>
      <c r="O188" s="20"/>
      <c r="P188" s="21"/>
      <c r="Q188" s="22"/>
      <c r="R188" s="19"/>
      <c r="S188" s="15"/>
      <c r="T188" s="14"/>
      <c r="U188" s="23" t="str">
        <f t="shared" si="8"/>
        <v/>
      </c>
      <c r="V188" s="23" t="str">
        <f t="shared" si="9"/>
        <v/>
      </c>
      <c r="W188" s="24" t="str">
        <f>IF(B188="","",COUNTIFS(Constatări!$B$5:$B$1004,B188,Constatări!$K$5:$K$1004,"&lt;&gt;Remediat"))</f>
        <v/>
      </c>
      <c r="X188" s="25" t="str">
        <f t="shared" si="10"/>
        <v/>
      </c>
      <c r="Y188" s="25" t="str">
        <f t="shared" si="11"/>
        <v/>
      </c>
      <c r="Z188" s="24" t="str">
        <f>IF(B188="","",COUNTIFS(Comisia!$B$5:$B$1004,B188,Comisia!$D$5:$D$1004,"&lt;&gt;Invitat"))</f>
        <v/>
      </c>
      <c r="AA188" s="17" t="str">
        <f>IF(B188="","",TRIM(IF(COUNTIF($B$5:$B$504,B188)&gt;1,"Număr dublat. ","")&amp;IF(OR(E188="",J188=""),"Completează lucrarea și executantul. ","")&amp;IF(COUNTIFS(Comisia!$B$5:$B$1004,B188,Comisia!$D$5:$D$1004,"Președinte")&lt;&gt;1,"Comisia trebuie să aibă un președinte. ","")&amp;IF(AND(K188&lt;&gt;"",D188="La terminarea lucrărilor",N(Z188)&lt;3),"Comisia are mai puțin de 3 membri (HG 343/2017, art. 11). ","")&amp;IF(AND(Q188="Admisă",COUNTIFS(Constatări!$B$5:$B$1004,B188,Constatări!$K$5:$K$1004,"&lt;&gt;Remediat",Constatări!$F$5:$F$1004,"&lt;&gt;Minoră")&gt;0),"Recepția nu poate fi admisă cu defecte care afectează utilizarea nerezolvate (art. 18). ","")&amp;IF(AND(D188="De suspendare a recepției",Q188&lt;&gt;"Suspendată"),"La un PV de suspendare, decizia este «Suspendată». ","")&amp;IF(AND(Q188&lt;&gt;"",Q188&lt;&gt;"Suspendată",NOT(ISNUMBER(R188)),ISNUMBER(C188),Azi&gt;C188+3),"Investitorul nu a aprobat decizia în 3 zile (art. 19). ","")&amp;IF(AND(ISNUMBER(R188),ISNUMBER(C188),R188&gt;C188+3),"Aprobarea investitorului a venit după 3 zile. ","")&amp;IF(AND(Q188="Admisă",N(W188)&gt;0),N(W188)&amp;" constatări încă deschise: urmărește remedierea. ","")&amp;IF(AND(ISNUMBER(Y188),Azi&gt;=N(X188)-60,Azi&lt;=N(Y188)),"Garanția expiră: organizează recepția finală până la "&amp;RIGHT("0"&amp;DAY(Y188),2)&amp;"."&amp;RIGHT("0"&amp;MONTH(Y188),2)&amp;"."&amp;YEAR(Y188)&amp;". ","")))</f>
        <v/>
      </c>
    </row>
    <row r="189" spans="2:27" x14ac:dyDescent="0.2">
      <c r="B189" s="18"/>
      <c r="C189" s="19"/>
      <c r="D189" s="14"/>
      <c r="E189" s="14"/>
      <c r="F189" s="14"/>
      <c r="G189" s="14"/>
      <c r="H189" s="14"/>
      <c r="I189" s="14"/>
      <c r="J189" s="14"/>
      <c r="K189" s="14"/>
      <c r="L189" s="19"/>
      <c r="M189" s="19"/>
      <c r="N189" s="14"/>
      <c r="O189" s="20"/>
      <c r="P189" s="21"/>
      <c r="Q189" s="22"/>
      <c r="R189" s="19"/>
      <c r="S189" s="15"/>
      <c r="T189" s="14"/>
      <c r="U189" s="23" t="str">
        <f t="shared" si="8"/>
        <v/>
      </c>
      <c r="V189" s="23" t="str">
        <f t="shared" si="9"/>
        <v/>
      </c>
      <c r="W189" s="24" t="str">
        <f>IF(B189="","",COUNTIFS(Constatări!$B$5:$B$1004,B189,Constatări!$K$5:$K$1004,"&lt;&gt;Remediat"))</f>
        <v/>
      </c>
      <c r="X189" s="25" t="str">
        <f t="shared" si="10"/>
        <v/>
      </c>
      <c r="Y189" s="25" t="str">
        <f t="shared" si="11"/>
        <v/>
      </c>
      <c r="Z189" s="24" t="str">
        <f>IF(B189="","",COUNTIFS(Comisia!$B$5:$B$1004,B189,Comisia!$D$5:$D$1004,"&lt;&gt;Invitat"))</f>
        <v/>
      </c>
      <c r="AA189" s="17" t="str">
        <f>IF(B189="","",TRIM(IF(COUNTIF($B$5:$B$504,B189)&gt;1,"Număr dublat. ","")&amp;IF(OR(E189="",J189=""),"Completează lucrarea și executantul. ","")&amp;IF(COUNTIFS(Comisia!$B$5:$B$1004,B189,Comisia!$D$5:$D$1004,"Președinte")&lt;&gt;1,"Comisia trebuie să aibă un președinte. ","")&amp;IF(AND(K189&lt;&gt;"",D189="La terminarea lucrărilor",N(Z189)&lt;3),"Comisia are mai puțin de 3 membri (HG 343/2017, art. 11). ","")&amp;IF(AND(Q189="Admisă",COUNTIFS(Constatări!$B$5:$B$1004,B189,Constatări!$K$5:$K$1004,"&lt;&gt;Remediat",Constatări!$F$5:$F$1004,"&lt;&gt;Minoră")&gt;0),"Recepția nu poate fi admisă cu defecte care afectează utilizarea nerezolvate (art. 18). ","")&amp;IF(AND(D189="De suspendare a recepției",Q189&lt;&gt;"Suspendată"),"La un PV de suspendare, decizia este «Suspendată». ","")&amp;IF(AND(Q189&lt;&gt;"",Q189&lt;&gt;"Suspendată",NOT(ISNUMBER(R189)),ISNUMBER(C189),Azi&gt;C189+3),"Investitorul nu a aprobat decizia în 3 zile (art. 19). ","")&amp;IF(AND(ISNUMBER(R189),ISNUMBER(C189),R189&gt;C189+3),"Aprobarea investitorului a venit după 3 zile. ","")&amp;IF(AND(Q189="Admisă",N(W189)&gt;0),N(W189)&amp;" constatări încă deschise: urmărește remedierea. ","")&amp;IF(AND(ISNUMBER(Y189),Azi&gt;=N(X189)-60,Azi&lt;=N(Y189)),"Garanția expiră: organizează recepția finală până la "&amp;RIGHT("0"&amp;DAY(Y189),2)&amp;"."&amp;RIGHT("0"&amp;MONTH(Y189),2)&amp;"."&amp;YEAR(Y189)&amp;". ","")))</f>
        <v/>
      </c>
    </row>
    <row r="190" spans="2:27" x14ac:dyDescent="0.2">
      <c r="B190" s="18"/>
      <c r="C190" s="19"/>
      <c r="D190" s="14"/>
      <c r="E190" s="14"/>
      <c r="F190" s="14"/>
      <c r="G190" s="14"/>
      <c r="H190" s="14"/>
      <c r="I190" s="14"/>
      <c r="J190" s="14"/>
      <c r="K190" s="14"/>
      <c r="L190" s="19"/>
      <c r="M190" s="19"/>
      <c r="N190" s="14"/>
      <c r="O190" s="20"/>
      <c r="P190" s="21"/>
      <c r="Q190" s="22"/>
      <c r="R190" s="19"/>
      <c r="S190" s="15"/>
      <c r="T190" s="14"/>
      <c r="U190" s="23" t="str">
        <f t="shared" si="8"/>
        <v/>
      </c>
      <c r="V190" s="23" t="str">
        <f t="shared" si="9"/>
        <v/>
      </c>
      <c r="W190" s="24" t="str">
        <f>IF(B190="","",COUNTIFS(Constatări!$B$5:$B$1004,B190,Constatări!$K$5:$K$1004,"&lt;&gt;Remediat"))</f>
        <v/>
      </c>
      <c r="X190" s="25" t="str">
        <f t="shared" si="10"/>
        <v/>
      </c>
      <c r="Y190" s="25" t="str">
        <f t="shared" si="11"/>
        <v/>
      </c>
      <c r="Z190" s="24" t="str">
        <f>IF(B190="","",COUNTIFS(Comisia!$B$5:$B$1004,B190,Comisia!$D$5:$D$1004,"&lt;&gt;Invitat"))</f>
        <v/>
      </c>
      <c r="AA190" s="17" t="str">
        <f>IF(B190="","",TRIM(IF(COUNTIF($B$5:$B$504,B190)&gt;1,"Număr dublat. ","")&amp;IF(OR(E190="",J190=""),"Completează lucrarea și executantul. ","")&amp;IF(COUNTIFS(Comisia!$B$5:$B$1004,B190,Comisia!$D$5:$D$1004,"Președinte")&lt;&gt;1,"Comisia trebuie să aibă un președinte. ","")&amp;IF(AND(K190&lt;&gt;"",D190="La terminarea lucrărilor",N(Z190)&lt;3),"Comisia are mai puțin de 3 membri (HG 343/2017, art. 11). ","")&amp;IF(AND(Q190="Admisă",COUNTIFS(Constatări!$B$5:$B$1004,B190,Constatări!$K$5:$K$1004,"&lt;&gt;Remediat",Constatări!$F$5:$F$1004,"&lt;&gt;Minoră")&gt;0),"Recepția nu poate fi admisă cu defecte care afectează utilizarea nerezolvate (art. 18). ","")&amp;IF(AND(D190="De suspendare a recepției",Q190&lt;&gt;"Suspendată"),"La un PV de suspendare, decizia este «Suspendată». ","")&amp;IF(AND(Q190&lt;&gt;"",Q190&lt;&gt;"Suspendată",NOT(ISNUMBER(R190)),ISNUMBER(C190),Azi&gt;C190+3),"Investitorul nu a aprobat decizia în 3 zile (art. 19). ","")&amp;IF(AND(ISNUMBER(R190),ISNUMBER(C190),R190&gt;C190+3),"Aprobarea investitorului a venit după 3 zile. ","")&amp;IF(AND(Q190="Admisă",N(W190)&gt;0),N(W190)&amp;" constatări încă deschise: urmărește remedierea. ","")&amp;IF(AND(ISNUMBER(Y190),Azi&gt;=N(X190)-60,Azi&lt;=N(Y190)),"Garanția expiră: organizează recepția finală până la "&amp;RIGHT("0"&amp;DAY(Y190),2)&amp;"."&amp;RIGHT("0"&amp;MONTH(Y190),2)&amp;"."&amp;YEAR(Y190)&amp;". ","")))</f>
        <v/>
      </c>
    </row>
    <row r="191" spans="2:27" x14ac:dyDescent="0.2">
      <c r="B191" s="18"/>
      <c r="C191" s="19"/>
      <c r="D191" s="14"/>
      <c r="E191" s="14"/>
      <c r="F191" s="14"/>
      <c r="G191" s="14"/>
      <c r="H191" s="14"/>
      <c r="I191" s="14"/>
      <c r="J191" s="14"/>
      <c r="K191" s="14"/>
      <c r="L191" s="19"/>
      <c r="M191" s="19"/>
      <c r="N191" s="14"/>
      <c r="O191" s="20"/>
      <c r="P191" s="21"/>
      <c r="Q191" s="22"/>
      <c r="R191" s="19"/>
      <c r="S191" s="15"/>
      <c r="T191" s="14"/>
      <c r="U191" s="23" t="str">
        <f t="shared" si="8"/>
        <v/>
      </c>
      <c r="V191" s="23" t="str">
        <f t="shared" si="9"/>
        <v/>
      </c>
      <c r="W191" s="24" t="str">
        <f>IF(B191="","",COUNTIFS(Constatări!$B$5:$B$1004,B191,Constatări!$K$5:$K$1004,"&lt;&gt;Remediat"))</f>
        <v/>
      </c>
      <c r="X191" s="25" t="str">
        <f t="shared" si="10"/>
        <v/>
      </c>
      <c r="Y191" s="25" t="str">
        <f t="shared" si="11"/>
        <v/>
      </c>
      <c r="Z191" s="24" t="str">
        <f>IF(B191="","",COUNTIFS(Comisia!$B$5:$B$1004,B191,Comisia!$D$5:$D$1004,"&lt;&gt;Invitat"))</f>
        <v/>
      </c>
      <c r="AA191" s="17" t="str">
        <f>IF(B191="","",TRIM(IF(COUNTIF($B$5:$B$504,B191)&gt;1,"Număr dublat. ","")&amp;IF(OR(E191="",J191=""),"Completează lucrarea și executantul. ","")&amp;IF(COUNTIFS(Comisia!$B$5:$B$1004,B191,Comisia!$D$5:$D$1004,"Președinte")&lt;&gt;1,"Comisia trebuie să aibă un președinte. ","")&amp;IF(AND(K191&lt;&gt;"",D191="La terminarea lucrărilor",N(Z191)&lt;3),"Comisia are mai puțin de 3 membri (HG 343/2017, art. 11). ","")&amp;IF(AND(Q191="Admisă",COUNTIFS(Constatări!$B$5:$B$1004,B191,Constatări!$K$5:$K$1004,"&lt;&gt;Remediat",Constatări!$F$5:$F$1004,"&lt;&gt;Minoră")&gt;0),"Recepția nu poate fi admisă cu defecte care afectează utilizarea nerezolvate (art. 18). ","")&amp;IF(AND(D191="De suspendare a recepției",Q191&lt;&gt;"Suspendată"),"La un PV de suspendare, decizia este «Suspendată». ","")&amp;IF(AND(Q191&lt;&gt;"",Q191&lt;&gt;"Suspendată",NOT(ISNUMBER(R191)),ISNUMBER(C191),Azi&gt;C191+3),"Investitorul nu a aprobat decizia în 3 zile (art. 19). ","")&amp;IF(AND(ISNUMBER(R191),ISNUMBER(C191),R191&gt;C191+3),"Aprobarea investitorului a venit după 3 zile. ","")&amp;IF(AND(Q191="Admisă",N(W191)&gt;0),N(W191)&amp;" constatări încă deschise: urmărește remedierea. ","")&amp;IF(AND(ISNUMBER(Y191),Azi&gt;=N(X191)-60,Azi&lt;=N(Y191)),"Garanția expiră: organizează recepția finală până la "&amp;RIGHT("0"&amp;DAY(Y191),2)&amp;"."&amp;RIGHT("0"&amp;MONTH(Y191),2)&amp;"."&amp;YEAR(Y191)&amp;". ","")))</f>
        <v/>
      </c>
    </row>
    <row r="192" spans="2:27" x14ac:dyDescent="0.2">
      <c r="B192" s="18"/>
      <c r="C192" s="19"/>
      <c r="D192" s="14"/>
      <c r="E192" s="14"/>
      <c r="F192" s="14"/>
      <c r="G192" s="14"/>
      <c r="H192" s="14"/>
      <c r="I192" s="14"/>
      <c r="J192" s="14"/>
      <c r="K192" s="14"/>
      <c r="L192" s="19"/>
      <c r="M192" s="19"/>
      <c r="N192" s="14"/>
      <c r="O192" s="20"/>
      <c r="P192" s="21"/>
      <c r="Q192" s="22"/>
      <c r="R192" s="19"/>
      <c r="S192" s="15"/>
      <c r="T192" s="14"/>
      <c r="U192" s="23" t="str">
        <f t="shared" si="8"/>
        <v/>
      </c>
      <c r="V192" s="23" t="str">
        <f t="shared" si="9"/>
        <v/>
      </c>
      <c r="W192" s="24" t="str">
        <f>IF(B192="","",COUNTIFS(Constatări!$B$5:$B$1004,B192,Constatări!$K$5:$K$1004,"&lt;&gt;Remediat"))</f>
        <v/>
      </c>
      <c r="X192" s="25" t="str">
        <f t="shared" si="10"/>
        <v/>
      </c>
      <c r="Y192" s="25" t="str">
        <f t="shared" si="11"/>
        <v/>
      </c>
      <c r="Z192" s="24" t="str">
        <f>IF(B192="","",COUNTIFS(Comisia!$B$5:$B$1004,B192,Comisia!$D$5:$D$1004,"&lt;&gt;Invitat"))</f>
        <v/>
      </c>
      <c r="AA192" s="17" t="str">
        <f>IF(B192="","",TRIM(IF(COUNTIF($B$5:$B$504,B192)&gt;1,"Număr dublat. ","")&amp;IF(OR(E192="",J192=""),"Completează lucrarea și executantul. ","")&amp;IF(COUNTIFS(Comisia!$B$5:$B$1004,B192,Comisia!$D$5:$D$1004,"Președinte")&lt;&gt;1,"Comisia trebuie să aibă un președinte. ","")&amp;IF(AND(K192&lt;&gt;"",D192="La terminarea lucrărilor",N(Z192)&lt;3),"Comisia are mai puțin de 3 membri (HG 343/2017, art. 11). ","")&amp;IF(AND(Q192="Admisă",COUNTIFS(Constatări!$B$5:$B$1004,B192,Constatări!$K$5:$K$1004,"&lt;&gt;Remediat",Constatări!$F$5:$F$1004,"&lt;&gt;Minoră")&gt;0),"Recepția nu poate fi admisă cu defecte care afectează utilizarea nerezolvate (art. 18). ","")&amp;IF(AND(D192="De suspendare a recepției",Q192&lt;&gt;"Suspendată"),"La un PV de suspendare, decizia este «Suspendată». ","")&amp;IF(AND(Q192&lt;&gt;"",Q192&lt;&gt;"Suspendată",NOT(ISNUMBER(R192)),ISNUMBER(C192),Azi&gt;C192+3),"Investitorul nu a aprobat decizia în 3 zile (art. 19). ","")&amp;IF(AND(ISNUMBER(R192),ISNUMBER(C192),R192&gt;C192+3),"Aprobarea investitorului a venit după 3 zile. ","")&amp;IF(AND(Q192="Admisă",N(W192)&gt;0),N(W192)&amp;" constatări încă deschise: urmărește remedierea. ","")&amp;IF(AND(ISNUMBER(Y192),Azi&gt;=N(X192)-60,Azi&lt;=N(Y192)),"Garanția expiră: organizează recepția finală până la "&amp;RIGHT("0"&amp;DAY(Y192),2)&amp;"."&amp;RIGHT("0"&amp;MONTH(Y192),2)&amp;"."&amp;YEAR(Y192)&amp;". ","")))</f>
        <v/>
      </c>
    </row>
    <row r="193" spans="2:27" x14ac:dyDescent="0.2">
      <c r="B193" s="18"/>
      <c r="C193" s="19"/>
      <c r="D193" s="14"/>
      <c r="E193" s="14"/>
      <c r="F193" s="14"/>
      <c r="G193" s="14"/>
      <c r="H193" s="14"/>
      <c r="I193" s="14"/>
      <c r="J193" s="14"/>
      <c r="K193" s="14"/>
      <c r="L193" s="19"/>
      <c r="M193" s="19"/>
      <c r="N193" s="14"/>
      <c r="O193" s="20"/>
      <c r="P193" s="21"/>
      <c r="Q193" s="22"/>
      <c r="R193" s="19"/>
      <c r="S193" s="15"/>
      <c r="T193" s="14"/>
      <c r="U193" s="23" t="str">
        <f t="shared" si="8"/>
        <v/>
      </c>
      <c r="V193" s="23" t="str">
        <f t="shared" si="9"/>
        <v/>
      </c>
      <c r="W193" s="24" t="str">
        <f>IF(B193="","",COUNTIFS(Constatări!$B$5:$B$1004,B193,Constatări!$K$5:$K$1004,"&lt;&gt;Remediat"))</f>
        <v/>
      </c>
      <c r="X193" s="25" t="str">
        <f t="shared" si="10"/>
        <v/>
      </c>
      <c r="Y193" s="25" t="str">
        <f t="shared" si="11"/>
        <v/>
      </c>
      <c r="Z193" s="24" t="str">
        <f>IF(B193="","",COUNTIFS(Comisia!$B$5:$B$1004,B193,Comisia!$D$5:$D$1004,"&lt;&gt;Invitat"))</f>
        <v/>
      </c>
      <c r="AA193" s="17" t="str">
        <f>IF(B193="","",TRIM(IF(COUNTIF($B$5:$B$504,B193)&gt;1,"Număr dublat. ","")&amp;IF(OR(E193="",J193=""),"Completează lucrarea și executantul. ","")&amp;IF(COUNTIFS(Comisia!$B$5:$B$1004,B193,Comisia!$D$5:$D$1004,"Președinte")&lt;&gt;1,"Comisia trebuie să aibă un președinte. ","")&amp;IF(AND(K193&lt;&gt;"",D193="La terminarea lucrărilor",N(Z193)&lt;3),"Comisia are mai puțin de 3 membri (HG 343/2017, art. 11). ","")&amp;IF(AND(Q193="Admisă",COUNTIFS(Constatări!$B$5:$B$1004,B193,Constatări!$K$5:$K$1004,"&lt;&gt;Remediat",Constatări!$F$5:$F$1004,"&lt;&gt;Minoră")&gt;0),"Recepția nu poate fi admisă cu defecte care afectează utilizarea nerezolvate (art. 18). ","")&amp;IF(AND(D193="De suspendare a recepției",Q193&lt;&gt;"Suspendată"),"La un PV de suspendare, decizia este «Suspendată». ","")&amp;IF(AND(Q193&lt;&gt;"",Q193&lt;&gt;"Suspendată",NOT(ISNUMBER(R193)),ISNUMBER(C193),Azi&gt;C193+3),"Investitorul nu a aprobat decizia în 3 zile (art. 19). ","")&amp;IF(AND(ISNUMBER(R193),ISNUMBER(C193),R193&gt;C193+3),"Aprobarea investitorului a venit după 3 zile. ","")&amp;IF(AND(Q193="Admisă",N(W193)&gt;0),N(W193)&amp;" constatări încă deschise: urmărește remedierea. ","")&amp;IF(AND(ISNUMBER(Y193),Azi&gt;=N(X193)-60,Azi&lt;=N(Y193)),"Garanția expiră: organizează recepția finală până la "&amp;RIGHT("0"&amp;DAY(Y193),2)&amp;"."&amp;RIGHT("0"&amp;MONTH(Y193),2)&amp;"."&amp;YEAR(Y193)&amp;". ","")))</f>
        <v/>
      </c>
    </row>
    <row r="194" spans="2:27" x14ac:dyDescent="0.2">
      <c r="B194" s="18"/>
      <c r="C194" s="19"/>
      <c r="D194" s="14"/>
      <c r="E194" s="14"/>
      <c r="F194" s="14"/>
      <c r="G194" s="14"/>
      <c r="H194" s="14"/>
      <c r="I194" s="14"/>
      <c r="J194" s="14"/>
      <c r="K194" s="14"/>
      <c r="L194" s="19"/>
      <c r="M194" s="19"/>
      <c r="N194" s="14"/>
      <c r="O194" s="20"/>
      <c r="P194" s="21"/>
      <c r="Q194" s="22"/>
      <c r="R194" s="19"/>
      <c r="S194" s="15"/>
      <c r="T194" s="14"/>
      <c r="U194" s="23" t="str">
        <f t="shared" si="8"/>
        <v/>
      </c>
      <c r="V194" s="23" t="str">
        <f t="shared" si="9"/>
        <v/>
      </c>
      <c r="W194" s="24" t="str">
        <f>IF(B194="","",COUNTIFS(Constatări!$B$5:$B$1004,B194,Constatări!$K$5:$K$1004,"&lt;&gt;Remediat"))</f>
        <v/>
      </c>
      <c r="X194" s="25" t="str">
        <f t="shared" si="10"/>
        <v/>
      </c>
      <c r="Y194" s="25" t="str">
        <f t="shared" si="11"/>
        <v/>
      </c>
      <c r="Z194" s="24" t="str">
        <f>IF(B194="","",COUNTIFS(Comisia!$B$5:$B$1004,B194,Comisia!$D$5:$D$1004,"&lt;&gt;Invitat"))</f>
        <v/>
      </c>
      <c r="AA194" s="17" t="str">
        <f>IF(B194="","",TRIM(IF(COUNTIF($B$5:$B$504,B194)&gt;1,"Număr dublat. ","")&amp;IF(OR(E194="",J194=""),"Completează lucrarea și executantul. ","")&amp;IF(COUNTIFS(Comisia!$B$5:$B$1004,B194,Comisia!$D$5:$D$1004,"Președinte")&lt;&gt;1,"Comisia trebuie să aibă un președinte. ","")&amp;IF(AND(K194&lt;&gt;"",D194="La terminarea lucrărilor",N(Z194)&lt;3),"Comisia are mai puțin de 3 membri (HG 343/2017, art. 11). ","")&amp;IF(AND(Q194="Admisă",COUNTIFS(Constatări!$B$5:$B$1004,B194,Constatări!$K$5:$K$1004,"&lt;&gt;Remediat",Constatări!$F$5:$F$1004,"&lt;&gt;Minoră")&gt;0),"Recepția nu poate fi admisă cu defecte care afectează utilizarea nerezolvate (art. 18). ","")&amp;IF(AND(D194="De suspendare a recepției",Q194&lt;&gt;"Suspendată"),"La un PV de suspendare, decizia este «Suspendată». ","")&amp;IF(AND(Q194&lt;&gt;"",Q194&lt;&gt;"Suspendată",NOT(ISNUMBER(R194)),ISNUMBER(C194),Azi&gt;C194+3),"Investitorul nu a aprobat decizia în 3 zile (art. 19). ","")&amp;IF(AND(ISNUMBER(R194),ISNUMBER(C194),R194&gt;C194+3),"Aprobarea investitorului a venit după 3 zile. ","")&amp;IF(AND(Q194="Admisă",N(W194)&gt;0),N(W194)&amp;" constatări încă deschise: urmărește remedierea. ","")&amp;IF(AND(ISNUMBER(Y194),Azi&gt;=N(X194)-60,Azi&lt;=N(Y194)),"Garanția expiră: organizează recepția finală până la "&amp;RIGHT("0"&amp;DAY(Y194),2)&amp;"."&amp;RIGHT("0"&amp;MONTH(Y194),2)&amp;"."&amp;YEAR(Y194)&amp;". ","")))</f>
        <v/>
      </c>
    </row>
    <row r="195" spans="2:27" x14ac:dyDescent="0.2">
      <c r="B195" s="18"/>
      <c r="C195" s="19"/>
      <c r="D195" s="14"/>
      <c r="E195" s="14"/>
      <c r="F195" s="14"/>
      <c r="G195" s="14"/>
      <c r="H195" s="14"/>
      <c r="I195" s="14"/>
      <c r="J195" s="14"/>
      <c r="K195" s="14"/>
      <c r="L195" s="19"/>
      <c r="M195" s="19"/>
      <c r="N195" s="14"/>
      <c r="O195" s="20"/>
      <c r="P195" s="21"/>
      <c r="Q195" s="22"/>
      <c r="R195" s="19"/>
      <c r="S195" s="15"/>
      <c r="T195" s="14"/>
      <c r="U195" s="23" t="str">
        <f t="shared" si="8"/>
        <v/>
      </c>
      <c r="V195" s="23" t="str">
        <f t="shared" si="9"/>
        <v/>
      </c>
      <c r="W195" s="24" t="str">
        <f>IF(B195="","",COUNTIFS(Constatări!$B$5:$B$1004,B195,Constatări!$K$5:$K$1004,"&lt;&gt;Remediat"))</f>
        <v/>
      </c>
      <c r="X195" s="25" t="str">
        <f t="shared" si="10"/>
        <v/>
      </c>
      <c r="Y195" s="25" t="str">
        <f t="shared" si="11"/>
        <v/>
      </c>
      <c r="Z195" s="24" t="str">
        <f>IF(B195="","",COUNTIFS(Comisia!$B$5:$B$1004,B195,Comisia!$D$5:$D$1004,"&lt;&gt;Invitat"))</f>
        <v/>
      </c>
      <c r="AA195" s="17" t="str">
        <f>IF(B195="","",TRIM(IF(COUNTIF($B$5:$B$504,B195)&gt;1,"Număr dublat. ","")&amp;IF(OR(E195="",J195=""),"Completează lucrarea și executantul. ","")&amp;IF(COUNTIFS(Comisia!$B$5:$B$1004,B195,Comisia!$D$5:$D$1004,"Președinte")&lt;&gt;1,"Comisia trebuie să aibă un președinte. ","")&amp;IF(AND(K195&lt;&gt;"",D195="La terminarea lucrărilor",N(Z195)&lt;3),"Comisia are mai puțin de 3 membri (HG 343/2017, art. 11). ","")&amp;IF(AND(Q195="Admisă",COUNTIFS(Constatări!$B$5:$B$1004,B195,Constatări!$K$5:$K$1004,"&lt;&gt;Remediat",Constatări!$F$5:$F$1004,"&lt;&gt;Minoră")&gt;0),"Recepția nu poate fi admisă cu defecte care afectează utilizarea nerezolvate (art. 18). ","")&amp;IF(AND(D195="De suspendare a recepției",Q195&lt;&gt;"Suspendată"),"La un PV de suspendare, decizia este «Suspendată». ","")&amp;IF(AND(Q195&lt;&gt;"",Q195&lt;&gt;"Suspendată",NOT(ISNUMBER(R195)),ISNUMBER(C195),Azi&gt;C195+3),"Investitorul nu a aprobat decizia în 3 zile (art. 19). ","")&amp;IF(AND(ISNUMBER(R195),ISNUMBER(C195),R195&gt;C195+3),"Aprobarea investitorului a venit după 3 zile. ","")&amp;IF(AND(Q195="Admisă",N(W195)&gt;0),N(W195)&amp;" constatări încă deschise: urmărește remedierea. ","")&amp;IF(AND(ISNUMBER(Y195),Azi&gt;=N(X195)-60,Azi&lt;=N(Y195)),"Garanția expiră: organizează recepția finală până la "&amp;RIGHT("0"&amp;DAY(Y195),2)&amp;"."&amp;RIGHT("0"&amp;MONTH(Y195),2)&amp;"."&amp;YEAR(Y195)&amp;". ","")))</f>
        <v/>
      </c>
    </row>
    <row r="196" spans="2:27" x14ac:dyDescent="0.2">
      <c r="B196" s="18"/>
      <c r="C196" s="19"/>
      <c r="D196" s="14"/>
      <c r="E196" s="14"/>
      <c r="F196" s="14"/>
      <c r="G196" s="14"/>
      <c r="H196" s="14"/>
      <c r="I196" s="14"/>
      <c r="J196" s="14"/>
      <c r="K196" s="14"/>
      <c r="L196" s="19"/>
      <c r="M196" s="19"/>
      <c r="N196" s="14"/>
      <c r="O196" s="20"/>
      <c r="P196" s="21"/>
      <c r="Q196" s="22"/>
      <c r="R196" s="19"/>
      <c r="S196" s="15"/>
      <c r="T196" s="14"/>
      <c r="U196" s="23" t="str">
        <f t="shared" si="8"/>
        <v/>
      </c>
      <c r="V196" s="23" t="str">
        <f t="shared" si="9"/>
        <v/>
      </c>
      <c r="W196" s="24" t="str">
        <f>IF(B196="","",COUNTIFS(Constatări!$B$5:$B$1004,B196,Constatări!$K$5:$K$1004,"&lt;&gt;Remediat"))</f>
        <v/>
      </c>
      <c r="X196" s="25" t="str">
        <f t="shared" si="10"/>
        <v/>
      </c>
      <c r="Y196" s="25" t="str">
        <f t="shared" si="11"/>
        <v/>
      </c>
      <c r="Z196" s="24" t="str">
        <f>IF(B196="","",COUNTIFS(Comisia!$B$5:$B$1004,B196,Comisia!$D$5:$D$1004,"&lt;&gt;Invitat"))</f>
        <v/>
      </c>
      <c r="AA196" s="17" t="str">
        <f>IF(B196="","",TRIM(IF(COUNTIF($B$5:$B$504,B196)&gt;1,"Număr dublat. ","")&amp;IF(OR(E196="",J196=""),"Completează lucrarea și executantul. ","")&amp;IF(COUNTIFS(Comisia!$B$5:$B$1004,B196,Comisia!$D$5:$D$1004,"Președinte")&lt;&gt;1,"Comisia trebuie să aibă un președinte. ","")&amp;IF(AND(K196&lt;&gt;"",D196="La terminarea lucrărilor",N(Z196)&lt;3),"Comisia are mai puțin de 3 membri (HG 343/2017, art. 11). ","")&amp;IF(AND(Q196="Admisă",COUNTIFS(Constatări!$B$5:$B$1004,B196,Constatări!$K$5:$K$1004,"&lt;&gt;Remediat",Constatări!$F$5:$F$1004,"&lt;&gt;Minoră")&gt;0),"Recepția nu poate fi admisă cu defecte care afectează utilizarea nerezolvate (art. 18). ","")&amp;IF(AND(D196="De suspendare a recepției",Q196&lt;&gt;"Suspendată"),"La un PV de suspendare, decizia este «Suspendată». ","")&amp;IF(AND(Q196&lt;&gt;"",Q196&lt;&gt;"Suspendată",NOT(ISNUMBER(R196)),ISNUMBER(C196),Azi&gt;C196+3),"Investitorul nu a aprobat decizia în 3 zile (art. 19). ","")&amp;IF(AND(ISNUMBER(R196),ISNUMBER(C196),R196&gt;C196+3),"Aprobarea investitorului a venit după 3 zile. ","")&amp;IF(AND(Q196="Admisă",N(W196)&gt;0),N(W196)&amp;" constatări încă deschise: urmărește remedierea. ","")&amp;IF(AND(ISNUMBER(Y196),Azi&gt;=N(X196)-60,Azi&lt;=N(Y196)),"Garanția expiră: organizează recepția finală până la "&amp;RIGHT("0"&amp;DAY(Y196),2)&amp;"."&amp;RIGHT("0"&amp;MONTH(Y196),2)&amp;"."&amp;YEAR(Y196)&amp;". ","")))</f>
        <v/>
      </c>
    </row>
    <row r="197" spans="2:27" x14ac:dyDescent="0.2">
      <c r="B197" s="18"/>
      <c r="C197" s="19"/>
      <c r="D197" s="14"/>
      <c r="E197" s="14"/>
      <c r="F197" s="14"/>
      <c r="G197" s="14"/>
      <c r="H197" s="14"/>
      <c r="I197" s="14"/>
      <c r="J197" s="14"/>
      <c r="K197" s="14"/>
      <c r="L197" s="19"/>
      <c r="M197" s="19"/>
      <c r="N197" s="14"/>
      <c r="O197" s="20"/>
      <c r="P197" s="21"/>
      <c r="Q197" s="22"/>
      <c r="R197" s="19"/>
      <c r="S197" s="15"/>
      <c r="T197" s="14"/>
      <c r="U197" s="23" t="str">
        <f t="shared" ref="U197:U260" si="12">IF(B197="","",ROUND(N(O197)*N(P197),2))</f>
        <v/>
      </c>
      <c r="V197" s="23" t="str">
        <f t="shared" ref="V197:V260" si="13">IF(B197="","",N(O197)+N(U197))</f>
        <v/>
      </c>
      <c r="W197" s="24" t="str">
        <f>IF(B197="","",COUNTIFS(Constatări!$B$5:$B$1004,B197,Constatări!$K$5:$K$1004,"&lt;&gt;Remediat"))</f>
        <v/>
      </c>
      <c r="X197" s="25" t="str">
        <f t="shared" ref="X197:X260" si="14">IF(OR(B197="",D197&lt;&gt;"La terminarea lucrărilor",Q197&lt;&gt;"Admisă",NOT(ISNUMBER(R197)),N(S197)=0),"",EDATE(R197,S197))</f>
        <v/>
      </c>
      <c r="Y197" s="25" t="str">
        <f t="shared" ref="Y197:Y260" si="15">IF(ISNUMBER(X197),X197+10,"")</f>
        <v/>
      </c>
      <c r="Z197" s="24" t="str">
        <f>IF(B197="","",COUNTIFS(Comisia!$B$5:$B$1004,B197,Comisia!$D$5:$D$1004,"&lt;&gt;Invitat"))</f>
        <v/>
      </c>
      <c r="AA197" s="17" t="str">
        <f>IF(B197="","",TRIM(IF(COUNTIF($B$5:$B$504,B197)&gt;1,"Număr dublat. ","")&amp;IF(OR(E197="",J197=""),"Completează lucrarea și executantul. ","")&amp;IF(COUNTIFS(Comisia!$B$5:$B$1004,B197,Comisia!$D$5:$D$1004,"Președinte")&lt;&gt;1,"Comisia trebuie să aibă un președinte. ","")&amp;IF(AND(K197&lt;&gt;"",D197="La terminarea lucrărilor",N(Z197)&lt;3),"Comisia are mai puțin de 3 membri (HG 343/2017, art. 11). ","")&amp;IF(AND(Q197="Admisă",COUNTIFS(Constatări!$B$5:$B$1004,B197,Constatări!$K$5:$K$1004,"&lt;&gt;Remediat",Constatări!$F$5:$F$1004,"&lt;&gt;Minoră")&gt;0),"Recepția nu poate fi admisă cu defecte care afectează utilizarea nerezolvate (art. 18). ","")&amp;IF(AND(D197="De suspendare a recepției",Q197&lt;&gt;"Suspendată"),"La un PV de suspendare, decizia este «Suspendată». ","")&amp;IF(AND(Q197&lt;&gt;"",Q197&lt;&gt;"Suspendată",NOT(ISNUMBER(R197)),ISNUMBER(C197),Azi&gt;C197+3),"Investitorul nu a aprobat decizia în 3 zile (art. 19). ","")&amp;IF(AND(ISNUMBER(R197),ISNUMBER(C197),R197&gt;C197+3),"Aprobarea investitorului a venit după 3 zile. ","")&amp;IF(AND(Q197="Admisă",N(W197)&gt;0),N(W197)&amp;" constatări încă deschise: urmărește remedierea. ","")&amp;IF(AND(ISNUMBER(Y197),Azi&gt;=N(X197)-60,Azi&lt;=N(Y197)),"Garanția expiră: organizează recepția finală până la "&amp;RIGHT("0"&amp;DAY(Y197),2)&amp;"."&amp;RIGHT("0"&amp;MONTH(Y197),2)&amp;"."&amp;YEAR(Y197)&amp;". ","")))</f>
        <v/>
      </c>
    </row>
    <row r="198" spans="2:27" x14ac:dyDescent="0.2">
      <c r="B198" s="18"/>
      <c r="C198" s="19"/>
      <c r="D198" s="14"/>
      <c r="E198" s="14"/>
      <c r="F198" s="14"/>
      <c r="G198" s="14"/>
      <c r="H198" s="14"/>
      <c r="I198" s="14"/>
      <c r="J198" s="14"/>
      <c r="K198" s="14"/>
      <c r="L198" s="19"/>
      <c r="M198" s="19"/>
      <c r="N198" s="14"/>
      <c r="O198" s="20"/>
      <c r="P198" s="21"/>
      <c r="Q198" s="22"/>
      <c r="R198" s="19"/>
      <c r="S198" s="15"/>
      <c r="T198" s="14"/>
      <c r="U198" s="23" t="str">
        <f t="shared" si="12"/>
        <v/>
      </c>
      <c r="V198" s="23" t="str">
        <f t="shared" si="13"/>
        <v/>
      </c>
      <c r="W198" s="24" t="str">
        <f>IF(B198="","",COUNTIFS(Constatări!$B$5:$B$1004,B198,Constatări!$K$5:$K$1004,"&lt;&gt;Remediat"))</f>
        <v/>
      </c>
      <c r="X198" s="25" t="str">
        <f t="shared" si="14"/>
        <v/>
      </c>
      <c r="Y198" s="25" t="str">
        <f t="shared" si="15"/>
        <v/>
      </c>
      <c r="Z198" s="24" t="str">
        <f>IF(B198="","",COUNTIFS(Comisia!$B$5:$B$1004,B198,Comisia!$D$5:$D$1004,"&lt;&gt;Invitat"))</f>
        <v/>
      </c>
      <c r="AA198" s="17" t="str">
        <f>IF(B198="","",TRIM(IF(COUNTIF($B$5:$B$504,B198)&gt;1,"Număr dublat. ","")&amp;IF(OR(E198="",J198=""),"Completează lucrarea și executantul. ","")&amp;IF(COUNTIFS(Comisia!$B$5:$B$1004,B198,Comisia!$D$5:$D$1004,"Președinte")&lt;&gt;1,"Comisia trebuie să aibă un președinte. ","")&amp;IF(AND(K198&lt;&gt;"",D198="La terminarea lucrărilor",N(Z198)&lt;3),"Comisia are mai puțin de 3 membri (HG 343/2017, art. 11). ","")&amp;IF(AND(Q198="Admisă",COUNTIFS(Constatări!$B$5:$B$1004,B198,Constatări!$K$5:$K$1004,"&lt;&gt;Remediat",Constatări!$F$5:$F$1004,"&lt;&gt;Minoră")&gt;0),"Recepția nu poate fi admisă cu defecte care afectează utilizarea nerezolvate (art. 18). ","")&amp;IF(AND(D198="De suspendare a recepției",Q198&lt;&gt;"Suspendată"),"La un PV de suspendare, decizia este «Suspendată». ","")&amp;IF(AND(Q198&lt;&gt;"",Q198&lt;&gt;"Suspendată",NOT(ISNUMBER(R198)),ISNUMBER(C198),Azi&gt;C198+3),"Investitorul nu a aprobat decizia în 3 zile (art. 19). ","")&amp;IF(AND(ISNUMBER(R198),ISNUMBER(C198),R198&gt;C198+3),"Aprobarea investitorului a venit după 3 zile. ","")&amp;IF(AND(Q198="Admisă",N(W198)&gt;0),N(W198)&amp;" constatări încă deschise: urmărește remedierea. ","")&amp;IF(AND(ISNUMBER(Y198),Azi&gt;=N(X198)-60,Azi&lt;=N(Y198)),"Garanția expiră: organizează recepția finală până la "&amp;RIGHT("0"&amp;DAY(Y198),2)&amp;"."&amp;RIGHT("0"&amp;MONTH(Y198),2)&amp;"."&amp;YEAR(Y198)&amp;". ","")))</f>
        <v/>
      </c>
    </row>
    <row r="199" spans="2:27" x14ac:dyDescent="0.2">
      <c r="B199" s="18"/>
      <c r="C199" s="19"/>
      <c r="D199" s="14"/>
      <c r="E199" s="14"/>
      <c r="F199" s="14"/>
      <c r="G199" s="14"/>
      <c r="H199" s="14"/>
      <c r="I199" s="14"/>
      <c r="J199" s="14"/>
      <c r="K199" s="14"/>
      <c r="L199" s="19"/>
      <c r="M199" s="19"/>
      <c r="N199" s="14"/>
      <c r="O199" s="20"/>
      <c r="P199" s="21"/>
      <c r="Q199" s="22"/>
      <c r="R199" s="19"/>
      <c r="S199" s="15"/>
      <c r="T199" s="14"/>
      <c r="U199" s="23" t="str">
        <f t="shared" si="12"/>
        <v/>
      </c>
      <c r="V199" s="23" t="str">
        <f t="shared" si="13"/>
        <v/>
      </c>
      <c r="W199" s="24" t="str">
        <f>IF(B199="","",COUNTIFS(Constatări!$B$5:$B$1004,B199,Constatări!$K$5:$K$1004,"&lt;&gt;Remediat"))</f>
        <v/>
      </c>
      <c r="X199" s="25" t="str">
        <f t="shared" si="14"/>
        <v/>
      </c>
      <c r="Y199" s="25" t="str">
        <f t="shared" si="15"/>
        <v/>
      </c>
      <c r="Z199" s="24" t="str">
        <f>IF(B199="","",COUNTIFS(Comisia!$B$5:$B$1004,B199,Comisia!$D$5:$D$1004,"&lt;&gt;Invitat"))</f>
        <v/>
      </c>
      <c r="AA199" s="17" t="str">
        <f>IF(B199="","",TRIM(IF(COUNTIF($B$5:$B$504,B199)&gt;1,"Număr dublat. ","")&amp;IF(OR(E199="",J199=""),"Completează lucrarea și executantul. ","")&amp;IF(COUNTIFS(Comisia!$B$5:$B$1004,B199,Comisia!$D$5:$D$1004,"Președinte")&lt;&gt;1,"Comisia trebuie să aibă un președinte. ","")&amp;IF(AND(K199&lt;&gt;"",D199="La terminarea lucrărilor",N(Z199)&lt;3),"Comisia are mai puțin de 3 membri (HG 343/2017, art. 11). ","")&amp;IF(AND(Q199="Admisă",COUNTIFS(Constatări!$B$5:$B$1004,B199,Constatări!$K$5:$K$1004,"&lt;&gt;Remediat",Constatări!$F$5:$F$1004,"&lt;&gt;Minoră")&gt;0),"Recepția nu poate fi admisă cu defecte care afectează utilizarea nerezolvate (art. 18). ","")&amp;IF(AND(D199="De suspendare a recepției",Q199&lt;&gt;"Suspendată"),"La un PV de suspendare, decizia este «Suspendată». ","")&amp;IF(AND(Q199&lt;&gt;"",Q199&lt;&gt;"Suspendată",NOT(ISNUMBER(R199)),ISNUMBER(C199),Azi&gt;C199+3),"Investitorul nu a aprobat decizia în 3 zile (art. 19). ","")&amp;IF(AND(ISNUMBER(R199),ISNUMBER(C199),R199&gt;C199+3),"Aprobarea investitorului a venit după 3 zile. ","")&amp;IF(AND(Q199="Admisă",N(W199)&gt;0),N(W199)&amp;" constatări încă deschise: urmărește remedierea. ","")&amp;IF(AND(ISNUMBER(Y199),Azi&gt;=N(X199)-60,Azi&lt;=N(Y199)),"Garanția expiră: organizează recepția finală până la "&amp;RIGHT("0"&amp;DAY(Y199),2)&amp;"."&amp;RIGHT("0"&amp;MONTH(Y199),2)&amp;"."&amp;YEAR(Y199)&amp;". ","")))</f>
        <v/>
      </c>
    </row>
    <row r="200" spans="2:27" x14ac:dyDescent="0.2">
      <c r="B200" s="18"/>
      <c r="C200" s="19"/>
      <c r="D200" s="14"/>
      <c r="E200" s="14"/>
      <c r="F200" s="14"/>
      <c r="G200" s="14"/>
      <c r="H200" s="14"/>
      <c r="I200" s="14"/>
      <c r="J200" s="14"/>
      <c r="K200" s="14"/>
      <c r="L200" s="19"/>
      <c r="M200" s="19"/>
      <c r="N200" s="14"/>
      <c r="O200" s="20"/>
      <c r="P200" s="21"/>
      <c r="Q200" s="22"/>
      <c r="R200" s="19"/>
      <c r="S200" s="15"/>
      <c r="T200" s="14"/>
      <c r="U200" s="23" t="str">
        <f t="shared" si="12"/>
        <v/>
      </c>
      <c r="V200" s="23" t="str">
        <f t="shared" si="13"/>
        <v/>
      </c>
      <c r="W200" s="24" t="str">
        <f>IF(B200="","",COUNTIFS(Constatări!$B$5:$B$1004,B200,Constatări!$K$5:$K$1004,"&lt;&gt;Remediat"))</f>
        <v/>
      </c>
      <c r="X200" s="25" t="str">
        <f t="shared" si="14"/>
        <v/>
      </c>
      <c r="Y200" s="25" t="str">
        <f t="shared" si="15"/>
        <v/>
      </c>
      <c r="Z200" s="24" t="str">
        <f>IF(B200="","",COUNTIFS(Comisia!$B$5:$B$1004,B200,Comisia!$D$5:$D$1004,"&lt;&gt;Invitat"))</f>
        <v/>
      </c>
      <c r="AA200" s="17" t="str">
        <f>IF(B200="","",TRIM(IF(COUNTIF($B$5:$B$504,B200)&gt;1,"Număr dublat. ","")&amp;IF(OR(E200="",J200=""),"Completează lucrarea și executantul. ","")&amp;IF(COUNTIFS(Comisia!$B$5:$B$1004,B200,Comisia!$D$5:$D$1004,"Președinte")&lt;&gt;1,"Comisia trebuie să aibă un președinte. ","")&amp;IF(AND(K200&lt;&gt;"",D200="La terminarea lucrărilor",N(Z200)&lt;3),"Comisia are mai puțin de 3 membri (HG 343/2017, art. 11). ","")&amp;IF(AND(Q200="Admisă",COUNTIFS(Constatări!$B$5:$B$1004,B200,Constatări!$K$5:$K$1004,"&lt;&gt;Remediat",Constatări!$F$5:$F$1004,"&lt;&gt;Minoră")&gt;0),"Recepția nu poate fi admisă cu defecte care afectează utilizarea nerezolvate (art. 18). ","")&amp;IF(AND(D200="De suspendare a recepției",Q200&lt;&gt;"Suspendată"),"La un PV de suspendare, decizia este «Suspendată». ","")&amp;IF(AND(Q200&lt;&gt;"",Q200&lt;&gt;"Suspendată",NOT(ISNUMBER(R200)),ISNUMBER(C200),Azi&gt;C200+3),"Investitorul nu a aprobat decizia în 3 zile (art. 19). ","")&amp;IF(AND(ISNUMBER(R200),ISNUMBER(C200),R200&gt;C200+3),"Aprobarea investitorului a venit după 3 zile. ","")&amp;IF(AND(Q200="Admisă",N(W200)&gt;0),N(W200)&amp;" constatări încă deschise: urmărește remedierea. ","")&amp;IF(AND(ISNUMBER(Y200),Azi&gt;=N(X200)-60,Azi&lt;=N(Y200)),"Garanția expiră: organizează recepția finală până la "&amp;RIGHT("0"&amp;DAY(Y200),2)&amp;"."&amp;RIGHT("0"&amp;MONTH(Y200),2)&amp;"."&amp;YEAR(Y200)&amp;". ","")))</f>
        <v/>
      </c>
    </row>
    <row r="201" spans="2:27" x14ac:dyDescent="0.2">
      <c r="B201" s="18"/>
      <c r="C201" s="19"/>
      <c r="D201" s="14"/>
      <c r="E201" s="14"/>
      <c r="F201" s="14"/>
      <c r="G201" s="14"/>
      <c r="H201" s="14"/>
      <c r="I201" s="14"/>
      <c r="J201" s="14"/>
      <c r="K201" s="14"/>
      <c r="L201" s="19"/>
      <c r="M201" s="19"/>
      <c r="N201" s="14"/>
      <c r="O201" s="20"/>
      <c r="P201" s="21"/>
      <c r="Q201" s="22"/>
      <c r="R201" s="19"/>
      <c r="S201" s="15"/>
      <c r="T201" s="14"/>
      <c r="U201" s="23" t="str">
        <f t="shared" si="12"/>
        <v/>
      </c>
      <c r="V201" s="23" t="str">
        <f t="shared" si="13"/>
        <v/>
      </c>
      <c r="W201" s="24" t="str">
        <f>IF(B201="","",COUNTIFS(Constatări!$B$5:$B$1004,B201,Constatări!$K$5:$K$1004,"&lt;&gt;Remediat"))</f>
        <v/>
      </c>
      <c r="X201" s="25" t="str">
        <f t="shared" si="14"/>
        <v/>
      </c>
      <c r="Y201" s="25" t="str">
        <f t="shared" si="15"/>
        <v/>
      </c>
      <c r="Z201" s="24" t="str">
        <f>IF(B201="","",COUNTIFS(Comisia!$B$5:$B$1004,B201,Comisia!$D$5:$D$1004,"&lt;&gt;Invitat"))</f>
        <v/>
      </c>
      <c r="AA201" s="17" t="str">
        <f>IF(B201="","",TRIM(IF(COUNTIF($B$5:$B$504,B201)&gt;1,"Număr dublat. ","")&amp;IF(OR(E201="",J201=""),"Completează lucrarea și executantul. ","")&amp;IF(COUNTIFS(Comisia!$B$5:$B$1004,B201,Comisia!$D$5:$D$1004,"Președinte")&lt;&gt;1,"Comisia trebuie să aibă un președinte. ","")&amp;IF(AND(K201&lt;&gt;"",D201="La terminarea lucrărilor",N(Z201)&lt;3),"Comisia are mai puțin de 3 membri (HG 343/2017, art. 11). ","")&amp;IF(AND(Q201="Admisă",COUNTIFS(Constatări!$B$5:$B$1004,B201,Constatări!$K$5:$K$1004,"&lt;&gt;Remediat",Constatări!$F$5:$F$1004,"&lt;&gt;Minoră")&gt;0),"Recepția nu poate fi admisă cu defecte care afectează utilizarea nerezolvate (art. 18). ","")&amp;IF(AND(D201="De suspendare a recepției",Q201&lt;&gt;"Suspendată"),"La un PV de suspendare, decizia este «Suspendată». ","")&amp;IF(AND(Q201&lt;&gt;"",Q201&lt;&gt;"Suspendată",NOT(ISNUMBER(R201)),ISNUMBER(C201),Azi&gt;C201+3),"Investitorul nu a aprobat decizia în 3 zile (art. 19). ","")&amp;IF(AND(ISNUMBER(R201),ISNUMBER(C201),R201&gt;C201+3),"Aprobarea investitorului a venit după 3 zile. ","")&amp;IF(AND(Q201="Admisă",N(W201)&gt;0),N(W201)&amp;" constatări încă deschise: urmărește remedierea. ","")&amp;IF(AND(ISNUMBER(Y201),Azi&gt;=N(X201)-60,Azi&lt;=N(Y201)),"Garanția expiră: organizează recepția finală până la "&amp;RIGHT("0"&amp;DAY(Y201),2)&amp;"."&amp;RIGHT("0"&amp;MONTH(Y201),2)&amp;"."&amp;YEAR(Y201)&amp;". ","")))</f>
        <v/>
      </c>
    </row>
    <row r="202" spans="2:27" x14ac:dyDescent="0.2">
      <c r="B202" s="18"/>
      <c r="C202" s="19"/>
      <c r="D202" s="14"/>
      <c r="E202" s="14"/>
      <c r="F202" s="14"/>
      <c r="G202" s="14"/>
      <c r="H202" s="14"/>
      <c r="I202" s="14"/>
      <c r="J202" s="14"/>
      <c r="K202" s="14"/>
      <c r="L202" s="19"/>
      <c r="M202" s="19"/>
      <c r="N202" s="14"/>
      <c r="O202" s="20"/>
      <c r="P202" s="21"/>
      <c r="Q202" s="22"/>
      <c r="R202" s="19"/>
      <c r="S202" s="15"/>
      <c r="T202" s="14"/>
      <c r="U202" s="23" t="str">
        <f t="shared" si="12"/>
        <v/>
      </c>
      <c r="V202" s="23" t="str">
        <f t="shared" si="13"/>
        <v/>
      </c>
      <c r="W202" s="24" t="str">
        <f>IF(B202="","",COUNTIFS(Constatări!$B$5:$B$1004,B202,Constatări!$K$5:$K$1004,"&lt;&gt;Remediat"))</f>
        <v/>
      </c>
      <c r="X202" s="25" t="str">
        <f t="shared" si="14"/>
        <v/>
      </c>
      <c r="Y202" s="25" t="str">
        <f t="shared" si="15"/>
        <v/>
      </c>
      <c r="Z202" s="24" t="str">
        <f>IF(B202="","",COUNTIFS(Comisia!$B$5:$B$1004,B202,Comisia!$D$5:$D$1004,"&lt;&gt;Invitat"))</f>
        <v/>
      </c>
      <c r="AA202" s="17" t="str">
        <f>IF(B202="","",TRIM(IF(COUNTIF($B$5:$B$504,B202)&gt;1,"Număr dublat. ","")&amp;IF(OR(E202="",J202=""),"Completează lucrarea și executantul. ","")&amp;IF(COUNTIFS(Comisia!$B$5:$B$1004,B202,Comisia!$D$5:$D$1004,"Președinte")&lt;&gt;1,"Comisia trebuie să aibă un președinte. ","")&amp;IF(AND(K202&lt;&gt;"",D202="La terminarea lucrărilor",N(Z202)&lt;3),"Comisia are mai puțin de 3 membri (HG 343/2017, art. 11). ","")&amp;IF(AND(Q202="Admisă",COUNTIFS(Constatări!$B$5:$B$1004,B202,Constatări!$K$5:$K$1004,"&lt;&gt;Remediat",Constatări!$F$5:$F$1004,"&lt;&gt;Minoră")&gt;0),"Recepția nu poate fi admisă cu defecte care afectează utilizarea nerezolvate (art. 18). ","")&amp;IF(AND(D202="De suspendare a recepției",Q202&lt;&gt;"Suspendată"),"La un PV de suspendare, decizia este «Suspendată». ","")&amp;IF(AND(Q202&lt;&gt;"",Q202&lt;&gt;"Suspendată",NOT(ISNUMBER(R202)),ISNUMBER(C202),Azi&gt;C202+3),"Investitorul nu a aprobat decizia în 3 zile (art. 19). ","")&amp;IF(AND(ISNUMBER(R202),ISNUMBER(C202),R202&gt;C202+3),"Aprobarea investitorului a venit după 3 zile. ","")&amp;IF(AND(Q202="Admisă",N(W202)&gt;0),N(W202)&amp;" constatări încă deschise: urmărește remedierea. ","")&amp;IF(AND(ISNUMBER(Y202),Azi&gt;=N(X202)-60,Azi&lt;=N(Y202)),"Garanția expiră: organizează recepția finală până la "&amp;RIGHT("0"&amp;DAY(Y202),2)&amp;"."&amp;RIGHT("0"&amp;MONTH(Y202),2)&amp;"."&amp;YEAR(Y202)&amp;". ","")))</f>
        <v/>
      </c>
    </row>
    <row r="203" spans="2:27" x14ac:dyDescent="0.2">
      <c r="B203" s="18"/>
      <c r="C203" s="19"/>
      <c r="D203" s="14"/>
      <c r="E203" s="14"/>
      <c r="F203" s="14"/>
      <c r="G203" s="14"/>
      <c r="H203" s="14"/>
      <c r="I203" s="14"/>
      <c r="J203" s="14"/>
      <c r="K203" s="14"/>
      <c r="L203" s="19"/>
      <c r="M203" s="19"/>
      <c r="N203" s="14"/>
      <c r="O203" s="20"/>
      <c r="P203" s="21"/>
      <c r="Q203" s="22"/>
      <c r="R203" s="19"/>
      <c r="S203" s="15"/>
      <c r="T203" s="14"/>
      <c r="U203" s="23" t="str">
        <f t="shared" si="12"/>
        <v/>
      </c>
      <c r="V203" s="23" t="str">
        <f t="shared" si="13"/>
        <v/>
      </c>
      <c r="W203" s="24" t="str">
        <f>IF(B203="","",COUNTIFS(Constatări!$B$5:$B$1004,B203,Constatări!$K$5:$K$1004,"&lt;&gt;Remediat"))</f>
        <v/>
      </c>
      <c r="X203" s="25" t="str">
        <f t="shared" si="14"/>
        <v/>
      </c>
      <c r="Y203" s="25" t="str">
        <f t="shared" si="15"/>
        <v/>
      </c>
      <c r="Z203" s="24" t="str">
        <f>IF(B203="","",COUNTIFS(Comisia!$B$5:$B$1004,B203,Comisia!$D$5:$D$1004,"&lt;&gt;Invitat"))</f>
        <v/>
      </c>
      <c r="AA203" s="17" t="str">
        <f>IF(B203="","",TRIM(IF(COUNTIF($B$5:$B$504,B203)&gt;1,"Număr dublat. ","")&amp;IF(OR(E203="",J203=""),"Completează lucrarea și executantul. ","")&amp;IF(COUNTIFS(Comisia!$B$5:$B$1004,B203,Comisia!$D$5:$D$1004,"Președinte")&lt;&gt;1,"Comisia trebuie să aibă un președinte. ","")&amp;IF(AND(K203&lt;&gt;"",D203="La terminarea lucrărilor",N(Z203)&lt;3),"Comisia are mai puțin de 3 membri (HG 343/2017, art. 11). ","")&amp;IF(AND(Q203="Admisă",COUNTIFS(Constatări!$B$5:$B$1004,B203,Constatări!$K$5:$K$1004,"&lt;&gt;Remediat",Constatări!$F$5:$F$1004,"&lt;&gt;Minoră")&gt;0),"Recepția nu poate fi admisă cu defecte care afectează utilizarea nerezolvate (art. 18). ","")&amp;IF(AND(D203="De suspendare a recepției",Q203&lt;&gt;"Suspendată"),"La un PV de suspendare, decizia este «Suspendată». ","")&amp;IF(AND(Q203&lt;&gt;"",Q203&lt;&gt;"Suspendată",NOT(ISNUMBER(R203)),ISNUMBER(C203),Azi&gt;C203+3),"Investitorul nu a aprobat decizia în 3 zile (art. 19). ","")&amp;IF(AND(ISNUMBER(R203),ISNUMBER(C203),R203&gt;C203+3),"Aprobarea investitorului a venit după 3 zile. ","")&amp;IF(AND(Q203="Admisă",N(W203)&gt;0),N(W203)&amp;" constatări încă deschise: urmărește remedierea. ","")&amp;IF(AND(ISNUMBER(Y203),Azi&gt;=N(X203)-60,Azi&lt;=N(Y203)),"Garanția expiră: organizează recepția finală până la "&amp;RIGHT("0"&amp;DAY(Y203),2)&amp;"."&amp;RIGHT("0"&amp;MONTH(Y203),2)&amp;"."&amp;YEAR(Y203)&amp;". ","")))</f>
        <v/>
      </c>
    </row>
    <row r="204" spans="2:27" x14ac:dyDescent="0.2">
      <c r="B204" s="18"/>
      <c r="C204" s="19"/>
      <c r="D204" s="14"/>
      <c r="E204" s="14"/>
      <c r="F204" s="14"/>
      <c r="G204" s="14"/>
      <c r="H204" s="14"/>
      <c r="I204" s="14"/>
      <c r="J204" s="14"/>
      <c r="K204" s="14"/>
      <c r="L204" s="19"/>
      <c r="M204" s="19"/>
      <c r="N204" s="14"/>
      <c r="O204" s="20"/>
      <c r="P204" s="21"/>
      <c r="Q204" s="22"/>
      <c r="R204" s="19"/>
      <c r="S204" s="15"/>
      <c r="T204" s="14"/>
      <c r="U204" s="23" t="str">
        <f t="shared" si="12"/>
        <v/>
      </c>
      <c r="V204" s="23" t="str">
        <f t="shared" si="13"/>
        <v/>
      </c>
      <c r="W204" s="24" t="str">
        <f>IF(B204="","",COUNTIFS(Constatări!$B$5:$B$1004,B204,Constatări!$K$5:$K$1004,"&lt;&gt;Remediat"))</f>
        <v/>
      </c>
      <c r="X204" s="25" t="str">
        <f t="shared" si="14"/>
        <v/>
      </c>
      <c r="Y204" s="25" t="str">
        <f t="shared" si="15"/>
        <v/>
      </c>
      <c r="Z204" s="24" t="str">
        <f>IF(B204="","",COUNTIFS(Comisia!$B$5:$B$1004,B204,Comisia!$D$5:$D$1004,"&lt;&gt;Invitat"))</f>
        <v/>
      </c>
      <c r="AA204" s="17" t="str">
        <f>IF(B204="","",TRIM(IF(COUNTIF($B$5:$B$504,B204)&gt;1,"Număr dublat. ","")&amp;IF(OR(E204="",J204=""),"Completează lucrarea și executantul. ","")&amp;IF(COUNTIFS(Comisia!$B$5:$B$1004,B204,Comisia!$D$5:$D$1004,"Președinte")&lt;&gt;1,"Comisia trebuie să aibă un președinte. ","")&amp;IF(AND(K204&lt;&gt;"",D204="La terminarea lucrărilor",N(Z204)&lt;3),"Comisia are mai puțin de 3 membri (HG 343/2017, art. 11). ","")&amp;IF(AND(Q204="Admisă",COUNTIFS(Constatări!$B$5:$B$1004,B204,Constatări!$K$5:$K$1004,"&lt;&gt;Remediat",Constatări!$F$5:$F$1004,"&lt;&gt;Minoră")&gt;0),"Recepția nu poate fi admisă cu defecte care afectează utilizarea nerezolvate (art. 18). ","")&amp;IF(AND(D204="De suspendare a recepției",Q204&lt;&gt;"Suspendată"),"La un PV de suspendare, decizia este «Suspendată». ","")&amp;IF(AND(Q204&lt;&gt;"",Q204&lt;&gt;"Suspendată",NOT(ISNUMBER(R204)),ISNUMBER(C204),Azi&gt;C204+3),"Investitorul nu a aprobat decizia în 3 zile (art. 19). ","")&amp;IF(AND(ISNUMBER(R204),ISNUMBER(C204),R204&gt;C204+3),"Aprobarea investitorului a venit după 3 zile. ","")&amp;IF(AND(Q204="Admisă",N(W204)&gt;0),N(W204)&amp;" constatări încă deschise: urmărește remedierea. ","")&amp;IF(AND(ISNUMBER(Y204),Azi&gt;=N(X204)-60,Azi&lt;=N(Y204)),"Garanția expiră: organizează recepția finală până la "&amp;RIGHT("0"&amp;DAY(Y204),2)&amp;"."&amp;RIGHT("0"&amp;MONTH(Y204),2)&amp;"."&amp;YEAR(Y204)&amp;". ","")))</f>
        <v/>
      </c>
    </row>
    <row r="205" spans="2:27" x14ac:dyDescent="0.2">
      <c r="B205" s="18"/>
      <c r="C205" s="19"/>
      <c r="D205" s="14"/>
      <c r="E205" s="14"/>
      <c r="F205" s="14"/>
      <c r="G205" s="14"/>
      <c r="H205" s="14"/>
      <c r="I205" s="14"/>
      <c r="J205" s="14"/>
      <c r="K205" s="14"/>
      <c r="L205" s="19"/>
      <c r="M205" s="19"/>
      <c r="N205" s="14"/>
      <c r="O205" s="20"/>
      <c r="P205" s="21"/>
      <c r="Q205" s="22"/>
      <c r="R205" s="19"/>
      <c r="S205" s="15"/>
      <c r="T205" s="14"/>
      <c r="U205" s="23" t="str">
        <f t="shared" si="12"/>
        <v/>
      </c>
      <c r="V205" s="23" t="str">
        <f t="shared" si="13"/>
        <v/>
      </c>
      <c r="W205" s="24" t="str">
        <f>IF(B205="","",COUNTIFS(Constatări!$B$5:$B$1004,B205,Constatări!$K$5:$K$1004,"&lt;&gt;Remediat"))</f>
        <v/>
      </c>
      <c r="X205" s="25" t="str">
        <f t="shared" si="14"/>
        <v/>
      </c>
      <c r="Y205" s="25" t="str">
        <f t="shared" si="15"/>
        <v/>
      </c>
      <c r="Z205" s="24" t="str">
        <f>IF(B205="","",COUNTIFS(Comisia!$B$5:$B$1004,B205,Comisia!$D$5:$D$1004,"&lt;&gt;Invitat"))</f>
        <v/>
      </c>
      <c r="AA205" s="17" t="str">
        <f>IF(B205="","",TRIM(IF(COUNTIF($B$5:$B$504,B205)&gt;1,"Număr dublat. ","")&amp;IF(OR(E205="",J205=""),"Completează lucrarea și executantul. ","")&amp;IF(COUNTIFS(Comisia!$B$5:$B$1004,B205,Comisia!$D$5:$D$1004,"Președinte")&lt;&gt;1,"Comisia trebuie să aibă un președinte. ","")&amp;IF(AND(K205&lt;&gt;"",D205="La terminarea lucrărilor",N(Z205)&lt;3),"Comisia are mai puțin de 3 membri (HG 343/2017, art. 11). ","")&amp;IF(AND(Q205="Admisă",COUNTIFS(Constatări!$B$5:$B$1004,B205,Constatări!$K$5:$K$1004,"&lt;&gt;Remediat",Constatări!$F$5:$F$1004,"&lt;&gt;Minoră")&gt;0),"Recepția nu poate fi admisă cu defecte care afectează utilizarea nerezolvate (art. 18). ","")&amp;IF(AND(D205="De suspendare a recepției",Q205&lt;&gt;"Suspendată"),"La un PV de suspendare, decizia este «Suspendată». ","")&amp;IF(AND(Q205&lt;&gt;"",Q205&lt;&gt;"Suspendată",NOT(ISNUMBER(R205)),ISNUMBER(C205),Azi&gt;C205+3),"Investitorul nu a aprobat decizia în 3 zile (art. 19). ","")&amp;IF(AND(ISNUMBER(R205),ISNUMBER(C205),R205&gt;C205+3),"Aprobarea investitorului a venit după 3 zile. ","")&amp;IF(AND(Q205="Admisă",N(W205)&gt;0),N(W205)&amp;" constatări încă deschise: urmărește remedierea. ","")&amp;IF(AND(ISNUMBER(Y205),Azi&gt;=N(X205)-60,Azi&lt;=N(Y205)),"Garanția expiră: organizează recepția finală până la "&amp;RIGHT("0"&amp;DAY(Y205),2)&amp;"."&amp;RIGHT("0"&amp;MONTH(Y205),2)&amp;"."&amp;YEAR(Y205)&amp;". ","")))</f>
        <v/>
      </c>
    </row>
    <row r="206" spans="2:27" x14ac:dyDescent="0.2">
      <c r="B206" s="18"/>
      <c r="C206" s="19"/>
      <c r="D206" s="14"/>
      <c r="E206" s="14"/>
      <c r="F206" s="14"/>
      <c r="G206" s="14"/>
      <c r="H206" s="14"/>
      <c r="I206" s="14"/>
      <c r="J206" s="14"/>
      <c r="K206" s="14"/>
      <c r="L206" s="19"/>
      <c r="M206" s="19"/>
      <c r="N206" s="14"/>
      <c r="O206" s="20"/>
      <c r="P206" s="21"/>
      <c r="Q206" s="22"/>
      <c r="R206" s="19"/>
      <c r="S206" s="15"/>
      <c r="T206" s="14"/>
      <c r="U206" s="23" t="str">
        <f t="shared" si="12"/>
        <v/>
      </c>
      <c r="V206" s="23" t="str">
        <f t="shared" si="13"/>
        <v/>
      </c>
      <c r="W206" s="24" t="str">
        <f>IF(B206="","",COUNTIFS(Constatări!$B$5:$B$1004,B206,Constatări!$K$5:$K$1004,"&lt;&gt;Remediat"))</f>
        <v/>
      </c>
      <c r="X206" s="25" t="str">
        <f t="shared" si="14"/>
        <v/>
      </c>
      <c r="Y206" s="25" t="str">
        <f t="shared" si="15"/>
        <v/>
      </c>
      <c r="Z206" s="24" t="str">
        <f>IF(B206="","",COUNTIFS(Comisia!$B$5:$B$1004,B206,Comisia!$D$5:$D$1004,"&lt;&gt;Invitat"))</f>
        <v/>
      </c>
      <c r="AA206" s="17" t="str">
        <f>IF(B206="","",TRIM(IF(COUNTIF($B$5:$B$504,B206)&gt;1,"Număr dublat. ","")&amp;IF(OR(E206="",J206=""),"Completează lucrarea și executantul. ","")&amp;IF(COUNTIFS(Comisia!$B$5:$B$1004,B206,Comisia!$D$5:$D$1004,"Președinte")&lt;&gt;1,"Comisia trebuie să aibă un președinte. ","")&amp;IF(AND(K206&lt;&gt;"",D206="La terminarea lucrărilor",N(Z206)&lt;3),"Comisia are mai puțin de 3 membri (HG 343/2017, art. 11). ","")&amp;IF(AND(Q206="Admisă",COUNTIFS(Constatări!$B$5:$B$1004,B206,Constatări!$K$5:$K$1004,"&lt;&gt;Remediat",Constatări!$F$5:$F$1004,"&lt;&gt;Minoră")&gt;0),"Recepția nu poate fi admisă cu defecte care afectează utilizarea nerezolvate (art. 18). ","")&amp;IF(AND(D206="De suspendare a recepției",Q206&lt;&gt;"Suspendată"),"La un PV de suspendare, decizia este «Suspendată». ","")&amp;IF(AND(Q206&lt;&gt;"",Q206&lt;&gt;"Suspendată",NOT(ISNUMBER(R206)),ISNUMBER(C206),Azi&gt;C206+3),"Investitorul nu a aprobat decizia în 3 zile (art. 19). ","")&amp;IF(AND(ISNUMBER(R206),ISNUMBER(C206),R206&gt;C206+3),"Aprobarea investitorului a venit după 3 zile. ","")&amp;IF(AND(Q206="Admisă",N(W206)&gt;0),N(W206)&amp;" constatări încă deschise: urmărește remedierea. ","")&amp;IF(AND(ISNUMBER(Y206),Azi&gt;=N(X206)-60,Azi&lt;=N(Y206)),"Garanția expiră: organizează recepția finală până la "&amp;RIGHT("0"&amp;DAY(Y206),2)&amp;"."&amp;RIGHT("0"&amp;MONTH(Y206),2)&amp;"."&amp;YEAR(Y206)&amp;". ","")))</f>
        <v/>
      </c>
    </row>
    <row r="207" spans="2:27" x14ac:dyDescent="0.2">
      <c r="B207" s="18"/>
      <c r="C207" s="19"/>
      <c r="D207" s="14"/>
      <c r="E207" s="14"/>
      <c r="F207" s="14"/>
      <c r="G207" s="14"/>
      <c r="H207" s="14"/>
      <c r="I207" s="14"/>
      <c r="J207" s="14"/>
      <c r="K207" s="14"/>
      <c r="L207" s="19"/>
      <c r="M207" s="19"/>
      <c r="N207" s="14"/>
      <c r="O207" s="20"/>
      <c r="P207" s="21"/>
      <c r="Q207" s="22"/>
      <c r="R207" s="19"/>
      <c r="S207" s="15"/>
      <c r="T207" s="14"/>
      <c r="U207" s="23" t="str">
        <f t="shared" si="12"/>
        <v/>
      </c>
      <c r="V207" s="23" t="str">
        <f t="shared" si="13"/>
        <v/>
      </c>
      <c r="W207" s="24" t="str">
        <f>IF(B207="","",COUNTIFS(Constatări!$B$5:$B$1004,B207,Constatări!$K$5:$K$1004,"&lt;&gt;Remediat"))</f>
        <v/>
      </c>
      <c r="X207" s="25" t="str">
        <f t="shared" si="14"/>
        <v/>
      </c>
      <c r="Y207" s="25" t="str">
        <f t="shared" si="15"/>
        <v/>
      </c>
      <c r="Z207" s="24" t="str">
        <f>IF(B207="","",COUNTIFS(Comisia!$B$5:$B$1004,B207,Comisia!$D$5:$D$1004,"&lt;&gt;Invitat"))</f>
        <v/>
      </c>
      <c r="AA207" s="17" t="str">
        <f>IF(B207="","",TRIM(IF(COUNTIF($B$5:$B$504,B207)&gt;1,"Număr dublat. ","")&amp;IF(OR(E207="",J207=""),"Completează lucrarea și executantul. ","")&amp;IF(COUNTIFS(Comisia!$B$5:$B$1004,B207,Comisia!$D$5:$D$1004,"Președinte")&lt;&gt;1,"Comisia trebuie să aibă un președinte. ","")&amp;IF(AND(K207&lt;&gt;"",D207="La terminarea lucrărilor",N(Z207)&lt;3),"Comisia are mai puțin de 3 membri (HG 343/2017, art. 11). ","")&amp;IF(AND(Q207="Admisă",COUNTIFS(Constatări!$B$5:$B$1004,B207,Constatări!$K$5:$K$1004,"&lt;&gt;Remediat",Constatări!$F$5:$F$1004,"&lt;&gt;Minoră")&gt;0),"Recepția nu poate fi admisă cu defecte care afectează utilizarea nerezolvate (art. 18). ","")&amp;IF(AND(D207="De suspendare a recepției",Q207&lt;&gt;"Suspendată"),"La un PV de suspendare, decizia este «Suspendată». ","")&amp;IF(AND(Q207&lt;&gt;"",Q207&lt;&gt;"Suspendată",NOT(ISNUMBER(R207)),ISNUMBER(C207),Azi&gt;C207+3),"Investitorul nu a aprobat decizia în 3 zile (art. 19). ","")&amp;IF(AND(ISNUMBER(R207),ISNUMBER(C207),R207&gt;C207+3),"Aprobarea investitorului a venit după 3 zile. ","")&amp;IF(AND(Q207="Admisă",N(W207)&gt;0),N(W207)&amp;" constatări încă deschise: urmărește remedierea. ","")&amp;IF(AND(ISNUMBER(Y207),Azi&gt;=N(X207)-60,Azi&lt;=N(Y207)),"Garanția expiră: organizează recepția finală până la "&amp;RIGHT("0"&amp;DAY(Y207),2)&amp;"."&amp;RIGHT("0"&amp;MONTH(Y207),2)&amp;"."&amp;YEAR(Y207)&amp;". ","")))</f>
        <v/>
      </c>
    </row>
    <row r="208" spans="2:27" x14ac:dyDescent="0.2">
      <c r="B208" s="18"/>
      <c r="C208" s="19"/>
      <c r="D208" s="14"/>
      <c r="E208" s="14"/>
      <c r="F208" s="14"/>
      <c r="G208" s="14"/>
      <c r="H208" s="14"/>
      <c r="I208" s="14"/>
      <c r="J208" s="14"/>
      <c r="K208" s="14"/>
      <c r="L208" s="19"/>
      <c r="M208" s="19"/>
      <c r="N208" s="14"/>
      <c r="O208" s="20"/>
      <c r="P208" s="21"/>
      <c r="Q208" s="22"/>
      <c r="R208" s="19"/>
      <c r="S208" s="15"/>
      <c r="T208" s="14"/>
      <c r="U208" s="23" t="str">
        <f t="shared" si="12"/>
        <v/>
      </c>
      <c r="V208" s="23" t="str">
        <f t="shared" si="13"/>
        <v/>
      </c>
      <c r="W208" s="24" t="str">
        <f>IF(B208="","",COUNTIFS(Constatări!$B$5:$B$1004,B208,Constatări!$K$5:$K$1004,"&lt;&gt;Remediat"))</f>
        <v/>
      </c>
      <c r="X208" s="25" t="str">
        <f t="shared" si="14"/>
        <v/>
      </c>
      <c r="Y208" s="25" t="str">
        <f t="shared" si="15"/>
        <v/>
      </c>
      <c r="Z208" s="24" t="str">
        <f>IF(B208="","",COUNTIFS(Comisia!$B$5:$B$1004,B208,Comisia!$D$5:$D$1004,"&lt;&gt;Invitat"))</f>
        <v/>
      </c>
      <c r="AA208" s="17" t="str">
        <f>IF(B208="","",TRIM(IF(COUNTIF($B$5:$B$504,B208)&gt;1,"Număr dublat. ","")&amp;IF(OR(E208="",J208=""),"Completează lucrarea și executantul. ","")&amp;IF(COUNTIFS(Comisia!$B$5:$B$1004,B208,Comisia!$D$5:$D$1004,"Președinte")&lt;&gt;1,"Comisia trebuie să aibă un președinte. ","")&amp;IF(AND(K208&lt;&gt;"",D208="La terminarea lucrărilor",N(Z208)&lt;3),"Comisia are mai puțin de 3 membri (HG 343/2017, art. 11). ","")&amp;IF(AND(Q208="Admisă",COUNTIFS(Constatări!$B$5:$B$1004,B208,Constatări!$K$5:$K$1004,"&lt;&gt;Remediat",Constatări!$F$5:$F$1004,"&lt;&gt;Minoră")&gt;0),"Recepția nu poate fi admisă cu defecte care afectează utilizarea nerezolvate (art. 18). ","")&amp;IF(AND(D208="De suspendare a recepției",Q208&lt;&gt;"Suspendată"),"La un PV de suspendare, decizia este «Suspendată». ","")&amp;IF(AND(Q208&lt;&gt;"",Q208&lt;&gt;"Suspendată",NOT(ISNUMBER(R208)),ISNUMBER(C208),Azi&gt;C208+3),"Investitorul nu a aprobat decizia în 3 zile (art. 19). ","")&amp;IF(AND(ISNUMBER(R208),ISNUMBER(C208),R208&gt;C208+3),"Aprobarea investitorului a venit după 3 zile. ","")&amp;IF(AND(Q208="Admisă",N(W208)&gt;0),N(W208)&amp;" constatări încă deschise: urmărește remedierea. ","")&amp;IF(AND(ISNUMBER(Y208),Azi&gt;=N(X208)-60,Azi&lt;=N(Y208)),"Garanția expiră: organizează recepția finală până la "&amp;RIGHT("0"&amp;DAY(Y208),2)&amp;"."&amp;RIGHT("0"&amp;MONTH(Y208),2)&amp;"."&amp;YEAR(Y208)&amp;". ","")))</f>
        <v/>
      </c>
    </row>
    <row r="209" spans="2:27" x14ac:dyDescent="0.2">
      <c r="B209" s="18"/>
      <c r="C209" s="19"/>
      <c r="D209" s="14"/>
      <c r="E209" s="14"/>
      <c r="F209" s="14"/>
      <c r="G209" s="14"/>
      <c r="H209" s="14"/>
      <c r="I209" s="14"/>
      <c r="J209" s="14"/>
      <c r="K209" s="14"/>
      <c r="L209" s="19"/>
      <c r="M209" s="19"/>
      <c r="N209" s="14"/>
      <c r="O209" s="20"/>
      <c r="P209" s="21"/>
      <c r="Q209" s="22"/>
      <c r="R209" s="19"/>
      <c r="S209" s="15"/>
      <c r="T209" s="14"/>
      <c r="U209" s="23" t="str">
        <f t="shared" si="12"/>
        <v/>
      </c>
      <c r="V209" s="23" t="str">
        <f t="shared" si="13"/>
        <v/>
      </c>
      <c r="W209" s="24" t="str">
        <f>IF(B209="","",COUNTIFS(Constatări!$B$5:$B$1004,B209,Constatări!$K$5:$K$1004,"&lt;&gt;Remediat"))</f>
        <v/>
      </c>
      <c r="X209" s="25" t="str">
        <f t="shared" si="14"/>
        <v/>
      </c>
      <c r="Y209" s="25" t="str">
        <f t="shared" si="15"/>
        <v/>
      </c>
      <c r="Z209" s="24" t="str">
        <f>IF(B209="","",COUNTIFS(Comisia!$B$5:$B$1004,B209,Comisia!$D$5:$D$1004,"&lt;&gt;Invitat"))</f>
        <v/>
      </c>
      <c r="AA209" s="17" t="str">
        <f>IF(B209="","",TRIM(IF(COUNTIF($B$5:$B$504,B209)&gt;1,"Număr dublat. ","")&amp;IF(OR(E209="",J209=""),"Completează lucrarea și executantul. ","")&amp;IF(COUNTIFS(Comisia!$B$5:$B$1004,B209,Comisia!$D$5:$D$1004,"Președinte")&lt;&gt;1,"Comisia trebuie să aibă un președinte. ","")&amp;IF(AND(K209&lt;&gt;"",D209="La terminarea lucrărilor",N(Z209)&lt;3),"Comisia are mai puțin de 3 membri (HG 343/2017, art. 11). ","")&amp;IF(AND(Q209="Admisă",COUNTIFS(Constatări!$B$5:$B$1004,B209,Constatări!$K$5:$K$1004,"&lt;&gt;Remediat",Constatări!$F$5:$F$1004,"&lt;&gt;Minoră")&gt;0),"Recepția nu poate fi admisă cu defecte care afectează utilizarea nerezolvate (art. 18). ","")&amp;IF(AND(D209="De suspendare a recepției",Q209&lt;&gt;"Suspendată"),"La un PV de suspendare, decizia este «Suspendată». ","")&amp;IF(AND(Q209&lt;&gt;"",Q209&lt;&gt;"Suspendată",NOT(ISNUMBER(R209)),ISNUMBER(C209),Azi&gt;C209+3),"Investitorul nu a aprobat decizia în 3 zile (art. 19). ","")&amp;IF(AND(ISNUMBER(R209),ISNUMBER(C209),R209&gt;C209+3),"Aprobarea investitorului a venit după 3 zile. ","")&amp;IF(AND(Q209="Admisă",N(W209)&gt;0),N(W209)&amp;" constatări încă deschise: urmărește remedierea. ","")&amp;IF(AND(ISNUMBER(Y209),Azi&gt;=N(X209)-60,Azi&lt;=N(Y209)),"Garanția expiră: organizează recepția finală până la "&amp;RIGHT("0"&amp;DAY(Y209),2)&amp;"."&amp;RIGHT("0"&amp;MONTH(Y209),2)&amp;"."&amp;YEAR(Y209)&amp;". ","")))</f>
        <v/>
      </c>
    </row>
    <row r="210" spans="2:27" x14ac:dyDescent="0.2">
      <c r="B210" s="18"/>
      <c r="C210" s="19"/>
      <c r="D210" s="14"/>
      <c r="E210" s="14"/>
      <c r="F210" s="14"/>
      <c r="G210" s="14"/>
      <c r="H210" s="14"/>
      <c r="I210" s="14"/>
      <c r="J210" s="14"/>
      <c r="K210" s="14"/>
      <c r="L210" s="19"/>
      <c r="M210" s="19"/>
      <c r="N210" s="14"/>
      <c r="O210" s="20"/>
      <c r="P210" s="21"/>
      <c r="Q210" s="22"/>
      <c r="R210" s="19"/>
      <c r="S210" s="15"/>
      <c r="T210" s="14"/>
      <c r="U210" s="23" t="str">
        <f t="shared" si="12"/>
        <v/>
      </c>
      <c r="V210" s="23" t="str">
        <f t="shared" si="13"/>
        <v/>
      </c>
      <c r="W210" s="24" t="str">
        <f>IF(B210="","",COUNTIFS(Constatări!$B$5:$B$1004,B210,Constatări!$K$5:$K$1004,"&lt;&gt;Remediat"))</f>
        <v/>
      </c>
      <c r="X210" s="25" t="str">
        <f t="shared" si="14"/>
        <v/>
      </c>
      <c r="Y210" s="25" t="str">
        <f t="shared" si="15"/>
        <v/>
      </c>
      <c r="Z210" s="24" t="str">
        <f>IF(B210="","",COUNTIFS(Comisia!$B$5:$B$1004,B210,Comisia!$D$5:$D$1004,"&lt;&gt;Invitat"))</f>
        <v/>
      </c>
      <c r="AA210" s="17" t="str">
        <f>IF(B210="","",TRIM(IF(COUNTIF($B$5:$B$504,B210)&gt;1,"Număr dublat. ","")&amp;IF(OR(E210="",J210=""),"Completează lucrarea și executantul. ","")&amp;IF(COUNTIFS(Comisia!$B$5:$B$1004,B210,Comisia!$D$5:$D$1004,"Președinte")&lt;&gt;1,"Comisia trebuie să aibă un președinte. ","")&amp;IF(AND(K210&lt;&gt;"",D210="La terminarea lucrărilor",N(Z210)&lt;3),"Comisia are mai puțin de 3 membri (HG 343/2017, art. 11). ","")&amp;IF(AND(Q210="Admisă",COUNTIFS(Constatări!$B$5:$B$1004,B210,Constatări!$K$5:$K$1004,"&lt;&gt;Remediat",Constatări!$F$5:$F$1004,"&lt;&gt;Minoră")&gt;0),"Recepția nu poate fi admisă cu defecte care afectează utilizarea nerezolvate (art. 18). ","")&amp;IF(AND(D210="De suspendare a recepției",Q210&lt;&gt;"Suspendată"),"La un PV de suspendare, decizia este «Suspendată». ","")&amp;IF(AND(Q210&lt;&gt;"",Q210&lt;&gt;"Suspendată",NOT(ISNUMBER(R210)),ISNUMBER(C210),Azi&gt;C210+3),"Investitorul nu a aprobat decizia în 3 zile (art. 19). ","")&amp;IF(AND(ISNUMBER(R210),ISNUMBER(C210),R210&gt;C210+3),"Aprobarea investitorului a venit după 3 zile. ","")&amp;IF(AND(Q210="Admisă",N(W210)&gt;0),N(W210)&amp;" constatări încă deschise: urmărește remedierea. ","")&amp;IF(AND(ISNUMBER(Y210),Azi&gt;=N(X210)-60,Azi&lt;=N(Y210)),"Garanția expiră: organizează recepția finală până la "&amp;RIGHT("0"&amp;DAY(Y210),2)&amp;"."&amp;RIGHT("0"&amp;MONTH(Y210),2)&amp;"."&amp;YEAR(Y210)&amp;". ","")))</f>
        <v/>
      </c>
    </row>
    <row r="211" spans="2:27" x14ac:dyDescent="0.2">
      <c r="B211" s="18"/>
      <c r="C211" s="19"/>
      <c r="D211" s="14"/>
      <c r="E211" s="14"/>
      <c r="F211" s="14"/>
      <c r="G211" s="14"/>
      <c r="H211" s="14"/>
      <c r="I211" s="14"/>
      <c r="J211" s="14"/>
      <c r="K211" s="14"/>
      <c r="L211" s="19"/>
      <c r="M211" s="19"/>
      <c r="N211" s="14"/>
      <c r="O211" s="20"/>
      <c r="P211" s="21"/>
      <c r="Q211" s="22"/>
      <c r="R211" s="19"/>
      <c r="S211" s="15"/>
      <c r="T211" s="14"/>
      <c r="U211" s="23" t="str">
        <f t="shared" si="12"/>
        <v/>
      </c>
      <c r="V211" s="23" t="str">
        <f t="shared" si="13"/>
        <v/>
      </c>
      <c r="W211" s="24" t="str">
        <f>IF(B211="","",COUNTIFS(Constatări!$B$5:$B$1004,B211,Constatări!$K$5:$K$1004,"&lt;&gt;Remediat"))</f>
        <v/>
      </c>
      <c r="X211" s="25" t="str">
        <f t="shared" si="14"/>
        <v/>
      </c>
      <c r="Y211" s="25" t="str">
        <f t="shared" si="15"/>
        <v/>
      </c>
      <c r="Z211" s="24" t="str">
        <f>IF(B211="","",COUNTIFS(Comisia!$B$5:$B$1004,B211,Comisia!$D$5:$D$1004,"&lt;&gt;Invitat"))</f>
        <v/>
      </c>
      <c r="AA211" s="17" t="str">
        <f>IF(B211="","",TRIM(IF(COUNTIF($B$5:$B$504,B211)&gt;1,"Număr dublat. ","")&amp;IF(OR(E211="",J211=""),"Completează lucrarea și executantul. ","")&amp;IF(COUNTIFS(Comisia!$B$5:$B$1004,B211,Comisia!$D$5:$D$1004,"Președinte")&lt;&gt;1,"Comisia trebuie să aibă un președinte. ","")&amp;IF(AND(K211&lt;&gt;"",D211="La terminarea lucrărilor",N(Z211)&lt;3),"Comisia are mai puțin de 3 membri (HG 343/2017, art. 11). ","")&amp;IF(AND(Q211="Admisă",COUNTIFS(Constatări!$B$5:$B$1004,B211,Constatări!$K$5:$K$1004,"&lt;&gt;Remediat",Constatări!$F$5:$F$1004,"&lt;&gt;Minoră")&gt;0),"Recepția nu poate fi admisă cu defecte care afectează utilizarea nerezolvate (art. 18). ","")&amp;IF(AND(D211="De suspendare a recepției",Q211&lt;&gt;"Suspendată"),"La un PV de suspendare, decizia este «Suspendată». ","")&amp;IF(AND(Q211&lt;&gt;"",Q211&lt;&gt;"Suspendată",NOT(ISNUMBER(R211)),ISNUMBER(C211),Azi&gt;C211+3),"Investitorul nu a aprobat decizia în 3 zile (art. 19). ","")&amp;IF(AND(ISNUMBER(R211),ISNUMBER(C211),R211&gt;C211+3),"Aprobarea investitorului a venit după 3 zile. ","")&amp;IF(AND(Q211="Admisă",N(W211)&gt;0),N(W211)&amp;" constatări încă deschise: urmărește remedierea. ","")&amp;IF(AND(ISNUMBER(Y211),Azi&gt;=N(X211)-60,Azi&lt;=N(Y211)),"Garanția expiră: organizează recepția finală până la "&amp;RIGHT("0"&amp;DAY(Y211),2)&amp;"."&amp;RIGHT("0"&amp;MONTH(Y211),2)&amp;"."&amp;YEAR(Y211)&amp;". ","")))</f>
        <v/>
      </c>
    </row>
    <row r="212" spans="2:27" x14ac:dyDescent="0.2">
      <c r="B212" s="18"/>
      <c r="C212" s="19"/>
      <c r="D212" s="14"/>
      <c r="E212" s="14"/>
      <c r="F212" s="14"/>
      <c r="G212" s="14"/>
      <c r="H212" s="14"/>
      <c r="I212" s="14"/>
      <c r="J212" s="14"/>
      <c r="K212" s="14"/>
      <c r="L212" s="19"/>
      <c r="M212" s="19"/>
      <c r="N212" s="14"/>
      <c r="O212" s="20"/>
      <c r="P212" s="21"/>
      <c r="Q212" s="22"/>
      <c r="R212" s="19"/>
      <c r="S212" s="15"/>
      <c r="T212" s="14"/>
      <c r="U212" s="23" t="str">
        <f t="shared" si="12"/>
        <v/>
      </c>
      <c r="V212" s="23" t="str">
        <f t="shared" si="13"/>
        <v/>
      </c>
      <c r="W212" s="24" t="str">
        <f>IF(B212="","",COUNTIFS(Constatări!$B$5:$B$1004,B212,Constatări!$K$5:$K$1004,"&lt;&gt;Remediat"))</f>
        <v/>
      </c>
      <c r="X212" s="25" t="str">
        <f t="shared" si="14"/>
        <v/>
      </c>
      <c r="Y212" s="25" t="str">
        <f t="shared" si="15"/>
        <v/>
      </c>
      <c r="Z212" s="24" t="str">
        <f>IF(B212="","",COUNTIFS(Comisia!$B$5:$B$1004,B212,Comisia!$D$5:$D$1004,"&lt;&gt;Invitat"))</f>
        <v/>
      </c>
      <c r="AA212" s="17" t="str">
        <f>IF(B212="","",TRIM(IF(COUNTIF($B$5:$B$504,B212)&gt;1,"Număr dublat. ","")&amp;IF(OR(E212="",J212=""),"Completează lucrarea și executantul. ","")&amp;IF(COUNTIFS(Comisia!$B$5:$B$1004,B212,Comisia!$D$5:$D$1004,"Președinte")&lt;&gt;1,"Comisia trebuie să aibă un președinte. ","")&amp;IF(AND(K212&lt;&gt;"",D212="La terminarea lucrărilor",N(Z212)&lt;3),"Comisia are mai puțin de 3 membri (HG 343/2017, art. 11). ","")&amp;IF(AND(Q212="Admisă",COUNTIFS(Constatări!$B$5:$B$1004,B212,Constatări!$K$5:$K$1004,"&lt;&gt;Remediat",Constatări!$F$5:$F$1004,"&lt;&gt;Minoră")&gt;0),"Recepția nu poate fi admisă cu defecte care afectează utilizarea nerezolvate (art. 18). ","")&amp;IF(AND(D212="De suspendare a recepției",Q212&lt;&gt;"Suspendată"),"La un PV de suspendare, decizia este «Suspendată». ","")&amp;IF(AND(Q212&lt;&gt;"",Q212&lt;&gt;"Suspendată",NOT(ISNUMBER(R212)),ISNUMBER(C212),Azi&gt;C212+3),"Investitorul nu a aprobat decizia în 3 zile (art. 19). ","")&amp;IF(AND(ISNUMBER(R212),ISNUMBER(C212),R212&gt;C212+3),"Aprobarea investitorului a venit după 3 zile. ","")&amp;IF(AND(Q212="Admisă",N(W212)&gt;0),N(W212)&amp;" constatări încă deschise: urmărește remedierea. ","")&amp;IF(AND(ISNUMBER(Y212),Azi&gt;=N(X212)-60,Azi&lt;=N(Y212)),"Garanția expiră: organizează recepția finală până la "&amp;RIGHT("0"&amp;DAY(Y212),2)&amp;"."&amp;RIGHT("0"&amp;MONTH(Y212),2)&amp;"."&amp;YEAR(Y212)&amp;". ","")))</f>
        <v/>
      </c>
    </row>
    <row r="213" spans="2:27" x14ac:dyDescent="0.2">
      <c r="B213" s="18"/>
      <c r="C213" s="19"/>
      <c r="D213" s="14"/>
      <c r="E213" s="14"/>
      <c r="F213" s="14"/>
      <c r="G213" s="14"/>
      <c r="H213" s="14"/>
      <c r="I213" s="14"/>
      <c r="J213" s="14"/>
      <c r="K213" s="14"/>
      <c r="L213" s="19"/>
      <c r="M213" s="19"/>
      <c r="N213" s="14"/>
      <c r="O213" s="20"/>
      <c r="P213" s="21"/>
      <c r="Q213" s="22"/>
      <c r="R213" s="19"/>
      <c r="S213" s="15"/>
      <c r="T213" s="14"/>
      <c r="U213" s="23" t="str">
        <f t="shared" si="12"/>
        <v/>
      </c>
      <c r="V213" s="23" t="str">
        <f t="shared" si="13"/>
        <v/>
      </c>
      <c r="W213" s="24" t="str">
        <f>IF(B213="","",COUNTIFS(Constatări!$B$5:$B$1004,B213,Constatări!$K$5:$K$1004,"&lt;&gt;Remediat"))</f>
        <v/>
      </c>
      <c r="X213" s="25" t="str">
        <f t="shared" si="14"/>
        <v/>
      </c>
      <c r="Y213" s="25" t="str">
        <f t="shared" si="15"/>
        <v/>
      </c>
      <c r="Z213" s="24" t="str">
        <f>IF(B213="","",COUNTIFS(Comisia!$B$5:$B$1004,B213,Comisia!$D$5:$D$1004,"&lt;&gt;Invitat"))</f>
        <v/>
      </c>
      <c r="AA213" s="17" t="str">
        <f>IF(B213="","",TRIM(IF(COUNTIF($B$5:$B$504,B213)&gt;1,"Număr dublat. ","")&amp;IF(OR(E213="",J213=""),"Completează lucrarea și executantul. ","")&amp;IF(COUNTIFS(Comisia!$B$5:$B$1004,B213,Comisia!$D$5:$D$1004,"Președinte")&lt;&gt;1,"Comisia trebuie să aibă un președinte. ","")&amp;IF(AND(K213&lt;&gt;"",D213="La terminarea lucrărilor",N(Z213)&lt;3),"Comisia are mai puțin de 3 membri (HG 343/2017, art. 11). ","")&amp;IF(AND(Q213="Admisă",COUNTIFS(Constatări!$B$5:$B$1004,B213,Constatări!$K$5:$K$1004,"&lt;&gt;Remediat",Constatări!$F$5:$F$1004,"&lt;&gt;Minoră")&gt;0),"Recepția nu poate fi admisă cu defecte care afectează utilizarea nerezolvate (art. 18). ","")&amp;IF(AND(D213="De suspendare a recepției",Q213&lt;&gt;"Suspendată"),"La un PV de suspendare, decizia este «Suspendată». ","")&amp;IF(AND(Q213&lt;&gt;"",Q213&lt;&gt;"Suspendată",NOT(ISNUMBER(R213)),ISNUMBER(C213),Azi&gt;C213+3),"Investitorul nu a aprobat decizia în 3 zile (art. 19). ","")&amp;IF(AND(ISNUMBER(R213),ISNUMBER(C213),R213&gt;C213+3),"Aprobarea investitorului a venit după 3 zile. ","")&amp;IF(AND(Q213="Admisă",N(W213)&gt;0),N(W213)&amp;" constatări încă deschise: urmărește remedierea. ","")&amp;IF(AND(ISNUMBER(Y213),Azi&gt;=N(X213)-60,Azi&lt;=N(Y213)),"Garanția expiră: organizează recepția finală până la "&amp;RIGHT("0"&amp;DAY(Y213),2)&amp;"."&amp;RIGHT("0"&amp;MONTH(Y213),2)&amp;"."&amp;YEAR(Y213)&amp;". ","")))</f>
        <v/>
      </c>
    </row>
    <row r="214" spans="2:27" x14ac:dyDescent="0.2">
      <c r="B214" s="18"/>
      <c r="C214" s="19"/>
      <c r="D214" s="14"/>
      <c r="E214" s="14"/>
      <c r="F214" s="14"/>
      <c r="G214" s="14"/>
      <c r="H214" s="14"/>
      <c r="I214" s="14"/>
      <c r="J214" s="14"/>
      <c r="K214" s="14"/>
      <c r="L214" s="19"/>
      <c r="M214" s="19"/>
      <c r="N214" s="14"/>
      <c r="O214" s="20"/>
      <c r="P214" s="21"/>
      <c r="Q214" s="22"/>
      <c r="R214" s="19"/>
      <c r="S214" s="15"/>
      <c r="T214" s="14"/>
      <c r="U214" s="23" t="str">
        <f t="shared" si="12"/>
        <v/>
      </c>
      <c r="V214" s="23" t="str">
        <f t="shared" si="13"/>
        <v/>
      </c>
      <c r="W214" s="24" t="str">
        <f>IF(B214="","",COUNTIFS(Constatări!$B$5:$B$1004,B214,Constatări!$K$5:$K$1004,"&lt;&gt;Remediat"))</f>
        <v/>
      </c>
      <c r="X214" s="25" t="str">
        <f t="shared" si="14"/>
        <v/>
      </c>
      <c r="Y214" s="25" t="str">
        <f t="shared" si="15"/>
        <v/>
      </c>
      <c r="Z214" s="24" t="str">
        <f>IF(B214="","",COUNTIFS(Comisia!$B$5:$B$1004,B214,Comisia!$D$5:$D$1004,"&lt;&gt;Invitat"))</f>
        <v/>
      </c>
      <c r="AA214" s="17" t="str">
        <f>IF(B214="","",TRIM(IF(COUNTIF($B$5:$B$504,B214)&gt;1,"Număr dublat. ","")&amp;IF(OR(E214="",J214=""),"Completează lucrarea și executantul. ","")&amp;IF(COUNTIFS(Comisia!$B$5:$B$1004,B214,Comisia!$D$5:$D$1004,"Președinte")&lt;&gt;1,"Comisia trebuie să aibă un președinte. ","")&amp;IF(AND(K214&lt;&gt;"",D214="La terminarea lucrărilor",N(Z214)&lt;3),"Comisia are mai puțin de 3 membri (HG 343/2017, art. 11). ","")&amp;IF(AND(Q214="Admisă",COUNTIFS(Constatări!$B$5:$B$1004,B214,Constatări!$K$5:$K$1004,"&lt;&gt;Remediat",Constatări!$F$5:$F$1004,"&lt;&gt;Minoră")&gt;0),"Recepția nu poate fi admisă cu defecte care afectează utilizarea nerezolvate (art. 18). ","")&amp;IF(AND(D214="De suspendare a recepției",Q214&lt;&gt;"Suspendată"),"La un PV de suspendare, decizia este «Suspendată». ","")&amp;IF(AND(Q214&lt;&gt;"",Q214&lt;&gt;"Suspendată",NOT(ISNUMBER(R214)),ISNUMBER(C214),Azi&gt;C214+3),"Investitorul nu a aprobat decizia în 3 zile (art. 19). ","")&amp;IF(AND(ISNUMBER(R214),ISNUMBER(C214),R214&gt;C214+3),"Aprobarea investitorului a venit după 3 zile. ","")&amp;IF(AND(Q214="Admisă",N(W214)&gt;0),N(W214)&amp;" constatări încă deschise: urmărește remedierea. ","")&amp;IF(AND(ISNUMBER(Y214),Azi&gt;=N(X214)-60,Azi&lt;=N(Y214)),"Garanția expiră: organizează recepția finală până la "&amp;RIGHT("0"&amp;DAY(Y214),2)&amp;"."&amp;RIGHT("0"&amp;MONTH(Y214),2)&amp;"."&amp;YEAR(Y214)&amp;". ","")))</f>
        <v/>
      </c>
    </row>
    <row r="215" spans="2:27" x14ac:dyDescent="0.2">
      <c r="B215" s="18"/>
      <c r="C215" s="19"/>
      <c r="D215" s="14"/>
      <c r="E215" s="14"/>
      <c r="F215" s="14"/>
      <c r="G215" s="14"/>
      <c r="H215" s="14"/>
      <c r="I215" s="14"/>
      <c r="J215" s="14"/>
      <c r="K215" s="14"/>
      <c r="L215" s="19"/>
      <c r="M215" s="19"/>
      <c r="N215" s="14"/>
      <c r="O215" s="20"/>
      <c r="P215" s="21"/>
      <c r="Q215" s="22"/>
      <c r="R215" s="19"/>
      <c r="S215" s="15"/>
      <c r="T215" s="14"/>
      <c r="U215" s="23" t="str">
        <f t="shared" si="12"/>
        <v/>
      </c>
      <c r="V215" s="23" t="str">
        <f t="shared" si="13"/>
        <v/>
      </c>
      <c r="W215" s="24" t="str">
        <f>IF(B215="","",COUNTIFS(Constatări!$B$5:$B$1004,B215,Constatări!$K$5:$K$1004,"&lt;&gt;Remediat"))</f>
        <v/>
      </c>
      <c r="X215" s="25" t="str">
        <f t="shared" si="14"/>
        <v/>
      </c>
      <c r="Y215" s="25" t="str">
        <f t="shared" si="15"/>
        <v/>
      </c>
      <c r="Z215" s="24" t="str">
        <f>IF(B215="","",COUNTIFS(Comisia!$B$5:$B$1004,B215,Comisia!$D$5:$D$1004,"&lt;&gt;Invitat"))</f>
        <v/>
      </c>
      <c r="AA215" s="17" t="str">
        <f>IF(B215="","",TRIM(IF(COUNTIF($B$5:$B$504,B215)&gt;1,"Număr dublat. ","")&amp;IF(OR(E215="",J215=""),"Completează lucrarea și executantul. ","")&amp;IF(COUNTIFS(Comisia!$B$5:$B$1004,B215,Comisia!$D$5:$D$1004,"Președinte")&lt;&gt;1,"Comisia trebuie să aibă un președinte. ","")&amp;IF(AND(K215&lt;&gt;"",D215="La terminarea lucrărilor",N(Z215)&lt;3),"Comisia are mai puțin de 3 membri (HG 343/2017, art. 11). ","")&amp;IF(AND(Q215="Admisă",COUNTIFS(Constatări!$B$5:$B$1004,B215,Constatări!$K$5:$K$1004,"&lt;&gt;Remediat",Constatări!$F$5:$F$1004,"&lt;&gt;Minoră")&gt;0),"Recepția nu poate fi admisă cu defecte care afectează utilizarea nerezolvate (art. 18). ","")&amp;IF(AND(D215="De suspendare a recepției",Q215&lt;&gt;"Suspendată"),"La un PV de suspendare, decizia este «Suspendată». ","")&amp;IF(AND(Q215&lt;&gt;"",Q215&lt;&gt;"Suspendată",NOT(ISNUMBER(R215)),ISNUMBER(C215),Azi&gt;C215+3),"Investitorul nu a aprobat decizia în 3 zile (art. 19). ","")&amp;IF(AND(ISNUMBER(R215),ISNUMBER(C215),R215&gt;C215+3),"Aprobarea investitorului a venit după 3 zile. ","")&amp;IF(AND(Q215="Admisă",N(W215)&gt;0),N(W215)&amp;" constatări încă deschise: urmărește remedierea. ","")&amp;IF(AND(ISNUMBER(Y215),Azi&gt;=N(X215)-60,Azi&lt;=N(Y215)),"Garanția expiră: organizează recepția finală până la "&amp;RIGHT("0"&amp;DAY(Y215),2)&amp;"."&amp;RIGHT("0"&amp;MONTH(Y215),2)&amp;"."&amp;YEAR(Y215)&amp;". ","")))</f>
        <v/>
      </c>
    </row>
    <row r="216" spans="2:27" x14ac:dyDescent="0.2">
      <c r="B216" s="18"/>
      <c r="C216" s="19"/>
      <c r="D216" s="14"/>
      <c r="E216" s="14"/>
      <c r="F216" s="14"/>
      <c r="G216" s="14"/>
      <c r="H216" s="14"/>
      <c r="I216" s="14"/>
      <c r="J216" s="14"/>
      <c r="K216" s="14"/>
      <c r="L216" s="19"/>
      <c r="M216" s="19"/>
      <c r="N216" s="14"/>
      <c r="O216" s="20"/>
      <c r="P216" s="21"/>
      <c r="Q216" s="22"/>
      <c r="R216" s="19"/>
      <c r="S216" s="15"/>
      <c r="T216" s="14"/>
      <c r="U216" s="23" t="str">
        <f t="shared" si="12"/>
        <v/>
      </c>
      <c r="V216" s="23" t="str">
        <f t="shared" si="13"/>
        <v/>
      </c>
      <c r="W216" s="24" t="str">
        <f>IF(B216="","",COUNTIFS(Constatări!$B$5:$B$1004,B216,Constatări!$K$5:$K$1004,"&lt;&gt;Remediat"))</f>
        <v/>
      </c>
      <c r="X216" s="25" t="str">
        <f t="shared" si="14"/>
        <v/>
      </c>
      <c r="Y216" s="25" t="str">
        <f t="shared" si="15"/>
        <v/>
      </c>
      <c r="Z216" s="24" t="str">
        <f>IF(B216="","",COUNTIFS(Comisia!$B$5:$B$1004,B216,Comisia!$D$5:$D$1004,"&lt;&gt;Invitat"))</f>
        <v/>
      </c>
      <c r="AA216" s="17" t="str">
        <f>IF(B216="","",TRIM(IF(COUNTIF($B$5:$B$504,B216)&gt;1,"Număr dublat. ","")&amp;IF(OR(E216="",J216=""),"Completează lucrarea și executantul. ","")&amp;IF(COUNTIFS(Comisia!$B$5:$B$1004,B216,Comisia!$D$5:$D$1004,"Președinte")&lt;&gt;1,"Comisia trebuie să aibă un președinte. ","")&amp;IF(AND(K216&lt;&gt;"",D216="La terminarea lucrărilor",N(Z216)&lt;3),"Comisia are mai puțin de 3 membri (HG 343/2017, art. 11). ","")&amp;IF(AND(Q216="Admisă",COUNTIFS(Constatări!$B$5:$B$1004,B216,Constatări!$K$5:$K$1004,"&lt;&gt;Remediat",Constatări!$F$5:$F$1004,"&lt;&gt;Minoră")&gt;0),"Recepția nu poate fi admisă cu defecte care afectează utilizarea nerezolvate (art. 18). ","")&amp;IF(AND(D216="De suspendare a recepției",Q216&lt;&gt;"Suspendată"),"La un PV de suspendare, decizia este «Suspendată». ","")&amp;IF(AND(Q216&lt;&gt;"",Q216&lt;&gt;"Suspendată",NOT(ISNUMBER(R216)),ISNUMBER(C216),Azi&gt;C216+3),"Investitorul nu a aprobat decizia în 3 zile (art. 19). ","")&amp;IF(AND(ISNUMBER(R216),ISNUMBER(C216),R216&gt;C216+3),"Aprobarea investitorului a venit după 3 zile. ","")&amp;IF(AND(Q216="Admisă",N(W216)&gt;0),N(W216)&amp;" constatări încă deschise: urmărește remedierea. ","")&amp;IF(AND(ISNUMBER(Y216),Azi&gt;=N(X216)-60,Azi&lt;=N(Y216)),"Garanția expiră: organizează recepția finală până la "&amp;RIGHT("0"&amp;DAY(Y216),2)&amp;"."&amp;RIGHT("0"&amp;MONTH(Y216),2)&amp;"."&amp;YEAR(Y216)&amp;". ","")))</f>
        <v/>
      </c>
    </row>
    <row r="217" spans="2:27" x14ac:dyDescent="0.2">
      <c r="B217" s="18"/>
      <c r="C217" s="19"/>
      <c r="D217" s="14"/>
      <c r="E217" s="14"/>
      <c r="F217" s="14"/>
      <c r="G217" s="14"/>
      <c r="H217" s="14"/>
      <c r="I217" s="14"/>
      <c r="J217" s="14"/>
      <c r="K217" s="14"/>
      <c r="L217" s="19"/>
      <c r="M217" s="19"/>
      <c r="N217" s="14"/>
      <c r="O217" s="20"/>
      <c r="P217" s="21"/>
      <c r="Q217" s="22"/>
      <c r="R217" s="19"/>
      <c r="S217" s="15"/>
      <c r="T217" s="14"/>
      <c r="U217" s="23" t="str">
        <f t="shared" si="12"/>
        <v/>
      </c>
      <c r="V217" s="23" t="str">
        <f t="shared" si="13"/>
        <v/>
      </c>
      <c r="W217" s="24" t="str">
        <f>IF(B217="","",COUNTIFS(Constatări!$B$5:$B$1004,B217,Constatări!$K$5:$K$1004,"&lt;&gt;Remediat"))</f>
        <v/>
      </c>
      <c r="X217" s="25" t="str">
        <f t="shared" si="14"/>
        <v/>
      </c>
      <c r="Y217" s="25" t="str">
        <f t="shared" si="15"/>
        <v/>
      </c>
      <c r="Z217" s="24" t="str">
        <f>IF(B217="","",COUNTIFS(Comisia!$B$5:$B$1004,B217,Comisia!$D$5:$D$1004,"&lt;&gt;Invitat"))</f>
        <v/>
      </c>
      <c r="AA217" s="17" t="str">
        <f>IF(B217="","",TRIM(IF(COUNTIF($B$5:$B$504,B217)&gt;1,"Număr dublat. ","")&amp;IF(OR(E217="",J217=""),"Completează lucrarea și executantul. ","")&amp;IF(COUNTIFS(Comisia!$B$5:$B$1004,B217,Comisia!$D$5:$D$1004,"Președinte")&lt;&gt;1,"Comisia trebuie să aibă un președinte. ","")&amp;IF(AND(K217&lt;&gt;"",D217="La terminarea lucrărilor",N(Z217)&lt;3),"Comisia are mai puțin de 3 membri (HG 343/2017, art. 11). ","")&amp;IF(AND(Q217="Admisă",COUNTIFS(Constatări!$B$5:$B$1004,B217,Constatări!$K$5:$K$1004,"&lt;&gt;Remediat",Constatări!$F$5:$F$1004,"&lt;&gt;Minoră")&gt;0),"Recepția nu poate fi admisă cu defecte care afectează utilizarea nerezolvate (art. 18). ","")&amp;IF(AND(D217="De suspendare a recepției",Q217&lt;&gt;"Suspendată"),"La un PV de suspendare, decizia este «Suspendată». ","")&amp;IF(AND(Q217&lt;&gt;"",Q217&lt;&gt;"Suspendată",NOT(ISNUMBER(R217)),ISNUMBER(C217),Azi&gt;C217+3),"Investitorul nu a aprobat decizia în 3 zile (art. 19). ","")&amp;IF(AND(ISNUMBER(R217),ISNUMBER(C217),R217&gt;C217+3),"Aprobarea investitorului a venit după 3 zile. ","")&amp;IF(AND(Q217="Admisă",N(W217)&gt;0),N(W217)&amp;" constatări încă deschise: urmărește remedierea. ","")&amp;IF(AND(ISNUMBER(Y217),Azi&gt;=N(X217)-60,Azi&lt;=N(Y217)),"Garanția expiră: organizează recepția finală până la "&amp;RIGHT("0"&amp;DAY(Y217),2)&amp;"."&amp;RIGHT("0"&amp;MONTH(Y217),2)&amp;"."&amp;YEAR(Y217)&amp;". ","")))</f>
        <v/>
      </c>
    </row>
    <row r="218" spans="2:27" x14ac:dyDescent="0.2">
      <c r="B218" s="18"/>
      <c r="C218" s="19"/>
      <c r="D218" s="14"/>
      <c r="E218" s="14"/>
      <c r="F218" s="14"/>
      <c r="G218" s="14"/>
      <c r="H218" s="14"/>
      <c r="I218" s="14"/>
      <c r="J218" s="14"/>
      <c r="K218" s="14"/>
      <c r="L218" s="19"/>
      <c r="M218" s="19"/>
      <c r="N218" s="14"/>
      <c r="O218" s="20"/>
      <c r="P218" s="21"/>
      <c r="Q218" s="22"/>
      <c r="R218" s="19"/>
      <c r="S218" s="15"/>
      <c r="T218" s="14"/>
      <c r="U218" s="23" t="str">
        <f t="shared" si="12"/>
        <v/>
      </c>
      <c r="V218" s="23" t="str">
        <f t="shared" si="13"/>
        <v/>
      </c>
      <c r="W218" s="24" t="str">
        <f>IF(B218="","",COUNTIFS(Constatări!$B$5:$B$1004,B218,Constatări!$K$5:$K$1004,"&lt;&gt;Remediat"))</f>
        <v/>
      </c>
      <c r="X218" s="25" t="str">
        <f t="shared" si="14"/>
        <v/>
      </c>
      <c r="Y218" s="25" t="str">
        <f t="shared" si="15"/>
        <v/>
      </c>
      <c r="Z218" s="24" t="str">
        <f>IF(B218="","",COUNTIFS(Comisia!$B$5:$B$1004,B218,Comisia!$D$5:$D$1004,"&lt;&gt;Invitat"))</f>
        <v/>
      </c>
      <c r="AA218" s="17" t="str">
        <f>IF(B218="","",TRIM(IF(COUNTIF($B$5:$B$504,B218)&gt;1,"Număr dublat. ","")&amp;IF(OR(E218="",J218=""),"Completează lucrarea și executantul. ","")&amp;IF(COUNTIFS(Comisia!$B$5:$B$1004,B218,Comisia!$D$5:$D$1004,"Președinte")&lt;&gt;1,"Comisia trebuie să aibă un președinte. ","")&amp;IF(AND(K218&lt;&gt;"",D218="La terminarea lucrărilor",N(Z218)&lt;3),"Comisia are mai puțin de 3 membri (HG 343/2017, art. 11). ","")&amp;IF(AND(Q218="Admisă",COUNTIFS(Constatări!$B$5:$B$1004,B218,Constatări!$K$5:$K$1004,"&lt;&gt;Remediat",Constatări!$F$5:$F$1004,"&lt;&gt;Minoră")&gt;0),"Recepția nu poate fi admisă cu defecte care afectează utilizarea nerezolvate (art. 18). ","")&amp;IF(AND(D218="De suspendare a recepției",Q218&lt;&gt;"Suspendată"),"La un PV de suspendare, decizia este «Suspendată». ","")&amp;IF(AND(Q218&lt;&gt;"",Q218&lt;&gt;"Suspendată",NOT(ISNUMBER(R218)),ISNUMBER(C218),Azi&gt;C218+3),"Investitorul nu a aprobat decizia în 3 zile (art. 19). ","")&amp;IF(AND(ISNUMBER(R218),ISNUMBER(C218),R218&gt;C218+3),"Aprobarea investitorului a venit după 3 zile. ","")&amp;IF(AND(Q218="Admisă",N(W218)&gt;0),N(W218)&amp;" constatări încă deschise: urmărește remedierea. ","")&amp;IF(AND(ISNUMBER(Y218),Azi&gt;=N(X218)-60,Azi&lt;=N(Y218)),"Garanția expiră: organizează recepția finală până la "&amp;RIGHT("0"&amp;DAY(Y218),2)&amp;"."&amp;RIGHT("0"&amp;MONTH(Y218),2)&amp;"."&amp;YEAR(Y218)&amp;". ","")))</f>
        <v/>
      </c>
    </row>
    <row r="219" spans="2:27" x14ac:dyDescent="0.2">
      <c r="B219" s="18"/>
      <c r="C219" s="19"/>
      <c r="D219" s="14"/>
      <c r="E219" s="14"/>
      <c r="F219" s="14"/>
      <c r="G219" s="14"/>
      <c r="H219" s="14"/>
      <c r="I219" s="14"/>
      <c r="J219" s="14"/>
      <c r="K219" s="14"/>
      <c r="L219" s="19"/>
      <c r="M219" s="19"/>
      <c r="N219" s="14"/>
      <c r="O219" s="20"/>
      <c r="P219" s="21"/>
      <c r="Q219" s="22"/>
      <c r="R219" s="19"/>
      <c r="S219" s="15"/>
      <c r="T219" s="14"/>
      <c r="U219" s="23" t="str">
        <f t="shared" si="12"/>
        <v/>
      </c>
      <c r="V219" s="23" t="str">
        <f t="shared" si="13"/>
        <v/>
      </c>
      <c r="W219" s="24" t="str">
        <f>IF(B219="","",COUNTIFS(Constatări!$B$5:$B$1004,B219,Constatări!$K$5:$K$1004,"&lt;&gt;Remediat"))</f>
        <v/>
      </c>
      <c r="X219" s="25" t="str">
        <f t="shared" si="14"/>
        <v/>
      </c>
      <c r="Y219" s="25" t="str">
        <f t="shared" si="15"/>
        <v/>
      </c>
      <c r="Z219" s="24" t="str">
        <f>IF(B219="","",COUNTIFS(Comisia!$B$5:$B$1004,B219,Comisia!$D$5:$D$1004,"&lt;&gt;Invitat"))</f>
        <v/>
      </c>
      <c r="AA219" s="17" t="str">
        <f>IF(B219="","",TRIM(IF(COUNTIF($B$5:$B$504,B219)&gt;1,"Număr dublat. ","")&amp;IF(OR(E219="",J219=""),"Completează lucrarea și executantul. ","")&amp;IF(COUNTIFS(Comisia!$B$5:$B$1004,B219,Comisia!$D$5:$D$1004,"Președinte")&lt;&gt;1,"Comisia trebuie să aibă un președinte. ","")&amp;IF(AND(K219&lt;&gt;"",D219="La terminarea lucrărilor",N(Z219)&lt;3),"Comisia are mai puțin de 3 membri (HG 343/2017, art. 11). ","")&amp;IF(AND(Q219="Admisă",COUNTIFS(Constatări!$B$5:$B$1004,B219,Constatări!$K$5:$K$1004,"&lt;&gt;Remediat",Constatări!$F$5:$F$1004,"&lt;&gt;Minoră")&gt;0),"Recepția nu poate fi admisă cu defecte care afectează utilizarea nerezolvate (art. 18). ","")&amp;IF(AND(D219="De suspendare a recepției",Q219&lt;&gt;"Suspendată"),"La un PV de suspendare, decizia este «Suspendată». ","")&amp;IF(AND(Q219&lt;&gt;"",Q219&lt;&gt;"Suspendată",NOT(ISNUMBER(R219)),ISNUMBER(C219),Azi&gt;C219+3),"Investitorul nu a aprobat decizia în 3 zile (art. 19). ","")&amp;IF(AND(ISNUMBER(R219),ISNUMBER(C219),R219&gt;C219+3),"Aprobarea investitorului a venit după 3 zile. ","")&amp;IF(AND(Q219="Admisă",N(W219)&gt;0),N(W219)&amp;" constatări încă deschise: urmărește remedierea. ","")&amp;IF(AND(ISNUMBER(Y219),Azi&gt;=N(X219)-60,Azi&lt;=N(Y219)),"Garanția expiră: organizează recepția finală până la "&amp;RIGHT("0"&amp;DAY(Y219),2)&amp;"."&amp;RIGHT("0"&amp;MONTH(Y219),2)&amp;"."&amp;YEAR(Y219)&amp;". ","")))</f>
        <v/>
      </c>
    </row>
    <row r="220" spans="2:27" x14ac:dyDescent="0.2">
      <c r="B220" s="18"/>
      <c r="C220" s="19"/>
      <c r="D220" s="14"/>
      <c r="E220" s="14"/>
      <c r="F220" s="14"/>
      <c r="G220" s="14"/>
      <c r="H220" s="14"/>
      <c r="I220" s="14"/>
      <c r="J220" s="14"/>
      <c r="K220" s="14"/>
      <c r="L220" s="19"/>
      <c r="M220" s="19"/>
      <c r="N220" s="14"/>
      <c r="O220" s="20"/>
      <c r="P220" s="21"/>
      <c r="Q220" s="22"/>
      <c r="R220" s="19"/>
      <c r="S220" s="15"/>
      <c r="T220" s="14"/>
      <c r="U220" s="23" t="str">
        <f t="shared" si="12"/>
        <v/>
      </c>
      <c r="V220" s="23" t="str">
        <f t="shared" si="13"/>
        <v/>
      </c>
      <c r="W220" s="24" t="str">
        <f>IF(B220="","",COUNTIFS(Constatări!$B$5:$B$1004,B220,Constatări!$K$5:$K$1004,"&lt;&gt;Remediat"))</f>
        <v/>
      </c>
      <c r="X220" s="25" t="str">
        <f t="shared" si="14"/>
        <v/>
      </c>
      <c r="Y220" s="25" t="str">
        <f t="shared" si="15"/>
        <v/>
      </c>
      <c r="Z220" s="24" t="str">
        <f>IF(B220="","",COUNTIFS(Comisia!$B$5:$B$1004,B220,Comisia!$D$5:$D$1004,"&lt;&gt;Invitat"))</f>
        <v/>
      </c>
      <c r="AA220" s="17" t="str">
        <f>IF(B220="","",TRIM(IF(COUNTIF($B$5:$B$504,B220)&gt;1,"Număr dublat. ","")&amp;IF(OR(E220="",J220=""),"Completează lucrarea și executantul. ","")&amp;IF(COUNTIFS(Comisia!$B$5:$B$1004,B220,Comisia!$D$5:$D$1004,"Președinte")&lt;&gt;1,"Comisia trebuie să aibă un președinte. ","")&amp;IF(AND(K220&lt;&gt;"",D220="La terminarea lucrărilor",N(Z220)&lt;3),"Comisia are mai puțin de 3 membri (HG 343/2017, art. 11). ","")&amp;IF(AND(Q220="Admisă",COUNTIFS(Constatări!$B$5:$B$1004,B220,Constatări!$K$5:$K$1004,"&lt;&gt;Remediat",Constatări!$F$5:$F$1004,"&lt;&gt;Minoră")&gt;0),"Recepția nu poate fi admisă cu defecte care afectează utilizarea nerezolvate (art. 18). ","")&amp;IF(AND(D220="De suspendare a recepției",Q220&lt;&gt;"Suspendată"),"La un PV de suspendare, decizia este «Suspendată». ","")&amp;IF(AND(Q220&lt;&gt;"",Q220&lt;&gt;"Suspendată",NOT(ISNUMBER(R220)),ISNUMBER(C220),Azi&gt;C220+3),"Investitorul nu a aprobat decizia în 3 zile (art. 19). ","")&amp;IF(AND(ISNUMBER(R220),ISNUMBER(C220),R220&gt;C220+3),"Aprobarea investitorului a venit după 3 zile. ","")&amp;IF(AND(Q220="Admisă",N(W220)&gt;0),N(W220)&amp;" constatări încă deschise: urmărește remedierea. ","")&amp;IF(AND(ISNUMBER(Y220),Azi&gt;=N(X220)-60,Azi&lt;=N(Y220)),"Garanția expiră: organizează recepția finală până la "&amp;RIGHT("0"&amp;DAY(Y220),2)&amp;"."&amp;RIGHT("0"&amp;MONTH(Y220),2)&amp;"."&amp;YEAR(Y220)&amp;". ","")))</f>
        <v/>
      </c>
    </row>
    <row r="221" spans="2:27" x14ac:dyDescent="0.2">
      <c r="B221" s="18"/>
      <c r="C221" s="19"/>
      <c r="D221" s="14"/>
      <c r="E221" s="14"/>
      <c r="F221" s="14"/>
      <c r="G221" s="14"/>
      <c r="H221" s="14"/>
      <c r="I221" s="14"/>
      <c r="J221" s="14"/>
      <c r="K221" s="14"/>
      <c r="L221" s="19"/>
      <c r="M221" s="19"/>
      <c r="N221" s="14"/>
      <c r="O221" s="20"/>
      <c r="P221" s="21"/>
      <c r="Q221" s="22"/>
      <c r="R221" s="19"/>
      <c r="S221" s="15"/>
      <c r="T221" s="14"/>
      <c r="U221" s="23" t="str">
        <f t="shared" si="12"/>
        <v/>
      </c>
      <c r="V221" s="23" t="str">
        <f t="shared" si="13"/>
        <v/>
      </c>
      <c r="W221" s="24" t="str">
        <f>IF(B221="","",COUNTIFS(Constatări!$B$5:$B$1004,B221,Constatări!$K$5:$K$1004,"&lt;&gt;Remediat"))</f>
        <v/>
      </c>
      <c r="X221" s="25" t="str">
        <f t="shared" si="14"/>
        <v/>
      </c>
      <c r="Y221" s="25" t="str">
        <f t="shared" si="15"/>
        <v/>
      </c>
      <c r="Z221" s="24" t="str">
        <f>IF(B221="","",COUNTIFS(Comisia!$B$5:$B$1004,B221,Comisia!$D$5:$D$1004,"&lt;&gt;Invitat"))</f>
        <v/>
      </c>
      <c r="AA221" s="17" t="str">
        <f>IF(B221="","",TRIM(IF(COUNTIF($B$5:$B$504,B221)&gt;1,"Număr dublat. ","")&amp;IF(OR(E221="",J221=""),"Completează lucrarea și executantul. ","")&amp;IF(COUNTIFS(Comisia!$B$5:$B$1004,B221,Comisia!$D$5:$D$1004,"Președinte")&lt;&gt;1,"Comisia trebuie să aibă un președinte. ","")&amp;IF(AND(K221&lt;&gt;"",D221="La terminarea lucrărilor",N(Z221)&lt;3),"Comisia are mai puțin de 3 membri (HG 343/2017, art. 11). ","")&amp;IF(AND(Q221="Admisă",COUNTIFS(Constatări!$B$5:$B$1004,B221,Constatări!$K$5:$K$1004,"&lt;&gt;Remediat",Constatări!$F$5:$F$1004,"&lt;&gt;Minoră")&gt;0),"Recepția nu poate fi admisă cu defecte care afectează utilizarea nerezolvate (art. 18). ","")&amp;IF(AND(D221="De suspendare a recepției",Q221&lt;&gt;"Suspendată"),"La un PV de suspendare, decizia este «Suspendată». ","")&amp;IF(AND(Q221&lt;&gt;"",Q221&lt;&gt;"Suspendată",NOT(ISNUMBER(R221)),ISNUMBER(C221),Azi&gt;C221+3),"Investitorul nu a aprobat decizia în 3 zile (art. 19). ","")&amp;IF(AND(ISNUMBER(R221),ISNUMBER(C221),R221&gt;C221+3),"Aprobarea investitorului a venit după 3 zile. ","")&amp;IF(AND(Q221="Admisă",N(W221)&gt;0),N(W221)&amp;" constatări încă deschise: urmărește remedierea. ","")&amp;IF(AND(ISNUMBER(Y221),Azi&gt;=N(X221)-60,Azi&lt;=N(Y221)),"Garanția expiră: organizează recepția finală până la "&amp;RIGHT("0"&amp;DAY(Y221),2)&amp;"."&amp;RIGHT("0"&amp;MONTH(Y221),2)&amp;"."&amp;YEAR(Y221)&amp;". ","")))</f>
        <v/>
      </c>
    </row>
    <row r="222" spans="2:27" x14ac:dyDescent="0.2">
      <c r="B222" s="18"/>
      <c r="C222" s="19"/>
      <c r="D222" s="14"/>
      <c r="E222" s="14"/>
      <c r="F222" s="14"/>
      <c r="G222" s="14"/>
      <c r="H222" s="14"/>
      <c r="I222" s="14"/>
      <c r="J222" s="14"/>
      <c r="K222" s="14"/>
      <c r="L222" s="19"/>
      <c r="M222" s="19"/>
      <c r="N222" s="14"/>
      <c r="O222" s="20"/>
      <c r="P222" s="21"/>
      <c r="Q222" s="22"/>
      <c r="R222" s="19"/>
      <c r="S222" s="15"/>
      <c r="T222" s="14"/>
      <c r="U222" s="23" t="str">
        <f t="shared" si="12"/>
        <v/>
      </c>
      <c r="V222" s="23" t="str">
        <f t="shared" si="13"/>
        <v/>
      </c>
      <c r="W222" s="24" t="str">
        <f>IF(B222="","",COUNTIFS(Constatări!$B$5:$B$1004,B222,Constatări!$K$5:$K$1004,"&lt;&gt;Remediat"))</f>
        <v/>
      </c>
      <c r="X222" s="25" t="str">
        <f t="shared" si="14"/>
        <v/>
      </c>
      <c r="Y222" s="25" t="str">
        <f t="shared" si="15"/>
        <v/>
      </c>
      <c r="Z222" s="24" t="str">
        <f>IF(B222="","",COUNTIFS(Comisia!$B$5:$B$1004,B222,Comisia!$D$5:$D$1004,"&lt;&gt;Invitat"))</f>
        <v/>
      </c>
      <c r="AA222" s="17" t="str">
        <f>IF(B222="","",TRIM(IF(COUNTIF($B$5:$B$504,B222)&gt;1,"Număr dublat. ","")&amp;IF(OR(E222="",J222=""),"Completează lucrarea și executantul. ","")&amp;IF(COUNTIFS(Comisia!$B$5:$B$1004,B222,Comisia!$D$5:$D$1004,"Președinte")&lt;&gt;1,"Comisia trebuie să aibă un președinte. ","")&amp;IF(AND(K222&lt;&gt;"",D222="La terminarea lucrărilor",N(Z222)&lt;3),"Comisia are mai puțin de 3 membri (HG 343/2017, art. 11). ","")&amp;IF(AND(Q222="Admisă",COUNTIFS(Constatări!$B$5:$B$1004,B222,Constatări!$K$5:$K$1004,"&lt;&gt;Remediat",Constatări!$F$5:$F$1004,"&lt;&gt;Minoră")&gt;0),"Recepția nu poate fi admisă cu defecte care afectează utilizarea nerezolvate (art. 18). ","")&amp;IF(AND(D222="De suspendare a recepției",Q222&lt;&gt;"Suspendată"),"La un PV de suspendare, decizia este «Suspendată». ","")&amp;IF(AND(Q222&lt;&gt;"",Q222&lt;&gt;"Suspendată",NOT(ISNUMBER(R222)),ISNUMBER(C222),Azi&gt;C222+3),"Investitorul nu a aprobat decizia în 3 zile (art. 19). ","")&amp;IF(AND(ISNUMBER(R222),ISNUMBER(C222),R222&gt;C222+3),"Aprobarea investitorului a venit după 3 zile. ","")&amp;IF(AND(Q222="Admisă",N(W222)&gt;0),N(W222)&amp;" constatări încă deschise: urmărește remedierea. ","")&amp;IF(AND(ISNUMBER(Y222),Azi&gt;=N(X222)-60,Azi&lt;=N(Y222)),"Garanția expiră: organizează recepția finală până la "&amp;RIGHT("0"&amp;DAY(Y222),2)&amp;"."&amp;RIGHT("0"&amp;MONTH(Y222),2)&amp;"."&amp;YEAR(Y222)&amp;". ","")))</f>
        <v/>
      </c>
    </row>
    <row r="223" spans="2:27" x14ac:dyDescent="0.2">
      <c r="B223" s="18"/>
      <c r="C223" s="19"/>
      <c r="D223" s="14"/>
      <c r="E223" s="14"/>
      <c r="F223" s="14"/>
      <c r="G223" s="14"/>
      <c r="H223" s="14"/>
      <c r="I223" s="14"/>
      <c r="J223" s="14"/>
      <c r="K223" s="14"/>
      <c r="L223" s="19"/>
      <c r="M223" s="19"/>
      <c r="N223" s="14"/>
      <c r="O223" s="20"/>
      <c r="P223" s="21"/>
      <c r="Q223" s="22"/>
      <c r="R223" s="19"/>
      <c r="S223" s="15"/>
      <c r="T223" s="14"/>
      <c r="U223" s="23" t="str">
        <f t="shared" si="12"/>
        <v/>
      </c>
      <c r="V223" s="23" t="str">
        <f t="shared" si="13"/>
        <v/>
      </c>
      <c r="W223" s="24" t="str">
        <f>IF(B223="","",COUNTIFS(Constatări!$B$5:$B$1004,B223,Constatări!$K$5:$K$1004,"&lt;&gt;Remediat"))</f>
        <v/>
      </c>
      <c r="X223" s="25" t="str">
        <f t="shared" si="14"/>
        <v/>
      </c>
      <c r="Y223" s="25" t="str">
        <f t="shared" si="15"/>
        <v/>
      </c>
      <c r="Z223" s="24" t="str">
        <f>IF(B223="","",COUNTIFS(Comisia!$B$5:$B$1004,B223,Comisia!$D$5:$D$1004,"&lt;&gt;Invitat"))</f>
        <v/>
      </c>
      <c r="AA223" s="17" t="str">
        <f>IF(B223="","",TRIM(IF(COUNTIF($B$5:$B$504,B223)&gt;1,"Număr dublat. ","")&amp;IF(OR(E223="",J223=""),"Completează lucrarea și executantul. ","")&amp;IF(COUNTIFS(Comisia!$B$5:$B$1004,B223,Comisia!$D$5:$D$1004,"Președinte")&lt;&gt;1,"Comisia trebuie să aibă un președinte. ","")&amp;IF(AND(K223&lt;&gt;"",D223="La terminarea lucrărilor",N(Z223)&lt;3),"Comisia are mai puțin de 3 membri (HG 343/2017, art. 11). ","")&amp;IF(AND(Q223="Admisă",COUNTIFS(Constatări!$B$5:$B$1004,B223,Constatări!$K$5:$K$1004,"&lt;&gt;Remediat",Constatări!$F$5:$F$1004,"&lt;&gt;Minoră")&gt;0),"Recepția nu poate fi admisă cu defecte care afectează utilizarea nerezolvate (art. 18). ","")&amp;IF(AND(D223="De suspendare a recepției",Q223&lt;&gt;"Suspendată"),"La un PV de suspendare, decizia este «Suspendată». ","")&amp;IF(AND(Q223&lt;&gt;"",Q223&lt;&gt;"Suspendată",NOT(ISNUMBER(R223)),ISNUMBER(C223),Azi&gt;C223+3),"Investitorul nu a aprobat decizia în 3 zile (art. 19). ","")&amp;IF(AND(ISNUMBER(R223),ISNUMBER(C223),R223&gt;C223+3),"Aprobarea investitorului a venit după 3 zile. ","")&amp;IF(AND(Q223="Admisă",N(W223)&gt;0),N(W223)&amp;" constatări încă deschise: urmărește remedierea. ","")&amp;IF(AND(ISNUMBER(Y223),Azi&gt;=N(X223)-60,Azi&lt;=N(Y223)),"Garanția expiră: organizează recepția finală până la "&amp;RIGHT("0"&amp;DAY(Y223),2)&amp;"."&amp;RIGHT("0"&amp;MONTH(Y223),2)&amp;"."&amp;YEAR(Y223)&amp;". ","")))</f>
        <v/>
      </c>
    </row>
    <row r="224" spans="2:27" x14ac:dyDescent="0.2">
      <c r="B224" s="18"/>
      <c r="C224" s="19"/>
      <c r="D224" s="14"/>
      <c r="E224" s="14"/>
      <c r="F224" s="14"/>
      <c r="G224" s="14"/>
      <c r="H224" s="14"/>
      <c r="I224" s="14"/>
      <c r="J224" s="14"/>
      <c r="K224" s="14"/>
      <c r="L224" s="19"/>
      <c r="M224" s="19"/>
      <c r="N224" s="14"/>
      <c r="O224" s="20"/>
      <c r="P224" s="21"/>
      <c r="Q224" s="22"/>
      <c r="R224" s="19"/>
      <c r="S224" s="15"/>
      <c r="T224" s="14"/>
      <c r="U224" s="23" t="str">
        <f t="shared" si="12"/>
        <v/>
      </c>
      <c r="V224" s="23" t="str">
        <f t="shared" si="13"/>
        <v/>
      </c>
      <c r="W224" s="24" t="str">
        <f>IF(B224="","",COUNTIFS(Constatări!$B$5:$B$1004,B224,Constatări!$K$5:$K$1004,"&lt;&gt;Remediat"))</f>
        <v/>
      </c>
      <c r="X224" s="25" t="str">
        <f t="shared" si="14"/>
        <v/>
      </c>
      <c r="Y224" s="25" t="str">
        <f t="shared" si="15"/>
        <v/>
      </c>
      <c r="Z224" s="24" t="str">
        <f>IF(B224="","",COUNTIFS(Comisia!$B$5:$B$1004,B224,Comisia!$D$5:$D$1004,"&lt;&gt;Invitat"))</f>
        <v/>
      </c>
      <c r="AA224" s="17" t="str">
        <f>IF(B224="","",TRIM(IF(COUNTIF($B$5:$B$504,B224)&gt;1,"Număr dublat. ","")&amp;IF(OR(E224="",J224=""),"Completează lucrarea și executantul. ","")&amp;IF(COUNTIFS(Comisia!$B$5:$B$1004,B224,Comisia!$D$5:$D$1004,"Președinte")&lt;&gt;1,"Comisia trebuie să aibă un președinte. ","")&amp;IF(AND(K224&lt;&gt;"",D224="La terminarea lucrărilor",N(Z224)&lt;3),"Comisia are mai puțin de 3 membri (HG 343/2017, art. 11). ","")&amp;IF(AND(Q224="Admisă",COUNTIFS(Constatări!$B$5:$B$1004,B224,Constatări!$K$5:$K$1004,"&lt;&gt;Remediat",Constatări!$F$5:$F$1004,"&lt;&gt;Minoră")&gt;0),"Recepția nu poate fi admisă cu defecte care afectează utilizarea nerezolvate (art. 18). ","")&amp;IF(AND(D224="De suspendare a recepției",Q224&lt;&gt;"Suspendată"),"La un PV de suspendare, decizia este «Suspendată». ","")&amp;IF(AND(Q224&lt;&gt;"",Q224&lt;&gt;"Suspendată",NOT(ISNUMBER(R224)),ISNUMBER(C224),Azi&gt;C224+3),"Investitorul nu a aprobat decizia în 3 zile (art. 19). ","")&amp;IF(AND(ISNUMBER(R224),ISNUMBER(C224),R224&gt;C224+3),"Aprobarea investitorului a venit după 3 zile. ","")&amp;IF(AND(Q224="Admisă",N(W224)&gt;0),N(W224)&amp;" constatări încă deschise: urmărește remedierea. ","")&amp;IF(AND(ISNUMBER(Y224),Azi&gt;=N(X224)-60,Azi&lt;=N(Y224)),"Garanția expiră: organizează recepția finală până la "&amp;RIGHT("0"&amp;DAY(Y224),2)&amp;"."&amp;RIGHT("0"&amp;MONTH(Y224),2)&amp;"."&amp;YEAR(Y224)&amp;". ","")))</f>
        <v/>
      </c>
    </row>
    <row r="225" spans="2:27" x14ac:dyDescent="0.2">
      <c r="B225" s="18"/>
      <c r="C225" s="19"/>
      <c r="D225" s="14"/>
      <c r="E225" s="14"/>
      <c r="F225" s="14"/>
      <c r="G225" s="14"/>
      <c r="H225" s="14"/>
      <c r="I225" s="14"/>
      <c r="J225" s="14"/>
      <c r="K225" s="14"/>
      <c r="L225" s="19"/>
      <c r="M225" s="19"/>
      <c r="N225" s="14"/>
      <c r="O225" s="20"/>
      <c r="P225" s="21"/>
      <c r="Q225" s="22"/>
      <c r="R225" s="19"/>
      <c r="S225" s="15"/>
      <c r="T225" s="14"/>
      <c r="U225" s="23" t="str">
        <f t="shared" si="12"/>
        <v/>
      </c>
      <c r="V225" s="23" t="str">
        <f t="shared" si="13"/>
        <v/>
      </c>
      <c r="W225" s="24" t="str">
        <f>IF(B225="","",COUNTIFS(Constatări!$B$5:$B$1004,B225,Constatări!$K$5:$K$1004,"&lt;&gt;Remediat"))</f>
        <v/>
      </c>
      <c r="X225" s="25" t="str">
        <f t="shared" si="14"/>
        <v/>
      </c>
      <c r="Y225" s="25" t="str">
        <f t="shared" si="15"/>
        <v/>
      </c>
      <c r="Z225" s="24" t="str">
        <f>IF(B225="","",COUNTIFS(Comisia!$B$5:$B$1004,B225,Comisia!$D$5:$D$1004,"&lt;&gt;Invitat"))</f>
        <v/>
      </c>
      <c r="AA225" s="17" t="str">
        <f>IF(B225="","",TRIM(IF(COUNTIF($B$5:$B$504,B225)&gt;1,"Număr dublat. ","")&amp;IF(OR(E225="",J225=""),"Completează lucrarea și executantul. ","")&amp;IF(COUNTIFS(Comisia!$B$5:$B$1004,B225,Comisia!$D$5:$D$1004,"Președinte")&lt;&gt;1,"Comisia trebuie să aibă un președinte. ","")&amp;IF(AND(K225&lt;&gt;"",D225="La terminarea lucrărilor",N(Z225)&lt;3),"Comisia are mai puțin de 3 membri (HG 343/2017, art. 11). ","")&amp;IF(AND(Q225="Admisă",COUNTIFS(Constatări!$B$5:$B$1004,B225,Constatări!$K$5:$K$1004,"&lt;&gt;Remediat",Constatări!$F$5:$F$1004,"&lt;&gt;Minoră")&gt;0),"Recepția nu poate fi admisă cu defecte care afectează utilizarea nerezolvate (art. 18). ","")&amp;IF(AND(D225="De suspendare a recepției",Q225&lt;&gt;"Suspendată"),"La un PV de suspendare, decizia este «Suspendată». ","")&amp;IF(AND(Q225&lt;&gt;"",Q225&lt;&gt;"Suspendată",NOT(ISNUMBER(R225)),ISNUMBER(C225),Azi&gt;C225+3),"Investitorul nu a aprobat decizia în 3 zile (art. 19). ","")&amp;IF(AND(ISNUMBER(R225),ISNUMBER(C225),R225&gt;C225+3),"Aprobarea investitorului a venit după 3 zile. ","")&amp;IF(AND(Q225="Admisă",N(W225)&gt;0),N(W225)&amp;" constatări încă deschise: urmărește remedierea. ","")&amp;IF(AND(ISNUMBER(Y225),Azi&gt;=N(X225)-60,Azi&lt;=N(Y225)),"Garanția expiră: organizează recepția finală până la "&amp;RIGHT("0"&amp;DAY(Y225),2)&amp;"."&amp;RIGHT("0"&amp;MONTH(Y225),2)&amp;"."&amp;YEAR(Y225)&amp;". ","")))</f>
        <v/>
      </c>
    </row>
    <row r="226" spans="2:27" x14ac:dyDescent="0.2">
      <c r="B226" s="18"/>
      <c r="C226" s="19"/>
      <c r="D226" s="14"/>
      <c r="E226" s="14"/>
      <c r="F226" s="14"/>
      <c r="G226" s="14"/>
      <c r="H226" s="14"/>
      <c r="I226" s="14"/>
      <c r="J226" s="14"/>
      <c r="K226" s="14"/>
      <c r="L226" s="19"/>
      <c r="M226" s="19"/>
      <c r="N226" s="14"/>
      <c r="O226" s="20"/>
      <c r="P226" s="21"/>
      <c r="Q226" s="22"/>
      <c r="R226" s="19"/>
      <c r="S226" s="15"/>
      <c r="T226" s="14"/>
      <c r="U226" s="23" t="str">
        <f t="shared" si="12"/>
        <v/>
      </c>
      <c r="V226" s="23" t="str">
        <f t="shared" si="13"/>
        <v/>
      </c>
      <c r="W226" s="24" t="str">
        <f>IF(B226="","",COUNTIFS(Constatări!$B$5:$B$1004,B226,Constatări!$K$5:$K$1004,"&lt;&gt;Remediat"))</f>
        <v/>
      </c>
      <c r="X226" s="25" t="str">
        <f t="shared" si="14"/>
        <v/>
      </c>
      <c r="Y226" s="25" t="str">
        <f t="shared" si="15"/>
        <v/>
      </c>
      <c r="Z226" s="24" t="str">
        <f>IF(B226="","",COUNTIFS(Comisia!$B$5:$B$1004,B226,Comisia!$D$5:$D$1004,"&lt;&gt;Invitat"))</f>
        <v/>
      </c>
      <c r="AA226" s="17" t="str">
        <f>IF(B226="","",TRIM(IF(COUNTIF($B$5:$B$504,B226)&gt;1,"Număr dublat. ","")&amp;IF(OR(E226="",J226=""),"Completează lucrarea și executantul. ","")&amp;IF(COUNTIFS(Comisia!$B$5:$B$1004,B226,Comisia!$D$5:$D$1004,"Președinte")&lt;&gt;1,"Comisia trebuie să aibă un președinte. ","")&amp;IF(AND(K226&lt;&gt;"",D226="La terminarea lucrărilor",N(Z226)&lt;3),"Comisia are mai puțin de 3 membri (HG 343/2017, art. 11). ","")&amp;IF(AND(Q226="Admisă",COUNTIFS(Constatări!$B$5:$B$1004,B226,Constatări!$K$5:$K$1004,"&lt;&gt;Remediat",Constatări!$F$5:$F$1004,"&lt;&gt;Minoră")&gt;0),"Recepția nu poate fi admisă cu defecte care afectează utilizarea nerezolvate (art. 18). ","")&amp;IF(AND(D226="De suspendare a recepției",Q226&lt;&gt;"Suspendată"),"La un PV de suspendare, decizia este «Suspendată». ","")&amp;IF(AND(Q226&lt;&gt;"",Q226&lt;&gt;"Suspendată",NOT(ISNUMBER(R226)),ISNUMBER(C226),Azi&gt;C226+3),"Investitorul nu a aprobat decizia în 3 zile (art. 19). ","")&amp;IF(AND(ISNUMBER(R226),ISNUMBER(C226),R226&gt;C226+3),"Aprobarea investitorului a venit după 3 zile. ","")&amp;IF(AND(Q226="Admisă",N(W226)&gt;0),N(W226)&amp;" constatări încă deschise: urmărește remedierea. ","")&amp;IF(AND(ISNUMBER(Y226),Azi&gt;=N(X226)-60,Azi&lt;=N(Y226)),"Garanția expiră: organizează recepția finală până la "&amp;RIGHT("0"&amp;DAY(Y226),2)&amp;"."&amp;RIGHT("0"&amp;MONTH(Y226),2)&amp;"."&amp;YEAR(Y226)&amp;". ","")))</f>
        <v/>
      </c>
    </row>
    <row r="227" spans="2:27" x14ac:dyDescent="0.2">
      <c r="B227" s="18"/>
      <c r="C227" s="19"/>
      <c r="D227" s="14"/>
      <c r="E227" s="14"/>
      <c r="F227" s="14"/>
      <c r="G227" s="14"/>
      <c r="H227" s="14"/>
      <c r="I227" s="14"/>
      <c r="J227" s="14"/>
      <c r="K227" s="14"/>
      <c r="L227" s="19"/>
      <c r="M227" s="19"/>
      <c r="N227" s="14"/>
      <c r="O227" s="20"/>
      <c r="P227" s="21"/>
      <c r="Q227" s="22"/>
      <c r="R227" s="19"/>
      <c r="S227" s="15"/>
      <c r="T227" s="14"/>
      <c r="U227" s="23" t="str">
        <f t="shared" si="12"/>
        <v/>
      </c>
      <c r="V227" s="23" t="str">
        <f t="shared" si="13"/>
        <v/>
      </c>
      <c r="W227" s="24" t="str">
        <f>IF(B227="","",COUNTIFS(Constatări!$B$5:$B$1004,B227,Constatări!$K$5:$K$1004,"&lt;&gt;Remediat"))</f>
        <v/>
      </c>
      <c r="X227" s="25" t="str">
        <f t="shared" si="14"/>
        <v/>
      </c>
      <c r="Y227" s="25" t="str">
        <f t="shared" si="15"/>
        <v/>
      </c>
      <c r="Z227" s="24" t="str">
        <f>IF(B227="","",COUNTIFS(Comisia!$B$5:$B$1004,B227,Comisia!$D$5:$D$1004,"&lt;&gt;Invitat"))</f>
        <v/>
      </c>
      <c r="AA227" s="17" t="str">
        <f>IF(B227="","",TRIM(IF(COUNTIF($B$5:$B$504,B227)&gt;1,"Număr dublat. ","")&amp;IF(OR(E227="",J227=""),"Completează lucrarea și executantul. ","")&amp;IF(COUNTIFS(Comisia!$B$5:$B$1004,B227,Comisia!$D$5:$D$1004,"Președinte")&lt;&gt;1,"Comisia trebuie să aibă un președinte. ","")&amp;IF(AND(K227&lt;&gt;"",D227="La terminarea lucrărilor",N(Z227)&lt;3),"Comisia are mai puțin de 3 membri (HG 343/2017, art. 11). ","")&amp;IF(AND(Q227="Admisă",COUNTIFS(Constatări!$B$5:$B$1004,B227,Constatări!$K$5:$K$1004,"&lt;&gt;Remediat",Constatări!$F$5:$F$1004,"&lt;&gt;Minoră")&gt;0),"Recepția nu poate fi admisă cu defecte care afectează utilizarea nerezolvate (art. 18). ","")&amp;IF(AND(D227="De suspendare a recepției",Q227&lt;&gt;"Suspendată"),"La un PV de suspendare, decizia este «Suspendată». ","")&amp;IF(AND(Q227&lt;&gt;"",Q227&lt;&gt;"Suspendată",NOT(ISNUMBER(R227)),ISNUMBER(C227),Azi&gt;C227+3),"Investitorul nu a aprobat decizia în 3 zile (art. 19). ","")&amp;IF(AND(ISNUMBER(R227),ISNUMBER(C227),R227&gt;C227+3),"Aprobarea investitorului a venit după 3 zile. ","")&amp;IF(AND(Q227="Admisă",N(W227)&gt;0),N(W227)&amp;" constatări încă deschise: urmărește remedierea. ","")&amp;IF(AND(ISNUMBER(Y227),Azi&gt;=N(X227)-60,Azi&lt;=N(Y227)),"Garanția expiră: organizează recepția finală până la "&amp;RIGHT("0"&amp;DAY(Y227),2)&amp;"."&amp;RIGHT("0"&amp;MONTH(Y227),2)&amp;"."&amp;YEAR(Y227)&amp;". ","")))</f>
        <v/>
      </c>
    </row>
    <row r="228" spans="2:27" x14ac:dyDescent="0.2">
      <c r="B228" s="18"/>
      <c r="C228" s="19"/>
      <c r="D228" s="14"/>
      <c r="E228" s="14"/>
      <c r="F228" s="14"/>
      <c r="G228" s="14"/>
      <c r="H228" s="14"/>
      <c r="I228" s="14"/>
      <c r="J228" s="14"/>
      <c r="K228" s="14"/>
      <c r="L228" s="19"/>
      <c r="M228" s="19"/>
      <c r="N228" s="14"/>
      <c r="O228" s="20"/>
      <c r="P228" s="21"/>
      <c r="Q228" s="22"/>
      <c r="R228" s="19"/>
      <c r="S228" s="15"/>
      <c r="T228" s="14"/>
      <c r="U228" s="23" t="str">
        <f t="shared" si="12"/>
        <v/>
      </c>
      <c r="V228" s="23" t="str">
        <f t="shared" si="13"/>
        <v/>
      </c>
      <c r="W228" s="24" t="str">
        <f>IF(B228="","",COUNTIFS(Constatări!$B$5:$B$1004,B228,Constatări!$K$5:$K$1004,"&lt;&gt;Remediat"))</f>
        <v/>
      </c>
      <c r="X228" s="25" t="str">
        <f t="shared" si="14"/>
        <v/>
      </c>
      <c r="Y228" s="25" t="str">
        <f t="shared" si="15"/>
        <v/>
      </c>
      <c r="Z228" s="24" t="str">
        <f>IF(B228="","",COUNTIFS(Comisia!$B$5:$B$1004,B228,Comisia!$D$5:$D$1004,"&lt;&gt;Invitat"))</f>
        <v/>
      </c>
      <c r="AA228" s="17" t="str">
        <f>IF(B228="","",TRIM(IF(COUNTIF($B$5:$B$504,B228)&gt;1,"Număr dublat. ","")&amp;IF(OR(E228="",J228=""),"Completează lucrarea și executantul. ","")&amp;IF(COUNTIFS(Comisia!$B$5:$B$1004,B228,Comisia!$D$5:$D$1004,"Președinte")&lt;&gt;1,"Comisia trebuie să aibă un președinte. ","")&amp;IF(AND(K228&lt;&gt;"",D228="La terminarea lucrărilor",N(Z228)&lt;3),"Comisia are mai puțin de 3 membri (HG 343/2017, art. 11). ","")&amp;IF(AND(Q228="Admisă",COUNTIFS(Constatări!$B$5:$B$1004,B228,Constatări!$K$5:$K$1004,"&lt;&gt;Remediat",Constatări!$F$5:$F$1004,"&lt;&gt;Minoră")&gt;0),"Recepția nu poate fi admisă cu defecte care afectează utilizarea nerezolvate (art. 18). ","")&amp;IF(AND(D228="De suspendare a recepției",Q228&lt;&gt;"Suspendată"),"La un PV de suspendare, decizia este «Suspendată». ","")&amp;IF(AND(Q228&lt;&gt;"",Q228&lt;&gt;"Suspendată",NOT(ISNUMBER(R228)),ISNUMBER(C228),Azi&gt;C228+3),"Investitorul nu a aprobat decizia în 3 zile (art. 19). ","")&amp;IF(AND(ISNUMBER(R228),ISNUMBER(C228),R228&gt;C228+3),"Aprobarea investitorului a venit după 3 zile. ","")&amp;IF(AND(Q228="Admisă",N(W228)&gt;0),N(W228)&amp;" constatări încă deschise: urmărește remedierea. ","")&amp;IF(AND(ISNUMBER(Y228),Azi&gt;=N(X228)-60,Azi&lt;=N(Y228)),"Garanția expiră: organizează recepția finală până la "&amp;RIGHT("0"&amp;DAY(Y228),2)&amp;"."&amp;RIGHT("0"&amp;MONTH(Y228),2)&amp;"."&amp;YEAR(Y228)&amp;". ","")))</f>
        <v/>
      </c>
    </row>
    <row r="229" spans="2:27" x14ac:dyDescent="0.2">
      <c r="B229" s="18"/>
      <c r="C229" s="19"/>
      <c r="D229" s="14"/>
      <c r="E229" s="14"/>
      <c r="F229" s="14"/>
      <c r="G229" s="14"/>
      <c r="H229" s="14"/>
      <c r="I229" s="14"/>
      <c r="J229" s="14"/>
      <c r="K229" s="14"/>
      <c r="L229" s="19"/>
      <c r="M229" s="19"/>
      <c r="N229" s="14"/>
      <c r="O229" s="20"/>
      <c r="P229" s="21"/>
      <c r="Q229" s="22"/>
      <c r="R229" s="19"/>
      <c r="S229" s="15"/>
      <c r="T229" s="14"/>
      <c r="U229" s="23" t="str">
        <f t="shared" si="12"/>
        <v/>
      </c>
      <c r="V229" s="23" t="str">
        <f t="shared" si="13"/>
        <v/>
      </c>
      <c r="W229" s="24" t="str">
        <f>IF(B229="","",COUNTIFS(Constatări!$B$5:$B$1004,B229,Constatări!$K$5:$K$1004,"&lt;&gt;Remediat"))</f>
        <v/>
      </c>
      <c r="X229" s="25" t="str">
        <f t="shared" si="14"/>
        <v/>
      </c>
      <c r="Y229" s="25" t="str">
        <f t="shared" si="15"/>
        <v/>
      </c>
      <c r="Z229" s="24" t="str">
        <f>IF(B229="","",COUNTIFS(Comisia!$B$5:$B$1004,B229,Comisia!$D$5:$D$1004,"&lt;&gt;Invitat"))</f>
        <v/>
      </c>
      <c r="AA229" s="17" t="str">
        <f>IF(B229="","",TRIM(IF(COUNTIF($B$5:$B$504,B229)&gt;1,"Număr dublat. ","")&amp;IF(OR(E229="",J229=""),"Completează lucrarea și executantul. ","")&amp;IF(COUNTIFS(Comisia!$B$5:$B$1004,B229,Comisia!$D$5:$D$1004,"Președinte")&lt;&gt;1,"Comisia trebuie să aibă un președinte. ","")&amp;IF(AND(K229&lt;&gt;"",D229="La terminarea lucrărilor",N(Z229)&lt;3),"Comisia are mai puțin de 3 membri (HG 343/2017, art. 11). ","")&amp;IF(AND(Q229="Admisă",COUNTIFS(Constatări!$B$5:$B$1004,B229,Constatări!$K$5:$K$1004,"&lt;&gt;Remediat",Constatări!$F$5:$F$1004,"&lt;&gt;Minoră")&gt;0),"Recepția nu poate fi admisă cu defecte care afectează utilizarea nerezolvate (art. 18). ","")&amp;IF(AND(D229="De suspendare a recepției",Q229&lt;&gt;"Suspendată"),"La un PV de suspendare, decizia este «Suspendată». ","")&amp;IF(AND(Q229&lt;&gt;"",Q229&lt;&gt;"Suspendată",NOT(ISNUMBER(R229)),ISNUMBER(C229),Azi&gt;C229+3),"Investitorul nu a aprobat decizia în 3 zile (art. 19). ","")&amp;IF(AND(ISNUMBER(R229),ISNUMBER(C229),R229&gt;C229+3),"Aprobarea investitorului a venit după 3 zile. ","")&amp;IF(AND(Q229="Admisă",N(W229)&gt;0),N(W229)&amp;" constatări încă deschise: urmărește remedierea. ","")&amp;IF(AND(ISNUMBER(Y229),Azi&gt;=N(X229)-60,Azi&lt;=N(Y229)),"Garanția expiră: organizează recepția finală până la "&amp;RIGHT("0"&amp;DAY(Y229),2)&amp;"."&amp;RIGHT("0"&amp;MONTH(Y229),2)&amp;"."&amp;YEAR(Y229)&amp;". ","")))</f>
        <v/>
      </c>
    </row>
    <row r="230" spans="2:27" x14ac:dyDescent="0.2">
      <c r="B230" s="18"/>
      <c r="C230" s="19"/>
      <c r="D230" s="14"/>
      <c r="E230" s="14"/>
      <c r="F230" s="14"/>
      <c r="G230" s="14"/>
      <c r="H230" s="14"/>
      <c r="I230" s="14"/>
      <c r="J230" s="14"/>
      <c r="K230" s="14"/>
      <c r="L230" s="19"/>
      <c r="M230" s="19"/>
      <c r="N230" s="14"/>
      <c r="O230" s="20"/>
      <c r="P230" s="21"/>
      <c r="Q230" s="22"/>
      <c r="R230" s="19"/>
      <c r="S230" s="15"/>
      <c r="T230" s="14"/>
      <c r="U230" s="23" t="str">
        <f t="shared" si="12"/>
        <v/>
      </c>
      <c r="V230" s="23" t="str">
        <f t="shared" si="13"/>
        <v/>
      </c>
      <c r="W230" s="24" t="str">
        <f>IF(B230="","",COUNTIFS(Constatări!$B$5:$B$1004,B230,Constatări!$K$5:$K$1004,"&lt;&gt;Remediat"))</f>
        <v/>
      </c>
      <c r="X230" s="25" t="str">
        <f t="shared" si="14"/>
        <v/>
      </c>
      <c r="Y230" s="25" t="str">
        <f t="shared" si="15"/>
        <v/>
      </c>
      <c r="Z230" s="24" t="str">
        <f>IF(B230="","",COUNTIFS(Comisia!$B$5:$B$1004,B230,Comisia!$D$5:$D$1004,"&lt;&gt;Invitat"))</f>
        <v/>
      </c>
      <c r="AA230" s="17" t="str">
        <f>IF(B230="","",TRIM(IF(COUNTIF($B$5:$B$504,B230)&gt;1,"Număr dublat. ","")&amp;IF(OR(E230="",J230=""),"Completează lucrarea și executantul. ","")&amp;IF(COUNTIFS(Comisia!$B$5:$B$1004,B230,Comisia!$D$5:$D$1004,"Președinte")&lt;&gt;1,"Comisia trebuie să aibă un președinte. ","")&amp;IF(AND(K230&lt;&gt;"",D230="La terminarea lucrărilor",N(Z230)&lt;3),"Comisia are mai puțin de 3 membri (HG 343/2017, art. 11). ","")&amp;IF(AND(Q230="Admisă",COUNTIFS(Constatări!$B$5:$B$1004,B230,Constatări!$K$5:$K$1004,"&lt;&gt;Remediat",Constatări!$F$5:$F$1004,"&lt;&gt;Minoră")&gt;0),"Recepția nu poate fi admisă cu defecte care afectează utilizarea nerezolvate (art. 18). ","")&amp;IF(AND(D230="De suspendare a recepției",Q230&lt;&gt;"Suspendată"),"La un PV de suspendare, decizia este «Suspendată». ","")&amp;IF(AND(Q230&lt;&gt;"",Q230&lt;&gt;"Suspendată",NOT(ISNUMBER(R230)),ISNUMBER(C230),Azi&gt;C230+3),"Investitorul nu a aprobat decizia în 3 zile (art. 19). ","")&amp;IF(AND(ISNUMBER(R230),ISNUMBER(C230),R230&gt;C230+3),"Aprobarea investitorului a venit după 3 zile. ","")&amp;IF(AND(Q230="Admisă",N(W230)&gt;0),N(W230)&amp;" constatări încă deschise: urmărește remedierea. ","")&amp;IF(AND(ISNUMBER(Y230),Azi&gt;=N(X230)-60,Azi&lt;=N(Y230)),"Garanția expiră: organizează recepția finală până la "&amp;RIGHT("0"&amp;DAY(Y230),2)&amp;"."&amp;RIGHT("0"&amp;MONTH(Y230),2)&amp;"."&amp;YEAR(Y230)&amp;". ","")))</f>
        <v/>
      </c>
    </row>
    <row r="231" spans="2:27" x14ac:dyDescent="0.2">
      <c r="B231" s="18"/>
      <c r="C231" s="19"/>
      <c r="D231" s="14"/>
      <c r="E231" s="14"/>
      <c r="F231" s="14"/>
      <c r="G231" s="14"/>
      <c r="H231" s="14"/>
      <c r="I231" s="14"/>
      <c r="J231" s="14"/>
      <c r="K231" s="14"/>
      <c r="L231" s="19"/>
      <c r="M231" s="19"/>
      <c r="N231" s="14"/>
      <c r="O231" s="20"/>
      <c r="P231" s="21"/>
      <c r="Q231" s="22"/>
      <c r="R231" s="19"/>
      <c r="S231" s="15"/>
      <c r="T231" s="14"/>
      <c r="U231" s="23" t="str">
        <f t="shared" si="12"/>
        <v/>
      </c>
      <c r="V231" s="23" t="str">
        <f t="shared" si="13"/>
        <v/>
      </c>
      <c r="W231" s="24" t="str">
        <f>IF(B231="","",COUNTIFS(Constatări!$B$5:$B$1004,B231,Constatări!$K$5:$K$1004,"&lt;&gt;Remediat"))</f>
        <v/>
      </c>
      <c r="X231" s="25" t="str">
        <f t="shared" si="14"/>
        <v/>
      </c>
      <c r="Y231" s="25" t="str">
        <f t="shared" si="15"/>
        <v/>
      </c>
      <c r="Z231" s="24" t="str">
        <f>IF(B231="","",COUNTIFS(Comisia!$B$5:$B$1004,B231,Comisia!$D$5:$D$1004,"&lt;&gt;Invitat"))</f>
        <v/>
      </c>
      <c r="AA231" s="17" t="str">
        <f>IF(B231="","",TRIM(IF(COUNTIF($B$5:$B$504,B231)&gt;1,"Număr dublat. ","")&amp;IF(OR(E231="",J231=""),"Completează lucrarea și executantul. ","")&amp;IF(COUNTIFS(Comisia!$B$5:$B$1004,B231,Comisia!$D$5:$D$1004,"Președinte")&lt;&gt;1,"Comisia trebuie să aibă un președinte. ","")&amp;IF(AND(K231&lt;&gt;"",D231="La terminarea lucrărilor",N(Z231)&lt;3),"Comisia are mai puțin de 3 membri (HG 343/2017, art. 11). ","")&amp;IF(AND(Q231="Admisă",COUNTIFS(Constatări!$B$5:$B$1004,B231,Constatări!$K$5:$K$1004,"&lt;&gt;Remediat",Constatări!$F$5:$F$1004,"&lt;&gt;Minoră")&gt;0),"Recepția nu poate fi admisă cu defecte care afectează utilizarea nerezolvate (art. 18). ","")&amp;IF(AND(D231="De suspendare a recepției",Q231&lt;&gt;"Suspendată"),"La un PV de suspendare, decizia este «Suspendată». ","")&amp;IF(AND(Q231&lt;&gt;"",Q231&lt;&gt;"Suspendată",NOT(ISNUMBER(R231)),ISNUMBER(C231),Azi&gt;C231+3),"Investitorul nu a aprobat decizia în 3 zile (art. 19). ","")&amp;IF(AND(ISNUMBER(R231),ISNUMBER(C231),R231&gt;C231+3),"Aprobarea investitorului a venit după 3 zile. ","")&amp;IF(AND(Q231="Admisă",N(W231)&gt;0),N(W231)&amp;" constatări încă deschise: urmărește remedierea. ","")&amp;IF(AND(ISNUMBER(Y231),Azi&gt;=N(X231)-60,Azi&lt;=N(Y231)),"Garanția expiră: organizează recepția finală până la "&amp;RIGHT("0"&amp;DAY(Y231),2)&amp;"."&amp;RIGHT("0"&amp;MONTH(Y231),2)&amp;"."&amp;YEAR(Y231)&amp;". ","")))</f>
        <v/>
      </c>
    </row>
    <row r="232" spans="2:27" x14ac:dyDescent="0.2">
      <c r="B232" s="18"/>
      <c r="C232" s="19"/>
      <c r="D232" s="14"/>
      <c r="E232" s="14"/>
      <c r="F232" s="14"/>
      <c r="G232" s="14"/>
      <c r="H232" s="14"/>
      <c r="I232" s="14"/>
      <c r="J232" s="14"/>
      <c r="K232" s="14"/>
      <c r="L232" s="19"/>
      <c r="M232" s="19"/>
      <c r="N232" s="14"/>
      <c r="O232" s="20"/>
      <c r="P232" s="21"/>
      <c r="Q232" s="22"/>
      <c r="R232" s="19"/>
      <c r="S232" s="15"/>
      <c r="T232" s="14"/>
      <c r="U232" s="23" t="str">
        <f t="shared" si="12"/>
        <v/>
      </c>
      <c r="V232" s="23" t="str">
        <f t="shared" si="13"/>
        <v/>
      </c>
      <c r="W232" s="24" t="str">
        <f>IF(B232="","",COUNTIFS(Constatări!$B$5:$B$1004,B232,Constatări!$K$5:$K$1004,"&lt;&gt;Remediat"))</f>
        <v/>
      </c>
      <c r="X232" s="25" t="str">
        <f t="shared" si="14"/>
        <v/>
      </c>
      <c r="Y232" s="25" t="str">
        <f t="shared" si="15"/>
        <v/>
      </c>
      <c r="Z232" s="24" t="str">
        <f>IF(B232="","",COUNTIFS(Comisia!$B$5:$B$1004,B232,Comisia!$D$5:$D$1004,"&lt;&gt;Invitat"))</f>
        <v/>
      </c>
      <c r="AA232" s="17" t="str">
        <f>IF(B232="","",TRIM(IF(COUNTIF($B$5:$B$504,B232)&gt;1,"Număr dublat. ","")&amp;IF(OR(E232="",J232=""),"Completează lucrarea și executantul. ","")&amp;IF(COUNTIFS(Comisia!$B$5:$B$1004,B232,Comisia!$D$5:$D$1004,"Președinte")&lt;&gt;1,"Comisia trebuie să aibă un președinte. ","")&amp;IF(AND(K232&lt;&gt;"",D232="La terminarea lucrărilor",N(Z232)&lt;3),"Comisia are mai puțin de 3 membri (HG 343/2017, art. 11). ","")&amp;IF(AND(Q232="Admisă",COUNTIFS(Constatări!$B$5:$B$1004,B232,Constatări!$K$5:$K$1004,"&lt;&gt;Remediat",Constatări!$F$5:$F$1004,"&lt;&gt;Minoră")&gt;0),"Recepția nu poate fi admisă cu defecte care afectează utilizarea nerezolvate (art. 18). ","")&amp;IF(AND(D232="De suspendare a recepției",Q232&lt;&gt;"Suspendată"),"La un PV de suspendare, decizia este «Suspendată». ","")&amp;IF(AND(Q232&lt;&gt;"",Q232&lt;&gt;"Suspendată",NOT(ISNUMBER(R232)),ISNUMBER(C232),Azi&gt;C232+3),"Investitorul nu a aprobat decizia în 3 zile (art. 19). ","")&amp;IF(AND(ISNUMBER(R232),ISNUMBER(C232),R232&gt;C232+3),"Aprobarea investitorului a venit după 3 zile. ","")&amp;IF(AND(Q232="Admisă",N(W232)&gt;0),N(W232)&amp;" constatări încă deschise: urmărește remedierea. ","")&amp;IF(AND(ISNUMBER(Y232),Azi&gt;=N(X232)-60,Azi&lt;=N(Y232)),"Garanția expiră: organizează recepția finală până la "&amp;RIGHT("0"&amp;DAY(Y232),2)&amp;"."&amp;RIGHT("0"&amp;MONTH(Y232),2)&amp;"."&amp;YEAR(Y232)&amp;". ","")))</f>
        <v/>
      </c>
    </row>
    <row r="233" spans="2:27" x14ac:dyDescent="0.2">
      <c r="B233" s="18"/>
      <c r="C233" s="19"/>
      <c r="D233" s="14"/>
      <c r="E233" s="14"/>
      <c r="F233" s="14"/>
      <c r="G233" s="14"/>
      <c r="H233" s="14"/>
      <c r="I233" s="14"/>
      <c r="J233" s="14"/>
      <c r="K233" s="14"/>
      <c r="L233" s="19"/>
      <c r="M233" s="19"/>
      <c r="N233" s="14"/>
      <c r="O233" s="20"/>
      <c r="P233" s="21"/>
      <c r="Q233" s="22"/>
      <c r="R233" s="19"/>
      <c r="S233" s="15"/>
      <c r="T233" s="14"/>
      <c r="U233" s="23" t="str">
        <f t="shared" si="12"/>
        <v/>
      </c>
      <c r="V233" s="23" t="str">
        <f t="shared" si="13"/>
        <v/>
      </c>
      <c r="W233" s="24" t="str">
        <f>IF(B233="","",COUNTIFS(Constatări!$B$5:$B$1004,B233,Constatări!$K$5:$K$1004,"&lt;&gt;Remediat"))</f>
        <v/>
      </c>
      <c r="X233" s="25" t="str">
        <f t="shared" si="14"/>
        <v/>
      </c>
      <c r="Y233" s="25" t="str">
        <f t="shared" si="15"/>
        <v/>
      </c>
      <c r="Z233" s="24" t="str">
        <f>IF(B233="","",COUNTIFS(Comisia!$B$5:$B$1004,B233,Comisia!$D$5:$D$1004,"&lt;&gt;Invitat"))</f>
        <v/>
      </c>
      <c r="AA233" s="17" t="str">
        <f>IF(B233="","",TRIM(IF(COUNTIF($B$5:$B$504,B233)&gt;1,"Număr dublat. ","")&amp;IF(OR(E233="",J233=""),"Completează lucrarea și executantul. ","")&amp;IF(COUNTIFS(Comisia!$B$5:$B$1004,B233,Comisia!$D$5:$D$1004,"Președinte")&lt;&gt;1,"Comisia trebuie să aibă un președinte. ","")&amp;IF(AND(K233&lt;&gt;"",D233="La terminarea lucrărilor",N(Z233)&lt;3),"Comisia are mai puțin de 3 membri (HG 343/2017, art. 11). ","")&amp;IF(AND(Q233="Admisă",COUNTIFS(Constatări!$B$5:$B$1004,B233,Constatări!$K$5:$K$1004,"&lt;&gt;Remediat",Constatări!$F$5:$F$1004,"&lt;&gt;Minoră")&gt;0),"Recepția nu poate fi admisă cu defecte care afectează utilizarea nerezolvate (art. 18). ","")&amp;IF(AND(D233="De suspendare a recepției",Q233&lt;&gt;"Suspendată"),"La un PV de suspendare, decizia este «Suspendată». ","")&amp;IF(AND(Q233&lt;&gt;"",Q233&lt;&gt;"Suspendată",NOT(ISNUMBER(R233)),ISNUMBER(C233),Azi&gt;C233+3),"Investitorul nu a aprobat decizia în 3 zile (art. 19). ","")&amp;IF(AND(ISNUMBER(R233),ISNUMBER(C233),R233&gt;C233+3),"Aprobarea investitorului a venit după 3 zile. ","")&amp;IF(AND(Q233="Admisă",N(W233)&gt;0),N(W233)&amp;" constatări încă deschise: urmărește remedierea. ","")&amp;IF(AND(ISNUMBER(Y233),Azi&gt;=N(X233)-60,Azi&lt;=N(Y233)),"Garanția expiră: organizează recepția finală până la "&amp;RIGHT("0"&amp;DAY(Y233),2)&amp;"."&amp;RIGHT("0"&amp;MONTH(Y233),2)&amp;"."&amp;YEAR(Y233)&amp;". ","")))</f>
        <v/>
      </c>
    </row>
    <row r="234" spans="2:27" x14ac:dyDescent="0.2">
      <c r="B234" s="18"/>
      <c r="C234" s="19"/>
      <c r="D234" s="14"/>
      <c r="E234" s="14"/>
      <c r="F234" s="14"/>
      <c r="G234" s="14"/>
      <c r="H234" s="14"/>
      <c r="I234" s="14"/>
      <c r="J234" s="14"/>
      <c r="K234" s="14"/>
      <c r="L234" s="19"/>
      <c r="M234" s="19"/>
      <c r="N234" s="14"/>
      <c r="O234" s="20"/>
      <c r="P234" s="21"/>
      <c r="Q234" s="22"/>
      <c r="R234" s="19"/>
      <c r="S234" s="15"/>
      <c r="T234" s="14"/>
      <c r="U234" s="23" t="str">
        <f t="shared" si="12"/>
        <v/>
      </c>
      <c r="V234" s="23" t="str">
        <f t="shared" si="13"/>
        <v/>
      </c>
      <c r="W234" s="24" t="str">
        <f>IF(B234="","",COUNTIFS(Constatări!$B$5:$B$1004,B234,Constatări!$K$5:$K$1004,"&lt;&gt;Remediat"))</f>
        <v/>
      </c>
      <c r="X234" s="25" t="str">
        <f t="shared" si="14"/>
        <v/>
      </c>
      <c r="Y234" s="25" t="str">
        <f t="shared" si="15"/>
        <v/>
      </c>
      <c r="Z234" s="24" t="str">
        <f>IF(B234="","",COUNTIFS(Comisia!$B$5:$B$1004,B234,Comisia!$D$5:$D$1004,"&lt;&gt;Invitat"))</f>
        <v/>
      </c>
      <c r="AA234" s="17" t="str">
        <f>IF(B234="","",TRIM(IF(COUNTIF($B$5:$B$504,B234)&gt;1,"Număr dublat. ","")&amp;IF(OR(E234="",J234=""),"Completează lucrarea și executantul. ","")&amp;IF(COUNTIFS(Comisia!$B$5:$B$1004,B234,Comisia!$D$5:$D$1004,"Președinte")&lt;&gt;1,"Comisia trebuie să aibă un președinte. ","")&amp;IF(AND(K234&lt;&gt;"",D234="La terminarea lucrărilor",N(Z234)&lt;3),"Comisia are mai puțin de 3 membri (HG 343/2017, art. 11). ","")&amp;IF(AND(Q234="Admisă",COUNTIFS(Constatări!$B$5:$B$1004,B234,Constatări!$K$5:$K$1004,"&lt;&gt;Remediat",Constatări!$F$5:$F$1004,"&lt;&gt;Minoră")&gt;0),"Recepția nu poate fi admisă cu defecte care afectează utilizarea nerezolvate (art. 18). ","")&amp;IF(AND(D234="De suspendare a recepției",Q234&lt;&gt;"Suspendată"),"La un PV de suspendare, decizia este «Suspendată». ","")&amp;IF(AND(Q234&lt;&gt;"",Q234&lt;&gt;"Suspendată",NOT(ISNUMBER(R234)),ISNUMBER(C234),Azi&gt;C234+3),"Investitorul nu a aprobat decizia în 3 zile (art. 19). ","")&amp;IF(AND(ISNUMBER(R234),ISNUMBER(C234),R234&gt;C234+3),"Aprobarea investitorului a venit după 3 zile. ","")&amp;IF(AND(Q234="Admisă",N(W234)&gt;0),N(W234)&amp;" constatări încă deschise: urmărește remedierea. ","")&amp;IF(AND(ISNUMBER(Y234),Azi&gt;=N(X234)-60,Azi&lt;=N(Y234)),"Garanția expiră: organizează recepția finală până la "&amp;RIGHT("0"&amp;DAY(Y234),2)&amp;"."&amp;RIGHT("0"&amp;MONTH(Y234),2)&amp;"."&amp;YEAR(Y234)&amp;". ","")))</f>
        <v/>
      </c>
    </row>
    <row r="235" spans="2:27" x14ac:dyDescent="0.2">
      <c r="B235" s="18"/>
      <c r="C235" s="19"/>
      <c r="D235" s="14"/>
      <c r="E235" s="14"/>
      <c r="F235" s="14"/>
      <c r="G235" s="14"/>
      <c r="H235" s="14"/>
      <c r="I235" s="14"/>
      <c r="J235" s="14"/>
      <c r="K235" s="14"/>
      <c r="L235" s="19"/>
      <c r="M235" s="19"/>
      <c r="N235" s="14"/>
      <c r="O235" s="20"/>
      <c r="P235" s="21"/>
      <c r="Q235" s="22"/>
      <c r="R235" s="19"/>
      <c r="S235" s="15"/>
      <c r="T235" s="14"/>
      <c r="U235" s="23" t="str">
        <f t="shared" si="12"/>
        <v/>
      </c>
      <c r="V235" s="23" t="str">
        <f t="shared" si="13"/>
        <v/>
      </c>
      <c r="W235" s="24" t="str">
        <f>IF(B235="","",COUNTIFS(Constatări!$B$5:$B$1004,B235,Constatări!$K$5:$K$1004,"&lt;&gt;Remediat"))</f>
        <v/>
      </c>
      <c r="X235" s="25" t="str">
        <f t="shared" si="14"/>
        <v/>
      </c>
      <c r="Y235" s="25" t="str">
        <f t="shared" si="15"/>
        <v/>
      </c>
      <c r="Z235" s="24" t="str">
        <f>IF(B235="","",COUNTIFS(Comisia!$B$5:$B$1004,B235,Comisia!$D$5:$D$1004,"&lt;&gt;Invitat"))</f>
        <v/>
      </c>
      <c r="AA235" s="17" t="str">
        <f>IF(B235="","",TRIM(IF(COUNTIF($B$5:$B$504,B235)&gt;1,"Număr dublat. ","")&amp;IF(OR(E235="",J235=""),"Completează lucrarea și executantul. ","")&amp;IF(COUNTIFS(Comisia!$B$5:$B$1004,B235,Comisia!$D$5:$D$1004,"Președinte")&lt;&gt;1,"Comisia trebuie să aibă un președinte. ","")&amp;IF(AND(K235&lt;&gt;"",D235="La terminarea lucrărilor",N(Z235)&lt;3),"Comisia are mai puțin de 3 membri (HG 343/2017, art. 11). ","")&amp;IF(AND(Q235="Admisă",COUNTIFS(Constatări!$B$5:$B$1004,B235,Constatări!$K$5:$K$1004,"&lt;&gt;Remediat",Constatări!$F$5:$F$1004,"&lt;&gt;Minoră")&gt;0),"Recepția nu poate fi admisă cu defecte care afectează utilizarea nerezolvate (art. 18). ","")&amp;IF(AND(D235="De suspendare a recepției",Q235&lt;&gt;"Suspendată"),"La un PV de suspendare, decizia este «Suspendată». ","")&amp;IF(AND(Q235&lt;&gt;"",Q235&lt;&gt;"Suspendată",NOT(ISNUMBER(R235)),ISNUMBER(C235),Azi&gt;C235+3),"Investitorul nu a aprobat decizia în 3 zile (art. 19). ","")&amp;IF(AND(ISNUMBER(R235),ISNUMBER(C235),R235&gt;C235+3),"Aprobarea investitorului a venit după 3 zile. ","")&amp;IF(AND(Q235="Admisă",N(W235)&gt;0),N(W235)&amp;" constatări încă deschise: urmărește remedierea. ","")&amp;IF(AND(ISNUMBER(Y235),Azi&gt;=N(X235)-60,Azi&lt;=N(Y235)),"Garanția expiră: organizează recepția finală până la "&amp;RIGHT("0"&amp;DAY(Y235),2)&amp;"."&amp;RIGHT("0"&amp;MONTH(Y235),2)&amp;"."&amp;YEAR(Y235)&amp;". ","")))</f>
        <v/>
      </c>
    </row>
    <row r="236" spans="2:27" x14ac:dyDescent="0.2">
      <c r="B236" s="18"/>
      <c r="C236" s="19"/>
      <c r="D236" s="14"/>
      <c r="E236" s="14"/>
      <c r="F236" s="14"/>
      <c r="G236" s="14"/>
      <c r="H236" s="14"/>
      <c r="I236" s="14"/>
      <c r="J236" s="14"/>
      <c r="K236" s="14"/>
      <c r="L236" s="19"/>
      <c r="M236" s="19"/>
      <c r="N236" s="14"/>
      <c r="O236" s="20"/>
      <c r="P236" s="21"/>
      <c r="Q236" s="22"/>
      <c r="R236" s="19"/>
      <c r="S236" s="15"/>
      <c r="T236" s="14"/>
      <c r="U236" s="23" t="str">
        <f t="shared" si="12"/>
        <v/>
      </c>
      <c r="V236" s="23" t="str">
        <f t="shared" si="13"/>
        <v/>
      </c>
      <c r="W236" s="24" t="str">
        <f>IF(B236="","",COUNTIFS(Constatări!$B$5:$B$1004,B236,Constatări!$K$5:$K$1004,"&lt;&gt;Remediat"))</f>
        <v/>
      </c>
      <c r="X236" s="25" t="str">
        <f t="shared" si="14"/>
        <v/>
      </c>
      <c r="Y236" s="25" t="str">
        <f t="shared" si="15"/>
        <v/>
      </c>
      <c r="Z236" s="24" t="str">
        <f>IF(B236="","",COUNTIFS(Comisia!$B$5:$B$1004,B236,Comisia!$D$5:$D$1004,"&lt;&gt;Invitat"))</f>
        <v/>
      </c>
      <c r="AA236" s="17" t="str">
        <f>IF(B236="","",TRIM(IF(COUNTIF($B$5:$B$504,B236)&gt;1,"Număr dublat. ","")&amp;IF(OR(E236="",J236=""),"Completează lucrarea și executantul. ","")&amp;IF(COUNTIFS(Comisia!$B$5:$B$1004,B236,Comisia!$D$5:$D$1004,"Președinte")&lt;&gt;1,"Comisia trebuie să aibă un președinte. ","")&amp;IF(AND(K236&lt;&gt;"",D236="La terminarea lucrărilor",N(Z236)&lt;3),"Comisia are mai puțin de 3 membri (HG 343/2017, art. 11). ","")&amp;IF(AND(Q236="Admisă",COUNTIFS(Constatări!$B$5:$B$1004,B236,Constatări!$K$5:$K$1004,"&lt;&gt;Remediat",Constatări!$F$5:$F$1004,"&lt;&gt;Minoră")&gt;0),"Recepția nu poate fi admisă cu defecte care afectează utilizarea nerezolvate (art. 18). ","")&amp;IF(AND(D236="De suspendare a recepției",Q236&lt;&gt;"Suspendată"),"La un PV de suspendare, decizia este «Suspendată». ","")&amp;IF(AND(Q236&lt;&gt;"",Q236&lt;&gt;"Suspendată",NOT(ISNUMBER(R236)),ISNUMBER(C236),Azi&gt;C236+3),"Investitorul nu a aprobat decizia în 3 zile (art. 19). ","")&amp;IF(AND(ISNUMBER(R236),ISNUMBER(C236),R236&gt;C236+3),"Aprobarea investitorului a venit după 3 zile. ","")&amp;IF(AND(Q236="Admisă",N(W236)&gt;0),N(W236)&amp;" constatări încă deschise: urmărește remedierea. ","")&amp;IF(AND(ISNUMBER(Y236),Azi&gt;=N(X236)-60,Azi&lt;=N(Y236)),"Garanția expiră: organizează recepția finală până la "&amp;RIGHT("0"&amp;DAY(Y236),2)&amp;"."&amp;RIGHT("0"&amp;MONTH(Y236),2)&amp;"."&amp;YEAR(Y236)&amp;". ","")))</f>
        <v/>
      </c>
    </row>
    <row r="237" spans="2:27" x14ac:dyDescent="0.2">
      <c r="B237" s="18"/>
      <c r="C237" s="19"/>
      <c r="D237" s="14"/>
      <c r="E237" s="14"/>
      <c r="F237" s="14"/>
      <c r="G237" s="14"/>
      <c r="H237" s="14"/>
      <c r="I237" s="14"/>
      <c r="J237" s="14"/>
      <c r="K237" s="14"/>
      <c r="L237" s="19"/>
      <c r="M237" s="19"/>
      <c r="N237" s="14"/>
      <c r="O237" s="20"/>
      <c r="P237" s="21"/>
      <c r="Q237" s="22"/>
      <c r="R237" s="19"/>
      <c r="S237" s="15"/>
      <c r="T237" s="14"/>
      <c r="U237" s="23" t="str">
        <f t="shared" si="12"/>
        <v/>
      </c>
      <c r="V237" s="23" t="str">
        <f t="shared" si="13"/>
        <v/>
      </c>
      <c r="W237" s="24" t="str">
        <f>IF(B237="","",COUNTIFS(Constatări!$B$5:$B$1004,B237,Constatări!$K$5:$K$1004,"&lt;&gt;Remediat"))</f>
        <v/>
      </c>
      <c r="X237" s="25" t="str">
        <f t="shared" si="14"/>
        <v/>
      </c>
      <c r="Y237" s="25" t="str">
        <f t="shared" si="15"/>
        <v/>
      </c>
      <c r="Z237" s="24" t="str">
        <f>IF(B237="","",COUNTIFS(Comisia!$B$5:$B$1004,B237,Comisia!$D$5:$D$1004,"&lt;&gt;Invitat"))</f>
        <v/>
      </c>
      <c r="AA237" s="17" t="str">
        <f>IF(B237="","",TRIM(IF(COUNTIF($B$5:$B$504,B237)&gt;1,"Număr dublat. ","")&amp;IF(OR(E237="",J237=""),"Completează lucrarea și executantul. ","")&amp;IF(COUNTIFS(Comisia!$B$5:$B$1004,B237,Comisia!$D$5:$D$1004,"Președinte")&lt;&gt;1,"Comisia trebuie să aibă un președinte. ","")&amp;IF(AND(K237&lt;&gt;"",D237="La terminarea lucrărilor",N(Z237)&lt;3),"Comisia are mai puțin de 3 membri (HG 343/2017, art. 11). ","")&amp;IF(AND(Q237="Admisă",COUNTIFS(Constatări!$B$5:$B$1004,B237,Constatări!$K$5:$K$1004,"&lt;&gt;Remediat",Constatări!$F$5:$F$1004,"&lt;&gt;Minoră")&gt;0),"Recepția nu poate fi admisă cu defecte care afectează utilizarea nerezolvate (art. 18). ","")&amp;IF(AND(D237="De suspendare a recepției",Q237&lt;&gt;"Suspendată"),"La un PV de suspendare, decizia este «Suspendată». ","")&amp;IF(AND(Q237&lt;&gt;"",Q237&lt;&gt;"Suspendată",NOT(ISNUMBER(R237)),ISNUMBER(C237),Azi&gt;C237+3),"Investitorul nu a aprobat decizia în 3 zile (art. 19). ","")&amp;IF(AND(ISNUMBER(R237),ISNUMBER(C237),R237&gt;C237+3),"Aprobarea investitorului a venit după 3 zile. ","")&amp;IF(AND(Q237="Admisă",N(W237)&gt;0),N(W237)&amp;" constatări încă deschise: urmărește remedierea. ","")&amp;IF(AND(ISNUMBER(Y237),Azi&gt;=N(X237)-60,Azi&lt;=N(Y237)),"Garanția expiră: organizează recepția finală până la "&amp;RIGHT("0"&amp;DAY(Y237),2)&amp;"."&amp;RIGHT("0"&amp;MONTH(Y237),2)&amp;"."&amp;YEAR(Y237)&amp;". ","")))</f>
        <v/>
      </c>
    </row>
    <row r="238" spans="2:27" x14ac:dyDescent="0.2">
      <c r="B238" s="18"/>
      <c r="C238" s="19"/>
      <c r="D238" s="14"/>
      <c r="E238" s="14"/>
      <c r="F238" s="14"/>
      <c r="G238" s="14"/>
      <c r="H238" s="14"/>
      <c r="I238" s="14"/>
      <c r="J238" s="14"/>
      <c r="K238" s="14"/>
      <c r="L238" s="19"/>
      <c r="M238" s="19"/>
      <c r="N238" s="14"/>
      <c r="O238" s="20"/>
      <c r="P238" s="21"/>
      <c r="Q238" s="22"/>
      <c r="R238" s="19"/>
      <c r="S238" s="15"/>
      <c r="T238" s="14"/>
      <c r="U238" s="23" t="str">
        <f t="shared" si="12"/>
        <v/>
      </c>
      <c r="V238" s="23" t="str">
        <f t="shared" si="13"/>
        <v/>
      </c>
      <c r="W238" s="24" t="str">
        <f>IF(B238="","",COUNTIFS(Constatări!$B$5:$B$1004,B238,Constatări!$K$5:$K$1004,"&lt;&gt;Remediat"))</f>
        <v/>
      </c>
      <c r="X238" s="25" t="str">
        <f t="shared" si="14"/>
        <v/>
      </c>
      <c r="Y238" s="25" t="str">
        <f t="shared" si="15"/>
        <v/>
      </c>
      <c r="Z238" s="24" t="str">
        <f>IF(B238="","",COUNTIFS(Comisia!$B$5:$B$1004,B238,Comisia!$D$5:$D$1004,"&lt;&gt;Invitat"))</f>
        <v/>
      </c>
      <c r="AA238" s="17" t="str">
        <f>IF(B238="","",TRIM(IF(COUNTIF($B$5:$B$504,B238)&gt;1,"Număr dublat. ","")&amp;IF(OR(E238="",J238=""),"Completează lucrarea și executantul. ","")&amp;IF(COUNTIFS(Comisia!$B$5:$B$1004,B238,Comisia!$D$5:$D$1004,"Președinte")&lt;&gt;1,"Comisia trebuie să aibă un președinte. ","")&amp;IF(AND(K238&lt;&gt;"",D238="La terminarea lucrărilor",N(Z238)&lt;3),"Comisia are mai puțin de 3 membri (HG 343/2017, art. 11). ","")&amp;IF(AND(Q238="Admisă",COUNTIFS(Constatări!$B$5:$B$1004,B238,Constatări!$K$5:$K$1004,"&lt;&gt;Remediat",Constatări!$F$5:$F$1004,"&lt;&gt;Minoră")&gt;0),"Recepția nu poate fi admisă cu defecte care afectează utilizarea nerezolvate (art. 18). ","")&amp;IF(AND(D238="De suspendare a recepției",Q238&lt;&gt;"Suspendată"),"La un PV de suspendare, decizia este «Suspendată». ","")&amp;IF(AND(Q238&lt;&gt;"",Q238&lt;&gt;"Suspendată",NOT(ISNUMBER(R238)),ISNUMBER(C238),Azi&gt;C238+3),"Investitorul nu a aprobat decizia în 3 zile (art. 19). ","")&amp;IF(AND(ISNUMBER(R238),ISNUMBER(C238),R238&gt;C238+3),"Aprobarea investitorului a venit după 3 zile. ","")&amp;IF(AND(Q238="Admisă",N(W238)&gt;0),N(W238)&amp;" constatări încă deschise: urmărește remedierea. ","")&amp;IF(AND(ISNUMBER(Y238),Azi&gt;=N(X238)-60,Azi&lt;=N(Y238)),"Garanția expiră: organizează recepția finală până la "&amp;RIGHT("0"&amp;DAY(Y238),2)&amp;"."&amp;RIGHT("0"&amp;MONTH(Y238),2)&amp;"."&amp;YEAR(Y238)&amp;". ","")))</f>
        <v/>
      </c>
    </row>
    <row r="239" spans="2:27" x14ac:dyDescent="0.2">
      <c r="B239" s="18"/>
      <c r="C239" s="19"/>
      <c r="D239" s="14"/>
      <c r="E239" s="14"/>
      <c r="F239" s="14"/>
      <c r="G239" s="14"/>
      <c r="H239" s="14"/>
      <c r="I239" s="14"/>
      <c r="J239" s="14"/>
      <c r="K239" s="14"/>
      <c r="L239" s="19"/>
      <c r="M239" s="19"/>
      <c r="N239" s="14"/>
      <c r="O239" s="20"/>
      <c r="P239" s="21"/>
      <c r="Q239" s="22"/>
      <c r="R239" s="19"/>
      <c r="S239" s="15"/>
      <c r="T239" s="14"/>
      <c r="U239" s="23" t="str">
        <f t="shared" si="12"/>
        <v/>
      </c>
      <c r="V239" s="23" t="str">
        <f t="shared" si="13"/>
        <v/>
      </c>
      <c r="W239" s="24" t="str">
        <f>IF(B239="","",COUNTIFS(Constatări!$B$5:$B$1004,B239,Constatări!$K$5:$K$1004,"&lt;&gt;Remediat"))</f>
        <v/>
      </c>
      <c r="X239" s="25" t="str">
        <f t="shared" si="14"/>
        <v/>
      </c>
      <c r="Y239" s="25" t="str">
        <f t="shared" si="15"/>
        <v/>
      </c>
      <c r="Z239" s="24" t="str">
        <f>IF(B239="","",COUNTIFS(Comisia!$B$5:$B$1004,B239,Comisia!$D$5:$D$1004,"&lt;&gt;Invitat"))</f>
        <v/>
      </c>
      <c r="AA239" s="17" t="str">
        <f>IF(B239="","",TRIM(IF(COUNTIF($B$5:$B$504,B239)&gt;1,"Număr dublat. ","")&amp;IF(OR(E239="",J239=""),"Completează lucrarea și executantul. ","")&amp;IF(COUNTIFS(Comisia!$B$5:$B$1004,B239,Comisia!$D$5:$D$1004,"Președinte")&lt;&gt;1,"Comisia trebuie să aibă un președinte. ","")&amp;IF(AND(K239&lt;&gt;"",D239="La terminarea lucrărilor",N(Z239)&lt;3),"Comisia are mai puțin de 3 membri (HG 343/2017, art. 11). ","")&amp;IF(AND(Q239="Admisă",COUNTIFS(Constatări!$B$5:$B$1004,B239,Constatări!$K$5:$K$1004,"&lt;&gt;Remediat",Constatări!$F$5:$F$1004,"&lt;&gt;Minoră")&gt;0),"Recepția nu poate fi admisă cu defecte care afectează utilizarea nerezolvate (art. 18). ","")&amp;IF(AND(D239="De suspendare a recepției",Q239&lt;&gt;"Suspendată"),"La un PV de suspendare, decizia este «Suspendată». ","")&amp;IF(AND(Q239&lt;&gt;"",Q239&lt;&gt;"Suspendată",NOT(ISNUMBER(R239)),ISNUMBER(C239),Azi&gt;C239+3),"Investitorul nu a aprobat decizia în 3 zile (art. 19). ","")&amp;IF(AND(ISNUMBER(R239),ISNUMBER(C239),R239&gt;C239+3),"Aprobarea investitorului a venit după 3 zile. ","")&amp;IF(AND(Q239="Admisă",N(W239)&gt;0),N(W239)&amp;" constatări încă deschise: urmărește remedierea. ","")&amp;IF(AND(ISNUMBER(Y239),Azi&gt;=N(X239)-60,Azi&lt;=N(Y239)),"Garanția expiră: organizează recepția finală până la "&amp;RIGHT("0"&amp;DAY(Y239),2)&amp;"."&amp;RIGHT("0"&amp;MONTH(Y239),2)&amp;"."&amp;YEAR(Y239)&amp;". ","")))</f>
        <v/>
      </c>
    </row>
    <row r="240" spans="2:27" x14ac:dyDescent="0.2">
      <c r="B240" s="18"/>
      <c r="C240" s="19"/>
      <c r="D240" s="14"/>
      <c r="E240" s="14"/>
      <c r="F240" s="14"/>
      <c r="G240" s="14"/>
      <c r="H240" s="14"/>
      <c r="I240" s="14"/>
      <c r="J240" s="14"/>
      <c r="K240" s="14"/>
      <c r="L240" s="19"/>
      <c r="M240" s="19"/>
      <c r="N240" s="14"/>
      <c r="O240" s="20"/>
      <c r="P240" s="21"/>
      <c r="Q240" s="22"/>
      <c r="R240" s="19"/>
      <c r="S240" s="15"/>
      <c r="T240" s="14"/>
      <c r="U240" s="23" t="str">
        <f t="shared" si="12"/>
        <v/>
      </c>
      <c r="V240" s="23" t="str">
        <f t="shared" si="13"/>
        <v/>
      </c>
      <c r="W240" s="24" t="str">
        <f>IF(B240="","",COUNTIFS(Constatări!$B$5:$B$1004,B240,Constatări!$K$5:$K$1004,"&lt;&gt;Remediat"))</f>
        <v/>
      </c>
      <c r="X240" s="25" t="str">
        <f t="shared" si="14"/>
        <v/>
      </c>
      <c r="Y240" s="25" t="str">
        <f t="shared" si="15"/>
        <v/>
      </c>
      <c r="Z240" s="24" t="str">
        <f>IF(B240="","",COUNTIFS(Comisia!$B$5:$B$1004,B240,Comisia!$D$5:$D$1004,"&lt;&gt;Invitat"))</f>
        <v/>
      </c>
      <c r="AA240" s="17" t="str">
        <f>IF(B240="","",TRIM(IF(COUNTIF($B$5:$B$504,B240)&gt;1,"Număr dublat. ","")&amp;IF(OR(E240="",J240=""),"Completează lucrarea și executantul. ","")&amp;IF(COUNTIFS(Comisia!$B$5:$B$1004,B240,Comisia!$D$5:$D$1004,"Președinte")&lt;&gt;1,"Comisia trebuie să aibă un președinte. ","")&amp;IF(AND(K240&lt;&gt;"",D240="La terminarea lucrărilor",N(Z240)&lt;3),"Comisia are mai puțin de 3 membri (HG 343/2017, art. 11). ","")&amp;IF(AND(Q240="Admisă",COUNTIFS(Constatări!$B$5:$B$1004,B240,Constatări!$K$5:$K$1004,"&lt;&gt;Remediat",Constatări!$F$5:$F$1004,"&lt;&gt;Minoră")&gt;0),"Recepția nu poate fi admisă cu defecte care afectează utilizarea nerezolvate (art. 18). ","")&amp;IF(AND(D240="De suspendare a recepției",Q240&lt;&gt;"Suspendată"),"La un PV de suspendare, decizia este «Suspendată». ","")&amp;IF(AND(Q240&lt;&gt;"",Q240&lt;&gt;"Suspendată",NOT(ISNUMBER(R240)),ISNUMBER(C240),Azi&gt;C240+3),"Investitorul nu a aprobat decizia în 3 zile (art. 19). ","")&amp;IF(AND(ISNUMBER(R240),ISNUMBER(C240),R240&gt;C240+3),"Aprobarea investitorului a venit după 3 zile. ","")&amp;IF(AND(Q240="Admisă",N(W240)&gt;0),N(W240)&amp;" constatări încă deschise: urmărește remedierea. ","")&amp;IF(AND(ISNUMBER(Y240),Azi&gt;=N(X240)-60,Azi&lt;=N(Y240)),"Garanția expiră: organizează recepția finală până la "&amp;RIGHT("0"&amp;DAY(Y240),2)&amp;"."&amp;RIGHT("0"&amp;MONTH(Y240),2)&amp;"."&amp;YEAR(Y240)&amp;". ","")))</f>
        <v/>
      </c>
    </row>
    <row r="241" spans="2:27" x14ac:dyDescent="0.2">
      <c r="B241" s="18"/>
      <c r="C241" s="19"/>
      <c r="D241" s="14"/>
      <c r="E241" s="14"/>
      <c r="F241" s="14"/>
      <c r="G241" s="14"/>
      <c r="H241" s="14"/>
      <c r="I241" s="14"/>
      <c r="J241" s="14"/>
      <c r="K241" s="14"/>
      <c r="L241" s="19"/>
      <c r="M241" s="19"/>
      <c r="N241" s="14"/>
      <c r="O241" s="20"/>
      <c r="P241" s="21"/>
      <c r="Q241" s="22"/>
      <c r="R241" s="19"/>
      <c r="S241" s="15"/>
      <c r="T241" s="14"/>
      <c r="U241" s="23" t="str">
        <f t="shared" si="12"/>
        <v/>
      </c>
      <c r="V241" s="23" t="str">
        <f t="shared" si="13"/>
        <v/>
      </c>
      <c r="W241" s="24" t="str">
        <f>IF(B241="","",COUNTIFS(Constatări!$B$5:$B$1004,B241,Constatări!$K$5:$K$1004,"&lt;&gt;Remediat"))</f>
        <v/>
      </c>
      <c r="X241" s="25" t="str">
        <f t="shared" si="14"/>
        <v/>
      </c>
      <c r="Y241" s="25" t="str">
        <f t="shared" si="15"/>
        <v/>
      </c>
      <c r="Z241" s="24" t="str">
        <f>IF(B241="","",COUNTIFS(Comisia!$B$5:$B$1004,B241,Comisia!$D$5:$D$1004,"&lt;&gt;Invitat"))</f>
        <v/>
      </c>
      <c r="AA241" s="17" t="str">
        <f>IF(B241="","",TRIM(IF(COUNTIF($B$5:$B$504,B241)&gt;1,"Număr dublat. ","")&amp;IF(OR(E241="",J241=""),"Completează lucrarea și executantul. ","")&amp;IF(COUNTIFS(Comisia!$B$5:$B$1004,B241,Comisia!$D$5:$D$1004,"Președinte")&lt;&gt;1,"Comisia trebuie să aibă un președinte. ","")&amp;IF(AND(K241&lt;&gt;"",D241="La terminarea lucrărilor",N(Z241)&lt;3),"Comisia are mai puțin de 3 membri (HG 343/2017, art. 11). ","")&amp;IF(AND(Q241="Admisă",COUNTIFS(Constatări!$B$5:$B$1004,B241,Constatări!$K$5:$K$1004,"&lt;&gt;Remediat",Constatări!$F$5:$F$1004,"&lt;&gt;Minoră")&gt;0),"Recepția nu poate fi admisă cu defecte care afectează utilizarea nerezolvate (art. 18). ","")&amp;IF(AND(D241="De suspendare a recepției",Q241&lt;&gt;"Suspendată"),"La un PV de suspendare, decizia este «Suspendată». ","")&amp;IF(AND(Q241&lt;&gt;"",Q241&lt;&gt;"Suspendată",NOT(ISNUMBER(R241)),ISNUMBER(C241),Azi&gt;C241+3),"Investitorul nu a aprobat decizia în 3 zile (art. 19). ","")&amp;IF(AND(ISNUMBER(R241),ISNUMBER(C241),R241&gt;C241+3),"Aprobarea investitorului a venit după 3 zile. ","")&amp;IF(AND(Q241="Admisă",N(W241)&gt;0),N(W241)&amp;" constatări încă deschise: urmărește remedierea. ","")&amp;IF(AND(ISNUMBER(Y241),Azi&gt;=N(X241)-60,Azi&lt;=N(Y241)),"Garanția expiră: organizează recepția finală până la "&amp;RIGHT("0"&amp;DAY(Y241),2)&amp;"."&amp;RIGHT("0"&amp;MONTH(Y241),2)&amp;"."&amp;YEAR(Y241)&amp;". ","")))</f>
        <v/>
      </c>
    </row>
    <row r="242" spans="2:27" x14ac:dyDescent="0.2">
      <c r="B242" s="18"/>
      <c r="C242" s="19"/>
      <c r="D242" s="14"/>
      <c r="E242" s="14"/>
      <c r="F242" s="14"/>
      <c r="G242" s="14"/>
      <c r="H242" s="14"/>
      <c r="I242" s="14"/>
      <c r="J242" s="14"/>
      <c r="K242" s="14"/>
      <c r="L242" s="19"/>
      <c r="M242" s="19"/>
      <c r="N242" s="14"/>
      <c r="O242" s="20"/>
      <c r="P242" s="21"/>
      <c r="Q242" s="22"/>
      <c r="R242" s="19"/>
      <c r="S242" s="15"/>
      <c r="T242" s="14"/>
      <c r="U242" s="23" t="str">
        <f t="shared" si="12"/>
        <v/>
      </c>
      <c r="V242" s="23" t="str">
        <f t="shared" si="13"/>
        <v/>
      </c>
      <c r="W242" s="24" t="str">
        <f>IF(B242="","",COUNTIFS(Constatări!$B$5:$B$1004,B242,Constatări!$K$5:$K$1004,"&lt;&gt;Remediat"))</f>
        <v/>
      </c>
      <c r="X242" s="25" t="str">
        <f t="shared" si="14"/>
        <v/>
      </c>
      <c r="Y242" s="25" t="str">
        <f t="shared" si="15"/>
        <v/>
      </c>
      <c r="Z242" s="24" t="str">
        <f>IF(B242="","",COUNTIFS(Comisia!$B$5:$B$1004,B242,Comisia!$D$5:$D$1004,"&lt;&gt;Invitat"))</f>
        <v/>
      </c>
      <c r="AA242" s="17" t="str">
        <f>IF(B242="","",TRIM(IF(COUNTIF($B$5:$B$504,B242)&gt;1,"Număr dublat. ","")&amp;IF(OR(E242="",J242=""),"Completează lucrarea și executantul. ","")&amp;IF(COUNTIFS(Comisia!$B$5:$B$1004,B242,Comisia!$D$5:$D$1004,"Președinte")&lt;&gt;1,"Comisia trebuie să aibă un președinte. ","")&amp;IF(AND(K242&lt;&gt;"",D242="La terminarea lucrărilor",N(Z242)&lt;3),"Comisia are mai puțin de 3 membri (HG 343/2017, art. 11). ","")&amp;IF(AND(Q242="Admisă",COUNTIFS(Constatări!$B$5:$B$1004,B242,Constatări!$K$5:$K$1004,"&lt;&gt;Remediat",Constatări!$F$5:$F$1004,"&lt;&gt;Minoră")&gt;0),"Recepția nu poate fi admisă cu defecte care afectează utilizarea nerezolvate (art. 18). ","")&amp;IF(AND(D242="De suspendare a recepției",Q242&lt;&gt;"Suspendată"),"La un PV de suspendare, decizia este «Suspendată». ","")&amp;IF(AND(Q242&lt;&gt;"",Q242&lt;&gt;"Suspendată",NOT(ISNUMBER(R242)),ISNUMBER(C242),Azi&gt;C242+3),"Investitorul nu a aprobat decizia în 3 zile (art. 19). ","")&amp;IF(AND(ISNUMBER(R242),ISNUMBER(C242),R242&gt;C242+3),"Aprobarea investitorului a venit după 3 zile. ","")&amp;IF(AND(Q242="Admisă",N(W242)&gt;0),N(W242)&amp;" constatări încă deschise: urmărește remedierea. ","")&amp;IF(AND(ISNUMBER(Y242),Azi&gt;=N(X242)-60,Azi&lt;=N(Y242)),"Garanția expiră: organizează recepția finală până la "&amp;RIGHT("0"&amp;DAY(Y242),2)&amp;"."&amp;RIGHT("0"&amp;MONTH(Y242),2)&amp;"."&amp;YEAR(Y242)&amp;". ","")))</f>
        <v/>
      </c>
    </row>
    <row r="243" spans="2:27" x14ac:dyDescent="0.2">
      <c r="B243" s="18"/>
      <c r="C243" s="19"/>
      <c r="D243" s="14"/>
      <c r="E243" s="14"/>
      <c r="F243" s="14"/>
      <c r="G243" s="14"/>
      <c r="H243" s="14"/>
      <c r="I243" s="14"/>
      <c r="J243" s="14"/>
      <c r="K243" s="14"/>
      <c r="L243" s="19"/>
      <c r="M243" s="19"/>
      <c r="N243" s="14"/>
      <c r="O243" s="20"/>
      <c r="P243" s="21"/>
      <c r="Q243" s="22"/>
      <c r="R243" s="19"/>
      <c r="S243" s="15"/>
      <c r="T243" s="14"/>
      <c r="U243" s="23" t="str">
        <f t="shared" si="12"/>
        <v/>
      </c>
      <c r="V243" s="23" t="str">
        <f t="shared" si="13"/>
        <v/>
      </c>
      <c r="W243" s="24" t="str">
        <f>IF(B243="","",COUNTIFS(Constatări!$B$5:$B$1004,B243,Constatări!$K$5:$K$1004,"&lt;&gt;Remediat"))</f>
        <v/>
      </c>
      <c r="X243" s="25" t="str">
        <f t="shared" si="14"/>
        <v/>
      </c>
      <c r="Y243" s="25" t="str">
        <f t="shared" si="15"/>
        <v/>
      </c>
      <c r="Z243" s="24" t="str">
        <f>IF(B243="","",COUNTIFS(Comisia!$B$5:$B$1004,B243,Comisia!$D$5:$D$1004,"&lt;&gt;Invitat"))</f>
        <v/>
      </c>
      <c r="AA243" s="17" t="str">
        <f>IF(B243="","",TRIM(IF(COUNTIF($B$5:$B$504,B243)&gt;1,"Număr dublat. ","")&amp;IF(OR(E243="",J243=""),"Completează lucrarea și executantul. ","")&amp;IF(COUNTIFS(Comisia!$B$5:$B$1004,B243,Comisia!$D$5:$D$1004,"Președinte")&lt;&gt;1,"Comisia trebuie să aibă un președinte. ","")&amp;IF(AND(K243&lt;&gt;"",D243="La terminarea lucrărilor",N(Z243)&lt;3),"Comisia are mai puțin de 3 membri (HG 343/2017, art. 11). ","")&amp;IF(AND(Q243="Admisă",COUNTIFS(Constatări!$B$5:$B$1004,B243,Constatări!$K$5:$K$1004,"&lt;&gt;Remediat",Constatări!$F$5:$F$1004,"&lt;&gt;Minoră")&gt;0),"Recepția nu poate fi admisă cu defecte care afectează utilizarea nerezolvate (art. 18). ","")&amp;IF(AND(D243="De suspendare a recepției",Q243&lt;&gt;"Suspendată"),"La un PV de suspendare, decizia este «Suspendată». ","")&amp;IF(AND(Q243&lt;&gt;"",Q243&lt;&gt;"Suspendată",NOT(ISNUMBER(R243)),ISNUMBER(C243),Azi&gt;C243+3),"Investitorul nu a aprobat decizia în 3 zile (art. 19). ","")&amp;IF(AND(ISNUMBER(R243),ISNUMBER(C243),R243&gt;C243+3),"Aprobarea investitorului a venit după 3 zile. ","")&amp;IF(AND(Q243="Admisă",N(W243)&gt;0),N(W243)&amp;" constatări încă deschise: urmărește remedierea. ","")&amp;IF(AND(ISNUMBER(Y243),Azi&gt;=N(X243)-60,Azi&lt;=N(Y243)),"Garanția expiră: organizează recepția finală până la "&amp;RIGHT("0"&amp;DAY(Y243),2)&amp;"."&amp;RIGHT("0"&amp;MONTH(Y243),2)&amp;"."&amp;YEAR(Y243)&amp;". ","")))</f>
        <v/>
      </c>
    </row>
    <row r="244" spans="2:27" x14ac:dyDescent="0.2">
      <c r="B244" s="18"/>
      <c r="C244" s="19"/>
      <c r="D244" s="14"/>
      <c r="E244" s="14"/>
      <c r="F244" s="14"/>
      <c r="G244" s="14"/>
      <c r="H244" s="14"/>
      <c r="I244" s="14"/>
      <c r="J244" s="14"/>
      <c r="K244" s="14"/>
      <c r="L244" s="19"/>
      <c r="M244" s="19"/>
      <c r="N244" s="14"/>
      <c r="O244" s="20"/>
      <c r="P244" s="21"/>
      <c r="Q244" s="22"/>
      <c r="R244" s="19"/>
      <c r="S244" s="15"/>
      <c r="T244" s="14"/>
      <c r="U244" s="23" t="str">
        <f t="shared" si="12"/>
        <v/>
      </c>
      <c r="V244" s="23" t="str">
        <f t="shared" si="13"/>
        <v/>
      </c>
      <c r="W244" s="24" t="str">
        <f>IF(B244="","",COUNTIFS(Constatări!$B$5:$B$1004,B244,Constatări!$K$5:$K$1004,"&lt;&gt;Remediat"))</f>
        <v/>
      </c>
      <c r="X244" s="25" t="str">
        <f t="shared" si="14"/>
        <v/>
      </c>
      <c r="Y244" s="25" t="str">
        <f t="shared" si="15"/>
        <v/>
      </c>
      <c r="Z244" s="24" t="str">
        <f>IF(B244="","",COUNTIFS(Comisia!$B$5:$B$1004,B244,Comisia!$D$5:$D$1004,"&lt;&gt;Invitat"))</f>
        <v/>
      </c>
      <c r="AA244" s="17" t="str">
        <f>IF(B244="","",TRIM(IF(COUNTIF($B$5:$B$504,B244)&gt;1,"Număr dublat. ","")&amp;IF(OR(E244="",J244=""),"Completează lucrarea și executantul. ","")&amp;IF(COUNTIFS(Comisia!$B$5:$B$1004,B244,Comisia!$D$5:$D$1004,"Președinte")&lt;&gt;1,"Comisia trebuie să aibă un președinte. ","")&amp;IF(AND(K244&lt;&gt;"",D244="La terminarea lucrărilor",N(Z244)&lt;3),"Comisia are mai puțin de 3 membri (HG 343/2017, art. 11). ","")&amp;IF(AND(Q244="Admisă",COUNTIFS(Constatări!$B$5:$B$1004,B244,Constatări!$K$5:$K$1004,"&lt;&gt;Remediat",Constatări!$F$5:$F$1004,"&lt;&gt;Minoră")&gt;0),"Recepția nu poate fi admisă cu defecte care afectează utilizarea nerezolvate (art. 18). ","")&amp;IF(AND(D244="De suspendare a recepției",Q244&lt;&gt;"Suspendată"),"La un PV de suspendare, decizia este «Suspendată». ","")&amp;IF(AND(Q244&lt;&gt;"",Q244&lt;&gt;"Suspendată",NOT(ISNUMBER(R244)),ISNUMBER(C244),Azi&gt;C244+3),"Investitorul nu a aprobat decizia în 3 zile (art. 19). ","")&amp;IF(AND(ISNUMBER(R244),ISNUMBER(C244),R244&gt;C244+3),"Aprobarea investitorului a venit după 3 zile. ","")&amp;IF(AND(Q244="Admisă",N(W244)&gt;0),N(W244)&amp;" constatări încă deschise: urmărește remedierea. ","")&amp;IF(AND(ISNUMBER(Y244),Azi&gt;=N(X244)-60,Azi&lt;=N(Y244)),"Garanția expiră: organizează recepția finală până la "&amp;RIGHT("0"&amp;DAY(Y244),2)&amp;"."&amp;RIGHT("0"&amp;MONTH(Y244),2)&amp;"."&amp;YEAR(Y244)&amp;". ","")))</f>
        <v/>
      </c>
    </row>
    <row r="245" spans="2:27" x14ac:dyDescent="0.2">
      <c r="B245" s="18"/>
      <c r="C245" s="19"/>
      <c r="D245" s="14"/>
      <c r="E245" s="14"/>
      <c r="F245" s="14"/>
      <c r="G245" s="14"/>
      <c r="H245" s="14"/>
      <c r="I245" s="14"/>
      <c r="J245" s="14"/>
      <c r="K245" s="14"/>
      <c r="L245" s="19"/>
      <c r="M245" s="19"/>
      <c r="N245" s="14"/>
      <c r="O245" s="20"/>
      <c r="P245" s="21"/>
      <c r="Q245" s="22"/>
      <c r="R245" s="19"/>
      <c r="S245" s="15"/>
      <c r="T245" s="14"/>
      <c r="U245" s="23" t="str">
        <f t="shared" si="12"/>
        <v/>
      </c>
      <c r="V245" s="23" t="str">
        <f t="shared" si="13"/>
        <v/>
      </c>
      <c r="W245" s="24" t="str">
        <f>IF(B245="","",COUNTIFS(Constatări!$B$5:$B$1004,B245,Constatări!$K$5:$K$1004,"&lt;&gt;Remediat"))</f>
        <v/>
      </c>
      <c r="X245" s="25" t="str">
        <f t="shared" si="14"/>
        <v/>
      </c>
      <c r="Y245" s="25" t="str">
        <f t="shared" si="15"/>
        <v/>
      </c>
      <c r="Z245" s="24" t="str">
        <f>IF(B245="","",COUNTIFS(Comisia!$B$5:$B$1004,B245,Comisia!$D$5:$D$1004,"&lt;&gt;Invitat"))</f>
        <v/>
      </c>
      <c r="AA245" s="17" t="str">
        <f>IF(B245="","",TRIM(IF(COUNTIF($B$5:$B$504,B245)&gt;1,"Număr dublat. ","")&amp;IF(OR(E245="",J245=""),"Completează lucrarea și executantul. ","")&amp;IF(COUNTIFS(Comisia!$B$5:$B$1004,B245,Comisia!$D$5:$D$1004,"Președinte")&lt;&gt;1,"Comisia trebuie să aibă un președinte. ","")&amp;IF(AND(K245&lt;&gt;"",D245="La terminarea lucrărilor",N(Z245)&lt;3),"Comisia are mai puțin de 3 membri (HG 343/2017, art. 11). ","")&amp;IF(AND(Q245="Admisă",COUNTIFS(Constatări!$B$5:$B$1004,B245,Constatări!$K$5:$K$1004,"&lt;&gt;Remediat",Constatări!$F$5:$F$1004,"&lt;&gt;Minoră")&gt;0),"Recepția nu poate fi admisă cu defecte care afectează utilizarea nerezolvate (art. 18). ","")&amp;IF(AND(D245="De suspendare a recepției",Q245&lt;&gt;"Suspendată"),"La un PV de suspendare, decizia este «Suspendată». ","")&amp;IF(AND(Q245&lt;&gt;"",Q245&lt;&gt;"Suspendată",NOT(ISNUMBER(R245)),ISNUMBER(C245),Azi&gt;C245+3),"Investitorul nu a aprobat decizia în 3 zile (art. 19). ","")&amp;IF(AND(ISNUMBER(R245),ISNUMBER(C245),R245&gt;C245+3),"Aprobarea investitorului a venit după 3 zile. ","")&amp;IF(AND(Q245="Admisă",N(W245)&gt;0),N(W245)&amp;" constatări încă deschise: urmărește remedierea. ","")&amp;IF(AND(ISNUMBER(Y245),Azi&gt;=N(X245)-60,Azi&lt;=N(Y245)),"Garanția expiră: organizează recepția finală până la "&amp;RIGHT("0"&amp;DAY(Y245),2)&amp;"."&amp;RIGHT("0"&amp;MONTH(Y245),2)&amp;"."&amp;YEAR(Y245)&amp;". ","")))</f>
        <v/>
      </c>
    </row>
    <row r="246" spans="2:27" x14ac:dyDescent="0.2">
      <c r="B246" s="18"/>
      <c r="C246" s="19"/>
      <c r="D246" s="14"/>
      <c r="E246" s="14"/>
      <c r="F246" s="14"/>
      <c r="G246" s="14"/>
      <c r="H246" s="14"/>
      <c r="I246" s="14"/>
      <c r="J246" s="14"/>
      <c r="K246" s="14"/>
      <c r="L246" s="19"/>
      <c r="M246" s="19"/>
      <c r="N246" s="14"/>
      <c r="O246" s="20"/>
      <c r="P246" s="21"/>
      <c r="Q246" s="22"/>
      <c r="R246" s="19"/>
      <c r="S246" s="15"/>
      <c r="T246" s="14"/>
      <c r="U246" s="23" t="str">
        <f t="shared" si="12"/>
        <v/>
      </c>
      <c r="V246" s="23" t="str">
        <f t="shared" si="13"/>
        <v/>
      </c>
      <c r="W246" s="24" t="str">
        <f>IF(B246="","",COUNTIFS(Constatări!$B$5:$B$1004,B246,Constatări!$K$5:$K$1004,"&lt;&gt;Remediat"))</f>
        <v/>
      </c>
      <c r="X246" s="25" t="str">
        <f t="shared" si="14"/>
        <v/>
      </c>
      <c r="Y246" s="25" t="str">
        <f t="shared" si="15"/>
        <v/>
      </c>
      <c r="Z246" s="24" t="str">
        <f>IF(B246="","",COUNTIFS(Comisia!$B$5:$B$1004,B246,Comisia!$D$5:$D$1004,"&lt;&gt;Invitat"))</f>
        <v/>
      </c>
      <c r="AA246" s="17" t="str">
        <f>IF(B246="","",TRIM(IF(COUNTIF($B$5:$B$504,B246)&gt;1,"Număr dublat. ","")&amp;IF(OR(E246="",J246=""),"Completează lucrarea și executantul. ","")&amp;IF(COUNTIFS(Comisia!$B$5:$B$1004,B246,Comisia!$D$5:$D$1004,"Președinte")&lt;&gt;1,"Comisia trebuie să aibă un președinte. ","")&amp;IF(AND(K246&lt;&gt;"",D246="La terminarea lucrărilor",N(Z246)&lt;3),"Comisia are mai puțin de 3 membri (HG 343/2017, art. 11). ","")&amp;IF(AND(Q246="Admisă",COUNTIFS(Constatări!$B$5:$B$1004,B246,Constatări!$K$5:$K$1004,"&lt;&gt;Remediat",Constatări!$F$5:$F$1004,"&lt;&gt;Minoră")&gt;0),"Recepția nu poate fi admisă cu defecte care afectează utilizarea nerezolvate (art. 18). ","")&amp;IF(AND(D246="De suspendare a recepției",Q246&lt;&gt;"Suspendată"),"La un PV de suspendare, decizia este «Suspendată». ","")&amp;IF(AND(Q246&lt;&gt;"",Q246&lt;&gt;"Suspendată",NOT(ISNUMBER(R246)),ISNUMBER(C246),Azi&gt;C246+3),"Investitorul nu a aprobat decizia în 3 zile (art. 19). ","")&amp;IF(AND(ISNUMBER(R246),ISNUMBER(C246),R246&gt;C246+3),"Aprobarea investitorului a venit după 3 zile. ","")&amp;IF(AND(Q246="Admisă",N(W246)&gt;0),N(W246)&amp;" constatări încă deschise: urmărește remedierea. ","")&amp;IF(AND(ISNUMBER(Y246),Azi&gt;=N(X246)-60,Azi&lt;=N(Y246)),"Garanția expiră: organizează recepția finală până la "&amp;RIGHT("0"&amp;DAY(Y246),2)&amp;"."&amp;RIGHT("0"&amp;MONTH(Y246),2)&amp;"."&amp;YEAR(Y246)&amp;". ","")))</f>
        <v/>
      </c>
    </row>
    <row r="247" spans="2:27" x14ac:dyDescent="0.2">
      <c r="B247" s="18"/>
      <c r="C247" s="19"/>
      <c r="D247" s="14"/>
      <c r="E247" s="14"/>
      <c r="F247" s="14"/>
      <c r="G247" s="14"/>
      <c r="H247" s="14"/>
      <c r="I247" s="14"/>
      <c r="J247" s="14"/>
      <c r="K247" s="14"/>
      <c r="L247" s="19"/>
      <c r="M247" s="19"/>
      <c r="N247" s="14"/>
      <c r="O247" s="20"/>
      <c r="P247" s="21"/>
      <c r="Q247" s="22"/>
      <c r="R247" s="19"/>
      <c r="S247" s="15"/>
      <c r="T247" s="14"/>
      <c r="U247" s="23" t="str">
        <f t="shared" si="12"/>
        <v/>
      </c>
      <c r="V247" s="23" t="str">
        <f t="shared" si="13"/>
        <v/>
      </c>
      <c r="W247" s="24" t="str">
        <f>IF(B247="","",COUNTIFS(Constatări!$B$5:$B$1004,B247,Constatări!$K$5:$K$1004,"&lt;&gt;Remediat"))</f>
        <v/>
      </c>
      <c r="X247" s="25" t="str">
        <f t="shared" si="14"/>
        <v/>
      </c>
      <c r="Y247" s="25" t="str">
        <f t="shared" si="15"/>
        <v/>
      </c>
      <c r="Z247" s="24" t="str">
        <f>IF(B247="","",COUNTIFS(Comisia!$B$5:$B$1004,B247,Comisia!$D$5:$D$1004,"&lt;&gt;Invitat"))</f>
        <v/>
      </c>
      <c r="AA247" s="17" t="str">
        <f>IF(B247="","",TRIM(IF(COUNTIF($B$5:$B$504,B247)&gt;1,"Număr dublat. ","")&amp;IF(OR(E247="",J247=""),"Completează lucrarea și executantul. ","")&amp;IF(COUNTIFS(Comisia!$B$5:$B$1004,B247,Comisia!$D$5:$D$1004,"Președinte")&lt;&gt;1,"Comisia trebuie să aibă un președinte. ","")&amp;IF(AND(K247&lt;&gt;"",D247="La terminarea lucrărilor",N(Z247)&lt;3),"Comisia are mai puțin de 3 membri (HG 343/2017, art. 11). ","")&amp;IF(AND(Q247="Admisă",COUNTIFS(Constatări!$B$5:$B$1004,B247,Constatări!$K$5:$K$1004,"&lt;&gt;Remediat",Constatări!$F$5:$F$1004,"&lt;&gt;Minoră")&gt;0),"Recepția nu poate fi admisă cu defecte care afectează utilizarea nerezolvate (art. 18). ","")&amp;IF(AND(D247="De suspendare a recepției",Q247&lt;&gt;"Suspendată"),"La un PV de suspendare, decizia este «Suspendată». ","")&amp;IF(AND(Q247&lt;&gt;"",Q247&lt;&gt;"Suspendată",NOT(ISNUMBER(R247)),ISNUMBER(C247),Azi&gt;C247+3),"Investitorul nu a aprobat decizia în 3 zile (art. 19). ","")&amp;IF(AND(ISNUMBER(R247),ISNUMBER(C247),R247&gt;C247+3),"Aprobarea investitorului a venit după 3 zile. ","")&amp;IF(AND(Q247="Admisă",N(W247)&gt;0),N(W247)&amp;" constatări încă deschise: urmărește remedierea. ","")&amp;IF(AND(ISNUMBER(Y247),Azi&gt;=N(X247)-60,Azi&lt;=N(Y247)),"Garanția expiră: organizează recepția finală până la "&amp;RIGHT("0"&amp;DAY(Y247),2)&amp;"."&amp;RIGHT("0"&amp;MONTH(Y247),2)&amp;"."&amp;YEAR(Y247)&amp;". ","")))</f>
        <v/>
      </c>
    </row>
    <row r="248" spans="2:27" x14ac:dyDescent="0.2">
      <c r="B248" s="18"/>
      <c r="C248" s="19"/>
      <c r="D248" s="14"/>
      <c r="E248" s="14"/>
      <c r="F248" s="14"/>
      <c r="G248" s="14"/>
      <c r="H248" s="14"/>
      <c r="I248" s="14"/>
      <c r="J248" s="14"/>
      <c r="K248" s="14"/>
      <c r="L248" s="19"/>
      <c r="M248" s="19"/>
      <c r="N248" s="14"/>
      <c r="O248" s="20"/>
      <c r="P248" s="21"/>
      <c r="Q248" s="22"/>
      <c r="R248" s="19"/>
      <c r="S248" s="15"/>
      <c r="T248" s="14"/>
      <c r="U248" s="23" t="str">
        <f t="shared" si="12"/>
        <v/>
      </c>
      <c r="V248" s="23" t="str">
        <f t="shared" si="13"/>
        <v/>
      </c>
      <c r="W248" s="24" t="str">
        <f>IF(B248="","",COUNTIFS(Constatări!$B$5:$B$1004,B248,Constatări!$K$5:$K$1004,"&lt;&gt;Remediat"))</f>
        <v/>
      </c>
      <c r="X248" s="25" t="str">
        <f t="shared" si="14"/>
        <v/>
      </c>
      <c r="Y248" s="25" t="str">
        <f t="shared" si="15"/>
        <v/>
      </c>
      <c r="Z248" s="24" t="str">
        <f>IF(B248="","",COUNTIFS(Comisia!$B$5:$B$1004,B248,Comisia!$D$5:$D$1004,"&lt;&gt;Invitat"))</f>
        <v/>
      </c>
      <c r="AA248" s="17" t="str">
        <f>IF(B248="","",TRIM(IF(COUNTIF($B$5:$B$504,B248)&gt;1,"Număr dublat. ","")&amp;IF(OR(E248="",J248=""),"Completează lucrarea și executantul. ","")&amp;IF(COUNTIFS(Comisia!$B$5:$B$1004,B248,Comisia!$D$5:$D$1004,"Președinte")&lt;&gt;1,"Comisia trebuie să aibă un președinte. ","")&amp;IF(AND(K248&lt;&gt;"",D248="La terminarea lucrărilor",N(Z248)&lt;3),"Comisia are mai puțin de 3 membri (HG 343/2017, art. 11). ","")&amp;IF(AND(Q248="Admisă",COUNTIFS(Constatări!$B$5:$B$1004,B248,Constatări!$K$5:$K$1004,"&lt;&gt;Remediat",Constatări!$F$5:$F$1004,"&lt;&gt;Minoră")&gt;0),"Recepția nu poate fi admisă cu defecte care afectează utilizarea nerezolvate (art. 18). ","")&amp;IF(AND(D248="De suspendare a recepției",Q248&lt;&gt;"Suspendată"),"La un PV de suspendare, decizia este «Suspendată». ","")&amp;IF(AND(Q248&lt;&gt;"",Q248&lt;&gt;"Suspendată",NOT(ISNUMBER(R248)),ISNUMBER(C248),Azi&gt;C248+3),"Investitorul nu a aprobat decizia în 3 zile (art. 19). ","")&amp;IF(AND(ISNUMBER(R248),ISNUMBER(C248),R248&gt;C248+3),"Aprobarea investitorului a venit după 3 zile. ","")&amp;IF(AND(Q248="Admisă",N(W248)&gt;0),N(W248)&amp;" constatări încă deschise: urmărește remedierea. ","")&amp;IF(AND(ISNUMBER(Y248),Azi&gt;=N(X248)-60,Azi&lt;=N(Y248)),"Garanția expiră: organizează recepția finală până la "&amp;RIGHT("0"&amp;DAY(Y248),2)&amp;"."&amp;RIGHT("0"&amp;MONTH(Y248),2)&amp;"."&amp;YEAR(Y248)&amp;". ","")))</f>
        <v/>
      </c>
    </row>
    <row r="249" spans="2:27" x14ac:dyDescent="0.2">
      <c r="B249" s="18"/>
      <c r="C249" s="19"/>
      <c r="D249" s="14"/>
      <c r="E249" s="14"/>
      <c r="F249" s="14"/>
      <c r="G249" s="14"/>
      <c r="H249" s="14"/>
      <c r="I249" s="14"/>
      <c r="J249" s="14"/>
      <c r="K249" s="14"/>
      <c r="L249" s="19"/>
      <c r="M249" s="19"/>
      <c r="N249" s="14"/>
      <c r="O249" s="20"/>
      <c r="P249" s="21"/>
      <c r="Q249" s="22"/>
      <c r="R249" s="19"/>
      <c r="S249" s="15"/>
      <c r="T249" s="14"/>
      <c r="U249" s="23" t="str">
        <f t="shared" si="12"/>
        <v/>
      </c>
      <c r="V249" s="23" t="str">
        <f t="shared" si="13"/>
        <v/>
      </c>
      <c r="W249" s="24" t="str">
        <f>IF(B249="","",COUNTIFS(Constatări!$B$5:$B$1004,B249,Constatări!$K$5:$K$1004,"&lt;&gt;Remediat"))</f>
        <v/>
      </c>
      <c r="X249" s="25" t="str">
        <f t="shared" si="14"/>
        <v/>
      </c>
      <c r="Y249" s="25" t="str">
        <f t="shared" si="15"/>
        <v/>
      </c>
      <c r="Z249" s="24" t="str">
        <f>IF(B249="","",COUNTIFS(Comisia!$B$5:$B$1004,B249,Comisia!$D$5:$D$1004,"&lt;&gt;Invitat"))</f>
        <v/>
      </c>
      <c r="AA249" s="17" t="str">
        <f>IF(B249="","",TRIM(IF(COUNTIF($B$5:$B$504,B249)&gt;1,"Număr dublat. ","")&amp;IF(OR(E249="",J249=""),"Completează lucrarea și executantul. ","")&amp;IF(COUNTIFS(Comisia!$B$5:$B$1004,B249,Comisia!$D$5:$D$1004,"Președinte")&lt;&gt;1,"Comisia trebuie să aibă un președinte. ","")&amp;IF(AND(K249&lt;&gt;"",D249="La terminarea lucrărilor",N(Z249)&lt;3),"Comisia are mai puțin de 3 membri (HG 343/2017, art. 11). ","")&amp;IF(AND(Q249="Admisă",COUNTIFS(Constatări!$B$5:$B$1004,B249,Constatări!$K$5:$K$1004,"&lt;&gt;Remediat",Constatări!$F$5:$F$1004,"&lt;&gt;Minoră")&gt;0),"Recepția nu poate fi admisă cu defecte care afectează utilizarea nerezolvate (art. 18). ","")&amp;IF(AND(D249="De suspendare a recepției",Q249&lt;&gt;"Suspendată"),"La un PV de suspendare, decizia este «Suspendată». ","")&amp;IF(AND(Q249&lt;&gt;"",Q249&lt;&gt;"Suspendată",NOT(ISNUMBER(R249)),ISNUMBER(C249),Azi&gt;C249+3),"Investitorul nu a aprobat decizia în 3 zile (art. 19). ","")&amp;IF(AND(ISNUMBER(R249),ISNUMBER(C249),R249&gt;C249+3),"Aprobarea investitorului a venit după 3 zile. ","")&amp;IF(AND(Q249="Admisă",N(W249)&gt;0),N(W249)&amp;" constatări încă deschise: urmărește remedierea. ","")&amp;IF(AND(ISNUMBER(Y249),Azi&gt;=N(X249)-60,Azi&lt;=N(Y249)),"Garanția expiră: organizează recepția finală până la "&amp;RIGHT("0"&amp;DAY(Y249),2)&amp;"."&amp;RIGHT("0"&amp;MONTH(Y249),2)&amp;"."&amp;YEAR(Y249)&amp;". ","")))</f>
        <v/>
      </c>
    </row>
    <row r="250" spans="2:27" x14ac:dyDescent="0.2">
      <c r="B250" s="18"/>
      <c r="C250" s="19"/>
      <c r="D250" s="14"/>
      <c r="E250" s="14"/>
      <c r="F250" s="14"/>
      <c r="G250" s="14"/>
      <c r="H250" s="14"/>
      <c r="I250" s="14"/>
      <c r="J250" s="14"/>
      <c r="K250" s="14"/>
      <c r="L250" s="19"/>
      <c r="M250" s="19"/>
      <c r="N250" s="14"/>
      <c r="O250" s="20"/>
      <c r="P250" s="21"/>
      <c r="Q250" s="22"/>
      <c r="R250" s="19"/>
      <c r="S250" s="15"/>
      <c r="T250" s="14"/>
      <c r="U250" s="23" t="str">
        <f t="shared" si="12"/>
        <v/>
      </c>
      <c r="V250" s="23" t="str">
        <f t="shared" si="13"/>
        <v/>
      </c>
      <c r="W250" s="24" t="str">
        <f>IF(B250="","",COUNTIFS(Constatări!$B$5:$B$1004,B250,Constatări!$K$5:$K$1004,"&lt;&gt;Remediat"))</f>
        <v/>
      </c>
      <c r="X250" s="25" t="str">
        <f t="shared" si="14"/>
        <v/>
      </c>
      <c r="Y250" s="25" t="str">
        <f t="shared" si="15"/>
        <v/>
      </c>
      <c r="Z250" s="24" t="str">
        <f>IF(B250="","",COUNTIFS(Comisia!$B$5:$B$1004,B250,Comisia!$D$5:$D$1004,"&lt;&gt;Invitat"))</f>
        <v/>
      </c>
      <c r="AA250" s="17" t="str">
        <f>IF(B250="","",TRIM(IF(COUNTIF($B$5:$B$504,B250)&gt;1,"Număr dublat. ","")&amp;IF(OR(E250="",J250=""),"Completează lucrarea și executantul. ","")&amp;IF(COUNTIFS(Comisia!$B$5:$B$1004,B250,Comisia!$D$5:$D$1004,"Președinte")&lt;&gt;1,"Comisia trebuie să aibă un președinte. ","")&amp;IF(AND(K250&lt;&gt;"",D250="La terminarea lucrărilor",N(Z250)&lt;3),"Comisia are mai puțin de 3 membri (HG 343/2017, art. 11). ","")&amp;IF(AND(Q250="Admisă",COUNTIFS(Constatări!$B$5:$B$1004,B250,Constatări!$K$5:$K$1004,"&lt;&gt;Remediat",Constatări!$F$5:$F$1004,"&lt;&gt;Minoră")&gt;0),"Recepția nu poate fi admisă cu defecte care afectează utilizarea nerezolvate (art. 18). ","")&amp;IF(AND(D250="De suspendare a recepției",Q250&lt;&gt;"Suspendată"),"La un PV de suspendare, decizia este «Suspendată». ","")&amp;IF(AND(Q250&lt;&gt;"",Q250&lt;&gt;"Suspendată",NOT(ISNUMBER(R250)),ISNUMBER(C250),Azi&gt;C250+3),"Investitorul nu a aprobat decizia în 3 zile (art. 19). ","")&amp;IF(AND(ISNUMBER(R250),ISNUMBER(C250),R250&gt;C250+3),"Aprobarea investitorului a venit după 3 zile. ","")&amp;IF(AND(Q250="Admisă",N(W250)&gt;0),N(W250)&amp;" constatări încă deschise: urmărește remedierea. ","")&amp;IF(AND(ISNUMBER(Y250),Azi&gt;=N(X250)-60,Azi&lt;=N(Y250)),"Garanția expiră: organizează recepția finală până la "&amp;RIGHT("0"&amp;DAY(Y250),2)&amp;"."&amp;RIGHT("0"&amp;MONTH(Y250),2)&amp;"."&amp;YEAR(Y250)&amp;". ","")))</f>
        <v/>
      </c>
    </row>
    <row r="251" spans="2:27" x14ac:dyDescent="0.2">
      <c r="B251" s="18"/>
      <c r="C251" s="19"/>
      <c r="D251" s="14"/>
      <c r="E251" s="14"/>
      <c r="F251" s="14"/>
      <c r="G251" s="14"/>
      <c r="H251" s="14"/>
      <c r="I251" s="14"/>
      <c r="J251" s="14"/>
      <c r="K251" s="14"/>
      <c r="L251" s="19"/>
      <c r="M251" s="19"/>
      <c r="N251" s="14"/>
      <c r="O251" s="20"/>
      <c r="P251" s="21"/>
      <c r="Q251" s="22"/>
      <c r="R251" s="19"/>
      <c r="S251" s="15"/>
      <c r="T251" s="14"/>
      <c r="U251" s="23" t="str">
        <f t="shared" si="12"/>
        <v/>
      </c>
      <c r="V251" s="23" t="str">
        <f t="shared" si="13"/>
        <v/>
      </c>
      <c r="W251" s="24" t="str">
        <f>IF(B251="","",COUNTIFS(Constatări!$B$5:$B$1004,B251,Constatări!$K$5:$K$1004,"&lt;&gt;Remediat"))</f>
        <v/>
      </c>
      <c r="X251" s="25" t="str">
        <f t="shared" si="14"/>
        <v/>
      </c>
      <c r="Y251" s="25" t="str">
        <f t="shared" si="15"/>
        <v/>
      </c>
      <c r="Z251" s="24" t="str">
        <f>IF(B251="","",COUNTIFS(Comisia!$B$5:$B$1004,B251,Comisia!$D$5:$D$1004,"&lt;&gt;Invitat"))</f>
        <v/>
      </c>
      <c r="AA251" s="17" t="str">
        <f>IF(B251="","",TRIM(IF(COUNTIF($B$5:$B$504,B251)&gt;1,"Număr dublat. ","")&amp;IF(OR(E251="",J251=""),"Completează lucrarea și executantul. ","")&amp;IF(COUNTIFS(Comisia!$B$5:$B$1004,B251,Comisia!$D$5:$D$1004,"Președinte")&lt;&gt;1,"Comisia trebuie să aibă un președinte. ","")&amp;IF(AND(K251&lt;&gt;"",D251="La terminarea lucrărilor",N(Z251)&lt;3),"Comisia are mai puțin de 3 membri (HG 343/2017, art. 11). ","")&amp;IF(AND(Q251="Admisă",COUNTIFS(Constatări!$B$5:$B$1004,B251,Constatări!$K$5:$K$1004,"&lt;&gt;Remediat",Constatări!$F$5:$F$1004,"&lt;&gt;Minoră")&gt;0),"Recepția nu poate fi admisă cu defecte care afectează utilizarea nerezolvate (art. 18). ","")&amp;IF(AND(D251="De suspendare a recepției",Q251&lt;&gt;"Suspendată"),"La un PV de suspendare, decizia este «Suspendată». ","")&amp;IF(AND(Q251&lt;&gt;"",Q251&lt;&gt;"Suspendată",NOT(ISNUMBER(R251)),ISNUMBER(C251),Azi&gt;C251+3),"Investitorul nu a aprobat decizia în 3 zile (art. 19). ","")&amp;IF(AND(ISNUMBER(R251),ISNUMBER(C251),R251&gt;C251+3),"Aprobarea investitorului a venit după 3 zile. ","")&amp;IF(AND(Q251="Admisă",N(W251)&gt;0),N(W251)&amp;" constatări încă deschise: urmărește remedierea. ","")&amp;IF(AND(ISNUMBER(Y251),Azi&gt;=N(X251)-60,Azi&lt;=N(Y251)),"Garanția expiră: organizează recepția finală până la "&amp;RIGHT("0"&amp;DAY(Y251),2)&amp;"."&amp;RIGHT("0"&amp;MONTH(Y251),2)&amp;"."&amp;YEAR(Y251)&amp;". ","")))</f>
        <v/>
      </c>
    </row>
    <row r="252" spans="2:27" x14ac:dyDescent="0.2">
      <c r="B252" s="18"/>
      <c r="C252" s="19"/>
      <c r="D252" s="14"/>
      <c r="E252" s="14"/>
      <c r="F252" s="14"/>
      <c r="G252" s="14"/>
      <c r="H252" s="14"/>
      <c r="I252" s="14"/>
      <c r="J252" s="14"/>
      <c r="K252" s="14"/>
      <c r="L252" s="19"/>
      <c r="M252" s="19"/>
      <c r="N252" s="14"/>
      <c r="O252" s="20"/>
      <c r="P252" s="21"/>
      <c r="Q252" s="22"/>
      <c r="R252" s="19"/>
      <c r="S252" s="15"/>
      <c r="T252" s="14"/>
      <c r="U252" s="23" t="str">
        <f t="shared" si="12"/>
        <v/>
      </c>
      <c r="V252" s="23" t="str">
        <f t="shared" si="13"/>
        <v/>
      </c>
      <c r="W252" s="24" t="str">
        <f>IF(B252="","",COUNTIFS(Constatări!$B$5:$B$1004,B252,Constatări!$K$5:$K$1004,"&lt;&gt;Remediat"))</f>
        <v/>
      </c>
      <c r="X252" s="25" t="str">
        <f t="shared" si="14"/>
        <v/>
      </c>
      <c r="Y252" s="25" t="str">
        <f t="shared" si="15"/>
        <v/>
      </c>
      <c r="Z252" s="24" t="str">
        <f>IF(B252="","",COUNTIFS(Comisia!$B$5:$B$1004,B252,Comisia!$D$5:$D$1004,"&lt;&gt;Invitat"))</f>
        <v/>
      </c>
      <c r="AA252" s="17" t="str">
        <f>IF(B252="","",TRIM(IF(COUNTIF($B$5:$B$504,B252)&gt;1,"Număr dublat. ","")&amp;IF(OR(E252="",J252=""),"Completează lucrarea și executantul. ","")&amp;IF(COUNTIFS(Comisia!$B$5:$B$1004,B252,Comisia!$D$5:$D$1004,"Președinte")&lt;&gt;1,"Comisia trebuie să aibă un președinte. ","")&amp;IF(AND(K252&lt;&gt;"",D252="La terminarea lucrărilor",N(Z252)&lt;3),"Comisia are mai puțin de 3 membri (HG 343/2017, art. 11). ","")&amp;IF(AND(Q252="Admisă",COUNTIFS(Constatări!$B$5:$B$1004,B252,Constatări!$K$5:$K$1004,"&lt;&gt;Remediat",Constatări!$F$5:$F$1004,"&lt;&gt;Minoră")&gt;0),"Recepția nu poate fi admisă cu defecte care afectează utilizarea nerezolvate (art. 18). ","")&amp;IF(AND(D252="De suspendare a recepției",Q252&lt;&gt;"Suspendată"),"La un PV de suspendare, decizia este «Suspendată». ","")&amp;IF(AND(Q252&lt;&gt;"",Q252&lt;&gt;"Suspendată",NOT(ISNUMBER(R252)),ISNUMBER(C252),Azi&gt;C252+3),"Investitorul nu a aprobat decizia în 3 zile (art. 19). ","")&amp;IF(AND(ISNUMBER(R252),ISNUMBER(C252),R252&gt;C252+3),"Aprobarea investitorului a venit după 3 zile. ","")&amp;IF(AND(Q252="Admisă",N(W252)&gt;0),N(W252)&amp;" constatări încă deschise: urmărește remedierea. ","")&amp;IF(AND(ISNUMBER(Y252),Azi&gt;=N(X252)-60,Azi&lt;=N(Y252)),"Garanția expiră: organizează recepția finală până la "&amp;RIGHT("0"&amp;DAY(Y252),2)&amp;"."&amp;RIGHT("0"&amp;MONTH(Y252),2)&amp;"."&amp;YEAR(Y252)&amp;". ","")))</f>
        <v/>
      </c>
    </row>
    <row r="253" spans="2:27" x14ac:dyDescent="0.2">
      <c r="B253" s="18"/>
      <c r="C253" s="19"/>
      <c r="D253" s="14"/>
      <c r="E253" s="14"/>
      <c r="F253" s="14"/>
      <c r="G253" s="14"/>
      <c r="H253" s="14"/>
      <c r="I253" s="14"/>
      <c r="J253" s="14"/>
      <c r="K253" s="14"/>
      <c r="L253" s="19"/>
      <c r="M253" s="19"/>
      <c r="N253" s="14"/>
      <c r="O253" s="20"/>
      <c r="P253" s="21"/>
      <c r="Q253" s="22"/>
      <c r="R253" s="19"/>
      <c r="S253" s="15"/>
      <c r="T253" s="14"/>
      <c r="U253" s="23" t="str">
        <f t="shared" si="12"/>
        <v/>
      </c>
      <c r="V253" s="23" t="str">
        <f t="shared" si="13"/>
        <v/>
      </c>
      <c r="W253" s="24" t="str">
        <f>IF(B253="","",COUNTIFS(Constatări!$B$5:$B$1004,B253,Constatări!$K$5:$K$1004,"&lt;&gt;Remediat"))</f>
        <v/>
      </c>
      <c r="X253" s="25" t="str">
        <f t="shared" si="14"/>
        <v/>
      </c>
      <c r="Y253" s="25" t="str">
        <f t="shared" si="15"/>
        <v/>
      </c>
      <c r="Z253" s="24" t="str">
        <f>IF(B253="","",COUNTIFS(Comisia!$B$5:$B$1004,B253,Comisia!$D$5:$D$1004,"&lt;&gt;Invitat"))</f>
        <v/>
      </c>
      <c r="AA253" s="17" t="str">
        <f>IF(B253="","",TRIM(IF(COUNTIF($B$5:$B$504,B253)&gt;1,"Număr dublat. ","")&amp;IF(OR(E253="",J253=""),"Completează lucrarea și executantul. ","")&amp;IF(COUNTIFS(Comisia!$B$5:$B$1004,B253,Comisia!$D$5:$D$1004,"Președinte")&lt;&gt;1,"Comisia trebuie să aibă un președinte. ","")&amp;IF(AND(K253&lt;&gt;"",D253="La terminarea lucrărilor",N(Z253)&lt;3),"Comisia are mai puțin de 3 membri (HG 343/2017, art. 11). ","")&amp;IF(AND(Q253="Admisă",COUNTIFS(Constatări!$B$5:$B$1004,B253,Constatări!$K$5:$K$1004,"&lt;&gt;Remediat",Constatări!$F$5:$F$1004,"&lt;&gt;Minoră")&gt;0),"Recepția nu poate fi admisă cu defecte care afectează utilizarea nerezolvate (art. 18). ","")&amp;IF(AND(D253="De suspendare a recepției",Q253&lt;&gt;"Suspendată"),"La un PV de suspendare, decizia este «Suspendată». ","")&amp;IF(AND(Q253&lt;&gt;"",Q253&lt;&gt;"Suspendată",NOT(ISNUMBER(R253)),ISNUMBER(C253),Azi&gt;C253+3),"Investitorul nu a aprobat decizia în 3 zile (art. 19). ","")&amp;IF(AND(ISNUMBER(R253),ISNUMBER(C253),R253&gt;C253+3),"Aprobarea investitorului a venit după 3 zile. ","")&amp;IF(AND(Q253="Admisă",N(W253)&gt;0),N(W253)&amp;" constatări încă deschise: urmărește remedierea. ","")&amp;IF(AND(ISNUMBER(Y253),Azi&gt;=N(X253)-60,Azi&lt;=N(Y253)),"Garanția expiră: organizează recepția finală până la "&amp;RIGHT("0"&amp;DAY(Y253),2)&amp;"."&amp;RIGHT("0"&amp;MONTH(Y253),2)&amp;"."&amp;YEAR(Y253)&amp;". ","")))</f>
        <v/>
      </c>
    </row>
    <row r="254" spans="2:27" x14ac:dyDescent="0.2">
      <c r="B254" s="18"/>
      <c r="C254" s="19"/>
      <c r="D254" s="14"/>
      <c r="E254" s="14"/>
      <c r="F254" s="14"/>
      <c r="G254" s="14"/>
      <c r="H254" s="14"/>
      <c r="I254" s="14"/>
      <c r="J254" s="14"/>
      <c r="K254" s="14"/>
      <c r="L254" s="19"/>
      <c r="M254" s="19"/>
      <c r="N254" s="14"/>
      <c r="O254" s="20"/>
      <c r="P254" s="21"/>
      <c r="Q254" s="22"/>
      <c r="R254" s="19"/>
      <c r="S254" s="15"/>
      <c r="T254" s="14"/>
      <c r="U254" s="23" t="str">
        <f t="shared" si="12"/>
        <v/>
      </c>
      <c r="V254" s="23" t="str">
        <f t="shared" si="13"/>
        <v/>
      </c>
      <c r="W254" s="24" t="str">
        <f>IF(B254="","",COUNTIFS(Constatări!$B$5:$B$1004,B254,Constatări!$K$5:$K$1004,"&lt;&gt;Remediat"))</f>
        <v/>
      </c>
      <c r="X254" s="25" t="str">
        <f t="shared" si="14"/>
        <v/>
      </c>
      <c r="Y254" s="25" t="str">
        <f t="shared" si="15"/>
        <v/>
      </c>
      <c r="Z254" s="24" t="str">
        <f>IF(B254="","",COUNTIFS(Comisia!$B$5:$B$1004,B254,Comisia!$D$5:$D$1004,"&lt;&gt;Invitat"))</f>
        <v/>
      </c>
      <c r="AA254" s="17" t="str">
        <f>IF(B254="","",TRIM(IF(COUNTIF($B$5:$B$504,B254)&gt;1,"Număr dublat. ","")&amp;IF(OR(E254="",J254=""),"Completează lucrarea și executantul. ","")&amp;IF(COUNTIFS(Comisia!$B$5:$B$1004,B254,Comisia!$D$5:$D$1004,"Președinte")&lt;&gt;1,"Comisia trebuie să aibă un președinte. ","")&amp;IF(AND(K254&lt;&gt;"",D254="La terminarea lucrărilor",N(Z254)&lt;3),"Comisia are mai puțin de 3 membri (HG 343/2017, art. 11). ","")&amp;IF(AND(Q254="Admisă",COUNTIFS(Constatări!$B$5:$B$1004,B254,Constatări!$K$5:$K$1004,"&lt;&gt;Remediat",Constatări!$F$5:$F$1004,"&lt;&gt;Minoră")&gt;0),"Recepția nu poate fi admisă cu defecte care afectează utilizarea nerezolvate (art. 18). ","")&amp;IF(AND(D254="De suspendare a recepției",Q254&lt;&gt;"Suspendată"),"La un PV de suspendare, decizia este «Suspendată». ","")&amp;IF(AND(Q254&lt;&gt;"",Q254&lt;&gt;"Suspendată",NOT(ISNUMBER(R254)),ISNUMBER(C254),Azi&gt;C254+3),"Investitorul nu a aprobat decizia în 3 zile (art. 19). ","")&amp;IF(AND(ISNUMBER(R254),ISNUMBER(C254),R254&gt;C254+3),"Aprobarea investitorului a venit după 3 zile. ","")&amp;IF(AND(Q254="Admisă",N(W254)&gt;0),N(W254)&amp;" constatări încă deschise: urmărește remedierea. ","")&amp;IF(AND(ISNUMBER(Y254),Azi&gt;=N(X254)-60,Azi&lt;=N(Y254)),"Garanția expiră: organizează recepția finală până la "&amp;RIGHT("0"&amp;DAY(Y254),2)&amp;"."&amp;RIGHT("0"&amp;MONTH(Y254),2)&amp;"."&amp;YEAR(Y254)&amp;". ","")))</f>
        <v/>
      </c>
    </row>
    <row r="255" spans="2:27" x14ac:dyDescent="0.2">
      <c r="B255" s="18"/>
      <c r="C255" s="19"/>
      <c r="D255" s="14"/>
      <c r="E255" s="14"/>
      <c r="F255" s="14"/>
      <c r="G255" s="14"/>
      <c r="H255" s="14"/>
      <c r="I255" s="14"/>
      <c r="J255" s="14"/>
      <c r="K255" s="14"/>
      <c r="L255" s="19"/>
      <c r="M255" s="19"/>
      <c r="N255" s="14"/>
      <c r="O255" s="20"/>
      <c r="P255" s="21"/>
      <c r="Q255" s="22"/>
      <c r="R255" s="19"/>
      <c r="S255" s="15"/>
      <c r="T255" s="14"/>
      <c r="U255" s="23" t="str">
        <f t="shared" si="12"/>
        <v/>
      </c>
      <c r="V255" s="23" t="str">
        <f t="shared" si="13"/>
        <v/>
      </c>
      <c r="W255" s="24" t="str">
        <f>IF(B255="","",COUNTIFS(Constatări!$B$5:$B$1004,B255,Constatări!$K$5:$K$1004,"&lt;&gt;Remediat"))</f>
        <v/>
      </c>
      <c r="X255" s="25" t="str">
        <f t="shared" si="14"/>
        <v/>
      </c>
      <c r="Y255" s="25" t="str">
        <f t="shared" si="15"/>
        <v/>
      </c>
      <c r="Z255" s="24" t="str">
        <f>IF(B255="","",COUNTIFS(Comisia!$B$5:$B$1004,B255,Comisia!$D$5:$D$1004,"&lt;&gt;Invitat"))</f>
        <v/>
      </c>
      <c r="AA255" s="17" t="str">
        <f>IF(B255="","",TRIM(IF(COUNTIF($B$5:$B$504,B255)&gt;1,"Număr dublat. ","")&amp;IF(OR(E255="",J255=""),"Completează lucrarea și executantul. ","")&amp;IF(COUNTIFS(Comisia!$B$5:$B$1004,B255,Comisia!$D$5:$D$1004,"Președinte")&lt;&gt;1,"Comisia trebuie să aibă un președinte. ","")&amp;IF(AND(K255&lt;&gt;"",D255="La terminarea lucrărilor",N(Z255)&lt;3),"Comisia are mai puțin de 3 membri (HG 343/2017, art. 11). ","")&amp;IF(AND(Q255="Admisă",COUNTIFS(Constatări!$B$5:$B$1004,B255,Constatări!$K$5:$K$1004,"&lt;&gt;Remediat",Constatări!$F$5:$F$1004,"&lt;&gt;Minoră")&gt;0),"Recepția nu poate fi admisă cu defecte care afectează utilizarea nerezolvate (art. 18). ","")&amp;IF(AND(D255="De suspendare a recepției",Q255&lt;&gt;"Suspendată"),"La un PV de suspendare, decizia este «Suspendată». ","")&amp;IF(AND(Q255&lt;&gt;"",Q255&lt;&gt;"Suspendată",NOT(ISNUMBER(R255)),ISNUMBER(C255),Azi&gt;C255+3),"Investitorul nu a aprobat decizia în 3 zile (art. 19). ","")&amp;IF(AND(ISNUMBER(R255),ISNUMBER(C255),R255&gt;C255+3),"Aprobarea investitorului a venit după 3 zile. ","")&amp;IF(AND(Q255="Admisă",N(W255)&gt;0),N(W255)&amp;" constatări încă deschise: urmărește remedierea. ","")&amp;IF(AND(ISNUMBER(Y255),Azi&gt;=N(X255)-60,Azi&lt;=N(Y255)),"Garanția expiră: organizează recepția finală până la "&amp;RIGHT("0"&amp;DAY(Y255),2)&amp;"."&amp;RIGHT("0"&amp;MONTH(Y255),2)&amp;"."&amp;YEAR(Y255)&amp;". ","")))</f>
        <v/>
      </c>
    </row>
    <row r="256" spans="2:27" x14ac:dyDescent="0.2">
      <c r="B256" s="18"/>
      <c r="C256" s="19"/>
      <c r="D256" s="14"/>
      <c r="E256" s="14"/>
      <c r="F256" s="14"/>
      <c r="G256" s="14"/>
      <c r="H256" s="14"/>
      <c r="I256" s="14"/>
      <c r="J256" s="14"/>
      <c r="K256" s="14"/>
      <c r="L256" s="19"/>
      <c r="M256" s="19"/>
      <c r="N256" s="14"/>
      <c r="O256" s="20"/>
      <c r="P256" s="21"/>
      <c r="Q256" s="22"/>
      <c r="R256" s="19"/>
      <c r="S256" s="15"/>
      <c r="T256" s="14"/>
      <c r="U256" s="23" t="str">
        <f t="shared" si="12"/>
        <v/>
      </c>
      <c r="V256" s="23" t="str">
        <f t="shared" si="13"/>
        <v/>
      </c>
      <c r="W256" s="24" t="str">
        <f>IF(B256="","",COUNTIFS(Constatări!$B$5:$B$1004,B256,Constatări!$K$5:$K$1004,"&lt;&gt;Remediat"))</f>
        <v/>
      </c>
      <c r="X256" s="25" t="str">
        <f t="shared" si="14"/>
        <v/>
      </c>
      <c r="Y256" s="25" t="str">
        <f t="shared" si="15"/>
        <v/>
      </c>
      <c r="Z256" s="24" t="str">
        <f>IF(B256="","",COUNTIFS(Comisia!$B$5:$B$1004,B256,Comisia!$D$5:$D$1004,"&lt;&gt;Invitat"))</f>
        <v/>
      </c>
      <c r="AA256" s="17" t="str">
        <f>IF(B256="","",TRIM(IF(COUNTIF($B$5:$B$504,B256)&gt;1,"Număr dublat. ","")&amp;IF(OR(E256="",J256=""),"Completează lucrarea și executantul. ","")&amp;IF(COUNTIFS(Comisia!$B$5:$B$1004,B256,Comisia!$D$5:$D$1004,"Președinte")&lt;&gt;1,"Comisia trebuie să aibă un președinte. ","")&amp;IF(AND(K256&lt;&gt;"",D256="La terminarea lucrărilor",N(Z256)&lt;3),"Comisia are mai puțin de 3 membri (HG 343/2017, art. 11). ","")&amp;IF(AND(Q256="Admisă",COUNTIFS(Constatări!$B$5:$B$1004,B256,Constatări!$K$5:$K$1004,"&lt;&gt;Remediat",Constatări!$F$5:$F$1004,"&lt;&gt;Minoră")&gt;0),"Recepția nu poate fi admisă cu defecte care afectează utilizarea nerezolvate (art. 18). ","")&amp;IF(AND(D256="De suspendare a recepției",Q256&lt;&gt;"Suspendată"),"La un PV de suspendare, decizia este «Suspendată». ","")&amp;IF(AND(Q256&lt;&gt;"",Q256&lt;&gt;"Suspendată",NOT(ISNUMBER(R256)),ISNUMBER(C256),Azi&gt;C256+3),"Investitorul nu a aprobat decizia în 3 zile (art. 19). ","")&amp;IF(AND(ISNUMBER(R256),ISNUMBER(C256),R256&gt;C256+3),"Aprobarea investitorului a venit după 3 zile. ","")&amp;IF(AND(Q256="Admisă",N(W256)&gt;0),N(W256)&amp;" constatări încă deschise: urmărește remedierea. ","")&amp;IF(AND(ISNUMBER(Y256),Azi&gt;=N(X256)-60,Azi&lt;=N(Y256)),"Garanția expiră: organizează recepția finală până la "&amp;RIGHT("0"&amp;DAY(Y256),2)&amp;"."&amp;RIGHT("0"&amp;MONTH(Y256),2)&amp;"."&amp;YEAR(Y256)&amp;". ","")))</f>
        <v/>
      </c>
    </row>
    <row r="257" spans="2:27" x14ac:dyDescent="0.2">
      <c r="B257" s="18"/>
      <c r="C257" s="19"/>
      <c r="D257" s="14"/>
      <c r="E257" s="14"/>
      <c r="F257" s="14"/>
      <c r="G257" s="14"/>
      <c r="H257" s="14"/>
      <c r="I257" s="14"/>
      <c r="J257" s="14"/>
      <c r="K257" s="14"/>
      <c r="L257" s="19"/>
      <c r="M257" s="19"/>
      <c r="N257" s="14"/>
      <c r="O257" s="20"/>
      <c r="P257" s="21"/>
      <c r="Q257" s="22"/>
      <c r="R257" s="19"/>
      <c r="S257" s="15"/>
      <c r="T257" s="14"/>
      <c r="U257" s="23" t="str">
        <f t="shared" si="12"/>
        <v/>
      </c>
      <c r="V257" s="23" t="str">
        <f t="shared" si="13"/>
        <v/>
      </c>
      <c r="W257" s="24" t="str">
        <f>IF(B257="","",COUNTIFS(Constatări!$B$5:$B$1004,B257,Constatări!$K$5:$K$1004,"&lt;&gt;Remediat"))</f>
        <v/>
      </c>
      <c r="X257" s="25" t="str">
        <f t="shared" si="14"/>
        <v/>
      </c>
      <c r="Y257" s="25" t="str">
        <f t="shared" si="15"/>
        <v/>
      </c>
      <c r="Z257" s="24" t="str">
        <f>IF(B257="","",COUNTIFS(Comisia!$B$5:$B$1004,B257,Comisia!$D$5:$D$1004,"&lt;&gt;Invitat"))</f>
        <v/>
      </c>
      <c r="AA257" s="17" t="str">
        <f>IF(B257="","",TRIM(IF(COUNTIF($B$5:$B$504,B257)&gt;1,"Număr dublat. ","")&amp;IF(OR(E257="",J257=""),"Completează lucrarea și executantul. ","")&amp;IF(COUNTIFS(Comisia!$B$5:$B$1004,B257,Comisia!$D$5:$D$1004,"Președinte")&lt;&gt;1,"Comisia trebuie să aibă un președinte. ","")&amp;IF(AND(K257&lt;&gt;"",D257="La terminarea lucrărilor",N(Z257)&lt;3),"Comisia are mai puțin de 3 membri (HG 343/2017, art. 11). ","")&amp;IF(AND(Q257="Admisă",COUNTIFS(Constatări!$B$5:$B$1004,B257,Constatări!$K$5:$K$1004,"&lt;&gt;Remediat",Constatări!$F$5:$F$1004,"&lt;&gt;Minoră")&gt;0),"Recepția nu poate fi admisă cu defecte care afectează utilizarea nerezolvate (art. 18). ","")&amp;IF(AND(D257="De suspendare a recepției",Q257&lt;&gt;"Suspendată"),"La un PV de suspendare, decizia este «Suspendată». ","")&amp;IF(AND(Q257&lt;&gt;"",Q257&lt;&gt;"Suspendată",NOT(ISNUMBER(R257)),ISNUMBER(C257),Azi&gt;C257+3),"Investitorul nu a aprobat decizia în 3 zile (art. 19). ","")&amp;IF(AND(ISNUMBER(R257),ISNUMBER(C257),R257&gt;C257+3),"Aprobarea investitorului a venit după 3 zile. ","")&amp;IF(AND(Q257="Admisă",N(W257)&gt;0),N(W257)&amp;" constatări încă deschise: urmărește remedierea. ","")&amp;IF(AND(ISNUMBER(Y257),Azi&gt;=N(X257)-60,Azi&lt;=N(Y257)),"Garanția expiră: organizează recepția finală până la "&amp;RIGHT("0"&amp;DAY(Y257),2)&amp;"."&amp;RIGHT("0"&amp;MONTH(Y257),2)&amp;"."&amp;YEAR(Y257)&amp;". ","")))</f>
        <v/>
      </c>
    </row>
    <row r="258" spans="2:27" x14ac:dyDescent="0.2">
      <c r="B258" s="18"/>
      <c r="C258" s="19"/>
      <c r="D258" s="14"/>
      <c r="E258" s="14"/>
      <c r="F258" s="14"/>
      <c r="G258" s="14"/>
      <c r="H258" s="14"/>
      <c r="I258" s="14"/>
      <c r="J258" s="14"/>
      <c r="K258" s="14"/>
      <c r="L258" s="19"/>
      <c r="M258" s="19"/>
      <c r="N258" s="14"/>
      <c r="O258" s="20"/>
      <c r="P258" s="21"/>
      <c r="Q258" s="22"/>
      <c r="R258" s="19"/>
      <c r="S258" s="15"/>
      <c r="T258" s="14"/>
      <c r="U258" s="23" t="str">
        <f t="shared" si="12"/>
        <v/>
      </c>
      <c r="V258" s="23" t="str">
        <f t="shared" si="13"/>
        <v/>
      </c>
      <c r="W258" s="24" t="str">
        <f>IF(B258="","",COUNTIFS(Constatări!$B$5:$B$1004,B258,Constatări!$K$5:$K$1004,"&lt;&gt;Remediat"))</f>
        <v/>
      </c>
      <c r="X258" s="25" t="str">
        <f t="shared" si="14"/>
        <v/>
      </c>
      <c r="Y258" s="25" t="str">
        <f t="shared" si="15"/>
        <v/>
      </c>
      <c r="Z258" s="24" t="str">
        <f>IF(B258="","",COUNTIFS(Comisia!$B$5:$B$1004,B258,Comisia!$D$5:$D$1004,"&lt;&gt;Invitat"))</f>
        <v/>
      </c>
      <c r="AA258" s="17" t="str">
        <f>IF(B258="","",TRIM(IF(COUNTIF($B$5:$B$504,B258)&gt;1,"Număr dublat. ","")&amp;IF(OR(E258="",J258=""),"Completează lucrarea și executantul. ","")&amp;IF(COUNTIFS(Comisia!$B$5:$B$1004,B258,Comisia!$D$5:$D$1004,"Președinte")&lt;&gt;1,"Comisia trebuie să aibă un președinte. ","")&amp;IF(AND(K258&lt;&gt;"",D258="La terminarea lucrărilor",N(Z258)&lt;3),"Comisia are mai puțin de 3 membri (HG 343/2017, art. 11). ","")&amp;IF(AND(Q258="Admisă",COUNTIFS(Constatări!$B$5:$B$1004,B258,Constatări!$K$5:$K$1004,"&lt;&gt;Remediat",Constatări!$F$5:$F$1004,"&lt;&gt;Minoră")&gt;0),"Recepția nu poate fi admisă cu defecte care afectează utilizarea nerezolvate (art. 18). ","")&amp;IF(AND(D258="De suspendare a recepției",Q258&lt;&gt;"Suspendată"),"La un PV de suspendare, decizia este «Suspendată». ","")&amp;IF(AND(Q258&lt;&gt;"",Q258&lt;&gt;"Suspendată",NOT(ISNUMBER(R258)),ISNUMBER(C258),Azi&gt;C258+3),"Investitorul nu a aprobat decizia în 3 zile (art. 19). ","")&amp;IF(AND(ISNUMBER(R258),ISNUMBER(C258),R258&gt;C258+3),"Aprobarea investitorului a venit după 3 zile. ","")&amp;IF(AND(Q258="Admisă",N(W258)&gt;0),N(W258)&amp;" constatări încă deschise: urmărește remedierea. ","")&amp;IF(AND(ISNUMBER(Y258),Azi&gt;=N(X258)-60,Azi&lt;=N(Y258)),"Garanția expiră: organizează recepția finală până la "&amp;RIGHT("0"&amp;DAY(Y258),2)&amp;"."&amp;RIGHT("0"&amp;MONTH(Y258),2)&amp;"."&amp;YEAR(Y258)&amp;". ","")))</f>
        <v/>
      </c>
    </row>
    <row r="259" spans="2:27" x14ac:dyDescent="0.2">
      <c r="B259" s="18"/>
      <c r="C259" s="19"/>
      <c r="D259" s="14"/>
      <c r="E259" s="14"/>
      <c r="F259" s="14"/>
      <c r="G259" s="14"/>
      <c r="H259" s="14"/>
      <c r="I259" s="14"/>
      <c r="J259" s="14"/>
      <c r="K259" s="14"/>
      <c r="L259" s="19"/>
      <c r="M259" s="19"/>
      <c r="N259" s="14"/>
      <c r="O259" s="20"/>
      <c r="P259" s="21"/>
      <c r="Q259" s="22"/>
      <c r="R259" s="19"/>
      <c r="S259" s="15"/>
      <c r="T259" s="14"/>
      <c r="U259" s="23" t="str">
        <f t="shared" si="12"/>
        <v/>
      </c>
      <c r="V259" s="23" t="str">
        <f t="shared" si="13"/>
        <v/>
      </c>
      <c r="W259" s="24" t="str">
        <f>IF(B259="","",COUNTIFS(Constatări!$B$5:$B$1004,B259,Constatări!$K$5:$K$1004,"&lt;&gt;Remediat"))</f>
        <v/>
      </c>
      <c r="X259" s="25" t="str">
        <f t="shared" si="14"/>
        <v/>
      </c>
      <c r="Y259" s="25" t="str">
        <f t="shared" si="15"/>
        <v/>
      </c>
      <c r="Z259" s="24" t="str">
        <f>IF(B259="","",COUNTIFS(Comisia!$B$5:$B$1004,B259,Comisia!$D$5:$D$1004,"&lt;&gt;Invitat"))</f>
        <v/>
      </c>
      <c r="AA259" s="17" t="str">
        <f>IF(B259="","",TRIM(IF(COUNTIF($B$5:$B$504,B259)&gt;1,"Număr dublat. ","")&amp;IF(OR(E259="",J259=""),"Completează lucrarea și executantul. ","")&amp;IF(COUNTIFS(Comisia!$B$5:$B$1004,B259,Comisia!$D$5:$D$1004,"Președinte")&lt;&gt;1,"Comisia trebuie să aibă un președinte. ","")&amp;IF(AND(K259&lt;&gt;"",D259="La terminarea lucrărilor",N(Z259)&lt;3),"Comisia are mai puțin de 3 membri (HG 343/2017, art. 11). ","")&amp;IF(AND(Q259="Admisă",COUNTIFS(Constatări!$B$5:$B$1004,B259,Constatări!$K$5:$K$1004,"&lt;&gt;Remediat",Constatări!$F$5:$F$1004,"&lt;&gt;Minoră")&gt;0),"Recepția nu poate fi admisă cu defecte care afectează utilizarea nerezolvate (art. 18). ","")&amp;IF(AND(D259="De suspendare a recepției",Q259&lt;&gt;"Suspendată"),"La un PV de suspendare, decizia este «Suspendată». ","")&amp;IF(AND(Q259&lt;&gt;"",Q259&lt;&gt;"Suspendată",NOT(ISNUMBER(R259)),ISNUMBER(C259),Azi&gt;C259+3),"Investitorul nu a aprobat decizia în 3 zile (art. 19). ","")&amp;IF(AND(ISNUMBER(R259),ISNUMBER(C259),R259&gt;C259+3),"Aprobarea investitorului a venit după 3 zile. ","")&amp;IF(AND(Q259="Admisă",N(W259)&gt;0),N(W259)&amp;" constatări încă deschise: urmărește remedierea. ","")&amp;IF(AND(ISNUMBER(Y259),Azi&gt;=N(X259)-60,Azi&lt;=N(Y259)),"Garanția expiră: organizează recepția finală până la "&amp;RIGHT("0"&amp;DAY(Y259),2)&amp;"."&amp;RIGHT("0"&amp;MONTH(Y259),2)&amp;"."&amp;YEAR(Y259)&amp;". ","")))</f>
        <v/>
      </c>
    </row>
    <row r="260" spans="2:27" x14ac:dyDescent="0.2">
      <c r="B260" s="18"/>
      <c r="C260" s="19"/>
      <c r="D260" s="14"/>
      <c r="E260" s="14"/>
      <c r="F260" s="14"/>
      <c r="G260" s="14"/>
      <c r="H260" s="14"/>
      <c r="I260" s="14"/>
      <c r="J260" s="14"/>
      <c r="K260" s="14"/>
      <c r="L260" s="19"/>
      <c r="M260" s="19"/>
      <c r="N260" s="14"/>
      <c r="O260" s="20"/>
      <c r="P260" s="21"/>
      <c r="Q260" s="22"/>
      <c r="R260" s="19"/>
      <c r="S260" s="15"/>
      <c r="T260" s="14"/>
      <c r="U260" s="23" t="str">
        <f t="shared" si="12"/>
        <v/>
      </c>
      <c r="V260" s="23" t="str">
        <f t="shared" si="13"/>
        <v/>
      </c>
      <c r="W260" s="24" t="str">
        <f>IF(B260="","",COUNTIFS(Constatări!$B$5:$B$1004,B260,Constatări!$K$5:$K$1004,"&lt;&gt;Remediat"))</f>
        <v/>
      </c>
      <c r="X260" s="25" t="str">
        <f t="shared" si="14"/>
        <v/>
      </c>
      <c r="Y260" s="25" t="str">
        <f t="shared" si="15"/>
        <v/>
      </c>
      <c r="Z260" s="24" t="str">
        <f>IF(B260="","",COUNTIFS(Comisia!$B$5:$B$1004,B260,Comisia!$D$5:$D$1004,"&lt;&gt;Invitat"))</f>
        <v/>
      </c>
      <c r="AA260" s="17" t="str">
        <f>IF(B260="","",TRIM(IF(COUNTIF($B$5:$B$504,B260)&gt;1,"Număr dublat. ","")&amp;IF(OR(E260="",J260=""),"Completează lucrarea și executantul. ","")&amp;IF(COUNTIFS(Comisia!$B$5:$B$1004,B260,Comisia!$D$5:$D$1004,"Președinte")&lt;&gt;1,"Comisia trebuie să aibă un președinte. ","")&amp;IF(AND(K260&lt;&gt;"",D260="La terminarea lucrărilor",N(Z260)&lt;3),"Comisia are mai puțin de 3 membri (HG 343/2017, art. 11). ","")&amp;IF(AND(Q260="Admisă",COUNTIFS(Constatări!$B$5:$B$1004,B260,Constatări!$K$5:$K$1004,"&lt;&gt;Remediat",Constatări!$F$5:$F$1004,"&lt;&gt;Minoră")&gt;0),"Recepția nu poate fi admisă cu defecte care afectează utilizarea nerezolvate (art. 18). ","")&amp;IF(AND(D260="De suspendare a recepției",Q260&lt;&gt;"Suspendată"),"La un PV de suspendare, decizia este «Suspendată». ","")&amp;IF(AND(Q260&lt;&gt;"",Q260&lt;&gt;"Suspendată",NOT(ISNUMBER(R260)),ISNUMBER(C260),Azi&gt;C260+3),"Investitorul nu a aprobat decizia în 3 zile (art. 19). ","")&amp;IF(AND(ISNUMBER(R260),ISNUMBER(C260),R260&gt;C260+3),"Aprobarea investitorului a venit după 3 zile. ","")&amp;IF(AND(Q260="Admisă",N(W260)&gt;0),N(W260)&amp;" constatări încă deschise: urmărește remedierea. ","")&amp;IF(AND(ISNUMBER(Y260),Azi&gt;=N(X260)-60,Azi&lt;=N(Y260)),"Garanția expiră: organizează recepția finală până la "&amp;RIGHT("0"&amp;DAY(Y260),2)&amp;"."&amp;RIGHT("0"&amp;MONTH(Y260),2)&amp;"."&amp;YEAR(Y260)&amp;". ","")))</f>
        <v/>
      </c>
    </row>
    <row r="261" spans="2:27" x14ac:dyDescent="0.2">
      <c r="B261" s="18"/>
      <c r="C261" s="19"/>
      <c r="D261" s="14"/>
      <c r="E261" s="14"/>
      <c r="F261" s="14"/>
      <c r="G261" s="14"/>
      <c r="H261" s="14"/>
      <c r="I261" s="14"/>
      <c r="J261" s="14"/>
      <c r="K261" s="14"/>
      <c r="L261" s="19"/>
      <c r="M261" s="19"/>
      <c r="N261" s="14"/>
      <c r="O261" s="20"/>
      <c r="P261" s="21"/>
      <c r="Q261" s="22"/>
      <c r="R261" s="19"/>
      <c r="S261" s="15"/>
      <c r="T261" s="14"/>
      <c r="U261" s="23" t="str">
        <f t="shared" ref="U261:U324" si="16">IF(B261="","",ROUND(N(O261)*N(P261),2))</f>
        <v/>
      </c>
      <c r="V261" s="23" t="str">
        <f t="shared" ref="V261:V324" si="17">IF(B261="","",N(O261)+N(U261))</f>
        <v/>
      </c>
      <c r="W261" s="24" t="str">
        <f>IF(B261="","",COUNTIFS(Constatări!$B$5:$B$1004,B261,Constatări!$K$5:$K$1004,"&lt;&gt;Remediat"))</f>
        <v/>
      </c>
      <c r="X261" s="25" t="str">
        <f t="shared" ref="X261:X324" si="18">IF(OR(B261="",D261&lt;&gt;"La terminarea lucrărilor",Q261&lt;&gt;"Admisă",NOT(ISNUMBER(R261)),N(S261)=0),"",EDATE(R261,S261))</f>
        <v/>
      </c>
      <c r="Y261" s="25" t="str">
        <f t="shared" ref="Y261:Y324" si="19">IF(ISNUMBER(X261),X261+10,"")</f>
        <v/>
      </c>
      <c r="Z261" s="24" t="str">
        <f>IF(B261="","",COUNTIFS(Comisia!$B$5:$B$1004,B261,Comisia!$D$5:$D$1004,"&lt;&gt;Invitat"))</f>
        <v/>
      </c>
      <c r="AA261" s="17" t="str">
        <f>IF(B261="","",TRIM(IF(COUNTIF($B$5:$B$504,B261)&gt;1,"Număr dublat. ","")&amp;IF(OR(E261="",J261=""),"Completează lucrarea și executantul. ","")&amp;IF(COUNTIFS(Comisia!$B$5:$B$1004,B261,Comisia!$D$5:$D$1004,"Președinte")&lt;&gt;1,"Comisia trebuie să aibă un președinte. ","")&amp;IF(AND(K261&lt;&gt;"",D261="La terminarea lucrărilor",N(Z261)&lt;3),"Comisia are mai puțin de 3 membri (HG 343/2017, art. 11). ","")&amp;IF(AND(Q261="Admisă",COUNTIFS(Constatări!$B$5:$B$1004,B261,Constatări!$K$5:$K$1004,"&lt;&gt;Remediat",Constatări!$F$5:$F$1004,"&lt;&gt;Minoră")&gt;0),"Recepția nu poate fi admisă cu defecte care afectează utilizarea nerezolvate (art. 18). ","")&amp;IF(AND(D261="De suspendare a recepției",Q261&lt;&gt;"Suspendată"),"La un PV de suspendare, decizia este «Suspendată». ","")&amp;IF(AND(Q261&lt;&gt;"",Q261&lt;&gt;"Suspendată",NOT(ISNUMBER(R261)),ISNUMBER(C261),Azi&gt;C261+3),"Investitorul nu a aprobat decizia în 3 zile (art. 19). ","")&amp;IF(AND(ISNUMBER(R261),ISNUMBER(C261),R261&gt;C261+3),"Aprobarea investitorului a venit după 3 zile. ","")&amp;IF(AND(Q261="Admisă",N(W261)&gt;0),N(W261)&amp;" constatări încă deschise: urmărește remedierea. ","")&amp;IF(AND(ISNUMBER(Y261),Azi&gt;=N(X261)-60,Azi&lt;=N(Y261)),"Garanția expiră: organizează recepția finală până la "&amp;RIGHT("0"&amp;DAY(Y261),2)&amp;"."&amp;RIGHT("0"&amp;MONTH(Y261),2)&amp;"."&amp;YEAR(Y261)&amp;". ","")))</f>
        <v/>
      </c>
    </row>
    <row r="262" spans="2:27" x14ac:dyDescent="0.2">
      <c r="B262" s="18"/>
      <c r="C262" s="19"/>
      <c r="D262" s="14"/>
      <c r="E262" s="14"/>
      <c r="F262" s="14"/>
      <c r="G262" s="14"/>
      <c r="H262" s="14"/>
      <c r="I262" s="14"/>
      <c r="J262" s="14"/>
      <c r="K262" s="14"/>
      <c r="L262" s="19"/>
      <c r="M262" s="19"/>
      <c r="N262" s="14"/>
      <c r="O262" s="20"/>
      <c r="P262" s="21"/>
      <c r="Q262" s="22"/>
      <c r="R262" s="19"/>
      <c r="S262" s="15"/>
      <c r="T262" s="14"/>
      <c r="U262" s="23" t="str">
        <f t="shared" si="16"/>
        <v/>
      </c>
      <c r="V262" s="23" t="str">
        <f t="shared" si="17"/>
        <v/>
      </c>
      <c r="W262" s="24" t="str">
        <f>IF(B262="","",COUNTIFS(Constatări!$B$5:$B$1004,B262,Constatări!$K$5:$K$1004,"&lt;&gt;Remediat"))</f>
        <v/>
      </c>
      <c r="X262" s="25" t="str">
        <f t="shared" si="18"/>
        <v/>
      </c>
      <c r="Y262" s="25" t="str">
        <f t="shared" si="19"/>
        <v/>
      </c>
      <c r="Z262" s="24" t="str">
        <f>IF(B262="","",COUNTIFS(Comisia!$B$5:$B$1004,B262,Comisia!$D$5:$D$1004,"&lt;&gt;Invitat"))</f>
        <v/>
      </c>
      <c r="AA262" s="17" t="str">
        <f>IF(B262="","",TRIM(IF(COUNTIF($B$5:$B$504,B262)&gt;1,"Număr dublat. ","")&amp;IF(OR(E262="",J262=""),"Completează lucrarea și executantul. ","")&amp;IF(COUNTIFS(Comisia!$B$5:$B$1004,B262,Comisia!$D$5:$D$1004,"Președinte")&lt;&gt;1,"Comisia trebuie să aibă un președinte. ","")&amp;IF(AND(K262&lt;&gt;"",D262="La terminarea lucrărilor",N(Z262)&lt;3),"Comisia are mai puțin de 3 membri (HG 343/2017, art. 11). ","")&amp;IF(AND(Q262="Admisă",COUNTIFS(Constatări!$B$5:$B$1004,B262,Constatări!$K$5:$K$1004,"&lt;&gt;Remediat",Constatări!$F$5:$F$1004,"&lt;&gt;Minoră")&gt;0),"Recepția nu poate fi admisă cu defecte care afectează utilizarea nerezolvate (art. 18). ","")&amp;IF(AND(D262="De suspendare a recepției",Q262&lt;&gt;"Suspendată"),"La un PV de suspendare, decizia este «Suspendată». ","")&amp;IF(AND(Q262&lt;&gt;"",Q262&lt;&gt;"Suspendată",NOT(ISNUMBER(R262)),ISNUMBER(C262),Azi&gt;C262+3),"Investitorul nu a aprobat decizia în 3 zile (art. 19). ","")&amp;IF(AND(ISNUMBER(R262),ISNUMBER(C262),R262&gt;C262+3),"Aprobarea investitorului a venit după 3 zile. ","")&amp;IF(AND(Q262="Admisă",N(W262)&gt;0),N(W262)&amp;" constatări încă deschise: urmărește remedierea. ","")&amp;IF(AND(ISNUMBER(Y262),Azi&gt;=N(X262)-60,Azi&lt;=N(Y262)),"Garanția expiră: organizează recepția finală până la "&amp;RIGHT("0"&amp;DAY(Y262),2)&amp;"."&amp;RIGHT("0"&amp;MONTH(Y262),2)&amp;"."&amp;YEAR(Y262)&amp;". ","")))</f>
        <v/>
      </c>
    </row>
    <row r="263" spans="2:27" x14ac:dyDescent="0.2">
      <c r="B263" s="18"/>
      <c r="C263" s="19"/>
      <c r="D263" s="14"/>
      <c r="E263" s="14"/>
      <c r="F263" s="14"/>
      <c r="G263" s="14"/>
      <c r="H263" s="14"/>
      <c r="I263" s="14"/>
      <c r="J263" s="14"/>
      <c r="K263" s="14"/>
      <c r="L263" s="19"/>
      <c r="M263" s="19"/>
      <c r="N263" s="14"/>
      <c r="O263" s="20"/>
      <c r="P263" s="21"/>
      <c r="Q263" s="22"/>
      <c r="R263" s="19"/>
      <c r="S263" s="15"/>
      <c r="T263" s="14"/>
      <c r="U263" s="23" t="str">
        <f t="shared" si="16"/>
        <v/>
      </c>
      <c r="V263" s="23" t="str">
        <f t="shared" si="17"/>
        <v/>
      </c>
      <c r="W263" s="24" t="str">
        <f>IF(B263="","",COUNTIFS(Constatări!$B$5:$B$1004,B263,Constatări!$K$5:$K$1004,"&lt;&gt;Remediat"))</f>
        <v/>
      </c>
      <c r="X263" s="25" t="str">
        <f t="shared" si="18"/>
        <v/>
      </c>
      <c r="Y263" s="25" t="str">
        <f t="shared" si="19"/>
        <v/>
      </c>
      <c r="Z263" s="24" t="str">
        <f>IF(B263="","",COUNTIFS(Comisia!$B$5:$B$1004,B263,Comisia!$D$5:$D$1004,"&lt;&gt;Invitat"))</f>
        <v/>
      </c>
      <c r="AA263" s="17" t="str">
        <f>IF(B263="","",TRIM(IF(COUNTIF($B$5:$B$504,B263)&gt;1,"Număr dublat. ","")&amp;IF(OR(E263="",J263=""),"Completează lucrarea și executantul. ","")&amp;IF(COUNTIFS(Comisia!$B$5:$B$1004,B263,Comisia!$D$5:$D$1004,"Președinte")&lt;&gt;1,"Comisia trebuie să aibă un președinte. ","")&amp;IF(AND(K263&lt;&gt;"",D263="La terminarea lucrărilor",N(Z263)&lt;3),"Comisia are mai puțin de 3 membri (HG 343/2017, art. 11). ","")&amp;IF(AND(Q263="Admisă",COUNTIFS(Constatări!$B$5:$B$1004,B263,Constatări!$K$5:$K$1004,"&lt;&gt;Remediat",Constatări!$F$5:$F$1004,"&lt;&gt;Minoră")&gt;0),"Recepția nu poate fi admisă cu defecte care afectează utilizarea nerezolvate (art. 18). ","")&amp;IF(AND(D263="De suspendare a recepției",Q263&lt;&gt;"Suspendată"),"La un PV de suspendare, decizia este «Suspendată». ","")&amp;IF(AND(Q263&lt;&gt;"",Q263&lt;&gt;"Suspendată",NOT(ISNUMBER(R263)),ISNUMBER(C263),Azi&gt;C263+3),"Investitorul nu a aprobat decizia în 3 zile (art. 19). ","")&amp;IF(AND(ISNUMBER(R263),ISNUMBER(C263),R263&gt;C263+3),"Aprobarea investitorului a venit după 3 zile. ","")&amp;IF(AND(Q263="Admisă",N(W263)&gt;0),N(W263)&amp;" constatări încă deschise: urmărește remedierea. ","")&amp;IF(AND(ISNUMBER(Y263),Azi&gt;=N(X263)-60,Azi&lt;=N(Y263)),"Garanția expiră: organizează recepția finală până la "&amp;RIGHT("0"&amp;DAY(Y263),2)&amp;"."&amp;RIGHT("0"&amp;MONTH(Y263),2)&amp;"."&amp;YEAR(Y263)&amp;". ","")))</f>
        <v/>
      </c>
    </row>
    <row r="264" spans="2:27" x14ac:dyDescent="0.2">
      <c r="B264" s="18"/>
      <c r="C264" s="19"/>
      <c r="D264" s="14"/>
      <c r="E264" s="14"/>
      <c r="F264" s="14"/>
      <c r="G264" s="14"/>
      <c r="H264" s="14"/>
      <c r="I264" s="14"/>
      <c r="J264" s="14"/>
      <c r="K264" s="14"/>
      <c r="L264" s="19"/>
      <c r="M264" s="19"/>
      <c r="N264" s="14"/>
      <c r="O264" s="20"/>
      <c r="P264" s="21"/>
      <c r="Q264" s="22"/>
      <c r="R264" s="19"/>
      <c r="S264" s="15"/>
      <c r="T264" s="14"/>
      <c r="U264" s="23" t="str">
        <f t="shared" si="16"/>
        <v/>
      </c>
      <c r="V264" s="23" t="str">
        <f t="shared" si="17"/>
        <v/>
      </c>
      <c r="W264" s="24" t="str">
        <f>IF(B264="","",COUNTIFS(Constatări!$B$5:$B$1004,B264,Constatări!$K$5:$K$1004,"&lt;&gt;Remediat"))</f>
        <v/>
      </c>
      <c r="X264" s="25" t="str">
        <f t="shared" si="18"/>
        <v/>
      </c>
      <c r="Y264" s="25" t="str">
        <f t="shared" si="19"/>
        <v/>
      </c>
      <c r="Z264" s="24" t="str">
        <f>IF(B264="","",COUNTIFS(Comisia!$B$5:$B$1004,B264,Comisia!$D$5:$D$1004,"&lt;&gt;Invitat"))</f>
        <v/>
      </c>
      <c r="AA264" s="17" t="str">
        <f>IF(B264="","",TRIM(IF(COUNTIF($B$5:$B$504,B264)&gt;1,"Număr dublat. ","")&amp;IF(OR(E264="",J264=""),"Completează lucrarea și executantul. ","")&amp;IF(COUNTIFS(Comisia!$B$5:$B$1004,B264,Comisia!$D$5:$D$1004,"Președinte")&lt;&gt;1,"Comisia trebuie să aibă un președinte. ","")&amp;IF(AND(K264&lt;&gt;"",D264="La terminarea lucrărilor",N(Z264)&lt;3),"Comisia are mai puțin de 3 membri (HG 343/2017, art. 11). ","")&amp;IF(AND(Q264="Admisă",COUNTIFS(Constatări!$B$5:$B$1004,B264,Constatări!$K$5:$K$1004,"&lt;&gt;Remediat",Constatări!$F$5:$F$1004,"&lt;&gt;Minoră")&gt;0),"Recepția nu poate fi admisă cu defecte care afectează utilizarea nerezolvate (art. 18). ","")&amp;IF(AND(D264="De suspendare a recepției",Q264&lt;&gt;"Suspendată"),"La un PV de suspendare, decizia este «Suspendată». ","")&amp;IF(AND(Q264&lt;&gt;"",Q264&lt;&gt;"Suspendată",NOT(ISNUMBER(R264)),ISNUMBER(C264),Azi&gt;C264+3),"Investitorul nu a aprobat decizia în 3 zile (art. 19). ","")&amp;IF(AND(ISNUMBER(R264),ISNUMBER(C264),R264&gt;C264+3),"Aprobarea investitorului a venit după 3 zile. ","")&amp;IF(AND(Q264="Admisă",N(W264)&gt;0),N(W264)&amp;" constatări încă deschise: urmărește remedierea. ","")&amp;IF(AND(ISNUMBER(Y264),Azi&gt;=N(X264)-60,Azi&lt;=N(Y264)),"Garanția expiră: organizează recepția finală până la "&amp;RIGHT("0"&amp;DAY(Y264),2)&amp;"."&amp;RIGHT("0"&amp;MONTH(Y264),2)&amp;"."&amp;YEAR(Y264)&amp;". ","")))</f>
        <v/>
      </c>
    </row>
    <row r="265" spans="2:27" x14ac:dyDescent="0.2">
      <c r="B265" s="18"/>
      <c r="C265" s="19"/>
      <c r="D265" s="14"/>
      <c r="E265" s="14"/>
      <c r="F265" s="14"/>
      <c r="G265" s="14"/>
      <c r="H265" s="14"/>
      <c r="I265" s="14"/>
      <c r="J265" s="14"/>
      <c r="K265" s="14"/>
      <c r="L265" s="19"/>
      <c r="M265" s="19"/>
      <c r="N265" s="14"/>
      <c r="O265" s="20"/>
      <c r="P265" s="21"/>
      <c r="Q265" s="22"/>
      <c r="R265" s="19"/>
      <c r="S265" s="15"/>
      <c r="T265" s="14"/>
      <c r="U265" s="23" t="str">
        <f t="shared" si="16"/>
        <v/>
      </c>
      <c r="V265" s="23" t="str">
        <f t="shared" si="17"/>
        <v/>
      </c>
      <c r="W265" s="24" t="str">
        <f>IF(B265="","",COUNTIFS(Constatări!$B$5:$B$1004,B265,Constatări!$K$5:$K$1004,"&lt;&gt;Remediat"))</f>
        <v/>
      </c>
      <c r="X265" s="25" t="str">
        <f t="shared" si="18"/>
        <v/>
      </c>
      <c r="Y265" s="25" t="str">
        <f t="shared" si="19"/>
        <v/>
      </c>
      <c r="Z265" s="24" t="str">
        <f>IF(B265="","",COUNTIFS(Comisia!$B$5:$B$1004,B265,Comisia!$D$5:$D$1004,"&lt;&gt;Invitat"))</f>
        <v/>
      </c>
      <c r="AA265" s="17" t="str">
        <f>IF(B265="","",TRIM(IF(COUNTIF($B$5:$B$504,B265)&gt;1,"Număr dublat. ","")&amp;IF(OR(E265="",J265=""),"Completează lucrarea și executantul. ","")&amp;IF(COUNTIFS(Comisia!$B$5:$B$1004,B265,Comisia!$D$5:$D$1004,"Președinte")&lt;&gt;1,"Comisia trebuie să aibă un președinte. ","")&amp;IF(AND(K265&lt;&gt;"",D265="La terminarea lucrărilor",N(Z265)&lt;3),"Comisia are mai puțin de 3 membri (HG 343/2017, art. 11). ","")&amp;IF(AND(Q265="Admisă",COUNTIFS(Constatări!$B$5:$B$1004,B265,Constatări!$K$5:$K$1004,"&lt;&gt;Remediat",Constatări!$F$5:$F$1004,"&lt;&gt;Minoră")&gt;0),"Recepția nu poate fi admisă cu defecte care afectează utilizarea nerezolvate (art. 18). ","")&amp;IF(AND(D265="De suspendare a recepției",Q265&lt;&gt;"Suspendată"),"La un PV de suspendare, decizia este «Suspendată». ","")&amp;IF(AND(Q265&lt;&gt;"",Q265&lt;&gt;"Suspendată",NOT(ISNUMBER(R265)),ISNUMBER(C265),Azi&gt;C265+3),"Investitorul nu a aprobat decizia în 3 zile (art. 19). ","")&amp;IF(AND(ISNUMBER(R265),ISNUMBER(C265),R265&gt;C265+3),"Aprobarea investitorului a venit după 3 zile. ","")&amp;IF(AND(Q265="Admisă",N(W265)&gt;0),N(W265)&amp;" constatări încă deschise: urmărește remedierea. ","")&amp;IF(AND(ISNUMBER(Y265),Azi&gt;=N(X265)-60,Azi&lt;=N(Y265)),"Garanția expiră: organizează recepția finală până la "&amp;RIGHT("0"&amp;DAY(Y265),2)&amp;"."&amp;RIGHT("0"&amp;MONTH(Y265),2)&amp;"."&amp;YEAR(Y265)&amp;". ","")))</f>
        <v/>
      </c>
    </row>
    <row r="266" spans="2:27" x14ac:dyDescent="0.2">
      <c r="B266" s="18"/>
      <c r="C266" s="19"/>
      <c r="D266" s="14"/>
      <c r="E266" s="14"/>
      <c r="F266" s="14"/>
      <c r="G266" s="14"/>
      <c r="H266" s="14"/>
      <c r="I266" s="14"/>
      <c r="J266" s="14"/>
      <c r="K266" s="14"/>
      <c r="L266" s="19"/>
      <c r="M266" s="19"/>
      <c r="N266" s="14"/>
      <c r="O266" s="20"/>
      <c r="P266" s="21"/>
      <c r="Q266" s="22"/>
      <c r="R266" s="19"/>
      <c r="S266" s="15"/>
      <c r="T266" s="14"/>
      <c r="U266" s="23" t="str">
        <f t="shared" si="16"/>
        <v/>
      </c>
      <c r="V266" s="23" t="str">
        <f t="shared" si="17"/>
        <v/>
      </c>
      <c r="W266" s="24" t="str">
        <f>IF(B266="","",COUNTIFS(Constatări!$B$5:$B$1004,B266,Constatări!$K$5:$K$1004,"&lt;&gt;Remediat"))</f>
        <v/>
      </c>
      <c r="X266" s="25" t="str">
        <f t="shared" si="18"/>
        <v/>
      </c>
      <c r="Y266" s="25" t="str">
        <f t="shared" si="19"/>
        <v/>
      </c>
      <c r="Z266" s="24" t="str">
        <f>IF(B266="","",COUNTIFS(Comisia!$B$5:$B$1004,B266,Comisia!$D$5:$D$1004,"&lt;&gt;Invitat"))</f>
        <v/>
      </c>
      <c r="AA266" s="17" t="str">
        <f>IF(B266="","",TRIM(IF(COUNTIF($B$5:$B$504,B266)&gt;1,"Număr dublat. ","")&amp;IF(OR(E266="",J266=""),"Completează lucrarea și executantul. ","")&amp;IF(COUNTIFS(Comisia!$B$5:$B$1004,B266,Comisia!$D$5:$D$1004,"Președinte")&lt;&gt;1,"Comisia trebuie să aibă un președinte. ","")&amp;IF(AND(K266&lt;&gt;"",D266="La terminarea lucrărilor",N(Z266)&lt;3),"Comisia are mai puțin de 3 membri (HG 343/2017, art. 11). ","")&amp;IF(AND(Q266="Admisă",COUNTIFS(Constatări!$B$5:$B$1004,B266,Constatări!$K$5:$K$1004,"&lt;&gt;Remediat",Constatări!$F$5:$F$1004,"&lt;&gt;Minoră")&gt;0),"Recepția nu poate fi admisă cu defecte care afectează utilizarea nerezolvate (art. 18). ","")&amp;IF(AND(D266="De suspendare a recepției",Q266&lt;&gt;"Suspendată"),"La un PV de suspendare, decizia este «Suspendată». ","")&amp;IF(AND(Q266&lt;&gt;"",Q266&lt;&gt;"Suspendată",NOT(ISNUMBER(R266)),ISNUMBER(C266),Azi&gt;C266+3),"Investitorul nu a aprobat decizia în 3 zile (art. 19). ","")&amp;IF(AND(ISNUMBER(R266),ISNUMBER(C266),R266&gt;C266+3),"Aprobarea investitorului a venit după 3 zile. ","")&amp;IF(AND(Q266="Admisă",N(W266)&gt;0),N(W266)&amp;" constatări încă deschise: urmărește remedierea. ","")&amp;IF(AND(ISNUMBER(Y266),Azi&gt;=N(X266)-60,Azi&lt;=N(Y266)),"Garanția expiră: organizează recepția finală până la "&amp;RIGHT("0"&amp;DAY(Y266),2)&amp;"."&amp;RIGHT("0"&amp;MONTH(Y266),2)&amp;"."&amp;YEAR(Y266)&amp;". ","")))</f>
        <v/>
      </c>
    </row>
    <row r="267" spans="2:27" x14ac:dyDescent="0.2">
      <c r="B267" s="18"/>
      <c r="C267" s="19"/>
      <c r="D267" s="14"/>
      <c r="E267" s="14"/>
      <c r="F267" s="14"/>
      <c r="G267" s="14"/>
      <c r="H267" s="14"/>
      <c r="I267" s="14"/>
      <c r="J267" s="14"/>
      <c r="K267" s="14"/>
      <c r="L267" s="19"/>
      <c r="M267" s="19"/>
      <c r="N267" s="14"/>
      <c r="O267" s="20"/>
      <c r="P267" s="21"/>
      <c r="Q267" s="22"/>
      <c r="R267" s="19"/>
      <c r="S267" s="15"/>
      <c r="T267" s="14"/>
      <c r="U267" s="23" t="str">
        <f t="shared" si="16"/>
        <v/>
      </c>
      <c r="V267" s="23" t="str">
        <f t="shared" si="17"/>
        <v/>
      </c>
      <c r="W267" s="24" t="str">
        <f>IF(B267="","",COUNTIFS(Constatări!$B$5:$B$1004,B267,Constatări!$K$5:$K$1004,"&lt;&gt;Remediat"))</f>
        <v/>
      </c>
      <c r="X267" s="25" t="str">
        <f t="shared" si="18"/>
        <v/>
      </c>
      <c r="Y267" s="25" t="str">
        <f t="shared" si="19"/>
        <v/>
      </c>
      <c r="Z267" s="24" t="str">
        <f>IF(B267="","",COUNTIFS(Comisia!$B$5:$B$1004,B267,Comisia!$D$5:$D$1004,"&lt;&gt;Invitat"))</f>
        <v/>
      </c>
      <c r="AA267" s="17" t="str">
        <f>IF(B267="","",TRIM(IF(COUNTIF($B$5:$B$504,B267)&gt;1,"Număr dublat. ","")&amp;IF(OR(E267="",J267=""),"Completează lucrarea și executantul. ","")&amp;IF(COUNTIFS(Comisia!$B$5:$B$1004,B267,Comisia!$D$5:$D$1004,"Președinte")&lt;&gt;1,"Comisia trebuie să aibă un președinte. ","")&amp;IF(AND(K267&lt;&gt;"",D267="La terminarea lucrărilor",N(Z267)&lt;3),"Comisia are mai puțin de 3 membri (HG 343/2017, art. 11). ","")&amp;IF(AND(Q267="Admisă",COUNTIFS(Constatări!$B$5:$B$1004,B267,Constatări!$K$5:$K$1004,"&lt;&gt;Remediat",Constatări!$F$5:$F$1004,"&lt;&gt;Minoră")&gt;0),"Recepția nu poate fi admisă cu defecte care afectează utilizarea nerezolvate (art. 18). ","")&amp;IF(AND(D267="De suspendare a recepției",Q267&lt;&gt;"Suspendată"),"La un PV de suspendare, decizia este «Suspendată». ","")&amp;IF(AND(Q267&lt;&gt;"",Q267&lt;&gt;"Suspendată",NOT(ISNUMBER(R267)),ISNUMBER(C267),Azi&gt;C267+3),"Investitorul nu a aprobat decizia în 3 zile (art. 19). ","")&amp;IF(AND(ISNUMBER(R267),ISNUMBER(C267),R267&gt;C267+3),"Aprobarea investitorului a venit după 3 zile. ","")&amp;IF(AND(Q267="Admisă",N(W267)&gt;0),N(W267)&amp;" constatări încă deschise: urmărește remedierea. ","")&amp;IF(AND(ISNUMBER(Y267),Azi&gt;=N(X267)-60,Azi&lt;=N(Y267)),"Garanția expiră: organizează recepția finală până la "&amp;RIGHT("0"&amp;DAY(Y267),2)&amp;"."&amp;RIGHT("0"&amp;MONTH(Y267),2)&amp;"."&amp;YEAR(Y267)&amp;". ","")))</f>
        <v/>
      </c>
    </row>
    <row r="268" spans="2:27" x14ac:dyDescent="0.2">
      <c r="B268" s="18"/>
      <c r="C268" s="19"/>
      <c r="D268" s="14"/>
      <c r="E268" s="14"/>
      <c r="F268" s="14"/>
      <c r="G268" s="14"/>
      <c r="H268" s="14"/>
      <c r="I268" s="14"/>
      <c r="J268" s="14"/>
      <c r="K268" s="14"/>
      <c r="L268" s="19"/>
      <c r="M268" s="19"/>
      <c r="N268" s="14"/>
      <c r="O268" s="20"/>
      <c r="P268" s="21"/>
      <c r="Q268" s="22"/>
      <c r="R268" s="19"/>
      <c r="S268" s="15"/>
      <c r="T268" s="14"/>
      <c r="U268" s="23" t="str">
        <f t="shared" si="16"/>
        <v/>
      </c>
      <c r="V268" s="23" t="str">
        <f t="shared" si="17"/>
        <v/>
      </c>
      <c r="W268" s="24" t="str">
        <f>IF(B268="","",COUNTIFS(Constatări!$B$5:$B$1004,B268,Constatări!$K$5:$K$1004,"&lt;&gt;Remediat"))</f>
        <v/>
      </c>
      <c r="X268" s="25" t="str">
        <f t="shared" si="18"/>
        <v/>
      </c>
      <c r="Y268" s="25" t="str">
        <f t="shared" si="19"/>
        <v/>
      </c>
      <c r="Z268" s="24" t="str">
        <f>IF(B268="","",COUNTIFS(Comisia!$B$5:$B$1004,B268,Comisia!$D$5:$D$1004,"&lt;&gt;Invitat"))</f>
        <v/>
      </c>
      <c r="AA268" s="17" t="str">
        <f>IF(B268="","",TRIM(IF(COUNTIF($B$5:$B$504,B268)&gt;1,"Număr dublat. ","")&amp;IF(OR(E268="",J268=""),"Completează lucrarea și executantul. ","")&amp;IF(COUNTIFS(Comisia!$B$5:$B$1004,B268,Comisia!$D$5:$D$1004,"Președinte")&lt;&gt;1,"Comisia trebuie să aibă un președinte. ","")&amp;IF(AND(K268&lt;&gt;"",D268="La terminarea lucrărilor",N(Z268)&lt;3),"Comisia are mai puțin de 3 membri (HG 343/2017, art. 11). ","")&amp;IF(AND(Q268="Admisă",COUNTIFS(Constatări!$B$5:$B$1004,B268,Constatări!$K$5:$K$1004,"&lt;&gt;Remediat",Constatări!$F$5:$F$1004,"&lt;&gt;Minoră")&gt;0),"Recepția nu poate fi admisă cu defecte care afectează utilizarea nerezolvate (art. 18). ","")&amp;IF(AND(D268="De suspendare a recepției",Q268&lt;&gt;"Suspendată"),"La un PV de suspendare, decizia este «Suspendată». ","")&amp;IF(AND(Q268&lt;&gt;"",Q268&lt;&gt;"Suspendată",NOT(ISNUMBER(R268)),ISNUMBER(C268),Azi&gt;C268+3),"Investitorul nu a aprobat decizia în 3 zile (art. 19). ","")&amp;IF(AND(ISNUMBER(R268),ISNUMBER(C268),R268&gt;C268+3),"Aprobarea investitorului a venit după 3 zile. ","")&amp;IF(AND(Q268="Admisă",N(W268)&gt;0),N(W268)&amp;" constatări încă deschise: urmărește remedierea. ","")&amp;IF(AND(ISNUMBER(Y268),Azi&gt;=N(X268)-60,Azi&lt;=N(Y268)),"Garanția expiră: organizează recepția finală până la "&amp;RIGHT("0"&amp;DAY(Y268),2)&amp;"."&amp;RIGHT("0"&amp;MONTH(Y268),2)&amp;"."&amp;YEAR(Y268)&amp;". ","")))</f>
        <v/>
      </c>
    </row>
    <row r="269" spans="2:27" x14ac:dyDescent="0.2">
      <c r="B269" s="18"/>
      <c r="C269" s="19"/>
      <c r="D269" s="14"/>
      <c r="E269" s="14"/>
      <c r="F269" s="14"/>
      <c r="G269" s="14"/>
      <c r="H269" s="14"/>
      <c r="I269" s="14"/>
      <c r="J269" s="14"/>
      <c r="K269" s="14"/>
      <c r="L269" s="19"/>
      <c r="M269" s="19"/>
      <c r="N269" s="14"/>
      <c r="O269" s="20"/>
      <c r="P269" s="21"/>
      <c r="Q269" s="22"/>
      <c r="R269" s="19"/>
      <c r="S269" s="15"/>
      <c r="T269" s="14"/>
      <c r="U269" s="23" t="str">
        <f t="shared" si="16"/>
        <v/>
      </c>
      <c r="V269" s="23" t="str">
        <f t="shared" si="17"/>
        <v/>
      </c>
      <c r="W269" s="24" t="str">
        <f>IF(B269="","",COUNTIFS(Constatări!$B$5:$B$1004,B269,Constatări!$K$5:$K$1004,"&lt;&gt;Remediat"))</f>
        <v/>
      </c>
      <c r="X269" s="25" t="str">
        <f t="shared" si="18"/>
        <v/>
      </c>
      <c r="Y269" s="25" t="str">
        <f t="shared" si="19"/>
        <v/>
      </c>
      <c r="Z269" s="24" t="str">
        <f>IF(B269="","",COUNTIFS(Comisia!$B$5:$B$1004,B269,Comisia!$D$5:$D$1004,"&lt;&gt;Invitat"))</f>
        <v/>
      </c>
      <c r="AA269" s="17" t="str">
        <f>IF(B269="","",TRIM(IF(COUNTIF($B$5:$B$504,B269)&gt;1,"Număr dublat. ","")&amp;IF(OR(E269="",J269=""),"Completează lucrarea și executantul. ","")&amp;IF(COUNTIFS(Comisia!$B$5:$B$1004,B269,Comisia!$D$5:$D$1004,"Președinte")&lt;&gt;1,"Comisia trebuie să aibă un președinte. ","")&amp;IF(AND(K269&lt;&gt;"",D269="La terminarea lucrărilor",N(Z269)&lt;3),"Comisia are mai puțin de 3 membri (HG 343/2017, art. 11). ","")&amp;IF(AND(Q269="Admisă",COUNTIFS(Constatări!$B$5:$B$1004,B269,Constatări!$K$5:$K$1004,"&lt;&gt;Remediat",Constatări!$F$5:$F$1004,"&lt;&gt;Minoră")&gt;0),"Recepția nu poate fi admisă cu defecte care afectează utilizarea nerezolvate (art. 18). ","")&amp;IF(AND(D269="De suspendare a recepției",Q269&lt;&gt;"Suspendată"),"La un PV de suspendare, decizia este «Suspendată». ","")&amp;IF(AND(Q269&lt;&gt;"",Q269&lt;&gt;"Suspendată",NOT(ISNUMBER(R269)),ISNUMBER(C269),Azi&gt;C269+3),"Investitorul nu a aprobat decizia în 3 zile (art. 19). ","")&amp;IF(AND(ISNUMBER(R269),ISNUMBER(C269),R269&gt;C269+3),"Aprobarea investitorului a venit după 3 zile. ","")&amp;IF(AND(Q269="Admisă",N(W269)&gt;0),N(W269)&amp;" constatări încă deschise: urmărește remedierea. ","")&amp;IF(AND(ISNUMBER(Y269),Azi&gt;=N(X269)-60,Azi&lt;=N(Y269)),"Garanția expiră: organizează recepția finală până la "&amp;RIGHT("0"&amp;DAY(Y269),2)&amp;"."&amp;RIGHT("0"&amp;MONTH(Y269),2)&amp;"."&amp;YEAR(Y269)&amp;". ","")))</f>
        <v/>
      </c>
    </row>
    <row r="270" spans="2:27" x14ac:dyDescent="0.2">
      <c r="B270" s="18"/>
      <c r="C270" s="19"/>
      <c r="D270" s="14"/>
      <c r="E270" s="14"/>
      <c r="F270" s="14"/>
      <c r="G270" s="14"/>
      <c r="H270" s="14"/>
      <c r="I270" s="14"/>
      <c r="J270" s="14"/>
      <c r="K270" s="14"/>
      <c r="L270" s="19"/>
      <c r="M270" s="19"/>
      <c r="N270" s="14"/>
      <c r="O270" s="20"/>
      <c r="P270" s="21"/>
      <c r="Q270" s="22"/>
      <c r="R270" s="19"/>
      <c r="S270" s="15"/>
      <c r="T270" s="14"/>
      <c r="U270" s="23" t="str">
        <f t="shared" si="16"/>
        <v/>
      </c>
      <c r="V270" s="23" t="str">
        <f t="shared" si="17"/>
        <v/>
      </c>
      <c r="W270" s="24" t="str">
        <f>IF(B270="","",COUNTIFS(Constatări!$B$5:$B$1004,B270,Constatări!$K$5:$K$1004,"&lt;&gt;Remediat"))</f>
        <v/>
      </c>
      <c r="X270" s="25" t="str">
        <f t="shared" si="18"/>
        <v/>
      </c>
      <c r="Y270" s="25" t="str">
        <f t="shared" si="19"/>
        <v/>
      </c>
      <c r="Z270" s="24" t="str">
        <f>IF(B270="","",COUNTIFS(Comisia!$B$5:$B$1004,B270,Comisia!$D$5:$D$1004,"&lt;&gt;Invitat"))</f>
        <v/>
      </c>
      <c r="AA270" s="17" t="str">
        <f>IF(B270="","",TRIM(IF(COUNTIF($B$5:$B$504,B270)&gt;1,"Număr dublat. ","")&amp;IF(OR(E270="",J270=""),"Completează lucrarea și executantul. ","")&amp;IF(COUNTIFS(Comisia!$B$5:$B$1004,B270,Comisia!$D$5:$D$1004,"Președinte")&lt;&gt;1,"Comisia trebuie să aibă un președinte. ","")&amp;IF(AND(K270&lt;&gt;"",D270="La terminarea lucrărilor",N(Z270)&lt;3),"Comisia are mai puțin de 3 membri (HG 343/2017, art. 11). ","")&amp;IF(AND(Q270="Admisă",COUNTIFS(Constatări!$B$5:$B$1004,B270,Constatări!$K$5:$K$1004,"&lt;&gt;Remediat",Constatări!$F$5:$F$1004,"&lt;&gt;Minoră")&gt;0),"Recepția nu poate fi admisă cu defecte care afectează utilizarea nerezolvate (art. 18). ","")&amp;IF(AND(D270="De suspendare a recepției",Q270&lt;&gt;"Suspendată"),"La un PV de suspendare, decizia este «Suspendată». ","")&amp;IF(AND(Q270&lt;&gt;"",Q270&lt;&gt;"Suspendată",NOT(ISNUMBER(R270)),ISNUMBER(C270),Azi&gt;C270+3),"Investitorul nu a aprobat decizia în 3 zile (art. 19). ","")&amp;IF(AND(ISNUMBER(R270),ISNUMBER(C270),R270&gt;C270+3),"Aprobarea investitorului a venit după 3 zile. ","")&amp;IF(AND(Q270="Admisă",N(W270)&gt;0),N(W270)&amp;" constatări încă deschise: urmărește remedierea. ","")&amp;IF(AND(ISNUMBER(Y270),Azi&gt;=N(X270)-60,Azi&lt;=N(Y270)),"Garanția expiră: organizează recepția finală până la "&amp;RIGHT("0"&amp;DAY(Y270),2)&amp;"."&amp;RIGHT("0"&amp;MONTH(Y270),2)&amp;"."&amp;YEAR(Y270)&amp;". ","")))</f>
        <v/>
      </c>
    </row>
    <row r="271" spans="2:27" x14ac:dyDescent="0.2">
      <c r="B271" s="18"/>
      <c r="C271" s="19"/>
      <c r="D271" s="14"/>
      <c r="E271" s="14"/>
      <c r="F271" s="14"/>
      <c r="G271" s="14"/>
      <c r="H271" s="14"/>
      <c r="I271" s="14"/>
      <c r="J271" s="14"/>
      <c r="K271" s="14"/>
      <c r="L271" s="19"/>
      <c r="M271" s="19"/>
      <c r="N271" s="14"/>
      <c r="O271" s="20"/>
      <c r="P271" s="21"/>
      <c r="Q271" s="22"/>
      <c r="R271" s="19"/>
      <c r="S271" s="15"/>
      <c r="T271" s="14"/>
      <c r="U271" s="23" t="str">
        <f t="shared" si="16"/>
        <v/>
      </c>
      <c r="V271" s="23" t="str">
        <f t="shared" si="17"/>
        <v/>
      </c>
      <c r="W271" s="24" t="str">
        <f>IF(B271="","",COUNTIFS(Constatări!$B$5:$B$1004,B271,Constatări!$K$5:$K$1004,"&lt;&gt;Remediat"))</f>
        <v/>
      </c>
      <c r="X271" s="25" t="str">
        <f t="shared" si="18"/>
        <v/>
      </c>
      <c r="Y271" s="25" t="str">
        <f t="shared" si="19"/>
        <v/>
      </c>
      <c r="Z271" s="24" t="str">
        <f>IF(B271="","",COUNTIFS(Comisia!$B$5:$B$1004,B271,Comisia!$D$5:$D$1004,"&lt;&gt;Invitat"))</f>
        <v/>
      </c>
      <c r="AA271" s="17" t="str">
        <f>IF(B271="","",TRIM(IF(COUNTIF($B$5:$B$504,B271)&gt;1,"Număr dublat. ","")&amp;IF(OR(E271="",J271=""),"Completează lucrarea și executantul. ","")&amp;IF(COUNTIFS(Comisia!$B$5:$B$1004,B271,Comisia!$D$5:$D$1004,"Președinte")&lt;&gt;1,"Comisia trebuie să aibă un președinte. ","")&amp;IF(AND(K271&lt;&gt;"",D271="La terminarea lucrărilor",N(Z271)&lt;3),"Comisia are mai puțin de 3 membri (HG 343/2017, art. 11). ","")&amp;IF(AND(Q271="Admisă",COUNTIFS(Constatări!$B$5:$B$1004,B271,Constatări!$K$5:$K$1004,"&lt;&gt;Remediat",Constatări!$F$5:$F$1004,"&lt;&gt;Minoră")&gt;0),"Recepția nu poate fi admisă cu defecte care afectează utilizarea nerezolvate (art. 18). ","")&amp;IF(AND(D271="De suspendare a recepției",Q271&lt;&gt;"Suspendată"),"La un PV de suspendare, decizia este «Suspendată». ","")&amp;IF(AND(Q271&lt;&gt;"",Q271&lt;&gt;"Suspendată",NOT(ISNUMBER(R271)),ISNUMBER(C271),Azi&gt;C271+3),"Investitorul nu a aprobat decizia în 3 zile (art. 19). ","")&amp;IF(AND(ISNUMBER(R271),ISNUMBER(C271),R271&gt;C271+3),"Aprobarea investitorului a venit după 3 zile. ","")&amp;IF(AND(Q271="Admisă",N(W271)&gt;0),N(W271)&amp;" constatări încă deschise: urmărește remedierea. ","")&amp;IF(AND(ISNUMBER(Y271),Azi&gt;=N(X271)-60,Azi&lt;=N(Y271)),"Garanția expiră: organizează recepția finală până la "&amp;RIGHT("0"&amp;DAY(Y271),2)&amp;"."&amp;RIGHT("0"&amp;MONTH(Y271),2)&amp;"."&amp;YEAR(Y271)&amp;". ","")))</f>
        <v/>
      </c>
    </row>
    <row r="272" spans="2:27" x14ac:dyDescent="0.2">
      <c r="B272" s="18"/>
      <c r="C272" s="19"/>
      <c r="D272" s="14"/>
      <c r="E272" s="14"/>
      <c r="F272" s="14"/>
      <c r="G272" s="14"/>
      <c r="H272" s="14"/>
      <c r="I272" s="14"/>
      <c r="J272" s="14"/>
      <c r="K272" s="14"/>
      <c r="L272" s="19"/>
      <c r="M272" s="19"/>
      <c r="N272" s="14"/>
      <c r="O272" s="20"/>
      <c r="P272" s="21"/>
      <c r="Q272" s="22"/>
      <c r="R272" s="19"/>
      <c r="S272" s="15"/>
      <c r="T272" s="14"/>
      <c r="U272" s="23" t="str">
        <f t="shared" si="16"/>
        <v/>
      </c>
      <c r="V272" s="23" t="str">
        <f t="shared" si="17"/>
        <v/>
      </c>
      <c r="W272" s="24" t="str">
        <f>IF(B272="","",COUNTIFS(Constatări!$B$5:$B$1004,B272,Constatări!$K$5:$K$1004,"&lt;&gt;Remediat"))</f>
        <v/>
      </c>
      <c r="X272" s="25" t="str">
        <f t="shared" si="18"/>
        <v/>
      </c>
      <c r="Y272" s="25" t="str">
        <f t="shared" si="19"/>
        <v/>
      </c>
      <c r="Z272" s="24" t="str">
        <f>IF(B272="","",COUNTIFS(Comisia!$B$5:$B$1004,B272,Comisia!$D$5:$D$1004,"&lt;&gt;Invitat"))</f>
        <v/>
      </c>
      <c r="AA272" s="17" t="str">
        <f>IF(B272="","",TRIM(IF(COUNTIF($B$5:$B$504,B272)&gt;1,"Număr dublat. ","")&amp;IF(OR(E272="",J272=""),"Completează lucrarea și executantul. ","")&amp;IF(COUNTIFS(Comisia!$B$5:$B$1004,B272,Comisia!$D$5:$D$1004,"Președinte")&lt;&gt;1,"Comisia trebuie să aibă un președinte. ","")&amp;IF(AND(K272&lt;&gt;"",D272="La terminarea lucrărilor",N(Z272)&lt;3),"Comisia are mai puțin de 3 membri (HG 343/2017, art. 11). ","")&amp;IF(AND(Q272="Admisă",COUNTIFS(Constatări!$B$5:$B$1004,B272,Constatări!$K$5:$K$1004,"&lt;&gt;Remediat",Constatări!$F$5:$F$1004,"&lt;&gt;Minoră")&gt;0),"Recepția nu poate fi admisă cu defecte care afectează utilizarea nerezolvate (art. 18). ","")&amp;IF(AND(D272="De suspendare a recepției",Q272&lt;&gt;"Suspendată"),"La un PV de suspendare, decizia este «Suspendată». ","")&amp;IF(AND(Q272&lt;&gt;"",Q272&lt;&gt;"Suspendată",NOT(ISNUMBER(R272)),ISNUMBER(C272),Azi&gt;C272+3),"Investitorul nu a aprobat decizia în 3 zile (art. 19). ","")&amp;IF(AND(ISNUMBER(R272),ISNUMBER(C272),R272&gt;C272+3),"Aprobarea investitorului a venit după 3 zile. ","")&amp;IF(AND(Q272="Admisă",N(W272)&gt;0),N(W272)&amp;" constatări încă deschise: urmărește remedierea. ","")&amp;IF(AND(ISNUMBER(Y272),Azi&gt;=N(X272)-60,Azi&lt;=N(Y272)),"Garanția expiră: organizează recepția finală până la "&amp;RIGHT("0"&amp;DAY(Y272),2)&amp;"."&amp;RIGHT("0"&amp;MONTH(Y272),2)&amp;"."&amp;YEAR(Y272)&amp;". ","")))</f>
        <v/>
      </c>
    </row>
    <row r="273" spans="2:27" x14ac:dyDescent="0.2">
      <c r="B273" s="18"/>
      <c r="C273" s="19"/>
      <c r="D273" s="14"/>
      <c r="E273" s="14"/>
      <c r="F273" s="14"/>
      <c r="G273" s="14"/>
      <c r="H273" s="14"/>
      <c r="I273" s="14"/>
      <c r="J273" s="14"/>
      <c r="K273" s="14"/>
      <c r="L273" s="19"/>
      <c r="M273" s="19"/>
      <c r="N273" s="14"/>
      <c r="O273" s="20"/>
      <c r="P273" s="21"/>
      <c r="Q273" s="22"/>
      <c r="R273" s="19"/>
      <c r="S273" s="15"/>
      <c r="T273" s="14"/>
      <c r="U273" s="23" t="str">
        <f t="shared" si="16"/>
        <v/>
      </c>
      <c r="V273" s="23" t="str">
        <f t="shared" si="17"/>
        <v/>
      </c>
      <c r="W273" s="24" t="str">
        <f>IF(B273="","",COUNTIFS(Constatări!$B$5:$B$1004,B273,Constatări!$K$5:$K$1004,"&lt;&gt;Remediat"))</f>
        <v/>
      </c>
      <c r="X273" s="25" t="str">
        <f t="shared" si="18"/>
        <v/>
      </c>
      <c r="Y273" s="25" t="str">
        <f t="shared" si="19"/>
        <v/>
      </c>
      <c r="Z273" s="24" t="str">
        <f>IF(B273="","",COUNTIFS(Comisia!$B$5:$B$1004,B273,Comisia!$D$5:$D$1004,"&lt;&gt;Invitat"))</f>
        <v/>
      </c>
      <c r="AA273" s="17" t="str">
        <f>IF(B273="","",TRIM(IF(COUNTIF($B$5:$B$504,B273)&gt;1,"Număr dublat. ","")&amp;IF(OR(E273="",J273=""),"Completează lucrarea și executantul. ","")&amp;IF(COUNTIFS(Comisia!$B$5:$B$1004,B273,Comisia!$D$5:$D$1004,"Președinte")&lt;&gt;1,"Comisia trebuie să aibă un președinte. ","")&amp;IF(AND(K273&lt;&gt;"",D273="La terminarea lucrărilor",N(Z273)&lt;3),"Comisia are mai puțin de 3 membri (HG 343/2017, art. 11). ","")&amp;IF(AND(Q273="Admisă",COUNTIFS(Constatări!$B$5:$B$1004,B273,Constatări!$K$5:$K$1004,"&lt;&gt;Remediat",Constatări!$F$5:$F$1004,"&lt;&gt;Minoră")&gt;0),"Recepția nu poate fi admisă cu defecte care afectează utilizarea nerezolvate (art. 18). ","")&amp;IF(AND(D273="De suspendare a recepției",Q273&lt;&gt;"Suspendată"),"La un PV de suspendare, decizia este «Suspendată». ","")&amp;IF(AND(Q273&lt;&gt;"",Q273&lt;&gt;"Suspendată",NOT(ISNUMBER(R273)),ISNUMBER(C273),Azi&gt;C273+3),"Investitorul nu a aprobat decizia în 3 zile (art. 19). ","")&amp;IF(AND(ISNUMBER(R273),ISNUMBER(C273),R273&gt;C273+3),"Aprobarea investitorului a venit după 3 zile. ","")&amp;IF(AND(Q273="Admisă",N(W273)&gt;0),N(W273)&amp;" constatări încă deschise: urmărește remedierea. ","")&amp;IF(AND(ISNUMBER(Y273),Azi&gt;=N(X273)-60,Azi&lt;=N(Y273)),"Garanția expiră: organizează recepția finală până la "&amp;RIGHT("0"&amp;DAY(Y273),2)&amp;"."&amp;RIGHT("0"&amp;MONTH(Y273),2)&amp;"."&amp;YEAR(Y273)&amp;". ","")))</f>
        <v/>
      </c>
    </row>
    <row r="274" spans="2:27" x14ac:dyDescent="0.2">
      <c r="B274" s="18"/>
      <c r="C274" s="19"/>
      <c r="D274" s="14"/>
      <c r="E274" s="14"/>
      <c r="F274" s="14"/>
      <c r="G274" s="14"/>
      <c r="H274" s="14"/>
      <c r="I274" s="14"/>
      <c r="J274" s="14"/>
      <c r="K274" s="14"/>
      <c r="L274" s="19"/>
      <c r="M274" s="19"/>
      <c r="N274" s="14"/>
      <c r="O274" s="20"/>
      <c r="P274" s="21"/>
      <c r="Q274" s="22"/>
      <c r="R274" s="19"/>
      <c r="S274" s="15"/>
      <c r="T274" s="14"/>
      <c r="U274" s="23" t="str">
        <f t="shared" si="16"/>
        <v/>
      </c>
      <c r="V274" s="23" t="str">
        <f t="shared" si="17"/>
        <v/>
      </c>
      <c r="W274" s="24" t="str">
        <f>IF(B274="","",COUNTIFS(Constatări!$B$5:$B$1004,B274,Constatări!$K$5:$K$1004,"&lt;&gt;Remediat"))</f>
        <v/>
      </c>
      <c r="X274" s="25" t="str">
        <f t="shared" si="18"/>
        <v/>
      </c>
      <c r="Y274" s="25" t="str">
        <f t="shared" si="19"/>
        <v/>
      </c>
      <c r="Z274" s="24" t="str">
        <f>IF(B274="","",COUNTIFS(Comisia!$B$5:$B$1004,B274,Comisia!$D$5:$D$1004,"&lt;&gt;Invitat"))</f>
        <v/>
      </c>
      <c r="AA274" s="17" t="str">
        <f>IF(B274="","",TRIM(IF(COUNTIF($B$5:$B$504,B274)&gt;1,"Număr dublat. ","")&amp;IF(OR(E274="",J274=""),"Completează lucrarea și executantul. ","")&amp;IF(COUNTIFS(Comisia!$B$5:$B$1004,B274,Comisia!$D$5:$D$1004,"Președinte")&lt;&gt;1,"Comisia trebuie să aibă un președinte. ","")&amp;IF(AND(K274&lt;&gt;"",D274="La terminarea lucrărilor",N(Z274)&lt;3),"Comisia are mai puțin de 3 membri (HG 343/2017, art. 11). ","")&amp;IF(AND(Q274="Admisă",COUNTIFS(Constatări!$B$5:$B$1004,B274,Constatări!$K$5:$K$1004,"&lt;&gt;Remediat",Constatări!$F$5:$F$1004,"&lt;&gt;Minoră")&gt;0),"Recepția nu poate fi admisă cu defecte care afectează utilizarea nerezolvate (art. 18). ","")&amp;IF(AND(D274="De suspendare a recepției",Q274&lt;&gt;"Suspendată"),"La un PV de suspendare, decizia este «Suspendată». ","")&amp;IF(AND(Q274&lt;&gt;"",Q274&lt;&gt;"Suspendată",NOT(ISNUMBER(R274)),ISNUMBER(C274),Azi&gt;C274+3),"Investitorul nu a aprobat decizia în 3 zile (art. 19). ","")&amp;IF(AND(ISNUMBER(R274),ISNUMBER(C274),R274&gt;C274+3),"Aprobarea investitorului a venit după 3 zile. ","")&amp;IF(AND(Q274="Admisă",N(W274)&gt;0),N(W274)&amp;" constatări încă deschise: urmărește remedierea. ","")&amp;IF(AND(ISNUMBER(Y274),Azi&gt;=N(X274)-60,Azi&lt;=N(Y274)),"Garanția expiră: organizează recepția finală până la "&amp;RIGHT("0"&amp;DAY(Y274),2)&amp;"."&amp;RIGHT("0"&amp;MONTH(Y274),2)&amp;"."&amp;YEAR(Y274)&amp;". ","")))</f>
        <v/>
      </c>
    </row>
    <row r="275" spans="2:27" x14ac:dyDescent="0.2">
      <c r="B275" s="18"/>
      <c r="C275" s="19"/>
      <c r="D275" s="14"/>
      <c r="E275" s="14"/>
      <c r="F275" s="14"/>
      <c r="G275" s="14"/>
      <c r="H275" s="14"/>
      <c r="I275" s="14"/>
      <c r="J275" s="14"/>
      <c r="K275" s="14"/>
      <c r="L275" s="19"/>
      <c r="M275" s="19"/>
      <c r="N275" s="14"/>
      <c r="O275" s="20"/>
      <c r="P275" s="21"/>
      <c r="Q275" s="22"/>
      <c r="R275" s="19"/>
      <c r="S275" s="15"/>
      <c r="T275" s="14"/>
      <c r="U275" s="23" t="str">
        <f t="shared" si="16"/>
        <v/>
      </c>
      <c r="V275" s="23" t="str">
        <f t="shared" si="17"/>
        <v/>
      </c>
      <c r="W275" s="24" t="str">
        <f>IF(B275="","",COUNTIFS(Constatări!$B$5:$B$1004,B275,Constatări!$K$5:$K$1004,"&lt;&gt;Remediat"))</f>
        <v/>
      </c>
      <c r="X275" s="25" t="str">
        <f t="shared" si="18"/>
        <v/>
      </c>
      <c r="Y275" s="25" t="str">
        <f t="shared" si="19"/>
        <v/>
      </c>
      <c r="Z275" s="24" t="str">
        <f>IF(B275="","",COUNTIFS(Comisia!$B$5:$B$1004,B275,Comisia!$D$5:$D$1004,"&lt;&gt;Invitat"))</f>
        <v/>
      </c>
      <c r="AA275" s="17" t="str">
        <f>IF(B275="","",TRIM(IF(COUNTIF($B$5:$B$504,B275)&gt;1,"Număr dublat. ","")&amp;IF(OR(E275="",J275=""),"Completează lucrarea și executantul. ","")&amp;IF(COUNTIFS(Comisia!$B$5:$B$1004,B275,Comisia!$D$5:$D$1004,"Președinte")&lt;&gt;1,"Comisia trebuie să aibă un președinte. ","")&amp;IF(AND(K275&lt;&gt;"",D275="La terminarea lucrărilor",N(Z275)&lt;3),"Comisia are mai puțin de 3 membri (HG 343/2017, art. 11). ","")&amp;IF(AND(Q275="Admisă",COUNTIFS(Constatări!$B$5:$B$1004,B275,Constatări!$K$5:$K$1004,"&lt;&gt;Remediat",Constatări!$F$5:$F$1004,"&lt;&gt;Minoră")&gt;0),"Recepția nu poate fi admisă cu defecte care afectează utilizarea nerezolvate (art. 18). ","")&amp;IF(AND(D275="De suspendare a recepției",Q275&lt;&gt;"Suspendată"),"La un PV de suspendare, decizia este «Suspendată». ","")&amp;IF(AND(Q275&lt;&gt;"",Q275&lt;&gt;"Suspendată",NOT(ISNUMBER(R275)),ISNUMBER(C275),Azi&gt;C275+3),"Investitorul nu a aprobat decizia în 3 zile (art. 19). ","")&amp;IF(AND(ISNUMBER(R275),ISNUMBER(C275),R275&gt;C275+3),"Aprobarea investitorului a venit după 3 zile. ","")&amp;IF(AND(Q275="Admisă",N(W275)&gt;0),N(W275)&amp;" constatări încă deschise: urmărește remedierea. ","")&amp;IF(AND(ISNUMBER(Y275),Azi&gt;=N(X275)-60,Azi&lt;=N(Y275)),"Garanția expiră: organizează recepția finală până la "&amp;RIGHT("0"&amp;DAY(Y275),2)&amp;"."&amp;RIGHT("0"&amp;MONTH(Y275),2)&amp;"."&amp;YEAR(Y275)&amp;". ","")))</f>
        <v/>
      </c>
    </row>
    <row r="276" spans="2:27" x14ac:dyDescent="0.2">
      <c r="B276" s="18"/>
      <c r="C276" s="19"/>
      <c r="D276" s="14"/>
      <c r="E276" s="14"/>
      <c r="F276" s="14"/>
      <c r="G276" s="14"/>
      <c r="H276" s="14"/>
      <c r="I276" s="14"/>
      <c r="J276" s="14"/>
      <c r="K276" s="14"/>
      <c r="L276" s="19"/>
      <c r="M276" s="19"/>
      <c r="N276" s="14"/>
      <c r="O276" s="20"/>
      <c r="P276" s="21"/>
      <c r="Q276" s="22"/>
      <c r="R276" s="19"/>
      <c r="S276" s="15"/>
      <c r="T276" s="14"/>
      <c r="U276" s="23" t="str">
        <f t="shared" si="16"/>
        <v/>
      </c>
      <c r="V276" s="23" t="str">
        <f t="shared" si="17"/>
        <v/>
      </c>
      <c r="W276" s="24" t="str">
        <f>IF(B276="","",COUNTIFS(Constatări!$B$5:$B$1004,B276,Constatări!$K$5:$K$1004,"&lt;&gt;Remediat"))</f>
        <v/>
      </c>
      <c r="X276" s="25" t="str">
        <f t="shared" si="18"/>
        <v/>
      </c>
      <c r="Y276" s="25" t="str">
        <f t="shared" si="19"/>
        <v/>
      </c>
      <c r="Z276" s="24" t="str">
        <f>IF(B276="","",COUNTIFS(Comisia!$B$5:$B$1004,B276,Comisia!$D$5:$D$1004,"&lt;&gt;Invitat"))</f>
        <v/>
      </c>
      <c r="AA276" s="17" t="str">
        <f>IF(B276="","",TRIM(IF(COUNTIF($B$5:$B$504,B276)&gt;1,"Număr dublat. ","")&amp;IF(OR(E276="",J276=""),"Completează lucrarea și executantul. ","")&amp;IF(COUNTIFS(Comisia!$B$5:$B$1004,B276,Comisia!$D$5:$D$1004,"Președinte")&lt;&gt;1,"Comisia trebuie să aibă un președinte. ","")&amp;IF(AND(K276&lt;&gt;"",D276="La terminarea lucrărilor",N(Z276)&lt;3),"Comisia are mai puțin de 3 membri (HG 343/2017, art. 11). ","")&amp;IF(AND(Q276="Admisă",COUNTIFS(Constatări!$B$5:$B$1004,B276,Constatări!$K$5:$K$1004,"&lt;&gt;Remediat",Constatări!$F$5:$F$1004,"&lt;&gt;Minoră")&gt;0),"Recepția nu poate fi admisă cu defecte care afectează utilizarea nerezolvate (art. 18). ","")&amp;IF(AND(D276="De suspendare a recepției",Q276&lt;&gt;"Suspendată"),"La un PV de suspendare, decizia este «Suspendată». ","")&amp;IF(AND(Q276&lt;&gt;"",Q276&lt;&gt;"Suspendată",NOT(ISNUMBER(R276)),ISNUMBER(C276),Azi&gt;C276+3),"Investitorul nu a aprobat decizia în 3 zile (art. 19). ","")&amp;IF(AND(ISNUMBER(R276),ISNUMBER(C276),R276&gt;C276+3),"Aprobarea investitorului a venit după 3 zile. ","")&amp;IF(AND(Q276="Admisă",N(W276)&gt;0),N(W276)&amp;" constatări încă deschise: urmărește remedierea. ","")&amp;IF(AND(ISNUMBER(Y276),Azi&gt;=N(X276)-60,Azi&lt;=N(Y276)),"Garanția expiră: organizează recepția finală până la "&amp;RIGHT("0"&amp;DAY(Y276),2)&amp;"."&amp;RIGHT("0"&amp;MONTH(Y276),2)&amp;"."&amp;YEAR(Y276)&amp;". ","")))</f>
        <v/>
      </c>
    </row>
    <row r="277" spans="2:27" x14ac:dyDescent="0.2">
      <c r="B277" s="18"/>
      <c r="C277" s="19"/>
      <c r="D277" s="14"/>
      <c r="E277" s="14"/>
      <c r="F277" s="14"/>
      <c r="G277" s="14"/>
      <c r="H277" s="14"/>
      <c r="I277" s="14"/>
      <c r="J277" s="14"/>
      <c r="K277" s="14"/>
      <c r="L277" s="19"/>
      <c r="M277" s="19"/>
      <c r="N277" s="14"/>
      <c r="O277" s="20"/>
      <c r="P277" s="21"/>
      <c r="Q277" s="22"/>
      <c r="R277" s="19"/>
      <c r="S277" s="15"/>
      <c r="T277" s="14"/>
      <c r="U277" s="23" t="str">
        <f t="shared" si="16"/>
        <v/>
      </c>
      <c r="V277" s="23" t="str">
        <f t="shared" si="17"/>
        <v/>
      </c>
      <c r="W277" s="24" t="str">
        <f>IF(B277="","",COUNTIFS(Constatări!$B$5:$B$1004,B277,Constatări!$K$5:$K$1004,"&lt;&gt;Remediat"))</f>
        <v/>
      </c>
      <c r="X277" s="25" t="str">
        <f t="shared" si="18"/>
        <v/>
      </c>
      <c r="Y277" s="25" t="str">
        <f t="shared" si="19"/>
        <v/>
      </c>
      <c r="Z277" s="24" t="str">
        <f>IF(B277="","",COUNTIFS(Comisia!$B$5:$B$1004,B277,Comisia!$D$5:$D$1004,"&lt;&gt;Invitat"))</f>
        <v/>
      </c>
      <c r="AA277" s="17" t="str">
        <f>IF(B277="","",TRIM(IF(COUNTIF($B$5:$B$504,B277)&gt;1,"Număr dublat. ","")&amp;IF(OR(E277="",J277=""),"Completează lucrarea și executantul. ","")&amp;IF(COUNTIFS(Comisia!$B$5:$B$1004,B277,Comisia!$D$5:$D$1004,"Președinte")&lt;&gt;1,"Comisia trebuie să aibă un președinte. ","")&amp;IF(AND(K277&lt;&gt;"",D277="La terminarea lucrărilor",N(Z277)&lt;3),"Comisia are mai puțin de 3 membri (HG 343/2017, art. 11). ","")&amp;IF(AND(Q277="Admisă",COUNTIFS(Constatări!$B$5:$B$1004,B277,Constatări!$K$5:$K$1004,"&lt;&gt;Remediat",Constatări!$F$5:$F$1004,"&lt;&gt;Minoră")&gt;0),"Recepția nu poate fi admisă cu defecte care afectează utilizarea nerezolvate (art. 18). ","")&amp;IF(AND(D277="De suspendare a recepției",Q277&lt;&gt;"Suspendată"),"La un PV de suspendare, decizia este «Suspendată». ","")&amp;IF(AND(Q277&lt;&gt;"",Q277&lt;&gt;"Suspendată",NOT(ISNUMBER(R277)),ISNUMBER(C277),Azi&gt;C277+3),"Investitorul nu a aprobat decizia în 3 zile (art. 19). ","")&amp;IF(AND(ISNUMBER(R277),ISNUMBER(C277),R277&gt;C277+3),"Aprobarea investitorului a venit după 3 zile. ","")&amp;IF(AND(Q277="Admisă",N(W277)&gt;0),N(W277)&amp;" constatări încă deschise: urmărește remedierea. ","")&amp;IF(AND(ISNUMBER(Y277),Azi&gt;=N(X277)-60,Azi&lt;=N(Y277)),"Garanția expiră: organizează recepția finală până la "&amp;RIGHT("0"&amp;DAY(Y277),2)&amp;"."&amp;RIGHT("0"&amp;MONTH(Y277),2)&amp;"."&amp;YEAR(Y277)&amp;". ","")))</f>
        <v/>
      </c>
    </row>
    <row r="278" spans="2:27" x14ac:dyDescent="0.2">
      <c r="B278" s="18"/>
      <c r="C278" s="19"/>
      <c r="D278" s="14"/>
      <c r="E278" s="14"/>
      <c r="F278" s="14"/>
      <c r="G278" s="14"/>
      <c r="H278" s="14"/>
      <c r="I278" s="14"/>
      <c r="J278" s="14"/>
      <c r="K278" s="14"/>
      <c r="L278" s="19"/>
      <c r="M278" s="19"/>
      <c r="N278" s="14"/>
      <c r="O278" s="20"/>
      <c r="P278" s="21"/>
      <c r="Q278" s="22"/>
      <c r="R278" s="19"/>
      <c r="S278" s="15"/>
      <c r="T278" s="14"/>
      <c r="U278" s="23" t="str">
        <f t="shared" si="16"/>
        <v/>
      </c>
      <c r="V278" s="23" t="str">
        <f t="shared" si="17"/>
        <v/>
      </c>
      <c r="W278" s="24" t="str">
        <f>IF(B278="","",COUNTIFS(Constatări!$B$5:$B$1004,B278,Constatări!$K$5:$K$1004,"&lt;&gt;Remediat"))</f>
        <v/>
      </c>
      <c r="X278" s="25" t="str">
        <f t="shared" si="18"/>
        <v/>
      </c>
      <c r="Y278" s="25" t="str">
        <f t="shared" si="19"/>
        <v/>
      </c>
      <c r="Z278" s="24" t="str">
        <f>IF(B278="","",COUNTIFS(Comisia!$B$5:$B$1004,B278,Comisia!$D$5:$D$1004,"&lt;&gt;Invitat"))</f>
        <v/>
      </c>
      <c r="AA278" s="17" t="str">
        <f>IF(B278="","",TRIM(IF(COUNTIF($B$5:$B$504,B278)&gt;1,"Număr dublat. ","")&amp;IF(OR(E278="",J278=""),"Completează lucrarea și executantul. ","")&amp;IF(COUNTIFS(Comisia!$B$5:$B$1004,B278,Comisia!$D$5:$D$1004,"Președinte")&lt;&gt;1,"Comisia trebuie să aibă un președinte. ","")&amp;IF(AND(K278&lt;&gt;"",D278="La terminarea lucrărilor",N(Z278)&lt;3),"Comisia are mai puțin de 3 membri (HG 343/2017, art. 11). ","")&amp;IF(AND(Q278="Admisă",COUNTIFS(Constatări!$B$5:$B$1004,B278,Constatări!$K$5:$K$1004,"&lt;&gt;Remediat",Constatări!$F$5:$F$1004,"&lt;&gt;Minoră")&gt;0),"Recepția nu poate fi admisă cu defecte care afectează utilizarea nerezolvate (art. 18). ","")&amp;IF(AND(D278="De suspendare a recepției",Q278&lt;&gt;"Suspendată"),"La un PV de suspendare, decizia este «Suspendată». ","")&amp;IF(AND(Q278&lt;&gt;"",Q278&lt;&gt;"Suspendată",NOT(ISNUMBER(R278)),ISNUMBER(C278),Azi&gt;C278+3),"Investitorul nu a aprobat decizia în 3 zile (art. 19). ","")&amp;IF(AND(ISNUMBER(R278),ISNUMBER(C278),R278&gt;C278+3),"Aprobarea investitorului a venit după 3 zile. ","")&amp;IF(AND(Q278="Admisă",N(W278)&gt;0),N(W278)&amp;" constatări încă deschise: urmărește remedierea. ","")&amp;IF(AND(ISNUMBER(Y278),Azi&gt;=N(X278)-60,Azi&lt;=N(Y278)),"Garanția expiră: organizează recepția finală până la "&amp;RIGHT("0"&amp;DAY(Y278),2)&amp;"."&amp;RIGHT("0"&amp;MONTH(Y278),2)&amp;"."&amp;YEAR(Y278)&amp;". ","")))</f>
        <v/>
      </c>
    </row>
    <row r="279" spans="2:27" x14ac:dyDescent="0.2">
      <c r="B279" s="18"/>
      <c r="C279" s="19"/>
      <c r="D279" s="14"/>
      <c r="E279" s="14"/>
      <c r="F279" s="14"/>
      <c r="G279" s="14"/>
      <c r="H279" s="14"/>
      <c r="I279" s="14"/>
      <c r="J279" s="14"/>
      <c r="K279" s="14"/>
      <c r="L279" s="19"/>
      <c r="M279" s="19"/>
      <c r="N279" s="14"/>
      <c r="O279" s="20"/>
      <c r="P279" s="21"/>
      <c r="Q279" s="22"/>
      <c r="R279" s="19"/>
      <c r="S279" s="15"/>
      <c r="T279" s="14"/>
      <c r="U279" s="23" t="str">
        <f t="shared" si="16"/>
        <v/>
      </c>
      <c r="V279" s="23" t="str">
        <f t="shared" si="17"/>
        <v/>
      </c>
      <c r="W279" s="24" t="str">
        <f>IF(B279="","",COUNTIFS(Constatări!$B$5:$B$1004,B279,Constatări!$K$5:$K$1004,"&lt;&gt;Remediat"))</f>
        <v/>
      </c>
      <c r="X279" s="25" t="str">
        <f t="shared" si="18"/>
        <v/>
      </c>
      <c r="Y279" s="25" t="str">
        <f t="shared" si="19"/>
        <v/>
      </c>
      <c r="Z279" s="24" t="str">
        <f>IF(B279="","",COUNTIFS(Comisia!$B$5:$B$1004,B279,Comisia!$D$5:$D$1004,"&lt;&gt;Invitat"))</f>
        <v/>
      </c>
      <c r="AA279" s="17" t="str">
        <f>IF(B279="","",TRIM(IF(COUNTIF($B$5:$B$504,B279)&gt;1,"Număr dublat. ","")&amp;IF(OR(E279="",J279=""),"Completează lucrarea și executantul. ","")&amp;IF(COUNTIFS(Comisia!$B$5:$B$1004,B279,Comisia!$D$5:$D$1004,"Președinte")&lt;&gt;1,"Comisia trebuie să aibă un președinte. ","")&amp;IF(AND(K279&lt;&gt;"",D279="La terminarea lucrărilor",N(Z279)&lt;3),"Comisia are mai puțin de 3 membri (HG 343/2017, art. 11). ","")&amp;IF(AND(Q279="Admisă",COUNTIFS(Constatări!$B$5:$B$1004,B279,Constatări!$K$5:$K$1004,"&lt;&gt;Remediat",Constatări!$F$5:$F$1004,"&lt;&gt;Minoră")&gt;0),"Recepția nu poate fi admisă cu defecte care afectează utilizarea nerezolvate (art. 18). ","")&amp;IF(AND(D279="De suspendare a recepției",Q279&lt;&gt;"Suspendată"),"La un PV de suspendare, decizia este «Suspendată». ","")&amp;IF(AND(Q279&lt;&gt;"",Q279&lt;&gt;"Suspendată",NOT(ISNUMBER(R279)),ISNUMBER(C279),Azi&gt;C279+3),"Investitorul nu a aprobat decizia în 3 zile (art. 19). ","")&amp;IF(AND(ISNUMBER(R279),ISNUMBER(C279),R279&gt;C279+3),"Aprobarea investitorului a venit după 3 zile. ","")&amp;IF(AND(Q279="Admisă",N(W279)&gt;0),N(W279)&amp;" constatări încă deschise: urmărește remedierea. ","")&amp;IF(AND(ISNUMBER(Y279),Azi&gt;=N(X279)-60,Azi&lt;=N(Y279)),"Garanția expiră: organizează recepția finală până la "&amp;RIGHT("0"&amp;DAY(Y279),2)&amp;"."&amp;RIGHT("0"&amp;MONTH(Y279),2)&amp;"."&amp;YEAR(Y279)&amp;". ","")))</f>
        <v/>
      </c>
    </row>
    <row r="280" spans="2:27" x14ac:dyDescent="0.2">
      <c r="B280" s="18"/>
      <c r="C280" s="19"/>
      <c r="D280" s="14"/>
      <c r="E280" s="14"/>
      <c r="F280" s="14"/>
      <c r="G280" s="14"/>
      <c r="H280" s="14"/>
      <c r="I280" s="14"/>
      <c r="J280" s="14"/>
      <c r="K280" s="14"/>
      <c r="L280" s="19"/>
      <c r="M280" s="19"/>
      <c r="N280" s="14"/>
      <c r="O280" s="20"/>
      <c r="P280" s="21"/>
      <c r="Q280" s="22"/>
      <c r="R280" s="19"/>
      <c r="S280" s="15"/>
      <c r="T280" s="14"/>
      <c r="U280" s="23" t="str">
        <f t="shared" si="16"/>
        <v/>
      </c>
      <c r="V280" s="23" t="str">
        <f t="shared" si="17"/>
        <v/>
      </c>
      <c r="W280" s="24" t="str">
        <f>IF(B280="","",COUNTIFS(Constatări!$B$5:$B$1004,B280,Constatări!$K$5:$K$1004,"&lt;&gt;Remediat"))</f>
        <v/>
      </c>
      <c r="X280" s="25" t="str">
        <f t="shared" si="18"/>
        <v/>
      </c>
      <c r="Y280" s="25" t="str">
        <f t="shared" si="19"/>
        <v/>
      </c>
      <c r="Z280" s="24" t="str">
        <f>IF(B280="","",COUNTIFS(Comisia!$B$5:$B$1004,B280,Comisia!$D$5:$D$1004,"&lt;&gt;Invitat"))</f>
        <v/>
      </c>
      <c r="AA280" s="17" t="str">
        <f>IF(B280="","",TRIM(IF(COUNTIF($B$5:$B$504,B280)&gt;1,"Număr dublat. ","")&amp;IF(OR(E280="",J280=""),"Completează lucrarea și executantul. ","")&amp;IF(COUNTIFS(Comisia!$B$5:$B$1004,B280,Comisia!$D$5:$D$1004,"Președinte")&lt;&gt;1,"Comisia trebuie să aibă un președinte. ","")&amp;IF(AND(K280&lt;&gt;"",D280="La terminarea lucrărilor",N(Z280)&lt;3),"Comisia are mai puțin de 3 membri (HG 343/2017, art. 11). ","")&amp;IF(AND(Q280="Admisă",COUNTIFS(Constatări!$B$5:$B$1004,B280,Constatări!$K$5:$K$1004,"&lt;&gt;Remediat",Constatări!$F$5:$F$1004,"&lt;&gt;Minoră")&gt;0),"Recepția nu poate fi admisă cu defecte care afectează utilizarea nerezolvate (art. 18). ","")&amp;IF(AND(D280="De suspendare a recepției",Q280&lt;&gt;"Suspendată"),"La un PV de suspendare, decizia este «Suspendată». ","")&amp;IF(AND(Q280&lt;&gt;"",Q280&lt;&gt;"Suspendată",NOT(ISNUMBER(R280)),ISNUMBER(C280),Azi&gt;C280+3),"Investitorul nu a aprobat decizia în 3 zile (art. 19). ","")&amp;IF(AND(ISNUMBER(R280),ISNUMBER(C280),R280&gt;C280+3),"Aprobarea investitorului a venit după 3 zile. ","")&amp;IF(AND(Q280="Admisă",N(W280)&gt;0),N(W280)&amp;" constatări încă deschise: urmărește remedierea. ","")&amp;IF(AND(ISNUMBER(Y280),Azi&gt;=N(X280)-60,Azi&lt;=N(Y280)),"Garanția expiră: organizează recepția finală până la "&amp;RIGHT("0"&amp;DAY(Y280),2)&amp;"."&amp;RIGHT("0"&amp;MONTH(Y280),2)&amp;"."&amp;YEAR(Y280)&amp;". ","")))</f>
        <v/>
      </c>
    </row>
    <row r="281" spans="2:27" x14ac:dyDescent="0.2">
      <c r="B281" s="18"/>
      <c r="C281" s="19"/>
      <c r="D281" s="14"/>
      <c r="E281" s="14"/>
      <c r="F281" s="14"/>
      <c r="G281" s="14"/>
      <c r="H281" s="14"/>
      <c r="I281" s="14"/>
      <c r="J281" s="14"/>
      <c r="K281" s="14"/>
      <c r="L281" s="19"/>
      <c r="M281" s="19"/>
      <c r="N281" s="14"/>
      <c r="O281" s="20"/>
      <c r="P281" s="21"/>
      <c r="Q281" s="22"/>
      <c r="R281" s="19"/>
      <c r="S281" s="15"/>
      <c r="T281" s="14"/>
      <c r="U281" s="23" t="str">
        <f t="shared" si="16"/>
        <v/>
      </c>
      <c r="V281" s="23" t="str">
        <f t="shared" si="17"/>
        <v/>
      </c>
      <c r="W281" s="24" t="str">
        <f>IF(B281="","",COUNTIFS(Constatări!$B$5:$B$1004,B281,Constatări!$K$5:$K$1004,"&lt;&gt;Remediat"))</f>
        <v/>
      </c>
      <c r="X281" s="25" t="str">
        <f t="shared" si="18"/>
        <v/>
      </c>
      <c r="Y281" s="25" t="str">
        <f t="shared" si="19"/>
        <v/>
      </c>
      <c r="Z281" s="24" t="str">
        <f>IF(B281="","",COUNTIFS(Comisia!$B$5:$B$1004,B281,Comisia!$D$5:$D$1004,"&lt;&gt;Invitat"))</f>
        <v/>
      </c>
      <c r="AA281" s="17" t="str">
        <f>IF(B281="","",TRIM(IF(COUNTIF($B$5:$B$504,B281)&gt;1,"Număr dublat. ","")&amp;IF(OR(E281="",J281=""),"Completează lucrarea și executantul. ","")&amp;IF(COUNTIFS(Comisia!$B$5:$B$1004,B281,Comisia!$D$5:$D$1004,"Președinte")&lt;&gt;1,"Comisia trebuie să aibă un președinte. ","")&amp;IF(AND(K281&lt;&gt;"",D281="La terminarea lucrărilor",N(Z281)&lt;3),"Comisia are mai puțin de 3 membri (HG 343/2017, art. 11). ","")&amp;IF(AND(Q281="Admisă",COUNTIFS(Constatări!$B$5:$B$1004,B281,Constatări!$K$5:$K$1004,"&lt;&gt;Remediat",Constatări!$F$5:$F$1004,"&lt;&gt;Minoră")&gt;0),"Recepția nu poate fi admisă cu defecte care afectează utilizarea nerezolvate (art. 18). ","")&amp;IF(AND(D281="De suspendare a recepției",Q281&lt;&gt;"Suspendată"),"La un PV de suspendare, decizia este «Suspendată». ","")&amp;IF(AND(Q281&lt;&gt;"",Q281&lt;&gt;"Suspendată",NOT(ISNUMBER(R281)),ISNUMBER(C281),Azi&gt;C281+3),"Investitorul nu a aprobat decizia în 3 zile (art. 19). ","")&amp;IF(AND(ISNUMBER(R281),ISNUMBER(C281),R281&gt;C281+3),"Aprobarea investitorului a venit după 3 zile. ","")&amp;IF(AND(Q281="Admisă",N(W281)&gt;0),N(W281)&amp;" constatări încă deschise: urmărește remedierea. ","")&amp;IF(AND(ISNUMBER(Y281),Azi&gt;=N(X281)-60,Azi&lt;=N(Y281)),"Garanția expiră: organizează recepția finală până la "&amp;RIGHT("0"&amp;DAY(Y281),2)&amp;"."&amp;RIGHT("0"&amp;MONTH(Y281),2)&amp;"."&amp;YEAR(Y281)&amp;". ","")))</f>
        <v/>
      </c>
    </row>
    <row r="282" spans="2:27" x14ac:dyDescent="0.2">
      <c r="B282" s="18"/>
      <c r="C282" s="19"/>
      <c r="D282" s="14"/>
      <c r="E282" s="14"/>
      <c r="F282" s="14"/>
      <c r="G282" s="14"/>
      <c r="H282" s="14"/>
      <c r="I282" s="14"/>
      <c r="J282" s="14"/>
      <c r="K282" s="14"/>
      <c r="L282" s="19"/>
      <c r="M282" s="19"/>
      <c r="N282" s="14"/>
      <c r="O282" s="20"/>
      <c r="P282" s="21"/>
      <c r="Q282" s="22"/>
      <c r="R282" s="19"/>
      <c r="S282" s="15"/>
      <c r="T282" s="14"/>
      <c r="U282" s="23" t="str">
        <f t="shared" si="16"/>
        <v/>
      </c>
      <c r="V282" s="23" t="str">
        <f t="shared" si="17"/>
        <v/>
      </c>
      <c r="W282" s="24" t="str">
        <f>IF(B282="","",COUNTIFS(Constatări!$B$5:$B$1004,B282,Constatări!$K$5:$K$1004,"&lt;&gt;Remediat"))</f>
        <v/>
      </c>
      <c r="X282" s="25" t="str">
        <f t="shared" si="18"/>
        <v/>
      </c>
      <c r="Y282" s="25" t="str">
        <f t="shared" si="19"/>
        <v/>
      </c>
      <c r="Z282" s="24" t="str">
        <f>IF(B282="","",COUNTIFS(Comisia!$B$5:$B$1004,B282,Comisia!$D$5:$D$1004,"&lt;&gt;Invitat"))</f>
        <v/>
      </c>
      <c r="AA282" s="17" t="str">
        <f>IF(B282="","",TRIM(IF(COUNTIF($B$5:$B$504,B282)&gt;1,"Număr dublat. ","")&amp;IF(OR(E282="",J282=""),"Completează lucrarea și executantul. ","")&amp;IF(COUNTIFS(Comisia!$B$5:$B$1004,B282,Comisia!$D$5:$D$1004,"Președinte")&lt;&gt;1,"Comisia trebuie să aibă un președinte. ","")&amp;IF(AND(K282&lt;&gt;"",D282="La terminarea lucrărilor",N(Z282)&lt;3),"Comisia are mai puțin de 3 membri (HG 343/2017, art. 11). ","")&amp;IF(AND(Q282="Admisă",COUNTIFS(Constatări!$B$5:$B$1004,B282,Constatări!$K$5:$K$1004,"&lt;&gt;Remediat",Constatări!$F$5:$F$1004,"&lt;&gt;Minoră")&gt;0),"Recepția nu poate fi admisă cu defecte care afectează utilizarea nerezolvate (art. 18). ","")&amp;IF(AND(D282="De suspendare a recepției",Q282&lt;&gt;"Suspendată"),"La un PV de suspendare, decizia este «Suspendată». ","")&amp;IF(AND(Q282&lt;&gt;"",Q282&lt;&gt;"Suspendată",NOT(ISNUMBER(R282)),ISNUMBER(C282),Azi&gt;C282+3),"Investitorul nu a aprobat decizia în 3 zile (art. 19). ","")&amp;IF(AND(ISNUMBER(R282),ISNUMBER(C282),R282&gt;C282+3),"Aprobarea investitorului a venit după 3 zile. ","")&amp;IF(AND(Q282="Admisă",N(W282)&gt;0),N(W282)&amp;" constatări încă deschise: urmărește remedierea. ","")&amp;IF(AND(ISNUMBER(Y282),Azi&gt;=N(X282)-60,Azi&lt;=N(Y282)),"Garanția expiră: organizează recepția finală până la "&amp;RIGHT("0"&amp;DAY(Y282),2)&amp;"."&amp;RIGHT("0"&amp;MONTH(Y282),2)&amp;"."&amp;YEAR(Y282)&amp;". ","")))</f>
        <v/>
      </c>
    </row>
    <row r="283" spans="2:27" x14ac:dyDescent="0.2">
      <c r="B283" s="18"/>
      <c r="C283" s="19"/>
      <c r="D283" s="14"/>
      <c r="E283" s="14"/>
      <c r="F283" s="14"/>
      <c r="G283" s="14"/>
      <c r="H283" s="14"/>
      <c r="I283" s="14"/>
      <c r="J283" s="14"/>
      <c r="K283" s="14"/>
      <c r="L283" s="19"/>
      <c r="M283" s="19"/>
      <c r="N283" s="14"/>
      <c r="O283" s="20"/>
      <c r="P283" s="21"/>
      <c r="Q283" s="22"/>
      <c r="R283" s="19"/>
      <c r="S283" s="15"/>
      <c r="T283" s="14"/>
      <c r="U283" s="23" t="str">
        <f t="shared" si="16"/>
        <v/>
      </c>
      <c r="V283" s="23" t="str">
        <f t="shared" si="17"/>
        <v/>
      </c>
      <c r="W283" s="24" t="str">
        <f>IF(B283="","",COUNTIFS(Constatări!$B$5:$B$1004,B283,Constatări!$K$5:$K$1004,"&lt;&gt;Remediat"))</f>
        <v/>
      </c>
      <c r="X283" s="25" t="str">
        <f t="shared" si="18"/>
        <v/>
      </c>
      <c r="Y283" s="25" t="str">
        <f t="shared" si="19"/>
        <v/>
      </c>
      <c r="Z283" s="24" t="str">
        <f>IF(B283="","",COUNTIFS(Comisia!$B$5:$B$1004,B283,Comisia!$D$5:$D$1004,"&lt;&gt;Invitat"))</f>
        <v/>
      </c>
      <c r="AA283" s="17" t="str">
        <f>IF(B283="","",TRIM(IF(COUNTIF($B$5:$B$504,B283)&gt;1,"Număr dublat. ","")&amp;IF(OR(E283="",J283=""),"Completează lucrarea și executantul. ","")&amp;IF(COUNTIFS(Comisia!$B$5:$B$1004,B283,Comisia!$D$5:$D$1004,"Președinte")&lt;&gt;1,"Comisia trebuie să aibă un președinte. ","")&amp;IF(AND(K283&lt;&gt;"",D283="La terminarea lucrărilor",N(Z283)&lt;3),"Comisia are mai puțin de 3 membri (HG 343/2017, art. 11). ","")&amp;IF(AND(Q283="Admisă",COUNTIFS(Constatări!$B$5:$B$1004,B283,Constatări!$K$5:$K$1004,"&lt;&gt;Remediat",Constatări!$F$5:$F$1004,"&lt;&gt;Minoră")&gt;0),"Recepția nu poate fi admisă cu defecte care afectează utilizarea nerezolvate (art. 18). ","")&amp;IF(AND(D283="De suspendare a recepției",Q283&lt;&gt;"Suspendată"),"La un PV de suspendare, decizia este «Suspendată». ","")&amp;IF(AND(Q283&lt;&gt;"",Q283&lt;&gt;"Suspendată",NOT(ISNUMBER(R283)),ISNUMBER(C283),Azi&gt;C283+3),"Investitorul nu a aprobat decizia în 3 zile (art. 19). ","")&amp;IF(AND(ISNUMBER(R283),ISNUMBER(C283),R283&gt;C283+3),"Aprobarea investitorului a venit după 3 zile. ","")&amp;IF(AND(Q283="Admisă",N(W283)&gt;0),N(W283)&amp;" constatări încă deschise: urmărește remedierea. ","")&amp;IF(AND(ISNUMBER(Y283),Azi&gt;=N(X283)-60,Azi&lt;=N(Y283)),"Garanția expiră: organizează recepția finală până la "&amp;RIGHT("0"&amp;DAY(Y283),2)&amp;"."&amp;RIGHT("0"&amp;MONTH(Y283),2)&amp;"."&amp;YEAR(Y283)&amp;". ","")))</f>
        <v/>
      </c>
    </row>
    <row r="284" spans="2:27" x14ac:dyDescent="0.2">
      <c r="B284" s="18"/>
      <c r="C284" s="19"/>
      <c r="D284" s="14"/>
      <c r="E284" s="14"/>
      <c r="F284" s="14"/>
      <c r="G284" s="14"/>
      <c r="H284" s="14"/>
      <c r="I284" s="14"/>
      <c r="J284" s="14"/>
      <c r="K284" s="14"/>
      <c r="L284" s="19"/>
      <c r="M284" s="19"/>
      <c r="N284" s="14"/>
      <c r="O284" s="20"/>
      <c r="P284" s="21"/>
      <c r="Q284" s="22"/>
      <c r="R284" s="19"/>
      <c r="S284" s="15"/>
      <c r="T284" s="14"/>
      <c r="U284" s="23" t="str">
        <f t="shared" si="16"/>
        <v/>
      </c>
      <c r="V284" s="23" t="str">
        <f t="shared" si="17"/>
        <v/>
      </c>
      <c r="W284" s="24" t="str">
        <f>IF(B284="","",COUNTIFS(Constatări!$B$5:$B$1004,B284,Constatări!$K$5:$K$1004,"&lt;&gt;Remediat"))</f>
        <v/>
      </c>
      <c r="X284" s="25" t="str">
        <f t="shared" si="18"/>
        <v/>
      </c>
      <c r="Y284" s="25" t="str">
        <f t="shared" si="19"/>
        <v/>
      </c>
      <c r="Z284" s="24" t="str">
        <f>IF(B284="","",COUNTIFS(Comisia!$B$5:$B$1004,B284,Comisia!$D$5:$D$1004,"&lt;&gt;Invitat"))</f>
        <v/>
      </c>
      <c r="AA284" s="17" t="str">
        <f>IF(B284="","",TRIM(IF(COUNTIF($B$5:$B$504,B284)&gt;1,"Număr dublat. ","")&amp;IF(OR(E284="",J284=""),"Completează lucrarea și executantul. ","")&amp;IF(COUNTIFS(Comisia!$B$5:$B$1004,B284,Comisia!$D$5:$D$1004,"Președinte")&lt;&gt;1,"Comisia trebuie să aibă un președinte. ","")&amp;IF(AND(K284&lt;&gt;"",D284="La terminarea lucrărilor",N(Z284)&lt;3),"Comisia are mai puțin de 3 membri (HG 343/2017, art. 11). ","")&amp;IF(AND(Q284="Admisă",COUNTIFS(Constatări!$B$5:$B$1004,B284,Constatări!$K$5:$K$1004,"&lt;&gt;Remediat",Constatări!$F$5:$F$1004,"&lt;&gt;Minoră")&gt;0),"Recepția nu poate fi admisă cu defecte care afectează utilizarea nerezolvate (art. 18). ","")&amp;IF(AND(D284="De suspendare a recepției",Q284&lt;&gt;"Suspendată"),"La un PV de suspendare, decizia este «Suspendată». ","")&amp;IF(AND(Q284&lt;&gt;"",Q284&lt;&gt;"Suspendată",NOT(ISNUMBER(R284)),ISNUMBER(C284),Azi&gt;C284+3),"Investitorul nu a aprobat decizia în 3 zile (art. 19). ","")&amp;IF(AND(ISNUMBER(R284),ISNUMBER(C284),R284&gt;C284+3),"Aprobarea investitorului a venit după 3 zile. ","")&amp;IF(AND(Q284="Admisă",N(W284)&gt;0),N(W284)&amp;" constatări încă deschise: urmărește remedierea. ","")&amp;IF(AND(ISNUMBER(Y284),Azi&gt;=N(X284)-60,Azi&lt;=N(Y284)),"Garanția expiră: organizează recepția finală până la "&amp;RIGHT("0"&amp;DAY(Y284),2)&amp;"."&amp;RIGHT("0"&amp;MONTH(Y284),2)&amp;"."&amp;YEAR(Y284)&amp;". ","")))</f>
        <v/>
      </c>
    </row>
    <row r="285" spans="2:27" x14ac:dyDescent="0.2">
      <c r="B285" s="18"/>
      <c r="C285" s="19"/>
      <c r="D285" s="14"/>
      <c r="E285" s="14"/>
      <c r="F285" s="14"/>
      <c r="G285" s="14"/>
      <c r="H285" s="14"/>
      <c r="I285" s="14"/>
      <c r="J285" s="14"/>
      <c r="K285" s="14"/>
      <c r="L285" s="19"/>
      <c r="M285" s="19"/>
      <c r="N285" s="14"/>
      <c r="O285" s="20"/>
      <c r="P285" s="21"/>
      <c r="Q285" s="22"/>
      <c r="R285" s="19"/>
      <c r="S285" s="15"/>
      <c r="T285" s="14"/>
      <c r="U285" s="23" t="str">
        <f t="shared" si="16"/>
        <v/>
      </c>
      <c r="V285" s="23" t="str">
        <f t="shared" si="17"/>
        <v/>
      </c>
      <c r="W285" s="24" t="str">
        <f>IF(B285="","",COUNTIFS(Constatări!$B$5:$B$1004,B285,Constatări!$K$5:$K$1004,"&lt;&gt;Remediat"))</f>
        <v/>
      </c>
      <c r="X285" s="25" t="str">
        <f t="shared" si="18"/>
        <v/>
      </c>
      <c r="Y285" s="25" t="str">
        <f t="shared" si="19"/>
        <v/>
      </c>
      <c r="Z285" s="24" t="str">
        <f>IF(B285="","",COUNTIFS(Comisia!$B$5:$B$1004,B285,Comisia!$D$5:$D$1004,"&lt;&gt;Invitat"))</f>
        <v/>
      </c>
      <c r="AA285" s="17" t="str">
        <f>IF(B285="","",TRIM(IF(COUNTIF($B$5:$B$504,B285)&gt;1,"Număr dublat. ","")&amp;IF(OR(E285="",J285=""),"Completează lucrarea și executantul. ","")&amp;IF(COUNTIFS(Comisia!$B$5:$B$1004,B285,Comisia!$D$5:$D$1004,"Președinte")&lt;&gt;1,"Comisia trebuie să aibă un președinte. ","")&amp;IF(AND(K285&lt;&gt;"",D285="La terminarea lucrărilor",N(Z285)&lt;3),"Comisia are mai puțin de 3 membri (HG 343/2017, art. 11). ","")&amp;IF(AND(Q285="Admisă",COUNTIFS(Constatări!$B$5:$B$1004,B285,Constatări!$K$5:$K$1004,"&lt;&gt;Remediat",Constatări!$F$5:$F$1004,"&lt;&gt;Minoră")&gt;0),"Recepția nu poate fi admisă cu defecte care afectează utilizarea nerezolvate (art. 18). ","")&amp;IF(AND(D285="De suspendare a recepției",Q285&lt;&gt;"Suspendată"),"La un PV de suspendare, decizia este «Suspendată». ","")&amp;IF(AND(Q285&lt;&gt;"",Q285&lt;&gt;"Suspendată",NOT(ISNUMBER(R285)),ISNUMBER(C285),Azi&gt;C285+3),"Investitorul nu a aprobat decizia în 3 zile (art. 19). ","")&amp;IF(AND(ISNUMBER(R285),ISNUMBER(C285),R285&gt;C285+3),"Aprobarea investitorului a venit după 3 zile. ","")&amp;IF(AND(Q285="Admisă",N(W285)&gt;0),N(W285)&amp;" constatări încă deschise: urmărește remedierea. ","")&amp;IF(AND(ISNUMBER(Y285),Azi&gt;=N(X285)-60,Azi&lt;=N(Y285)),"Garanția expiră: organizează recepția finală până la "&amp;RIGHT("0"&amp;DAY(Y285),2)&amp;"."&amp;RIGHT("0"&amp;MONTH(Y285),2)&amp;"."&amp;YEAR(Y285)&amp;". ","")))</f>
        <v/>
      </c>
    </row>
    <row r="286" spans="2:27" x14ac:dyDescent="0.2">
      <c r="B286" s="18"/>
      <c r="C286" s="19"/>
      <c r="D286" s="14"/>
      <c r="E286" s="14"/>
      <c r="F286" s="14"/>
      <c r="G286" s="14"/>
      <c r="H286" s="14"/>
      <c r="I286" s="14"/>
      <c r="J286" s="14"/>
      <c r="K286" s="14"/>
      <c r="L286" s="19"/>
      <c r="M286" s="19"/>
      <c r="N286" s="14"/>
      <c r="O286" s="20"/>
      <c r="P286" s="21"/>
      <c r="Q286" s="22"/>
      <c r="R286" s="19"/>
      <c r="S286" s="15"/>
      <c r="T286" s="14"/>
      <c r="U286" s="23" t="str">
        <f t="shared" si="16"/>
        <v/>
      </c>
      <c r="V286" s="23" t="str">
        <f t="shared" si="17"/>
        <v/>
      </c>
      <c r="W286" s="24" t="str">
        <f>IF(B286="","",COUNTIFS(Constatări!$B$5:$B$1004,B286,Constatări!$K$5:$K$1004,"&lt;&gt;Remediat"))</f>
        <v/>
      </c>
      <c r="X286" s="25" t="str">
        <f t="shared" si="18"/>
        <v/>
      </c>
      <c r="Y286" s="25" t="str">
        <f t="shared" si="19"/>
        <v/>
      </c>
      <c r="Z286" s="24" t="str">
        <f>IF(B286="","",COUNTIFS(Comisia!$B$5:$B$1004,B286,Comisia!$D$5:$D$1004,"&lt;&gt;Invitat"))</f>
        <v/>
      </c>
      <c r="AA286" s="17" t="str">
        <f>IF(B286="","",TRIM(IF(COUNTIF($B$5:$B$504,B286)&gt;1,"Număr dublat. ","")&amp;IF(OR(E286="",J286=""),"Completează lucrarea și executantul. ","")&amp;IF(COUNTIFS(Comisia!$B$5:$B$1004,B286,Comisia!$D$5:$D$1004,"Președinte")&lt;&gt;1,"Comisia trebuie să aibă un președinte. ","")&amp;IF(AND(K286&lt;&gt;"",D286="La terminarea lucrărilor",N(Z286)&lt;3),"Comisia are mai puțin de 3 membri (HG 343/2017, art. 11). ","")&amp;IF(AND(Q286="Admisă",COUNTIFS(Constatări!$B$5:$B$1004,B286,Constatări!$K$5:$K$1004,"&lt;&gt;Remediat",Constatări!$F$5:$F$1004,"&lt;&gt;Minoră")&gt;0),"Recepția nu poate fi admisă cu defecte care afectează utilizarea nerezolvate (art. 18). ","")&amp;IF(AND(D286="De suspendare a recepției",Q286&lt;&gt;"Suspendată"),"La un PV de suspendare, decizia este «Suspendată». ","")&amp;IF(AND(Q286&lt;&gt;"",Q286&lt;&gt;"Suspendată",NOT(ISNUMBER(R286)),ISNUMBER(C286),Azi&gt;C286+3),"Investitorul nu a aprobat decizia în 3 zile (art. 19). ","")&amp;IF(AND(ISNUMBER(R286),ISNUMBER(C286),R286&gt;C286+3),"Aprobarea investitorului a venit după 3 zile. ","")&amp;IF(AND(Q286="Admisă",N(W286)&gt;0),N(W286)&amp;" constatări încă deschise: urmărește remedierea. ","")&amp;IF(AND(ISNUMBER(Y286),Azi&gt;=N(X286)-60,Azi&lt;=N(Y286)),"Garanția expiră: organizează recepția finală până la "&amp;RIGHT("0"&amp;DAY(Y286),2)&amp;"."&amp;RIGHT("0"&amp;MONTH(Y286),2)&amp;"."&amp;YEAR(Y286)&amp;". ","")))</f>
        <v/>
      </c>
    </row>
    <row r="287" spans="2:27" x14ac:dyDescent="0.2">
      <c r="B287" s="18"/>
      <c r="C287" s="19"/>
      <c r="D287" s="14"/>
      <c r="E287" s="14"/>
      <c r="F287" s="14"/>
      <c r="G287" s="14"/>
      <c r="H287" s="14"/>
      <c r="I287" s="14"/>
      <c r="J287" s="14"/>
      <c r="K287" s="14"/>
      <c r="L287" s="19"/>
      <c r="M287" s="19"/>
      <c r="N287" s="14"/>
      <c r="O287" s="20"/>
      <c r="P287" s="21"/>
      <c r="Q287" s="22"/>
      <c r="R287" s="19"/>
      <c r="S287" s="15"/>
      <c r="T287" s="14"/>
      <c r="U287" s="23" t="str">
        <f t="shared" si="16"/>
        <v/>
      </c>
      <c r="V287" s="23" t="str">
        <f t="shared" si="17"/>
        <v/>
      </c>
      <c r="W287" s="24" t="str">
        <f>IF(B287="","",COUNTIFS(Constatări!$B$5:$B$1004,B287,Constatări!$K$5:$K$1004,"&lt;&gt;Remediat"))</f>
        <v/>
      </c>
      <c r="X287" s="25" t="str">
        <f t="shared" si="18"/>
        <v/>
      </c>
      <c r="Y287" s="25" t="str">
        <f t="shared" si="19"/>
        <v/>
      </c>
      <c r="Z287" s="24" t="str">
        <f>IF(B287="","",COUNTIFS(Comisia!$B$5:$B$1004,B287,Comisia!$D$5:$D$1004,"&lt;&gt;Invitat"))</f>
        <v/>
      </c>
      <c r="AA287" s="17" t="str">
        <f>IF(B287="","",TRIM(IF(COUNTIF($B$5:$B$504,B287)&gt;1,"Număr dublat. ","")&amp;IF(OR(E287="",J287=""),"Completează lucrarea și executantul. ","")&amp;IF(COUNTIFS(Comisia!$B$5:$B$1004,B287,Comisia!$D$5:$D$1004,"Președinte")&lt;&gt;1,"Comisia trebuie să aibă un președinte. ","")&amp;IF(AND(K287&lt;&gt;"",D287="La terminarea lucrărilor",N(Z287)&lt;3),"Comisia are mai puțin de 3 membri (HG 343/2017, art. 11). ","")&amp;IF(AND(Q287="Admisă",COUNTIFS(Constatări!$B$5:$B$1004,B287,Constatări!$K$5:$K$1004,"&lt;&gt;Remediat",Constatări!$F$5:$F$1004,"&lt;&gt;Minoră")&gt;0),"Recepția nu poate fi admisă cu defecte care afectează utilizarea nerezolvate (art. 18). ","")&amp;IF(AND(D287="De suspendare a recepției",Q287&lt;&gt;"Suspendată"),"La un PV de suspendare, decizia este «Suspendată». ","")&amp;IF(AND(Q287&lt;&gt;"",Q287&lt;&gt;"Suspendată",NOT(ISNUMBER(R287)),ISNUMBER(C287),Azi&gt;C287+3),"Investitorul nu a aprobat decizia în 3 zile (art. 19). ","")&amp;IF(AND(ISNUMBER(R287),ISNUMBER(C287),R287&gt;C287+3),"Aprobarea investitorului a venit după 3 zile. ","")&amp;IF(AND(Q287="Admisă",N(W287)&gt;0),N(W287)&amp;" constatări încă deschise: urmărește remedierea. ","")&amp;IF(AND(ISNUMBER(Y287),Azi&gt;=N(X287)-60,Azi&lt;=N(Y287)),"Garanția expiră: organizează recepția finală până la "&amp;RIGHT("0"&amp;DAY(Y287),2)&amp;"."&amp;RIGHT("0"&amp;MONTH(Y287),2)&amp;"."&amp;YEAR(Y287)&amp;". ","")))</f>
        <v/>
      </c>
    </row>
    <row r="288" spans="2:27" x14ac:dyDescent="0.2">
      <c r="B288" s="18"/>
      <c r="C288" s="19"/>
      <c r="D288" s="14"/>
      <c r="E288" s="14"/>
      <c r="F288" s="14"/>
      <c r="G288" s="14"/>
      <c r="H288" s="14"/>
      <c r="I288" s="14"/>
      <c r="J288" s="14"/>
      <c r="K288" s="14"/>
      <c r="L288" s="19"/>
      <c r="M288" s="19"/>
      <c r="N288" s="14"/>
      <c r="O288" s="20"/>
      <c r="P288" s="21"/>
      <c r="Q288" s="22"/>
      <c r="R288" s="19"/>
      <c r="S288" s="15"/>
      <c r="T288" s="14"/>
      <c r="U288" s="23" t="str">
        <f t="shared" si="16"/>
        <v/>
      </c>
      <c r="V288" s="23" t="str">
        <f t="shared" si="17"/>
        <v/>
      </c>
      <c r="W288" s="24" t="str">
        <f>IF(B288="","",COUNTIFS(Constatări!$B$5:$B$1004,B288,Constatări!$K$5:$K$1004,"&lt;&gt;Remediat"))</f>
        <v/>
      </c>
      <c r="X288" s="25" t="str">
        <f t="shared" si="18"/>
        <v/>
      </c>
      <c r="Y288" s="25" t="str">
        <f t="shared" si="19"/>
        <v/>
      </c>
      <c r="Z288" s="24" t="str">
        <f>IF(B288="","",COUNTIFS(Comisia!$B$5:$B$1004,B288,Comisia!$D$5:$D$1004,"&lt;&gt;Invitat"))</f>
        <v/>
      </c>
      <c r="AA288" s="17" t="str">
        <f>IF(B288="","",TRIM(IF(COUNTIF($B$5:$B$504,B288)&gt;1,"Număr dublat. ","")&amp;IF(OR(E288="",J288=""),"Completează lucrarea și executantul. ","")&amp;IF(COUNTIFS(Comisia!$B$5:$B$1004,B288,Comisia!$D$5:$D$1004,"Președinte")&lt;&gt;1,"Comisia trebuie să aibă un președinte. ","")&amp;IF(AND(K288&lt;&gt;"",D288="La terminarea lucrărilor",N(Z288)&lt;3),"Comisia are mai puțin de 3 membri (HG 343/2017, art. 11). ","")&amp;IF(AND(Q288="Admisă",COUNTIFS(Constatări!$B$5:$B$1004,B288,Constatări!$K$5:$K$1004,"&lt;&gt;Remediat",Constatări!$F$5:$F$1004,"&lt;&gt;Minoră")&gt;0),"Recepția nu poate fi admisă cu defecte care afectează utilizarea nerezolvate (art. 18). ","")&amp;IF(AND(D288="De suspendare a recepției",Q288&lt;&gt;"Suspendată"),"La un PV de suspendare, decizia este «Suspendată». ","")&amp;IF(AND(Q288&lt;&gt;"",Q288&lt;&gt;"Suspendată",NOT(ISNUMBER(R288)),ISNUMBER(C288),Azi&gt;C288+3),"Investitorul nu a aprobat decizia în 3 zile (art. 19). ","")&amp;IF(AND(ISNUMBER(R288),ISNUMBER(C288),R288&gt;C288+3),"Aprobarea investitorului a venit după 3 zile. ","")&amp;IF(AND(Q288="Admisă",N(W288)&gt;0),N(W288)&amp;" constatări încă deschise: urmărește remedierea. ","")&amp;IF(AND(ISNUMBER(Y288),Azi&gt;=N(X288)-60,Azi&lt;=N(Y288)),"Garanția expiră: organizează recepția finală până la "&amp;RIGHT("0"&amp;DAY(Y288),2)&amp;"."&amp;RIGHT("0"&amp;MONTH(Y288),2)&amp;"."&amp;YEAR(Y288)&amp;". ","")))</f>
        <v/>
      </c>
    </row>
    <row r="289" spans="2:27" x14ac:dyDescent="0.2">
      <c r="B289" s="18"/>
      <c r="C289" s="19"/>
      <c r="D289" s="14"/>
      <c r="E289" s="14"/>
      <c r="F289" s="14"/>
      <c r="G289" s="14"/>
      <c r="H289" s="14"/>
      <c r="I289" s="14"/>
      <c r="J289" s="14"/>
      <c r="K289" s="14"/>
      <c r="L289" s="19"/>
      <c r="M289" s="19"/>
      <c r="N289" s="14"/>
      <c r="O289" s="20"/>
      <c r="P289" s="21"/>
      <c r="Q289" s="22"/>
      <c r="R289" s="19"/>
      <c r="S289" s="15"/>
      <c r="T289" s="14"/>
      <c r="U289" s="23" t="str">
        <f t="shared" si="16"/>
        <v/>
      </c>
      <c r="V289" s="23" t="str">
        <f t="shared" si="17"/>
        <v/>
      </c>
      <c r="W289" s="24" t="str">
        <f>IF(B289="","",COUNTIFS(Constatări!$B$5:$B$1004,B289,Constatări!$K$5:$K$1004,"&lt;&gt;Remediat"))</f>
        <v/>
      </c>
      <c r="X289" s="25" t="str">
        <f t="shared" si="18"/>
        <v/>
      </c>
      <c r="Y289" s="25" t="str">
        <f t="shared" si="19"/>
        <v/>
      </c>
      <c r="Z289" s="24" t="str">
        <f>IF(B289="","",COUNTIFS(Comisia!$B$5:$B$1004,B289,Comisia!$D$5:$D$1004,"&lt;&gt;Invitat"))</f>
        <v/>
      </c>
      <c r="AA289" s="17" t="str">
        <f>IF(B289="","",TRIM(IF(COUNTIF($B$5:$B$504,B289)&gt;1,"Număr dublat. ","")&amp;IF(OR(E289="",J289=""),"Completează lucrarea și executantul. ","")&amp;IF(COUNTIFS(Comisia!$B$5:$B$1004,B289,Comisia!$D$5:$D$1004,"Președinte")&lt;&gt;1,"Comisia trebuie să aibă un președinte. ","")&amp;IF(AND(K289&lt;&gt;"",D289="La terminarea lucrărilor",N(Z289)&lt;3),"Comisia are mai puțin de 3 membri (HG 343/2017, art. 11). ","")&amp;IF(AND(Q289="Admisă",COUNTIFS(Constatări!$B$5:$B$1004,B289,Constatări!$K$5:$K$1004,"&lt;&gt;Remediat",Constatări!$F$5:$F$1004,"&lt;&gt;Minoră")&gt;0),"Recepția nu poate fi admisă cu defecte care afectează utilizarea nerezolvate (art. 18). ","")&amp;IF(AND(D289="De suspendare a recepției",Q289&lt;&gt;"Suspendată"),"La un PV de suspendare, decizia este «Suspendată». ","")&amp;IF(AND(Q289&lt;&gt;"",Q289&lt;&gt;"Suspendată",NOT(ISNUMBER(R289)),ISNUMBER(C289),Azi&gt;C289+3),"Investitorul nu a aprobat decizia în 3 zile (art. 19). ","")&amp;IF(AND(ISNUMBER(R289),ISNUMBER(C289),R289&gt;C289+3),"Aprobarea investitorului a venit după 3 zile. ","")&amp;IF(AND(Q289="Admisă",N(W289)&gt;0),N(W289)&amp;" constatări încă deschise: urmărește remedierea. ","")&amp;IF(AND(ISNUMBER(Y289),Azi&gt;=N(X289)-60,Azi&lt;=N(Y289)),"Garanția expiră: organizează recepția finală până la "&amp;RIGHT("0"&amp;DAY(Y289),2)&amp;"."&amp;RIGHT("0"&amp;MONTH(Y289),2)&amp;"."&amp;YEAR(Y289)&amp;". ","")))</f>
        <v/>
      </c>
    </row>
    <row r="290" spans="2:27" x14ac:dyDescent="0.2">
      <c r="B290" s="18"/>
      <c r="C290" s="19"/>
      <c r="D290" s="14"/>
      <c r="E290" s="14"/>
      <c r="F290" s="14"/>
      <c r="G290" s="14"/>
      <c r="H290" s="14"/>
      <c r="I290" s="14"/>
      <c r="J290" s="14"/>
      <c r="K290" s="14"/>
      <c r="L290" s="19"/>
      <c r="M290" s="19"/>
      <c r="N290" s="14"/>
      <c r="O290" s="20"/>
      <c r="P290" s="21"/>
      <c r="Q290" s="22"/>
      <c r="R290" s="19"/>
      <c r="S290" s="15"/>
      <c r="T290" s="14"/>
      <c r="U290" s="23" t="str">
        <f t="shared" si="16"/>
        <v/>
      </c>
      <c r="V290" s="23" t="str">
        <f t="shared" si="17"/>
        <v/>
      </c>
      <c r="W290" s="24" t="str">
        <f>IF(B290="","",COUNTIFS(Constatări!$B$5:$B$1004,B290,Constatări!$K$5:$K$1004,"&lt;&gt;Remediat"))</f>
        <v/>
      </c>
      <c r="X290" s="25" t="str">
        <f t="shared" si="18"/>
        <v/>
      </c>
      <c r="Y290" s="25" t="str">
        <f t="shared" si="19"/>
        <v/>
      </c>
      <c r="Z290" s="24" t="str">
        <f>IF(B290="","",COUNTIFS(Comisia!$B$5:$B$1004,B290,Comisia!$D$5:$D$1004,"&lt;&gt;Invitat"))</f>
        <v/>
      </c>
      <c r="AA290" s="17" t="str">
        <f>IF(B290="","",TRIM(IF(COUNTIF($B$5:$B$504,B290)&gt;1,"Număr dublat. ","")&amp;IF(OR(E290="",J290=""),"Completează lucrarea și executantul. ","")&amp;IF(COUNTIFS(Comisia!$B$5:$B$1004,B290,Comisia!$D$5:$D$1004,"Președinte")&lt;&gt;1,"Comisia trebuie să aibă un președinte. ","")&amp;IF(AND(K290&lt;&gt;"",D290="La terminarea lucrărilor",N(Z290)&lt;3),"Comisia are mai puțin de 3 membri (HG 343/2017, art. 11). ","")&amp;IF(AND(Q290="Admisă",COUNTIFS(Constatări!$B$5:$B$1004,B290,Constatări!$K$5:$K$1004,"&lt;&gt;Remediat",Constatări!$F$5:$F$1004,"&lt;&gt;Minoră")&gt;0),"Recepția nu poate fi admisă cu defecte care afectează utilizarea nerezolvate (art. 18). ","")&amp;IF(AND(D290="De suspendare a recepției",Q290&lt;&gt;"Suspendată"),"La un PV de suspendare, decizia este «Suspendată». ","")&amp;IF(AND(Q290&lt;&gt;"",Q290&lt;&gt;"Suspendată",NOT(ISNUMBER(R290)),ISNUMBER(C290),Azi&gt;C290+3),"Investitorul nu a aprobat decizia în 3 zile (art. 19). ","")&amp;IF(AND(ISNUMBER(R290),ISNUMBER(C290),R290&gt;C290+3),"Aprobarea investitorului a venit după 3 zile. ","")&amp;IF(AND(Q290="Admisă",N(W290)&gt;0),N(W290)&amp;" constatări încă deschise: urmărește remedierea. ","")&amp;IF(AND(ISNUMBER(Y290),Azi&gt;=N(X290)-60,Azi&lt;=N(Y290)),"Garanția expiră: organizează recepția finală până la "&amp;RIGHT("0"&amp;DAY(Y290),2)&amp;"."&amp;RIGHT("0"&amp;MONTH(Y290),2)&amp;"."&amp;YEAR(Y290)&amp;". ","")))</f>
        <v/>
      </c>
    </row>
    <row r="291" spans="2:27" x14ac:dyDescent="0.2">
      <c r="B291" s="18"/>
      <c r="C291" s="19"/>
      <c r="D291" s="14"/>
      <c r="E291" s="14"/>
      <c r="F291" s="14"/>
      <c r="G291" s="14"/>
      <c r="H291" s="14"/>
      <c r="I291" s="14"/>
      <c r="J291" s="14"/>
      <c r="K291" s="14"/>
      <c r="L291" s="19"/>
      <c r="M291" s="19"/>
      <c r="N291" s="14"/>
      <c r="O291" s="20"/>
      <c r="P291" s="21"/>
      <c r="Q291" s="22"/>
      <c r="R291" s="19"/>
      <c r="S291" s="15"/>
      <c r="T291" s="14"/>
      <c r="U291" s="23" t="str">
        <f t="shared" si="16"/>
        <v/>
      </c>
      <c r="V291" s="23" t="str">
        <f t="shared" si="17"/>
        <v/>
      </c>
      <c r="W291" s="24" t="str">
        <f>IF(B291="","",COUNTIFS(Constatări!$B$5:$B$1004,B291,Constatări!$K$5:$K$1004,"&lt;&gt;Remediat"))</f>
        <v/>
      </c>
      <c r="X291" s="25" t="str">
        <f t="shared" si="18"/>
        <v/>
      </c>
      <c r="Y291" s="25" t="str">
        <f t="shared" si="19"/>
        <v/>
      </c>
      <c r="Z291" s="24" t="str">
        <f>IF(B291="","",COUNTIFS(Comisia!$B$5:$B$1004,B291,Comisia!$D$5:$D$1004,"&lt;&gt;Invitat"))</f>
        <v/>
      </c>
      <c r="AA291" s="17" t="str">
        <f>IF(B291="","",TRIM(IF(COUNTIF($B$5:$B$504,B291)&gt;1,"Număr dublat. ","")&amp;IF(OR(E291="",J291=""),"Completează lucrarea și executantul. ","")&amp;IF(COUNTIFS(Comisia!$B$5:$B$1004,B291,Comisia!$D$5:$D$1004,"Președinte")&lt;&gt;1,"Comisia trebuie să aibă un președinte. ","")&amp;IF(AND(K291&lt;&gt;"",D291="La terminarea lucrărilor",N(Z291)&lt;3),"Comisia are mai puțin de 3 membri (HG 343/2017, art. 11). ","")&amp;IF(AND(Q291="Admisă",COUNTIFS(Constatări!$B$5:$B$1004,B291,Constatări!$K$5:$K$1004,"&lt;&gt;Remediat",Constatări!$F$5:$F$1004,"&lt;&gt;Minoră")&gt;0),"Recepția nu poate fi admisă cu defecte care afectează utilizarea nerezolvate (art. 18). ","")&amp;IF(AND(D291="De suspendare a recepției",Q291&lt;&gt;"Suspendată"),"La un PV de suspendare, decizia este «Suspendată». ","")&amp;IF(AND(Q291&lt;&gt;"",Q291&lt;&gt;"Suspendată",NOT(ISNUMBER(R291)),ISNUMBER(C291),Azi&gt;C291+3),"Investitorul nu a aprobat decizia în 3 zile (art. 19). ","")&amp;IF(AND(ISNUMBER(R291),ISNUMBER(C291),R291&gt;C291+3),"Aprobarea investitorului a venit după 3 zile. ","")&amp;IF(AND(Q291="Admisă",N(W291)&gt;0),N(W291)&amp;" constatări încă deschise: urmărește remedierea. ","")&amp;IF(AND(ISNUMBER(Y291),Azi&gt;=N(X291)-60,Azi&lt;=N(Y291)),"Garanția expiră: organizează recepția finală până la "&amp;RIGHT("0"&amp;DAY(Y291),2)&amp;"."&amp;RIGHT("0"&amp;MONTH(Y291),2)&amp;"."&amp;YEAR(Y291)&amp;". ","")))</f>
        <v/>
      </c>
    </row>
    <row r="292" spans="2:27" x14ac:dyDescent="0.2">
      <c r="B292" s="18"/>
      <c r="C292" s="19"/>
      <c r="D292" s="14"/>
      <c r="E292" s="14"/>
      <c r="F292" s="14"/>
      <c r="G292" s="14"/>
      <c r="H292" s="14"/>
      <c r="I292" s="14"/>
      <c r="J292" s="14"/>
      <c r="K292" s="14"/>
      <c r="L292" s="19"/>
      <c r="M292" s="19"/>
      <c r="N292" s="14"/>
      <c r="O292" s="20"/>
      <c r="P292" s="21"/>
      <c r="Q292" s="22"/>
      <c r="R292" s="19"/>
      <c r="S292" s="15"/>
      <c r="T292" s="14"/>
      <c r="U292" s="23" t="str">
        <f t="shared" si="16"/>
        <v/>
      </c>
      <c r="V292" s="23" t="str">
        <f t="shared" si="17"/>
        <v/>
      </c>
      <c r="W292" s="24" t="str">
        <f>IF(B292="","",COUNTIFS(Constatări!$B$5:$B$1004,B292,Constatări!$K$5:$K$1004,"&lt;&gt;Remediat"))</f>
        <v/>
      </c>
      <c r="X292" s="25" t="str">
        <f t="shared" si="18"/>
        <v/>
      </c>
      <c r="Y292" s="25" t="str">
        <f t="shared" si="19"/>
        <v/>
      </c>
      <c r="Z292" s="24" t="str">
        <f>IF(B292="","",COUNTIFS(Comisia!$B$5:$B$1004,B292,Comisia!$D$5:$D$1004,"&lt;&gt;Invitat"))</f>
        <v/>
      </c>
      <c r="AA292" s="17" t="str">
        <f>IF(B292="","",TRIM(IF(COUNTIF($B$5:$B$504,B292)&gt;1,"Număr dublat. ","")&amp;IF(OR(E292="",J292=""),"Completează lucrarea și executantul. ","")&amp;IF(COUNTIFS(Comisia!$B$5:$B$1004,B292,Comisia!$D$5:$D$1004,"Președinte")&lt;&gt;1,"Comisia trebuie să aibă un președinte. ","")&amp;IF(AND(K292&lt;&gt;"",D292="La terminarea lucrărilor",N(Z292)&lt;3),"Comisia are mai puțin de 3 membri (HG 343/2017, art. 11). ","")&amp;IF(AND(Q292="Admisă",COUNTIFS(Constatări!$B$5:$B$1004,B292,Constatări!$K$5:$K$1004,"&lt;&gt;Remediat",Constatări!$F$5:$F$1004,"&lt;&gt;Minoră")&gt;0),"Recepția nu poate fi admisă cu defecte care afectează utilizarea nerezolvate (art. 18). ","")&amp;IF(AND(D292="De suspendare a recepției",Q292&lt;&gt;"Suspendată"),"La un PV de suspendare, decizia este «Suspendată». ","")&amp;IF(AND(Q292&lt;&gt;"",Q292&lt;&gt;"Suspendată",NOT(ISNUMBER(R292)),ISNUMBER(C292),Azi&gt;C292+3),"Investitorul nu a aprobat decizia în 3 zile (art. 19). ","")&amp;IF(AND(ISNUMBER(R292),ISNUMBER(C292),R292&gt;C292+3),"Aprobarea investitorului a venit după 3 zile. ","")&amp;IF(AND(Q292="Admisă",N(W292)&gt;0),N(W292)&amp;" constatări încă deschise: urmărește remedierea. ","")&amp;IF(AND(ISNUMBER(Y292),Azi&gt;=N(X292)-60,Azi&lt;=N(Y292)),"Garanția expiră: organizează recepția finală până la "&amp;RIGHT("0"&amp;DAY(Y292),2)&amp;"."&amp;RIGHT("0"&amp;MONTH(Y292),2)&amp;"."&amp;YEAR(Y292)&amp;". ","")))</f>
        <v/>
      </c>
    </row>
    <row r="293" spans="2:27" x14ac:dyDescent="0.2">
      <c r="B293" s="18"/>
      <c r="C293" s="19"/>
      <c r="D293" s="14"/>
      <c r="E293" s="14"/>
      <c r="F293" s="14"/>
      <c r="G293" s="14"/>
      <c r="H293" s="14"/>
      <c r="I293" s="14"/>
      <c r="J293" s="14"/>
      <c r="K293" s="14"/>
      <c r="L293" s="19"/>
      <c r="M293" s="19"/>
      <c r="N293" s="14"/>
      <c r="O293" s="20"/>
      <c r="P293" s="21"/>
      <c r="Q293" s="22"/>
      <c r="R293" s="19"/>
      <c r="S293" s="15"/>
      <c r="T293" s="14"/>
      <c r="U293" s="23" t="str">
        <f t="shared" si="16"/>
        <v/>
      </c>
      <c r="V293" s="23" t="str">
        <f t="shared" si="17"/>
        <v/>
      </c>
      <c r="W293" s="24" t="str">
        <f>IF(B293="","",COUNTIFS(Constatări!$B$5:$B$1004,B293,Constatări!$K$5:$K$1004,"&lt;&gt;Remediat"))</f>
        <v/>
      </c>
      <c r="X293" s="25" t="str">
        <f t="shared" si="18"/>
        <v/>
      </c>
      <c r="Y293" s="25" t="str">
        <f t="shared" si="19"/>
        <v/>
      </c>
      <c r="Z293" s="24" t="str">
        <f>IF(B293="","",COUNTIFS(Comisia!$B$5:$B$1004,B293,Comisia!$D$5:$D$1004,"&lt;&gt;Invitat"))</f>
        <v/>
      </c>
      <c r="AA293" s="17" t="str">
        <f>IF(B293="","",TRIM(IF(COUNTIF($B$5:$B$504,B293)&gt;1,"Număr dublat. ","")&amp;IF(OR(E293="",J293=""),"Completează lucrarea și executantul. ","")&amp;IF(COUNTIFS(Comisia!$B$5:$B$1004,B293,Comisia!$D$5:$D$1004,"Președinte")&lt;&gt;1,"Comisia trebuie să aibă un președinte. ","")&amp;IF(AND(K293&lt;&gt;"",D293="La terminarea lucrărilor",N(Z293)&lt;3),"Comisia are mai puțin de 3 membri (HG 343/2017, art. 11). ","")&amp;IF(AND(Q293="Admisă",COUNTIFS(Constatări!$B$5:$B$1004,B293,Constatări!$K$5:$K$1004,"&lt;&gt;Remediat",Constatări!$F$5:$F$1004,"&lt;&gt;Minoră")&gt;0),"Recepția nu poate fi admisă cu defecte care afectează utilizarea nerezolvate (art. 18). ","")&amp;IF(AND(D293="De suspendare a recepției",Q293&lt;&gt;"Suspendată"),"La un PV de suspendare, decizia este «Suspendată». ","")&amp;IF(AND(Q293&lt;&gt;"",Q293&lt;&gt;"Suspendată",NOT(ISNUMBER(R293)),ISNUMBER(C293),Azi&gt;C293+3),"Investitorul nu a aprobat decizia în 3 zile (art. 19). ","")&amp;IF(AND(ISNUMBER(R293),ISNUMBER(C293),R293&gt;C293+3),"Aprobarea investitorului a venit după 3 zile. ","")&amp;IF(AND(Q293="Admisă",N(W293)&gt;0),N(W293)&amp;" constatări încă deschise: urmărește remedierea. ","")&amp;IF(AND(ISNUMBER(Y293),Azi&gt;=N(X293)-60,Azi&lt;=N(Y293)),"Garanția expiră: organizează recepția finală până la "&amp;RIGHT("0"&amp;DAY(Y293),2)&amp;"."&amp;RIGHT("0"&amp;MONTH(Y293),2)&amp;"."&amp;YEAR(Y293)&amp;". ","")))</f>
        <v/>
      </c>
    </row>
    <row r="294" spans="2:27" x14ac:dyDescent="0.2">
      <c r="B294" s="18"/>
      <c r="C294" s="19"/>
      <c r="D294" s="14"/>
      <c r="E294" s="14"/>
      <c r="F294" s="14"/>
      <c r="G294" s="14"/>
      <c r="H294" s="14"/>
      <c r="I294" s="14"/>
      <c r="J294" s="14"/>
      <c r="K294" s="14"/>
      <c r="L294" s="19"/>
      <c r="M294" s="19"/>
      <c r="N294" s="14"/>
      <c r="O294" s="20"/>
      <c r="P294" s="21"/>
      <c r="Q294" s="22"/>
      <c r="R294" s="19"/>
      <c r="S294" s="15"/>
      <c r="T294" s="14"/>
      <c r="U294" s="23" t="str">
        <f t="shared" si="16"/>
        <v/>
      </c>
      <c r="V294" s="23" t="str">
        <f t="shared" si="17"/>
        <v/>
      </c>
      <c r="W294" s="24" t="str">
        <f>IF(B294="","",COUNTIFS(Constatări!$B$5:$B$1004,B294,Constatări!$K$5:$K$1004,"&lt;&gt;Remediat"))</f>
        <v/>
      </c>
      <c r="X294" s="25" t="str">
        <f t="shared" si="18"/>
        <v/>
      </c>
      <c r="Y294" s="25" t="str">
        <f t="shared" si="19"/>
        <v/>
      </c>
      <c r="Z294" s="24" t="str">
        <f>IF(B294="","",COUNTIFS(Comisia!$B$5:$B$1004,B294,Comisia!$D$5:$D$1004,"&lt;&gt;Invitat"))</f>
        <v/>
      </c>
      <c r="AA294" s="17" t="str">
        <f>IF(B294="","",TRIM(IF(COUNTIF($B$5:$B$504,B294)&gt;1,"Număr dublat. ","")&amp;IF(OR(E294="",J294=""),"Completează lucrarea și executantul. ","")&amp;IF(COUNTIFS(Comisia!$B$5:$B$1004,B294,Comisia!$D$5:$D$1004,"Președinte")&lt;&gt;1,"Comisia trebuie să aibă un președinte. ","")&amp;IF(AND(K294&lt;&gt;"",D294="La terminarea lucrărilor",N(Z294)&lt;3),"Comisia are mai puțin de 3 membri (HG 343/2017, art. 11). ","")&amp;IF(AND(Q294="Admisă",COUNTIFS(Constatări!$B$5:$B$1004,B294,Constatări!$K$5:$K$1004,"&lt;&gt;Remediat",Constatări!$F$5:$F$1004,"&lt;&gt;Minoră")&gt;0),"Recepția nu poate fi admisă cu defecte care afectează utilizarea nerezolvate (art. 18). ","")&amp;IF(AND(D294="De suspendare a recepției",Q294&lt;&gt;"Suspendată"),"La un PV de suspendare, decizia este «Suspendată». ","")&amp;IF(AND(Q294&lt;&gt;"",Q294&lt;&gt;"Suspendată",NOT(ISNUMBER(R294)),ISNUMBER(C294),Azi&gt;C294+3),"Investitorul nu a aprobat decizia în 3 zile (art. 19). ","")&amp;IF(AND(ISNUMBER(R294),ISNUMBER(C294),R294&gt;C294+3),"Aprobarea investitorului a venit după 3 zile. ","")&amp;IF(AND(Q294="Admisă",N(W294)&gt;0),N(W294)&amp;" constatări încă deschise: urmărește remedierea. ","")&amp;IF(AND(ISNUMBER(Y294),Azi&gt;=N(X294)-60,Azi&lt;=N(Y294)),"Garanția expiră: organizează recepția finală până la "&amp;RIGHT("0"&amp;DAY(Y294),2)&amp;"."&amp;RIGHT("0"&amp;MONTH(Y294),2)&amp;"."&amp;YEAR(Y294)&amp;". ","")))</f>
        <v/>
      </c>
    </row>
    <row r="295" spans="2:27" x14ac:dyDescent="0.2">
      <c r="B295" s="18"/>
      <c r="C295" s="19"/>
      <c r="D295" s="14"/>
      <c r="E295" s="14"/>
      <c r="F295" s="14"/>
      <c r="G295" s="14"/>
      <c r="H295" s="14"/>
      <c r="I295" s="14"/>
      <c r="J295" s="14"/>
      <c r="K295" s="14"/>
      <c r="L295" s="19"/>
      <c r="M295" s="19"/>
      <c r="N295" s="14"/>
      <c r="O295" s="20"/>
      <c r="P295" s="21"/>
      <c r="Q295" s="22"/>
      <c r="R295" s="19"/>
      <c r="S295" s="15"/>
      <c r="T295" s="14"/>
      <c r="U295" s="23" t="str">
        <f t="shared" si="16"/>
        <v/>
      </c>
      <c r="V295" s="23" t="str">
        <f t="shared" si="17"/>
        <v/>
      </c>
      <c r="W295" s="24" t="str">
        <f>IF(B295="","",COUNTIFS(Constatări!$B$5:$B$1004,B295,Constatări!$K$5:$K$1004,"&lt;&gt;Remediat"))</f>
        <v/>
      </c>
      <c r="X295" s="25" t="str">
        <f t="shared" si="18"/>
        <v/>
      </c>
      <c r="Y295" s="25" t="str">
        <f t="shared" si="19"/>
        <v/>
      </c>
      <c r="Z295" s="24" t="str">
        <f>IF(B295="","",COUNTIFS(Comisia!$B$5:$B$1004,B295,Comisia!$D$5:$D$1004,"&lt;&gt;Invitat"))</f>
        <v/>
      </c>
      <c r="AA295" s="17" t="str">
        <f>IF(B295="","",TRIM(IF(COUNTIF($B$5:$B$504,B295)&gt;1,"Număr dublat. ","")&amp;IF(OR(E295="",J295=""),"Completează lucrarea și executantul. ","")&amp;IF(COUNTIFS(Comisia!$B$5:$B$1004,B295,Comisia!$D$5:$D$1004,"Președinte")&lt;&gt;1,"Comisia trebuie să aibă un președinte. ","")&amp;IF(AND(K295&lt;&gt;"",D295="La terminarea lucrărilor",N(Z295)&lt;3),"Comisia are mai puțin de 3 membri (HG 343/2017, art. 11). ","")&amp;IF(AND(Q295="Admisă",COUNTIFS(Constatări!$B$5:$B$1004,B295,Constatări!$K$5:$K$1004,"&lt;&gt;Remediat",Constatări!$F$5:$F$1004,"&lt;&gt;Minoră")&gt;0),"Recepția nu poate fi admisă cu defecte care afectează utilizarea nerezolvate (art. 18). ","")&amp;IF(AND(D295="De suspendare a recepției",Q295&lt;&gt;"Suspendată"),"La un PV de suspendare, decizia este «Suspendată». ","")&amp;IF(AND(Q295&lt;&gt;"",Q295&lt;&gt;"Suspendată",NOT(ISNUMBER(R295)),ISNUMBER(C295),Azi&gt;C295+3),"Investitorul nu a aprobat decizia în 3 zile (art. 19). ","")&amp;IF(AND(ISNUMBER(R295),ISNUMBER(C295),R295&gt;C295+3),"Aprobarea investitorului a venit după 3 zile. ","")&amp;IF(AND(Q295="Admisă",N(W295)&gt;0),N(W295)&amp;" constatări încă deschise: urmărește remedierea. ","")&amp;IF(AND(ISNUMBER(Y295),Azi&gt;=N(X295)-60,Azi&lt;=N(Y295)),"Garanția expiră: organizează recepția finală până la "&amp;RIGHT("0"&amp;DAY(Y295),2)&amp;"."&amp;RIGHT("0"&amp;MONTH(Y295),2)&amp;"."&amp;YEAR(Y295)&amp;". ","")))</f>
        <v/>
      </c>
    </row>
    <row r="296" spans="2:27" x14ac:dyDescent="0.2">
      <c r="B296" s="18"/>
      <c r="C296" s="19"/>
      <c r="D296" s="14"/>
      <c r="E296" s="14"/>
      <c r="F296" s="14"/>
      <c r="G296" s="14"/>
      <c r="H296" s="14"/>
      <c r="I296" s="14"/>
      <c r="J296" s="14"/>
      <c r="K296" s="14"/>
      <c r="L296" s="19"/>
      <c r="M296" s="19"/>
      <c r="N296" s="14"/>
      <c r="O296" s="20"/>
      <c r="P296" s="21"/>
      <c r="Q296" s="22"/>
      <c r="R296" s="19"/>
      <c r="S296" s="15"/>
      <c r="T296" s="14"/>
      <c r="U296" s="23" t="str">
        <f t="shared" si="16"/>
        <v/>
      </c>
      <c r="V296" s="23" t="str">
        <f t="shared" si="17"/>
        <v/>
      </c>
      <c r="W296" s="24" t="str">
        <f>IF(B296="","",COUNTIFS(Constatări!$B$5:$B$1004,B296,Constatări!$K$5:$K$1004,"&lt;&gt;Remediat"))</f>
        <v/>
      </c>
      <c r="X296" s="25" t="str">
        <f t="shared" si="18"/>
        <v/>
      </c>
      <c r="Y296" s="25" t="str">
        <f t="shared" si="19"/>
        <v/>
      </c>
      <c r="Z296" s="24" t="str">
        <f>IF(B296="","",COUNTIFS(Comisia!$B$5:$B$1004,B296,Comisia!$D$5:$D$1004,"&lt;&gt;Invitat"))</f>
        <v/>
      </c>
      <c r="AA296" s="17" t="str">
        <f>IF(B296="","",TRIM(IF(COUNTIF($B$5:$B$504,B296)&gt;1,"Număr dublat. ","")&amp;IF(OR(E296="",J296=""),"Completează lucrarea și executantul. ","")&amp;IF(COUNTIFS(Comisia!$B$5:$B$1004,B296,Comisia!$D$5:$D$1004,"Președinte")&lt;&gt;1,"Comisia trebuie să aibă un președinte. ","")&amp;IF(AND(K296&lt;&gt;"",D296="La terminarea lucrărilor",N(Z296)&lt;3),"Comisia are mai puțin de 3 membri (HG 343/2017, art. 11). ","")&amp;IF(AND(Q296="Admisă",COUNTIFS(Constatări!$B$5:$B$1004,B296,Constatări!$K$5:$K$1004,"&lt;&gt;Remediat",Constatări!$F$5:$F$1004,"&lt;&gt;Minoră")&gt;0),"Recepția nu poate fi admisă cu defecte care afectează utilizarea nerezolvate (art. 18). ","")&amp;IF(AND(D296="De suspendare a recepției",Q296&lt;&gt;"Suspendată"),"La un PV de suspendare, decizia este «Suspendată». ","")&amp;IF(AND(Q296&lt;&gt;"",Q296&lt;&gt;"Suspendată",NOT(ISNUMBER(R296)),ISNUMBER(C296),Azi&gt;C296+3),"Investitorul nu a aprobat decizia în 3 zile (art. 19). ","")&amp;IF(AND(ISNUMBER(R296),ISNUMBER(C296),R296&gt;C296+3),"Aprobarea investitorului a venit după 3 zile. ","")&amp;IF(AND(Q296="Admisă",N(W296)&gt;0),N(W296)&amp;" constatări încă deschise: urmărește remedierea. ","")&amp;IF(AND(ISNUMBER(Y296),Azi&gt;=N(X296)-60,Azi&lt;=N(Y296)),"Garanția expiră: organizează recepția finală până la "&amp;RIGHT("0"&amp;DAY(Y296),2)&amp;"."&amp;RIGHT("0"&amp;MONTH(Y296),2)&amp;"."&amp;YEAR(Y296)&amp;". ","")))</f>
        <v/>
      </c>
    </row>
    <row r="297" spans="2:27" x14ac:dyDescent="0.2">
      <c r="B297" s="18"/>
      <c r="C297" s="19"/>
      <c r="D297" s="14"/>
      <c r="E297" s="14"/>
      <c r="F297" s="14"/>
      <c r="G297" s="14"/>
      <c r="H297" s="14"/>
      <c r="I297" s="14"/>
      <c r="J297" s="14"/>
      <c r="K297" s="14"/>
      <c r="L297" s="19"/>
      <c r="M297" s="19"/>
      <c r="N297" s="14"/>
      <c r="O297" s="20"/>
      <c r="P297" s="21"/>
      <c r="Q297" s="22"/>
      <c r="R297" s="19"/>
      <c r="S297" s="15"/>
      <c r="T297" s="14"/>
      <c r="U297" s="23" t="str">
        <f t="shared" si="16"/>
        <v/>
      </c>
      <c r="V297" s="23" t="str">
        <f t="shared" si="17"/>
        <v/>
      </c>
      <c r="W297" s="24" t="str">
        <f>IF(B297="","",COUNTIFS(Constatări!$B$5:$B$1004,B297,Constatări!$K$5:$K$1004,"&lt;&gt;Remediat"))</f>
        <v/>
      </c>
      <c r="X297" s="25" t="str">
        <f t="shared" si="18"/>
        <v/>
      </c>
      <c r="Y297" s="25" t="str">
        <f t="shared" si="19"/>
        <v/>
      </c>
      <c r="Z297" s="24" t="str">
        <f>IF(B297="","",COUNTIFS(Comisia!$B$5:$B$1004,B297,Comisia!$D$5:$D$1004,"&lt;&gt;Invitat"))</f>
        <v/>
      </c>
      <c r="AA297" s="17" t="str">
        <f>IF(B297="","",TRIM(IF(COUNTIF($B$5:$B$504,B297)&gt;1,"Număr dublat. ","")&amp;IF(OR(E297="",J297=""),"Completează lucrarea și executantul. ","")&amp;IF(COUNTIFS(Comisia!$B$5:$B$1004,B297,Comisia!$D$5:$D$1004,"Președinte")&lt;&gt;1,"Comisia trebuie să aibă un președinte. ","")&amp;IF(AND(K297&lt;&gt;"",D297="La terminarea lucrărilor",N(Z297)&lt;3),"Comisia are mai puțin de 3 membri (HG 343/2017, art. 11). ","")&amp;IF(AND(Q297="Admisă",COUNTIFS(Constatări!$B$5:$B$1004,B297,Constatări!$K$5:$K$1004,"&lt;&gt;Remediat",Constatări!$F$5:$F$1004,"&lt;&gt;Minoră")&gt;0),"Recepția nu poate fi admisă cu defecte care afectează utilizarea nerezolvate (art. 18). ","")&amp;IF(AND(D297="De suspendare a recepției",Q297&lt;&gt;"Suspendată"),"La un PV de suspendare, decizia este «Suspendată». ","")&amp;IF(AND(Q297&lt;&gt;"",Q297&lt;&gt;"Suspendată",NOT(ISNUMBER(R297)),ISNUMBER(C297),Azi&gt;C297+3),"Investitorul nu a aprobat decizia în 3 zile (art. 19). ","")&amp;IF(AND(ISNUMBER(R297),ISNUMBER(C297),R297&gt;C297+3),"Aprobarea investitorului a venit după 3 zile. ","")&amp;IF(AND(Q297="Admisă",N(W297)&gt;0),N(W297)&amp;" constatări încă deschise: urmărește remedierea. ","")&amp;IF(AND(ISNUMBER(Y297),Azi&gt;=N(X297)-60,Azi&lt;=N(Y297)),"Garanția expiră: organizează recepția finală până la "&amp;RIGHT("0"&amp;DAY(Y297),2)&amp;"."&amp;RIGHT("0"&amp;MONTH(Y297),2)&amp;"."&amp;YEAR(Y297)&amp;". ","")))</f>
        <v/>
      </c>
    </row>
    <row r="298" spans="2:27" x14ac:dyDescent="0.2">
      <c r="B298" s="18"/>
      <c r="C298" s="19"/>
      <c r="D298" s="14"/>
      <c r="E298" s="14"/>
      <c r="F298" s="14"/>
      <c r="G298" s="14"/>
      <c r="H298" s="14"/>
      <c r="I298" s="14"/>
      <c r="J298" s="14"/>
      <c r="K298" s="14"/>
      <c r="L298" s="19"/>
      <c r="M298" s="19"/>
      <c r="N298" s="14"/>
      <c r="O298" s="20"/>
      <c r="P298" s="21"/>
      <c r="Q298" s="22"/>
      <c r="R298" s="19"/>
      <c r="S298" s="15"/>
      <c r="T298" s="14"/>
      <c r="U298" s="23" t="str">
        <f t="shared" si="16"/>
        <v/>
      </c>
      <c r="V298" s="23" t="str">
        <f t="shared" si="17"/>
        <v/>
      </c>
      <c r="W298" s="24" t="str">
        <f>IF(B298="","",COUNTIFS(Constatări!$B$5:$B$1004,B298,Constatări!$K$5:$K$1004,"&lt;&gt;Remediat"))</f>
        <v/>
      </c>
      <c r="X298" s="25" t="str">
        <f t="shared" si="18"/>
        <v/>
      </c>
      <c r="Y298" s="25" t="str">
        <f t="shared" si="19"/>
        <v/>
      </c>
      <c r="Z298" s="24" t="str">
        <f>IF(B298="","",COUNTIFS(Comisia!$B$5:$B$1004,B298,Comisia!$D$5:$D$1004,"&lt;&gt;Invitat"))</f>
        <v/>
      </c>
      <c r="AA298" s="17" t="str">
        <f>IF(B298="","",TRIM(IF(COUNTIF($B$5:$B$504,B298)&gt;1,"Număr dublat. ","")&amp;IF(OR(E298="",J298=""),"Completează lucrarea și executantul. ","")&amp;IF(COUNTIFS(Comisia!$B$5:$B$1004,B298,Comisia!$D$5:$D$1004,"Președinte")&lt;&gt;1,"Comisia trebuie să aibă un președinte. ","")&amp;IF(AND(K298&lt;&gt;"",D298="La terminarea lucrărilor",N(Z298)&lt;3),"Comisia are mai puțin de 3 membri (HG 343/2017, art. 11). ","")&amp;IF(AND(Q298="Admisă",COUNTIFS(Constatări!$B$5:$B$1004,B298,Constatări!$K$5:$K$1004,"&lt;&gt;Remediat",Constatări!$F$5:$F$1004,"&lt;&gt;Minoră")&gt;0),"Recepția nu poate fi admisă cu defecte care afectează utilizarea nerezolvate (art. 18). ","")&amp;IF(AND(D298="De suspendare a recepției",Q298&lt;&gt;"Suspendată"),"La un PV de suspendare, decizia este «Suspendată». ","")&amp;IF(AND(Q298&lt;&gt;"",Q298&lt;&gt;"Suspendată",NOT(ISNUMBER(R298)),ISNUMBER(C298),Azi&gt;C298+3),"Investitorul nu a aprobat decizia în 3 zile (art. 19). ","")&amp;IF(AND(ISNUMBER(R298),ISNUMBER(C298),R298&gt;C298+3),"Aprobarea investitorului a venit după 3 zile. ","")&amp;IF(AND(Q298="Admisă",N(W298)&gt;0),N(W298)&amp;" constatări încă deschise: urmărește remedierea. ","")&amp;IF(AND(ISNUMBER(Y298),Azi&gt;=N(X298)-60,Azi&lt;=N(Y298)),"Garanția expiră: organizează recepția finală până la "&amp;RIGHT("0"&amp;DAY(Y298),2)&amp;"."&amp;RIGHT("0"&amp;MONTH(Y298),2)&amp;"."&amp;YEAR(Y298)&amp;". ","")))</f>
        <v/>
      </c>
    </row>
    <row r="299" spans="2:27" x14ac:dyDescent="0.2">
      <c r="B299" s="18"/>
      <c r="C299" s="19"/>
      <c r="D299" s="14"/>
      <c r="E299" s="14"/>
      <c r="F299" s="14"/>
      <c r="G299" s="14"/>
      <c r="H299" s="14"/>
      <c r="I299" s="14"/>
      <c r="J299" s="14"/>
      <c r="K299" s="14"/>
      <c r="L299" s="19"/>
      <c r="M299" s="19"/>
      <c r="N299" s="14"/>
      <c r="O299" s="20"/>
      <c r="P299" s="21"/>
      <c r="Q299" s="22"/>
      <c r="R299" s="19"/>
      <c r="S299" s="15"/>
      <c r="T299" s="14"/>
      <c r="U299" s="23" t="str">
        <f t="shared" si="16"/>
        <v/>
      </c>
      <c r="V299" s="23" t="str">
        <f t="shared" si="17"/>
        <v/>
      </c>
      <c r="W299" s="24" t="str">
        <f>IF(B299="","",COUNTIFS(Constatări!$B$5:$B$1004,B299,Constatări!$K$5:$K$1004,"&lt;&gt;Remediat"))</f>
        <v/>
      </c>
      <c r="X299" s="25" t="str">
        <f t="shared" si="18"/>
        <v/>
      </c>
      <c r="Y299" s="25" t="str">
        <f t="shared" si="19"/>
        <v/>
      </c>
      <c r="Z299" s="24" t="str">
        <f>IF(B299="","",COUNTIFS(Comisia!$B$5:$B$1004,B299,Comisia!$D$5:$D$1004,"&lt;&gt;Invitat"))</f>
        <v/>
      </c>
      <c r="AA299" s="17" t="str">
        <f>IF(B299="","",TRIM(IF(COUNTIF($B$5:$B$504,B299)&gt;1,"Număr dublat. ","")&amp;IF(OR(E299="",J299=""),"Completează lucrarea și executantul. ","")&amp;IF(COUNTIFS(Comisia!$B$5:$B$1004,B299,Comisia!$D$5:$D$1004,"Președinte")&lt;&gt;1,"Comisia trebuie să aibă un președinte. ","")&amp;IF(AND(K299&lt;&gt;"",D299="La terminarea lucrărilor",N(Z299)&lt;3),"Comisia are mai puțin de 3 membri (HG 343/2017, art. 11). ","")&amp;IF(AND(Q299="Admisă",COUNTIFS(Constatări!$B$5:$B$1004,B299,Constatări!$K$5:$K$1004,"&lt;&gt;Remediat",Constatări!$F$5:$F$1004,"&lt;&gt;Minoră")&gt;0),"Recepția nu poate fi admisă cu defecte care afectează utilizarea nerezolvate (art. 18). ","")&amp;IF(AND(D299="De suspendare a recepției",Q299&lt;&gt;"Suspendată"),"La un PV de suspendare, decizia este «Suspendată». ","")&amp;IF(AND(Q299&lt;&gt;"",Q299&lt;&gt;"Suspendată",NOT(ISNUMBER(R299)),ISNUMBER(C299),Azi&gt;C299+3),"Investitorul nu a aprobat decizia în 3 zile (art. 19). ","")&amp;IF(AND(ISNUMBER(R299),ISNUMBER(C299),R299&gt;C299+3),"Aprobarea investitorului a venit după 3 zile. ","")&amp;IF(AND(Q299="Admisă",N(W299)&gt;0),N(W299)&amp;" constatări încă deschise: urmărește remedierea. ","")&amp;IF(AND(ISNUMBER(Y299),Azi&gt;=N(X299)-60,Azi&lt;=N(Y299)),"Garanția expiră: organizează recepția finală până la "&amp;RIGHT("0"&amp;DAY(Y299),2)&amp;"."&amp;RIGHT("0"&amp;MONTH(Y299),2)&amp;"."&amp;YEAR(Y299)&amp;". ","")))</f>
        <v/>
      </c>
    </row>
    <row r="300" spans="2:27" x14ac:dyDescent="0.2">
      <c r="B300" s="18"/>
      <c r="C300" s="19"/>
      <c r="D300" s="14"/>
      <c r="E300" s="14"/>
      <c r="F300" s="14"/>
      <c r="G300" s="14"/>
      <c r="H300" s="14"/>
      <c r="I300" s="14"/>
      <c r="J300" s="14"/>
      <c r="K300" s="14"/>
      <c r="L300" s="19"/>
      <c r="M300" s="19"/>
      <c r="N300" s="14"/>
      <c r="O300" s="20"/>
      <c r="P300" s="21"/>
      <c r="Q300" s="22"/>
      <c r="R300" s="19"/>
      <c r="S300" s="15"/>
      <c r="T300" s="14"/>
      <c r="U300" s="23" t="str">
        <f t="shared" si="16"/>
        <v/>
      </c>
      <c r="V300" s="23" t="str">
        <f t="shared" si="17"/>
        <v/>
      </c>
      <c r="W300" s="24" t="str">
        <f>IF(B300="","",COUNTIFS(Constatări!$B$5:$B$1004,B300,Constatări!$K$5:$K$1004,"&lt;&gt;Remediat"))</f>
        <v/>
      </c>
      <c r="X300" s="25" t="str">
        <f t="shared" si="18"/>
        <v/>
      </c>
      <c r="Y300" s="25" t="str">
        <f t="shared" si="19"/>
        <v/>
      </c>
      <c r="Z300" s="24" t="str">
        <f>IF(B300="","",COUNTIFS(Comisia!$B$5:$B$1004,B300,Comisia!$D$5:$D$1004,"&lt;&gt;Invitat"))</f>
        <v/>
      </c>
      <c r="AA300" s="17" t="str">
        <f>IF(B300="","",TRIM(IF(COUNTIF($B$5:$B$504,B300)&gt;1,"Număr dublat. ","")&amp;IF(OR(E300="",J300=""),"Completează lucrarea și executantul. ","")&amp;IF(COUNTIFS(Comisia!$B$5:$B$1004,B300,Comisia!$D$5:$D$1004,"Președinte")&lt;&gt;1,"Comisia trebuie să aibă un președinte. ","")&amp;IF(AND(K300&lt;&gt;"",D300="La terminarea lucrărilor",N(Z300)&lt;3),"Comisia are mai puțin de 3 membri (HG 343/2017, art. 11). ","")&amp;IF(AND(Q300="Admisă",COUNTIFS(Constatări!$B$5:$B$1004,B300,Constatări!$K$5:$K$1004,"&lt;&gt;Remediat",Constatări!$F$5:$F$1004,"&lt;&gt;Minoră")&gt;0),"Recepția nu poate fi admisă cu defecte care afectează utilizarea nerezolvate (art. 18). ","")&amp;IF(AND(D300="De suspendare a recepției",Q300&lt;&gt;"Suspendată"),"La un PV de suspendare, decizia este «Suspendată». ","")&amp;IF(AND(Q300&lt;&gt;"",Q300&lt;&gt;"Suspendată",NOT(ISNUMBER(R300)),ISNUMBER(C300),Azi&gt;C300+3),"Investitorul nu a aprobat decizia în 3 zile (art. 19). ","")&amp;IF(AND(ISNUMBER(R300),ISNUMBER(C300),R300&gt;C300+3),"Aprobarea investitorului a venit după 3 zile. ","")&amp;IF(AND(Q300="Admisă",N(W300)&gt;0),N(W300)&amp;" constatări încă deschise: urmărește remedierea. ","")&amp;IF(AND(ISNUMBER(Y300),Azi&gt;=N(X300)-60,Azi&lt;=N(Y300)),"Garanția expiră: organizează recepția finală până la "&amp;RIGHT("0"&amp;DAY(Y300),2)&amp;"."&amp;RIGHT("0"&amp;MONTH(Y300),2)&amp;"."&amp;YEAR(Y300)&amp;". ","")))</f>
        <v/>
      </c>
    </row>
    <row r="301" spans="2:27" x14ac:dyDescent="0.2">
      <c r="B301" s="18"/>
      <c r="C301" s="19"/>
      <c r="D301" s="14"/>
      <c r="E301" s="14"/>
      <c r="F301" s="14"/>
      <c r="G301" s="14"/>
      <c r="H301" s="14"/>
      <c r="I301" s="14"/>
      <c r="J301" s="14"/>
      <c r="K301" s="14"/>
      <c r="L301" s="19"/>
      <c r="M301" s="19"/>
      <c r="N301" s="14"/>
      <c r="O301" s="20"/>
      <c r="P301" s="21"/>
      <c r="Q301" s="22"/>
      <c r="R301" s="19"/>
      <c r="S301" s="15"/>
      <c r="T301" s="14"/>
      <c r="U301" s="23" t="str">
        <f t="shared" si="16"/>
        <v/>
      </c>
      <c r="V301" s="23" t="str">
        <f t="shared" si="17"/>
        <v/>
      </c>
      <c r="W301" s="24" t="str">
        <f>IF(B301="","",COUNTIFS(Constatări!$B$5:$B$1004,B301,Constatări!$K$5:$K$1004,"&lt;&gt;Remediat"))</f>
        <v/>
      </c>
      <c r="X301" s="25" t="str">
        <f t="shared" si="18"/>
        <v/>
      </c>
      <c r="Y301" s="25" t="str">
        <f t="shared" si="19"/>
        <v/>
      </c>
      <c r="Z301" s="24" t="str">
        <f>IF(B301="","",COUNTIFS(Comisia!$B$5:$B$1004,B301,Comisia!$D$5:$D$1004,"&lt;&gt;Invitat"))</f>
        <v/>
      </c>
      <c r="AA301" s="17" t="str">
        <f>IF(B301="","",TRIM(IF(COUNTIF($B$5:$B$504,B301)&gt;1,"Număr dublat. ","")&amp;IF(OR(E301="",J301=""),"Completează lucrarea și executantul. ","")&amp;IF(COUNTIFS(Comisia!$B$5:$B$1004,B301,Comisia!$D$5:$D$1004,"Președinte")&lt;&gt;1,"Comisia trebuie să aibă un președinte. ","")&amp;IF(AND(K301&lt;&gt;"",D301="La terminarea lucrărilor",N(Z301)&lt;3),"Comisia are mai puțin de 3 membri (HG 343/2017, art. 11). ","")&amp;IF(AND(Q301="Admisă",COUNTIFS(Constatări!$B$5:$B$1004,B301,Constatări!$K$5:$K$1004,"&lt;&gt;Remediat",Constatări!$F$5:$F$1004,"&lt;&gt;Minoră")&gt;0),"Recepția nu poate fi admisă cu defecte care afectează utilizarea nerezolvate (art. 18). ","")&amp;IF(AND(D301="De suspendare a recepției",Q301&lt;&gt;"Suspendată"),"La un PV de suspendare, decizia este «Suspendată». ","")&amp;IF(AND(Q301&lt;&gt;"",Q301&lt;&gt;"Suspendată",NOT(ISNUMBER(R301)),ISNUMBER(C301),Azi&gt;C301+3),"Investitorul nu a aprobat decizia în 3 zile (art. 19). ","")&amp;IF(AND(ISNUMBER(R301),ISNUMBER(C301),R301&gt;C301+3),"Aprobarea investitorului a venit după 3 zile. ","")&amp;IF(AND(Q301="Admisă",N(W301)&gt;0),N(W301)&amp;" constatări încă deschise: urmărește remedierea. ","")&amp;IF(AND(ISNUMBER(Y301),Azi&gt;=N(X301)-60,Azi&lt;=N(Y301)),"Garanția expiră: organizează recepția finală până la "&amp;RIGHT("0"&amp;DAY(Y301),2)&amp;"."&amp;RIGHT("0"&amp;MONTH(Y301),2)&amp;"."&amp;YEAR(Y301)&amp;". ","")))</f>
        <v/>
      </c>
    </row>
    <row r="302" spans="2:27" x14ac:dyDescent="0.2">
      <c r="B302" s="18"/>
      <c r="C302" s="19"/>
      <c r="D302" s="14"/>
      <c r="E302" s="14"/>
      <c r="F302" s="14"/>
      <c r="G302" s="14"/>
      <c r="H302" s="14"/>
      <c r="I302" s="14"/>
      <c r="J302" s="14"/>
      <c r="K302" s="14"/>
      <c r="L302" s="19"/>
      <c r="M302" s="19"/>
      <c r="N302" s="14"/>
      <c r="O302" s="20"/>
      <c r="P302" s="21"/>
      <c r="Q302" s="22"/>
      <c r="R302" s="19"/>
      <c r="S302" s="15"/>
      <c r="T302" s="14"/>
      <c r="U302" s="23" t="str">
        <f t="shared" si="16"/>
        <v/>
      </c>
      <c r="V302" s="23" t="str">
        <f t="shared" si="17"/>
        <v/>
      </c>
      <c r="W302" s="24" t="str">
        <f>IF(B302="","",COUNTIFS(Constatări!$B$5:$B$1004,B302,Constatări!$K$5:$K$1004,"&lt;&gt;Remediat"))</f>
        <v/>
      </c>
      <c r="X302" s="25" t="str">
        <f t="shared" si="18"/>
        <v/>
      </c>
      <c r="Y302" s="25" t="str">
        <f t="shared" si="19"/>
        <v/>
      </c>
      <c r="Z302" s="24" t="str">
        <f>IF(B302="","",COUNTIFS(Comisia!$B$5:$B$1004,B302,Comisia!$D$5:$D$1004,"&lt;&gt;Invitat"))</f>
        <v/>
      </c>
      <c r="AA302" s="17" t="str">
        <f>IF(B302="","",TRIM(IF(COUNTIF($B$5:$B$504,B302)&gt;1,"Număr dublat. ","")&amp;IF(OR(E302="",J302=""),"Completează lucrarea și executantul. ","")&amp;IF(COUNTIFS(Comisia!$B$5:$B$1004,B302,Comisia!$D$5:$D$1004,"Președinte")&lt;&gt;1,"Comisia trebuie să aibă un președinte. ","")&amp;IF(AND(K302&lt;&gt;"",D302="La terminarea lucrărilor",N(Z302)&lt;3),"Comisia are mai puțin de 3 membri (HG 343/2017, art. 11). ","")&amp;IF(AND(Q302="Admisă",COUNTIFS(Constatări!$B$5:$B$1004,B302,Constatări!$K$5:$K$1004,"&lt;&gt;Remediat",Constatări!$F$5:$F$1004,"&lt;&gt;Minoră")&gt;0),"Recepția nu poate fi admisă cu defecte care afectează utilizarea nerezolvate (art. 18). ","")&amp;IF(AND(D302="De suspendare a recepției",Q302&lt;&gt;"Suspendată"),"La un PV de suspendare, decizia este «Suspendată». ","")&amp;IF(AND(Q302&lt;&gt;"",Q302&lt;&gt;"Suspendată",NOT(ISNUMBER(R302)),ISNUMBER(C302),Azi&gt;C302+3),"Investitorul nu a aprobat decizia în 3 zile (art. 19). ","")&amp;IF(AND(ISNUMBER(R302),ISNUMBER(C302),R302&gt;C302+3),"Aprobarea investitorului a venit după 3 zile. ","")&amp;IF(AND(Q302="Admisă",N(W302)&gt;0),N(W302)&amp;" constatări încă deschise: urmărește remedierea. ","")&amp;IF(AND(ISNUMBER(Y302),Azi&gt;=N(X302)-60,Azi&lt;=N(Y302)),"Garanția expiră: organizează recepția finală până la "&amp;RIGHT("0"&amp;DAY(Y302),2)&amp;"."&amp;RIGHT("0"&amp;MONTH(Y302),2)&amp;"."&amp;YEAR(Y302)&amp;". ","")))</f>
        <v/>
      </c>
    </row>
    <row r="303" spans="2:27" x14ac:dyDescent="0.2">
      <c r="B303" s="18"/>
      <c r="C303" s="19"/>
      <c r="D303" s="14"/>
      <c r="E303" s="14"/>
      <c r="F303" s="14"/>
      <c r="G303" s="14"/>
      <c r="H303" s="14"/>
      <c r="I303" s="14"/>
      <c r="J303" s="14"/>
      <c r="K303" s="14"/>
      <c r="L303" s="19"/>
      <c r="M303" s="19"/>
      <c r="N303" s="14"/>
      <c r="O303" s="20"/>
      <c r="P303" s="21"/>
      <c r="Q303" s="22"/>
      <c r="R303" s="19"/>
      <c r="S303" s="15"/>
      <c r="T303" s="14"/>
      <c r="U303" s="23" t="str">
        <f t="shared" si="16"/>
        <v/>
      </c>
      <c r="V303" s="23" t="str">
        <f t="shared" si="17"/>
        <v/>
      </c>
      <c r="W303" s="24" t="str">
        <f>IF(B303="","",COUNTIFS(Constatări!$B$5:$B$1004,B303,Constatări!$K$5:$K$1004,"&lt;&gt;Remediat"))</f>
        <v/>
      </c>
      <c r="X303" s="25" t="str">
        <f t="shared" si="18"/>
        <v/>
      </c>
      <c r="Y303" s="25" t="str">
        <f t="shared" si="19"/>
        <v/>
      </c>
      <c r="Z303" s="24" t="str">
        <f>IF(B303="","",COUNTIFS(Comisia!$B$5:$B$1004,B303,Comisia!$D$5:$D$1004,"&lt;&gt;Invitat"))</f>
        <v/>
      </c>
      <c r="AA303" s="17" t="str">
        <f>IF(B303="","",TRIM(IF(COUNTIF($B$5:$B$504,B303)&gt;1,"Număr dublat. ","")&amp;IF(OR(E303="",J303=""),"Completează lucrarea și executantul. ","")&amp;IF(COUNTIFS(Comisia!$B$5:$B$1004,B303,Comisia!$D$5:$D$1004,"Președinte")&lt;&gt;1,"Comisia trebuie să aibă un președinte. ","")&amp;IF(AND(K303&lt;&gt;"",D303="La terminarea lucrărilor",N(Z303)&lt;3),"Comisia are mai puțin de 3 membri (HG 343/2017, art. 11). ","")&amp;IF(AND(Q303="Admisă",COUNTIFS(Constatări!$B$5:$B$1004,B303,Constatări!$K$5:$K$1004,"&lt;&gt;Remediat",Constatări!$F$5:$F$1004,"&lt;&gt;Minoră")&gt;0),"Recepția nu poate fi admisă cu defecte care afectează utilizarea nerezolvate (art. 18). ","")&amp;IF(AND(D303="De suspendare a recepției",Q303&lt;&gt;"Suspendată"),"La un PV de suspendare, decizia este «Suspendată». ","")&amp;IF(AND(Q303&lt;&gt;"",Q303&lt;&gt;"Suspendată",NOT(ISNUMBER(R303)),ISNUMBER(C303),Azi&gt;C303+3),"Investitorul nu a aprobat decizia în 3 zile (art. 19). ","")&amp;IF(AND(ISNUMBER(R303),ISNUMBER(C303),R303&gt;C303+3),"Aprobarea investitorului a venit după 3 zile. ","")&amp;IF(AND(Q303="Admisă",N(W303)&gt;0),N(W303)&amp;" constatări încă deschise: urmărește remedierea. ","")&amp;IF(AND(ISNUMBER(Y303),Azi&gt;=N(X303)-60,Azi&lt;=N(Y303)),"Garanția expiră: organizează recepția finală până la "&amp;RIGHT("0"&amp;DAY(Y303),2)&amp;"."&amp;RIGHT("0"&amp;MONTH(Y303),2)&amp;"."&amp;YEAR(Y303)&amp;". ","")))</f>
        <v/>
      </c>
    </row>
    <row r="304" spans="2:27" x14ac:dyDescent="0.2">
      <c r="B304" s="18"/>
      <c r="C304" s="19"/>
      <c r="D304" s="14"/>
      <c r="E304" s="14"/>
      <c r="F304" s="14"/>
      <c r="G304" s="14"/>
      <c r="H304" s="14"/>
      <c r="I304" s="14"/>
      <c r="J304" s="14"/>
      <c r="K304" s="14"/>
      <c r="L304" s="19"/>
      <c r="M304" s="19"/>
      <c r="N304" s="14"/>
      <c r="O304" s="20"/>
      <c r="P304" s="21"/>
      <c r="Q304" s="22"/>
      <c r="R304" s="19"/>
      <c r="S304" s="15"/>
      <c r="T304" s="14"/>
      <c r="U304" s="23" t="str">
        <f t="shared" si="16"/>
        <v/>
      </c>
      <c r="V304" s="23" t="str">
        <f t="shared" si="17"/>
        <v/>
      </c>
      <c r="W304" s="24" t="str">
        <f>IF(B304="","",COUNTIFS(Constatări!$B$5:$B$1004,B304,Constatări!$K$5:$K$1004,"&lt;&gt;Remediat"))</f>
        <v/>
      </c>
      <c r="X304" s="25" t="str">
        <f t="shared" si="18"/>
        <v/>
      </c>
      <c r="Y304" s="25" t="str">
        <f t="shared" si="19"/>
        <v/>
      </c>
      <c r="Z304" s="24" t="str">
        <f>IF(B304="","",COUNTIFS(Comisia!$B$5:$B$1004,B304,Comisia!$D$5:$D$1004,"&lt;&gt;Invitat"))</f>
        <v/>
      </c>
      <c r="AA304" s="17" t="str">
        <f>IF(B304="","",TRIM(IF(COUNTIF($B$5:$B$504,B304)&gt;1,"Număr dublat. ","")&amp;IF(OR(E304="",J304=""),"Completează lucrarea și executantul. ","")&amp;IF(COUNTIFS(Comisia!$B$5:$B$1004,B304,Comisia!$D$5:$D$1004,"Președinte")&lt;&gt;1,"Comisia trebuie să aibă un președinte. ","")&amp;IF(AND(K304&lt;&gt;"",D304="La terminarea lucrărilor",N(Z304)&lt;3),"Comisia are mai puțin de 3 membri (HG 343/2017, art. 11). ","")&amp;IF(AND(Q304="Admisă",COUNTIFS(Constatări!$B$5:$B$1004,B304,Constatări!$K$5:$K$1004,"&lt;&gt;Remediat",Constatări!$F$5:$F$1004,"&lt;&gt;Minoră")&gt;0),"Recepția nu poate fi admisă cu defecte care afectează utilizarea nerezolvate (art. 18). ","")&amp;IF(AND(D304="De suspendare a recepției",Q304&lt;&gt;"Suspendată"),"La un PV de suspendare, decizia este «Suspendată». ","")&amp;IF(AND(Q304&lt;&gt;"",Q304&lt;&gt;"Suspendată",NOT(ISNUMBER(R304)),ISNUMBER(C304),Azi&gt;C304+3),"Investitorul nu a aprobat decizia în 3 zile (art. 19). ","")&amp;IF(AND(ISNUMBER(R304),ISNUMBER(C304),R304&gt;C304+3),"Aprobarea investitorului a venit după 3 zile. ","")&amp;IF(AND(Q304="Admisă",N(W304)&gt;0),N(W304)&amp;" constatări încă deschise: urmărește remedierea. ","")&amp;IF(AND(ISNUMBER(Y304),Azi&gt;=N(X304)-60,Azi&lt;=N(Y304)),"Garanția expiră: organizează recepția finală până la "&amp;RIGHT("0"&amp;DAY(Y304),2)&amp;"."&amp;RIGHT("0"&amp;MONTH(Y304),2)&amp;"."&amp;YEAR(Y304)&amp;". ","")))</f>
        <v/>
      </c>
    </row>
    <row r="305" spans="2:27" x14ac:dyDescent="0.2">
      <c r="B305" s="18"/>
      <c r="C305" s="19"/>
      <c r="D305" s="14"/>
      <c r="E305" s="14"/>
      <c r="F305" s="14"/>
      <c r="G305" s="14"/>
      <c r="H305" s="14"/>
      <c r="I305" s="14"/>
      <c r="J305" s="14"/>
      <c r="K305" s="14"/>
      <c r="L305" s="19"/>
      <c r="M305" s="19"/>
      <c r="N305" s="14"/>
      <c r="O305" s="20"/>
      <c r="P305" s="21"/>
      <c r="Q305" s="22"/>
      <c r="R305" s="19"/>
      <c r="S305" s="15"/>
      <c r="T305" s="14"/>
      <c r="U305" s="23" t="str">
        <f t="shared" si="16"/>
        <v/>
      </c>
      <c r="V305" s="23" t="str">
        <f t="shared" si="17"/>
        <v/>
      </c>
      <c r="W305" s="24" t="str">
        <f>IF(B305="","",COUNTIFS(Constatări!$B$5:$B$1004,B305,Constatări!$K$5:$K$1004,"&lt;&gt;Remediat"))</f>
        <v/>
      </c>
      <c r="X305" s="25" t="str">
        <f t="shared" si="18"/>
        <v/>
      </c>
      <c r="Y305" s="25" t="str">
        <f t="shared" si="19"/>
        <v/>
      </c>
      <c r="Z305" s="24" t="str">
        <f>IF(B305="","",COUNTIFS(Comisia!$B$5:$B$1004,B305,Comisia!$D$5:$D$1004,"&lt;&gt;Invitat"))</f>
        <v/>
      </c>
      <c r="AA305" s="17" t="str">
        <f>IF(B305="","",TRIM(IF(COUNTIF($B$5:$B$504,B305)&gt;1,"Număr dublat. ","")&amp;IF(OR(E305="",J305=""),"Completează lucrarea și executantul. ","")&amp;IF(COUNTIFS(Comisia!$B$5:$B$1004,B305,Comisia!$D$5:$D$1004,"Președinte")&lt;&gt;1,"Comisia trebuie să aibă un președinte. ","")&amp;IF(AND(K305&lt;&gt;"",D305="La terminarea lucrărilor",N(Z305)&lt;3),"Comisia are mai puțin de 3 membri (HG 343/2017, art. 11). ","")&amp;IF(AND(Q305="Admisă",COUNTIFS(Constatări!$B$5:$B$1004,B305,Constatări!$K$5:$K$1004,"&lt;&gt;Remediat",Constatări!$F$5:$F$1004,"&lt;&gt;Minoră")&gt;0),"Recepția nu poate fi admisă cu defecte care afectează utilizarea nerezolvate (art. 18). ","")&amp;IF(AND(D305="De suspendare a recepției",Q305&lt;&gt;"Suspendată"),"La un PV de suspendare, decizia este «Suspendată». ","")&amp;IF(AND(Q305&lt;&gt;"",Q305&lt;&gt;"Suspendată",NOT(ISNUMBER(R305)),ISNUMBER(C305),Azi&gt;C305+3),"Investitorul nu a aprobat decizia în 3 zile (art. 19). ","")&amp;IF(AND(ISNUMBER(R305),ISNUMBER(C305),R305&gt;C305+3),"Aprobarea investitorului a venit după 3 zile. ","")&amp;IF(AND(Q305="Admisă",N(W305)&gt;0),N(W305)&amp;" constatări încă deschise: urmărește remedierea. ","")&amp;IF(AND(ISNUMBER(Y305),Azi&gt;=N(X305)-60,Azi&lt;=N(Y305)),"Garanția expiră: organizează recepția finală până la "&amp;RIGHT("0"&amp;DAY(Y305),2)&amp;"."&amp;RIGHT("0"&amp;MONTH(Y305),2)&amp;"."&amp;YEAR(Y305)&amp;". ","")))</f>
        <v/>
      </c>
    </row>
    <row r="306" spans="2:27" x14ac:dyDescent="0.2">
      <c r="B306" s="18"/>
      <c r="C306" s="19"/>
      <c r="D306" s="14"/>
      <c r="E306" s="14"/>
      <c r="F306" s="14"/>
      <c r="G306" s="14"/>
      <c r="H306" s="14"/>
      <c r="I306" s="14"/>
      <c r="J306" s="14"/>
      <c r="K306" s="14"/>
      <c r="L306" s="19"/>
      <c r="M306" s="19"/>
      <c r="N306" s="14"/>
      <c r="O306" s="20"/>
      <c r="P306" s="21"/>
      <c r="Q306" s="22"/>
      <c r="R306" s="19"/>
      <c r="S306" s="15"/>
      <c r="T306" s="14"/>
      <c r="U306" s="23" t="str">
        <f t="shared" si="16"/>
        <v/>
      </c>
      <c r="V306" s="23" t="str">
        <f t="shared" si="17"/>
        <v/>
      </c>
      <c r="W306" s="24" t="str">
        <f>IF(B306="","",COUNTIFS(Constatări!$B$5:$B$1004,B306,Constatări!$K$5:$K$1004,"&lt;&gt;Remediat"))</f>
        <v/>
      </c>
      <c r="X306" s="25" t="str">
        <f t="shared" si="18"/>
        <v/>
      </c>
      <c r="Y306" s="25" t="str">
        <f t="shared" si="19"/>
        <v/>
      </c>
      <c r="Z306" s="24" t="str">
        <f>IF(B306="","",COUNTIFS(Comisia!$B$5:$B$1004,B306,Comisia!$D$5:$D$1004,"&lt;&gt;Invitat"))</f>
        <v/>
      </c>
      <c r="AA306" s="17" t="str">
        <f>IF(B306="","",TRIM(IF(COUNTIF($B$5:$B$504,B306)&gt;1,"Număr dublat. ","")&amp;IF(OR(E306="",J306=""),"Completează lucrarea și executantul. ","")&amp;IF(COUNTIFS(Comisia!$B$5:$B$1004,B306,Comisia!$D$5:$D$1004,"Președinte")&lt;&gt;1,"Comisia trebuie să aibă un președinte. ","")&amp;IF(AND(K306&lt;&gt;"",D306="La terminarea lucrărilor",N(Z306)&lt;3),"Comisia are mai puțin de 3 membri (HG 343/2017, art. 11). ","")&amp;IF(AND(Q306="Admisă",COUNTIFS(Constatări!$B$5:$B$1004,B306,Constatări!$K$5:$K$1004,"&lt;&gt;Remediat",Constatări!$F$5:$F$1004,"&lt;&gt;Minoră")&gt;0),"Recepția nu poate fi admisă cu defecte care afectează utilizarea nerezolvate (art. 18). ","")&amp;IF(AND(D306="De suspendare a recepției",Q306&lt;&gt;"Suspendată"),"La un PV de suspendare, decizia este «Suspendată». ","")&amp;IF(AND(Q306&lt;&gt;"",Q306&lt;&gt;"Suspendată",NOT(ISNUMBER(R306)),ISNUMBER(C306),Azi&gt;C306+3),"Investitorul nu a aprobat decizia în 3 zile (art. 19). ","")&amp;IF(AND(ISNUMBER(R306),ISNUMBER(C306),R306&gt;C306+3),"Aprobarea investitorului a venit după 3 zile. ","")&amp;IF(AND(Q306="Admisă",N(W306)&gt;0),N(W306)&amp;" constatări încă deschise: urmărește remedierea. ","")&amp;IF(AND(ISNUMBER(Y306),Azi&gt;=N(X306)-60,Azi&lt;=N(Y306)),"Garanția expiră: organizează recepția finală până la "&amp;RIGHT("0"&amp;DAY(Y306),2)&amp;"."&amp;RIGHT("0"&amp;MONTH(Y306),2)&amp;"."&amp;YEAR(Y306)&amp;". ","")))</f>
        <v/>
      </c>
    </row>
    <row r="307" spans="2:27" x14ac:dyDescent="0.2">
      <c r="B307" s="18"/>
      <c r="C307" s="19"/>
      <c r="D307" s="14"/>
      <c r="E307" s="14"/>
      <c r="F307" s="14"/>
      <c r="G307" s="14"/>
      <c r="H307" s="14"/>
      <c r="I307" s="14"/>
      <c r="J307" s="14"/>
      <c r="K307" s="14"/>
      <c r="L307" s="19"/>
      <c r="M307" s="19"/>
      <c r="N307" s="14"/>
      <c r="O307" s="20"/>
      <c r="P307" s="21"/>
      <c r="Q307" s="22"/>
      <c r="R307" s="19"/>
      <c r="S307" s="15"/>
      <c r="T307" s="14"/>
      <c r="U307" s="23" t="str">
        <f t="shared" si="16"/>
        <v/>
      </c>
      <c r="V307" s="23" t="str">
        <f t="shared" si="17"/>
        <v/>
      </c>
      <c r="W307" s="24" t="str">
        <f>IF(B307="","",COUNTIFS(Constatări!$B$5:$B$1004,B307,Constatări!$K$5:$K$1004,"&lt;&gt;Remediat"))</f>
        <v/>
      </c>
      <c r="X307" s="25" t="str">
        <f t="shared" si="18"/>
        <v/>
      </c>
      <c r="Y307" s="25" t="str">
        <f t="shared" si="19"/>
        <v/>
      </c>
      <c r="Z307" s="24" t="str">
        <f>IF(B307="","",COUNTIFS(Comisia!$B$5:$B$1004,B307,Comisia!$D$5:$D$1004,"&lt;&gt;Invitat"))</f>
        <v/>
      </c>
      <c r="AA307" s="17" t="str">
        <f>IF(B307="","",TRIM(IF(COUNTIF($B$5:$B$504,B307)&gt;1,"Număr dublat. ","")&amp;IF(OR(E307="",J307=""),"Completează lucrarea și executantul. ","")&amp;IF(COUNTIFS(Comisia!$B$5:$B$1004,B307,Comisia!$D$5:$D$1004,"Președinte")&lt;&gt;1,"Comisia trebuie să aibă un președinte. ","")&amp;IF(AND(K307&lt;&gt;"",D307="La terminarea lucrărilor",N(Z307)&lt;3),"Comisia are mai puțin de 3 membri (HG 343/2017, art. 11). ","")&amp;IF(AND(Q307="Admisă",COUNTIFS(Constatări!$B$5:$B$1004,B307,Constatări!$K$5:$K$1004,"&lt;&gt;Remediat",Constatări!$F$5:$F$1004,"&lt;&gt;Minoră")&gt;0),"Recepția nu poate fi admisă cu defecte care afectează utilizarea nerezolvate (art. 18). ","")&amp;IF(AND(D307="De suspendare a recepției",Q307&lt;&gt;"Suspendată"),"La un PV de suspendare, decizia este «Suspendată». ","")&amp;IF(AND(Q307&lt;&gt;"",Q307&lt;&gt;"Suspendată",NOT(ISNUMBER(R307)),ISNUMBER(C307),Azi&gt;C307+3),"Investitorul nu a aprobat decizia în 3 zile (art. 19). ","")&amp;IF(AND(ISNUMBER(R307),ISNUMBER(C307),R307&gt;C307+3),"Aprobarea investitorului a venit după 3 zile. ","")&amp;IF(AND(Q307="Admisă",N(W307)&gt;0),N(W307)&amp;" constatări încă deschise: urmărește remedierea. ","")&amp;IF(AND(ISNUMBER(Y307),Azi&gt;=N(X307)-60,Azi&lt;=N(Y307)),"Garanția expiră: organizează recepția finală până la "&amp;RIGHT("0"&amp;DAY(Y307),2)&amp;"."&amp;RIGHT("0"&amp;MONTH(Y307),2)&amp;"."&amp;YEAR(Y307)&amp;". ","")))</f>
        <v/>
      </c>
    </row>
    <row r="308" spans="2:27" x14ac:dyDescent="0.2">
      <c r="B308" s="18"/>
      <c r="C308" s="19"/>
      <c r="D308" s="14"/>
      <c r="E308" s="14"/>
      <c r="F308" s="14"/>
      <c r="G308" s="14"/>
      <c r="H308" s="14"/>
      <c r="I308" s="14"/>
      <c r="J308" s="14"/>
      <c r="K308" s="14"/>
      <c r="L308" s="19"/>
      <c r="M308" s="19"/>
      <c r="N308" s="14"/>
      <c r="O308" s="20"/>
      <c r="P308" s="21"/>
      <c r="Q308" s="22"/>
      <c r="R308" s="19"/>
      <c r="S308" s="15"/>
      <c r="T308" s="14"/>
      <c r="U308" s="23" t="str">
        <f t="shared" si="16"/>
        <v/>
      </c>
      <c r="V308" s="23" t="str">
        <f t="shared" si="17"/>
        <v/>
      </c>
      <c r="W308" s="24" t="str">
        <f>IF(B308="","",COUNTIFS(Constatări!$B$5:$B$1004,B308,Constatări!$K$5:$K$1004,"&lt;&gt;Remediat"))</f>
        <v/>
      </c>
      <c r="X308" s="25" t="str">
        <f t="shared" si="18"/>
        <v/>
      </c>
      <c r="Y308" s="25" t="str">
        <f t="shared" si="19"/>
        <v/>
      </c>
      <c r="Z308" s="24" t="str">
        <f>IF(B308="","",COUNTIFS(Comisia!$B$5:$B$1004,B308,Comisia!$D$5:$D$1004,"&lt;&gt;Invitat"))</f>
        <v/>
      </c>
      <c r="AA308" s="17" t="str">
        <f>IF(B308="","",TRIM(IF(COUNTIF($B$5:$B$504,B308)&gt;1,"Număr dublat. ","")&amp;IF(OR(E308="",J308=""),"Completează lucrarea și executantul. ","")&amp;IF(COUNTIFS(Comisia!$B$5:$B$1004,B308,Comisia!$D$5:$D$1004,"Președinte")&lt;&gt;1,"Comisia trebuie să aibă un președinte. ","")&amp;IF(AND(K308&lt;&gt;"",D308="La terminarea lucrărilor",N(Z308)&lt;3),"Comisia are mai puțin de 3 membri (HG 343/2017, art. 11). ","")&amp;IF(AND(Q308="Admisă",COUNTIFS(Constatări!$B$5:$B$1004,B308,Constatări!$K$5:$K$1004,"&lt;&gt;Remediat",Constatări!$F$5:$F$1004,"&lt;&gt;Minoră")&gt;0),"Recepția nu poate fi admisă cu defecte care afectează utilizarea nerezolvate (art. 18). ","")&amp;IF(AND(D308="De suspendare a recepției",Q308&lt;&gt;"Suspendată"),"La un PV de suspendare, decizia este «Suspendată». ","")&amp;IF(AND(Q308&lt;&gt;"",Q308&lt;&gt;"Suspendată",NOT(ISNUMBER(R308)),ISNUMBER(C308),Azi&gt;C308+3),"Investitorul nu a aprobat decizia în 3 zile (art. 19). ","")&amp;IF(AND(ISNUMBER(R308),ISNUMBER(C308),R308&gt;C308+3),"Aprobarea investitorului a venit după 3 zile. ","")&amp;IF(AND(Q308="Admisă",N(W308)&gt;0),N(W308)&amp;" constatări încă deschise: urmărește remedierea. ","")&amp;IF(AND(ISNUMBER(Y308),Azi&gt;=N(X308)-60,Azi&lt;=N(Y308)),"Garanția expiră: organizează recepția finală până la "&amp;RIGHT("0"&amp;DAY(Y308),2)&amp;"."&amp;RIGHT("0"&amp;MONTH(Y308),2)&amp;"."&amp;YEAR(Y308)&amp;". ","")))</f>
        <v/>
      </c>
    </row>
    <row r="309" spans="2:27" x14ac:dyDescent="0.2">
      <c r="B309" s="18"/>
      <c r="C309" s="19"/>
      <c r="D309" s="14"/>
      <c r="E309" s="14"/>
      <c r="F309" s="14"/>
      <c r="G309" s="14"/>
      <c r="H309" s="14"/>
      <c r="I309" s="14"/>
      <c r="J309" s="14"/>
      <c r="K309" s="14"/>
      <c r="L309" s="19"/>
      <c r="M309" s="19"/>
      <c r="N309" s="14"/>
      <c r="O309" s="20"/>
      <c r="P309" s="21"/>
      <c r="Q309" s="22"/>
      <c r="R309" s="19"/>
      <c r="S309" s="15"/>
      <c r="T309" s="14"/>
      <c r="U309" s="23" t="str">
        <f t="shared" si="16"/>
        <v/>
      </c>
      <c r="V309" s="23" t="str">
        <f t="shared" si="17"/>
        <v/>
      </c>
      <c r="W309" s="24" t="str">
        <f>IF(B309="","",COUNTIFS(Constatări!$B$5:$B$1004,B309,Constatări!$K$5:$K$1004,"&lt;&gt;Remediat"))</f>
        <v/>
      </c>
      <c r="X309" s="25" t="str">
        <f t="shared" si="18"/>
        <v/>
      </c>
      <c r="Y309" s="25" t="str">
        <f t="shared" si="19"/>
        <v/>
      </c>
      <c r="Z309" s="24" t="str">
        <f>IF(B309="","",COUNTIFS(Comisia!$B$5:$B$1004,B309,Comisia!$D$5:$D$1004,"&lt;&gt;Invitat"))</f>
        <v/>
      </c>
      <c r="AA309" s="17" t="str">
        <f>IF(B309="","",TRIM(IF(COUNTIF($B$5:$B$504,B309)&gt;1,"Număr dublat. ","")&amp;IF(OR(E309="",J309=""),"Completează lucrarea și executantul. ","")&amp;IF(COUNTIFS(Comisia!$B$5:$B$1004,B309,Comisia!$D$5:$D$1004,"Președinte")&lt;&gt;1,"Comisia trebuie să aibă un președinte. ","")&amp;IF(AND(K309&lt;&gt;"",D309="La terminarea lucrărilor",N(Z309)&lt;3),"Comisia are mai puțin de 3 membri (HG 343/2017, art. 11). ","")&amp;IF(AND(Q309="Admisă",COUNTIFS(Constatări!$B$5:$B$1004,B309,Constatări!$K$5:$K$1004,"&lt;&gt;Remediat",Constatări!$F$5:$F$1004,"&lt;&gt;Minoră")&gt;0),"Recepția nu poate fi admisă cu defecte care afectează utilizarea nerezolvate (art. 18). ","")&amp;IF(AND(D309="De suspendare a recepției",Q309&lt;&gt;"Suspendată"),"La un PV de suspendare, decizia este «Suspendată». ","")&amp;IF(AND(Q309&lt;&gt;"",Q309&lt;&gt;"Suspendată",NOT(ISNUMBER(R309)),ISNUMBER(C309),Azi&gt;C309+3),"Investitorul nu a aprobat decizia în 3 zile (art. 19). ","")&amp;IF(AND(ISNUMBER(R309),ISNUMBER(C309),R309&gt;C309+3),"Aprobarea investitorului a venit după 3 zile. ","")&amp;IF(AND(Q309="Admisă",N(W309)&gt;0),N(W309)&amp;" constatări încă deschise: urmărește remedierea. ","")&amp;IF(AND(ISNUMBER(Y309),Azi&gt;=N(X309)-60,Azi&lt;=N(Y309)),"Garanția expiră: organizează recepția finală până la "&amp;RIGHT("0"&amp;DAY(Y309),2)&amp;"."&amp;RIGHT("0"&amp;MONTH(Y309),2)&amp;"."&amp;YEAR(Y309)&amp;". ","")))</f>
        <v/>
      </c>
    </row>
    <row r="310" spans="2:27" x14ac:dyDescent="0.2">
      <c r="B310" s="18"/>
      <c r="C310" s="19"/>
      <c r="D310" s="14"/>
      <c r="E310" s="14"/>
      <c r="F310" s="14"/>
      <c r="G310" s="14"/>
      <c r="H310" s="14"/>
      <c r="I310" s="14"/>
      <c r="J310" s="14"/>
      <c r="K310" s="14"/>
      <c r="L310" s="19"/>
      <c r="M310" s="19"/>
      <c r="N310" s="14"/>
      <c r="O310" s="20"/>
      <c r="P310" s="21"/>
      <c r="Q310" s="22"/>
      <c r="R310" s="19"/>
      <c r="S310" s="15"/>
      <c r="T310" s="14"/>
      <c r="U310" s="23" t="str">
        <f t="shared" si="16"/>
        <v/>
      </c>
      <c r="V310" s="23" t="str">
        <f t="shared" si="17"/>
        <v/>
      </c>
      <c r="W310" s="24" t="str">
        <f>IF(B310="","",COUNTIFS(Constatări!$B$5:$B$1004,B310,Constatări!$K$5:$K$1004,"&lt;&gt;Remediat"))</f>
        <v/>
      </c>
      <c r="X310" s="25" t="str">
        <f t="shared" si="18"/>
        <v/>
      </c>
      <c r="Y310" s="25" t="str">
        <f t="shared" si="19"/>
        <v/>
      </c>
      <c r="Z310" s="24" t="str">
        <f>IF(B310="","",COUNTIFS(Comisia!$B$5:$B$1004,B310,Comisia!$D$5:$D$1004,"&lt;&gt;Invitat"))</f>
        <v/>
      </c>
      <c r="AA310" s="17" t="str">
        <f>IF(B310="","",TRIM(IF(COUNTIF($B$5:$B$504,B310)&gt;1,"Număr dublat. ","")&amp;IF(OR(E310="",J310=""),"Completează lucrarea și executantul. ","")&amp;IF(COUNTIFS(Comisia!$B$5:$B$1004,B310,Comisia!$D$5:$D$1004,"Președinte")&lt;&gt;1,"Comisia trebuie să aibă un președinte. ","")&amp;IF(AND(K310&lt;&gt;"",D310="La terminarea lucrărilor",N(Z310)&lt;3),"Comisia are mai puțin de 3 membri (HG 343/2017, art. 11). ","")&amp;IF(AND(Q310="Admisă",COUNTIFS(Constatări!$B$5:$B$1004,B310,Constatări!$K$5:$K$1004,"&lt;&gt;Remediat",Constatări!$F$5:$F$1004,"&lt;&gt;Minoră")&gt;0),"Recepția nu poate fi admisă cu defecte care afectează utilizarea nerezolvate (art. 18). ","")&amp;IF(AND(D310="De suspendare a recepției",Q310&lt;&gt;"Suspendată"),"La un PV de suspendare, decizia este «Suspendată». ","")&amp;IF(AND(Q310&lt;&gt;"",Q310&lt;&gt;"Suspendată",NOT(ISNUMBER(R310)),ISNUMBER(C310),Azi&gt;C310+3),"Investitorul nu a aprobat decizia în 3 zile (art. 19). ","")&amp;IF(AND(ISNUMBER(R310),ISNUMBER(C310),R310&gt;C310+3),"Aprobarea investitorului a venit după 3 zile. ","")&amp;IF(AND(Q310="Admisă",N(W310)&gt;0),N(W310)&amp;" constatări încă deschise: urmărește remedierea. ","")&amp;IF(AND(ISNUMBER(Y310),Azi&gt;=N(X310)-60,Azi&lt;=N(Y310)),"Garanția expiră: organizează recepția finală până la "&amp;RIGHT("0"&amp;DAY(Y310),2)&amp;"."&amp;RIGHT("0"&amp;MONTH(Y310),2)&amp;"."&amp;YEAR(Y310)&amp;". ","")))</f>
        <v/>
      </c>
    </row>
    <row r="311" spans="2:27" x14ac:dyDescent="0.2">
      <c r="B311" s="18"/>
      <c r="C311" s="19"/>
      <c r="D311" s="14"/>
      <c r="E311" s="14"/>
      <c r="F311" s="14"/>
      <c r="G311" s="14"/>
      <c r="H311" s="14"/>
      <c r="I311" s="14"/>
      <c r="J311" s="14"/>
      <c r="K311" s="14"/>
      <c r="L311" s="19"/>
      <c r="M311" s="19"/>
      <c r="N311" s="14"/>
      <c r="O311" s="20"/>
      <c r="P311" s="21"/>
      <c r="Q311" s="22"/>
      <c r="R311" s="19"/>
      <c r="S311" s="15"/>
      <c r="T311" s="14"/>
      <c r="U311" s="23" t="str">
        <f t="shared" si="16"/>
        <v/>
      </c>
      <c r="V311" s="23" t="str">
        <f t="shared" si="17"/>
        <v/>
      </c>
      <c r="W311" s="24" t="str">
        <f>IF(B311="","",COUNTIFS(Constatări!$B$5:$B$1004,B311,Constatări!$K$5:$K$1004,"&lt;&gt;Remediat"))</f>
        <v/>
      </c>
      <c r="X311" s="25" t="str">
        <f t="shared" si="18"/>
        <v/>
      </c>
      <c r="Y311" s="25" t="str">
        <f t="shared" si="19"/>
        <v/>
      </c>
      <c r="Z311" s="24" t="str">
        <f>IF(B311="","",COUNTIFS(Comisia!$B$5:$B$1004,B311,Comisia!$D$5:$D$1004,"&lt;&gt;Invitat"))</f>
        <v/>
      </c>
      <c r="AA311" s="17" t="str">
        <f>IF(B311="","",TRIM(IF(COUNTIF($B$5:$B$504,B311)&gt;1,"Număr dublat. ","")&amp;IF(OR(E311="",J311=""),"Completează lucrarea și executantul. ","")&amp;IF(COUNTIFS(Comisia!$B$5:$B$1004,B311,Comisia!$D$5:$D$1004,"Președinte")&lt;&gt;1,"Comisia trebuie să aibă un președinte. ","")&amp;IF(AND(K311&lt;&gt;"",D311="La terminarea lucrărilor",N(Z311)&lt;3),"Comisia are mai puțin de 3 membri (HG 343/2017, art. 11). ","")&amp;IF(AND(Q311="Admisă",COUNTIFS(Constatări!$B$5:$B$1004,B311,Constatări!$K$5:$K$1004,"&lt;&gt;Remediat",Constatări!$F$5:$F$1004,"&lt;&gt;Minoră")&gt;0),"Recepția nu poate fi admisă cu defecte care afectează utilizarea nerezolvate (art. 18). ","")&amp;IF(AND(D311="De suspendare a recepției",Q311&lt;&gt;"Suspendată"),"La un PV de suspendare, decizia este «Suspendată». ","")&amp;IF(AND(Q311&lt;&gt;"",Q311&lt;&gt;"Suspendată",NOT(ISNUMBER(R311)),ISNUMBER(C311),Azi&gt;C311+3),"Investitorul nu a aprobat decizia în 3 zile (art. 19). ","")&amp;IF(AND(ISNUMBER(R311),ISNUMBER(C311),R311&gt;C311+3),"Aprobarea investitorului a venit după 3 zile. ","")&amp;IF(AND(Q311="Admisă",N(W311)&gt;0),N(W311)&amp;" constatări încă deschise: urmărește remedierea. ","")&amp;IF(AND(ISNUMBER(Y311),Azi&gt;=N(X311)-60,Azi&lt;=N(Y311)),"Garanția expiră: organizează recepția finală până la "&amp;RIGHT("0"&amp;DAY(Y311),2)&amp;"."&amp;RIGHT("0"&amp;MONTH(Y311),2)&amp;"."&amp;YEAR(Y311)&amp;". ","")))</f>
        <v/>
      </c>
    </row>
    <row r="312" spans="2:27" x14ac:dyDescent="0.2">
      <c r="B312" s="18"/>
      <c r="C312" s="19"/>
      <c r="D312" s="14"/>
      <c r="E312" s="14"/>
      <c r="F312" s="14"/>
      <c r="G312" s="14"/>
      <c r="H312" s="14"/>
      <c r="I312" s="14"/>
      <c r="J312" s="14"/>
      <c r="K312" s="14"/>
      <c r="L312" s="19"/>
      <c r="M312" s="19"/>
      <c r="N312" s="14"/>
      <c r="O312" s="20"/>
      <c r="P312" s="21"/>
      <c r="Q312" s="22"/>
      <c r="R312" s="19"/>
      <c r="S312" s="15"/>
      <c r="T312" s="14"/>
      <c r="U312" s="23" t="str">
        <f t="shared" si="16"/>
        <v/>
      </c>
      <c r="V312" s="23" t="str">
        <f t="shared" si="17"/>
        <v/>
      </c>
      <c r="W312" s="24" t="str">
        <f>IF(B312="","",COUNTIFS(Constatări!$B$5:$B$1004,B312,Constatări!$K$5:$K$1004,"&lt;&gt;Remediat"))</f>
        <v/>
      </c>
      <c r="X312" s="25" t="str">
        <f t="shared" si="18"/>
        <v/>
      </c>
      <c r="Y312" s="25" t="str">
        <f t="shared" si="19"/>
        <v/>
      </c>
      <c r="Z312" s="24" t="str">
        <f>IF(B312="","",COUNTIFS(Comisia!$B$5:$B$1004,B312,Comisia!$D$5:$D$1004,"&lt;&gt;Invitat"))</f>
        <v/>
      </c>
      <c r="AA312" s="17" t="str">
        <f>IF(B312="","",TRIM(IF(COUNTIF($B$5:$B$504,B312)&gt;1,"Număr dublat. ","")&amp;IF(OR(E312="",J312=""),"Completează lucrarea și executantul. ","")&amp;IF(COUNTIFS(Comisia!$B$5:$B$1004,B312,Comisia!$D$5:$D$1004,"Președinte")&lt;&gt;1,"Comisia trebuie să aibă un președinte. ","")&amp;IF(AND(K312&lt;&gt;"",D312="La terminarea lucrărilor",N(Z312)&lt;3),"Comisia are mai puțin de 3 membri (HG 343/2017, art. 11). ","")&amp;IF(AND(Q312="Admisă",COUNTIFS(Constatări!$B$5:$B$1004,B312,Constatări!$K$5:$K$1004,"&lt;&gt;Remediat",Constatări!$F$5:$F$1004,"&lt;&gt;Minoră")&gt;0),"Recepția nu poate fi admisă cu defecte care afectează utilizarea nerezolvate (art. 18). ","")&amp;IF(AND(D312="De suspendare a recepției",Q312&lt;&gt;"Suspendată"),"La un PV de suspendare, decizia este «Suspendată». ","")&amp;IF(AND(Q312&lt;&gt;"",Q312&lt;&gt;"Suspendată",NOT(ISNUMBER(R312)),ISNUMBER(C312),Azi&gt;C312+3),"Investitorul nu a aprobat decizia în 3 zile (art. 19). ","")&amp;IF(AND(ISNUMBER(R312),ISNUMBER(C312),R312&gt;C312+3),"Aprobarea investitorului a venit după 3 zile. ","")&amp;IF(AND(Q312="Admisă",N(W312)&gt;0),N(W312)&amp;" constatări încă deschise: urmărește remedierea. ","")&amp;IF(AND(ISNUMBER(Y312),Azi&gt;=N(X312)-60,Azi&lt;=N(Y312)),"Garanția expiră: organizează recepția finală până la "&amp;RIGHT("0"&amp;DAY(Y312),2)&amp;"."&amp;RIGHT("0"&amp;MONTH(Y312),2)&amp;"."&amp;YEAR(Y312)&amp;". ","")))</f>
        <v/>
      </c>
    </row>
    <row r="313" spans="2:27" x14ac:dyDescent="0.2">
      <c r="B313" s="18"/>
      <c r="C313" s="19"/>
      <c r="D313" s="14"/>
      <c r="E313" s="14"/>
      <c r="F313" s="14"/>
      <c r="G313" s="14"/>
      <c r="H313" s="14"/>
      <c r="I313" s="14"/>
      <c r="J313" s="14"/>
      <c r="K313" s="14"/>
      <c r="L313" s="19"/>
      <c r="M313" s="19"/>
      <c r="N313" s="14"/>
      <c r="O313" s="20"/>
      <c r="P313" s="21"/>
      <c r="Q313" s="22"/>
      <c r="R313" s="19"/>
      <c r="S313" s="15"/>
      <c r="T313" s="14"/>
      <c r="U313" s="23" t="str">
        <f t="shared" si="16"/>
        <v/>
      </c>
      <c r="V313" s="23" t="str">
        <f t="shared" si="17"/>
        <v/>
      </c>
      <c r="W313" s="24" t="str">
        <f>IF(B313="","",COUNTIFS(Constatări!$B$5:$B$1004,B313,Constatări!$K$5:$K$1004,"&lt;&gt;Remediat"))</f>
        <v/>
      </c>
      <c r="X313" s="25" t="str">
        <f t="shared" si="18"/>
        <v/>
      </c>
      <c r="Y313" s="25" t="str">
        <f t="shared" si="19"/>
        <v/>
      </c>
      <c r="Z313" s="24" t="str">
        <f>IF(B313="","",COUNTIFS(Comisia!$B$5:$B$1004,B313,Comisia!$D$5:$D$1004,"&lt;&gt;Invitat"))</f>
        <v/>
      </c>
      <c r="AA313" s="17" t="str">
        <f>IF(B313="","",TRIM(IF(COUNTIF($B$5:$B$504,B313)&gt;1,"Număr dublat. ","")&amp;IF(OR(E313="",J313=""),"Completează lucrarea și executantul. ","")&amp;IF(COUNTIFS(Comisia!$B$5:$B$1004,B313,Comisia!$D$5:$D$1004,"Președinte")&lt;&gt;1,"Comisia trebuie să aibă un președinte. ","")&amp;IF(AND(K313&lt;&gt;"",D313="La terminarea lucrărilor",N(Z313)&lt;3),"Comisia are mai puțin de 3 membri (HG 343/2017, art. 11). ","")&amp;IF(AND(Q313="Admisă",COUNTIFS(Constatări!$B$5:$B$1004,B313,Constatări!$K$5:$K$1004,"&lt;&gt;Remediat",Constatări!$F$5:$F$1004,"&lt;&gt;Minoră")&gt;0),"Recepția nu poate fi admisă cu defecte care afectează utilizarea nerezolvate (art. 18). ","")&amp;IF(AND(D313="De suspendare a recepției",Q313&lt;&gt;"Suspendată"),"La un PV de suspendare, decizia este «Suspendată». ","")&amp;IF(AND(Q313&lt;&gt;"",Q313&lt;&gt;"Suspendată",NOT(ISNUMBER(R313)),ISNUMBER(C313),Azi&gt;C313+3),"Investitorul nu a aprobat decizia în 3 zile (art. 19). ","")&amp;IF(AND(ISNUMBER(R313),ISNUMBER(C313),R313&gt;C313+3),"Aprobarea investitorului a venit după 3 zile. ","")&amp;IF(AND(Q313="Admisă",N(W313)&gt;0),N(W313)&amp;" constatări încă deschise: urmărește remedierea. ","")&amp;IF(AND(ISNUMBER(Y313),Azi&gt;=N(X313)-60,Azi&lt;=N(Y313)),"Garanția expiră: organizează recepția finală până la "&amp;RIGHT("0"&amp;DAY(Y313),2)&amp;"."&amp;RIGHT("0"&amp;MONTH(Y313),2)&amp;"."&amp;YEAR(Y313)&amp;". ","")))</f>
        <v/>
      </c>
    </row>
    <row r="314" spans="2:27" x14ac:dyDescent="0.2">
      <c r="B314" s="18"/>
      <c r="C314" s="19"/>
      <c r="D314" s="14"/>
      <c r="E314" s="14"/>
      <c r="F314" s="14"/>
      <c r="G314" s="14"/>
      <c r="H314" s="14"/>
      <c r="I314" s="14"/>
      <c r="J314" s="14"/>
      <c r="K314" s="14"/>
      <c r="L314" s="19"/>
      <c r="M314" s="19"/>
      <c r="N314" s="14"/>
      <c r="O314" s="20"/>
      <c r="P314" s="21"/>
      <c r="Q314" s="22"/>
      <c r="R314" s="19"/>
      <c r="S314" s="15"/>
      <c r="T314" s="14"/>
      <c r="U314" s="23" t="str">
        <f t="shared" si="16"/>
        <v/>
      </c>
      <c r="V314" s="23" t="str">
        <f t="shared" si="17"/>
        <v/>
      </c>
      <c r="W314" s="24" t="str">
        <f>IF(B314="","",COUNTIFS(Constatări!$B$5:$B$1004,B314,Constatări!$K$5:$K$1004,"&lt;&gt;Remediat"))</f>
        <v/>
      </c>
      <c r="X314" s="25" t="str">
        <f t="shared" si="18"/>
        <v/>
      </c>
      <c r="Y314" s="25" t="str">
        <f t="shared" si="19"/>
        <v/>
      </c>
      <c r="Z314" s="24" t="str">
        <f>IF(B314="","",COUNTIFS(Comisia!$B$5:$B$1004,B314,Comisia!$D$5:$D$1004,"&lt;&gt;Invitat"))</f>
        <v/>
      </c>
      <c r="AA314" s="17" t="str">
        <f>IF(B314="","",TRIM(IF(COUNTIF($B$5:$B$504,B314)&gt;1,"Număr dublat. ","")&amp;IF(OR(E314="",J314=""),"Completează lucrarea și executantul. ","")&amp;IF(COUNTIFS(Comisia!$B$5:$B$1004,B314,Comisia!$D$5:$D$1004,"Președinte")&lt;&gt;1,"Comisia trebuie să aibă un președinte. ","")&amp;IF(AND(K314&lt;&gt;"",D314="La terminarea lucrărilor",N(Z314)&lt;3),"Comisia are mai puțin de 3 membri (HG 343/2017, art. 11). ","")&amp;IF(AND(Q314="Admisă",COUNTIFS(Constatări!$B$5:$B$1004,B314,Constatări!$K$5:$K$1004,"&lt;&gt;Remediat",Constatări!$F$5:$F$1004,"&lt;&gt;Minoră")&gt;0),"Recepția nu poate fi admisă cu defecte care afectează utilizarea nerezolvate (art. 18). ","")&amp;IF(AND(D314="De suspendare a recepției",Q314&lt;&gt;"Suspendată"),"La un PV de suspendare, decizia este «Suspendată». ","")&amp;IF(AND(Q314&lt;&gt;"",Q314&lt;&gt;"Suspendată",NOT(ISNUMBER(R314)),ISNUMBER(C314),Azi&gt;C314+3),"Investitorul nu a aprobat decizia în 3 zile (art. 19). ","")&amp;IF(AND(ISNUMBER(R314),ISNUMBER(C314),R314&gt;C314+3),"Aprobarea investitorului a venit după 3 zile. ","")&amp;IF(AND(Q314="Admisă",N(W314)&gt;0),N(W314)&amp;" constatări încă deschise: urmărește remedierea. ","")&amp;IF(AND(ISNUMBER(Y314),Azi&gt;=N(X314)-60,Azi&lt;=N(Y314)),"Garanția expiră: organizează recepția finală până la "&amp;RIGHT("0"&amp;DAY(Y314),2)&amp;"."&amp;RIGHT("0"&amp;MONTH(Y314),2)&amp;"."&amp;YEAR(Y314)&amp;". ","")))</f>
        <v/>
      </c>
    </row>
    <row r="315" spans="2:27" x14ac:dyDescent="0.2">
      <c r="B315" s="18"/>
      <c r="C315" s="19"/>
      <c r="D315" s="14"/>
      <c r="E315" s="14"/>
      <c r="F315" s="14"/>
      <c r="G315" s="14"/>
      <c r="H315" s="14"/>
      <c r="I315" s="14"/>
      <c r="J315" s="14"/>
      <c r="K315" s="14"/>
      <c r="L315" s="19"/>
      <c r="M315" s="19"/>
      <c r="N315" s="14"/>
      <c r="O315" s="20"/>
      <c r="P315" s="21"/>
      <c r="Q315" s="22"/>
      <c r="R315" s="19"/>
      <c r="S315" s="15"/>
      <c r="T315" s="14"/>
      <c r="U315" s="23" t="str">
        <f t="shared" si="16"/>
        <v/>
      </c>
      <c r="V315" s="23" t="str">
        <f t="shared" si="17"/>
        <v/>
      </c>
      <c r="W315" s="24" t="str">
        <f>IF(B315="","",COUNTIFS(Constatări!$B$5:$B$1004,B315,Constatări!$K$5:$K$1004,"&lt;&gt;Remediat"))</f>
        <v/>
      </c>
      <c r="X315" s="25" t="str">
        <f t="shared" si="18"/>
        <v/>
      </c>
      <c r="Y315" s="25" t="str">
        <f t="shared" si="19"/>
        <v/>
      </c>
      <c r="Z315" s="24" t="str">
        <f>IF(B315="","",COUNTIFS(Comisia!$B$5:$B$1004,B315,Comisia!$D$5:$D$1004,"&lt;&gt;Invitat"))</f>
        <v/>
      </c>
      <c r="AA315" s="17" t="str">
        <f>IF(B315="","",TRIM(IF(COUNTIF($B$5:$B$504,B315)&gt;1,"Număr dublat. ","")&amp;IF(OR(E315="",J315=""),"Completează lucrarea și executantul. ","")&amp;IF(COUNTIFS(Comisia!$B$5:$B$1004,B315,Comisia!$D$5:$D$1004,"Președinte")&lt;&gt;1,"Comisia trebuie să aibă un președinte. ","")&amp;IF(AND(K315&lt;&gt;"",D315="La terminarea lucrărilor",N(Z315)&lt;3),"Comisia are mai puțin de 3 membri (HG 343/2017, art. 11). ","")&amp;IF(AND(Q315="Admisă",COUNTIFS(Constatări!$B$5:$B$1004,B315,Constatări!$K$5:$K$1004,"&lt;&gt;Remediat",Constatări!$F$5:$F$1004,"&lt;&gt;Minoră")&gt;0),"Recepția nu poate fi admisă cu defecte care afectează utilizarea nerezolvate (art. 18). ","")&amp;IF(AND(D315="De suspendare a recepției",Q315&lt;&gt;"Suspendată"),"La un PV de suspendare, decizia este «Suspendată». ","")&amp;IF(AND(Q315&lt;&gt;"",Q315&lt;&gt;"Suspendată",NOT(ISNUMBER(R315)),ISNUMBER(C315),Azi&gt;C315+3),"Investitorul nu a aprobat decizia în 3 zile (art. 19). ","")&amp;IF(AND(ISNUMBER(R315),ISNUMBER(C315),R315&gt;C315+3),"Aprobarea investitorului a venit după 3 zile. ","")&amp;IF(AND(Q315="Admisă",N(W315)&gt;0),N(W315)&amp;" constatări încă deschise: urmărește remedierea. ","")&amp;IF(AND(ISNUMBER(Y315),Azi&gt;=N(X315)-60,Azi&lt;=N(Y315)),"Garanția expiră: organizează recepția finală până la "&amp;RIGHT("0"&amp;DAY(Y315),2)&amp;"."&amp;RIGHT("0"&amp;MONTH(Y315),2)&amp;"."&amp;YEAR(Y315)&amp;". ","")))</f>
        <v/>
      </c>
    </row>
    <row r="316" spans="2:27" x14ac:dyDescent="0.2">
      <c r="B316" s="18"/>
      <c r="C316" s="19"/>
      <c r="D316" s="14"/>
      <c r="E316" s="14"/>
      <c r="F316" s="14"/>
      <c r="G316" s="14"/>
      <c r="H316" s="14"/>
      <c r="I316" s="14"/>
      <c r="J316" s="14"/>
      <c r="K316" s="14"/>
      <c r="L316" s="19"/>
      <c r="M316" s="19"/>
      <c r="N316" s="14"/>
      <c r="O316" s="20"/>
      <c r="P316" s="21"/>
      <c r="Q316" s="22"/>
      <c r="R316" s="19"/>
      <c r="S316" s="15"/>
      <c r="T316" s="14"/>
      <c r="U316" s="23" t="str">
        <f t="shared" si="16"/>
        <v/>
      </c>
      <c r="V316" s="23" t="str">
        <f t="shared" si="17"/>
        <v/>
      </c>
      <c r="W316" s="24" t="str">
        <f>IF(B316="","",COUNTIFS(Constatări!$B$5:$B$1004,B316,Constatări!$K$5:$K$1004,"&lt;&gt;Remediat"))</f>
        <v/>
      </c>
      <c r="X316" s="25" t="str">
        <f t="shared" si="18"/>
        <v/>
      </c>
      <c r="Y316" s="25" t="str">
        <f t="shared" si="19"/>
        <v/>
      </c>
      <c r="Z316" s="24" t="str">
        <f>IF(B316="","",COUNTIFS(Comisia!$B$5:$B$1004,B316,Comisia!$D$5:$D$1004,"&lt;&gt;Invitat"))</f>
        <v/>
      </c>
      <c r="AA316" s="17" t="str">
        <f>IF(B316="","",TRIM(IF(COUNTIF($B$5:$B$504,B316)&gt;1,"Număr dublat. ","")&amp;IF(OR(E316="",J316=""),"Completează lucrarea și executantul. ","")&amp;IF(COUNTIFS(Comisia!$B$5:$B$1004,B316,Comisia!$D$5:$D$1004,"Președinte")&lt;&gt;1,"Comisia trebuie să aibă un președinte. ","")&amp;IF(AND(K316&lt;&gt;"",D316="La terminarea lucrărilor",N(Z316)&lt;3),"Comisia are mai puțin de 3 membri (HG 343/2017, art. 11). ","")&amp;IF(AND(Q316="Admisă",COUNTIFS(Constatări!$B$5:$B$1004,B316,Constatări!$K$5:$K$1004,"&lt;&gt;Remediat",Constatări!$F$5:$F$1004,"&lt;&gt;Minoră")&gt;0),"Recepția nu poate fi admisă cu defecte care afectează utilizarea nerezolvate (art. 18). ","")&amp;IF(AND(D316="De suspendare a recepției",Q316&lt;&gt;"Suspendată"),"La un PV de suspendare, decizia este «Suspendată». ","")&amp;IF(AND(Q316&lt;&gt;"",Q316&lt;&gt;"Suspendată",NOT(ISNUMBER(R316)),ISNUMBER(C316),Azi&gt;C316+3),"Investitorul nu a aprobat decizia în 3 zile (art. 19). ","")&amp;IF(AND(ISNUMBER(R316),ISNUMBER(C316),R316&gt;C316+3),"Aprobarea investitorului a venit după 3 zile. ","")&amp;IF(AND(Q316="Admisă",N(W316)&gt;0),N(W316)&amp;" constatări încă deschise: urmărește remedierea. ","")&amp;IF(AND(ISNUMBER(Y316),Azi&gt;=N(X316)-60,Azi&lt;=N(Y316)),"Garanția expiră: organizează recepția finală până la "&amp;RIGHT("0"&amp;DAY(Y316),2)&amp;"."&amp;RIGHT("0"&amp;MONTH(Y316),2)&amp;"."&amp;YEAR(Y316)&amp;". ","")))</f>
        <v/>
      </c>
    </row>
    <row r="317" spans="2:27" x14ac:dyDescent="0.2">
      <c r="B317" s="18"/>
      <c r="C317" s="19"/>
      <c r="D317" s="14"/>
      <c r="E317" s="14"/>
      <c r="F317" s="14"/>
      <c r="G317" s="14"/>
      <c r="H317" s="14"/>
      <c r="I317" s="14"/>
      <c r="J317" s="14"/>
      <c r="K317" s="14"/>
      <c r="L317" s="19"/>
      <c r="M317" s="19"/>
      <c r="N317" s="14"/>
      <c r="O317" s="20"/>
      <c r="P317" s="21"/>
      <c r="Q317" s="22"/>
      <c r="R317" s="19"/>
      <c r="S317" s="15"/>
      <c r="T317" s="14"/>
      <c r="U317" s="23" t="str">
        <f t="shared" si="16"/>
        <v/>
      </c>
      <c r="V317" s="23" t="str">
        <f t="shared" si="17"/>
        <v/>
      </c>
      <c r="W317" s="24" t="str">
        <f>IF(B317="","",COUNTIFS(Constatări!$B$5:$B$1004,B317,Constatări!$K$5:$K$1004,"&lt;&gt;Remediat"))</f>
        <v/>
      </c>
      <c r="X317" s="25" t="str">
        <f t="shared" si="18"/>
        <v/>
      </c>
      <c r="Y317" s="25" t="str">
        <f t="shared" si="19"/>
        <v/>
      </c>
      <c r="Z317" s="24" t="str">
        <f>IF(B317="","",COUNTIFS(Comisia!$B$5:$B$1004,B317,Comisia!$D$5:$D$1004,"&lt;&gt;Invitat"))</f>
        <v/>
      </c>
      <c r="AA317" s="17" t="str">
        <f>IF(B317="","",TRIM(IF(COUNTIF($B$5:$B$504,B317)&gt;1,"Număr dublat. ","")&amp;IF(OR(E317="",J317=""),"Completează lucrarea și executantul. ","")&amp;IF(COUNTIFS(Comisia!$B$5:$B$1004,B317,Comisia!$D$5:$D$1004,"Președinte")&lt;&gt;1,"Comisia trebuie să aibă un președinte. ","")&amp;IF(AND(K317&lt;&gt;"",D317="La terminarea lucrărilor",N(Z317)&lt;3),"Comisia are mai puțin de 3 membri (HG 343/2017, art. 11). ","")&amp;IF(AND(Q317="Admisă",COUNTIFS(Constatări!$B$5:$B$1004,B317,Constatări!$K$5:$K$1004,"&lt;&gt;Remediat",Constatări!$F$5:$F$1004,"&lt;&gt;Minoră")&gt;0),"Recepția nu poate fi admisă cu defecte care afectează utilizarea nerezolvate (art. 18). ","")&amp;IF(AND(D317="De suspendare a recepției",Q317&lt;&gt;"Suspendată"),"La un PV de suspendare, decizia este «Suspendată». ","")&amp;IF(AND(Q317&lt;&gt;"",Q317&lt;&gt;"Suspendată",NOT(ISNUMBER(R317)),ISNUMBER(C317),Azi&gt;C317+3),"Investitorul nu a aprobat decizia în 3 zile (art. 19). ","")&amp;IF(AND(ISNUMBER(R317),ISNUMBER(C317),R317&gt;C317+3),"Aprobarea investitorului a venit după 3 zile. ","")&amp;IF(AND(Q317="Admisă",N(W317)&gt;0),N(W317)&amp;" constatări încă deschise: urmărește remedierea. ","")&amp;IF(AND(ISNUMBER(Y317),Azi&gt;=N(X317)-60,Azi&lt;=N(Y317)),"Garanția expiră: organizează recepția finală până la "&amp;RIGHT("0"&amp;DAY(Y317),2)&amp;"."&amp;RIGHT("0"&amp;MONTH(Y317),2)&amp;"."&amp;YEAR(Y317)&amp;". ","")))</f>
        <v/>
      </c>
    </row>
    <row r="318" spans="2:27" x14ac:dyDescent="0.2">
      <c r="B318" s="18"/>
      <c r="C318" s="19"/>
      <c r="D318" s="14"/>
      <c r="E318" s="14"/>
      <c r="F318" s="14"/>
      <c r="G318" s="14"/>
      <c r="H318" s="14"/>
      <c r="I318" s="14"/>
      <c r="J318" s="14"/>
      <c r="K318" s="14"/>
      <c r="L318" s="19"/>
      <c r="M318" s="19"/>
      <c r="N318" s="14"/>
      <c r="O318" s="20"/>
      <c r="P318" s="21"/>
      <c r="Q318" s="22"/>
      <c r="R318" s="19"/>
      <c r="S318" s="15"/>
      <c r="T318" s="14"/>
      <c r="U318" s="23" t="str">
        <f t="shared" si="16"/>
        <v/>
      </c>
      <c r="V318" s="23" t="str">
        <f t="shared" si="17"/>
        <v/>
      </c>
      <c r="W318" s="24" t="str">
        <f>IF(B318="","",COUNTIFS(Constatări!$B$5:$B$1004,B318,Constatări!$K$5:$K$1004,"&lt;&gt;Remediat"))</f>
        <v/>
      </c>
      <c r="X318" s="25" t="str">
        <f t="shared" si="18"/>
        <v/>
      </c>
      <c r="Y318" s="25" t="str">
        <f t="shared" si="19"/>
        <v/>
      </c>
      <c r="Z318" s="24" t="str">
        <f>IF(B318="","",COUNTIFS(Comisia!$B$5:$B$1004,B318,Comisia!$D$5:$D$1004,"&lt;&gt;Invitat"))</f>
        <v/>
      </c>
      <c r="AA318" s="17" t="str">
        <f>IF(B318="","",TRIM(IF(COUNTIF($B$5:$B$504,B318)&gt;1,"Număr dublat. ","")&amp;IF(OR(E318="",J318=""),"Completează lucrarea și executantul. ","")&amp;IF(COUNTIFS(Comisia!$B$5:$B$1004,B318,Comisia!$D$5:$D$1004,"Președinte")&lt;&gt;1,"Comisia trebuie să aibă un președinte. ","")&amp;IF(AND(K318&lt;&gt;"",D318="La terminarea lucrărilor",N(Z318)&lt;3),"Comisia are mai puțin de 3 membri (HG 343/2017, art. 11). ","")&amp;IF(AND(Q318="Admisă",COUNTIFS(Constatări!$B$5:$B$1004,B318,Constatări!$K$5:$K$1004,"&lt;&gt;Remediat",Constatări!$F$5:$F$1004,"&lt;&gt;Minoră")&gt;0),"Recepția nu poate fi admisă cu defecte care afectează utilizarea nerezolvate (art. 18). ","")&amp;IF(AND(D318="De suspendare a recepției",Q318&lt;&gt;"Suspendată"),"La un PV de suspendare, decizia este «Suspendată». ","")&amp;IF(AND(Q318&lt;&gt;"",Q318&lt;&gt;"Suspendată",NOT(ISNUMBER(R318)),ISNUMBER(C318),Azi&gt;C318+3),"Investitorul nu a aprobat decizia în 3 zile (art. 19). ","")&amp;IF(AND(ISNUMBER(R318),ISNUMBER(C318),R318&gt;C318+3),"Aprobarea investitorului a venit după 3 zile. ","")&amp;IF(AND(Q318="Admisă",N(W318)&gt;0),N(W318)&amp;" constatări încă deschise: urmărește remedierea. ","")&amp;IF(AND(ISNUMBER(Y318),Azi&gt;=N(X318)-60,Azi&lt;=N(Y318)),"Garanția expiră: organizează recepția finală până la "&amp;RIGHT("0"&amp;DAY(Y318),2)&amp;"."&amp;RIGHT("0"&amp;MONTH(Y318),2)&amp;"."&amp;YEAR(Y318)&amp;". ","")))</f>
        <v/>
      </c>
    </row>
    <row r="319" spans="2:27" x14ac:dyDescent="0.2">
      <c r="B319" s="18"/>
      <c r="C319" s="19"/>
      <c r="D319" s="14"/>
      <c r="E319" s="14"/>
      <c r="F319" s="14"/>
      <c r="G319" s="14"/>
      <c r="H319" s="14"/>
      <c r="I319" s="14"/>
      <c r="J319" s="14"/>
      <c r="K319" s="14"/>
      <c r="L319" s="19"/>
      <c r="M319" s="19"/>
      <c r="N319" s="14"/>
      <c r="O319" s="20"/>
      <c r="P319" s="21"/>
      <c r="Q319" s="22"/>
      <c r="R319" s="19"/>
      <c r="S319" s="15"/>
      <c r="T319" s="14"/>
      <c r="U319" s="23" t="str">
        <f t="shared" si="16"/>
        <v/>
      </c>
      <c r="V319" s="23" t="str">
        <f t="shared" si="17"/>
        <v/>
      </c>
      <c r="W319" s="24" t="str">
        <f>IF(B319="","",COUNTIFS(Constatări!$B$5:$B$1004,B319,Constatări!$K$5:$K$1004,"&lt;&gt;Remediat"))</f>
        <v/>
      </c>
      <c r="X319" s="25" t="str">
        <f t="shared" si="18"/>
        <v/>
      </c>
      <c r="Y319" s="25" t="str">
        <f t="shared" si="19"/>
        <v/>
      </c>
      <c r="Z319" s="24" t="str">
        <f>IF(B319="","",COUNTIFS(Comisia!$B$5:$B$1004,B319,Comisia!$D$5:$D$1004,"&lt;&gt;Invitat"))</f>
        <v/>
      </c>
      <c r="AA319" s="17" t="str">
        <f>IF(B319="","",TRIM(IF(COUNTIF($B$5:$B$504,B319)&gt;1,"Număr dublat. ","")&amp;IF(OR(E319="",J319=""),"Completează lucrarea și executantul. ","")&amp;IF(COUNTIFS(Comisia!$B$5:$B$1004,B319,Comisia!$D$5:$D$1004,"Președinte")&lt;&gt;1,"Comisia trebuie să aibă un președinte. ","")&amp;IF(AND(K319&lt;&gt;"",D319="La terminarea lucrărilor",N(Z319)&lt;3),"Comisia are mai puțin de 3 membri (HG 343/2017, art. 11). ","")&amp;IF(AND(Q319="Admisă",COUNTIFS(Constatări!$B$5:$B$1004,B319,Constatări!$K$5:$K$1004,"&lt;&gt;Remediat",Constatări!$F$5:$F$1004,"&lt;&gt;Minoră")&gt;0),"Recepția nu poate fi admisă cu defecte care afectează utilizarea nerezolvate (art. 18). ","")&amp;IF(AND(D319="De suspendare a recepției",Q319&lt;&gt;"Suspendată"),"La un PV de suspendare, decizia este «Suspendată». ","")&amp;IF(AND(Q319&lt;&gt;"",Q319&lt;&gt;"Suspendată",NOT(ISNUMBER(R319)),ISNUMBER(C319),Azi&gt;C319+3),"Investitorul nu a aprobat decizia în 3 zile (art. 19). ","")&amp;IF(AND(ISNUMBER(R319),ISNUMBER(C319),R319&gt;C319+3),"Aprobarea investitorului a venit după 3 zile. ","")&amp;IF(AND(Q319="Admisă",N(W319)&gt;0),N(W319)&amp;" constatări încă deschise: urmărește remedierea. ","")&amp;IF(AND(ISNUMBER(Y319),Azi&gt;=N(X319)-60,Azi&lt;=N(Y319)),"Garanția expiră: organizează recepția finală până la "&amp;RIGHT("0"&amp;DAY(Y319),2)&amp;"."&amp;RIGHT("0"&amp;MONTH(Y319),2)&amp;"."&amp;YEAR(Y319)&amp;". ","")))</f>
        <v/>
      </c>
    </row>
    <row r="320" spans="2:27" x14ac:dyDescent="0.2">
      <c r="B320" s="18"/>
      <c r="C320" s="19"/>
      <c r="D320" s="14"/>
      <c r="E320" s="14"/>
      <c r="F320" s="14"/>
      <c r="G320" s="14"/>
      <c r="H320" s="14"/>
      <c r="I320" s="14"/>
      <c r="J320" s="14"/>
      <c r="K320" s="14"/>
      <c r="L320" s="19"/>
      <c r="M320" s="19"/>
      <c r="N320" s="14"/>
      <c r="O320" s="20"/>
      <c r="P320" s="21"/>
      <c r="Q320" s="22"/>
      <c r="R320" s="19"/>
      <c r="S320" s="15"/>
      <c r="T320" s="14"/>
      <c r="U320" s="23" t="str">
        <f t="shared" si="16"/>
        <v/>
      </c>
      <c r="V320" s="23" t="str">
        <f t="shared" si="17"/>
        <v/>
      </c>
      <c r="W320" s="24" t="str">
        <f>IF(B320="","",COUNTIFS(Constatări!$B$5:$B$1004,B320,Constatări!$K$5:$K$1004,"&lt;&gt;Remediat"))</f>
        <v/>
      </c>
      <c r="X320" s="25" t="str">
        <f t="shared" si="18"/>
        <v/>
      </c>
      <c r="Y320" s="25" t="str">
        <f t="shared" si="19"/>
        <v/>
      </c>
      <c r="Z320" s="24" t="str">
        <f>IF(B320="","",COUNTIFS(Comisia!$B$5:$B$1004,B320,Comisia!$D$5:$D$1004,"&lt;&gt;Invitat"))</f>
        <v/>
      </c>
      <c r="AA320" s="17" t="str">
        <f>IF(B320="","",TRIM(IF(COUNTIF($B$5:$B$504,B320)&gt;1,"Număr dublat. ","")&amp;IF(OR(E320="",J320=""),"Completează lucrarea și executantul. ","")&amp;IF(COUNTIFS(Comisia!$B$5:$B$1004,B320,Comisia!$D$5:$D$1004,"Președinte")&lt;&gt;1,"Comisia trebuie să aibă un președinte. ","")&amp;IF(AND(K320&lt;&gt;"",D320="La terminarea lucrărilor",N(Z320)&lt;3),"Comisia are mai puțin de 3 membri (HG 343/2017, art. 11). ","")&amp;IF(AND(Q320="Admisă",COUNTIFS(Constatări!$B$5:$B$1004,B320,Constatări!$K$5:$K$1004,"&lt;&gt;Remediat",Constatări!$F$5:$F$1004,"&lt;&gt;Minoră")&gt;0),"Recepția nu poate fi admisă cu defecte care afectează utilizarea nerezolvate (art. 18). ","")&amp;IF(AND(D320="De suspendare a recepției",Q320&lt;&gt;"Suspendată"),"La un PV de suspendare, decizia este «Suspendată». ","")&amp;IF(AND(Q320&lt;&gt;"",Q320&lt;&gt;"Suspendată",NOT(ISNUMBER(R320)),ISNUMBER(C320),Azi&gt;C320+3),"Investitorul nu a aprobat decizia în 3 zile (art. 19). ","")&amp;IF(AND(ISNUMBER(R320),ISNUMBER(C320),R320&gt;C320+3),"Aprobarea investitorului a venit după 3 zile. ","")&amp;IF(AND(Q320="Admisă",N(W320)&gt;0),N(W320)&amp;" constatări încă deschise: urmărește remedierea. ","")&amp;IF(AND(ISNUMBER(Y320),Azi&gt;=N(X320)-60,Azi&lt;=N(Y320)),"Garanția expiră: organizează recepția finală până la "&amp;RIGHT("0"&amp;DAY(Y320),2)&amp;"."&amp;RIGHT("0"&amp;MONTH(Y320),2)&amp;"."&amp;YEAR(Y320)&amp;". ","")))</f>
        <v/>
      </c>
    </row>
    <row r="321" spans="2:27" x14ac:dyDescent="0.2">
      <c r="B321" s="18"/>
      <c r="C321" s="19"/>
      <c r="D321" s="14"/>
      <c r="E321" s="14"/>
      <c r="F321" s="14"/>
      <c r="G321" s="14"/>
      <c r="H321" s="14"/>
      <c r="I321" s="14"/>
      <c r="J321" s="14"/>
      <c r="K321" s="14"/>
      <c r="L321" s="19"/>
      <c r="M321" s="19"/>
      <c r="N321" s="14"/>
      <c r="O321" s="20"/>
      <c r="P321" s="21"/>
      <c r="Q321" s="22"/>
      <c r="R321" s="19"/>
      <c r="S321" s="15"/>
      <c r="T321" s="14"/>
      <c r="U321" s="23" t="str">
        <f t="shared" si="16"/>
        <v/>
      </c>
      <c r="V321" s="23" t="str">
        <f t="shared" si="17"/>
        <v/>
      </c>
      <c r="W321" s="24" t="str">
        <f>IF(B321="","",COUNTIFS(Constatări!$B$5:$B$1004,B321,Constatări!$K$5:$K$1004,"&lt;&gt;Remediat"))</f>
        <v/>
      </c>
      <c r="X321" s="25" t="str">
        <f t="shared" si="18"/>
        <v/>
      </c>
      <c r="Y321" s="25" t="str">
        <f t="shared" si="19"/>
        <v/>
      </c>
      <c r="Z321" s="24" t="str">
        <f>IF(B321="","",COUNTIFS(Comisia!$B$5:$B$1004,B321,Comisia!$D$5:$D$1004,"&lt;&gt;Invitat"))</f>
        <v/>
      </c>
      <c r="AA321" s="17" t="str">
        <f>IF(B321="","",TRIM(IF(COUNTIF($B$5:$B$504,B321)&gt;1,"Număr dublat. ","")&amp;IF(OR(E321="",J321=""),"Completează lucrarea și executantul. ","")&amp;IF(COUNTIFS(Comisia!$B$5:$B$1004,B321,Comisia!$D$5:$D$1004,"Președinte")&lt;&gt;1,"Comisia trebuie să aibă un președinte. ","")&amp;IF(AND(K321&lt;&gt;"",D321="La terminarea lucrărilor",N(Z321)&lt;3),"Comisia are mai puțin de 3 membri (HG 343/2017, art. 11). ","")&amp;IF(AND(Q321="Admisă",COUNTIFS(Constatări!$B$5:$B$1004,B321,Constatări!$K$5:$K$1004,"&lt;&gt;Remediat",Constatări!$F$5:$F$1004,"&lt;&gt;Minoră")&gt;0),"Recepția nu poate fi admisă cu defecte care afectează utilizarea nerezolvate (art. 18). ","")&amp;IF(AND(D321="De suspendare a recepției",Q321&lt;&gt;"Suspendată"),"La un PV de suspendare, decizia este «Suspendată». ","")&amp;IF(AND(Q321&lt;&gt;"",Q321&lt;&gt;"Suspendată",NOT(ISNUMBER(R321)),ISNUMBER(C321),Azi&gt;C321+3),"Investitorul nu a aprobat decizia în 3 zile (art. 19). ","")&amp;IF(AND(ISNUMBER(R321),ISNUMBER(C321),R321&gt;C321+3),"Aprobarea investitorului a venit după 3 zile. ","")&amp;IF(AND(Q321="Admisă",N(W321)&gt;0),N(W321)&amp;" constatări încă deschise: urmărește remedierea. ","")&amp;IF(AND(ISNUMBER(Y321),Azi&gt;=N(X321)-60,Azi&lt;=N(Y321)),"Garanția expiră: organizează recepția finală până la "&amp;RIGHT("0"&amp;DAY(Y321),2)&amp;"."&amp;RIGHT("0"&amp;MONTH(Y321),2)&amp;"."&amp;YEAR(Y321)&amp;". ","")))</f>
        <v/>
      </c>
    </row>
    <row r="322" spans="2:27" x14ac:dyDescent="0.2">
      <c r="B322" s="18"/>
      <c r="C322" s="19"/>
      <c r="D322" s="14"/>
      <c r="E322" s="14"/>
      <c r="F322" s="14"/>
      <c r="G322" s="14"/>
      <c r="H322" s="14"/>
      <c r="I322" s="14"/>
      <c r="J322" s="14"/>
      <c r="K322" s="14"/>
      <c r="L322" s="19"/>
      <c r="M322" s="19"/>
      <c r="N322" s="14"/>
      <c r="O322" s="20"/>
      <c r="P322" s="21"/>
      <c r="Q322" s="22"/>
      <c r="R322" s="19"/>
      <c r="S322" s="15"/>
      <c r="T322" s="14"/>
      <c r="U322" s="23" t="str">
        <f t="shared" si="16"/>
        <v/>
      </c>
      <c r="V322" s="23" t="str">
        <f t="shared" si="17"/>
        <v/>
      </c>
      <c r="W322" s="24" t="str">
        <f>IF(B322="","",COUNTIFS(Constatări!$B$5:$B$1004,B322,Constatări!$K$5:$K$1004,"&lt;&gt;Remediat"))</f>
        <v/>
      </c>
      <c r="X322" s="25" t="str">
        <f t="shared" si="18"/>
        <v/>
      </c>
      <c r="Y322" s="25" t="str">
        <f t="shared" si="19"/>
        <v/>
      </c>
      <c r="Z322" s="24" t="str">
        <f>IF(B322="","",COUNTIFS(Comisia!$B$5:$B$1004,B322,Comisia!$D$5:$D$1004,"&lt;&gt;Invitat"))</f>
        <v/>
      </c>
      <c r="AA322" s="17" t="str">
        <f>IF(B322="","",TRIM(IF(COUNTIF($B$5:$B$504,B322)&gt;1,"Număr dublat. ","")&amp;IF(OR(E322="",J322=""),"Completează lucrarea și executantul. ","")&amp;IF(COUNTIFS(Comisia!$B$5:$B$1004,B322,Comisia!$D$5:$D$1004,"Președinte")&lt;&gt;1,"Comisia trebuie să aibă un președinte. ","")&amp;IF(AND(K322&lt;&gt;"",D322="La terminarea lucrărilor",N(Z322)&lt;3),"Comisia are mai puțin de 3 membri (HG 343/2017, art. 11). ","")&amp;IF(AND(Q322="Admisă",COUNTIFS(Constatări!$B$5:$B$1004,B322,Constatări!$K$5:$K$1004,"&lt;&gt;Remediat",Constatări!$F$5:$F$1004,"&lt;&gt;Minoră")&gt;0),"Recepția nu poate fi admisă cu defecte care afectează utilizarea nerezolvate (art. 18). ","")&amp;IF(AND(D322="De suspendare a recepției",Q322&lt;&gt;"Suspendată"),"La un PV de suspendare, decizia este «Suspendată». ","")&amp;IF(AND(Q322&lt;&gt;"",Q322&lt;&gt;"Suspendată",NOT(ISNUMBER(R322)),ISNUMBER(C322),Azi&gt;C322+3),"Investitorul nu a aprobat decizia în 3 zile (art. 19). ","")&amp;IF(AND(ISNUMBER(R322),ISNUMBER(C322),R322&gt;C322+3),"Aprobarea investitorului a venit după 3 zile. ","")&amp;IF(AND(Q322="Admisă",N(W322)&gt;0),N(W322)&amp;" constatări încă deschise: urmărește remedierea. ","")&amp;IF(AND(ISNUMBER(Y322),Azi&gt;=N(X322)-60,Azi&lt;=N(Y322)),"Garanția expiră: organizează recepția finală până la "&amp;RIGHT("0"&amp;DAY(Y322),2)&amp;"."&amp;RIGHT("0"&amp;MONTH(Y322),2)&amp;"."&amp;YEAR(Y322)&amp;". ","")))</f>
        <v/>
      </c>
    </row>
    <row r="323" spans="2:27" x14ac:dyDescent="0.2">
      <c r="B323" s="18"/>
      <c r="C323" s="19"/>
      <c r="D323" s="14"/>
      <c r="E323" s="14"/>
      <c r="F323" s="14"/>
      <c r="G323" s="14"/>
      <c r="H323" s="14"/>
      <c r="I323" s="14"/>
      <c r="J323" s="14"/>
      <c r="K323" s="14"/>
      <c r="L323" s="19"/>
      <c r="M323" s="19"/>
      <c r="N323" s="14"/>
      <c r="O323" s="20"/>
      <c r="P323" s="21"/>
      <c r="Q323" s="22"/>
      <c r="R323" s="19"/>
      <c r="S323" s="15"/>
      <c r="T323" s="14"/>
      <c r="U323" s="23" t="str">
        <f t="shared" si="16"/>
        <v/>
      </c>
      <c r="V323" s="23" t="str">
        <f t="shared" si="17"/>
        <v/>
      </c>
      <c r="W323" s="24" t="str">
        <f>IF(B323="","",COUNTIFS(Constatări!$B$5:$B$1004,B323,Constatări!$K$5:$K$1004,"&lt;&gt;Remediat"))</f>
        <v/>
      </c>
      <c r="X323" s="25" t="str">
        <f t="shared" si="18"/>
        <v/>
      </c>
      <c r="Y323" s="25" t="str">
        <f t="shared" si="19"/>
        <v/>
      </c>
      <c r="Z323" s="24" t="str">
        <f>IF(B323="","",COUNTIFS(Comisia!$B$5:$B$1004,B323,Comisia!$D$5:$D$1004,"&lt;&gt;Invitat"))</f>
        <v/>
      </c>
      <c r="AA323" s="17" t="str">
        <f>IF(B323="","",TRIM(IF(COUNTIF($B$5:$B$504,B323)&gt;1,"Număr dublat. ","")&amp;IF(OR(E323="",J323=""),"Completează lucrarea și executantul. ","")&amp;IF(COUNTIFS(Comisia!$B$5:$B$1004,B323,Comisia!$D$5:$D$1004,"Președinte")&lt;&gt;1,"Comisia trebuie să aibă un președinte. ","")&amp;IF(AND(K323&lt;&gt;"",D323="La terminarea lucrărilor",N(Z323)&lt;3),"Comisia are mai puțin de 3 membri (HG 343/2017, art. 11). ","")&amp;IF(AND(Q323="Admisă",COUNTIFS(Constatări!$B$5:$B$1004,B323,Constatări!$K$5:$K$1004,"&lt;&gt;Remediat",Constatări!$F$5:$F$1004,"&lt;&gt;Minoră")&gt;0),"Recepția nu poate fi admisă cu defecte care afectează utilizarea nerezolvate (art. 18). ","")&amp;IF(AND(D323="De suspendare a recepției",Q323&lt;&gt;"Suspendată"),"La un PV de suspendare, decizia este «Suspendată». ","")&amp;IF(AND(Q323&lt;&gt;"",Q323&lt;&gt;"Suspendată",NOT(ISNUMBER(R323)),ISNUMBER(C323),Azi&gt;C323+3),"Investitorul nu a aprobat decizia în 3 zile (art. 19). ","")&amp;IF(AND(ISNUMBER(R323),ISNUMBER(C323),R323&gt;C323+3),"Aprobarea investitorului a venit după 3 zile. ","")&amp;IF(AND(Q323="Admisă",N(W323)&gt;0),N(W323)&amp;" constatări încă deschise: urmărește remedierea. ","")&amp;IF(AND(ISNUMBER(Y323),Azi&gt;=N(X323)-60,Azi&lt;=N(Y323)),"Garanția expiră: organizează recepția finală până la "&amp;RIGHT("0"&amp;DAY(Y323),2)&amp;"."&amp;RIGHT("0"&amp;MONTH(Y323),2)&amp;"."&amp;YEAR(Y323)&amp;". ","")))</f>
        <v/>
      </c>
    </row>
    <row r="324" spans="2:27" x14ac:dyDescent="0.2">
      <c r="B324" s="18"/>
      <c r="C324" s="19"/>
      <c r="D324" s="14"/>
      <c r="E324" s="14"/>
      <c r="F324" s="14"/>
      <c r="G324" s="14"/>
      <c r="H324" s="14"/>
      <c r="I324" s="14"/>
      <c r="J324" s="14"/>
      <c r="K324" s="14"/>
      <c r="L324" s="19"/>
      <c r="M324" s="19"/>
      <c r="N324" s="14"/>
      <c r="O324" s="20"/>
      <c r="P324" s="21"/>
      <c r="Q324" s="22"/>
      <c r="R324" s="19"/>
      <c r="S324" s="15"/>
      <c r="T324" s="14"/>
      <c r="U324" s="23" t="str">
        <f t="shared" si="16"/>
        <v/>
      </c>
      <c r="V324" s="23" t="str">
        <f t="shared" si="17"/>
        <v/>
      </c>
      <c r="W324" s="24" t="str">
        <f>IF(B324="","",COUNTIFS(Constatări!$B$5:$B$1004,B324,Constatări!$K$5:$K$1004,"&lt;&gt;Remediat"))</f>
        <v/>
      </c>
      <c r="X324" s="25" t="str">
        <f t="shared" si="18"/>
        <v/>
      </c>
      <c r="Y324" s="25" t="str">
        <f t="shared" si="19"/>
        <v/>
      </c>
      <c r="Z324" s="24" t="str">
        <f>IF(B324="","",COUNTIFS(Comisia!$B$5:$B$1004,B324,Comisia!$D$5:$D$1004,"&lt;&gt;Invitat"))</f>
        <v/>
      </c>
      <c r="AA324" s="17" t="str">
        <f>IF(B324="","",TRIM(IF(COUNTIF($B$5:$B$504,B324)&gt;1,"Număr dublat. ","")&amp;IF(OR(E324="",J324=""),"Completează lucrarea și executantul. ","")&amp;IF(COUNTIFS(Comisia!$B$5:$B$1004,B324,Comisia!$D$5:$D$1004,"Președinte")&lt;&gt;1,"Comisia trebuie să aibă un președinte. ","")&amp;IF(AND(K324&lt;&gt;"",D324="La terminarea lucrărilor",N(Z324)&lt;3),"Comisia are mai puțin de 3 membri (HG 343/2017, art. 11). ","")&amp;IF(AND(Q324="Admisă",COUNTIFS(Constatări!$B$5:$B$1004,B324,Constatări!$K$5:$K$1004,"&lt;&gt;Remediat",Constatări!$F$5:$F$1004,"&lt;&gt;Minoră")&gt;0),"Recepția nu poate fi admisă cu defecte care afectează utilizarea nerezolvate (art. 18). ","")&amp;IF(AND(D324="De suspendare a recepției",Q324&lt;&gt;"Suspendată"),"La un PV de suspendare, decizia este «Suspendată». ","")&amp;IF(AND(Q324&lt;&gt;"",Q324&lt;&gt;"Suspendată",NOT(ISNUMBER(R324)),ISNUMBER(C324),Azi&gt;C324+3),"Investitorul nu a aprobat decizia în 3 zile (art. 19). ","")&amp;IF(AND(ISNUMBER(R324),ISNUMBER(C324),R324&gt;C324+3),"Aprobarea investitorului a venit după 3 zile. ","")&amp;IF(AND(Q324="Admisă",N(W324)&gt;0),N(W324)&amp;" constatări încă deschise: urmărește remedierea. ","")&amp;IF(AND(ISNUMBER(Y324),Azi&gt;=N(X324)-60,Azi&lt;=N(Y324)),"Garanția expiră: organizează recepția finală până la "&amp;RIGHT("0"&amp;DAY(Y324),2)&amp;"."&amp;RIGHT("0"&amp;MONTH(Y324),2)&amp;"."&amp;YEAR(Y324)&amp;". ","")))</f>
        <v/>
      </c>
    </row>
    <row r="325" spans="2:27" x14ac:dyDescent="0.2">
      <c r="B325" s="18"/>
      <c r="C325" s="19"/>
      <c r="D325" s="14"/>
      <c r="E325" s="14"/>
      <c r="F325" s="14"/>
      <c r="G325" s="14"/>
      <c r="H325" s="14"/>
      <c r="I325" s="14"/>
      <c r="J325" s="14"/>
      <c r="K325" s="14"/>
      <c r="L325" s="19"/>
      <c r="M325" s="19"/>
      <c r="N325" s="14"/>
      <c r="O325" s="20"/>
      <c r="P325" s="21"/>
      <c r="Q325" s="22"/>
      <c r="R325" s="19"/>
      <c r="S325" s="15"/>
      <c r="T325" s="14"/>
      <c r="U325" s="23" t="str">
        <f t="shared" ref="U325:U388" si="20">IF(B325="","",ROUND(N(O325)*N(P325),2))</f>
        <v/>
      </c>
      <c r="V325" s="23" t="str">
        <f t="shared" ref="V325:V388" si="21">IF(B325="","",N(O325)+N(U325))</f>
        <v/>
      </c>
      <c r="W325" s="24" t="str">
        <f>IF(B325="","",COUNTIFS(Constatări!$B$5:$B$1004,B325,Constatări!$K$5:$K$1004,"&lt;&gt;Remediat"))</f>
        <v/>
      </c>
      <c r="X325" s="25" t="str">
        <f t="shared" ref="X325:X388" si="22">IF(OR(B325="",D325&lt;&gt;"La terminarea lucrărilor",Q325&lt;&gt;"Admisă",NOT(ISNUMBER(R325)),N(S325)=0),"",EDATE(R325,S325))</f>
        <v/>
      </c>
      <c r="Y325" s="25" t="str">
        <f t="shared" ref="Y325:Y388" si="23">IF(ISNUMBER(X325),X325+10,"")</f>
        <v/>
      </c>
      <c r="Z325" s="24" t="str">
        <f>IF(B325="","",COUNTIFS(Comisia!$B$5:$B$1004,B325,Comisia!$D$5:$D$1004,"&lt;&gt;Invitat"))</f>
        <v/>
      </c>
      <c r="AA325" s="17" t="str">
        <f>IF(B325="","",TRIM(IF(COUNTIF($B$5:$B$504,B325)&gt;1,"Număr dublat. ","")&amp;IF(OR(E325="",J325=""),"Completează lucrarea și executantul. ","")&amp;IF(COUNTIFS(Comisia!$B$5:$B$1004,B325,Comisia!$D$5:$D$1004,"Președinte")&lt;&gt;1,"Comisia trebuie să aibă un președinte. ","")&amp;IF(AND(K325&lt;&gt;"",D325="La terminarea lucrărilor",N(Z325)&lt;3),"Comisia are mai puțin de 3 membri (HG 343/2017, art. 11). ","")&amp;IF(AND(Q325="Admisă",COUNTIFS(Constatări!$B$5:$B$1004,B325,Constatări!$K$5:$K$1004,"&lt;&gt;Remediat",Constatări!$F$5:$F$1004,"&lt;&gt;Minoră")&gt;0),"Recepția nu poate fi admisă cu defecte care afectează utilizarea nerezolvate (art. 18). ","")&amp;IF(AND(D325="De suspendare a recepției",Q325&lt;&gt;"Suspendată"),"La un PV de suspendare, decizia este «Suspendată». ","")&amp;IF(AND(Q325&lt;&gt;"",Q325&lt;&gt;"Suspendată",NOT(ISNUMBER(R325)),ISNUMBER(C325),Azi&gt;C325+3),"Investitorul nu a aprobat decizia în 3 zile (art. 19). ","")&amp;IF(AND(ISNUMBER(R325),ISNUMBER(C325),R325&gt;C325+3),"Aprobarea investitorului a venit după 3 zile. ","")&amp;IF(AND(Q325="Admisă",N(W325)&gt;0),N(W325)&amp;" constatări încă deschise: urmărește remedierea. ","")&amp;IF(AND(ISNUMBER(Y325),Azi&gt;=N(X325)-60,Azi&lt;=N(Y325)),"Garanția expiră: organizează recepția finală până la "&amp;RIGHT("0"&amp;DAY(Y325),2)&amp;"."&amp;RIGHT("0"&amp;MONTH(Y325),2)&amp;"."&amp;YEAR(Y325)&amp;". ","")))</f>
        <v/>
      </c>
    </row>
    <row r="326" spans="2:27" x14ac:dyDescent="0.2">
      <c r="B326" s="18"/>
      <c r="C326" s="19"/>
      <c r="D326" s="14"/>
      <c r="E326" s="14"/>
      <c r="F326" s="14"/>
      <c r="G326" s="14"/>
      <c r="H326" s="14"/>
      <c r="I326" s="14"/>
      <c r="J326" s="14"/>
      <c r="K326" s="14"/>
      <c r="L326" s="19"/>
      <c r="M326" s="19"/>
      <c r="N326" s="14"/>
      <c r="O326" s="20"/>
      <c r="P326" s="21"/>
      <c r="Q326" s="22"/>
      <c r="R326" s="19"/>
      <c r="S326" s="15"/>
      <c r="T326" s="14"/>
      <c r="U326" s="23" t="str">
        <f t="shared" si="20"/>
        <v/>
      </c>
      <c r="V326" s="23" t="str">
        <f t="shared" si="21"/>
        <v/>
      </c>
      <c r="W326" s="24" t="str">
        <f>IF(B326="","",COUNTIFS(Constatări!$B$5:$B$1004,B326,Constatări!$K$5:$K$1004,"&lt;&gt;Remediat"))</f>
        <v/>
      </c>
      <c r="X326" s="25" t="str">
        <f t="shared" si="22"/>
        <v/>
      </c>
      <c r="Y326" s="25" t="str">
        <f t="shared" si="23"/>
        <v/>
      </c>
      <c r="Z326" s="24" t="str">
        <f>IF(B326="","",COUNTIFS(Comisia!$B$5:$B$1004,B326,Comisia!$D$5:$D$1004,"&lt;&gt;Invitat"))</f>
        <v/>
      </c>
      <c r="AA326" s="17" t="str">
        <f>IF(B326="","",TRIM(IF(COUNTIF($B$5:$B$504,B326)&gt;1,"Număr dublat. ","")&amp;IF(OR(E326="",J326=""),"Completează lucrarea și executantul. ","")&amp;IF(COUNTIFS(Comisia!$B$5:$B$1004,B326,Comisia!$D$5:$D$1004,"Președinte")&lt;&gt;1,"Comisia trebuie să aibă un președinte. ","")&amp;IF(AND(K326&lt;&gt;"",D326="La terminarea lucrărilor",N(Z326)&lt;3),"Comisia are mai puțin de 3 membri (HG 343/2017, art. 11). ","")&amp;IF(AND(Q326="Admisă",COUNTIFS(Constatări!$B$5:$B$1004,B326,Constatări!$K$5:$K$1004,"&lt;&gt;Remediat",Constatări!$F$5:$F$1004,"&lt;&gt;Minoră")&gt;0),"Recepția nu poate fi admisă cu defecte care afectează utilizarea nerezolvate (art. 18). ","")&amp;IF(AND(D326="De suspendare a recepției",Q326&lt;&gt;"Suspendată"),"La un PV de suspendare, decizia este «Suspendată». ","")&amp;IF(AND(Q326&lt;&gt;"",Q326&lt;&gt;"Suspendată",NOT(ISNUMBER(R326)),ISNUMBER(C326),Azi&gt;C326+3),"Investitorul nu a aprobat decizia în 3 zile (art. 19). ","")&amp;IF(AND(ISNUMBER(R326),ISNUMBER(C326),R326&gt;C326+3),"Aprobarea investitorului a venit după 3 zile. ","")&amp;IF(AND(Q326="Admisă",N(W326)&gt;0),N(W326)&amp;" constatări încă deschise: urmărește remedierea. ","")&amp;IF(AND(ISNUMBER(Y326),Azi&gt;=N(X326)-60,Azi&lt;=N(Y326)),"Garanția expiră: organizează recepția finală până la "&amp;RIGHT("0"&amp;DAY(Y326),2)&amp;"."&amp;RIGHT("0"&amp;MONTH(Y326),2)&amp;"."&amp;YEAR(Y326)&amp;". ","")))</f>
        <v/>
      </c>
    </row>
    <row r="327" spans="2:27" x14ac:dyDescent="0.2">
      <c r="B327" s="18"/>
      <c r="C327" s="19"/>
      <c r="D327" s="14"/>
      <c r="E327" s="14"/>
      <c r="F327" s="14"/>
      <c r="G327" s="14"/>
      <c r="H327" s="14"/>
      <c r="I327" s="14"/>
      <c r="J327" s="14"/>
      <c r="K327" s="14"/>
      <c r="L327" s="19"/>
      <c r="M327" s="19"/>
      <c r="N327" s="14"/>
      <c r="O327" s="20"/>
      <c r="P327" s="21"/>
      <c r="Q327" s="22"/>
      <c r="R327" s="19"/>
      <c r="S327" s="15"/>
      <c r="T327" s="14"/>
      <c r="U327" s="23" t="str">
        <f t="shared" si="20"/>
        <v/>
      </c>
      <c r="V327" s="23" t="str">
        <f t="shared" si="21"/>
        <v/>
      </c>
      <c r="W327" s="24" t="str">
        <f>IF(B327="","",COUNTIFS(Constatări!$B$5:$B$1004,B327,Constatări!$K$5:$K$1004,"&lt;&gt;Remediat"))</f>
        <v/>
      </c>
      <c r="X327" s="25" t="str">
        <f t="shared" si="22"/>
        <v/>
      </c>
      <c r="Y327" s="25" t="str">
        <f t="shared" si="23"/>
        <v/>
      </c>
      <c r="Z327" s="24" t="str">
        <f>IF(B327="","",COUNTIFS(Comisia!$B$5:$B$1004,B327,Comisia!$D$5:$D$1004,"&lt;&gt;Invitat"))</f>
        <v/>
      </c>
      <c r="AA327" s="17" t="str">
        <f>IF(B327="","",TRIM(IF(COUNTIF($B$5:$B$504,B327)&gt;1,"Număr dublat. ","")&amp;IF(OR(E327="",J327=""),"Completează lucrarea și executantul. ","")&amp;IF(COUNTIFS(Comisia!$B$5:$B$1004,B327,Comisia!$D$5:$D$1004,"Președinte")&lt;&gt;1,"Comisia trebuie să aibă un președinte. ","")&amp;IF(AND(K327&lt;&gt;"",D327="La terminarea lucrărilor",N(Z327)&lt;3),"Comisia are mai puțin de 3 membri (HG 343/2017, art. 11). ","")&amp;IF(AND(Q327="Admisă",COUNTIFS(Constatări!$B$5:$B$1004,B327,Constatări!$K$5:$K$1004,"&lt;&gt;Remediat",Constatări!$F$5:$F$1004,"&lt;&gt;Minoră")&gt;0),"Recepția nu poate fi admisă cu defecte care afectează utilizarea nerezolvate (art. 18). ","")&amp;IF(AND(D327="De suspendare a recepției",Q327&lt;&gt;"Suspendată"),"La un PV de suspendare, decizia este «Suspendată». ","")&amp;IF(AND(Q327&lt;&gt;"",Q327&lt;&gt;"Suspendată",NOT(ISNUMBER(R327)),ISNUMBER(C327),Azi&gt;C327+3),"Investitorul nu a aprobat decizia în 3 zile (art. 19). ","")&amp;IF(AND(ISNUMBER(R327),ISNUMBER(C327),R327&gt;C327+3),"Aprobarea investitorului a venit după 3 zile. ","")&amp;IF(AND(Q327="Admisă",N(W327)&gt;0),N(W327)&amp;" constatări încă deschise: urmărește remedierea. ","")&amp;IF(AND(ISNUMBER(Y327),Azi&gt;=N(X327)-60,Azi&lt;=N(Y327)),"Garanția expiră: organizează recepția finală până la "&amp;RIGHT("0"&amp;DAY(Y327),2)&amp;"."&amp;RIGHT("0"&amp;MONTH(Y327),2)&amp;"."&amp;YEAR(Y327)&amp;". ","")))</f>
        <v/>
      </c>
    </row>
    <row r="328" spans="2:27" x14ac:dyDescent="0.2">
      <c r="B328" s="18"/>
      <c r="C328" s="19"/>
      <c r="D328" s="14"/>
      <c r="E328" s="14"/>
      <c r="F328" s="14"/>
      <c r="G328" s="14"/>
      <c r="H328" s="14"/>
      <c r="I328" s="14"/>
      <c r="J328" s="14"/>
      <c r="K328" s="14"/>
      <c r="L328" s="19"/>
      <c r="M328" s="19"/>
      <c r="N328" s="14"/>
      <c r="O328" s="20"/>
      <c r="P328" s="21"/>
      <c r="Q328" s="22"/>
      <c r="R328" s="19"/>
      <c r="S328" s="15"/>
      <c r="T328" s="14"/>
      <c r="U328" s="23" t="str">
        <f t="shared" si="20"/>
        <v/>
      </c>
      <c r="V328" s="23" t="str">
        <f t="shared" si="21"/>
        <v/>
      </c>
      <c r="W328" s="24" t="str">
        <f>IF(B328="","",COUNTIFS(Constatări!$B$5:$B$1004,B328,Constatări!$K$5:$K$1004,"&lt;&gt;Remediat"))</f>
        <v/>
      </c>
      <c r="X328" s="25" t="str">
        <f t="shared" si="22"/>
        <v/>
      </c>
      <c r="Y328" s="25" t="str">
        <f t="shared" si="23"/>
        <v/>
      </c>
      <c r="Z328" s="24" t="str">
        <f>IF(B328="","",COUNTIFS(Comisia!$B$5:$B$1004,B328,Comisia!$D$5:$D$1004,"&lt;&gt;Invitat"))</f>
        <v/>
      </c>
      <c r="AA328" s="17" t="str">
        <f>IF(B328="","",TRIM(IF(COUNTIF($B$5:$B$504,B328)&gt;1,"Număr dublat. ","")&amp;IF(OR(E328="",J328=""),"Completează lucrarea și executantul. ","")&amp;IF(COUNTIFS(Comisia!$B$5:$B$1004,B328,Comisia!$D$5:$D$1004,"Președinte")&lt;&gt;1,"Comisia trebuie să aibă un președinte. ","")&amp;IF(AND(K328&lt;&gt;"",D328="La terminarea lucrărilor",N(Z328)&lt;3),"Comisia are mai puțin de 3 membri (HG 343/2017, art. 11). ","")&amp;IF(AND(Q328="Admisă",COUNTIFS(Constatări!$B$5:$B$1004,B328,Constatări!$K$5:$K$1004,"&lt;&gt;Remediat",Constatări!$F$5:$F$1004,"&lt;&gt;Minoră")&gt;0),"Recepția nu poate fi admisă cu defecte care afectează utilizarea nerezolvate (art. 18). ","")&amp;IF(AND(D328="De suspendare a recepției",Q328&lt;&gt;"Suspendată"),"La un PV de suspendare, decizia este «Suspendată». ","")&amp;IF(AND(Q328&lt;&gt;"",Q328&lt;&gt;"Suspendată",NOT(ISNUMBER(R328)),ISNUMBER(C328),Azi&gt;C328+3),"Investitorul nu a aprobat decizia în 3 zile (art. 19). ","")&amp;IF(AND(ISNUMBER(R328),ISNUMBER(C328),R328&gt;C328+3),"Aprobarea investitorului a venit după 3 zile. ","")&amp;IF(AND(Q328="Admisă",N(W328)&gt;0),N(W328)&amp;" constatări încă deschise: urmărește remedierea. ","")&amp;IF(AND(ISNUMBER(Y328),Azi&gt;=N(X328)-60,Azi&lt;=N(Y328)),"Garanția expiră: organizează recepția finală până la "&amp;RIGHT("0"&amp;DAY(Y328),2)&amp;"."&amp;RIGHT("0"&amp;MONTH(Y328),2)&amp;"."&amp;YEAR(Y328)&amp;". ","")))</f>
        <v/>
      </c>
    </row>
    <row r="329" spans="2:27" x14ac:dyDescent="0.2">
      <c r="B329" s="18"/>
      <c r="C329" s="19"/>
      <c r="D329" s="14"/>
      <c r="E329" s="14"/>
      <c r="F329" s="14"/>
      <c r="G329" s="14"/>
      <c r="H329" s="14"/>
      <c r="I329" s="14"/>
      <c r="J329" s="14"/>
      <c r="K329" s="14"/>
      <c r="L329" s="19"/>
      <c r="M329" s="19"/>
      <c r="N329" s="14"/>
      <c r="O329" s="20"/>
      <c r="P329" s="21"/>
      <c r="Q329" s="22"/>
      <c r="R329" s="19"/>
      <c r="S329" s="15"/>
      <c r="T329" s="14"/>
      <c r="U329" s="23" t="str">
        <f t="shared" si="20"/>
        <v/>
      </c>
      <c r="V329" s="23" t="str">
        <f t="shared" si="21"/>
        <v/>
      </c>
      <c r="W329" s="24" t="str">
        <f>IF(B329="","",COUNTIFS(Constatări!$B$5:$B$1004,B329,Constatări!$K$5:$K$1004,"&lt;&gt;Remediat"))</f>
        <v/>
      </c>
      <c r="X329" s="25" t="str">
        <f t="shared" si="22"/>
        <v/>
      </c>
      <c r="Y329" s="25" t="str">
        <f t="shared" si="23"/>
        <v/>
      </c>
      <c r="Z329" s="24" t="str">
        <f>IF(B329="","",COUNTIFS(Comisia!$B$5:$B$1004,B329,Comisia!$D$5:$D$1004,"&lt;&gt;Invitat"))</f>
        <v/>
      </c>
      <c r="AA329" s="17" t="str">
        <f>IF(B329="","",TRIM(IF(COUNTIF($B$5:$B$504,B329)&gt;1,"Număr dublat. ","")&amp;IF(OR(E329="",J329=""),"Completează lucrarea și executantul. ","")&amp;IF(COUNTIFS(Comisia!$B$5:$B$1004,B329,Comisia!$D$5:$D$1004,"Președinte")&lt;&gt;1,"Comisia trebuie să aibă un președinte. ","")&amp;IF(AND(K329&lt;&gt;"",D329="La terminarea lucrărilor",N(Z329)&lt;3),"Comisia are mai puțin de 3 membri (HG 343/2017, art. 11). ","")&amp;IF(AND(Q329="Admisă",COUNTIFS(Constatări!$B$5:$B$1004,B329,Constatări!$K$5:$K$1004,"&lt;&gt;Remediat",Constatări!$F$5:$F$1004,"&lt;&gt;Minoră")&gt;0),"Recepția nu poate fi admisă cu defecte care afectează utilizarea nerezolvate (art. 18). ","")&amp;IF(AND(D329="De suspendare a recepției",Q329&lt;&gt;"Suspendată"),"La un PV de suspendare, decizia este «Suspendată». ","")&amp;IF(AND(Q329&lt;&gt;"",Q329&lt;&gt;"Suspendată",NOT(ISNUMBER(R329)),ISNUMBER(C329),Azi&gt;C329+3),"Investitorul nu a aprobat decizia în 3 zile (art. 19). ","")&amp;IF(AND(ISNUMBER(R329),ISNUMBER(C329),R329&gt;C329+3),"Aprobarea investitorului a venit după 3 zile. ","")&amp;IF(AND(Q329="Admisă",N(W329)&gt;0),N(W329)&amp;" constatări încă deschise: urmărește remedierea. ","")&amp;IF(AND(ISNUMBER(Y329),Azi&gt;=N(X329)-60,Azi&lt;=N(Y329)),"Garanția expiră: organizează recepția finală până la "&amp;RIGHT("0"&amp;DAY(Y329),2)&amp;"."&amp;RIGHT("0"&amp;MONTH(Y329),2)&amp;"."&amp;YEAR(Y329)&amp;". ","")))</f>
        <v/>
      </c>
    </row>
    <row r="330" spans="2:27" x14ac:dyDescent="0.2">
      <c r="B330" s="18"/>
      <c r="C330" s="19"/>
      <c r="D330" s="14"/>
      <c r="E330" s="14"/>
      <c r="F330" s="14"/>
      <c r="G330" s="14"/>
      <c r="H330" s="14"/>
      <c r="I330" s="14"/>
      <c r="J330" s="14"/>
      <c r="K330" s="14"/>
      <c r="L330" s="19"/>
      <c r="M330" s="19"/>
      <c r="N330" s="14"/>
      <c r="O330" s="20"/>
      <c r="P330" s="21"/>
      <c r="Q330" s="22"/>
      <c r="R330" s="19"/>
      <c r="S330" s="15"/>
      <c r="T330" s="14"/>
      <c r="U330" s="23" t="str">
        <f t="shared" si="20"/>
        <v/>
      </c>
      <c r="V330" s="23" t="str">
        <f t="shared" si="21"/>
        <v/>
      </c>
      <c r="W330" s="24" t="str">
        <f>IF(B330="","",COUNTIFS(Constatări!$B$5:$B$1004,B330,Constatări!$K$5:$K$1004,"&lt;&gt;Remediat"))</f>
        <v/>
      </c>
      <c r="X330" s="25" t="str">
        <f t="shared" si="22"/>
        <v/>
      </c>
      <c r="Y330" s="25" t="str">
        <f t="shared" si="23"/>
        <v/>
      </c>
      <c r="Z330" s="24" t="str">
        <f>IF(B330="","",COUNTIFS(Comisia!$B$5:$B$1004,B330,Comisia!$D$5:$D$1004,"&lt;&gt;Invitat"))</f>
        <v/>
      </c>
      <c r="AA330" s="17" t="str">
        <f>IF(B330="","",TRIM(IF(COUNTIF($B$5:$B$504,B330)&gt;1,"Număr dublat. ","")&amp;IF(OR(E330="",J330=""),"Completează lucrarea și executantul. ","")&amp;IF(COUNTIFS(Comisia!$B$5:$B$1004,B330,Comisia!$D$5:$D$1004,"Președinte")&lt;&gt;1,"Comisia trebuie să aibă un președinte. ","")&amp;IF(AND(K330&lt;&gt;"",D330="La terminarea lucrărilor",N(Z330)&lt;3),"Comisia are mai puțin de 3 membri (HG 343/2017, art. 11). ","")&amp;IF(AND(Q330="Admisă",COUNTIFS(Constatări!$B$5:$B$1004,B330,Constatări!$K$5:$K$1004,"&lt;&gt;Remediat",Constatări!$F$5:$F$1004,"&lt;&gt;Minoră")&gt;0),"Recepția nu poate fi admisă cu defecte care afectează utilizarea nerezolvate (art. 18). ","")&amp;IF(AND(D330="De suspendare a recepției",Q330&lt;&gt;"Suspendată"),"La un PV de suspendare, decizia este «Suspendată». ","")&amp;IF(AND(Q330&lt;&gt;"",Q330&lt;&gt;"Suspendată",NOT(ISNUMBER(R330)),ISNUMBER(C330),Azi&gt;C330+3),"Investitorul nu a aprobat decizia în 3 zile (art. 19). ","")&amp;IF(AND(ISNUMBER(R330),ISNUMBER(C330),R330&gt;C330+3),"Aprobarea investitorului a venit după 3 zile. ","")&amp;IF(AND(Q330="Admisă",N(W330)&gt;0),N(W330)&amp;" constatări încă deschise: urmărește remedierea. ","")&amp;IF(AND(ISNUMBER(Y330),Azi&gt;=N(X330)-60,Azi&lt;=N(Y330)),"Garanția expiră: organizează recepția finală până la "&amp;RIGHT("0"&amp;DAY(Y330),2)&amp;"."&amp;RIGHT("0"&amp;MONTH(Y330),2)&amp;"."&amp;YEAR(Y330)&amp;". ","")))</f>
        <v/>
      </c>
    </row>
    <row r="331" spans="2:27" x14ac:dyDescent="0.2">
      <c r="B331" s="18"/>
      <c r="C331" s="19"/>
      <c r="D331" s="14"/>
      <c r="E331" s="14"/>
      <c r="F331" s="14"/>
      <c r="G331" s="14"/>
      <c r="H331" s="14"/>
      <c r="I331" s="14"/>
      <c r="J331" s="14"/>
      <c r="K331" s="14"/>
      <c r="L331" s="19"/>
      <c r="M331" s="19"/>
      <c r="N331" s="14"/>
      <c r="O331" s="20"/>
      <c r="P331" s="21"/>
      <c r="Q331" s="22"/>
      <c r="R331" s="19"/>
      <c r="S331" s="15"/>
      <c r="T331" s="14"/>
      <c r="U331" s="23" t="str">
        <f t="shared" si="20"/>
        <v/>
      </c>
      <c r="V331" s="23" t="str">
        <f t="shared" si="21"/>
        <v/>
      </c>
      <c r="W331" s="24" t="str">
        <f>IF(B331="","",COUNTIFS(Constatări!$B$5:$B$1004,B331,Constatări!$K$5:$K$1004,"&lt;&gt;Remediat"))</f>
        <v/>
      </c>
      <c r="X331" s="25" t="str">
        <f t="shared" si="22"/>
        <v/>
      </c>
      <c r="Y331" s="25" t="str">
        <f t="shared" si="23"/>
        <v/>
      </c>
      <c r="Z331" s="24" t="str">
        <f>IF(B331="","",COUNTIFS(Comisia!$B$5:$B$1004,B331,Comisia!$D$5:$D$1004,"&lt;&gt;Invitat"))</f>
        <v/>
      </c>
      <c r="AA331" s="17" t="str">
        <f>IF(B331="","",TRIM(IF(COUNTIF($B$5:$B$504,B331)&gt;1,"Număr dublat. ","")&amp;IF(OR(E331="",J331=""),"Completează lucrarea și executantul. ","")&amp;IF(COUNTIFS(Comisia!$B$5:$B$1004,B331,Comisia!$D$5:$D$1004,"Președinte")&lt;&gt;1,"Comisia trebuie să aibă un președinte. ","")&amp;IF(AND(K331&lt;&gt;"",D331="La terminarea lucrărilor",N(Z331)&lt;3),"Comisia are mai puțin de 3 membri (HG 343/2017, art. 11). ","")&amp;IF(AND(Q331="Admisă",COUNTIFS(Constatări!$B$5:$B$1004,B331,Constatări!$K$5:$K$1004,"&lt;&gt;Remediat",Constatări!$F$5:$F$1004,"&lt;&gt;Minoră")&gt;0),"Recepția nu poate fi admisă cu defecte care afectează utilizarea nerezolvate (art. 18). ","")&amp;IF(AND(D331="De suspendare a recepției",Q331&lt;&gt;"Suspendată"),"La un PV de suspendare, decizia este «Suspendată». ","")&amp;IF(AND(Q331&lt;&gt;"",Q331&lt;&gt;"Suspendată",NOT(ISNUMBER(R331)),ISNUMBER(C331),Azi&gt;C331+3),"Investitorul nu a aprobat decizia în 3 zile (art. 19). ","")&amp;IF(AND(ISNUMBER(R331),ISNUMBER(C331),R331&gt;C331+3),"Aprobarea investitorului a venit după 3 zile. ","")&amp;IF(AND(Q331="Admisă",N(W331)&gt;0),N(W331)&amp;" constatări încă deschise: urmărește remedierea. ","")&amp;IF(AND(ISNUMBER(Y331),Azi&gt;=N(X331)-60,Azi&lt;=N(Y331)),"Garanția expiră: organizează recepția finală până la "&amp;RIGHT("0"&amp;DAY(Y331),2)&amp;"."&amp;RIGHT("0"&amp;MONTH(Y331),2)&amp;"."&amp;YEAR(Y331)&amp;". ","")))</f>
        <v/>
      </c>
    </row>
    <row r="332" spans="2:27" x14ac:dyDescent="0.2">
      <c r="B332" s="18"/>
      <c r="C332" s="19"/>
      <c r="D332" s="14"/>
      <c r="E332" s="14"/>
      <c r="F332" s="14"/>
      <c r="G332" s="14"/>
      <c r="H332" s="14"/>
      <c r="I332" s="14"/>
      <c r="J332" s="14"/>
      <c r="K332" s="14"/>
      <c r="L332" s="19"/>
      <c r="M332" s="19"/>
      <c r="N332" s="14"/>
      <c r="O332" s="20"/>
      <c r="P332" s="21"/>
      <c r="Q332" s="22"/>
      <c r="R332" s="19"/>
      <c r="S332" s="15"/>
      <c r="T332" s="14"/>
      <c r="U332" s="23" t="str">
        <f t="shared" si="20"/>
        <v/>
      </c>
      <c r="V332" s="23" t="str">
        <f t="shared" si="21"/>
        <v/>
      </c>
      <c r="W332" s="24" t="str">
        <f>IF(B332="","",COUNTIFS(Constatări!$B$5:$B$1004,B332,Constatări!$K$5:$K$1004,"&lt;&gt;Remediat"))</f>
        <v/>
      </c>
      <c r="X332" s="25" t="str">
        <f t="shared" si="22"/>
        <v/>
      </c>
      <c r="Y332" s="25" t="str">
        <f t="shared" si="23"/>
        <v/>
      </c>
      <c r="Z332" s="24" t="str">
        <f>IF(B332="","",COUNTIFS(Comisia!$B$5:$B$1004,B332,Comisia!$D$5:$D$1004,"&lt;&gt;Invitat"))</f>
        <v/>
      </c>
      <c r="AA332" s="17" t="str">
        <f>IF(B332="","",TRIM(IF(COUNTIF($B$5:$B$504,B332)&gt;1,"Număr dublat. ","")&amp;IF(OR(E332="",J332=""),"Completează lucrarea și executantul. ","")&amp;IF(COUNTIFS(Comisia!$B$5:$B$1004,B332,Comisia!$D$5:$D$1004,"Președinte")&lt;&gt;1,"Comisia trebuie să aibă un președinte. ","")&amp;IF(AND(K332&lt;&gt;"",D332="La terminarea lucrărilor",N(Z332)&lt;3),"Comisia are mai puțin de 3 membri (HG 343/2017, art. 11). ","")&amp;IF(AND(Q332="Admisă",COUNTIFS(Constatări!$B$5:$B$1004,B332,Constatări!$K$5:$K$1004,"&lt;&gt;Remediat",Constatări!$F$5:$F$1004,"&lt;&gt;Minoră")&gt;0),"Recepția nu poate fi admisă cu defecte care afectează utilizarea nerezolvate (art. 18). ","")&amp;IF(AND(D332="De suspendare a recepției",Q332&lt;&gt;"Suspendată"),"La un PV de suspendare, decizia este «Suspendată». ","")&amp;IF(AND(Q332&lt;&gt;"",Q332&lt;&gt;"Suspendată",NOT(ISNUMBER(R332)),ISNUMBER(C332),Azi&gt;C332+3),"Investitorul nu a aprobat decizia în 3 zile (art. 19). ","")&amp;IF(AND(ISNUMBER(R332),ISNUMBER(C332),R332&gt;C332+3),"Aprobarea investitorului a venit după 3 zile. ","")&amp;IF(AND(Q332="Admisă",N(W332)&gt;0),N(W332)&amp;" constatări încă deschise: urmărește remedierea. ","")&amp;IF(AND(ISNUMBER(Y332),Azi&gt;=N(X332)-60,Azi&lt;=N(Y332)),"Garanția expiră: organizează recepția finală până la "&amp;RIGHT("0"&amp;DAY(Y332),2)&amp;"."&amp;RIGHT("0"&amp;MONTH(Y332),2)&amp;"."&amp;YEAR(Y332)&amp;". ","")))</f>
        <v/>
      </c>
    </row>
    <row r="333" spans="2:27" x14ac:dyDescent="0.2">
      <c r="B333" s="18"/>
      <c r="C333" s="19"/>
      <c r="D333" s="14"/>
      <c r="E333" s="14"/>
      <c r="F333" s="14"/>
      <c r="G333" s="14"/>
      <c r="H333" s="14"/>
      <c r="I333" s="14"/>
      <c r="J333" s="14"/>
      <c r="K333" s="14"/>
      <c r="L333" s="19"/>
      <c r="M333" s="19"/>
      <c r="N333" s="14"/>
      <c r="O333" s="20"/>
      <c r="P333" s="21"/>
      <c r="Q333" s="22"/>
      <c r="R333" s="19"/>
      <c r="S333" s="15"/>
      <c r="T333" s="14"/>
      <c r="U333" s="23" t="str">
        <f t="shared" si="20"/>
        <v/>
      </c>
      <c r="V333" s="23" t="str">
        <f t="shared" si="21"/>
        <v/>
      </c>
      <c r="W333" s="24" t="str">
        <f>IF(B333="","",COUNTIFS(Constatări!$B$5:$B$1004,B333,Constatări!$K$5:$K$1004,"&lt;&gt;Remediat"))</f>
        <v/>
      </c>
      <c r="X333" s="25" t="str">
        <f t="shared" si="22"/>
        <v/>
      </c>
      <c r="Y333" s="25" t="str">
        <f t="shared" si="23"/>
        <v/>
      </c>
      <c r="Z333" s="24" t="str">
        <f>IF(B333="","",COUNTIFS(Comisia!$B$5:$B$1004,B333,Comisia!$D$5:$D$1004,"&lt;&gt;Invitat"))</f>
        <v/>
      </c>
      <c r="AA333" s="17" t="str">
        <f>IF(B333="","",TRIM(IF(COUNTIF($B$5:$B$504,B333)&gt;1,"Număr dublat. ","")&amp;IF(OR(E333="",J333=""),"Completează lucrarea și executantul. ","")&amp;IF(COUNTIFS(Comisia!$B$5:$B$1004,B333,Comisia!$D$5:$D$1004,"Președinte")&lt;&gt;1,"Comisia trebuie să aibă un președinte. ","")&amp;IF(AND(K333&lt;&gt;"",D333="La terminarea lucrărilor",N(Z333)&lt;3),"Comisia are mai puțin de 3 membri (HG 343/2017, art. 11). ","")&amp;IF(AND(Q333="Admisă",COUNTIFS(Constatări!$B$5:$B$1004,B333,Constatări!$K$5:$K$1004,"&lt;&gt;Remediat",Constatări!$F$5:$F$1004,"&lt;&gt;Minoră")&gt;0),"Recepția nu poate fi admisă cu defecte care afectează utilizarea nerezolvate (art. 18). ","")&amp;IF(AND(D333="De suspendare a recepției",Q333&lt;&gt;"Suspendată"),"La un PV de suspendare, decizia este «Suspendată». ","")&amp;IF(AND(Q333&lt;&gt;"",Q333&lt;&gt;"Suspendată",NOT(ISNUMBER(R333)),ISNUMBER(C333),Azi&gt;C333+3),"Investitorul nu a aprobat decizia în 3 zile (art. 19). ","")&amp;IF(AND(ISNUMBER(R333),ISNUMBER(C333),R333&gt;C333+3),"Aprobarea investitorului a venit după 3 zile. ","")&amp;IF(AND(Q333="Admisă",N(W333)&gt;0),N(W333)&amp;" constatări încă deschise: urmărește remedierea. ","")&amp;IF(AND(ISNUMBER(Y333),Azi&gt;=N(X333)-60,Azi&lt;=N(Y333)),"Garanția expiră: organizează recepția finală până la "&amp;RIGHT("0"&amp;DAY(Y333),2)&amp;"."&amp;RIGHT("0"&amp;MONTH(Y333),2)&amp;"."&amp;YEAR(Y333)&amp;". ","")))</f>
        <v/>
      </c>
    </row>
    <row r="334" spans="2:27" x14ac:dyDescent="0.2">
      <c r="B334" s="18"/>
      <c r="C334" s="19"/>
      <c r="D334" s="14"/>
      <c r="E334" s="14"/>
      <c r="F334" s="14"/>
      <c r="G334" s="14"/>
      <c r="H334" s="14"/>
      <c r="I334" s="14"/>
      <c r="J334" s="14"/>
      <c r="K334" s="14"/>
      <c r="L334" s="19"/>
      <c r="M334" s="19"/>
      <c r="N334" s="14"/>
      <c r="O334" s="20"/>
      <c r="P334" s="21"/>
      <c r="Q334" s="22"/>
      <c r="R334" s="19"/>
      <c r="S334" s="15"/>
      <c r="T334" s="14"/>
      <c r="U334" s="23" t="str">
        <f t="shared" si="20"/>
        <v/>
      </c>
      <c r="V334" s="23" t="str">
        <f t="shared" si="21"/>
        <v/>
      </c>
      <c r="W334" s="24" t="str">
        <f>IF(B334="","",COUNTIFS(Constatări!$B$5:$B$1004,B334,Constatări!$K$5:$K$1004,"&lt;&gt;Remediat"))</f>
        <v/>
      </c>
      <c r="X334" s="25" t="str">
        <f t="shared" si="22"/>
        <v/>
      </c>
      <c r="Y334" s="25" t="str">
        <f t="shared" si="23"/>
        <v/>
      </c>
      <c r="Z334" s="24" t="str">
        <f>IF(B334="","",COUNTIFS(Comisia!$B$5:$B$1004,B334,Comisia!$D$5:$D$1004,"&lt;&gt;Invitat"))</f>
        <v/>
      </c>
      <c r="AA334" s="17" t="str">
        <f>IF(B334="","",TRIM(IF(COUNTIF($B$5:$B$504,B334)&gt;1,"Număr dublat. ","")&amp;IF(OR(E334="",J334=""),"Completează lucrarea și executantul. ","")&amp;IF(COUNTIFS(Comisia!$B$5:$B$1004,B334,Comisia!$D$5:$D$1004,"Președinte")&lt;&gt;1,"Comisia trebuie să aibă un președinte. ","")&amp;IF(AND(K334&lt;&gt;"",D334="La terminarea lucrărilor",N(Z334)&lt;3),"Comisia are mai puțin de 3 membri (HG 343/2017, art. 11). ","")&amp;IF(AND(Q334="Admisă",COUNTIFS(Constatări!$B$5:$B$1004,B334,Constatări!$K$5:$K$1004,"&lt;&gt;Remediat",Constatări!$F$5:$F$1004,"&lt;&gt;Minoră")&gt;0),"Recepția nu poate fi admisă cu defecte care afectează utilizarea nerezolvate (art. 18). ","")&amp;IF(AND(D334="De suspendare a recepției",Q334&lt;&gt;"Suspendată"),"La un PV de suspendare, decizia este «Suspendată». ","")&amp;IF(AND(Q334&lt;&gt;"",Q334&lt;&gt;"Suspendată",NOT(ISNUMBER(R334)),ISNUMBER(C334),Azi&gt;C334+3),"Investitorul nu a aprobat decizia în 3 zile (art. 19). ","")&amp;IF(AND(ISNUMBER(R334),ISNUMBER(C334),R334&gt;C334+3),"Aprobarea investitorului a venit după 3 zile. ","")&amp;IF(AND(Q334="Admisă",N(W334)&gt;0),N(W334)&amp;" constatări încă deschise: urmărește remedierea. ","")&amp;IF(AND(ISNUMBER(Y334),Azi&gt;=N(X334)-60,Azi&lt;=N(Y334)),"Garanția expiră: organizează recepția finală până la "&amp;RIGHT("0"&amp;DAY(Y334),2)&amp;"."&amp;RIGHT("0"&amp;MONTH(Y334),2)&amp;"."&amp;YEAR(Y334)&amp;". ","")))</f>
        <v/>
      </c>
    </row>
    <row r="335" spans="2:27" x14ac:dyDescent="0.2">
      <c r="B335" s="18"/>
      <c r="C335" s="19"/>
      <c r="D335" s="14"/>
      <c r="E335" s="14"/>
      <c r="F335" s="14"/>
      <c r="G335" s="14"/>
      <c r="H335" s="14"/>
      <c r="I335" s="14"/>
      <c r="J335" s="14"/>
      <c r="K335" s="14"/>
      <c r="L335" s="19"/>
      <c r="M335" s="19"/>
      <c r="N335" s="14"/>
      <c r="O335" s="20"/>
      <c r="P335" s="21"/>
      <c r="Q335" s="22"/>
      <c r="R335" s="19"/>
      <c r="S335" s="15"/>
      <c r="T335" s="14"/>
      <c r="U335" s="23" t="str">
        <f t="shared" si="20"/>
        <v/>
      </c>
      <c r="V335" s="23" t="str">
        <f t="shared" si="21"/>
        <v/>
      </c>
      <c r="W335" s="24" t="str">
        <f>IF(B335="","",COUNTIFS(Constatări!$B$5:$B$1004,B335,Constatări!$K$5:$K$1004,"&lt;&gt;Remediat"))</f>
        <v/>
      </c>
      <c r="X335" s="25" t="str">
        <f t="shared" si="22"/>
        <v/>
      </c>
      <c r="Y335" s="25" t="str">
        <f t="shared" si="23"/>
        <v/>
      </c>
      <c r="Z335" s="24" t="str">
        <f>IF(B335="","",COUNTIFS(Comisia!$B$5:$B$1004,B335,Comisia!$D$5:$D$1004,"&lt;&gt;Invitat"))</f>
        <v/>
      </c>
      <c r="AA335" s="17" t="str">
        <f>IF(B335="","",TRIM(IF(COUNTIF($B$5:$B$504,B335)&gt;1,"Număr dublat. ","")&amp;IF(OR(E335="",J335=""),"Completează lucrarea și executantul. ","")&amp;IF(COUNTIFS(Comisia!$B$5:$B$1004,B335,Comisia!$D$5:$D$1004,"Președinte")&lt;&gt;1,"Comisia trebuie să aibă un președinte. ","")&amp;IF(AND(K335&lt;&gt;"",D335="La terminarea lucrărilor",N(Z335)&lt;3),"Comisia are mai puțin de 3 membri (HG 343/2017, art. 11). ","")&amp;IF(AND(Q335="Admisă",COUNTIFS(Constatări!$B$5:$B$1004,B335,Constatări!$K$5:$K$1004,"&lt;&gt;Remediat",Constatări!$F$5:$F$1004,"&lt;&gt;Minoră")&gt;0),"Recepția nu poate fi admisă cu defecte care afectează utilizarea nerezolvate (art. 18). ","")&amp;IF(AND(D335="De suspendare a recepției",Q335&lt;&gt;"Suspendată"),"La un PV de suspendare, decizia este «Suspendată». ","")&amp;IF(AND(Q335&lt;&gt;"",Q335&lt;&gt;"Suspendată",NOT(ISNUMBER(R335)),ISNUMBER(C335),Azi&gt;C335+3),"Investitorul nu a aprobat decizia în 3 zile (art. 19). ","")&amp;IF(AND(ISNUMBER(R335),ISNUMBER(C335),R335&gt;C335+3),"Aprobarea investitorului a venit după 3 zile. ","")&amp;IF(AND(Q335="Admisă",N(W335)&gt;0),N(W335)&amp;" constatări încă deschise: urmărește remedierea. ","")&amp;IF(AND(ISNUMBER(Y335),Azi&gt;=N(X335)-60,Azi&lt;=N(Y335)),"Garanția expiră: organizează recepția finală până la "&amp;RIGHT("0"&amp;DAY(Y335),2)&amp;"."&amp;RIGHT("0"&amp;MONTH(Y335),2)&amp;"."&amp;YEAR(Y335)&amp;". ","")))</f>
        <v/>
      </c>
    </row>
    <row r="336" spans="2:27" x14ac:dyDescent="0.2">
      <c r="B336" s="18"/>
      <c r="C336" s="19"/>
      <c r="D336" s="14"/>
      <c r="E336" s="14"/>
      <c r="F336" s="14"/>
      <c r="G336" s="14"/>
      <c r="H336" s="14"/>
      <c r="I336" s="14"/>
      <c r="J336" s="14"/>
      <c r="K336" s="14"/>
      <c r="L336" s="19"/>
      <c r="M336" s="19"/>
      <c r="N336" s="14"/>
      <c r="O336" s="20"/>
      <c r="P336" s="21"/>
      <c r="Q336" s="22"/>
      <c r="R336" s="19"/>
      <c r="S336" s="15"/>
      <c r="T336" s="14"/>
      <c r="U336" s="23" t="str">
        <f t="shared" si="20"/>
        <v/>
      </c>
      <c r="V336" s="23" t="str">
        <f t="shared" si="21"/>
        <v/>
      </c>
      <c r="W336" s="24" t="str">
        <f>IF(B336="","",COUNTIFS(Constatări!$B$5:$B$1004,B336,Constatări!$K$5:$K$1004,"&lt;&gt;Remediat"))</f>
        <v/>
      </c>
      <c r="X336" s="25" t="str">
        <f t="shared" si="22"/>
        <v/>
      </c>
      <c r="Y336" s="25" t="str">
        <f t="shared" si="23"/>
        <v/>
      </c>
      <c r="Z336" s="24" t="str">
        <f>IF(B336="","",COUNTIFS(Comisia!$B$5:$B$1004,B336,Comisia!$D$5:$D$1004,"&lt;&gt;Invitat"))</f>
        <v/>
      </c>
      <c r="AA336" s="17" t="str">
        <f>IF(B336="","",TRIM(IF(COUNTIF($B$5:$B$504,B336)&gt;1,"Număr dublat. ","")&amp;IF(OR(E336="",J336=""),"Completează lucrarea și executantul. ","")&amp;IF(COUNTIFS(Comisia!$B$5:$B$1004,B336,Comisia!$D$5:$D$1004,"Președinte")&lt;&gt;1,"Comisia trebuie să aibă un președinte. ","")&amp;IF(AND(K336&lt;&gt;"",D336="La terminarea lucrărilor",N(Z336)&lt;3),"Comisia are mai puțin de 3 membri (HG 343/2017, art. 11). ","")&amp;IF(AND(Q336="Admisă",COUNTIFS(Constatări!$B$5:$B$1004,B336,Constatări!$K$5:$K$1004,"&lt;&gt;Remediat",Constatări!$F$5:$F$1004,"&lt;&gt;Minoră")&gt;0),"Recepția nu poate fi admisă cu defecte care afectează utilizarea nerezolvate (art. 18). ","")&amp;IF(AND(D336="De suspendare a recepției",Q336&lt;&gt;"Suspendată"),"La un PV de suspendare, decizia este «Suspendată». ","")&amp;IF(AND(Q336&lt;&gt;"",Q336&lt;&gt;"Suspendată",NOT(ISNUMBER(R336)),ISNUMBER(C336),Azi&gt;C336+3),"Investitorul nu a aprobat decizia în 3 zile (art. 19). ","")&amp;IF(AND(ISNUMBER(R336),ISNUMBER(C336),R336&gt;C336+3),"Aprobarea investitorului a venit după 3 zile. ","")&amp;IF(AND(Q336="Admisă",N(W336)&gt;0),N(W336)&amp;" constatări încă deschise: urmărește remedierea. ","")&amp;IF(AND(ISNUMBER(Y336),Azi&gt;=N(X336)-60,Azi&lt;=N(Y336)),"Garanția expiră: organizează recepția finală până la "&amp;RIGHT("0"&amp;DAY(Y336),2)&amp;"."&amp;RIGHT("0"&amp;MONTH(Y336),2)&amp;"."&amp;YEAR(Y336)&amp;". ","")))</f>
        <v/>
      </c>
    </row>
    <row r="337" spans="2:27" x14ac:dyDescent="0.2">
      <c r="B337" s="18"/>
      <c r="C337" s="19"/>
      <c r="D337" s="14"/>
      <c r="E337" s="14"/>
      <c r="F337" s="14"/>
      <c r="G337" s="14"/>
      <c r="H337" s="14"/>
      <c r="I337" s="14"/>
      <c r="J337" s="14"/>
      <c r="K337" s="14"/>
      <c r="L337" s="19"/>
      <c r="M337" s="19"/>
      <c r="N337" s="14"/>
      <c r="O337" s="20"/>
      <c r="P337" s="21"/>
      <c r="Q337" s="22"/>
      <c r="R337" s="19"/>
      <c r="S337" s="15"/>
      <c r="T337" s="14"/>
      <c r="U337" s="23" t="str">
        <f t="shared" si="20"/>
        <v/>
      </c>
      <c r="V337" s="23" t="str">
        <f t="shared" si="21"/>
        <v/>
      </c>
      <c r="W337" s="24" t="str">
        <f>IF(B337="","",COUNTIFS(Constatări!$B$5:$B$1004,B337,Constatări!$K$5:$K$1004,"&lt;&gt;Remediat"))</f>
        <v/>
      </c>
      <c r="X337" s="25" t="str">
        <f t="shared" si="22"/>
        <v/>
      </c>
      <c r="Y337" s="25" t="str">
        <f t="shared" si="23"/>
        <v/>
      </c>
      <c r="Z337" s="24" t="str">
        <f>IF(B337="","",COUNTIFS(Comisia!$B$5:$B$1004,B337,Comisia!$D$5:$D$1004,"&lt;&gt;Invitat"))</f>
        <v/>
      </c>
      <c r="AA337" s="17" t="str">
        <f>IF(B337="","",TRIM(IF(COUNTIF($B$5:$B$504,B337)&gt;1,"Număr dublat. ","")&amp;IF(OR(E337="",J337=""),"Completează lucrarea și executantul. ","")&amp;IF(COUNTIFS(Comisia!$B$5:$B$1004,B337,Comisia!$D$5:$D$1004,"Președinte")&lt;&gt;1,"Comisia trebuie să aibă un președinte. ","")&amp;IF(AND(K337&lt;&gt;"",D337="La terminarea lucrărilor",N(Z337)&lt;3),"Comisia are mai puțin de 3 membri (HG 343/2017, art. 11). ","")&amp;IF(AND(Q337="Admisă",COUNTIFS(Constatări!$B$5:$B$1004,B337,Constatări!$K$5:$K$1004,"&lt;&gt;Remediat",Constatări!$F$5:$F$1004,"&lt;&gt;Minoră")&gt;0),"Recepția nu poate fi admisă cu defecte care afectează utilizarea nerezolvate (art. 18). ","")&amp;IF(AND(D337="De suspendare a recepției",Q337&lt;&gt;"Suspendată"),"La un PV de suspendare, decizia este «Suspendată». ","")&amp;IF(AND(Q337&lt;&gt;"",Q337&lt;&gt;"Suspendată",NOT(ISNUMBER(R337)),ISNUMBER(C337),Azi&gt;C337+3),"Investitorul nu a aprobat decizia în 3 zile (art. 19). ","")&amp;IF(AND(ISNUMBER(R337),ISNUMBER(C337),R337&gt;C337+3),"Aprobarea investitorului a venit după 3 zile. ","")&amp;IF(AND(Q337="Admisă",N(W337)&gt;0),N(W337)&amp;" constatări încă deschise: urmărește remedierea. ","")&amp;IF(AND(ISNUMBER(Y337),Azi&gt;=N(X337)-60,Azi&lt;=N(Y337)),"Garanția expiră: organizează recepția finală până la "&amp;RIGHT("0"&amp;DAY(Y337),2)&amp;"."&amp;RIGHT("0"&amp;MONTH(Y337),2)&amp;"."&amp;YEAR(Y337)&amp;". ","")))</f>
        <v/>
      </c>
    </row>
    <row r="338" spans="2:27" x14ac:dyDescent="0.2">
      <c r="B338" s="18"/>
      <c r="C338" s="19"/>
      <c r="D338" s="14"/>
      <c r="E338" s="14"/>
      <c r="F338" s="14"/>
      <c r="G338" s="14"/>
      <c r="H338" s="14"/>
      <c r="I338" s="14"/>
      <c r="J338" s="14"/>
      <c r="K338" s="14"/>
      <c r="L338" s="19"/>
      <c r="M338" s="19"/>
      <c r="N338" s="14"/>
      <c r="O338" s="20"/>
      <c r="P338" s="21"/>
      <c r="Q338" s="22"/>
      <c r="R338" s="19"/>
      <c r="S338" s="15"/>
      <c r="T338" s="14"/>
      <c r="U338" s="23" t="str">
        <f t="shared" si="20"/>
        <v/>
      </c>
      <c r="V338" s="23" t="str">
        <f t="shared" si="21"/>
        <v/>
      </c>
      <c r="W338" s="24" t="str">
        <f>IF(B338="","",COUNTIFS(Constatări!$B$5:$B$1004,B338,Constatări!$K$5:$K$1004,"&lt;&gt;Remediat"))</f>
        <v/>
      </c>
      <c r="X338" s="25" t="str">
        <f t="shared" si="22"/>
        <v/>
      </c>
      <c r="Y338" s="25" t="str">
        <f t="shared" si="23"/>
        <v/>
      </c>
      <c r="Z338" s="24" t="str">
        <f>IF(B338="","",COUNTIFS(Comisia!$B$5:$B$1004,B338,Comisia!$D$5:$D$1004,"&lt;&gt;Invitat"))</f>
        <v/>
      </c>
      <c r="AA338" s="17" t="str">
        <f>IF(B338="","",TRIM(IF(COUNTIF($B$5:$B$504,B338)&gt;1,"Număr dublat. ","")&amp;IF(OR(E338="",J338=""),"Completează lucrarea și executantul. ","")&amp;IF(COUNTIFS(Comisia!$B$5:$B$1004,B338,Comisia!$D$5:$D$1004,"Președinte")&lt;&gt;1,"Comisia trebuie să aibă un președinte. ","")&amp;IF(AND(K338&lt;&gt;"",D338="La terminarea lucrărilor",N(Z338)&lt;3),"Comisia are mai puțin de 3 membri (HG 343/2017, art. 11). ","")&amp;IF(AND(Q338="Admisă",COUNTIFS(Constatări!$B$5:$B$1004,B338,Constatări!$K$5:$K$1004,"&lt;&gt;Remediat",Constatări!$F$5:$F$1004,"&lt;&gt;Minoră")&gt;0),"Recepția nu poate fi admisă cu defecte care afectează utilizarea nerezolvate (art. 18). ","")&amp;IF(AND(D338="De suspendare a recepției",Q338&lt;&gt;"Suspendată"),"La un PV de suspendare, decizia este «Suspendată». ","")&amp;IF(AND(Q338&lt;&gt;"",Q338&lt;&gt;"Suspendată",NOT(ISNUMBER(R338)),ISNUMBER(C338),Azi&gt;C338+3),"Investitorul nu a aprobat decizia în 3 zile (art. 19). ","")&amp;IF(AND(ISNUMBER(R338),ISNUMBER(C338),R338&gt;C338+3),"Aprobarea investitorului a venit după 3 zile. ","")&amp;IF(AND(Q338="Admisă",N(W338)&gt;0),N(W338)&amp;" constatări încă deschise: urmărește remedierea. ","")&amp;IF(AND(ISNUMBER(Y338),Azi&gt;=N(X338)-60,Azi&lt;=N(Y338)),"Garanția expiră: organizează recepția finală până la "&amp;RIGHT("0"&amp;DAY(Y338),2)&amp;"."&amp;RIGHT("0"&amp;MONTH(Y338),2)&amp;"."&amp;YEAR(Y338)&amp;". ","")))</f>
        <v/>
      </c>
    </row>
    <row r="339" spans="2:27" x14ac:dyDescent="0.2">
      <c r="B339" s="18"/>
      <c r="C339" s="19"/>
      <c r="D339" s="14"/>
      <c r="E339" s="14"/>
      <c r="F339" s="14"/>
      <c r="G339" s="14"/>
      <c r="H339" s="14"/>
      <c r="I339" s="14"/>
      <c r="J339" s="14"/>
      <c r="K339" s="14"/>
      <c r="L339" s="19"/>
      <c r="M339" s="19"/>
      <c r="N339" s="14"/>
      <c r="O339" s="20"/>
      <c r="P339" s="21"/>
      <c r="Q339" s="22"/>
      <c r="R339" s="19"/>
      <c r="S339" s="15"/>
      <c r="T339" s="14"/>
      <c r="U339" s="23" t="str">
        <f t="shared" si="20"/>
        <v/>
      </c>
      <c r="V339" s="23" t="str">
        <f t="shared" si="21"/>
        <v/>
      </c>
      <c r="W339" s="24" t="str">
        <f>IF(B339="","",COUNTIFS(Constatări!$B$5:$B$1004,B339,Constatări!$K$5:$K$1004,"&lt;&gt;Remediat"))</f>
        <v/>
      </c>
      <c r="X339" s="25" t="str">
        <f t="shared" si="22"/>
        <v/>
      </c>
      <c r="Y339" s="25" t="str">
        <f t="shared" si="23"/>
        <v/>
      </c>
      <c r="Z339" s="24" t="str">
        <f>IF(B339="","",COUNTIFS(Comisia!$B$5:$B$1004,B339,Comisia!$D$5:$D$1004,"&lt;&gt;Invitat"))</f>
        <v/>
      </c>
      <c r="AA339" s="17" t="str">
        <f>IF(B339="","",TRIM(IF(COUNTIF($B$5:$B$504,B339)&gt;1,"Număr dublat. ","")&amp;IF(OR(E339="",J339=""),"Completează lucrarea și executantul. ","")&amp;IF(COUNTIFS(Comisia!$B$5:$B$1004,B339,Comisia!$D$5:$D$1004,"Președinte")&lt;&gt;1,"Comisia trebuie să aibă un președinte. ","")&amp;IF(AND(K339&lt;&gt;"",D339="La terminarea lucrărilor",N(Z339)&lt;3),"Comisia are mai puțin de 3 membri (HG 343/2017, art. 11). ","")&amp;IF(AND(Q339="Admisă",COUNTIFS(Constatări!$B$5:$B$1004,B339,Constatări!$K$5:$K$1004,"&lt;&gt;Remediat",Constatări!$F$5:$F$1004,"&lt;&gt;Minoră")&gt;0),"Recepția nu poate fi admisă cu defecte care afectează utilizarea nerezolvate (art. 18). ","")&amp;IF(AND(D339="De suspendare a recepției",Q339&lt;&gt;"Suspendată"),"La un PV de suspendare, decizia este «Suspendată». ","")&amp;IF(AND(Q339&lt;&gt;"",Q339&lt;&gt;"Suspendată",NOT(ISNUMBER(R339)),ISNUMBER(C339),Azi&gt;C339+3),"Investitorul nu a aprobat decizia în 3 zile (art. 19). ","")&amp;IF(AND(ISNUMBER(R339),ISNUMBER(C339),R339&gt;C339+3),"Aprobarea investitorului a venit după 3 zile. ","")&amp;IF(AND(Q339="Admisă",N(W339)&gt;0),N(W339)&amp;" constatări încă deschise: urmărește remedierea. ","")&amp;IF(AND(ISNUMBER(Y339),Azi&gt;=N(X339)-60,Azi&lt;=N(Y339)),"Garanția expiră: organizează recepția finală până la "&amp;RIGHT("0"&amp;DAY(Y339),2)&amp;"."&amp;RIGHT("0"&amp;MONTH(Y339),2)&amp;"."&amp;YEAR(Y339)&amp;". ","")))</f>
        <v/>
      </c>
    </row>
    <row r="340" spans="2:27" x14ac:dyDescent="0.2">
      <c r="B340" s="18"/>
      <c r="C340" s="19"/>
      <c r="D340" s="14"/>
      <c r="E340" s="14"/>
      <c r="F340" s="14"/>
      <c r="G340" s="14"/>
      <c r="H340" s="14"/>
      <c r="I340" s="14"/>
      <c r="J340" s="14"/>
      <c r="K340" s="14"/>
      <c r="L340" s="19"/>
      <c r="M340" s="19"/>
      <c r="N340" s="14"/>
      <c r="O340" s="20"/>
      <c r="P340" s="21"/>
      <c r="Q340" s="22"/>
      <c r="R340" s="19"/>
      <c r="S340" s="15"/>
      <c r="T340" s="14"/>
      <c r="U340" s="23" t="str">
        <f t="shared" si="20"/>
        <v/>
      </c>
      <c r="V340" s="23" t="str">
        <f t="shared" si="21"/>
        <v/>
      </c>
      <c r="W340" s="24" t="str">
        <f>IF(B340="","",COUNTIFS(Constatări!$B$5:$B$1004,B340,Constatări!$K$5:$K$1004,"&lt;&gt;Remediat"))</f>
        <v/>
      </c>
      <c r="X340" s="25" t="str">
        <f t="shared" si="22"/>
        <v/>
      </c>
      <c r="Y340" s="25" t="str">
        <f t="shared" si="23"/>
        <v/>
      </c>
      <c r="Z340" s="24" t="str">
        <f>IF(B340="","",COUNTIFS(Comisia!$B$5:$B$1004,B340,Comisia!$D$5:$D$1004,"&lt;&gt;Invitat"))</f>
        <v/>
      </c>
      <c r="AA340" s="17" t="str">
        <f>IF(B340="","",TRIM(IF(COUNTIF($B$5:$B$504,B340)&gt;1,"Număr dublat. ","")&amp;IF(OR(E340="",J340=""),"Completează lucrarea și executantul. ","")&amp;IF(COUNTIFS(Comisia!$B$5:$B$1004,B340,Comisia!$D$5:$D$1004,"Președinte")&lt;&gt;1,"Comisia trebuie să aibă un președinte. ","")&amp;IF(AND(K340&lt;&gt;"",D340="La terminarea lucrărilor",N(Z340)&lt;3),"Comisia are mai puțin de 3 membri (HG 343/2017, art. 11). ","")&amp;IF(AND(Q340="Admisă",COUNTIFS(Constatări!$B$5:$B$1004,B340,Constatări!$K$5:$K$1004,"&lt;&gt;Remediat",Constatări!$F$5:$F$1004,"&lt;&gt;Minoră")&gt;0),"Recepția nu poate fi admisă cu defecte care afectează utilizarea nerezolvate (art. 18). ","")&amp;IF(AND(D340="De suspendare a recepției",Q340&lt;&gt;"Suspendată"),"La un PV de suspendare, decizia este «Suspendată». ","")&amp;IF(AND(Q340&lt;&gt;"",Q340&lt;&gt;"Suspendată",NOT(ISNUMBER(R340)),ISNUMBER(C340),Azi&gt;C340+3),"Investitorul nu a aprobat decizia în 3 zile (art. 19). ","")&amp;IF(AND(ISNUMBER(R340),ISNUMBER(C340),R340&gt;C340+3),"Aprobarea investitorului a venit după 3 zile. ","")&amp;IF(AND(Q340="Admisă",N(W340)&gt;0),N(W340)&amp;" constatări încă deschise: urmărește remedierea. ","")&amp;IF(AND(ISNUMBER(Y340),Azi&gt;=N(X340)-60,Azi&lt;=N(Y340)),"Garanția expiră: organizează recepția finală până la "&amp;RIGHT("0"&amp;DAY(Y340),2)&amp;"."&amp;RIGHT("0"&amp;MONTH(Y340),2)&amp;"."&amp;YEAR(Y340)&amp;". ","")))</f>
        <v/>
      </c>
    </row>
    <row r="341" spans="2:27" x14ac:dyDescent="0.2">
      <c r="B341" s="18"/>
      <c r="C341" s="19"/>
      <c r="D341" s="14"/>
      <c r="E341" s="14"/>
      <c r="F341" s="14"/>
      <c r="G341" s="14"/>
      <c r="H341" s="14"/>
      <c r="I341" s="14"/>
      <c r="J341" s="14"/>
      <c r="K341" s="14"/>
      <c r="L341" s="19"/>
      <c r="M341" s="19"/>
      <c r="N341" s="14"/>
      <c r="O341" s="20"/>
      <c r="P341" s="21"/>
      <c r="Q341" s="22"/>
      <c r="R341" s="19"/>
      <c r="S341" s="15"/>
      <c r="T341" s="14"/>
      <c r="U341" s="23" t="str">
        <f t="shared" si="20"/>
        <v/>
      </c>
      <c r="V341" s="23" t="str">
        <f t="shared" si="21"/>
        <v/>
      </c>
      <c r="W341" s="24" t="str">
        <f>IF(B341="","",COUNTIFS(Constatări!$B$5:$B$1004,B341,Constatări!$K$5:$K$1004,"&lt;&gt;Remediat"))</f>
        <v/>
      </c>
      <c r="X341" s="25" t="str">
        <f t="shared" si="22"/>
        <v/>
      </c>
      <c r="Y341" s="25" t="str">
        <f t="shared" si="23"/>
        <v/>
      </c>
      <c r="Z341" s="24" t="str">
        <f>IF(B341="","",COUNTIFS(Comisia!$B$5:$B$1004,B341,Comisia!$D$5:$D$1004,"&lt;&gt;Invitat"))</f>
        <v/>
      </c>
      <c r="AA341" s="17" t="str">
        <f>IF(B341="","",TRIM(IF(COUNTIF($B$5:$B$504,B341)&gt;1,"Număr dublat. ","")&amp;IF(OR(E341="",J341=""),"Completează lucrarea și executantul. ","")&amp;IF(COUNTIFS(Comisia!$B$5:$B$1004,B341,Comisia!$D$5:$D$1004,"Președinte")&lt;&gt;1,"Comisia trebuie să aibă un președinte. ","")&amp;IF(AND(K341&lt;&gt;"",D341="La terminarea lucrărilor",N(Z341)&lt;3),"Comisia are mai puțin de 3 membri (HG 343/2017, art. 11). ","")&amp;IF(AND(Q341="Admisă",COUNTIFS(Constatări!$B$5:$B$1004,B341,Constatări!$K$5:$K$1004,"&lt;&gt;Remediat",Constatări!$F$5:$F$1004,"&lt;&gt;Minoră")&gt;0),"Recepția nu poate fi admisă cu defecte care afectează utilizarea nerezolvate (art. 18). ","")&amp;IF(AND(D341="De suspendare a recepției",Q341&lt;&gt;"Suspendată"),"La un PV de suspendare, decizia este «Suspendată». ","")&amp;IF(AND(Q341&lt;&gt;"",Q341&lt;&gt;"Suspendată",NOT(ISNUMBER(R341)),ISNUMBER(C341),Azi&gt;C341+3),"Investitorul nu a aprobat decizia în 3 zile (art. 19). ","")&amp;IF(AND(ISNUMBER(R341),ISNUMBER(C341),R341&gt;C341+3),"Aprobarea investitorului a venit după 3 zile. ","")&amp;IF(AND(Q341="Admisă",N(W341)&gt;0),N(W341)&amp;" constatări încă deschise: urmărește remedierea. ","")&amp;IF(AND(ISNUMBER(Y341),Azi&gt;=N(X341)-60,Azi&lt;=N(Y341)),"Garanția expiră: organizează recepția finală până la "&amp;RIGHT("0"&amp;DAY(Y341),2)&amp;"."&amp;RIGHT("0"&amp;MONTH(Y341),2)&amp;"."&amp;YEAR(Y341)&amp;". ","")))</f>
        <v/>
      </c>
    </row>
    <row r="342" spans="2:27" x14ac:dyDescent="0.2">
      <c r="B342" s="18"/>
      <c r="C342" s="19"/>
      <c r="D342" s="14"/>
      <c r="E342" s="14"/>
      <c r="F342" s="14"/>
      <c r="G342" s="14"/>
      <c r="H342" s="14"/>
      <c r="I342" s="14"/>
      <c r="J342" s="14"/>
      <c r="K342" s="14"/>
      <c r="L342" s="19"/>
      <c r="M342" s="19"/>
      <c r="N342" s="14"/>
      <c r="O342" s="20"/>
      <c r="P342" s="21"/>
      <c r="Q342" s="22"/>
      <c r="R342" s="19"/>
      <c r="S342" s="15"/>
      <c r="T342" s="14"/>
      <c r="U342" s="23" t="str">
        <f t="shared" si="20"/>
        <v/>
      </c>
      <c r="V342" s="23" t="str">
        <f t="shared" si="21"/>
        <v/>
      </c>
      <c r="W342" s="24" t="str">
        <f>IF(B342="","",COUNTIFS(Constatări!$B$5:$B$1004,B342,Constatări!$K$5:$K$1004,"&lt;&gt;Remediat"))</f>
        <v/>
      </c>
      <c r="X342" s="25" t="str">
        <f t="shared" si="22"/>
        <v/>
      </c>
      <c r="Y342" s="25" t="str">
        <f t="shared" si="23"/>
        <v/>
      </c>
      <c r="Z342" s="24" t="str">
        <f>IF(B342="","",COUNTIFS(Comisia!$B$5:$B$1004,B342,Comisia!$D$5:$D$1004,"&lt;&gt;Invitat"))</f>
        <v/>
      </c>
      <c r="AA342" s="17" t="str">
        <f>IF(B342="","",TRIM(IF(COUNTIF($B$5:$B$504,B342)&gt;1,"Număr dublat. ","")&amp;IF(OR(E342="",J342=""),"Completează lucrarea și executantul. ","")&amp;IF(COUNTIFS(Comisia!$B$5:$B$1004,B342,Comisia!$D$5:$D$1004,"Președinte")&lt;&gt;1,"Comisia trebuie să aibă un președinte. ","")&amp;IF(AND(K342&lt;&gt;"",D342="La terminarea lucrărilor",N(Z342)&lt;3),"Comisia are mai puțin de 3 membri (HG 343/2017, art. 11). ","")&amp;IF(AND(Q342="Admisă",COUNTIFS(Constatări!$B$5:$B$1004,B342,Constatări!$K$5:$K$1004,"&lt;&gt;Remediat",Constatări!$F$5:$F$1004,"&lt;&gt;Minoră")&gt;0),"Recepția nu poate fi admisă cu defecte care afectează utilizarea nerezolvate (art. 18). ","")&amp;IF(AND(D342="De suspendare a recepției",Q342&lt;&gt;"Suspendată"),"La un PV de suspendare, decizia este «Suspendată». ","")&amp;IF(AND(Q342&lt;&gt;"",Q342&lt;&gt;"Suspendată",NOT(ISNUMBER(R342)),ISNUMBER(C342),Azi&gt;C342+3),"Investitorul nu a aprobat decizia în 3 zile (art. 19). ","")&amp;IF(AND(ISNUMBER(R342),ISNUMBER(C342),R342&gt;C342+3),"Aprobarea investitorului a venit după 3 zile. ","")&amp;IF(AND(Q342="Admisă",N(W342)&gt;0),N(W342)&amp;" constatări încă deschise: urmărește remedierea. ","")&amp;IF(AND(ISNUMBER(Y342),Azi&gt;=N(X342)-60,Azi&lt;=N(Y342)),"Garanția expiră: organizează recepția finală până la "&amp;RIGHT("0"&amp;DAY(Y342),2)&amp;"."&amp;RIGHT("0"&amp;MONTH(Y342),2)&amp;"."&amp;YEAR(Y342)&amp;". ","")))</f>
        <v/>
      </c>
    </row>
    <row r="343" spans="2:27" x14ac:dyDescent="0.2">
      <c r="B343" s="18"/>
      <c r="C343" s="19"/>
      <c r="D343" s="14"/>
      <c r="E343" s="14"/>
      <c r="F343" s="14"/>
      <c r="G343" s="14"/>
      <c r="H343" s="14"/>
      <c r="I343" s="14"/>
      <c r="J343" s="14"/>
      <c r="K343" s="14"/>
      <c r="L343" s="19"/>
      <c r="M343" s="19"/>
      <c r="N343" s="14"/>
      <c r="O343" s="20"/>
      <c r="P343" s="21"/>
      <c r="Q343" s="22"/>
      <c r="R343" s="19"/>
      <c r="S343" s="15"/>
      <c r="T343" s="14"/>
      <c r="U343" s="23" t="str">
        <f t="shared" si="20"/>
        <v/>
      </c>
      <c r="V343" s="23" t="str">
        <f t="shared" si="21"/>
        <v/>
      </c>
      <c r="W343" s="24" t="str">
        <f>IF(B343="","",COUNTIFS(Constatări!$B$5:$B$1004,B343,Constatări!$K$5:$K$1004,"&lt;&gt;Remediat"))</f>
        <v/>
      </c>
      <c r="X343" s="25" t="str">
        <f t="shared" si="22"/>
        <v/>
      </c>
      <c r="Y343" s="25" t="str">
        <f t="shared" si="23"/>
        <v/>
      </c>
      <c r="Z343" s="24" t="str">
        <f>IF(B343="","",COUNTIFS(Comisia!$B$5:$B$1004,B343,Comisia!$D$5:$D$1004,"&lt;&gt;Invitat"))</f>
        <v/>
      </c>
      <c r="AA343" s="17" t="str">
        <f>IF(B343="","",TRIM(IF(COUNTIF($B$5:$B$504,B343)&gt;1,"Număr dublat. ","")&amp;IF(OR(E343="",J343=""),"Completează lucrarea și executantul. ","")&amp;IF(COUNTIFS(Comisia!$B$5:$B$1004,B343,Comisia!$D$5:$D$1004,"Președinte")&lt;&gt;1,"Comisia trebuie să aibă un președinte. ","")&amp;IF(AND(K343&lt;&gt;"",D343="La terminarea lucrărilor",N(Z343)&lt;3),"Comisia are mai puțin de 3 membri (HG 343/2017, art. 11). ","")&amp;IF(AND(Q343="Admisă",COUNTIFS(Constatări!$B$5:$B$1004,B343,Constatări!$K$5:$K$1004,"&lt;&gt;Remediat",Constatări!$F$5:$F$1004,"&lt;&gt;Minoră")&gt;0),"Recepția nu poate fi admisă cu defecte care afectează utilizarea nerezolvate (art. 18). ","")&amp;IF(AND(D343="De suspendare a recepției",Q343&lt;&gt;"Suspendată"),"La un PV de suspendare, decizia este «Suspendată». ","")&amp;IF(AND(Q343&lt;&gt;"",Q343&lt;&gt;"Suspendată",NOT(ISNUMBER(R343)),ISNUMBER(C343),Azi&gt;C343+3),"Investitorul nu a aprobat decizia în 3 zile (art. 19). ","")&amp;IF(AND(ISNUMBER(R343),ISNUMBER(C343),R343&gt;C343+3),"Aprobarea investitorului a venit după 3 zile. ","")&amp;IF(AND(Q343="Admisă",N(W343)&gt;0),N(W343)&amp;" constatări încă deschise: urmărește remedierea. ","")&amp;IF(AND(ISNUMBER(Y343),Azi&gt;=N(X343)-60,Azi&lt;=N(Y343)),"Garanția expiră: organizează recepția finală până la "&amp;RIGHT("0"&amp;DAY(Y343),2)&amp;"."&amp;RIGHT("0"&amp;MONTH(Y343),2)&amp;"."&amp;YEAR(Y343)&amp;". ","")))</f>
        <v/>
      </c>
    </row>
    <row r="344" spans="2:27" x14ac:dyDescent="0.2">
      <c r="B344" s="18"/>
      <c r="C344" s="19"/>
      <c r="D344" s="14"/>
      <c r="E344" s="14"/>
      <c r="F344" s="14"/>
      <c r="G344" s="14"/>
      <c r="H344" s="14"/>
      <c r="I344" s="14"/>
      <c r="J344" s="14"/>
      <c r="K344" s="14"/>
      <c r="L344" s="19"/>
      <c r="M344" s="19"/>
      <c r="N344" s="14"/>
      <c r="O344" s="20"/>
      <c r="P344" s="21"/>
      <c r="Q344" s="22"/>
      <c r="R344" s="19"/>
      <c r="S344" s="15"/>
      <c r="T344" s="14"/>
      <c r="U344" s="23" t="str">
        <f t="shared" si="20"/>
        <v/>
      </c>
      <c r="V344" s="23" t="str">
        <f t="shared" si="21"/>
        <v/>
      </c>
      <c r="W344" s="24" t="str">
        <f>IF(B344="","",COUNTIFS(Constatări!$B$5:$B$1004,B344,Constatări!$K$5:$K$1004,"&lt;&gt;Remediat"))</f>
        <v/>
      </c>
      <c r="X344" s="25" t="str">
        <f t="shared" si="22"/>
        <v/>
      </c>
      <c r="Y344" s="25" t="str">
        <f t="shared" si="23"/>
        <v/>
      </c>
      <c r="Z344" s="24" t="str">
        <f>IF(B344="","",COUNTIFS(Comisia!$B$5:$B$1004,B344,Comisia!$D$5:$D$1004,"&lt;&gt;Invitat"))</f>
        <v/>
      </c>
      <c r="AA344" s="17" t="str">
        <f>IF(B344="","",TRIM(IF(COUNTIF($B$5:$B$504,B344)&gt;1,"Număr dublat. ","")&amp;IF(OR(E344="",J344=""),"Completează lucrarea și executantul. ","")&amp;IF(COUNTIFS(Comisia!$B$5:$B$1004,B344,Comisia!$D$5:$D$1004,"Președinte")&lt;&gt;1,"Comisia trebuie să aibă un președinte. ","")&amp;IF(AND(K344&lt;&gt;"",D344="La terminarea lucrărilor",N(Z344)&lt;3),"Comisia are mai puțin de 3 membri (HG 343/2017, art. 11). ","")&amp;IF(AND(Q344="Admisă",COUNTIFS(Constatări!$B$5:$B$1004,B344,Constatări!$K$5:$K$1004,"&lt;&gt;Remediat",Constatări!$F$5:$F$1004,"&lt;&gt;Minoră")&gt;0),"Recepția nu poate fi admisă cu defecte care afectează utilizarea nerezolvate (art. 18). ","")&amp;IF(AND(D344="De suspendare a recepției",Q344&lt;&gt;"Suspendată"),"La un PV de suspendare, decizia este «Suspendată». ","")&amp;IF(AND(Q344&lt;&gt;"",Q344&lt;&gt;"Suspendată",NOT(ISNUMBER(R344)),ISNUMBER(C344),Azi&gt;C344+3),"Investitorul nu a aprobat decizia în 3 zile (art. 19). ","")&amp;IF(AND(ISNUMBER(R344),ISNUMBER(C344),R344&gt;C344+3),"Aprobarea investitorului a venit după 3 zile. ","")&amp;IF(AND(Q344="Admisă",N(W344)&gt;0),N(W344)&amp;" constatări încă deschise: urmărește remedierea. ","")&amp;IF(AND(ISNUMBER(Y344),Azi&gt;=N(X344)-60,Azi&lt;=N(Y344)),"Garanția expiră: organizează recepția finală până la "&amp;RIGHT("0"&amp;DAY(Y344),2)&amp;"."&amp;RIGHT("0"&amp;MONTH(Y344),2)&amp;"."&amp;YEAR(Y344)&amp;". ","")))</f>
        <v/>
      </c>
    </row>
    <row r="345" spans="2:27" x14ac:dyDescent="0.2">
      <c r="B345" s="18"/>
      <c r="C345" s="19"/>
      <c r="D345" s="14"/>
      <c r="E345" s="14"/>
      <c r="F345" s="14"/>
      <c r="G345" s="14"/>
      <c r="H345" s="14"/>
      <c r="I345" s="14"/>
      <c r="J345" s="14"/>
      <c r="K345" s="14"/>
      <c r="L345" s="19"/>
      <c r="M345" s="19"/>
      <c r="N345" s="14"/>
      <c r="O345" s="20"/>
      <c r="P345" s="21"/>
      <c r="Q345" s="22"/>
      <c r="R345" s="19"/>
      <c r="S345" s="15"/>
      <c r="T345" s="14"/>
      <c r="U345" s="23" t="str">
        <f t="shared" si="20"/>
        <v/>
      </c>
      <c r="V345" s="23" t="str">
        <f t="shared" si="21"/>
        <v/>
      </c>
      <c r="W345" s="24" t="str">
        <f>IF(B345="","",COUNTIFS(Constatări!$B$5:$B$1004,B345,Constatări!$K$5:$K$1004,"&lt;&gt;Remediat"))</f>
        <v/>
      </c>
      <c r="X345" s="25" t="str">
        <f t="shared" si="22"/>
        <v/>
      </c>
      <c r="Y345" s="25" t="str">
        <f t="shared" si="23"/>
        <v/>
      </c>
      <c r="Z345" s="24" t="str">
        <f>IF(B345="","",COUNTIFS(Comisia!$B$5:$B$1004,B345,Comisia!$D$5:$D$1004,"&lt;&gt;Invitat"))</f>
        <v/>
      </c>
      <c r="AA345" s="17" t="str">
        <f>IF(B345="","",TRIM(IF(COUNTIF($B$5:$B$504,B345)&gt;1,"Număr dublat. ","")&amp;IF(OR(E345="",J345=""),"Completează lucrarea și executantul. ","")&amp;IF(COUNTIFS(Comisia!$B$5:$B$1004,B345,Comisia!$D$5:$D$1004,"Președinte")&lt;&gt;1,"Comisia trebuie să aibă un președinte. ","")&amp;IF(AND(K345&lt;&gt;"",D345="La terminarea lucrărilor",N(Z345)&lt;3),"Comisia are mai puțin de 3 membri (HG 343/2017, art. 11). ","")&amp;IF(AND(Q345="Admisă",COUNTIFS(Constatări!$B$5:$B$1004,B345,Constatări!$K$5:$K$1004,"&lt;&gt;Remediat",Constatări!$F$5:$F$1004,"&lt;&gt;Minoră")&gt;0),"Recepția nu poate fi admisă cu defecte care afectează utilizarea nerezolvate (art. 18). ","")&amp;IF(AND(D345="De suspendare a recepției",Q345&lt;&gt;"Suspendată"),"La un PV de suspendare, decizia este «Suspendată». ","")&amp;IF(AND(Q345&lt;&gt;"",Q345&lt;&gt;"Suspendată",NOT(ISNUMBER(R345)),ISNUMBER(C345),Azi&gt;C345+3),"Investitorul nu a aprobat decizia în 3 zile (art. 19). ","")&amp;IF(AND(ISNUMBER(R345),ISNUMBER(C345),R345&gt;C345+3),"Aprobarea investitorului a venit după 3 zile. ","")&amp;IF(AND(Q345="Admisă",N(W345)&gt;0),N(W345)&amp;" constatări încă deschise: urmărește remedierea. ","")&amp;IF(AND(ISNUMBER(Y345),Azi&gt;=N(X345)-60,Azi&lt;=N(Y345)),"Garanția expiră: organizează recepția finală până la "&amp;RIGHT("0"&amp;DAY(Y345),2)&amp;"."&amp;RIGHT("0"&amp;MONTH(Y345),2)&amp;"."&amp;YEAR(Y345)&amp;". ","")))</f>
        <v/>
      </c>
    </row>
    <row r="346" spans="2:27" x14ac:dyDescent="0.2">
      <c r="B346" s="18"/>
      <c r="C346" s="19"/>
      <c r="D346" s="14"/>
      <c r="E346" s="14"/>
      <c r="F346" s="14"/>
      <c r="G346" s="14"/>
      <c r="H346" s="14"/>
      <c r="I346" s="14"/>
      <c r="J346" s="14"/>
      <c r="K346" s="14"/>
      <c r="L346" s="19"/>
      <c r="M346" s="19"/>
      <c r="N346" s="14"/>
      <c r="O346" s="20"/>
      <c r="P346" s="21"/>
      <c r="Q346" s="22"/>
      <c r="R346" s="19"/>
      <c r="S346" s="15"/>
      <c r="T346" s="14"/>
      <c r="U346" s="23" t="str">
        <f t="shared" si="20"/>
        <v/>
      </c>
      <c r="V346" s="23" t="str">
        <f t="shared" si="21"/>
        <v/>
      </c>
      <c r="W346" s="24" t="str">
        <f>IF(B346="","",COUNTIFS(Constatări!$B$5:$B$1004,B346,Constatări!$K$5:$K$1004,"&lt;&gt;Remediat"))</f>
        <v/>
      </c>
      <c r="X346" s="25" t="str">
        <f t="shared" si="22"/>
        <v/>
      </c>
      <c r="Y346" s="25" t="str">
        <f t="shared" si="23"/>
        <v/>
      </c>
      <c r="Z346" s="24" t="str">
        <f>IF(B346="","",COUNTIFS(Comisia!$B$5:$B$1004,B346,Comisia!$D$5:$D$1004,"&lt;&gt;Invitat"))</f>
        <v/>
      </c>
      <c r="AA346" s="17" t="str">
        <f>IF(B346="","",TRIM(IF(COUNTIF($B$5:$B$504,B346)&gt;1,"Număr dublat. ","")&amp;IF(OR(E346="",J346=""),"Completează lucrarea și executantul. ","")&amp;IF(COUNTIFS(Comisia!$B$5:$B$1004,B346,Comisia!$D$5:$D$1004,"Președinte")&lt;&gt;1,"Comisia trebuie să aibă un președinte. ","")&amp;IF(AND(K346&lt;&gt;"",D346="La terminarea lucrărilor",N(Z346)&lt;3),"Comisia are mai puțin de 3 membri (HG 343/2017, art. 11). ","")&amp;IF(AND(Q346="Admisă",COUNTIFS(Constatări!$B$5:$B$1004,B346,Constatări!$K$5:$K$1004,"&lt;&gt;Remediat",Constatări!$F$5:$F$1004,"&lt;&gt;Minoră")&gt;0),"Recepția nu poate fi admisă cu defecte care afectează utilizarea nerezolvate (art. 18). ","")&amp;IF(AND(D346="De suspendare a recepției",Q346&lt;&gt;"Suspendată"),"La un PV de suspendare, decizia este «Suspendată». ","")&amp;IF(AND(Q346&lt;&gt;"",Q346&lt;&gt;"Suspendată",NOT(ISNUMBER(R346)),ISNUMBER(C346),Azi&gt;C346+3),"Investitorul nu a aprobat decizia în 3 zile (art. 19). ","")&amp;IF(AND(ISNUMBER(R346),ISNUMBER(C346),R346&gt;C346+3),"Aprobarea investitorului a venit după 3 zile. ","")&amp;IF(AND(Q346="Admisă",N(W346)&gt;0),N(W346)&amp;" constatări încă deschise: urmărește remedierea. ","")&amp;IF(AND(ISNUMBER(Y346),Azi&gt;=N(X346)-60,Azi&lt;=N(Y346)),"Garanția expiră: organizează recepția finală până la "&amp;RIGHT("0"&amp;DAY(Y346),2)&amp;"."&amp;RIGHT("0"&amp;MONTH(Y346),2)&amp;"."&amp;YEAR(Y346)&amp;". ","")))</f>
        <v/>
      </c>
    </row>
    <row r="347" spans="2:27" x14ac:dyDescent="0.2">
      <c r="B347" s="18"/>
      <c r="C347" s="19"/>
      <c r="D347" s="14"/>
      <c r="E347" s="14"/>
      <c r="F347" s="14"/>
      <c r="G347" s="14"/>
      <c r="H347" s="14"/>
      <c r="I347" s="14"/>
      <c r="J347" s="14"/>
      <c r="K347" s="14"/>
      <c r="L347" s="19"/>
      <c r="M347" s="19"/>
      <c r="N347" s="14"/>
      <c r="O347" s="20"/>
      <c r="P347" s="21"/>
      <c r="Q347" s="22"/>
      <c r="R347" s="19"/>
      <c r="S347" s="15"/>
      <c r="T347" s="14"/>
      <c r="U347" s="23" t="str">
        <f t="shared" si="20"/>
        <v/>
      </c>
      <c r="V347" s="23" t="str">
        <f t="shared" si="21"/>
        <v/>
      </c>
      <c r="W347" s="24" t="str">
        <f>IF(B347="","",COUNTIFS(Constatări!$B$5:$B$1004,B347,Constatări!$K$5:$K$1004,"&lt;&gt;Remediat"))</f>
        <v/>
      </c>
      <c r="X347" s="25" t="str">
        <f t="shared" si="22"/>
        <v/>
      </c>
      <c r="Y347" s="25" t="str">
        <f t="shared" si="23"/>
        <v/>
      </c>
      <c r="Z347" s="24" t="str">
        <f>IF(B347="","",COUNTIFS(Comisia!$B$5:$B$1004,B347,Comisia!$D$5:$D$1004,"&lt;&gt;Invitat"))</f>
        <v/>
      </c>
      <c r="AA347" s="17" t="str">
        <f>IF(B347="","",TRIM(IF(COUNTIF($B$5:$B$504,B347)&gt;1,"Număr dublat. ","")&amp;IF(OR(E347="",J347=""),"Completează lucrarea și executantul. ","")&amp;IF(COUNTIFS(Comisia!$B$5:$B$1004,B347,Comisia!$D$5:$D$1004,"Președinte")&lt;&gt;1,"Comisia trebuie să aibă un președinte. ","")&amp;IF(AND(K347&lt;&gt;"",D347="La terminarea lucrărilor",N(Z347)&lt;3),"Comisia are mai puțin de 3 membri (HG 343/2017, art. 11). ","")&amp;IF(AND(Q347="Admisă",COUNTIFS(Constatări!$B$5:$B$1004,B347,Constatări!$K$5:$K$1004,"&lt;&gt;Remediat",Constatări!$F$5:$F$1004,"&lt;&gt;Minoră")&gt;0),"Recepția nu poate fi admisă cu defecte care afectează utilizarea nerezolvate (art. 18). ","")&amp;IF(AND(D347="De suspendare a recepției",Q347&lt;&gt;"Suspendată"),"La un PV de suspendare, decizia este «Suspendată». ","")&amp;IF(AND(Q347&lt;&gt;"",Q347&lt;&gt;"Suspendată",NOT(ISNUMBER(R347)),ISNUMBER(C347),Azi&gt;C347+3),"Investitorul nu a aprobat decizia în 3 zile (art. 19). ","")&amp;IF(AND(ISNUMBER(R347),ISNUMBER(C347),R347&gt;C347+3),"Aprobarea investitorului a venit după 3 zile. ","")&amp;IF(AND(Q347="Admisă",N(W347)&gt;0),N(W347)&amp;" constatări încă deschise: urmărește remedierea. ","")&amp;IF(AND(ISNUMBER(Y347),Azi&gt;=N(X347)-60,Azi&lt;=N(Y347)),"Garanția expiră: organizează recepția finală până la "&amp;RIGHT("0"&amp;DAY(Y347),2)&amp;"."&amp;RIGHT("0"&amp;MONTH(Y347),2)&amp;"."&amp;YEAR(Y347)&amp;". ","")))</f>
        <v/>
      </c>
    </row>
    <row r="348" spans="2:27" x14ac:dyDescent="0.2">
      <c r="B348" s="18"/>
      <c r="C348" s="19"/>
      <c r="D348" s="14"/>
      <c r="E348" s="14"/>
      <c r="F348" s="14"/>
      <c r="G348" s="14"/>
      <c r="H348" s="14"/>
      <c r="I348" s="14"/>
      <c r="J348" s="14"/>
      <c r="K348" s="14"/>
      <c r="L348" s="19"/>
      <c r="M348" s="19"/>
      <c r="N348" s="14"/>
      <c r="O348" s="20"/>
      <c r="P348" s="21"/>
      <c r="Q348" s="22"/>
      <c r="R348" s="19"/>
      <c r="S348" s="15"/>
      <c r="T348" s="14"/>
      <c r="U348" s="23" t="str">
        <f t="shared" si="20"/>
        <v/>
      </c>
      <c r="V348" s="23" t="str">
        <f t="shared" si="21"/>
        <v/>
      </c>
      <c r="W348" s="24" t="str">
        <f>IF(B348="","",COUNTIFS(Constatări!$B$5:$B$1004,B348,Constatări!$K$5:$K$1004,"&lt;&gt;Remediat"))</f>
        <v/>
      </c>
      <c r="X348" s="25" t="str">
        <f t="shared" si="22"/>
        <v/>
      </c>
      <c r="Y348" s="25" t="str">
        <f t="shared" si="23"/>
        <v/>
      </c>
      <c r="Z348" s="24" t="str">
        <f>IF(B348="","",COUNTIFS(Comisia!$B$5:$B$1004,B348,Comisia!$D$5:$D$1004,"&lt;&gt;Invitat"))</f>
        <v/>
      </c>
      <c r="AA348" s="17" t="str">
        <f>IF(B348="","",TRIM(IF(COUNTIF($B$5:$B$504,B348)&gt;1,"Număr dublat. ","")&amp;IF(OR(E348="",J348=""),"Completează lucrarea și executantul. ","")&amp;IF(COUNTIFS(Comisia!$B$5:$B$1004,B348,Comisia!$D$5:$D$1004,"Președinte")&lt;&gt;1,"Comisia trebuie să aibă un președinte. ","")&amp;IF(AND(K348&lt;&gt;"",D348="La terminarea lucrărilor",N(Z348)&lt;3),"Comisia are mai puțin de 3 membri (HG 343/2017, art. 11). ","")&amp;IF(AND(Q348="Admisă",COUNTIFS(Constatări!$B$5:$B$1004,B348,Constatări!$K$5:$K$1004,"&lt;&gt;Remediat",Constatări!$F$5:$F$1004,"&lt;&gt;Minoră")&gt;0),"Recepția nu poate fi admisă cu defecte care afectează utilizarea nerezolvate (art. 18). ","")&amp;IF(AND(D348="De suspendare a recepției",Q348&lt;&gt;"Suspendată"),"La un PV de suspendare, decizia este «Suspendată». ","")&amp;IF(AND(Q348&lt;&gt;"",Q348&lt;&gt;"Suspendată",NOT(ISNUMBER(R348)),ISNUMBER(C348),Azi&gt;C348+3),"Investitorul nu a aprobat decizia în 3 zile (art. 19). ","")&amp;IF(AND(ISNUMBER(R348),ISNUMBER(C348),R348&gt;C348+3),"Aprobarea investitorului a venit după 3 zile. ","")&amp;IF(AND(Q348="Admisă",N(W348)&gt;0),N(W348)&amp;" constatări încă deschise: urmărește remedierea. ","")&amp;IF(AND(ISNUMBER(Y348),Azi&gt;=N(X348)-60,Azi&lt;=N(Y348)),"Garanția expiră: organizează recepția finală până la "&amp;RIGHT("0"&amp;DAY(Y348),2)&amp;"."&amp;RIGHT("0"&amp;MONTH(Y348),2)&amp;"."&amp;YEAR(Y348)&amp;". ","")))</f>
        <v/>
      </c>
    </row>
    <row r="349" spans="2:27" x14ac:dyDescent="0.2">
      <c r="B349" s="18"/>
      <c r="C349" s="19"/>
      <c r="D349" s="14"/>
      <c r="E349" s="14"/>
      <c r="F349" s="14"/>
      <c r="G349" s="14"/>
      <c r="H349" s="14"/>
      <c r="I349" s="14"/>
      <c r="J349" s="14"/>
      <c r="K349" s="14"/>
      <c r="L349" s="19"/>
      <c r="M349" s="19"/>
      <c r="N349" s="14"/>
      <c r="O349" s="20"/>
      <c r="P349" s="21"/>
      <c r="Q349" s="22"/>
      <c r="R349" s="19"/>
      <c r="S349" s="15"/>
      <c r="T349" s="14"/>
      <c r="U349" s="23" t="str">
        <f t="shared" si="20"/>
        <v/>
      </c>
      <c r="V349" s="23" t="str">
        <f t="shared" si="21"/>
        <v/>
      </c>
      <c r="W349" s="24" t="str">
        <f>IF(B349="","",COUNTIFS(Constatări!$B$5:$B$1004,B349,Constatări!$K$5:$K$1004,"&lt;&gt;Remediat"))</f>
        <v/>
      </c>
      <c r="X349" s="25" t="str">
        <f t="shared" si="22"/>
        <v/>
      </c>
      <c r="Y349" s="25" t="str">
        <f t="shared" si="23"/>
        <v/>
      </c>
      <c r="Z349" s="24" t="str">
        <f>IF(B349="","",COUNTIFS(Comisia!$B$5:$B$1004,B349,Comisia!$D$5:$D$1004,"&lt;&gt;Invitat"))</f>
        <v/>
      </c>
      <c r="AA349" s="17" t="str">
        <f>IF(B349="","",TRIM(IF(COUNTIF($B$5:$B$504,B349)&gt;1,"Număr dublat. ","")&amp;IF(OR(E349="",J349=""),"Completează lucrarea și executantul. ","")&amp;IF(COUNTIFS(Comisia!$B$5:$B$1004,B349,Comisia!$D$5:$D$1004,"Președinte")&lt;&gt;1,"Comisia trebuie să aibă un președinte. ","")&amp;IF(AND(K349&lt;&gt;"",D349="La terminarea lucrărilor",N(Z349)&lt;3),"Comisia are mai puțin de 3 membri (HG 343/2017, art. 11). ","")&amp;IF(AND(Q349="Admisă",COUNTIFS(Constatări!$B$5:$B$1004,B349,Constatări!$K$5:$K$1004,"&lt;&gt;Remediat",Constatări!$F$5:$F$1004,"&lt;&gt;Minoră")&gt;0),"Recepția nu poate fi admisă cu defecte care afectează utilizarea nerezolvate (art. 18). ","")&amp;IF(AND(D349="De suspendare a recepției",Q349&lt;&gt;"Suspendată"),"La un PV de suspendare, decizia este «Suspendată». ","")&amp;IF(AND(Q349&lt;&gt;"",Q349&lt;&gt;"Suspendată",NOT(ISNUMBER(R349)),ISNUMBER(C349),Azi&gt;C349+3),"Investitorul nu a aprobat decizia în 3 zile (art. 19). ","")&amp;IF(AND(ISNUMBER(R349),ISNUMBER(C349),R349&gt;C349+3),"Aprobarea investitorului a venit după 3 zile. ","")&amp;IF(AND(Q349="Admisă",N(W349)&gt;0),N(W349)&amp;" constatări încă deschise: urmărește remedierea. ","")&amp;IF(AND(ISNUMBER(Y349),Azi&gt;=N(X349)-60,Azi&lt;=N(Y349)),"Garanția expiră: organizează recepția finală până la "&amp;RIGHT("0"&amp;DAY(Y349),2)&amp;"."&amp;RIGHT("0"&amp;MONTH(Y349),2)&amp;"."&amp;YEAR(Y349)&amp;". ","")))</f>
        <v/>
      </c>
    </row>
    <row r="350" spans="2:27" x14ac:dyDescent="0.2">
      <c r="B350" s="18"/>
      <c r="C350" s="19"/>
      <c r="D350" s="14"/>
      <c r="E350" s="14"/>
      <c r="F350" s="14"/>
      <c r="G350" s="14"/>
      <c r="H350" s="14"/>
      <c r="I350" s="14"/>
      <c r="J350" s="14"/>
      <c r="K350" s="14"/>
      <c r="L350" s="19"/>
      <c r="M350" s="19"/>
      <c r="N350" s="14"/>
      <c r="O350" s="20"/>
      <c r="P350" s="21"/>
      <c r="Q350" s="22"/>
      <c r="R350" s="19"/>
      <c r="S350" s="15"/>
      <c r="T350" s="14"/>
      <c r="U350" s="23" t="str">
        <f t="shared" si="20"/>
        <v/>
      </c>
      <c r="V350" s="23" t="str">
        <f t="shared" si="21"/>
        <v/>
      </c>
      <c r="W350" s="24" t="str">
        <f>IF(B350="","",COUNTIFS(Constatări!$B$5:$B$1004,B350,Constatări!$K$5:$K$1004,"&lt;&gt;Remediat"))</f>
        <v/>
      </c>
      <c r="X350" s="25" t="str">
        <f t="shared" si="22"/>
        <v/>
      </c>
      <c r="Y350" s="25" t="str">
        <f t="shared" si="23"/>
        <v/>
      </c>
      <c r="Z350" s="24" t="str">
        <f>IF(B350="","",COUNTIFS(Comisia!$B$5:$B$1004,B350,Comisia!$D$5:$D$1004,"&lt;&gt;Invitat"))</f>
        <v/>
      </c>
      <c r="AA350" s="17" t="str">
        <f>IF(B350="","",TRIM(IF(COUNTIF($B$5:$B$504,B350)&gt;1,"Număr dublat. ","")&amp;IF(OR(E350="",J350=""),"Completează lucrarea și executantul. ","")&amp;IF(COUNTIFS(Comisia!$B$5:$B$1004,B350,Comisia!$D$5:$D$1004,"Președinte")&lt;&gt;1,"Comisia trebuie să aibă un președinte. ","")&amp;IF(AND(K350&lt;&gt;"",D350="La terminarea lucrărilor",N(Z350)&lt;3),"Comisia are mai puțin de 3 membri (HG 343/2017, art. 11). ","")&amp;IF(AND(Q350="Admisă",COUNTIFS(Constatări!$B$5:$B$1004,B350,Constatări!$K$5:$K$1004,"&lt;&gt;Remediat",Constatări!$F$5:$F$1004,"&lt;&gt;Minoră")&gt;0),"Recepția nu poate fi admisă cu defecte care afectează utilizarea nerezolvate (art. 18). ","")&amp;IF(AND(D350="De suspendare a recepției",Q350&lt;&gt;"Suspendată"),"La un PV de suspendare, decizia este «Suspendată». ","")&amp;IF(AND(Q350&lt;&gt;"",Q350&lt;&gt;"Suspendată",NOT(ISNUMBER(R350)),ISNUMBER(C350),Azi&gt;C350+3),"Investitorul nu a aprobat decizia în 3 zile (art. 19). ","")&amp;IF(AND(ISNUMBER(R350),ISNUMBER(C350),R350&gt;C350+3),"Aprobarea investitorului a venit după 3 zile. ","")&amp;IF(AND(Q350="Admisă",N(W350)&gt;0),N(W350)&amp;" constatări încă deschise: urmărește remedierea. ","")&amp;IF(AND(ISNUMBER(Y350),Azi&gt;=N(X350)-60,Azi&lt;=N(Y350)),"Garanția expiră: organizează recepția finală până la "&amp;RIGHT("0"&amp;DAY(Y350),2)&amp;"."&amp;RIGHT("0"&amp;MONTH(Y350),2)&amp;"."&amp;YEAR(Y350)&amp;". ","")))</f>
        <v/>
      </c>
    </row>
    <row r="351" spans="2:27" x14ac:dyDescent="0.2">
      <c r="B351" s="18"/>
      <c r="C351" s="19"/>
      <c r="D351" s="14"/>
      <c r="E351" s="14"/>
      <c r="F351" s="14"/>
      <c r="G351" s="14"/>
      <c r="H351" s="14"/>
      <c r="I351" s="14"/>
      <c r="J351" s="14"/>
      <c r="K351" s="14"/>
      <c r="L351" s="19"/>
      <c r="M351" s="19"/>
      <c r="N351" s="14"/>
      <c r="O351" s="20"/>
      <c r="P351" s="21"/>
      <c r="Q351" s="22"/>
      <c r="R351" s="19"/>
      <c r="S351" s="15"/>
      <c r="T351" s="14"/>
      <c r="U351" s="23" t="str">
        <f t="shared" si="20"/>
        <v/>
      </c>
      <c r="V351" s="23" t="str">
        <f t="shared" si="21"/>
        <v/>
      </c>
      <c r="W351" s="24" t="str">
        <f>IF(B351="","",COUNTIFS(Constatări!$B$5:$B$1004,B351,Constatări!$K$5:$K$1004,"&lt;&gt;Remediat"))</f>
        <v/>
      </c>
      <c r="X351" s="25" t="str">
        <f t="shared" si="22"/>
        <v/>
      </c>
      <c r="Y351" s="25" t="str">
        <f t="shared" si="23"/>
        <v/>
      </c>
      <c r="Z351" s="24" t="str">
        <f>IF(B351="","",COUNTIFS(Comisia!$B$5:$B$1004,B351,Comisia!$D$5:$D$1004,"&lt;&gt;Invitat"))</f>
        <v/>
      </c>
      <c r="AA351" s="17" t="str">
        <f>IF(B351="","",TRIM(IF(COUNTIF($B$5:$B$504,B351)&gt;1,"Număr dublat. ","")&amp;IF(OR(E351="",J351=""),"Completează lucrarea și executantul. ","")&amp;IF(COUNTIFS(Comisia!$B$5:$B$1004,B351,Comisia!$D$5:$D$1004,"Președinte")&lt;&gt;1,"Comisia trebuie să aibă un președinte. ","")&amp;IF(AND(K351&lt;&gt;"",D351="La terminarea lucrărilor",N(Z351)&lt;3),"Comisia are mai puțin de 3 membri (HG 343/2017, art. 11). ","")&amp;IF(AND(Q351="Admisă",COUNTIFS(Constatări!$B$5:$B$1004,B351,Constatări!$K$5:$K$1004,"&lt;&gt;Remediat",Constatări!$F$5:$F$1004,"&lt;&gt;Minoră")&gt;0),"Recepția nu poate fi admisă cu defecte care afectează utilizarea nerezolvate (art. 18). ","")&amp;IF(AND(D351="De suspendare a recepției",Q351&lt;&gt;"Suspendată"),"La un PV de suspendare, decizia este «Suspendată». ","")&amp;IF(AND(Q351&lt;&gt;"",Q351&lt;&gt;"Suspendată",NOT(ISNUMBER(R351)),ISNUMBER(C351),Azi&gt;C351+3),"Investitorul nu a aprobat decizia în 3 zile (art. 19). ","")&amp;IF(AND(ISNUMBER(R351),ISNUMBER(C351),R351&gt;C351+3),"Aprobarea investitorului a venit după 3 zile. ","")&amp;IF(AND(Q351="Admisă",N(W351)&gt;0),N(W351)&amp;" constatări încă deschise: urmărește remedierea. ","")&amp;IF(AND(ISNUMBER(Y351),Azi&gt;=N(X351)-60,Azi&lt;=N(Y351)),"Garanția expiră: organizează recepția finală până la "&amp;RIGHT("0"&amp;DAY(Y351),2)&amp;"."&amp;RIGHT("0"&amp;MONTH(Y351),2)&amp;"."&amp;YEAR(Y351)&amp;". ","")))</f>
        <v/>
      </c>
    </row>
    <row r="352" spans="2:27" x14ac:dyDescent="0.2">
      <c r="B352" s="18"/>
      <c r="C352" s="19"/>
      <c r="D352" s="14"/>
      <c r="E352" s="14"/>
      <c r="F352" s="14"/>
      <c r="G352" s="14"/>
      <c r="H352" s="14"/>
      <c r="I352" s="14"/>
      <c r="J352" s="14"/>
      <c r="K352" s="14"/>
      <c r="L352" s="19"/>
      <c r="M352" s="19"/>
      <c r="N352" s="14"/>
      <c r="O352" s="20"/>
      <c r="P352" s="21"/>
      <c r="Q352" s="22"/>
      <c r="R352" s="19"/>
      <c r="S352" s="15"/>
      <c r="T352" s="14"/>
      <c r="U352" s="23" t="str">
        <f t="shared" si="20"/>
        <v/>
      </c>
      <c r="V352" s="23" t="str">
        <f t="shared" si="21"/>
        <v/>
      </c>
      <c r="W352" s="24" t="str">
        <f>IF(B352="","",COUNTIFS(Constatări!$B$5:$B$1004,B352,Constatări!$K$5:$K$1004,"&lt;&gt;Remediat"))</f>
        <v/>
      </c>
      <c r="X352" s="25" t="str">
        <f t="shared" si="22"/>
        <v/>
      </c>
      <c r="Y352" s="25" t="str">
        <f t="shared" si="23"/>
        <v/>
      </c>
      <c r="Z352" s="24" t="str">
        <f>IF(B352="","",COUNTIFS(Comisia!$B$5:$B$1004,B352,Comisia!$D$5:$D$1004,"&lt;&gt;Invitat"))</f>
        <v/>
      </c>
      <c r="AA352" s="17" t="str">
        <f>IF(B352="","",TRIM(IF(COUNTIF($B$5:$B$504,B352)&gt;1,"Număr dublat. ","")&amp;IF(OR(E352="",J352=""),"Completează lucrarea și executantul. ","")&amp;IF(COUNTIFS(Comisia!$B$5:$B$1004,B352,Comisia!$D$5:$D$1004,"Președinte")&lt;&gt;1,"Comisia trebuie să aibă un președinte. ","")&amp;IF(AND(K352&lt;&gt;"",D352="La terminarea lucrărilor",N(Z352)&lt;3),"Comisia are mai puțin de 3 membri (HG 343/2017, art. 11). ","")&amp;IF(AND(Q352="Admisă",COUNTIFS(Constatări!$B$5:$B$1004,B352,Constatări!$K$5:$K$1004,"&lt;&gt;Remediat",Constatări!$F$5:$F$1004,"&lt;&gt;Minoră")&gt;0),"Recepția nu poate fi admisă cu defecte care afectează utilizarea nerezolvate (art. 18). ","")&amp;IF(AND(D352="De suspendare a recepției",Q352&lt;&gt;"Suspendată"),"La un PV de suspendare, decizia este «Suspendată». ","")&amp;IF(AND(Q352&lt;&gt;"",Q352&lt;&gt;"Suspendată",NOT(ISNUMBER(R352)),ISNUMBER(C352),Azi&gt;C352+3),"Investitorul nu a aprobat decizia în 3 zile (art. 19). ","")&amp;IF(AND(ISNUMBER(R352),ISNUMBER(C352),R352&gt;C352+3),"Aprobarea investitorului a venit după 3 zile. ","")&amp;IF(AND(Q352="Admisă",N(W352)&gt;0),N(W352)&amp;" constatări încă deschise: urmărește remedierea. ","")&amp;IF(AND(ISNUMBER(Y352),Azi&gt;=N(X352)-60,Azi&lt;=N(Y352)),"Garanția expiră: organizează recepția finală până la "&amp;RIGHT("0"&amp;DAY(Y352),2)&amp;"."&amp;RIGHT("0"&amp;MONTH(Y352),2)&amp;"."&amp;YEAR(Y352)&amp;". ","")))</f>
        <v/>
      </c>
    </row>
    <row r="353" spans="2:27" x14ac:dyDescent="0.2">
      <c r="B353" s="18"/>
      <c r="C353" s="19"/>
      <c r="D353" s="14"/>
      <c r="E353" s="14"/>
      <c r="F353" s="14"/>
      <c r="G353" s="14"/>
      <c r="H353" s="14"/>
      <c r="I353" s="14"/>
      <c r="J353" s="14"/>
      <c r="K353" s="14"/>
      <c r="L353" s="19"/>
      <c r="M353" s="19"/>
      <c r="N353" s="14"/>
      <c r="O353" s="20"/>
      <c r="P353" s="21"/>
      <c r="Q353" s="22"/>
      <c r="R353" s="19"/>
      <c r="S353" s="15"/>
      <c r="T353" s="14"/>
      <c r="U353" s="23" t="str">
        <f t="shared" si="20"/>
        <v/>
      </c>
      <c r="V353" s="23" t="str">
        <f t="shared" si="21"/>
        <v/>
      </c>
      <c r="W353" s="24" t="str">
        <f>IF(B353="","",COUNTIFS(Constatări!$B$5:$B$1004,B353,Constatări!$K$5:$K$1004,"&lt;&gt;Remediat"))</f>
        <v/>
      </c>
      <c r="X353" s="25" t="str">
        <f t="shared" si="22"/>
        <v/>
      </c>
      <c r="Y353" s="25" t="str">
        <f t="shared" si="23"/>
        <v/>
      </c>
      <c r="Z353" s="24" t="str">
        <f>IF(B353="","",COUNTIFS(Comisia!$B$5:$B$1004,B353,Comisia!$D$5:$D$1004,"&lt;&gt;Invitat"))</f>
        <v/>
      </c>
      <c r="AA353" s="17" t="str">
        <f>IF(B353="","",TRIM(IF(COUNTIF($B$5:$B$504,B353)&gt;1,"Număr dublat. ","")&amp;IF(OR(E353="",J353=""),"Completează lucrarea și executantul. ","")&amp;IF(COUNTIFS(Comisia!$B$5:$B$1004,B353,Comisia!$D$5:$D$1004,"Președinte")&lt;&gt;1,"Comisia trebuie să aibă un președinte. ","")&amp;IF(AND(K353&lt;&gt;"",D353="La terminarea lucrărilor",N(Z353)&lt;3),"Comisia are mai puțin de 3 membri (HG 343/2017, art. 11). ","")&amp;IF(AND(Q353="Admisă",COUNTIFS(Constatări!$B$5:$B$1004,B353,Constatări!$K$5:$K$1004,"&lt;&gt;Remediat",Constatări!$F$5:$F$1004,"&lt;&gt;Minoră")&gt;0),"Recepția nu poate fi admisă cu defecte care afectează utilizarea nerezolvate (art. 18). ","")&amp;IF(AND(D353="De suspendare a recepției",Q353&lt;&gt;"Suspendată"),"La un PV de suspendare, decizia este «Suspendată». ","")&amp;IF(AND(Q353&lt;&gt;"",Q353&lt;&gt;"Suspendată",NOT(ISNUMBER(R353)),ISNUMBER(C353),Azi&gt;C353+3),"Investitorul nu a aprobat decizia în 3 zile (art. 19). ","")&amp;IF(AND(ISNUMBER(R353),ISNUMBER(C353),R353&gt;C353+3),"Aprobarea investitorului a venit după 3 zile. ","")&amp;IF(AND(Q353="Admisă",N(W353)&gt;0),N(W353)&amp;" constatări încă deschise: urmărește remedierea. ","")&amp;IF(AND(ISNUMBER(Y353),Azi&gt;=N(X353)-60,Azi&lt;=N(Y353)),"Garanția expiră: organizează recepția finală până la "&amp;RIGHT("0"&amp;DAY(Y353),2)&amp;"."&amp;RIGHT("0"&amp;MONTH(Y353),2)&amp;"."&amp;YEAR(Y353)&amp;". ","")))</f>
        <v/>
      </c>
    </row>
    <row r="354" spans="2:27" x14ac:dyDescent="0.2">
      <c r="B354" s="18"/>
      <c r="C354" s="19"/>
      <c r="D354" s="14"/>
      <c r="E354" s="14"/>
      <c r="F354" s="14"/>
      <c r="G354" s="14"/>
      <c r="H354" s="14"/>
      <c r="I354" s="14"/>
      <c r="J354" s="14"/>
      <c r="K354" s="14"/>
      <c r="L354" s="19"/>
      <c r="M354" s="19"/>
      <c r="N354" s="14"/>
      <c r="O354" s="20"/>
      <c r="P354" s="21"/>
      <c r="Q354" s="22"/>
      <c r="R354" s="19"/>
      <c r="S354" s="15"/>
      <c r="T354" s="14"/>
      <c r="U354" s="23" t="str">
        <f t="shared" si="20"/>
        <v/>
      </c>
      <c r="V354" s="23" t="str">
        <f t="shared" si="21"/>
        <v/>
      </c>
      <c r="W354" s="24" t="str">
        <f>IF(B354="","",COUNTIFS(Constatări!$B$5:$B$1004,B354,Constatări!$K$5:$K$1004,"&lt;&gt;Remediat"))</f>
        <v/>
      </c>
      <c r="X354" s="25" t="str">
        <f t="shared" si="22"/>
        <v/>
      </c>
      <c r="Y354" s="25" t="str">
        <f t="shared" si="23"/>
        <v/>
      </c>
      <c r="Z354" s="24" t="str">
        <f>IF(B354="","",COUNTIFS(Comisia!$B$5:$B$1004,B354,Comisia!$D$5:$D$1004,"&lt;&gt;Invitat"))</f>
        <v/>
      </c>
      <c r="AA354" s="17" t="str">
        <f>IF(B354="","",TRIM(IF(COUNTIF($B$5:$B$504,B354)&gt;1,"Număr dublat. ","")&amp;IF(OR(E354="",J354=""),"Completează lucrarea și executantul. ","")&amp;IF(COUNTIFS(Comisia!$B$5:$B$1004,B354,Comisia!$D$5:$D$1004,"Președinte")&lt;&gt;1,"Comisia trebuie să aibă un președinte. ","")&amp;IF(AND(K354&lt;&gt;"",D354="La terminarea lucrărilor",N(Z354)&lt;3),"Comisia are mai puțin de 3 membri (HG 343/2017, art. 11). ","")&amp;IF(AND(Q354="Admisă",COUNTIFS(Constatări!$B$5:$B$1004,B354,Constatări!$K$5:$K$1004,"&lt;&gt;Remediat",Constatări!$F$5:$F$1004,"&lt;&gt;Minoră")&gt;0),"Recepția nu poate fi admisă cu defecte care afectează utilizarea nerezolvate (art. 18). ","")&amp;IF(AND(D354="De suspendare a recepției",Q354&lt;&gt;"Suspendată"),"La un PV de suspendare, decizia este «Suspendată». ","")&amp;IF(AND(Q354&lt;&gt;"",Q354&lt;&gt;"Suspendată",NOT(ISNUMBER(R354)),ISNUMBER(C354),Azi&gt;C354+3),"Investitorul nu a aprobat decizia în 3 zile (art. 19). ","")&amp;IF(AND(ISNUMBER(R354),ISNUMBER(C354),R354&gt;C354+3),"Aprobarea investitorului a venit după 3 zile. ","")&amp;IF(AND(Q354="Admisă",N(W354)&gt;0),N(W354)&amp;" constatări încă deschise: urmărește remedierea. ","")&amp;IF(AND(ISNUMBER(Y354),Azi&gt;=N(X354)-60,Azi&lt;=N(Y354)),"Garanția expiră: organizează recepția finală până la "&amp;RIGHT("0"&amp;DAY(Y354),2)&amp;"."&amp;RIGHT("0"&amp;MONTH(Y354),2)&amp;"."&amp;YEAR(Y354)&amp;". ","")))</f>
        <v/>
      </c>
    </row>
    <row r="355" spans="2:27" x14ac:dyDescent="0.2">
      <c r="B355" s="18"/>
      <c r="C355" s="19"/>
      <c r="D355" s="14"/>
      <c r="E355" s="14"/>
      <c r="F355" s="14"/>
      <c r="G355" s="14"/>
      <c r="H355" s="14"/>
      <c r="I355" s="14"/>
      <c r="J355" s="14"/>
      <c r="K355" s="14"/>
      <c r="L355" s="19"/>
      <c r="M355" s="19"/>
      <c r="N355" s="14"/>
      <c r="O355" s="20"/>
      <c r="P355" s="21"/>
      <c r="Q355" s="22"/>
      <c r="R355" s="19"/>
      <c r="S355" s="15"/>
      <c r="T355" s="14"/>
      <c r="U355" s="23" t="str">
        <f t="shared" si="20"/>
        <v/>
      </c>
      <c r="V355" s="23" t="str">
        <f t="shared" si="21"/>
        <v/>
      </c>
      <c r="W355" s="24" t="str">
        <f>IF(B355="","",COUNTIFS(Constatări!$B$5:$B$1004,B355,Constatări!$K$5:$K$1004,"&lt;&gt;Remediat"))</f>
        <v/>
      </c>
      <c r="X355" s="25" t="str">
        <f t="shared" si="22"/>
        <v/>
      </c>
      <c r="Y355" s="25" t="str">
        <f t="shared" si="23"/>
        <v/>
      </c>
      <c r="Z355" s="24" t="str">
        <f>IF(B355="","",COUNTIFS(Comisia!$B$5:$B$1004,B355,Comisia!$D$5:$D$1004,"&lt;&gt;Invitat"))</f>
        <v/>
      </c>
      <c r="AA355" s="17" t="str">
        <f>IF(B355="","",TRIM(IF(COUNTIF($B$5:$B$504,B355)&gt;1,"Număr dublat. ","")&amp;IF(OR(E355="",J355=""),"Completează lucrarea și executantul. ","")&amp;IF(COUNTIFS(Comisia!$B$5:$B$1004,B355,Comisia!$D$5:$D$1004,"Președinte")&lt;&gt;1,"Comisia trebuie să aibă un președinte. ","")&amp;IF(AND(K355&lt;&gt;"",D355="La terminarea lucrărilor",N(Z355)&lt;3),"Comisia are mai puțin de 3 membri (HG 343/2017, art. 11). ","")&amp;IF(AND(Q355="Admisă",COUNTIFS(Constatări!$B$5:$B$1004,B355,Constatări!$K$5:$K$1004,"&lt;&gt;Remediat",Constatări!$F$5:$F$1004,"&lt;&gt;Minoră")&gt;0),"Recepția nu poate fi admisă cu defecte care afectează utilizarea nerezolvate (art. 18). ","")&amp;IF(AND(D355="De suspendare a recepției",Q355&lt;&gt;"Suspendată"),"La un PV de suspendare, decizia este «Suspendată». ","")&amp;IF(AND(Q355&lt;&gt;"",Q355&lt;&gt;"Suspendată",NOT(ISNUMBER(R355)),ISNUMBER(C355),Azi&gt;C355+3),"Investitorul nu a aprobat decizia în 3 zile (art. 19). ","")&amp;IF(AND(ISNUMBER(R355),ISNUMBER(C355),R355&gt;C355+3),"Aprobarea investitorului a venit după 3 zile. ","")&amp;IF(AND(Q355="Admisă",N(W355)&gt;0),N(W355)&amp;" constatări încă deschise: urmărește remedierea. ","")&amp;IF(AND(ISNUMBER(Y355),Azi&gt;=N(X355)-60,Azi&lt;=N(Y355)),"Garanția expiră: organizează recepția finală până la "&amp;RIGHT("0"&amp;DAY(Y355),2)&amp;"."&amp;RIGHT("0"&amp;MONTH(Y355),2)&amp;"."&amp;YEAR(Y355)&amp;". ","")))</f>
        <v/>
      </c>
    </row>
    <row r="356" spans="2:27" x14ac:dyDescent="0.2">
      <c r="B356" s="18"/>
      <c r="C356" s="19"/>
      <c r="D356" s="14"/>
      <c r="E356" s="14"/>
      <c r="F356" s="14"/>
      <c r="G356" s="14"/>
      <c r="H356" s="14"/>
      <c r="I356" s="14"/>
      <c r="J356" s="14"/>
      <c r="K356" s="14"/>
      <c r="L356" s="19"/>
      <c r="M356" s="19"/>
      <c r="N356" s="14"/>
      <c r="O356" s="20"/>
      <c r="P356" s="21"/>
      <c r="Q356" s="22"/>
      <c r="R356" s="19"/>
      <c r="S356" s="15"/>
      <c r="T356" s="14"/>
      <c r="U356" s="23" t="str">
        <f t="shared" si="20"/>
        <v/>
      </c>
      <c r="V356" s="23" t="str">
        <f t="shared" si="21"/>
        <v/>
      </c>
      <c r="W356" s="24" t="str">
        <f>IF(B356="","",COUNTIFS(Constatări!$B$5:$B$1004,B356,Constatări!$K$5:$K$1004,"&lt;&gt;Remediat"))</f>
        <v/>
      </c>
      <c r="X356" s="25" t="str">
        <f t="shared" si="22"/>
        <v/>
      </c>
      <c r="Y356" s="25" t="str">
        <f t="shared" si="23"/>
        <v/>
      </c>
      <c r="Z356" s="24" t="str">
        <f>IF(B356="","",COUNTIFS(Comisia!$B$5:$B$1004,B356,Comisia!$D$5:$D$1004,"&lt;&gt;Invitat"))</f>
        <v/>
      </c>
      <c r="AA356" s="17" t="str">
        <f>IF(B356="","",TRIM(IF(COUNTIF($B$5:$B$504,B356)&gt;1,"Număr dublat. ","")&amp;IF(OR(E356="",J356=""),"Completează lucrarea și executantul. ","")&amp;IF(COUNTIFS(Comisia!$B$5:$B$1004,B356,Comisia!$D$5:$D$1004,"Președinte")&lt;&gt;1,"Comisia trebuie să aibă un președinte. ","")&amp;IF(AND(K356&lt;&gt;"",D356="La terminarea lucrărilor",N(Z356)&lt;3),"Comisia are mai puțin de 3 membri (HG 343/2017, art. 11). ","")&amp;IF(AND(Q356="Admisă",COUNTIFS(Constatări!$B$5:$B$1004,B356,Constatări!$K$5:$K$1004,"&lt;&gt;Remediat",Constatări!$F$5:$F$1004,"&lt;&gt;Minoră")&gt;0),"Recepția nu poate fi admisă cu defecte care afectează utilizarea nerezolvate (art. 18). ","")&amp;IF(AND(D356="De suspendare a recepției",Q356&lt;&gt;"Suspendată"),"La un PV de suspendare, decizia este «Suspendată». ","")&amp;IF(AND(Q356&lt;&gt;"",Q356&lt;&gt;"Suspendată",NOT(ISNUMBER(R356)),ISNUMBER(C356),Azi&gt;C356+3),"Investitorul nu a aprobat decizia în 3 zile (art. 19). ","")&amp;IF(AND(ISNUMBER(R356),ISNUMBER(C356),R356&gt;C356+3),"Aprobarea investitorului a venit după 3 zile. ","")&amp;IF(AND(Q356="Admisă",N(W356)&gt;0),N(W356)&amp;" constatări încă deschise: urmărește remedierea. ","")&amp;IF(AND(ISNUMBER(Y356),Azi&gt;=N(X356)-60,Azi&lt;=N(Y356)),"Garanția expiră: organizează recepția finală până la "&amp;RIGHT("0"&amp;DAY(Y356),2)&amp;"."&amp;RIGHT("0"&amp;MONTH(Y356),2)&amp;"."&amp;YEAR(Y356)&amp;". ","")))</f>
        <v/>
      </c>
    </row>
    <row r="357" spans="2:27" x14ac:dyDescent="0.2">
      <c r="B357" s="18"/>
      <c r="C357" s="19"/>
      <c r="D357" s="14"/>
      <c r="E357" s="14"/>
      <c r="F357" s="14"/>
      <c r="G357" s="14"/>
      <c r="H357" s="14"/>
      <c r="I357" s="14"/>
      <c r="J357" s="14"/>
      <c r="K357" s="14"/>
      <c r="L357" s="19"/>
      <c r="M357" s="19"/>
      <c r="N357" s="14"/>
      <c r="O357" s="20"/>
      <c r="P357" s="21"/>
      <c r="Q357" s="22"/>
      <c r="R357" s="19"/>
      <c r="S357" s="15"/>
      <c r="T357" s="14"/>
      <c r="U357" s="23" t="str">
        <f t="shared" si="20"/>
        <v/>
      </c>
      <c r="V357" s="23" t="str">
        <f t="shared" si="21"/>
        <v/>
      </c>
      <c r="W357" s="24" t="str">
        <f>IF(B357="","",COUNTIFS(Constatări!$B$5:$B$1004,B357,Constatări!$K$5:$K$1004,"&lt;&gt;Remediat"))</f>
        <v/>
      </c>
      <c r="X357" s="25" t="str">
        <f t="shared" si="22"/>
        <v/>
      </c>
      <c r="Y357" s="25" t="str">
        <f t="shared" si="23"/>
        <v/>
      </c>
      <c r="Z357" s="24" t="str">
        <f>IF(B357="","",COUNTIFS(Comisia!$B$5:$B$1004,B357,Comisia!$D$5:$D$1004,"&lt;&gt;Invitat"))</f>
        <v/>
      </c>
      <c r="AA357" s="17" t="str">
        <f>IF(B357="","",TRIM(IF(COUNTIF($B$5:$B$504,B357)&gt;1,"Număr dublat. ","")&amp;IF(OR(E357="",J357=""),"Completează lucrarea și executantul. ","")&amp;IF(COUNTIFS(Comisia!$B$5:$B$1004,B357,Comisia!$D$5:$D$1004,"Președinte")&lt;&gt;1,"Comisia trebuie să aibă un președinte. ","")&amp;IF(AND(K357&lt;&gt;"",D357="La terminarea lucrărilor",N(Z357)&lt;3),"Comisia are mai puțin de 3 membri (HG 343/2017, art. 11). ","")&amp;IF(AND(Q357="Admisă",COUNTIFS(Constatări!$B$5:$B$1004,B357,Constatări!$K$5:$K$1004,"&lt;&gt;Remediat",Constatări!$F$5:$F$1004,"&lt;&gt;Minoră")&gt;0),"Recepția nu poate fi admisă cu defecte care afectează utilizarea nerezolvate (art. 18). ","")&amp;IF(AND(D357="De suspendare a recepției",Q357&lt;&gt;"Suspendată"),"La un PV de suspendare, decizia este «Suspendată». ","")&amp;IF(AND(Q357&lt;&gt;"",Q357&lt;&gt;"Suspendată",NOT(ISNUMBER(R357)),ISNUMBER(C357),Azi&gt;C357+3),"Investitorul nu a aprobat decizia în 3 zile (art. 19). ","")&amp;IF(AND(ISNUMBER(R357),ISNUMBER(C357),R357&gt;C357+3),"Aprobarea investitorului a venit după 3 zile. ","")&amp;IF(AND(Q357="Admisă",N(W357)&gt;0),N(W357)&amp;" constatări încă deschise: urmărește remedierea. ","")&amp;IF(AND(ISNUMBER(Y357),Azi&gt;=N(X357)-60,Azi&lt;=N(Y357)),"Garanția expiră: organizează recepția finală până la "&amp;RIGHT("0"&amp;DAY(Y357),2)&amp;"."&amp;RIGHT("0"&amp;MONTH(Y357),2)&amp;"."&amp;YEAR(Y357)&amp;". ","")))</f>
        <v/>
      </c>
    </row>
    <row r="358" spans="2:27" x14ac:dyDescent="0.2">
      <c r="B358" s="18"/>
      <c r="C358" s="19"/>
      <c r="D358" s="14"/>
      <c r="E358" s="14"/>
      <c r="F358" s="14"/>
      <c r="G358" s="14"/>
      <c r="H358" s="14"/>
      <c r="I358" s="14"/>
      <c r="J358" s="14"/>
      <c r="K358" s="14"/>
      <c r="L358" s="19"/>
      <c r="M358" s="19"/>
      <c r="N358" s="14"/>
      <c r="O358" s="20"/>
      <c r="P358" s="21"/>
      <c r="Q358" s="22"/>
      <c r="R358" s="19"/>
      <c r="S358" s="15"/>
      <c r="T358" s="14"/>
      <c r="U358" s="23" t="str">
        <f t="shared" si="20"/>
        <v/>
      </c>
      <c r="V358" s="23" t="str">
        <f t="shared" si="21"/>
        <v/>
      </c>
      <c r="W358" s="24" t="str">
        <f>IF(B358="","",COUNTIFS(Constatări!$B$5:$B$1004,B358,Constatări!$K$5:$K$1004,"&lt;&gt;Remediat"))</f>
        <v/>
      </c>
      <c r="X358" s="25" t="str">
        <f t="shared" si="22"/>
        <v/>
      </c>
      <c r="Y358" s="25" t="str">
        <f t="shared" si="23"/>
        <v/>
      </c>
      <c r="Z358" s="24" t="str">
        <f>IF(B358="","",COUNTIFS(Comisia!$B$5:$B$1004,B358,Comisia!$D$5:$D$1004,"&lt;&gt;Invitat"))</f>
        <v/>
      </c>
      <c r="AA358" s="17" t="str">
        <f>IF(B358="","",TRIM(IF(COUNTIF($B$5:$B$504,B358)&gt;1,"Număr dublat. ","")&amp;IF(OR(E358="",J358=""),"Completează lucrarea și executantul. ","")&amp;IF(COUNTIFS(Comisia!$B$5:$B$1004,B358,Comisia!$D$5:$D$1004,"Președinte")&lt;&gt;1,"Comisia trebuie să aibă un președinte. ","")&amp;IF(AND(K358&lt;&gt;"",D358="La terminarea lucrărilor",N(Z358)&lt;3),"Comisia are mai puțin de 3 membri (HG 343/2017, art. 11). ","")&amp;IF(AND(Q358="Admisă",COUNTIFS(Constatări!$B$5:$B$1004,B358,Constatări!$K$5:$K$1004,"&lt;&gt;Remediat",Constatări!$F$5:$F$1004,"&lt;&gt;Minoră")&gt;0),"Recepția nu poate fi admisă cu defecte care afectează utilizarea nerezolvate (art. 18). ","")&amp;IF(AND(D358="De suspendare a recepției",Q358&lt;&gt;"Suspendată"),"La un PV de suspendare, decizia este «Suspendată». ","")&amp;IF(AND(Q358&lt;&gt;"",Q358&lt;&gt;"Suspendată",NOT(ISNUMBER(R358)),ISNUMBER(C358),Azi&gt;C358+3),"Investitorul nu a aprobat decizia în 3 zile (art. 19). ","")&amp;IF(AND(ISNUMBER(R358),ISNUMBER(C358),R358&gt;C358+3),"Aprobarea investitorului a venit după 3 zile. ","")&amp;IF(AND(Q358="Admisă",N(W358)&gt;0),N(W358)&amp;" constatări încă deschise: urmărește remedierea. ","")&amp;IF(AND(ISNUMBER(Y358),Azi&gt;=N(X358)-60,Azi&lt;=N(Y358)),"Garanția expiră: organizează recepția finală până la "&amp;RIGHT("0"&amp;DAY(Y358),2)&amp;"."&amp;RIGHT("0"&amp;MONTH(Y358),2)&amp;"."&amp;YEAR(Y358)&amp;". ","")))</f>
        <v/>
      </c>
    </row>
    <row r="359" spans="2:27" x14ac:dyDescent="0.2">
      <c r="B359" s="18"/>
      <c r="C359" s="19"/>
      <c r="D359" s="14"/>
      <c r="E359" s="14"/>
      <c r="F359" s="14"/>
      <c r="G359" s="14"/>
      <c r="H359" s="14"/>
      <c r="I359" s="14"/>
      <c r="J359" s="14"/>
      <c r="K359" s="14"/>
      <c r="L359" s="19"/>
      <c r="M359" s="19"/>
      <c r="N359" s="14"/>
      <c r="O359" s="20"/>
      <c r="P359" s="21"/>
      <c r="Q359" s="22"/>
      <c r="R359" s="19"/>
      <c r="S359" s="15"/>
      <c r="T359" s="14"/>
      <c r="U359" s="23" t="str">
        <f t="shared" si="20"/>
        <v/>
      </c>
      <c r="V359" s="23" t="str">
        <f t="shared" si="21"/>
        <v/>
      </c>
      <c r="W359" s="24" t="str">
        <f>IF(B359="","",COUNTIFS(Constatări!$B$5:$B$1004,B359,Constatări!$K$5:$K$1004,"&lt;&gt;Remediat"))</f>
        <v/>
      </c>
      <c r="X359" s="25" t="str">
        <f t="shared" si="22"/>
        <v/>
      </c>
      <c r="Y359" s="25" t="str">
        <f t="shared" si="23"/>
        <v/>
      </c>
      <c r="Z359" s="24" t="str">
        <f>IF(B359="","",COUNTIFS(Comisia!$B$5:$B$1004,B359,Comisia!$D$5:$D$1004,"&lt;&gt;Invitat"))</f>
        <v/>
      </c>
      <c r="AA359" s="17" t="str">
        <f>IF(B359="","",TRIM(IF(COUNTIF($B$5:$B$504,B359)&gt;1,"Număr dublat. ","")&amp;IF(OR(E359="",J359=""),"Completează lucrarea și executantul. ","")&amp;IF(COUNTIFS(Comisia!$B$5:$B$1004,B359,Comisia!$D$5:$D$1004,"Președinte")&lt;&gt;1,"Comisia trebuie să aibă un președinte. ","")&amp;IF(AND(K359&lt;&gt;"",D359="La terminarea lucrărilor",N(Z359)&lt;3),"Comisia are mai puțin de 3 membri (HG 343/2017, art. 11). ","")&amp;IF(AND(Q359="Admisă",COUNTIFS(Constatări!$B$5:$B$1004,B359,Constatări!$K$5:$K$1004,"&lt;&gt;Remediat",Constatări!$F$5:$F$1004,"&lt;&gt;Minoră")&gt;0),"Recepția nu poate fi admisă cu defecte care afectează utilizarea nerezolvate (art. 18). ","")&amp;IF(AND(D359="De suspendare a recepției",Q359&lt;&gt;"Suspendată"),"La un PV de suspendare, decizia este «Suspendată». ","")&amp;IF(AND(Q359&lt;&gt;"",Q359&lt;&gt;"Suspendată",NOT(ISNUMBER(R359)),ISNUMBER(C359),Azi&gt;C359+3),"Investitorul nu a aprobat decizia în 3 zile (art. 19). ","")&amp;IF(AND(ISNUMBER(R359),ISNUMBER(C359),R359&gt;C359+3),"Aprobarea investitorului a venit după 3 zile. ","")&amp;IF(AND(Q359="Admisă",N(W359)&gt;0),N(W359)&amp;" constatări încă deschise: urmărește remedierea. ","")&amp;IF(AND(ISNUMBER(Y359),Azi&gt;=N(X359)-60,Azi&lt;=N(Y359)),"Garanția expiră: organizează recepția finală până la "&amp;RIGHT("0"&amp;DAY(Y359),2)&amp;"."&amp;RIGHT("0"&amp;MONTH(Y359),2)&amp;"."&amp;YEAR(Y359)&amp;". ","")))</f>
        <v/>
      </c>
    </row>
    <row r="360" spans="2:27" x14ac:dyDescent="0.2">
      <c r="B360" s="18"/>
      <c r="C360" s="19"/>
      <c r="D360" s="14"/>
      <c r="E360" s="14"/>
      <c r="F360" s="14"/>
      <c r="G360" s="14"/>
      <c r="H360" s="14"/>
      <c r="I360" s="14"/>
      <c r="J360" s="14"/>
      <c r="K360" s="14"/>
      <c r="L360" s="19"/>
      <c r="M360" s="19"/>
      <c r="N360" s="14"/>
      <c r="O360" s="20"/>
      <c r="P360" s="21"/>
      <c r="Q360" s="22"/>
      <c r="R360" s="19"/>
      <c r="S360" s="15"/>
      <c r="T360" s="14"/>
      <c r="U360" s="23" t="str">
        <f t="shared" si="20"/>
        <v/>
      </c>
      <c r="V360" s="23" t="str">
        <f t="shared" si="21"/>
        <v/>
      </c>
      <c r="W360" s="24" t="str">
        <f>IF(B360="","",COUNTIFS(Constatări!$B$5:$B$1004,B360,Constatări!$K$5:$K$1004,"&lt;&gt;Remediat"))</f>
        <v/>
      </c>
      <c r="X360" s="25" t="str">
        <f t="shared" si="22"/>
        <v/>
      </c>
      <c r="Y360" s="25" t="str">
        <f t="shared" si="23"/>
        <v/>
      </c>
      <c r="Z360" s="24" t="str">
        <f>IF(B360="","",COUNTIFS(Comisia!$B$5:$B$1004,B360,Comisia!$D$5:$D$1004,"&lt;&gt;Invitat"))</f>
        <v/>
      </c>
      <c r="AA360" s="17" t="str">
        <f>IF(B360="","",TRIM(IF(COUNTIF($B$5:$B$504,B360)&gt;1,"Număr dublat. ","")&amp;IF(OR(E360="",J360=""),"Completează lucrarea și executantul. ","")&amp;IF(COUNTIFS(Comisia!$B$5:$B$1004,B360,Comisia!$D$5:$D$1004,"Președinte")&lt;&gt;1,"Comisia trebuie să aibă un președinte. ","")&amp;IF(AND(K360&lt;&gt;"",D360="La terminarea lucrărilor",N(Z360)&lt;3),"Comisia are mai puțin de 3 membri (HG 343/2017, art. 11). ","")&amp;IF(AND(Q360="Admisă",COUNTIFS(Constatări!$B$5:$B$1004,B360,Constatări!$K$5:$K$1004,"&lt;&gt;Remediat",Constatări!$F$5:$F$1004,"&lt;&gt;Minoră")&gt;0),"Recepția nu poate fi admisă cu defecte care afectează utilizarea nerezolvate (art. 18). ","")&amp;IF(AND(D360="De suspendare a recepției",Q360&lt;&gt;"Suspendată"),"La un PV de suspendare, decizia este «Suspendată». ","")&amp;IF(AND(Q360&lt;&gt;"",Q360&lt;&gt;"Suspendată",NOT(ISNUMBER(R360)),ISNUMBER(C360),Azi&gt;C360+3),"Investitorul nu a aprobat decizia în 3 zile (art. 19). ","")&amp;IF(AND(ISNUMBER(R360),ISNUMBER(C360),R360&gt;C360+3),"Aprobarea investitorului a venit după 3 zile. ","")&amp;IF(AND(Q360="Admisă",N(W360)&gt;0),N(W360)&amp;" constatări încă deschise: urmărește remedierea. ","")&amp;IF(AND(ISNUMBER(Y360),Azi&gt;=N(X360)-60,Azi&lt;=N(Y360)),"Garanția expiră: organizează recepția finală până la "&amp;RIGHT("0"&amp;DAY(Y360),2)&amp;"."&amp;RIGHT("0"&amp;MONTH(Y360),2)&amp;"."&amp;YEAR(Y360)&amp;". ","")))</f>
        <v/>
      </c>
    </row>
    <row r="361" spans="2:27" x14ac:dyDescent="0.2">
      <c r="B361" s="18"/>
      <c r="C361" s="19"/>
      <c r="D361" s="14"/>
      <c r="E361" s="14"/>
      <c r="F361" s="14"/>
      <c r="G361" s="14"/>
      <c r="H361" s="14"/>
      <c r="I361" s="14"/>
      <c r="J361" s="14"/>
      <c r="K361" s="14"/>
      <c r="L361" s="19"/>
      <c r="M361" s="19"/>
      <c r="N361" s="14"/>
      <c r="O361" s="20"/>
      <c r="P361" s="21"/>
      <c r="Q361" s="22"/>
      <c r="R361" s="19"/>
      <c r="S361" s="15"/>
      <c r="T361" s="14"/>
      <c r="U361" s="23" t="str">
        <f t="shared" si="20"/>
        <v/>
      </c>
      <c r="V361" s="23" t="str">
        <f t="shared" si="21"/>
        <v/>
      </c>
      <c r="W361" s="24" t="str">
        <f>IF(B361="","",COUNTIFS(Constatări!$B$5:$B$1004,B361,Constatări!$K$5:$K$1004,"&lt;&gt;Remediat"))</f>
        <v/>
      </c>
      <c r="X361" s="25" t="str">
        <f t="shared" si="22"/>
        <v/>
      </c>
      <c r="Y361" s="25" t="str">
        <f t="shared" si="23"/>
        <v/>
      </c>
      <c r="Z361" s="24" t="str">
        <f>IF(B361="","",COUNTIFS(Comisia!$B$5:$B$1004,B361,Comisia!$D$5:$D$1004,"&lt;&gt;Invitat"))</f>
        <v/>
      </c>
      <c r="AA361" s="17" t="str">
        <f>IF(B361="","",TRIM(IF(COUNTIF($B$5:$B$504,B361)&gt;1,"Număr dublat. ","")&amp;IF(OR(E361="",J361=""),"Completează lucrarea și executantul. ","")&amp;IF(COUNTIFS(Comisia!$B$5:$B$1004,B361,Comisia!$D$5:$D$1004,"Președinte")&lt;&gt;1,"Comisia trebuie să aibă un președinte. ","")&amp;IF(AND(K361&lt;&gt;"",D361="La terminarea lucrărilor",N(Z361)&lt;3),"Comisia are mai puțin de 3 membri (HG 343/2017, art. 11). ","")&amp;IF(AND(Q361="Admisă",COUNTIFS(Constatări!$B$5:$B$1004,B361,Constatări!$K$5:$K$1004,"&lt;&gt;Remediat",Constatări!$F$5:$F$1004,"&lt;&gt;Minoră")&gt;0),"Recepția nu poate fi admisă cu defecte care afectează utilizarea nerezolvate (art. 18). ","")&amp;IF(AND(D361="De suspendare a recepției",Q361&lt;&gt;"Suspendată"),"La un PV de suspendare, decizia este «Suspendată». ","")&amp;IF(AND(Q361&lt;&gt;"",Q361&lt;&gt;"Suspendată",NOT(ISNUMBER(R361)),ISNUMBER(C361),Azi&gt;C361+3),"Investitorul nu a aprobat decizia în 3 zile (art. 19). ","")&amp;IF(AND(ISNUMBER(R361),ISNUMBER(C361),R361&gt;C361+3),"Aprobarea investitorului a venit după 3 zile. ","")&amp;IF(AND(Q361="Admisă",N(W361)&gt;0),N(W361)&amp;" constatări încă deschise: urmărește remedierea. ","")&amp;IF(AND(ISNUMBER(Y361),Azi&gt;=N(X361)-60,Azi&lt;=N(Y361)),"Garanția expiră: organizează recepția finală până la "&amp;RIGHT("0"&amp;DAY(Y361),2)&amp;"."&amp;RIGHT("0"&amp;MONTH(Y361),2)&amp;"."&amp;YEAR(Y361)&amp;". ","")))</f>
        <v/>
      </c>
    </row>
    <row r="362" spans="2:27" x14ac:dyDescent="0.2">
      <c r="B362" s="18"/>
      <c r="C362" s="19"/>
      <c r="D362" s="14"/>
      <c r="E362" s="14"/>
      <c r="F362" s="14"/>
      <c r="G362" s="14"/>
      <c r="H362" s="14"/>
      <c r="I362" s="14"/>
      <c r="J362" s="14"/>
      <c r="K362" s="14"/>
      <c r="L362" s="19"/>
      <c r="M362" s="19"/>
      <c r="N362" s="14"/>
      <c r="O362" s="20"/>
      <c r="P362" s="21"/>
      <c r="Q362" s="22"/>
      <c r="R362" s="19"/>
      <c r="S362" s="15"/>
      <c r="T362" s="14"/>
      <c r="U362" s="23" t="str">
        <f t="shared" si="20"/>
        <v/>
      </c>
      <c r="V362" s="23" t="str">
        <f t="shared" si="21"/>
        <v/>
      </c>
      <c r="W362" s="24" t="str">
        <f>IF(B362="","",COUNTIFS(Constatări!$B$5:$B$1004,B362,Constatări!$K$5:$K$1004,"&lt;&gt;Remediat"))</f>
        <v/>
      </c>
      <c r="X362" s="25" t="str">
        <f t="shared" si="22"/>
        <v/>
      </c>
      <c r="Y362" s="25" t="str">
        <f t="shared" si="23"/>
        <v/>
      </c>
      <c r="Z362" s="24" t="str">
        <f>IF(B362="","",COUNTIFS(Comisia!$B$5:$B$1004,B362,Comisia!$D$5:$D$1004,"&lt;&gt;Invitat"))</f>
        <v/>
      </c>
      <c r="AA362" s="17" t="str">
        <f>IF(B362="","",TRIM(IF(COUNTIF($B$5:$B$504,B362)&gt;1,"Număr dublat. ","")&amp;IF(OR(E362="",J362=""),"Completează lucrarea și executantul. ","")&amp;IF(COUNTIFS(Comisia!$B$5:$B$1004,B362,Comisia!$D$5:$D$1004,"Președinte")&lt;&gt;1,"Comisia trebuie să aibă un președinte. ","")&amp;IF(AND(K362&lt;&gt;"",D362="La terminarea lucrărilor",N(Z362)&lt;3),"Comisia are mai puțin de 3 membri (HG 343/2017, art. 11). ","")&amp;IF(AND(Q362="Admisă",COUNTIFS(Constatări!$B$5:$B$1004,B362,Constatări!$K$5:$K$1004,"&lt;&gt;Remediat",Constatări!$F$5:$F$1004,"&lt;&gt;Minoră")&gt;0),"Recepția nu poate fi admisă cu defecte care afectează utilizarea nerezolvate (art. 18). ","")&amp;IF(AND(D362="De suspendare a recepției",Q362&lt;&gt;"Suspendată"),"La un PV de suspendare, decizia este «Suspendată». ","")&amp;IF(AND(Q362&lt;&gt;"",Q362&lt;&gt;"Suspendată",NOT(ISNUMBER(R362)),ISNUMBER(C362),Azi&gt;C362+3),"Investitorul nu a aprobat decizia în 3 zile (art. 19). ","")&amp;IF(AND(ISNUMBER(R362),ISNUMBER(C362),R362&gt;C362+3),"Aprobarea investitorului a venit după 3 zile. ","")&amp;IF(AND(Q362="Admisă",N(W362)&gt;0),N(W362)&amp;" constatări încă deschise: urmărește remedierea. ","")&amp;IF(AND(ISNUMBER(Y362),Azi&gt;=N(X362)-60,Azi&lt;=N(Y362)),"Garanția expiră: organizează recepția finală până la "&amp;RIGHT("0"&amp;DAY(Y362),2)&amp;"."&amp;RIGHT("0"&amp;MONTH(Y362),2)&amp;"."&amp;YEAR(Y362)&amp;". ","")))</f>
        <v/>
      </c>
    </row>
    <row r="363" spans="2:27" x14ac:dyDescent="0.2">
      <c r="B363" s="18"/>
      <c r="C363" s="19"/>
      <c r="D363" s="14"/>
      <c r="E363" s="14"/>
      <c r="F363" s="14"/>
      <c r="G363" s="14"/>
      <c r="H363" s="14"/>
      <c r="I363" s="14"/>
      <c r="J363" s="14"/>
      <c r="K363" s="14"/>
      <c r="L363" s="19"/>
      <c r="M363" s="19"/>
      <c r="N363" s="14"/>
      <c r="O363" s="20"/>
      <c r="P363" s="21"/>
      <c r="Q363" s="22"/>
      <c r="R363" s="19"/>
      <c r="S363" s="15"/>
      <c r="T363" s="14"/>
      <c r="U363" s="23" t="str">
        <f t="shared" si="20"/>
        <v/>
      </c>
      <c r="V363" s="23" t="str">
        <f t="shared" si="21"/>
        <v/>
      </c>
      <c r="W363" s="24" t="str">
        <f>IF(B363="","",COUNTIFS(Constatări!$B$5:$B$1004,B363,Constatări!$K$5:$K$1004,"&lt;&gt;Remediat"))</f>
        <v/>
      </c>
      <c r="X363" s="25" t="str">
        <f t="shared" si="22"/>
        <v/>
      </c>
      <c r="Y363" s="25" t="str">
        <f t="shared" si="23"/>
        <v/>
      </c>
      <c r="Z363" s="24" t="str">
        <f>IF(B363="","",COUNTIFS(Comisia!$B$5:$B$1004,B363,Comisia!$D$5:$D$1004,"&lt;&gt;Invitat"))</f>
        <v/>
      </c>
      <c r="AA363" s="17" t="str">
        <f>IF(B363="","",TRIM(IF(COUNTIF($B$5:$B$504,B363)&gt;1,"Număr dublat. ","")&amp;IF(OR(E363="",J363=""),"Completează lucrarea și executantul. ","")&amp;IF(COUNTIFS(Comisia!$B$5:$B$1004,B363,Comisia!$D$5:$D$1004,"Președinte")&lt;&gt;1,"Comisia trebuie să aibă un președinte. ","")&amp;IF(AND(K363&lt;&gt;"",D363="La terminarea lucrărilor",N(Z363)&lt;3),"Comisia are mai puțin de 3 membri (HG 343/2017, art. 11). ","")&amp;IF(AND(Q363="Admisă",COUNTIFS(Constatări!$B$5:$B$1004,B363,Constatări!$K$5:$K$1004,"&lt;&gt;Remediat",Constatări!$F$5:$F$1004,"&lt;&gt;Minoră")&gt;0),"Recepția nu poate fi admisă cu defecte care afectează utilizarea nerezolvate (art. 18). ","")&amp;IF(AND(D363="De suspendare a recepției",Q363&lt;&gt;"Suspendată"),"La un PV de suspendare, decizia este «Suspendată». ","")&amp;IF(AND(Q363&lt;&gt;"",Q363&lt;&gt;"Suspendată",NOT(ISNUMBER(R363)),ISNUMBER(C363),Azi&gt;C363+3),"Investitorul nu a aprobat decizia în 3 zile (art. 19). ","")&amp;IF(AND(ISNUMBER(R363),ISNUMBER(C363),R363&gt;C363+3),"Aprobarea investitorului a venit după 3 zile. ","")&amp;IF(AND(Q363="Admisă",N(W363)&gt;0),N(W363)&amp;" constatări încă deschise: urmărește remedierea. ","")&amp;IF(AND(ISNUMBER(Y363),Azi&gt;=N(X363)-60,Azi&lt;=N(Y363)),"Garanția expiră: organizează recepția finală până la "&amp;RIGHT("0"&amp;DAY(Y363),2)&amp;"."&amp;RIGHT("0"&amp;MONTH(Y363),2)&amp;"."&amp;YEAR(Y363)&amp;". ","")))</f>
        <v/>
      </c>
    </row>
    <row r="364" spans="2:27" x14ac:dyDescent="0.2">
      <c r="B364" s="18"/>
      <c r="C364" s="19"/>
      <c r="D364" s="14"/>
      <c r="E364" s="14"/>
      <c r="F364" s="14"/>
      <c r="G364" s="14"/>
      <c r="H364" s="14"/>
      <c r="I364" s="14"/>
      <c r="J364" s="14"/>
      <c r="K364" s="14"/>
      <c r="L364" s="19"/>
      <c r="M364" s="19"/>
      <c r="N364" s="14"/>
      <c r="O364" s="20"/>
      <c r="P364" s="21"/>
      <c r="Q364" s="22"/>
      <c r="R364" s="19"/>
      <c r="S364" s="15"/>
      <c r="T364" s="14"/>
      <c r="U364" s="23" t="str">
        <f t="shared" si="20"/>
        <v/>
      </c>
      <c r="V364" s="23" t="str">
        <f t="shared" si="21"/>
        <v/>
      </c>
      <c r="W364" s="24" t="str">
        <f>IF(B364="","",COUNTIFS(Constatări!$B$5:$B$1004,B364,Constatări!$K$5:$K$1004,"&lt;&gt;Remediat"))</f>
        <v/>
      </c>
      <c r="X364" s="25" t="str">
        <f t="shared" si="22"/>
        <v/>
      </c>
      <c r="Y364" s="25" t="str">
        <f t="shared" si="23"/>
        <v/>
      </c>
      <c r="Z364" s="24" t="str">
        <f>IF(B364="","",COUNTIFS(Comisia!$B$5:$B$1004,B364,Comisia!$D$5:$D$1004,"&lt;&gt;Invitat"))</f>
        <v/>
      </c>
      <c r="AA364" s="17" t="str">
        <f>IF(B364="","",TRIM(IF(COUNTIF($B$5:$B$504,B364)&gt;1,"Număr dublat. ","")&amp;IF(OR(E364="",J364=""),"Completează lucrarea și executantul. ","")&amp;IF(COUNTIFS(Comisia!$B$5:$B$1004,B364,Comisia!$D$5:$D$1004,"Președinte")&lt;&gt;1,"Comisia trebuie să aibă un președinte. ","")&amp;IF(AND(K364&lt;&gt;"",D364="La terminarea lucrărilor",N(Z364)&lt;3),"Comisia are mai puțin de 3 membri (HG 343/2017, art. 11). ","")&amp;IF(AND(Q364="Admisă",COUNTIFS(Constatări!$B$5:$B$1004,B364,Constatări!$K$5:$K$1004,"&lt;&gt;Remediat",Constatări!$F$5:$F$1004,"&lt;&gt;Minoră")&gt;0),"Recepția nu poate fi admisă cu defecte care afectează utilizarea nerezolvate (art. 18). ","")&amp;IF(AND(D364="De suspendare a recepției",Q364&lt;&gt;"Suspendată"),"La un PV de suspendare, decizia este «Suspendată». ","")&amp;IF(AND(Q364&lt;&gt;"",Q364&lt;&gt;"Suspendată",NOT(ISNUMBER(R364)),ISNUMBER(C364),Azi&gt;C364+3),"Investitorul nu a aprobat decizia în 3 zile (art. 19). ","")&amp;IF(AND(ISNUMBER(R364),ISNUMBER(C364),R364&gt;C364+3),"Aprobarea investitorului a venit după 3 zile. ","")&amp;IF(AND(Q364="Admisă",N(W364)&gt;0),N(W364)&amp;" constatări încă deschise: urmărește remedierea. ","")&amp;IF(AND(ISNUMBER(Y364),Azi&gt;=N(X364)-60,Azi&lt;=N(Y364)),"Garanția expiră: organizează recepția finală până la "&amp;RIGHT("0"&amp;DAY(Y364),2)&amp;"."&amp;RIGHT("0"&amp;MONTH(Y364),2)&amp;"."&amp;YEAR(Y364)&amp;". ","")))</f>
        <v/>
      </c>
    </row>
    <row r="365" spans="2:27" x14ac:dyDescent="0.2">
      <c r="B365" s="18"/>
      <c r="C365" s="19"/>
      <c r="D365" s="14"/>
      <c r="E365" s="14"/>
      <c r="F365" s="14"/>
      <c r="G365" s="14"/>
      <c r="H365" s="14"/>
      <c r="I365" s="14"/>
      <c r="J365" s="14"/>
      <c r="K365" s="14"/>
      <c r="L365" s="19"/>
      <c r="M365" s="19"/>
      <c r="N365" s="14"/>
      <c r="O365" s="20"/>
      <c r="P365" s="21"/>
      <c r="Q365" s="22"/>
      <c r="R365" s="19"/>
      <c r="S365" s="15"/>
      <c r="T365" s="14"/>
      <c r="U365" s="23" t="str">
        <f t="shared" si="20"/>
        <v/>
      </c>
      <c r="V365" s="23" t="str">
        <f t="shared" si="21"/>
        <v/>
      </c>
      <c r="W365" s="24" t="str">
        <f>IF(B365="","",COUNTIFS(Constatări!$B$5:$B$1004,B365,Constatări!$K$5:$K$1004,"&lt;&gt;Remediat"))</f>
        <v/>
      </c>
      <c r="X365" s="25" t="str">
        <f t="shared" si="22"/>
        <v/>
      </c>
      <c r="Y365" s="25" t="str">
        <f t="shared" si="23"/>
        <v/>
      </c>
      <c r="Z365" s="24" t="str">
        <f>IF(B365="","",COUNTIFS(Comisia!$B$5:$B$1004,B365,Comisia!$D$5:$D$1004,"&lt;&gt;Invitat"))</f>
        <v/>
      </c>
      <c r="AA365" s="17" t="str">
        <f>IF(B365="","",TRIM(IF(COUNTIF($B$5:$B$504,B365)&gt;1,"Număr dublat. ","")&amp;IF(OR(E365="",J365=""),"Completează lucrarea și executantul. ","")&amp;IF(COUNTIFS(Comisia!$B$5:$B$1004,B365,Comisia!$D$5:$D$1004,"Președinte")&lt;&gt;1,"Comisia trebuie să aibă un președinte. ","")&amp;IF(AND(K365&lt;&gt;"",D365="La terminarea lucrărilor",N(Z365)&lt;3),"Comisia are mai puțin de 3 membri (HG 343/2017, art. 11). ","")&amp;IF(AND(Q365="Admisă",COUNTIFS(Constatări!$B$5:$B$1004,B365,Constatări!$K$5:$K$1004,"&lt;&gt;Remediat",Constatări!$F$5:$F$1004,"&lt;&gt;Minoră")&gt;0),"Recepția nu poate fi admisă cu defecte care afectează utilizarea nerezolvate (art. 18). ","")&amp;IF(AND(D365="De suspendare a recepției",Q365&lt;&gt;"Suspendată"),"La un PV de suspendare, decizia este «Suspendată». ","")&amp;IF(AND(Q365&lt;&gt;"",Q365&lt;&gt;"Suspendată",NOT(ISNUMBER(R365)),ISNUMBER(C365),Azi&gt;C365+3),"Investitorul nu a aprobat decizia în 3 zile (art. 19). ","")&amp;IF(AND(ISNUMBER(R365),ISNUMBER(C365),R365&gt;C365+3),"Aprobarea investitorului a venit după 3 zile. ","")&amp;IF(AND(Q365="Admisă",N(W365)&gt;0),N(W365)&amp;" constatări încă deschise: urmărește remedierea. ","")&amp;IF(AND(ISNUMBER(Y365),Azi&gt;=N(X365)-60,Azi&lt;=N(Y365)),"Garanția expiră: organizează recepția finală până la "&amp;RIGHT("0"&amp;DAY(Y365),2)&amp;"."&amp;RIGHT("0"&amp;MONTH(Y365),2)&amp;"."&amp;YEAR(Y365)&amp;". ","")))</f>
        <v/>
      </c>
    </row>
    <row r="366" spans="2:27" x14ac:dyDescent="0.2">
      <c r="B366" s="18"/>
      <c r="C366" s="19"/>
      <c r="D366" s="14"/>
      <c r="E366" s="14"/>
      <c r="F366" s="14"/>
      <c r="G366" s="14"/>
      <c r="H366" s="14"/>
      <c r="I366" s="14"/>
      <c r="J366" s="14"/>
      <c r="K366" s="14"/>
      <c r="L366" s="19"/>
      <c r="M366" s="19"/>
      <c r="N366" s="14"/>
      <c r="O366" s="20"/>
      <c r="P366" s="21"/>
      <c r="Q366" s="22"/>
      <c r="R366" s="19"/>
      <c r="S366" s="15"/>
      <c r="T366" s="14"/>
      <c r="U366" s="23" t="str">
        <f t="shared" si="20"/>
        <v/>
      </c>
      <c r="V366" s="23" t="str">
        <f t="shared" si="21"/>
        <v/>
      </c>
      <c r="W366" s="24" t="str">
        <f>IF(B366="","",COUNTIFS(Constatări!$B$5:$B$1004,B366,Constatări!$K$5:$K$1004,"&lt;&gt;Remediat"))</f>
        <v/>
      </c>
      <c r="X366" s="25" t="str">
        <f t="shared" si="22"/>
        <v/>
      </c>
      <c r="Y366" s="25" t="str">
        <f t="shared" si="23"/>
        <v/>
      </c>
      <c r="Z366" s="24" t="str">
        <f>IF(B366="","",COUNTIFS(Comisia!$B$5:$B$1004,B366,Comisia!$D$5:$D$1004,"&lt;&gt;Invitat"))</f>
        <v/>
      </c>
      <c r="AA366" s="17" t="str">
        <f>IF(B366="","",TRIM(IF(COUNTIF($B$5:$B$504,B366)&gt;1,"Număr dublat. ","")&amp;IF(OR(E366="",J366=""),"Completează lucrarea și executantul. ","")&amp;IF(COUNTIFS(Comisia!$B$5:$B$1004,B366,Comisia!$D$5:$D$1004,"Președinte")&lt;&gt;1,"Comisia trebuie să aibă un președinte. ","")&amp;IF(AND(K366&lt;&gt;"",D366="La terminarea lucrărilor",N(Z366)&lt;3),"Comisia are mai puțin de 3 membri (HG 343/2017, art. 11). ","")&amp;IF(AND(Q366="Admisă",COUNTIFS(Constatări!$B$5:$B$1004,B366,Constatări!$K$5:$K$1004,"&lt;&gt;Remediat",Constatări!$F$5:$F$1004,"&lt;&gt;Minoră")&gt;0),"Recepția nu poate fi admisă cu defecte care afectează utilizarea nerezolvate (art. 18). ","")&amp;IF(AND(D366="De suspendare a recepției",Q366&lt;&gt;"Suspendată"),"La un PV de suspendare, decizia este «Suspendată». ","")&amp;IF(AND(Q366&lt;&gt;"",Q366&lt;&gt;"Suspendată",NOT(ISNUMBER(R366)),ISNUMBER(C366),Azi&gt;C366+3),"Investitorul nu a aprobat decizia în 3 zile (art. 19). ","")&amp;IF(AND(ISNUMBER(R366),ISNUMBER(C366),R366&gt;C366+3),"Aprobarea investitorului a venit după 3 zile. ","")&amp;IF(AND(Q366="Admisă",N(W366)&gt;0),N(W366)&amp;" constatări încă deschise: urmărește remedierea. ","")&amp;IF(AND(ISNUMBER(Y366),Azi&gt;=N(X366)-60,Azi&lt;=N(Y366)),"Garanția expiră: organizează recepția finală până la "&amp;RIGHT("0"&amp;DAY(Y366),2)&amp;"."&amp;RIGHT("0"&amp;MONTH(Y366),2)&amp;"."&amp;YEAR(Y366)&amp;". ","")))</f>
        <v/>
      </c>
    </row>
    <row r="367" spans="2:27" x14ac:dyDescent="0.2">
      <c r="B367" s="18"/>
      <c r="C367" s="19"/>
      <c r="D367" s="14"/>
      <c r="E367" s="14"/>
      <c r="F367" s="14"/>
      <c r="G367" s="14"/>
      <c r="H367" s="14"/>
      <c r="I367" s="14"/>
      <c r="J367" s="14"/>
      <c r="K367" s="14"/>
      <c r="L367" s="19"/>
      <c r="M367" s="19"/>
      <c r="N367" s="14"/>
      <c r="O367" s="20"/>
      <c r="P367" s="21"/>
      <c r="Q367" s="22"/>
      <c r="R367" s="19"/>
      <c r="S367" s="15"/>
      <c r="T367" s="14"/>
      <c r="U367" s="23" t="str">
        <f t="shared" si="20"/>
        <v/>
      </c>
      <c r="V367" s="23" t="str">
        <f t="shared" si="21"/>
        <v/>
      </c>
      <c r="W367" s="24" t="str">
        <f>IF(B367="","",COUNTIFS(Constatări!$B$5:$B$1004,B367,Constatări!$K$5:$K$1004,"&lt;&gt;Remediat"))</f>
        <v/>
      </c>
      <c r="X367" s="25" t="str">
        <f t="shared" si="22"/>
        <v/>
      </c>
      <c r="Y367" s="25" t="str">
        <f t="shared" si="23"/>
        <v/>
      </c>
      <c r="Z367" s="24" t="str">
        <f>IF(B367="","",COUNTIFS(Comisia!$B$5:$B$1004,B367,Comisia!$D$5:$D$1004,"&lt;&gt;Invitat"))</f>
        <v/>
      </c>
      <c r="AA367" s="17" t="str">
        <f>IF(B367="","",TRIM(IF(COUNTIF($B$5:$B$504,B367)&gt;1,"Număr dublat. ","")&amp;IF(OR(E367="",J367=""),"Completează lucrarea și executantul. ","")&amp;IF(COUNTIFS(Comisia!$B$5:$B$1004,B367,Comisia!$D$5:$D$1004,"Președinte")&lt;&gt;1,"Comisia trebuie să aibă un președinte. ","")&amp;IF(AND(K367&lt;&gt;"",D367="La terminarea lucrărilor",N(Z367)&lt;3),"Comisia are mai puțin de 3 membri (HG 343/2017, art. 11). ","")&amp;IF(AND(Q367="Admisă",COUNTIFS(Constatări!$B$5:$B$1004,B367,Constatări!$K$5:$K$1004,"&lt;&gt;Remediat",Constatări!$F$5:$F$1004,"&lt;&gt;Minoră")&gt;0),"Recepția nu poate fi admisă cu defecte care afectează utilizarea nerezolvate (art. 18). ","")&amp;IF(AND(D367="De suspendare a recepției",Q367&lt;&gt;"Suspendată"),"La un PV de suspendare, decizia este «Suspendată». ","")&amp;IF(AND(Q367&lt;&gt;"",Q367&lt;&gt;"Suspendată",NOT(ISNUMBER(R367)),ISNUMBER(C367),Azi&gt;C367+3),"Investitorul nu a aprobat decizia în 3 zile (art. 19). ","")&amp;IF(AND(ISNUMBER(R367),ISNUMBER(C367),R367&gt;C367+3),"Aprobarea investitorului a venit după 3 zile. ","")&amp;IF(AND(Q367="Admisă",N(W367)&gt;0),N(W367)&amp;" constatări încă deschise: urmărește remedierea. ","")&amp;IF(AND(ISNUMBER(Y367),Azi&gt;=N(X367)-60,Azi&lt;=N(Y367)),"Garanția expiră: organizează recepția finală până la "&amp;RIGHT("0"&amp;DAY(Y367),2)&amp;"."&amp;RIGHT("0"&amp;MONTH(Y367),2)&amp;"."&amp;YEAR(Y367)&amp;". ","")))</f>
        <v/>
      </c>
    </row>
    <row r="368" spans="2:27" x14ac:dyDescent="0.2">
      <c r="B368" s="18"/>
      <c r="C368" s="19"/>
      <c r="D368" s="14"/>
      <c r="E368" s="14"/>
      <c r="F368" s="14"/>
      <c r="G368" s="14"/>
      <c r="H368" s="14"/>
      <c r="I368" s="14"/>
      <c r="J368" s="14"/>
      <c r="K368" s="14"/>
      <c r="L368" s="19"/>
      <c r="M368" s="19"/>
      <c r="N368" s="14"/>
      <c r="O368" s="20"/>
      <c r="P368" s="21"/>
      <c r="Q368" s="22"/>
      <c r="R368" s="19"/>
      <c r="S368" s="15"/>
      <c r="T368" s="14"/>
      <c r="U368" s="23" t="str">
        <f t="shared" si="20"/>
        <v/>
      </c>
      <c r="V368" s="23" t="str">
        <f t="shared" si="21"/>
        <v/>
      </c>
      <c r="W368" s="24" t="str">
        <f>IF(B368="","",COUNTIFS(Constatări!$B$5:$B$1004,B368,Constatări!$K$5:$K$1004,"&lt;&gt;Remediat"))</f>
        <v/>
      </c>
      <c r="X368" s="25" t="str">
        <f t="shared" si="22"/>
        <v/>
      </c>
      <c r="Y368" s="25" t="str">
        <f t="shared" si="23"/>
        <v/>
      </c>
      <c r="Z368" s="24" t="str">
        <f>IF(B368="","",COUNTIFS(Comisia!$B$5:$B$1004,B368,Comisia!$D$5:$D$1004,"&lt;&gt;Invitat"))</f>
        <v/>
      </c>
      <c r="AA368" s="17" t="str">
        <f>IF(B368="","",TRIM(IF(COUNTIF($B$5:$B$504,B368)&gt;1,"Număr dublat. ","")&amp;IF(OR(E368="",J368=""),"Completează lucrarea și executantul. ","")&amp;IF(COUNTIFS(Comisia!$B$5:$B$1004,B368,Comisia!$D$5:$D$1004,"Președinte")&lt;&gt;1,"Comisia trebuie să aibă un președinte. ","")&amp;IF(AND(K368&lt;&gt;"",D368="La terminarea lucrărilor",N(Z368)&lt;3),"Comisia are mai puțin de 3 membri (HG 343/2017, art. 11). ","")&amp;IF(AND(Q368="Admisă",COUNTIFS(Constatări!$B$5:$B$1004,B368,Constatări!$K$5:$K$1004,"&lt;&gt;Remediat",Constatări!$F$5:$F$1004,"&lt;&gt;Minoră")&gt;0),"Recepția nu poate fi admisă cu defecte care afectează utilizarea nerezolvate (art. 18). ","")&amp;IF(AND(D368="De suspendare a recepției",Q368&lt;&gt;"Suspendată"),"La un PV de suspendare, decizia este «Suspendată». ","")&amp;IF(AND(Q368&lt;&gt;"",Q368&lt;&gt;"Suspendată",NOT(ISNUMBER(R368)),ISNUMBER(C368),Azi&gt;C368+3),"Investitorul nu a aprobat decizia în 3 zile (art. 19). ","")&amp;IF(AND(ISNUMBER(R368),ISNUMBER(C368),R368&gt;C368+3),"Aprobarea investitorului a venit după 3 zile. ","")&amp;IF(AND(Q368="Admisă",N(W368)&gt;0),N(W368)&amp;" constatări încă deschise: urmărește remedierea. ","")&amp;IF(AND(ISNUMBER(Y368),Azi&gt;=N(X368)-60,Azi&lt;=N(Y368)),"Garanția expiră: organizează recepția finală până la "&amp;RIGHT("0"&amp;DAY(Y368),2)&amp;"."&amp;RIGHT("0"&amp;MONTH(Y368),2)&amp;"."&amp;YEAR(Y368)&amp;". ","")))</f>
        <v/>
      </c>
    </row>
    <row r="369" spans="2:27" x14ac:dyDescent="0.2">
      <c r="B369" s="18"/>
      <c r="C369" s="19"/>
      <c r="D369" s="14"/>
      <c r="E369" s="14"/>
      <c r="F369" s="14"/>
      <c r="G369" s="14"/>
      <c r="H369" s="14"/>
      <c r="I369" s="14"/>
      <c r="J369" s="14"/>
      <c r="K369" s="14"/>
      <c r="L369" s="19"/>
      <c r="M369" s="19"/>
      <c r="N369" s="14"/>
      <c r="O369" s="20"/>
      <c r="P369" s="21"/>
      <c r="Q369" s="22"/>
      <c r="R369" s="19"/>
      <c r="S369" s="15"/>
      <c r="T369" s="14"/>
      <c r="U369" s="23" t="str">
        <f t="shared" si="20"/>
        <v/>
      </c>
      <c r="V369" s="23" t="str">
        <f t="shared" si="21"/>
        <v/>
      </c>
      <c r="W369" s="24" t="str">
        <f>IF(B369="","",COUNTIFS(Constatări!$B$5:$B$1004,B369,Constatări!$K$5:$K$1004,"&lt;&gt;Remediat"))</f>
        <v/>
      </c>
      <c r="X369" s="25" t="str">
        <f t="shared" si="22"/>
        <v/>
      </c>
      <c r="Y369" s="25" t="str">
        <f t="shared" si="23"/>
        <v/>
      </c>
      <c r="Z369" s="24" t="str">
        <f>IF(B369="","",COUNTIFS(Comisia!$B$5:$B$1004,B369,Comisia!$D$5:$D$1004,"&lt;&gt;Invitat"))</f>
        <v/>
      </c>
      <c r="AA369" s="17" t="str">
        <f>IF(B369="","",TRIM(IF(COUNTIF($B$5:$B$504,B369)&gt;1,"Număr dublat. ","")&amp;IF(OR(E369="",J369=""),"Completează lucrarea și executantul. ","")&amp;IF(COUNTIFS(Comisia!$B$5:$B$1004,B369,Comisia!$D$5:$D$1004,"Președinte")&lt;&gt;1,"Comisia trebuie să aibă un președinte. ","")&amp;IF(AND(K369&lt;&gt;"",D369="La terminarea lucrărilor",N(Z369)&lt;3),"Comisia are mai puțin de 3 membri (HG 343/2017, art. 11). ","")&amp;IF(AND(Q369="Admisă",COUNTIFS(Constatări!$B$5:$B$1004,B369,Constatări!$K$5:$K$1004,"&lt;&gt;Remediat",Constatări!$F$5:$F$1004,"&lt;&gt;Minoră")&gt;0),"Recepția nu poate fi admisă cu defecte care afectează utilizarea nerezolvate (art. 18). ","")&amp;IF(AND(D369="De suspendare a recepției",Q369&lt;&gt;"Suspendată"),"La un PV de suspendare, decizia este «Suspendată». ","")&amp;IF(AND(Q369&lt;&gt;"",Q369&lt;&gt;"Suspendată",NOT(ISNUMBER(R369)),ISNUMBER(C369),Azi&gt;C369+3),"Investitorul nu a aprobat decizia în 3 zile (art. 19). ","")&amp;IF(AND(ISNUMBER(R369),ISNUMBER(C369),R369&gt;C369+3),"Aprobarea investitorului a venit după 3 zile. ","")&amp;IF(AND(Q369="Admisă",N(W369)&gt;0),N(W369)&amp;" constatări încă deschise: urmărește remedierea. ","")&amp;IF(AND(ISNUMBER(Y369),Azi&gt;=N(X369)-60,Azi&lt;=N(Y369)),"Garanția expiră: organizează recepția finală până la "&amp;RIGHT("0"&amp;DAY(Y369),2)&amp;"."&amp;RIGHT("0"&amp;MONTH(Y369),2)&amp;"."&amp;YEAR(Y369)&amp;". ","")))</f>
        <v/>
      </c>
    </row>
    <row r="370" spans="2:27" x14ac:dyDescent="0.2">
      <c r="B370" s="18"/>
      <c r="C370" s="19"/>
      <c r="D370" s="14"/>
      <c r="E370" s="14"/>
      <c r="F370" s="14"/>
      <c r="G370" s="14"/>
      <c r="H370" s="14"/>
      <c r="I370" s="14"/>
      <c r="J370" s="14"/>
      <c r="K370" s="14"/>
      <c r="L370" s="19"/>
      <c r="M370" s="19"/>
      <c r="N370" s="14"/>
      <c r="O370" s="20"/>
      <c r="P370" s="21"/>
      <c r="Q370" s="22"/>
      <c r="R370" s="19"/>
      <c r="S370" s="15"/>
      <c r="T370" s="14"/>
      <c r="U370" s="23" t="str">
        <f t="shared" si="20"/>
        <v/>
      </c>
      <c r="V370" s="23" t="str">
        <f t="shared" si="21"/>
        <v/>
      </c>
      <c r="W370" s="24" t="str">
        <f>IF(B370="","",COUNTIFS(Constatări!$B$5:$B$1004,B370,Constatări!$K$5:$K$1004,"&lt;&gt;Remediat"))</f>
        <v/>
      </c>
      <c r="X370" s="25" t="str">
        <f t="shared" si="22"/>
        <v/>
      </c>
      <c r="Y370" s="25" t="str">
        <f t="shared" si="23"/>
        <v/>
      </c>
      <c r="Z370" s="24" t="str">
        <f>IF(B370="","",COUNTIFS(Comisia!$B$5:$B$1004,B370,Comisia!$D$5:$D$1004,"&lt;&gt;Invitat"))</f>
        <v/>
      </c>
      <c r="AA370" s="17" t="str">
        <f>IF(B370="","",TRIM(IF(COUNTIF($B$5:$B$504,B370)&gt;1,"Număr dublat. ","")&amp;IF(OR(E370="",J370=""),"Completează lucrarea și executantul. ","")&amp;IF(COUNTIFS(Comisia!$B$5:$B$1004,B370,Comisia!$D$5:$D$1004,"Președinte")&lt;&gt;1,"Comisia trebuie să aibă un președinte. ","")&amp;IF(AND(K370&lt;&gt;"",D370="La terminarea lucrărilor",N(Z370)&lt;3),"Comisia are mai puțin de 3 membri (HG 343/2017, art. 11). ","")&amp;IF(AND(Q370="Admisă",COUNTIFS(Constatări!$B$5:$B$1004,B370,Constatări!$K$5:$K$1004,"&lt;&gt;Remediat",Constatări!$F$5:$F$1004,"&lt;&gt;Minoră")&gt;0),"Recepția nu poate fi admisă cu defecte care afectează utilizarea nerezolvate (art. 18). ","")&amp;IF(AND(D370="De suspendare a recepției",Q370&lt;&gt;"Suspendată"),"La un PV de suspendare, decizia este «Suspendată». ","")&amp;IF(AND(Q370&lt;&gt;"",Q370&lt;&gt;"Suspendată",NOT(ISNUMBER(R370)),ISNUMBER(C370),Azi&gt;C370+3),"Investitorul nu a aprobat decizia în 3 zile (art. 19). ","")&amp;IF(AND(ISNUMBER(R370),ISNUMBER(C370),R370&gt;C370+3),"Aprobarea investitorului a venit după 3 zile. ","")&amp;IF(AND(Q370="Admisă",N(W370)&gt;0),N(W370)&amp;" constatări încă deschise: urmărește remedierea. ","")&amp;IF(AND(ISNUMBER(Y370),Azi&gt;=N(X370)-60,Azi&lt;=N(Y370)),"Garanția expiră: organizează recepția finală până la "&amp;RIGHT("0"&amp;DAY(Y370),2)&amp;"."&amp;RIGHT("0"&amp;MONTH(Y370),2)&amp;"."&amp;YEAR(Y370)&amp;". ","")))</f>
        <v/>
      </c>
    </row>
    <row r="371" spans="2:27" x14ac:dyDescent="0.2">
      <c r="B371" s="18"/>
      <c r="C371" s="19"/>
      <c r="D371" s="14"/>
      <c r="E371" s="14"/>
      <c r="F371" s="14"/>
      <c r="G371" s="14"/>
      <c r="H371" s="14"/>
      <c r="I371" s="14"/>
      <c r="J371" s="14"/>
      <c r="K371" s="14"/>
      <c r="L371" s="19"/>
      <c r="M371" s="19"/>
      <c r="N371" s="14"/>
      <c r="O371" s="20"/>
      <c r="P371" s="21"/>
      <c r="Q371" s="22"/>
      <c r="R371" s="19"/>
      <c r="S371" s="15"/>
      <c r="T371" s="14"/>
      <c r="U371" s="23" t="str">
        <f t="shared" si="20"/>
        <v/>
      </c>
      <c r="V371" s="23" t="str">
        <f t="shared" si="21"/>
        <v/>
      </c>
      <c r="W371" s="24" t="str">
        <f>IF(B371="","",COUNTIFS(Constatări!$B$5:$B$1004,B371,Constatări!$K$5:$K$1004,"&lt;&gt;Remediat"))</f>
        <v/>
      </c>
      <c r="X371" s="25" t="str">
        <f t="shared" si="22"/>
        <v/>
      </c>
      <c r="Y371" s="25" t="str">
        <f t="shared" si="23"/>
        <v/>
      </c>
      <c r="Z371" s="24" t="str">
        <f>IF(B371="","",COUNTIFS(Comisia!$B$5:$B$1004,B371,Comisia!$D$5:$D$1004,"&lt;&gt;Invitat"))</f>
        <v/>
      </c>
      <c r="AA371" s="17" t="str">
        <f>IF(B371="","",TRIM(IF(COUNTIF($B$5:$B$504,B371)&gt;1,"Număr dublat. ","")&amp;IF(OR(E371="",J371=""),"Completează lucrarea și executantul. ","")&amp;IF(COUNTIFS(Comisia!$B$5:$B$1004,B371,Comisia!$D$5:$D$1004,"Președinte")&lt;&gt;1,"Comisia trebuie să aibă un președinte. ","")&amp;IF(AND(K371&lt;&gt;"",D371="La terminarea lucrărilor",N(Z371)&lt;3),"Comisia are mai puțin de 3 membri (HG 343/2017, art. 11). ","")&amp;IF(AND(Q371="Admisă",COUNTIFS(Constatări!$B$5:$B$1004,B371,Constatări!$K$5:$K$1004,"&lt;&gt;Remediat",Constatări!$F$5:$F$1004,"&lt;&gt;Minoră")&gt;0),"Recepția nu poate fi admisă cu defecte care afectează utilizarea nerezolvate (art. 18). ","")&amp;IF(AND(D371="De suspendare a recepției",Q371&lt;&gt;"Suspendată"),"La un PV de suspendare, decizia este «Suspendată». ","")&amp;IF(AND(Q371&lt;&gt;"",Q371&lt;&gt;"Suspendată",NOT(ISNUMBER(R371)),ISNUMBER(C371),Azi&gt;C371+3),"Investitorul nu a aprobat decizia în 3 zile (art. 19). ","")&amp;IF(AND(ISNUMBER(R371),ISNUMBER(C371),R371&gt;C371+3),"Aprobarea investitorului a venit după 3 zile. ","")&amp;IF(AND(Q371="Admisă",N(W371)&gt;0),N(W371)&amp;" constatări încă deschise: urmărește remedierea. ","")&amp;IF(AND(ISNUMBER(Y371),Azi&gt;=N(X371)-60,Azi&lt;=N(Y371)),"Garanția expiră: organizează recepția finală până la "&amp;RIGHT("0"&amp;DAY(Y371),2)&amp;"."&amp;RIGHT("0"&amp;MONTH(Y371),2)&amp;"."&amp;YEAR(Y371)&amp;". ","")))</f>
        <v/>
      </c>
    </row>
    <row r="372" spans="2:27" x14ac:dyDescent="0.2">
      <c r="B372" s="18"/>
      <c r="C372" s="19"/>
      <c r="D372" s="14"/>
      <c r="E372" s="14"/>
      <c r="F372" s="14"/>
      <c r="G372" s="14"/>
      <c r="H372" s="14"/>
      <c r="I372" s="14"/>
      <c r="J372" s="14"/>
      <c r="K372" s="14"/>
      <c r="L372" s="19"/>
      <c r="M372" s="19"/>
      <c r="N372" s="14"/>
      <c r="O372" s="20"/>
      <c r="P372" s="21"/>
      <c r="Q372" s="22"/>
      <c r="R372" s="19"/>
      <c r="S372" s="15"/>
      <c r="T372" s="14"/>
      <c r="U372" s="23" t="str">
        <f t="shared" si="20"/>
        <v/>
      </c>
      <c r="V372" s="23" t="str">
        <f t="shared" si="21"/>
        <v/>
      </c>
      <c r="W372" s="24" t="str">
        <f>IF(B372="","",COUNTIFS(Constatări!$B$5:$B$1004,B372,Constatări!$K$5:$K$1004,"&lt;&gt;Remediat"))</f>
        <v/>
      </c>
      <c r="X372" s="25" t="str">
        <f t="shared" si="22"/>
        <v/>
      </c>
      <c r="Y372" s="25" t="str">
        <f t="shared" si="23"/>
        <v/>
      </c>
      <c r="Z372" s="24" t="str">
        <f>IF(B372="","",COUNTIFS(Comisia!$B$5:$B$1004,B372,Comisia!$D$5:$D$1004,"&lt;&gt;Invitat"))</f>
        <v/>
      </c>
      <c r="AA372" s="17" t="str">
        <f>IF(B372="","",TRIM(IF(COUNTIF($B$5:$B$504,B372)&gt;1,"Număr dublat. ","")&amp;IF(OR(E372="",J372=""),"Completează lucrarea și executantul. ","")&amp;IF(COUNTIFS(Comisia!$B$5:$B$1004,B372,Comisia!$D$5:$D$1004,"Președinte")&lt;&gt;1,"Comisia trebuie să aibă un președinte. ","")&amp;IF(AND(K372&lt;&gt;"",D372="La terminarea lucrărilor",N(Z372)&lt;3),"Comisia are mai puțin de 3 membri (HG 343/2017, art. 11). ","")&amp;IF(AND(Q372="Admisă",COUNTIFS(Constatări!$B$5:$B$1004,B372,Constatări!$K$5:$K$1004,"&lt;&gt;Remediat",Constatări!$F$5:$F$1004,"&lt;&gt;Minoră")&gt;0),"Recepția nu poate fi admisă cu defecte care afectează utilizarea nerezolvate (art. 18). ","")&amp;IF(AND(D372="De suspendare a recepției",Q372&lt;&gt;"Suspendată"),"La un PV de suspendare, decizia este «Suspendată». ","")&amp;IF(AND(Q372&lt;&gt;"",Q372&lt;&gt;"Suspendată",NOT(ISNUMBER(R372)),ISNUMBER(C372),Azi&gt;C372+3),"Investitorul nu a aprobat decizia în 3 zile (art. 19). ","")&amp;IF(AND(ISNUMBER(R372),ISNUMBER(C372),R372&gt;C372+3),"Aprobarea investitorului a venit după 3 zile. ","")&amp;IF(AND(Q372="Admisă",N(W372)&gt;0),N(W372)&amp;" constatări încă deschise: urmărește remedierea. ","")&amp;IF(AND(ISNUMBER(Y372),Azi&gt;=N(X372)-60,Azi&lt;=N(Y372)),"Garanția expiră: organizează recepția finală până la "&amp;RIGHT("0"&amp;DAY(Y372),2)&amp;"."&amp;RIGHT("0"&amp;MONTH(Y372),2)&amp;"."&amp;YEAR(Y372)&amp;". ","")))</f>
        <v/>
      </c>
    </row>
    <row r="373" spans="2:27" x14ac:dyDescent="0.2">
      <c r="B373" s="18"/>
      <c r="C373" s="19"/>
      <c r="D373" s="14"/>
      <c r="E373" s="14"/>
      <c r="F373" s="14"/>
      <c r="G373" s="14"/>
      <c r="H373" s="14"/>
      <c r="I373" s="14"/>
      <c r="J373" s="14"/>
      <c r="K373" s="14"/>
      <c r="L373" s="19"/>
      <c r="M373" s="19"/>
      <c r="N373" s="14"/>
      <c r="O373" s="20"/>
      <c r="P373" s="21"/>
      <c r="Q373" s="22"/>
      <c r="R373" s="19"/>
      <c r="S373" s="15"/>
      <c r="T373" s="14"/>
      <c r="U373" s="23" t="str">
        <f t="shared" si="20"/>
        <v/>
      </c>
      <c r="V373" s="23" t="str">
        <f t="shared" si="21"/>
        <v/>
      </c>
      <c r="W373" s="24" t="str">
        <f>IF(B373="","",COUNTIFS(Constatări!$B$5:$B$1004,B373,Constatări!$K$5:$K$1004,"&lt;&gt;Remediat"))</f>
        <v/>
      </c>
      <c r="X373" s="25" t="str">
        <f t="shared" si="22"/>
        <v/>
      </c>
      <c r="Y373" s="25" t="str">
        <f t="shared" si="23"/>
        <v/>
      </c>
      <c r="Z373" s="24" t="str">
        <f>IF(B373="","",COUNTIFS(Comisia!$B$5:$B$1004,B373,Comisia!$D$5:$D$1004,"&lt;&gt;Invitat"))</f>
        <v/>
      </c>
      <c r="AA373" s="17" t="str">
        <f>IF(B373="","",TRIM(IF(COUNTIF($B$5:$B$504,B373)&gt;1,"Număr dublat. ","")&amp;IF(OR(E373="",J373=""),"Completează lucrarea și executantul. ","")&amp;IF(COUNTIFS(Comisia!$B$5:$B$1004,B373,Comisia!$D$5:$D$1004,"Președinte")&lt;&gt;1,"Comisia trebuie să aibă un președinte. ","")&amp;IF(AND(K373&lt;&gt;"",D373="La terminarea lucrărilor",N(Z373)&lt;3),"Comisia are mai puțin de 3 membri (HG 343/2017, art. 11). ","")&amp;IF(AND(Q373="Admisă",COUNTIFS(Constatări!$B$5:$B$1004,B373,Constatări!$K$5:$K$1004,"&lt;&gt;Remediat",Constatări!$F$5:$F$1004,"&lt;&gt;Minoră")&gt;0),"Recepția nu poate fi admisă cu defecte care afectează utilizarea nerezolvate (art. 18). ","")&amp;IF(AND(D373="De suspendare a recepției",Q373&lt;&gt;"Suspendată"),"La un PV de suspendare, decizia este «Suspendată». ","")&amp;IF(AND(Q373&lt;&gt;"",Q373&lt;&gt;"Suspendată",NOT(ISNUMBER(R373)),ISNUMBER(C373),Azi&gt;C373+3),"Investitorul nu a aprobat decizia în 3 zile (art. 19). ","")&amp;IF(AND(ISNUMBER(R373),ISNUMBER(C373),R373&gt;C373+3),"Aprobarea investitorului a venit după 3 zile. ","")&amp;IF(AND(Q373="Admisă",N(W373)&gt;0),N(W373)&amp;" constatări încă deschise: urmărește remedierea. ","")&amp;IF(AND(ISNUMBER(Y373),Azi&gt;=N(X373)-60,Azi&lt;=N(Y373)),"Garanția expiră: organizează recepția finală până la "&amp;RIGHT("0"&amp;DAY(Y373),2)&amp;"."&amp;RIGHT("0"&amp;MONTH(Y373),2)&amp;"."&amp;YEAR(Y373)&amp;". ","")))</f>
        <v/>
      </c>
    </row>
    <row r="374" spans="2:27" x14ac:dyDescent="0.2">
      <c r="B374" s="18"/>
      <c r="C374" s="19"/>
      <c r="D374" s="14"/>
      <c r="E374" s="14"/>
      <c r="F374" s="14"/>
      <c r="G374" s="14"/>
      <c r="H374" s="14"/>
      <c r="I374" s="14"/>
      <c r="J374" s="14"/>
      <c r="K374" s="14"/>
      <c r="L374" s="19"/>
      <c r="M374" s="19"/>
      <c r="N374" s="14"/>
      <c r="O374" s="20"/>
      <c r="P374" s="21"/>
      <c r="Q374" s="22"/>
      <c r="R374" s="19"/>
      <c r="S374" s="15"/>
      <c r="T374" s="14"/>
      <c r="U374" s="23" t="str">
        <f t="shared" si="20"/>
        <v/>
      </c>
      <c r="V374" s="23" t="str">
        <f t="shared" si="21"/>
        <v/>
      </c>
      <c r="W374" s="24" t="str">
        <f>IF(B374="","",COUNTIFS(Constatări!$B$5:$B$1004,B374,Constatări!$K$5:$K$1004,"&lt;&gt;Remediat"))</f>
        <v/>
      </c>
      <c r="X374" s="25" t="str">
        <f t="shared" si="22"/>
        <v/>
      </c>
      <c r="Y374" s="25" t="str">
        <f t="shared" si="23"/>
        <v/>
      </c>
      <c r="Z374" s="24" t="str">
        <f>IF(B374="","",COUNTIFS(Comisia!$B$5:$B$1004,B374,Comisia!$D$5:$D$1004,"&lt;&gt;Invitat"))</f>
        <v/>
      </c>
      <c r="AA374" s="17" t="str">
        <f>IF(B374="","",TRIM(IF(COUNTIF($B$5:$B$504,B374)&gt;1,"Număr dublat. ","")&amp;IF(OR(E374="",J374=""),"Completează lucrarea și executantul. ","")&amp;IF(COUNTIFS(Comisia!$B$5:$B$1004,B374,Comisia!$D$5:$D$1004,"Președinte")&lt;&gt;1,"Comisia trebuie să aibă un președinte. ","")&amp;IF(AND(K374&lt;&gt;"",D374="La terminarea lucrărilor",N(Z374)&lt;3),"Comisia are mai puțin de 3 membri (HG 343/2017, art. 11). ","")&amp;IF(AND(Q374="Admisă",COUNTIFS(Constatări!$B$5:$B$1004,B374,Constatări!$K$5:$K$1004,"&lt;&gt;Remediat",Constatări!$F$5:$F$1004,"&lt;&gt;Minoră")&gt;0),"Recepția nu poate fi admisă cu defecte care afectează utilizarea nerezolvate (art. 18). ","")&amp;IF(AND(D374="De suspendare a recepției",Q374&lt;&gt;"Suspendată"),"La un PV de suspendare, decizia este «Suspendată». ","")&amp;IF(AND(Q374&lt;&gt;"",Q374&lt;&gt;"Suspendată",NOT(ISNUMBER(R374)),ISNUMBER(C374),Azi&gt;C374+3),"Investitorul nu a aprobat decizia în 3 zile (art. 19). ","")&amp;IF(AND(ISNUMBER(R374),ISNUMBER(C374),R374&gt;C374+3),"Aprobarea investitorului a venit după 3 zile. ","")&amp;IF(AND(Q374="Admisă",N(W374)&gt;0),N(W374)&amp;" constatări încă deschise: urmărește remedierea. ","")&amp;IF(AND(ISNUMBER(Y374),Azi&gt;=N(X374)-60,Azi&lt;=N(Y374)),"Garanția expiră: organizează recepția finală până la "&amp;RIGHT("0"&amp;DAY(Y374),2)&amp;"."&amp;RIGHT("0"&amp;MONTH(Y374),2)&amp;"."&amp;YEAR(Y374)&amp;". ","")))</f>
        <v/>
      </c>
    </row>
    <row r="375" spans="2:27" x14ac:dyDescent="0.2">
      <c r="B375" s="18"/>
      <c r="C375" s="19"/>
      <c r="D375" s="14"/>
      <c r="E375" s="14"/>
      <c r="F375" s="14"/>
      <c r="G375" s="14"/>
      <c r="H375" s="14"/>
      <c r="I375" s="14"/>
      <c r="J375" s="14"/>
      <c r="K375" s="14"/>
      <c r="L375" s="19"/>
      <c r="M375" s="19"/>
      <c r="N375" s="14"/>
      <c r="O375" s="20"/>
      <c r="P375" s="21"/>
      <c r="Q375" s="22"/>
      <c r="R375" s="19"/>
      <c r="S375" s="15"/>
      <c r="T375" s="14"/>
      <c r="U375" s="23" t="str">
        <f t="shared" si="20"/>
        <v/>
      </c>
      <c r="V375" s="23" t="str">
        <f t="shared" si="21"/>
        <v/>
      </c>
      <c r="W375" s="24" t="str">
        <f>IF(B375="","",COUNTIFS(Constatări!$B$5:$B$1004,B375,Constatări!$K$5:$K$1004,"&lt;&gt;Remediat"))</f>
        <v/>
      </c>
      <c r="X375" s="25" t="str">
        <f t="shared" si="22"/>
        <v/>
      </c>
      <c r="Y375" s="25" t="str">
        <f t="shared" si="23"/>
        <v/>
      </c>
      <c r="Z375" s="24" t="str">
        <f>IF(B375="","",COUNTIFS(Comisia!$B$5:$B$1004,B375,Comisia!$D$5:$D$1004,"&lt;&gt;Invitat"))</f>
        <v/>
      </c>
      <c r="AA375" s="17" t="str">
        <f>IF(B375="","",TRIM(IF(COUNTIF($B$5:$B$504,B375)&gt;1,"Număr dublat. ","")&amp;IF(OR(E375="",J375=""),"Completează lucrarea și executantul. ","")&amp;IF(COUNTIFS(Comisia!$B$5:$B$1004,B375,Comisia!$D$5:$D$1004,"Președinte")&lt;&gt;1,"Comisia trebuie să aibă un președinte. ","")&amp;IF(AND(K375&lt;&gt;"",D375="La terminarea lucrărilor",N(Z375)&lt;3),"Comisia are mai puțin de 3 membri (HG 343/2017, art. 11). ","")&amp;IF(AND(Q375="Admisă",COUNTIFS(Constatări!$B$5:$B$1004,B375,Constatări!$K$5:$K$1004,"&lt;&gt;Remediat",Constatări!$F$5:$F$1004,"&lt;&gt;Minoră")&gt;0),"Recepția nu poate fi admisă cu defecte care afectează utilizarea nerezolvate (art. 18). ","")&amp;IF(AND(D375="De suspendare a recepției",Q375&lt;&gt;"Suspendată"),"La un PV de suspendare, decizia este «Suspendată». ","")&amp;IF(AND(Q375&lt;&gt;"",Q375&lt;&gt;"Suspendată",NOT(ISNUMBER(R375)),ISNUMBER(C375),Azi&gt;C375+3),"Investitorul nu a aprobat decizia în 3 zile (art. 19). ","")&amp;IF(AND(ISNUMBER(R375),ISNUMBER(C375),R375&gt;C375+3),"Aprobarea investitorului a venit după 3 zile. ","")&amp;IF(AND(Q375="Admisă",N(W375)&gt;0),N(W375)&amp;" constatări încă deschise: urmărește remedierea. ","")&amp;IF(AND(ISNUMBER(Y375),Azi&gt;=N(X375)-60,Azi&lt;=N(Y375)),"Garanția expiră: organizează recepția finală până la "&amp;RIGHT("0"&amp;DAY(Y375),2)&amp;"."&amp;RIGHT("0"&amp;MONTH(Y375),2)&amp;"."&amp;YEAR(Y375)&amp;". ","")))</f>
        <v/>
      </c>
    </row>
    <row r="376" spans="2:27" x14ac:dyDescent="0.2">
      <c r="B376" s="18"/>
      <c r="C376" s="19"/>
      <c r="D376" s="14"/>
      <c r="E376" s="14"/>
      <c r="F376" s="14"/>
      <c r="G376" s="14"/>
      <c r="H376" s="14"/>
      <c r="I376" s="14"/>
      <c r="J376" s="14"/>
      <c r="K376" s="14"/>
      <c r="L376" s="19"/>
      <c r="M376" s="19"/>
      <c r="N376" s="14"/>
      <c r="O376" s="20"/>
      <c r="P376" s="21"/>
      <c r="Q376" s="22"/>
      <c r="R376" s="19"/>
      <c r="S376" s="15"/>
      <c r="T376" s="14"/>
      <c r="U376" s="23" t="str">
        <f t="shared" si="20"/>
        <v/>
      </c>
      <c r="V376" s="23" t="str">
        <f t="shared" si="21"/>
        <v/>
      </c>
      <c r="W376" s="24" t="str">
        <f>IF(B376="","",COUNTIFS(Constatări!$B$5:$B$1004,B376,Constatări!$K$5:$K$1004,"&lt;&gt;Remediat"))</f>
        <v/>
      </c>
      <c r="X376" s="25" t="str">
        <f t="shared" si="22"/>
        <v/>
      </c>
      <c r="Y376" s="25" t="str">
        <f t="shared" si="23"/>
        <v/>
      </c>
      <c r="Z376" s="24" t="str">
        <f>IF(B376="","",COUNTIFS(Comisia!$B$5:$B$1004,B376,Comisia!$D$5:$D$1004,"&lt;&gt;Invitat"))</f>
        <v/>
      </c>
      <c r="AA376" s="17" t="str">
        <f>IF(B376="","",TRIM(IF(COUNTIF($B$5:$B$504,B376)&gt;1,"Număr dublat. ","")&amp;IF(OR(E376="",J376=""),"Completează lucrarea și executantul. ","")&amp;IF(COUNTIFS(Comisia!$B$5:$B$1004,B376,Comisia!$D$5:$D$1004,"Președinte")&lt;&gt;1,"Comisia trebuie să aibă un președinte. ","")&amp;IF(AND(K376&lt;&gt;"",D376="La terminarea lucrărilor",N(Z376)&lt;3),"Comisia are mai puțin de 3 membri (HG 343/2017, art. 11). ","")&amp;IF(AND(Q376="Admisă",COUNTIFS(Constatări!$B$5:$B$1004,B376,Constatări!$K$5:$K$1004,"&lt;&gt;Remediat",Constatări!$F$5:$F$1004,"&lt;&gt;Minoră")&gt;0),"Recepția nu poate fi admisă cu defecte care afectează utilizarea nerezolvate (art. 18). ","")&amp;IF(AND(D376="De suspendare a recepției",Q376&lt;&gt;"Suspendată"),"La un PV de suspendare, decizia este «Suspendată». ","")&amp;IF(AND(Q376&lt;&gt;"",Q376&lt;&gt;"Suspendată",NOT(ISNUMBER(R376)),ISNUMBER(C376),Azi&gt;C376+3),"Investitorul nu a aprobat decizia în 3 zile (art. 19). ","")&amp;IF(AND(ISNUMBER(R376),ISNUMBER(C376),R376&gt;C376+3),"Aprobarea investitorului a venit după 3 zile. ","")&amp;IF(AND(Q376="Admisă",N(W376)&gt;0),N(W376)&amp;" constatări încă deschise: urmărește remedierea. ","")&amp;IF(AND(ISNUMBER(Y376),Azi&gt;=N(X376)-60,Azi&lt;=N(Y376)),"Garanția expiră: organizează recepția finală până la "&amp;RIGHT("0"&amp;DAY(Y376),2)&amp;"."&amp;RIGHT("0"&amp;MONTH(Y376),2)&amp;"."&amp;YEAR(Y376)&amp;". ","")))</f>
        <v/>
      </c>
    </row>
    <row r="377" spans="2:27" x14ac:dyDescent="0.2">
      <c r="B377" s="18"/>
      <c r="C377" s="19"/>
      <c r="D377" s="14"/>
      <c r="E377" s="14"/>
      <c r="F377" s="14"/>
      <c r="G377" s="14"/>
      <c r="H377" s="14"/>
      <c r="I377" s="14"/>
      <c r="J377" s="14"/>
      <c r="K377" s="14"/>
      <c r="L377" s="19"/>
      <c r="M377" s="19"/>
      <c r="N377" s="14"/>
      <c r="O377" s="20"/>
      <c r="P377" s="21"/>
      <c r="Q377" s="22"/>
      <c r="R377" s="19"/>
      <c r="S377" s="15"/>
      <c r="T377" s="14"/>
      <c r="U377" s="23" t="str">
        <f t="shared" si="20"/>
        <v/>
      </c>
      <c r="V377" s="23" t="str">
        <f t="shared" si="21"/>
        <v/>
      </c>
      <c r="W377" s="24" t="str">
        <f>IF(B377="","",COUNTIFS(Constatări!$B$5:$B$1004,B377,Constatări!$K$5:$K$1004,"&lt;&gt;Remediat"))</f>
        <v/>
      </c>
      <c r="X377" s="25" t="str">
        <f t="shared" si="22"/>
        <v/>
      </c>
      <c r="Y377" s="25" t="str">
        <f t="shared" si="23"/>
        <v/>
      </c>
      <c r="Z377" s="24" t="str">
        <f>IF(B377="","",COUNTIFS(Comisia!$B$5:$B$1004,B377,Comisia!$D$5:$D$1004,"&lt;&gt;Invitat"))</f>
        <v/>
      </c>
      <c r="AA377" s="17" t="str">
        <f>IF(B377="","",TRIM(IF(COUNTIF($B$5:$B$504,B377)&gt;1,"Număr dublat. ","")&amp;IF(OR(E377="",J377=""),"Completează lucrarea și executantul. ","")&amp;IF(COUNTIFS(Comisia!$B$5:$B$1004,B377,Comisia!$D$5:$D$1004,"Președinte")&lt;&gt;1,"Comisia trebuie să aibă un președinte. ","")&amp;IF(AND(K377&lt;&gt;"",D377="La terminarea lucrărilor",N(Z377)&lt;3),"Comisia are mai puțin de 3 membri (HG 343/2017, art. 11). ","")&amp;IF(AND(Q377="Admisă",COUNTIFS(Constatări!$B$5:$B$1004,B377,Constatări!$K$5:$K$1004,"&lt;&gt;Remediat",Constatări!$F$5:$F$1004,"&lt;&gt;Minoră")&gt;0),"Recepția nu poate fi admisă cu defecte care afectează utilizarea nerezolvate (art. 18). ","")&amp;IF(AND(D377="De suspendare a recepției",Q377&lt;&gt;"Suspendată"),"La un PV de suspendare, decizia este «Suspendată». ","")&amp;IF(AND(Q377&lt;&gt;"",Q377&lt;&gt;"Suspendată",NOT(ISNUMBER(R377)),ISNUMBER(C377),Azi&gt;C377+3),"Investitorul nu a aprobat decizia în 3 zile (art. 19). ","")&amp;IF(AND(ISNUMBER(R377),ISNUMBER(C377),R377&gt;C377+3),"Aprobarea investitorului a venit după 3 zile. ","")&amp;IF(AND(Q377="Admisă",N(W377)&gt;0),N(W377)&amp;" constatări încă deschise: urmărește remedierea. ","")&amp;IF(AND(ISNUMBER(Y377),Azi&gt;=N(X377)-60,Azi&lt;=N(Y377)),"Garanția expiră: organizează recepția finală până la "&amp;RIGHT("0"&amp;DAY(Y377),2)&amp;"."&amp;RIGHT("0"&amp;MONTH(Y377),2)&amp;"."&amp;YEAR(Y377)&amp;". ","")))</f>
        <v/>
      </c>
    </row>
    <row r="378" spans="2:27" x14ac:dyDescent="0.2">
      <c r="B378" s="18"/>
      <c r="C378" s="19"/>
      <c r="D378" s="14"/>
      <c r="E378" s="14"/>
      <c r="F378" s="14"/>
      <c r="G378" s="14"/>
      <c r="H378" s="14"/>
      <c r="I378" s="14"/>
      <c r="J378" s="14"/>
      <c r="K378" s="14"/>
      <c r="L378" s="19"/>
      <c r="M378" s="19"/>
      <c r="N378" s="14"/>
      <c r="O378" s="20"/>
      <c r="P378" s="21"/>
      <c r="Q378" s="22"/>
      <c r="R378" s="19"/>
      <c r="S378" s="15"/>
      <c r="T378" s="14"/>
      <c r="U378" s="23" t="str">
        <f t="shared" si="20"/>
        <v/>
      </c>
      <c r="V378" s="23" t="str">
        <f t="shared" si="21"/>
        <v/>
      </c>
      <c r="W378" s="24" t="str">
        <f>IF(B378="","",COUNTIFS(Constatări!$B$5:$B$1004,B378,Constatări!$K$5:$K$1004,"&lt;&gt;Remediat"))</f>
        <v/>
      </c>
      <c r="X378" s="25" t="str">
        <f t="shared" si="22"/>
        <v/>
      </c>
      <c r="Y378" s="25" t="str">
        <f t="shared" si="23"/>
        <v/>
      </c>
      <c r="Z378" s="24" t="str">
        <f>IF(B378="","",COUNTIFS(Comisia!$B$5:$B$1004,B378,Comisia!$D$5:$D$1004,"&lt;&gt;Invitat"))</f>
        <v/>
      </c>
      <c r="AA378" s="17" t="str">
        <f>IF(B378="","",TRIM(IF(COUNTIF($B$5:$B$504,B378)&gt;1,"Număr dublat. ","")&amp;IF(OR(E378="",J378=""),"Completează lucrarea și executantul. ","")&amp;IF(COUNTIFS(Comisia!$B$5:$B$1004,B378,Comisia!$D$5:$D$1004,"Președinte")&lt;&gt;1,"Comisia trebuie să aibă un președinte. ","")&amp;IF(AND(K378&lt;&gt;"",D378="La terminarea lucrărilor",N(Z378)&lt;3),"Comisia are mai puțin de 3 membri (HG 343/2017, art. 11). ","")&amp;IF(AND(Q378="Admisă",COUNTIFS(Constatări!$B$5:$B$1004,B378,Constatări!$K$5:$K$1004,"&lt;&gt;Remediat",Constatări!$F$5:$F$1004,"&lt;&gt;Minoră")&gt;0),"Recepția nu poate fi admisă cu defecte care afectează utilizarea nerezolvate (art. 18). ","")&amp;IF(AND(D378="De suspendare a recepției",Q378&lt;&gt;"Suspendată"),"La un PV de suspendare, decizia este «Suspendată». ","")&amp;IF(AND(Q378&lt;&gt;"",Q378&lt;&gt;"Suspendată",NOT(ISNUMBER(R378)),ISNUMBER(C378),Azi&gt;C378+3),"Investitorul nu a aprobat decizia în 3 zile (art. 19). ","")&amp;IF(AND(ISNUMBER(R378),ISNUMBER(C378),R378&gt;C378+3),"Aprobarea investitorului a venit după 3 zile. ","")&amp;IF(AND(Q378="Admisă",N(W378)&gt;0),N(W378)&amp;" constatări încă deschise: urmărește remedierea. ","")&amp;IF(AND(ISNUMBER(Y378),Azi&gt;=N(X378)-60,Azi&lt;=N(Y378)),"Garanția expiră: organizează recepția finală până la "&amp;RIGHT("0"&amp;DAY(Y378),2)&amp;"."&amp;RIGHT("0"&amp;MONTH(Y378),2)&amp;"."&amp;YEAR(Y378)&amp;". ","")))</f>
        <v/>
      </c>
    </row>
    <row r="379" spans="2:27" x14ac:dyDescent="0.2">
      <c r="B379" s="18"/>
      <c r="C379" s="19"/>
      <c r="D379" s="14"/>
      <c r="E379" s="14"/>
      <c r="F379" s="14"/>
      <c r="G379" s="14"/>
      <c r="H379" s="14"/>
      <c r="I379" s="14"/>
      <c r="J379" s="14"/>
      <c r="K379" s="14"/>
      <c r="L379" s="19"/>
      <c r="M379" s="19"/>
      <c r="N379" s="14"/>
      <c r="O379" s="20"/>
      <c r="P379" s="21"/>
      <c r="Q379" s="22"/>
      <c r="R379" s="19"/>
      <c r="S379" s="15"/>
      <c r="T379" s="14"/>
      <c r="U379" s="23" t="str">
        <f t="shared" si="20"/>
        <v/>
      </c>
      <c r="V379" s="23" t="str">
        <f t="shared" si="21"/>
        <v/>
      </c>
      <c r="W379" s="24" t="str">
        <f>IF(B379="","",COUNTIFS(Constatări!$B$5:$B$1004,B379,Constatări!$K$5:$K$1004,"&lt;&gt;Remediat"))</f>
        <v/>
      </c>
      <c r="X379" s="25" t="str">
        <f t="shared" si="22"/>
        <v/>
      </c>
      <c r="Y379" s="25" t="str">
        <f t="shared" si="23"/>
        <v/>
      </c>
      <c r="Z379" s="24" t="str">
        <f>IF(B379="","",COUNTIFS(Comisia!$B$5:$B$1004,B379,Comisia!$D$5:$D$1004,"&lt;&gt;Invitat"))</f>
        <v/>
      </c>
      <c r="AA379" s="17" t="str">
        <f>IF(B379="","",TRIM(IF(COUNTIF($B$5:$B$504,B379)&gt;1,"Număr dublat. ","")&amp;IF(OR(E379="",J379=""),"Completează lucrarea și executantul. ","")&amp;IF(COUNTIFS(Comisia!$B$5:$B$1004,B379,Comisia!$D$5:$D$1004,"Președinte")&lt;&gt;1,"Comisia trebuie să aibă un președinte. ","")&amp;IF(AND(K379&lt;&gt;"",D379="La terminarea lucrărilor",N(Z379)&lt;3),"Comisia are mai puțin de 3 membri (HG 343/2017, art. 11). ","")&amp;IF(AND(Q379="Admisă",COUNTIFS(Constatări!$B$5:$B$1004,B379,Constatări!$K$5:$K$1004,"&lt;&gt;Remediat",Constatări!$F$5:$F$1004,"&lt;&gt;Minoră")&gt;0),"Recepția nu poate fi admisă cu defecte care afectează utilizarea nerezolvate (art. 18). ","")&amp;IF(AND(D379="De suspendare a recepției",Q379&lt;&gt;"Suspendată"),"La un PV de suspendare, decizia este «Suspendată». ","")&amp;IF(AND(Q379&lt;&gt;"",Q379&lt;&gt;"Suspendată",NOT(ISNUMBER(R379)),ISNUMBER(C379),Azi&gt;C379+3),"Investitorul nu a aprobat decizia în 3 zile (art. 19). ","")&amp;IF(AND(ISNUMBER(R379),ISNUMBER(C379),R379&gt;C379+3),"Aprobarea investitorului a venit după 3 zile. ","")&amp;IF(AND(Q379="Admisă",N(W379)&gt;0),N(W379)&amp;" constatări încă deschise: urmărește remedierea. ","")&amp;IF(AND(ISNUMBER(Y379),Azi&gt;=N(X379)-60,Azi&lt;=N(Y379)),"Garanția expiră: organizează recepția finală până la "&amp;RIGHT("0"&amp;DAY(Y379),2)&amp;"."&amp;RIGHT("0"&amp;MONTH(Y379),2)&amp;"."&amp;YEAR(Y379)&amp;". ","")))</f>
        <v/>
      </c>
    </row>
    <row r="380" spans="2:27" x14ac:dyDescent="0.2">
      <c r="B380" s="18"/>
      <c r="C380" s="19"/>
      <c r="D380" s="14"/>
      <c r="E380" s="14"/>
      <c r="F380" s="14"/>
      <c r="G380" s="14"/>
      <c r="H380" s="14"/>
      <c r="I380" s="14"/>
      <c r="J380" s="14"/>
      <c r="K380" s="14"/>
      <c r="L380" s="19"/>
      <c r="M380" s="19"/>
      <c r="N380" s="14"/>
      <c r="O380" s="20"/>
      <c r="P380" s="21"/>
      <c r="Q380" s="22"/>
      <c r="R380" s="19"/>
      <c r="S380" s="15"/>
      <c r="T380" s="14"/>
      <c r="U380" s="23" t="str">
        <f t="shared" si="20"/>
        <v/>
      </c>
      <c r="V380" s="23" t="str">
        <f t="shared" si="21"/>
        <v/>
      </c>
      <c r="W380" s="24" t="str">
        <f>IF(B380="","",COUNTIFS(Constatări!$B$5:$B$1004,B380,Constatări!$K$5:$K$1004,"&lt;&gt;Remediat"))</f>
        <v/>
      </c>
      <c r="X380" s="25" t="str">
        <f t="shared" si="22"/>
        <v/>
      </c>
      <c r="Y380" s="25" t="str">
        <f t="shared" si="23"/>
        <v/>
      </c>
      <c r="Z380" s="24" t="str">
        <f>IF(B380="","",COUNTIFS(Comisia!$B$5:$B$1004,B380,Comisia!$D$5:$D$1004,"&lt;&gt;Invitat"))</f>
        <v/>
      </c>
      <c r="AA380" s="17" t="str">
        <f>IF(B380="","",TRIM(IF(COUNTIF($B$5:$B$504,B380)&gt;1,"Număr dublat. ","")&amp;IF(OR(E380="",J380=""),"Completează lucrarea și executantul. ","")&amp;IF(COUNTIFS(Comisia!$B$5:$B$1004,B380,Comisia!$D$5:$D$1004,"Președinte")&lt;&gt;1,"Comisia trebuie să aibă un președinte. ","")&amp;IF(AND(K380&lt;&gt;"",D380="La terminarea lucrărilor",N(Z380)&lt;3),"Comisia are mai puțin de 3 membri (HG 343/2017, art. 11). ","")&amp;IF(AND(Q380="Admisă",COUNTIFS(Constatări!$B$5:$B$1004,B380,Constatări!$K$5:$K$1004,"&lt;&gt;Remediat",Constatări!$F$5:$F$1004,"&lt;&gt;Minoră")&gt;0),"Recepția nu poate fi admisă cu defecte care afectează utilizarea nerezolvate (art. 18). ","")&amp;IF(AND(D380="De suspendare a recepției",Q380&lt;&gt;"Suspendată"),"La un PV de suspendare, decizia este «Suspendată». ","")&amp;IF(AND(Q380&lt;&gt;"",Q380&lt;&gt;"Suspendată",NOT(ISNUMBER(R380)),ISNUMBER(C380),Azi&gt;C380+3),"Investitorul nu a aprobat decizia în 3 zile (art. 19). ","")&amp;IF(AND(ISNUMBER(R380),ISNUMBER(C380),R380&gt;C380+3),"Aprobarea investitorului a venit după 3 zile. ","")&amp;IF(AND(Q380="Admisă",N(W380)&gt;0),N(W380)&amp;" constatări încă deschise: urmărește remedierea. ","")&amp;IF(AND(ISNUMBER(Y380),Azi&gt;=N(X380)-60,Azi&lt;=N(Y380)),"Garanția expiră: organizează recepția finală până la "&amp;RIGHT("0"&amp;DAY(Y380),2)&amp;"."&amp;RIGHT("0"&amp;MONTH(Y380),2)&amp;"."&amp;YEAR(Y380)&amp;". ","")))</f>
        <v/>
      </c>
    </row>
    <row r="381" spans="2:27" x14ac:dyDescent="0.2">
      <c r="B381" s="18"/>
      <c r="C381" s="19"/>
      <c r="D381" s="14"/>
      <c r="E381" s="14"/>
      <c r="F381" s="14"/>
      <c r="G381" s="14"/>
      <c r="H381" s="14"/>
      <c r="I381" s="14"/>
      <c r="J381" s="14"/>
      <c r="K381" s="14"/>
      <c r="L381" s="19"/>
      <c r="M381" s="19"/>
      <c r="N381" s="14"/>
      <c r="O381" s="20"/>
      <c r="P381" s="21"/>
      <c r="Q381" s="22"/>
      <c r="R381" s="19"/>
      <c r="S381" s="15"/>
      <c r="T381" s="14"/>
      <c r="U381" s="23" t="str">
        <f t="shared" si="20"/>
        <v/>
      </c>
      <c r="V381" s="23" t="str">
        <f t="shared" si="21"/>
        <v/>
      </c>
      <c r="W381" s="24" t="str">
        <f>IF(B381="","",COUNTIFS(Constatări!$B$5:$B$1004,B381,Constatări!$K$5:$K$1004,"&lt;&gt;Remediat"))</f>
        <v/>
      </c>
      <c r="X381" s="25" t="str">
        <f t="shared" si="22"/>
        <v/>
      </c>
      <c r="Y381" s="25" t="str">
        <f t="shared" si="23"/>
        <v/>
      </c>
      <c r="Z381" s="24" t="str">
        <f>IF(B381="","",COUNTIFS(Comisia!$B$5:$B$1004,B381,Comisia!$D$5:$D$1004,"&lt;&gt;Invitat"))</f>
        <v/>
      </c>
      <c r="AA381" s="17" t="str">
        <f>IF(B381="","",TRIM(IF(COUNTIF($B$5:$B$504,B381)&gt;1,"Număr dublat. ","")&amp;IF(OR(E381="",J381=""),"Completează lucrarea și executantul. ","")&amp;IF(COUNTIFS(Comisia!$B$5:$B$1004,B381,Comisia!$D$5:$D$1004,"Președinte")&lt;&gt;1,"Comisia trebuie să aibă un președinte. ","")&amp;IF(AND(K381&lt;&gt;"",D381="La terminarea lucrărilor",N(Z381)&lt;3),"Comisia are mai puțin de 3 membri (HG 343/2017, art. 11). ","")&amp;IF(AND(Q381="Admisă",COUNTIFS(Constatări!$B$5:$B$1004,B381,Constatări!$K$5:$K$1004,"&lt;&gt;Remediat",Constatări!$F$5:$F$1004,"&lt;&gt;Minoră")&gt;0),"Recepția nu poate fi admisă cu defecte care afectează utilizarea nerezolvate (art. 18). ","")&amp;IF(AND(D381="De suspendare a recepției",Q381&lt;&gt;"Suspendată"),"La un PV de suspendare, decizia este «Suspendată». ","")&amp;IF(AND(Q381&lt;&gt;"",Q381&lt;&gt;"Suspendată",NOT(ISNUMBER(R381)),ISNUMBER(C381),Azi&gt;C381+3),"Investitorul nu a aprobat decizia în 3 zile (art. 19). ","")&amp;IF(AND(ISNUMBER(R381),ISNUMBER(C381),R381&gt;C381+3),"Aprobarea investitorului a venit după 3 zile. ","")&amp;IF(AND(Q381="Admisă",N(W381)&gt;0),N(W381)&amp;" constatări încă deschise: urmărește remedierea. ","")&amp;IF(AND(ISNUMBER(Y381),Azi&gt;=N(X381)-60,Azi&lt;=N(Y381)),"Garanția expiră: organizează recepția finală până la "&amp;RIGHT("0"&amp;DAY(Y381),2)&amp;"."&amp;RIGHT("0"&amp;MONTH(Y381),2)&amp;"."&amp;YEAR(Y381)&amp;". ","")))</f>
        <v/>
      </c>
    </row>
    <row r="382" spans="2:27" x14ac:dyDescent="0.2">
      <c r="B382" s="18"/>
      <c r="C382" s="19"/>
      <c r="D382" s="14"/>
      <c r="E382" s="14"/>
      <c r="F382" s="14"/>
      <c r="G382" s="14"/>
      <c r="H382" s="14"/>
      <c r="I382" s="14"/>
      <c r="J382" s="14"/>
      <c r="K382" s="14"/>
      <c r="L382" s="19"/>
      <c r="M382" s="19"/>
      <c r="N382" s="14"/>
      <c r="O382" s="20"/>
      <c r="P382" s="21"/>
      <c r="Q382" s="22"/>
      <c r="R382" s="19"/>
      <c r="S382" s="15"/>
      <c r="T382" s="14"/>
      <c r="U382" s="23" t="str">
        <f t="shared" si="20"/>
        <v/>
      </c>
      <c r="V382" s="23" t="str">
        <f t="shared" si="21"/>
        <v/>
      </c>
      <c r="W382" s="24" t="str">
        <f>IF(B382="","",COUNTIFS(Constatări!$B$5:$B$1004,B382,Constatări!$K$5:$K$1004,"&lt;&gt;Remediat"))</f>
        <v/>
      </c>
      <c r="X382" s="25" t="str">
        <f t="shared" si="22"/>
        <v/>
      </c>
      <c r="Y382" s="25" t="str">
        <f t="shared" si="23"/>
        <v/>
      </c>
      <c r="Z382" s="24" t="str">
        <f>IF(B382="","",COUNTIFS(Comisia!$B$5:$B$1004,B382,Comisia!$D$5:$D$1004,"&lt;&gt;Invitat"))</f>
        <v/>
      </c>
      <c r="AA382" s="17" t="str">
        <f>IF(B382="","",TRIM(IF(COUNTIF($B$5:$B$504,B382)&gt;1,"Număr dublat. ","")&amp;IF(OR(E382="",J382=""),"Completează lucrarea și executantul. ","")&amp;IF(COUNTIFS(Comisia!$B$5:$B$1004,B382,Comisia!$D$5:$D$1004,"Președinte")&lt;&gt;1,"Comisia trebuie să aibă un președinte. ","")&amp;IF(AND(K382&lt;&gt;"",D382="La terminarea lucrărilor",N(Z382)&lt;3),"Comisia are mai puțin de 3 membri (HG 343/2017, art. 11). ","")&amp;IF(AND(Q382="Admisă",COUNTIFS(Constatări!$B$5:$B$1004,B382,Constatări!$K$5:$K$1004,"&lt;&gt;Remediat",Constatări!$F$5:$F$1004,"&lt;&gt;Minoră")&gt;0),"Recepția nu poate fi admisă cu defecte care afectează utilizarea nerezolvate (art. 18). ","")&amp;IF(AND(D382="De suspendare a recepției",Q382&lt;&gt;"Suspendată"),"La un PV de suspendare, decizia este «Suspendată». ","")&amp;IF(AND(Q382&lt;&gt;"",Q382&lt;&gt;"Suspendată",NOT(ISNUMBER(R382)),ISNUMBER(C382),Azi&gt;C382+3),"Investitorul nu a aprobat decizia în 3 zile (art. 19). ","")&amp;IF(AND(ISNUMBER(R382),ISNUMBER(C382),R382&gt;C382+3),"Aprobarea investitorului a venit după 3 zile. ","")&amp;IF(AND(Q382="Admisă",N(W382)&gt;0),N(W382)&amp;" constatări încă deschise: urmărește remedierea. ","")&amp;IF(AND(ISNUMBER(Y382),Azi&gt;=N(X382)-60,Azi&lt;=N(Y382)),"Garanția expiră: organizează recepția finală până la "&amp;RIGHT("0"&amp;DAY(Y382),2)&amp;"."&amp;RIGHT("0"&amp;MONTH(Y382),2)&amp;"."&amp;YEAR(Y382)&amp;". ","")))</f>
        <v/>
      </c>
    </row>
    <row r="383" spans="2:27" x14ac:dyDescent="0.2">
      <c r="B383" s="18"/>
      <c r="C383" s="19"/>
      <c r="D383" s="14"/>
      <c r="E383" s="14"/>
      <c r="F383" s="14"/>
      <c r="G383" s="14"/>
      <c r="H383" s="14"/>
      <c r="I383" s="14"/>
      <c r="J383" s="14"/>
      <c r="K383" s="14"/>
      <c r="L383" s="19"/>
      <c r="M383" s="19"/>
      <c r="N383" s="14"/>
      <c r="O383" s="20"/>
      <c r="P383" s="21"/>
      <c r="Q383" s="22"/>
      <c r="R383" s="19"/>
      <c r="S383" s="15"/>
      <c r="T383" s="14"/>
      <c r="U383" s="23" t="str">
        <f t="shared" si="20"/>
        <v/>
      </c>
      <c r="V383" s="23" t="str">
        <f t="shared" si="21"/>
        <v/>
      </c>
      <c r="W383" s="24" t="str">
        <f>IF(B383="","",COUNTIFS(Constatări!$B$5:$B$1004,B383,Constatări!$K$5:$K$1004,"&lt;&gt;Remediat"))</f>
        <v/>
      </c>
      <c r="X383" s="25" t="str">
        <f t="shared" si="22"/>
        <v/>
      </c>
      <c r="Y383" s="25" t="str">
        <f t="shared" si="23"/>
        <v/>
      </c>
      <c r="Z383" s="24" t="str">
        <f>IF(B383="","",COUNTIFS(Comisia!$B$5:$B$1004,B383,Comisia!$D$5:$D$1004,"&lt;&gt;Invitat"))</f>
        <v/>
      </c>
      <c r="AA383" s="17" t="str">
        <f>IF(B383="","",TRIM(IF(COUNTIF($B$5:$B$504,B383)&gt;1,"Număr dublat. ","")&amp;IF(OR(E383="",J383=""),"Completează lucrarea și executantul. ","")&amp;IF(COUNTIFS(Comisia!$B$5:$B$1004,B383,Comisia!$D$5:$D$1004,"Președinte")&lt;&gt;1,"Comisia trebuie să aibă un președinte. ","")&amp;IF(AND(K383&lt;&gt;"",D383="La terminarea lucrărilor",N(Z383)&lt;3),"Comisia are mai puțin de 3 membri (HG 343/2017, art. 11). ","")&amp;IF(AND(Q383="Admisă",COUNTIFS(Constatări!$B$5:$B$1004,B383,Constatări!$K$5:$K$1004,"&lt;&gt;Remediat",Constatări!$F$5:$F$1004,"&lt;&gt;Minoră")&gt;0),"Recepția nu poate fi admisă cu defecte care afectează utilizarea nerezolvate (art. 18). ","")&amp;IF(AND(D383="De suspendare a recepției",Q383&lt;&gt;"Suspendată"),"La un PV de suspendare, decizia este «Suspendată». ","")&amp;IF(AND(Q383&lt;&gt;"",Q383&lt;&gt;"Suspendată",NOT(ISNUMBER(R383)),ISNUMBER(C383),Azi&gt;C383+3),"Investitorul nu a aprobat decizia în 3 zile (art. 19). ","")&amp;IF(AND(ISNUMBER(R383),ISNUMBER(C383),R383&gt;C383+3),"Aprobarea investitorului a venit după 3 zile. ","")&amp;IF(AND(Q383="Admisă",N(W383)&gt;0),N(W383)&amp;" constatări încă deschise: urmărește remedierea. ","")&amp;IF(AND(ISNUMBER(Y383),Azi&gt;=N(X383)-60,Azi&lt;=N(Y383)),"Garanția expiră: organizează recepția finală până la "&amp;RIGHT("0"&amp;DAY(Y383),2)&amp;"."&amp;RIGHT("0"&amp;MONTH(Y383),2)&amp;"."&amp;YEAR(Y383)&amp;". ","")))</f>
        <v/>
      </c>
    </row>
    <row r="384" spans="2:27" x14ac:dyDescent="0.2">
      <c r="B384" s="18"/>
      <c r="C384" s="19"/>
      <c r="D384" s="14"/>
      <c r="E384" s="14"/>
      <c r="F384" s="14"/>
      <c r="G384" s="14"/>
      <c r="H384" s="14"/>
      <c r="I384" s="14"/>
      <c r="J384" s="14"/>
      <c r="K384" s="14"/>
      <c r="L384" s="19"/>
      <c r="M384" s="19"/>
      <c r="N384" s="14"/>
      <c r="O384" s="20"/>
      <c r="P384" s="21"/>
      <c r="Q384" s="22"/>
      <c r="R384" s="19"/>
      <c r="S384" s="15"/>
      <c r="T384" s="14"/>
      <c r="U384" s="23" t="str">
        <f t="shared" si="20"/>
        <v/>
      </c>
      <c r="V384" s="23" t="str">
        <f t="shared" si="21"/>
        <v/>
      </c>
      <c r="W384" s="24" t="str">
        <f>IF(B384="","",COUNTIFS(Constatări!$B$5:$B$1004,B384,Constatări!$K$5:$K$1004,"&lt;&gt;Remediat"))</f>
        <v/>
      </c>
      <c r="X384" s="25" t="str">
        <f t="shared" si="22"/>
        <v/>
      </c>
      <c r="Y384" s="25" t="str">
        <f t="shared" si="23"/>
        <v/>
      </c>
      <c r="Z384" s="24" t="str">
        <f>IF(B384="","",COUNTIFS(Comisia!$B$5:$B$1004,B384,Comisia!$D$5:$D$1004,"&lt;&gt;Invitat"))</f>
        <v/>
      </c>
      <c r="AA384" s="17" t="str">
        <f>IF(B384="","",TRIM(IF(COUNTIF($B$5:$B$504,B384)&gt;1,"Număr dublat. ","")&amp;IF(OR(E384="",J384=""),"Completează lucrarea și executantul. ","")&amp;IF(COUNTIFS(Comisia!$B$5:$B$1004,B384,Comisia!$D$5:$D$1004,"Președinte")&lt;&gt;1,"Comisia trebuie să aibă un președinte. ","")&amp;IF(AND(K384&lt;&gt;"",D384="La terminarea lucrărilor",N(Z384)&lt;3),"Comisia are mai puțin de 3 membri (HG 343/2017, art. 11). ","")&amp;IF(AND(Q384="Admisă",COUNTIFS(Constatări!$B$5:$B$1004,B384,Constatări!$K$5:$K$1004,"&lt;&gt;Remediat",Constatări!$F$5:$F$1004,"&lt;&gt;Minoră")&gt;0),"Recepția nu poate fi admisă cu defecte care afectează utilizarea nerezolvate (art. 18). ","")&amp;IF(AND(D384="De suspendare a recepției",Q384&lt;&gt;"Suspendată"),"La un PV de suspendare, decizia este «Suspendată». ","")&amp;IF(AND(Q384&lt;&gt;"",Q384&lt;&gt;"Suspendată",NOT(ISNUMBER(R384)),ISNUMBER(C384),Azi&gt;C384+3),"Investitorul nu a aprobat decizia în 3 zile (art. 19). ","")&amp;IF(AND(ISNUMBER(R384),ISNUMBER(C384),R384&gt;C384+3),"Aprobarea investitorului a venit după 3 zile. ","")&amp;IF(AND(Q384="Admisă",N(W384)&gt;0),N(W384)&amp;" constatări încă deschise: urmărește remedierea. ","")&amp;IF(AND(ISNUMBER(Y384),Azi&gt;=N(X384)-60,Azi&lt;=N(Y384)),"Garanția expiră: organizează recepția finală până la "&amp;RIGHT("0"&amp;DAY(Y384),2)&amp;"."&amp;RIGHT("0"&amp;MONTH(Y384),2)&amp;"."&amp;YEAR(Y384)&amp;". ","")))</f>
        <v/>
      </c>
    </row>
    <row r="385" spans="2:27" x14ac:dyDescent="0.2">
      <c r="B385" s="18"/>
      <c r="C385" s="19"/>
      <c r="D385" s="14"/>
      <c r="E385" s="14"/>
      <c r="F385" s="14"/>
      <c r="G385" s="14"/>
      <c r="H385" s="14"/>
      <c r="I385" s="14"/>
      <c r="J385" s="14"/>
      <c r="K385" s="14"/>
      <c r="L385" s="19"/>
      <c r="M385" s="19"/>
      <c r="N385" s="14"/>
      <c r="O385" s="20"/>
      <c r="P385" s="21"/>
      <c r="Q385" s="22"/>
      <c r="R385" s="19"/>
      <c r="S385" s="15"/>
      <c r="T385" s="14"/>
      <c r="U385" s="23" t="str">
        <f t="shared" si="20"/>
        <v/>
      </c>
      <c r="V385" s="23" t="str">
        <f t="shared" si="21"/>
        <v/>
      </c>
      <c r="W385" s="24" t="str">
        <f>IF(B385="","",COUNTIFS(Constatări!$B$5:$B$1004,B385,Constatări!$K$5:$K$1004,"&lt;&gt;Remediat"))</f>
        <v/>
      </c>
      <c r="X385" s="25" t="str">
        <f t="shared" si="22"/>
        <v/>
      </c>
      <c r="Y385" s="25" t="str">
        <f t="shared" si="23"/>
        <v/>
      </c>
      <c r="Z385" s="24" t="str">
        <f>IF(B385="","",COUNTIFS(Comisia!$B$5:$B$1004,B385,Comisia!$D$5:$D$1004,"&lt;&gt;Invitat"))</f>
        <v/>
      </c>
      <c r="AA385" s="17" t="str">
        <f>IF(B385="","",TRIM(IF(COUNTIF($B$5:$B$504,B385)&gt;1,"Număr dublat. ","")&amp;IF(OR(E385="",J385=""),"Completează lucrarea și executantul. ","")&amp;IF(COUNTIFS(Comisia!$B$5:$B$1004,B385,Comisia!$D$5:$D$1004,"Președinte")&lt;&gt;1,"Comisia trebuie să aibă un președinte. ","")&amp;IF(AND(K385&lt;&gt;"",D385="La terminarea lucrărilor",N(Z385)&lt;3),"Comisia are mai puțin de 3 membri (HG 343/2017, art. 11). ","")&amp;IF(AND(Q385="Admisă",COUNTIFS(Constatări!$B$5:$B$1004,B385,Constatări!$K$5:$K$1004,"&lt;&gt;Remediat",Constatări!$F$5:$F$1004,"&lt;&gt;Minoră")&gt;0),"Recepția nu poate fi admisă cu defecte care afectează utilizarea nerezolvate (art. 18). ","")&amp;IF(AND(D385="De suspendare a recepției",Q385&lt;&gt;"Suspendată"),"La un PV de suspendare, decizia este «Suspendată». ","")&amp;IF(AND(Q385&lt;&gt;"",Q385&lt;&gt;"Suspendată",NOT(ISNUMBER(R385)),ISNUMBER(C385),Azi&gt;C385+3),"Investitorul nu a aprobat decizia în 3 zile (art. 19). ","")&amp;IF(AND(ISNUMBER(R385),ISNUMBER(C385),R385&gt;C385+3),"Aprobarea investitorului a venit după 3 zile. ","")&amp;IF(AND(Q385="Admisă",N(W385)&gt;0),N(W385)&amp;" constatări încă deschise: urmărește remedierea. ","")&amp;IF(AND(ISNUMBER(Y385),Azi&gt;=N(X385)-60,Azi&lt;=N(Y385)),"Garanția expiră: organizează recepția finală până la "&amp;RIGHT("0"&amp;DAY(Y385),2)&amp;"."&amp;RIGHT("0"&amp;MONTH(Y385),2)&amp;"."&amp;YEAR(Y385)&amp;". ","")))</f>
        <v/>
      </c>
    </row>
    <row r="386" spans="2:27" x14ac:dyDescent="0.2">
      <c r="B386" s="18"/>
      <c r="C386" s="19"/>
      <c r="D386" s="14"/>
      <c r="E386" s="14"/>
      <c r="F386" s="14"/>
      <c r="G386" s="14"/>
      <c r="H386" s="14"/>
      <c r="I386" s="14"/>
      <c r="J386" s="14"/>
      <c r="K386" s="14"/>
      <c r="L386" s="19"/>
      <c r="M386" s="19"/>
      <c r="N386" s="14"/>
      <c r="O386" s="20"/>
      <c r="P386" s="21"/>
      <c r="Q386" s="22"/>
      <c r="R386" s="19"/>
      <c r="S386" s="15"/>
      <c r="T386" s="14"/>
      <c r="U386" s="23" t="str">
        <f t="shared" si="20"/>
        <v/>
      </c>
      <c r="V386" s="23" t="str">
        <f t="shared" si="21"/>
        <v/>
      </c>
      <c r="W386" s="24" t="str">
        <f>IF(B386="","",COUNTIFS(Constatări!$B$5:$B$1004,B386,Constatări!$K$5:$K$1004,"&lt;&gt;Remediat"))</f>
        <v/>
      </c>
      <c r="X386" s="25" t="str">
        <f t="shared" si="22"/>
        <v/>
      </c>
      <c r="Y386" s="25" t="str">
        <f t="shared" si="23"/>
        <v/>
      </c>
      <c r="Z386" s="24" t="str">
        <f>IF(B386="","",COUNTIFS(Comisia!$B$5:$B$1004,B386,Comisia!$D$5:$D$1004,"&lt;&gt;Invitat"))</f>
        <v/>
      </c>
      <c r="AA386" s="17" t="str">
        <f>IF(B386="","",TRIM(IF(COUNTIF($B$5:$B$504,B386)&gt;1,"Număr dublat. ","")&amp;IF(OR(E386="",J386=""),"Completează lucrarea și executantul. ","")&amp;IF(COUNTIFS(Comisia!$B$5:$B$1004,B386,Comisia!$D$5:$D$1004,"Președinte")&lt;&gt;1,"Comisia trebuie să aibă un președinte. ","")&amp;IF(AND(K386&lt;&gt;"",D386="La terminarea lucrărilor",N(Z386)&lt;3),"Comisia are mai puțin de 3 membri (HG 343/2017, art. 11). ","")&amp;IF(AND(Q386="Admisă",COUNTIFS(Constatări!$B$5:$B$1004,B386,Constatări!$K$5:$K$1004,"&lt;&gt;Remediat",Constatări!$F$5:$F$1004,"&lt;&gt;Minoră")&gt;0),"Recepția nu poate fi admisă cu defecte care afectează utilizarea nerezolvate (art. 18). ","")&amp;IF(AND(D386="De suspendare a recepției",Q386&lt;&gt;"Suspendată"),"La un PV de suspendare, decizia este «Suspendată». ","")&amp;IF(AND(Q386&lt;&gt;"",Q386&lt;&gt;"Suspendată",NOT(ISNUMBER(R386)),ISNUMBER(C386),Azi&gt;C386+3),"Investitorul nu a aprobat decizia în 3 zile (art. 19). ","")&amp;IF(AND(ISNUMBER(R386),ISNUMBER(C386),R386&gt;C386+3),"Aprobarea investitorului a venit după 3 zile. ","")&amp;IF(AND(Q386="Admisă",N(W386)&gt;0),N(W386)&amp;" constatări încă deschise: urmărește remedierea. ","")&amp;IF(AND(ISNUMBER(Y386),Azi&gt;=N(X386)-60,Azi&lt;=N(Y386)),"Garanția expiră: organizează recepția finală până la "&amp;RIGHT("0"&amp;DAY(Y386),2)&amp;"."&amp;RIGHT("0"&amp;MONTH(Y386),2)&amp;"."&amp;YEAR(Y386)&amp;". ","")))</f>
        <v/>
      </c>
    </row>
    <row r="387" spans="2:27" x14ac:dyDescent="0.2">
      <c r="B387" s="18"/>
      <c r="C387" s="19"/>
      <c r="D387" s="14"/>
      <c r="E387" s="14"/>
      <c r="F387" s="14"/>
      <c r="G387" s="14"/>
      <c r="H387" s="14"/>
      <c r="I387" s="14"/>
      <c r="J387" s="14"/>
      <c r="K387" s="14"/>
      <c r="L387" s="19"/>
      <c r="M387" s="19"/>
      <c r="N387" s="14"/>
      <c r="O387" s="20"/>
      <c r="P387" s="21"/>
      <c r="Q387" s="22"/>
      <c r="R387" s="19"/>
      <c r="S387" s="15"/>
      <c r="T387" s="14"/>
      <c r="U387" s="23" t="str">
        <f t="shared" si="20"/>
        <v/>
      </c>
      <c r="V387" s="23" t="str">
        <f t="shared" si="21"/>
        <v/>
      </c>
      <c r="W387" s="24" t="str">
        <f>IF(B387="","",COUNTIFS(Constatări!$B$5:$B$1004,B387,Constatări!$K$5:$K$1004,"&lt;&gt;Remediat"))</f>
        <v/>
      </c>
      <c r="X387" s="25" t="str">
        <f t="shared" si="22"/>
        <v/>
      </c>
      <c r="Y387" s="25" t="str">
        <f t="shared" si="23"/>
        <v/>
      </c>
      <c r="Z387" s="24" t="str">
        <f>IF(B387="","",COUNTIFS(Comisia!$B$5:$B$1004,B387,Comisia!$D$5:$D$1004,"&lt;&gt;Invitat"))</f>
        <v/>
      </c>
      <c r="AA387" s="17" t="str">
        <f>IF(B387="","",TRIM(IF(COUNTIF($B$5:$B$504,B387)&gt;1,"Număr dublat. ","")&amp;IF(OR(E387="",J387=""),"Completează lucrarea și executantul. ","")&amp;IF(COUNTIFS(Comisia!$B$5:$B$1004,B387,Comisia!$D$5:$D$1004,"Președinte")&lt;&gt;1,"Comisia trebuie să aibă un președinte. ","")&amp;IF(AND(K387&lt;&gt;"",D387="La terminarea lucrărilor",N(Z387)&lt;3),"Comisia are mai puțin de 3 membri (HG 343/2017, art. 11). ","")&amp;IF(AND(Q387="Admisă",COUNTIFS(Constatări!$B$5:$B$1004,B387,Constatări!$K$5:$K$1004,"&lt;&gt;Remediat",Constatări!$F$5:$F$1004,"&lt;&gt;Minoră")&gt;0),"Recepția nu poate fi admisă cu defecte care afectează utilizarea nerezolvate (art. 18). ","")&amp;IF(AND(D387="De suspendare a recepției",Q387&lt;&gt;"Suspendată"),"La un PV de suspendare, decizia este «Suspendată». ","")&amp;IF(AND(Q387&lt;&gt;"",Q387&lt;&gt;"Suspendată",NOT(ISNUMBER(R387)),ISNUMBER(C387),Azi&gt;C387+3),"Investitorul nu a aprobat decizia în 3 zile (art. 19). ","")&amp;IF(AND(ISNUMBER(R387),ISNUMBER(C387),R387&gt;C387+3),"Aprobarea investitorului a venit după 3 zile. ","")&amp;IF(AND(Q387="Admisă",N(W387)&gt;0),N(W387)&amp;" constatări încă deschise: urmărește remedierea. ","")&amp;IF(AND(ISNUMBER(Y387),Azi&gt;=N(X387)-60,Azi&lt;=N(Y387)),"Garanția expiră: organizează recepția finală până la "&amp;RIGHT("0"&amp;DAY(Y387),2)&amp;"."&amp;RIGHT("0"&amp;MONTH(Y387),2)&amp;"."&amp;YEAR(Y387)&amp;". ","")))</f>
        <v/>
      </c>
    </row>
    <row r="388" spans="2:27" x14ac:dyDescent="0.2">
      <c r="B388" s="18"/>
      <c r="C388" s="19"/>
      <c r="D388" s="14"/>
      <c r="E388" s="14"/>
      <c r="F388" s="14"/>
      <c r="G388" s="14"/>
      <c r="H388" s="14"/>
      <c r="I388" s="14"/>
      <c r="J388" s="14"/>
      <c r="K388" s="14"/>
      <c r="L388" s="19"/>
      <c r="M388" s="19"/>
      <c r="N388" s="14"/>
      <c r="O388" s="20"/>
      <c r="P388" s="21"/>
      <c r="Q388" s="22"/>
      <c r="R388" s="19"/>
      <c r="S388" s="15"/>
      <c r="T388" s="14"/>
      <c r="U388" s="23" t="str">
        <f t="shared" si="20"/>
        <v/>
      </c>
      <c r="V388" s="23" t="str">
        <f t="shared" si="21"/>
        <v/>
      </c>
      <c r="W388" s="24" t="str">
        <f>IF(B388="","",COUNTIFS(Constatări!$B$5:$B$1004,B388,Constatări!$K$5:$K$1004,"&lt;&gt;Remediat"))</f>
        <v/>
      </c>
      <c r="X388" s="25" t="str">
        <f t="shared" si="22"/>
        <v/>
      </c>
      <c r="Y388" s="25" t="str">
        <f t="shared" si="23"/>
        <v/>
      </c>
      <c r="Z388" s="24" t="str">
        <f>IF(B388="","",COUNTIFS(Comisia!$B$5:$B$1004,B388,Comisia!$D$5:$D$1004,"&lt;&gt;Invitat"))</f>
        <v/>
      </c>
      <c r="AA388" s="17" t="str">
        <f>IF(B388="","",TRIM(IF(COUNTIF($B$5:$B$504,B388)&gt;1,"Număr dublat. ","")&amp;IF(OR(E388="",J388=""),"Completează lucrarea și executantul. ","")&amp;IF(COUNTIFS(Comisia!$B$5:$B$1004,B388,Comisia!$D$5:$D$1004,"Președinte")&lt;&gt;1,"Comisia trebuie să aibă un președinte. ","")&amp;IF(AND(K388&lt;&gt;"",D388="La terminarea lucrărilor",N(Z388)&lt;3),"Comisia are mai puțin de 3 membri (HG 343/2017, art. 11). ","")&amp;IF(AND(Q388="Admisă",COUNTIFS(Constatări!$B$5:$B$1004,B388,Constatări!$K$5:$K$1004,"&lt;&gt;Remediat",Constatări!$F$5:$F$1004,"&lt;&gt;Minoră")&gt;0),"Recepția nu poate fi admisă cu defecte care afectează utilizarea nerezolvate (art. 18). ","")&amp;IF(AND(D388="De suspendare a recepției",Q388&lt;&gt;"Suspendată"),"La un PV de suspendare, decizia este «Suspendată». ","")&amp;IF(AND(Q388&lt;&gt;"",Q388&lt;&gt;"Suspendată",NOT(ISNUMBER(R388)),ISNUMBER(C388),Azi&gt;C388+3),"Investitorul nu a aprobat decizia în 3 zile (art. 19). ","")&amp;IF(AND(ISNUMBER(R388),ISNUMBER(C388),R388&gt;C388+3),"Aprobarea investitorului a venit după 3 zile. ","")&amp;IF(AND(Q388="Admisă",N(W388)&gt;0),N(W388)&amp;" constatări încă deschise: urmărește remedierea. ","")&amp;IF(AND(ISNUMBER(Y388),Azi&gt;=N(X388)-60,Azi&lt;=N(Y388)),"Garanția expiră: organizează recepția finală până la "&amp;RIGHT("0"&amp;DAY(Y388),2)&amp;"."&amp;RIGHT("0"&amp;MONTH(Y388),2)&amp;"."&amp;YEAR(Y388)&amp;". ","")))</f>
        <v/>
      </c>
    </row>
    <row r="389" spans="2:27" x14ac:dyDescent="0.2">
      <c r="B389" s="18"/>
      <c r="C389" s="19"/>
      <c r="D389" s="14"/>
      <c r="E389" s="14"/>
      <c r="F389" s="14"/>
      <c r="G389" s="14"/>
      <c r="H389" s="14"/>
      <c r="I389" s="14"/>
      <c r="J389" s="14"/>
      <c r="K389" s="14"/>
      <c r="L389" s="19"/>
      <c r="M389" s="19"/>
      <c r="N389" s="14"/>
      <c r="O389" s="20"/>
      <c r="P389" s="21"/>
      <c r="Q389" s="22"/>
      <c r="R389" s="19"/>
      <c r="S389" s="15"/>
      <c r="T389" s="14"/>
      <c r="U389" s="23" t="str">
        <f t="shared" ref="U389:U452" si="24">IF(B389="","",ROUND(N(O389)*N(P389),2))</f>
        <v/>
      </c>
      <c r="V389" s="23" t="str">
        <f t="shared" ref="V389:V452" si="25">IF(B389="","",N(O389)+N(U389))</f>
        <v/>
      </c>
      <c r="W389" s="24" t="str">
        <f>IF(B389="","",COUNTIFS(Constatări!$B$5:$B$1004,B389,Constatări!$K$5:$K$1004,"&lt;&gt;Remediat"))</f>
        <v/>
      </c>
      <c r="X389" s="25" t="str">
        <f t="shared" ref="X389:X452" si="26">IF(OR(B389="",D389&lt;&gt;"La terminarea lucrărilor",Q389&lt;&gt;"Admisă",NOT(ISNUMBER(R389)),N(S389)=0),"",EDATE(R389,S389))</f>
        <v/>
      </c>
      <c r="Y389" s="25" t="str">
        <f t="shared" ref="Y389:Y452" si="27">IF(ISNUMBER(X389),X389+10,"")</f>
        <v/>
      </c>
      <c r="Z389" s="24" t="str">
        <f>IF(B389="","",COUNTIFS(Comisia!$B$5:$B$1004,B389,Comisia!$D$5:$D$1004,"&lt;&gt;Invitat"))</f>
        <v/>
      </c>
      <c r="AA389" s="17" t="str">
        <f>IF(B389="","",TRIM(IF(COUNTIF($B$5:$B$504,B389)&gt;1,"Număr dublat. ","")&amp;IF(OR(E389="",J389=""),"Completează lucrarea și executantul. ","")&amp;IF(COUNTIFS(Comisia!$B$5:$B$1004,B389,Comisia!$D$5:$D$1004,"Președinte")&lt;&gt;1,"Comisia trebuie să aibă un președinte. ","")&amp;IF(AND(K389&lt;&gt;"",D389="La terminarea lucrărilor",N(Z389)&lt;3),"Comisia are mai puțin de 3 membri (HG 343/2017, art. 11). ","")&amp;IF(AND(Q389="Admisă",COUNTIFS(Constatări!$B$5:$B$1004,B389,Constatări!$K$5:$K$1004,"&lt;&gt;Remediat",Constatări!$F$5:$F$1004,"&lt;&gt;Minoră")&gt;0),"Recepția nu poate fi admisă cu defecte care afectează utilizarea nerezolvate (art. 18). ","")&amp;IF(AND(D389="De suspendare a recepției",Q389&lt;&gt;"Suspendată"),"La un PV de suspendare, decizia este «Suspendată». ","")&amp;IF(AND(Q389&lt;&gt;"",Q389&lt;&gt;"Suspendată",NOT(ISNUMBER(R389)),ISNUMBER(C389),Azi&gt;C389+3),"Investitorul nu a aprobat decizia în 3 zile (art. 19). ","")&amp;IF(AND(ISNUMBER(R389),ISNUMBER(C389),R389&gt;C389+3),"Aprobarea investitorului a venit după 3 zile. ","")&amp;IF(AND(Q389="Admisă",N(W389)&gt;0),N(W389)&amp;" constatări încă deschise: urmărește remedierea. ","")&amp;IF(AND(ISNUMBER(Y389),Azi&gt;=N(X389)-60,Azi&lt;=N(Y389)),"Garanția expiră: organizează recepția finală până la "&amp;RIGHT("0"&amp;DAY(Y389),2)&amp;"."&amp;RIGHT("0"&amp;MONTH(Y389),2)&amp;"."&amp;YEAR(Y389)&amp;". ","")))</f>
        <v/>
      </c>
    </row>
    <row r="390" spans="2:27" x14ac:dyDescent="0.2">
      <c r="B390" s="18"/>
      <c r="C390" s="19"/>
      <c r="D390" s="14"/>
      <c r="E390" s="14"/>
      <c r="F390" s="14"/>
      <c r="G390" s="14"/>
      <c r="H390" s="14"/>
      <c r="I390" s="14"/>
      <c r="J390" s="14"/>
      <c r="K390" s="14"/>
      <c r="L390" s="19"/>
      <c r="M390" s="19"/>
      <c r="N390" s="14"/>
      <c r="O390" s="20"/>
      <c r="P390" s="21"/>
      <c r="Q390" s="22"/>
      <c r="R390" s="19"/>
      <c r="S390" s="15"/>
      <c r="T390" s="14"/>
      <c r="U390" s="23" t="str">
        <f t="shared" si="24"/>
        <v/>
      </c>
      <c r="V390" s="23" t="str">
        <f t="shared" si="25"/>
        <v/>
      </c>
      <c r="W390" s="24" t="str">
        <f>IF(B390="","",COUNTIFS(Constatări!$B$5:$B$1004,B390,Constatări!$K$5:$K$1004,"&lt;&gt;Remediat"))</f>
        <v/>
      </c>
      <c r="X390" s="25" t="str">
        <f t="shared" si="26"/>
        <v/>
      </c>
      <c r="Y390" s="25" t="str">
        <f t="shared" si="27"/>
        <v/>
      </c>
      <c r="Z390" s="24" t="str">
        <f>IF(B390="","",COUNTIFS(Comisia!$B$5:$B$1004,B390,Comisia!$D$5:$D$1004,"&lt;&gt;Invitat"))</f>
        <v/>
      </c>
      <c r="AA390" s="17" t="str">
        <f>IF(B390="","",TRIM(IF(COUNTIF($B$5:$B$504,B390)&gt;1,"Număr dublat. ","")&amp;IF(OR(E390="",J390=""),"Completează lucrarea și executantul. ","")&amp;IF(COUNTIFS(Comisia!$B$5:$B$1004,B390,Comisia!$D$5:$D$1004,"Președinte")&lt;&gt;1,"Comisia trebuie să aibă un președinte. ","")&amp;IF(AND(K390&lt;&gt;"",D390="La terminarea lucrărilor",N(Z390)&lt;3),"Comisia are mai puțin de 3 membri (HG 343/2017, art. 11). ","")&amp;IF(AND(Q390="Admisă",COUNTIFS(Constatări!$B$5:$B$1004,B390,Constatări!$K$5:$K$1004,"&lt;&gt;Remediat",Constatări!$F$5:$F$1004,"&lt;&gt;Minoră")&gt;0),"Recepția nu poate fi admisă cu defecte care afectează utilizarea nerezolvate (art. 18). ","")&amp;IF(AND(D390="De suspendare a recepției",Q390&lt;&gt;"Suspendată"),"La un PV de suspendare, decizia este «Suspendată». ","")&amp;IF(AND(Q390&lt;&gt;"",Q390&lt;&gt;"Suspendată",NOT(ISNUMBER(R390)),ISNUMBER(C390),Azi&gt;C390+3),"Investitorul nu a aprobat decizia în 3 zile (art. 19). ","")&amp;IF(AND(ISNUMBER(R390),ISNUMBER(C390),R390&gt;C390+3),"Aprobarea investitorului a venit după 3 zile. ","")&amp;IF(AND(Q390="Admisă",N(W390)&gt;0),N(W390)&amp;" constatări încă deschise: urmărește remedierea. ","")&amp;IF(AND(ISNUMBER(Y390),Azi&gt;=N(X390)-60,Azi&lt;=N(Y390)),"Garanția expiră: organizează recepția finală până la "&amp;RIGHT("0"&amp;DAY(Y390),2)&amp;"."&amp;RIGHT("0"&amp;MONTH(Y390),2)&amp;"."&amp;YEAR(Y390)&amp;". ","")))</f>
        <v/>
      </c>
    </row>
    <row r="391" spans="2:27" x14ac:dyDescent="0.2">
      <c r="B391" s="18"/>
      <c r="C391" s="19"/>
      <c r="D391" s="14"/>
      <c r="E391" s="14"/>
      <c r="F391" s="14"/>
      <c r="G391" s="14"/>
      <c r="H391" s="14"/>
      <c r="I391" s="14"/>
      <c r="J391" s="14"/>
      <c r="K391" s="14"/>
      <c r="L391" s="19"/>
      <c r="M391" s="19"/>
      <c r="N391" s="14"/>
      <c r="O391" s="20"/>
      <c r="P391" s="21"/>
      <c r="Q391" s="22"/>
      <c r="R391" s="19"/>
      <c r="S391" s="15"/>
      <c r="T391" s="14"/>
      <c r="U391" s="23" t="str">
        <f t="shared" si="24"/>
        <v/>
      </c>
      <c r="V391" s="23" t="str">
        <f t="shared" si="25"/>
        <v/>
      </c>
      <c r="W391" s="24" t="str">
        <f>IF(B391="","",COUNTIFS(Constatări!$B$5:$B$1004,B391,Constatări!$K$5:$K$1004,"&lt;&gt;Remediat"))</f>
        <v/>
      </c>
      <c r="X391" s="25" t="str">
        <f t="shared" si="26"/>
        <v/>
      </c>
      <c r="Y391" s="25" t="str">
        <f t="shared" si="27"/>
        <v/>
      </c>
      <c r="Z391" s="24" t="str">
        <f>IF(B391="","",COUNTIFS(Comisia!$B$5:$B$1004,B391,Comisia!$D$5:$D$1004,"&lt;&gt;Invitat"))</f>
        <v/>
      </c>
      <c r="AA391" s="17" t="str">
        <f>IF(B391="","",TRIM(IF(COUNTIF($B$5:$B$504,B391)&gt;1,"Număr dublat. ","")&amp;IF(OR(E391="",J391=""),"Completează lucrarea și executantul. ","")&amp;IF(COUNTIFS(Comisia!$B$5:$B$1004,B391,Comisia!$D$5:$D$1004,"Președinte")&lt;&gt;1,"Comisia trebuie să aibă un președinte. ","")&amp;IF(AND(K391&lt;&gt;"",D391="La terminarea lucrărilor",N(Z391)&lt;3),"Comisia are mai puțin de 3 membri (HG 343/2017, art. 11). ","")&amp;IF(AND(Q391="Admisă",COUNTIFS(Constatări!$B$5:$B$1004,B391,Constatări!$K$5:$K$1004,"&lt;&gt;Remediat",Constatări!$F$5:$F$1004,"&lt;&gt;Minoră")&gt;0),"Recepția nu poate fi admisă cu defecte care afectează utilizarea nerezolvate (art. 18). ","")&amp;IF(AND(D391="De suspendare a recepției",Q391&lt;&gt;"Suspendată"),"La un PV de suspendare, decizia este «Suspendată». ","")&amp;IF(AND(Q391&lt;&gt;"",Q391&lt;&gt;"Suspendată",NOT(ISNUMBER(R391)),ISNUMBER(C391),Azi&gt;C391+3),"Investitorul nu a aprobat decizia în 3 zile (art. 19). ","")&amp;IF(AND(ISNUMBER(R391),ISNUMBER(C391),R391&gt;C391+3),"Aprobarea investitorului a venit după 3 zile. ","")&amp;IF(AND(Q391="Admisă",N(W391)&gt;0),N(W391)&amp;" constatări încă deschise: urmărește remedierea. ","")&amp;IF(AND(ISNUMBER(Y391),Azi&gt;=N(X391)-60,Azi&lt;=N(Y391)),"Garanția expiră: organizează recepția finală până la "&amp;RIGHT("0"&amp;DAY(Y391),2)&amp;"."&amp;RIGHT("0"&amp;MONTH(Y391),2)&amp;"."&amp;YEAR(Y391)&amp;". ","")))</f>
        <v/>
      </c>
    </row>
    <row r="392" spans="2:27" x14ac:dyDescent="0.2">
      <c r="B392" s="18"/>
      <c r="C392" s="19"/>
      <c r="D392" s="14"/>
      <c r="E392" s="14"/>
      <c r="F392" s="14"/>
      <c r="G392" s="14"/>
      <c r="H392" s="14"/>
      <c r="I392" s="14"/>
      <c r="J392" s="14"/>
      <c r="K392" s="14"/>
      <c r="L392" s="19"/>
      <c r="M392" s="19"/>
      <c r="N392" s="14"/>
      <c r="O392" s="20"/>
      <c r="P392" s="21"/>
      <c r="Q392" s="22"/>
      <c r="R392" s="19"/>
      <c r="S392" s="15"/>
      <c r="T392" s="14"/>
      <c r="U392" s="23" t="str">
        <f t="shared" si="24"/>
        <v/>
      </c>
      <c r="V392" s="23" t="str">
        <f t="shared" si="25"/>
        <v/>
      </c>
      <c r="W392" s="24" t="str">
        <f>IF(B392="","",COUNTIFS(Constatări!$B$5:$B$1004,B392,Constatări!$K$5:$K$1004,"&lt;&gt;Remediat"))</f>
        <v/>
      </c>
      <c r="X392" s="25" t="str">
        <f t="shared" si="26"/>
        <v/>
      </c>
      <c r="Y392" s="25" t="str">
        <f t="shared" si="27"/>
        <v/>
      </c>
      <c r="Z392" s="24" t="str">
        <f>IF(B392="","",COUNTIFS(Comisia!$B$5:$B$1004,B392,Comisia!$D$5:$D$1004,"&lt;&gt;Invitat"))</f>
        <v/>
      </c>
      <c r="AA392" s="17" t="str">
        <f>IF(B392="","",TRIM(IF(COUNTIF($B$5:$B$504,B392)&gt;1,"Număr dublat. ","")&amp;IF(OR(E392="",J392=""),"Completează lucrarea și executantul. ","")&amp;IF(COUNTIFS(Comisia!$B$5:$B$1004,B392,Comisia!$D$5:$D$1004,"Președinte")&lt;&gt;1,"Comisia trebuie să aibă un președinte. ","")&amp;IF(AND(K392&lt;&gt;"",D392="La terminarea lucrărilor",N(Z392)&lt;3),"Comisia are mai puțin de 3 membri (HG 343/2017, art. 11). ","")&amp;IF(AND(Q392="Admisă",COUNTIFS(Constatări!$B$5:$B$1004,B392,Constatări!$K$5:$K$1004,"&lt;&gt;Remediat",Constatări!$F$5:$F$1004,"&lt;&gt;Minoră")&gt;0),"Recepția nu poate fi admisă cu defecte care afectează utilizarea nerezolvate (art. 18). ","")&amp;IF(AND(D392="De suspendare a recepției",Q392&lt;&gt;"Suspendată"),"La un PV de suspendare, decizia este «Suspendată». ","")&amp;IF(AND(Q392&lt;&gt;"",Q392&lt;&gt;"Suspendată",NOT(ISNUMBER(R392)),ISNUMBER(C392),Azi&gt;C392+3),"Investitorul nu a aprobat decizia în 3 zile (art. 19). ","")&amp;IF(AND(ISNUMBER(R392),ISNUMBER(C392),R392&gt;C392+3),"Aprobarea investitorului a venit după 3 zile. ","")&amp;IF(AND(Q392="Admisă",N(W392)&gt;0),N(W392)&amp;" constatări încă deschise: urmărește remedierea. ","")&amp;IF(AND(ISNUMBER(Y392),Azi&gt;=N(X392)-60,Azi&lt;=N(Y392)),"Garanția expiră: organizează recepția finală până la "&amp;RIGHT("0"&amp;DAY(Y392),2)&amp;"."&amp;RIGHT("0"&amp;MONTH(Y392),2)&amp;"."&amp;YEAR(Y392)&amp;". ","")))</f>
        <v/>
      </c>
    </row>
    <row r="393" spans="2:27" x14ac:dyDescent="0.2">
      <c r="B393" s="18"/>
      <c r="C393" s="19"/>
      <c r="D393" s="14"/>
      <c r="E393" s="14"/>
      <c r="F393" s="14"/>
      <c r="G393" s="14"/>
      <c r="H393" s="14"/>
      <c r="I393" s="14"/>
      <c r="J393" s="14"/>
      <c r="K393" s="14"/>
      <c r="L393" s="19"/>
      <c r="M393" s="19"/>
      <c r="N393" s="14"/>
      <c r="O393" s="20"/>
      <c r="P393" s="21"/>
      <c r="Q393" s="22"/>
      <c r="R393" s="19"/>
      <c r="S393" s="15"/>
      <c r="T393" s="14"/>
      <c r="U393" s="23" t="str">
        <f t="shared" si="24"/>
        <v/>
      </c>
      <c r="V393" s="23" t="str">
        <f t="shared" si="25"/>
        <v/>
      </c>
      <c r="W393" s="24" t="str">
        <f>IF(B393="","",COUNTIFS(Constatări!$B$5:$B$1004,B393,Constatări!$K$5:$K$1004,"&lt;&gt;Remediat"))</f>
        <v/>
      </c>
      <c r="X393" s="25" t="str">
        <f t="shared" si="26"/>
        <v/>
      </c>
      <c r="Y393" s="25" t="str">
        <f t="shared" si="27"/>
        <v/>
      </c>
      <c r="Z393" s="24" t="str">
        <f>IF(B393="","",COUNTIFS(Comisia!$B$5:$B$1004,B393,Comisia!$D$5:$D$1004,"&lt;&gt;Invitat"))</f>
        <v/>
      </c>
      <c r="AA393" s="17" t="str">
        <f>IF(B393="","",TRIM(IF(COUNTIF($B$5:$B$504,B393)&gt;1,"Număr dublat. ","")&amp;IF(OR(E393="",J393=""),"Completează lucrarea și executantul. ","")&amp;IF(COUNTIFS(Comisia!$B$5:$B$1004,B393,Comisia!$D$5:$D$1004,"Președinte")&lt;&gt;1,"Comisia trebuie să aibă un președinte. ","")&amp;IF(AND(K393&lt;&gt;"",D393="La terminarea lucrărilor",N(Z393)&lt;3),"Comisia are mai puțin de 3 membri (HG 343/2017, art. 11). ","")&amp;IF(AND(Q393="Admisă",COUNTIFS(Constatări!$B$5:$B$1004,B393,Constatări!$K$5:$K$1004,"&lt;&gt;Remediat",Constatări!$F$5:$F$1004,"&lt;&gt;Minoră")&gt;0),"Recepția nu poate fi admisă cu defecte care afectează utilizarea nerezolvate (art. 18). ","")&amp;IF(AND(D393="De suspendare a recepției",Q393&lt;&gt;"Suspendată"),"La un PV de suspendare, decizia este «Suspendată». ","")&amp;IF(AND(Q393&lt;&gt;"",Q393&lt;&gt;"Suspendată",NOT(ISNUMBER(R393)),ISNUMBER(C393),Azi&gt;C393+3),"Investitorul nu a aprobat decizia în 3 zile (art. 19). ","")&amp;IF(AND(ISNUMBER(R393),ISNUMBER(C393),R393&gt;C393+3),"Aprobarea investitorului a venit după 3 zile. ","")&amp;IF(AND(Q393="Admisă",N(W393)&gt;0),N(W393)&amp;" constatări încă deschise: urmărește remedierea. ","")&amp;IF(AND(ISNUMBER(Y393),Azi&gt;=N(X393)-60,Azi&lt;=N(Y393)),"Garanția expiră: organizează recepția finală până la "&amp;RIGHT("0"&amp;DAY(Y393),2)&amp;"."&amp;RIGHT("0"&amp;MONTH(Y393),2)&amp;"."&amp;YEAR(Y393)&amp;". ","")))</f>
        <v/>
      </c>
    </row>
    <row r="394" spans="2:27" x14ac:dyDescent="0.2">
      <c r="B394" s="18"/>
      <c r="C394" s="19"/>
      <c r="D394" s="14"/>
      <c r="E394" s="14"/>
      <c r="F394" s="14"/>
      <c r="G394" s="14"/>
      <c r="H394" s="14"/>
      <c r="I394" s="14"/>
      <c r="J394" s="14"/>
      <c r="K394" s="14"/>
      <c r="L394" s="19"/>
      <c r="M394" s="19"/>
      <c r="N394" s="14"/>
      <c r="O394" s="20"/>
      <c r="P394" s="21"/>
      <c r="Q394" s="22"/>
      <c r="R394" s="19"/>
      <c r="S394" s="15"/>
      <c r="T394" s="14"/>
      <c r="U394" s="23" t="str">
        <f t="shared" si="24"/>
        <v/>
      </c>
      <c r="V394" s="23" t="str">
        <f t="shared" si="25"/>
        <v/>
      </c>
      <c r="W394" s="24" t="str">
        <f>IF(B394="","",COUNTIFS(Constatări!$B$5:$B$1004,B394,Constatări!$K$5:$K$1004,"&lt;&gt;Remediat"))</f>
        <v/>
      </c>
      <c r="X394" s="25" t="str">
        <f t="shared" si="26"/>
        <v/>
      </c>
      <c r="Y394" s="25" t="str">
        <f t="shared" si="27"/>
        <v/>
      </c>
      <c r="Z394" s="24" t="str">
        <f>IF(B394="","",COUNTIFS(Comisia!$B$5:$B$1004,B394,Comisia!$D$5:$D$1004,"&lt;&gt;Invitat"))</f>
        <v/>
      </c>
      <c r="AA394" s="17" t="str">
        <f>IF(B394="","",TRIM(IF(COUNTIF($B$5:$B$504,B394)&gt;1,"Număr dublat. ","")&amp;IF(OR(E394="",J394=""),"Completează lucrarea și executantul. ","")&amp;IF(COUNTIFS(Comisia!$B$5:$B$1004,B394,Comisia!$D$5:$D$1004,"Președinte")&lt;&gt;1,"Comisia trebuie să aibă un președinte. ","")&amp;IF(AND(K394&lt;&gt;"",D394="La terminarea lucrărilor",N(Z394)&lt;3),"Comisia are mai puțin de 3 membri (HG 343/2017, art. 11). ","")&amp;IF(AND(Q394="Admisă",COUNTIFS(Constatări!$B$5:$B$1004,B394,Constatări!$K$5:$K$1004,"&lt;&gt;Remediat",Constatări!$F$5:$F$1004,"&lt;&gt;Minoră")&gt;0),"Recepția nu poate fi admisă cu defecte care afectează utilizarea nerezolvate (art. 18). ","")&amp;IF(AND(D394="De suspendare a recepției",Q394&lt;&gt;"Suspendată"),"La un PV de suspendare, decizia este «Suspendată». ","")&amp;IF(AND(Q394&lt;&gt;"",Q394&lt;&gt;"Suspendată",NOT(ISNUMBER(R394)),ISNUMBER(C394),Azi&gt;C394+3),"Investitorul nu a aprobat decizia în 3 zile (art. 19). ","")&amp;IF(AND(ISNUMBER(R394),ISNUMBER(C394),R394&gt;C394+3),"Aprobarea investitorului a venit după 3 zile. ","")&amp;IF(AND(Q394="Admisă",N(W394)&gt;0),N(W394)&amp;" constatări încă deschise: urmărește remedierea. ","")&amp;IF(AND(ISNUMBER(Y394),Azi&gt;=N(X394)-60,Azi&lt;=N(Y394)),"Garanția expiră: organizează recepția finală până la "&amp;RIGHT("0"&amp;DAY(Y394),2)&amp;"."&amp;RIGHT("0"&amp;MONTH(Y394),2)&amp;"."&amp;YEAR(Y394)&amp;". ","")))</f>
        <v/>
      </c>
    </row>
    <row r="395" spans="2:27" x14ac:dyDescent="0.2">
      <c r="B395" s="18"/>
      <c r="C395" s="19"/>
      <c r="D395" s="14"/>
      <c r="E395" s="14"/>
      <c r="F395" s="14"/>
      <c r="G395" s="14"/>
      <c r="H395" s="14"/>
      <c r="I395" s="14"/>
      <c r="J395" s="14"/>
      <c r="K395" s="14"/>
      <c r="L395" s="19"/>
      <c r="M395" s="19"/>
      <c r="N395" s="14"/>
      <c r="O395" s="20"/>
      <c r="P395" s="21"/>
      <c r="Q395" s="22"/>
      <c r="R395" s="19"/>
      <c r="S395" s="15"/>
      <c r="T395" s="14"/>
      <c r="U395" s="23" t="str">
        <f t="shared" si="24"/>
        <v/>
      </c>
      <c r="V395" s="23" t="str">
        <f t="shared" si="25"/>
        <v/>
      </c>
      <c r="W395" s="24" t="str">
        <f>IF(B395="","",COUNTIFS(Constatări!$B$5:$B$1004,B395,Constatări!$K$5:$K$1004,"&lt;&gt;Remediat"))</f>
        <v/>
      </c>
      <c r="X395" s="25" t="str">
        <f t="shared" si="26"/>
        <v/>
      </c>
      <c r="Y395" s="25" t="str">
        <f t="shared" si="27"/>
        <v/>
      </c>
      <c r="Z395" s="24" t="str">
        <f>IF(B395="","",COUNTIFS(Comisia!$B$5:$B$1004,B395,Comisia!$D$5:$D$1004,"&lt;&gt;Invitat"))</f>
        <v/>
      </c>
      <c r="AA395" s="17" t="str">
        <f>IF(B395="","",TRIM(IF(COUNTIF($B$5:$B$504,B395)&gt;1,"Număr dublat. ","")&amp;IF(OR(E395="",J395=""),"Completează lucrarea și executantul. ","")&amp;IF(COUNTIFS(Comisia!$B$5:$B$1004,B395,Comisia!$D$5:$D$1004,"Președinte")&lt;&gt;1,"Comisia trebuie să aibă un președinte. ","")&amp;IF(AND(K395&lt;&gt;"",D395="La terminarea lucrărilor",N(Z395)&lt;3),"Comisia are mai puțin de 3 membri (HG 343/2017, art. 11). ","")&amp;IF(AND(Q395="Admisă",COUNTIFS(Constatări!$B$5:$B$1004,B395,Constatări!$K$5:$K$1004,"&lt;&gt;Remediat",Constatări!$F$5:$F$1004,"&lt;&gt;Minoră")&gt;0),"Recepția nu poate fi admisă cu defecte care afectează utilizarea nerezolvate (art. 18). ","")&amp;IF(AND(D395="De suspendare a recepției",Q395&lt;&gt;"Suspendată"),"La un PV de suspendare, decizia este «Suspendată». ","")&amp;IF(AND(Q395&lt;&gt;"",Q395&lt;&gt;"Suspendată",NOT(ISNUMBER(R395)),ISNUMBER(C395),Azi&gt;C395+3),"Investitorul nu a aprobat decizia în 3 zile (art. 19). ","")&amp;IF(AND(ISNUMBER(R395),ISNUMBER(C395),R395&gt;C395+3),"Aprobarea investitorului a venit după 3 zile. ","")&amp;IF(AND(Q395="Admisă",N(W395)&gt;0),N(W395)&amp;" constatări încă deschise: urmărește remedierea. ","")&amp;IF(AND(ISNUMBER(Y395),Azi&gt;=N(X395)-60,Azi&lt;=N(Y395)),"Garanția expiră: organizează recepția finală până la "&amp;RIGHT("0"&amp;DAY(Y395),2)&amp;"."&amp;RIGHT("0"&amp;MONTH(Y395),2)&amp;"."&amp;YEAR(Y395)&amp;". ","")))</f>
        <v/>
      </c>
    </row>
    <row r="396" spans="2:27" x14ac:dyDescent="0.2">
      <c r="B396" s="18"/>
      <c r="C396" s="19"/>
      <c r="D396" s="14"/>
      <c r="E396" s="14"/>
      <c r="F396" s="14"/>
      <c r="G396" s="14"/>
      <c r="H396" s="14"/>
      <c r="I396" s="14"/>
      <c r="J396" s="14"/>
      <c r="K396" s="14"/>
      <c r="L396" s="19"/>
      <c r="M396" s="19"/>
      <c r="N396" s="14"/>
      <c r="O396" s="20"/>
      <c r="P396" s="21"/>
      <c r="Q396" s="22"/>
      <c r="R396" s="19"/>
      <c r="S396" s="15"/>
      <c r="T396" s="14"/>
      <c r="U396" s="23" t="str">
        <f t="shared" si="24"/>
        <v/>
      </c>
      <c r="V396" s="23" t="str">
        <f t="shared" si="25"/>
        <v/>
      </c>
      <c r="W396" s="24" t="str">
        <f>IF(B396="","",COUNTIFS(Constatări!$B$5:$B$1004,B396,Constatări!$K$5:$K$1004,"&lt;&gt;Remediat"))</f>
        <v/>
      </c>
      <c r="X396" s="25" t="str">
        <f t="shared" si="26"/>
        <v/>
      </c>
      <c r="Y396" s="25" t="str">
        <f t="shared" si="27"/>
        <v/>
      </c>
      <c r="Z396" s="24" t="str">
        <f>IF(B396="","",COUNTIFS(Comisia!$B$5:$B$1004,B396,Comisia!$D$5:$D$1004,"&lt;&gt;Invitat"))</f>
        <v/>
      </c>
      <c r="AA396" s="17" t="str">
        <f>IF(B396="","",TRIM(IF(COUNTIF($B$5:$B$504,B396)&gt;1,"Număr dublat. ","")&amp;IF(OR(E396="",J396=""),"Completează lucrarea și executantul. ","")&amp;IF(COUNTIFS(Comisia!$B$5:$B$1004,B396,Comisia!$D$5:$D$1004,"Președinte")&lt;&gt;1,"Comisia trebuie să aibă un președinte. ","")&amp;IF(AND(K396&lt;&gt;"",D396="La terminarea lucrărilor",N(Z396)&lt;3),"Comisia are mai puțin de 3 membri (HG 343/2017, art. 11). ","")&amp;IF(AND(Q396="Admisă",COUNTIFS(Constatări!$B$5:$B$1004,B396,Constatări!$K$5:$K$1004,"&lt;&gt;Remediat",Constatări!$F$5:$F$1004,"&lt;&gt;Minoră")&gt;0),"Recepția nu poate fi admisă cu defecte care afectează utilizarea nerezolvate (art. 18). ","")&amp;IF(AND(D396="De suspendare a recepției",Q396&lt;&gt;"Suspendată"),"La un PV de suspendare, decizia este «Suspendată». ","")&amp;IF(AND(Q396&lt;&gt;"",Q396&lt;&gt;"Suspendată",NOT(ISNUMBER(R396)),ISNUMBER(C396),Azi&gt;C396+3),"Investitorul nu a aprobat decizia în 3 zile (art. 19). ","")&amp;IF(AND(ISNUMBER(R396),ISNUMBER(C396),R396&gt;C396+3),"Aprobarea investitorului a venit după 3 zile. ","")&amp;IF(AND(Q396="Admisă",N(W396)&gt;0),N(W396)&amp;" constatări încă deschise: urmărește remedierea. ","")&amp;IF(AND(ISNUMBER(Y396),Azi&gt;=N(X396)-60,Azi&lt;=N(Y396)),"Garanția expiră: organizează recepția finală până la "&amp;RIGHT("0"&amp;DAY(Y396),2)&amp;"."&amp;RIGHT("0"&amp;MONTH(Y396),2)&amp;"."&amp;YEAR(Y396)&amp;". ","")))</f>
        <v/>
      </c>
    </row>
    <row r="397" spans="2:27" x14ac:dyDescent="0.2">
      <c r="B397" s="18"/>
      <c r="C397" s="19"/>
      <c r="D397" s="14"/>
      <c r="E397" s="14"/>
      <c r="F397" s="14"/>
      <c r="G397" s="14"/>
      <c r="H397" s="14"/>
      <c r="I397" s="14"/>
      <c r="J397" s="14"/>
      <c r="K397" s="14"/>
      <c r="L397" s="19"/>
      <c r="M397" s="19"/>
      <c r="N397" s="14"/>
      <c r="O397" s="20"/>
      <c r="P397" s="21"/>
      <c r="Q397" s="22"/>
      <c r="R397" s="19"/>
      <c r="S397" s="15"/>
      <c r="T397" s="14"/>
      <c r="U397" s="23" t="str">
        <f t="shared" si="24"/>
        <v/>
      </c>
      <c r="V397" s="23" t="str">
        <f t="shared" si="25"/>
        <v/>
      </c>
      <c r="W397" s="24" t="str">
        <f>IF(B397="","",COUNTIFS(Constatări!$B$5:$B$1004,B397,Constatări!$K$5:$K$1004,"&lt;&gt;Remediat"))</f>
        <v/>
      </c>
      <c r="X397" s="25" t="str">
        <f t="shared" si="26"/>
        <v/>
      </c>
      <c r="Y397" s="25" t="str">
        <f t="shared" si="27"/>
        <v/>
      </c>
      <c r="Z397" s="24" t="str">
        <f>IF(B397="","",COUNTIFS(Comisia!$B$5:$B$1004,B397,Comisia!$D$5:$D$1004,"&lt;&gt;Invitat"))</f>
        <v/>
      </c>
      <c r="AA397" s="17" t="str">
        <f>IF(B397="","",TRIM(IF(COUNTIF($B$5:$B$504,B397)&gt;1,"Număr dublat. ","")&amp;IF(OR(E397="",J397=""),"Completează lucrarea și executantul. ","")&amp;IF(COUNTIFS(Comisia!$B$5:$B$1004,B397,Comisia!$D$5:$D$1004,"Președinte")&lt;&gt;1,"Comisia trebuie să aibă un președinte. ","")&amp;IF(AND(K397&lt;&gt;"",D397="La terminarea lucrărilor",N(Z397)&lt;3),"Comisia are mai puțin de 3 membri (HG 343/2017, art. 11). ","")&amp;IF(AND(Q397="Admisă",COUNTIFS(Constatări!$B$5:$B$1004,B397,Constatări!$K$5:$K$1004,"&lt;&gt;Remediat",Constatări!$F$5:$F$1004,"&lt;&gt;Minoră")&gt;0),"Recepția nu poate fi admisă cu defecte care afectează utilizarea nerezolvate (art. 18). ","")&amp;IF(AND(D397="De suspendare a recepției",Q397&lt;&gt;"Suspendată"),"La un PV de suspendare, decizia este «Suspendată». ","")&amp;IF(AND(Q397&lt;&gt;"",Q397&lt;&gt;"Suspendată",NOT(ISNUMBER(R397)),ISNUMBER(C397),Azi&gt;C397+3),"Investitorul nu a aprobat decizia în 3 zile (art. 19). ","")&amp;IF(AND(ISNUMBER(R397),ISNUMBER(C397),R397&gt;C397+3),"Aprobarea investitorului a venit după 3 zile. ","")&amp;IF(AND(Q397="Admisă",N(W397)&gt;0),N(W397)&amp;" constatări încă deschise: urmărește remedierea. ","")&amp;IF(AND(ISNUMBER(Y397),Azi&gt;=N(X397)-60,Azi&lt;=N(Y397)),"Garanția expiră: organizează recepția finală până la "&amp;RIGHT("0"&amp;DAY(Y397),2)&amp;"."&amp;RIGHT("0"&amp;MONTH(Y397),2)&amp;"."&amp;YEAR(Y397)&amp;". ","")))</f>
        <v/>
      </c>
    </row>
    <row r="398" spans="2:27" x14ac:dyDescent="0.2">
      <c r="B398" s="18"/>
      <c r="C398" s="19"/>
      <c r="D398" s="14"/>
      <c r="E398" s="14"/>
      <c r="F398" s="14"/>
      <c r="G398" s="14"/>
      <c r="H398" s="14"/>
      <c r="I398" s="14"/>
      <c r="J398" s="14"/>
      <c r="K398" s="14"/>
      <c r="L398" s="19"/>
      <c r="M398" s="19"/>
      <c r="N398" s="14"/>
      <c r="O398" s="20"/>
      <c r="P398" s="21"/>
      <c r="Q398" s="22"/>
      <c r="R398" s="19"/>
      <c r="S398" s="15"/>
      <c r="T398" s="14"/>
      <c r="U398" s="23" t="str">
        <f t="shared" si="24"/>
        <v/>
      </c>
      <c r="V398" s="23" t="str">
        <f t="shared" si="25"/>
        <v/>
      </c>
      <c r="W398" s="24" t="str">
        <f>IF(B398="","",COUNTIFS(Constatări!$B$5:$B$1004,B398,Constatări!$K$5:$K$1004,"&lt;&gt;Remediat"))</f>
        <v/>
      </c>
      <c r="X398" s="25" t="str">
        <f t="shared" si="26"/>
        <v/>
      </c>
      <c r="Y398" s="25" t="str">
        <f t="shared" si="27"/>
        <v/>
      </c>
      <c r="Z398" s="24" t="str">
        <f>IF(B398="","",COUNTIFS(Comisia!$B$5:$B$1004,B398,Comisia!$D$5:$D$1004,"&lt;&gt;Invitat"))</f>
        <v/>
      </c>
      <c r="AA398" s="17" t="str">
        <f>IF(B398="","",TRIM(IF(COUNTIF($B$5:$B$504,B398)&gt;1,"Număr dublat. ","")&amp;IF(OR(E398="",J398=""),"Completează lucrarea și executantul. ","")&amp;IF(COUNTIFS(Comisia!$B$5:$B$1004,B398,Comisia!$D$5:$D$1004,"Președinte")&lt;&gt;1,"Comisia trebuie să aibă un președinte. ","")&amp;IF(AND(K398&lt;&gt;"",D398="La terminarea lucrărilor",N(Z398)&lt;3),"Comisia are mai puțin de 3 membri (HG 343/2017, art. 11). ","")&amp;IF(AND(Q398="Admisă",COUNTIFS(Constatări!$B$5:$B$1004,B398,Constatări!$K$5:$K$1004,"&lt;&gt;Remediat",Constatări!$F$5:$F$1004,"&lt;&gt;Minoră")&gt;0),"Recepția nu poate fi admisă cu defecte care afectează utilizarea nerezolvate (art. 18). ","")&amp;IF(AND(D398="De suspendare a recepției",Q398&lt;&gt;"Suspendată"),"La un PV de suspendare, decizia este «Suspendată». ","")&amp;IF(AND(Q398&lt;&gt;"",Q398&lt;&gt;"Suspendată",NOT(ISNUMBER(R398)),ISNUMBER(C398),Azi&gt;C398+3),"Investitorul nu a aprobat decizia în 3 zile (art. 19). ","")&amp;IF(AND(ISNUMBER(R398),ISNUMBER(C398),R398&gt;C398+3),"Aprobarea investitorului a venit după 3 zile. ","")&amp;IF(AND(Q398="Admisă",N(W398)&gt;0),N(W398)&amp;" constatări încă deschise: urmărește remedierea. ","")&amp;IF(AND(ISNUMBER(Y398),Azi&gt;=N(X398)-60,Azi&lt;=N(Y398)),"Garanția expiră: organizează recepția finală până la "&amp;RIGHT("0"&amp;DAY(Y398),2)&amp;"."&amp;RIGHT("0"&amp;MONTH(Y398),2)&amp;"."&amp;YEAR(Y398)&amp;". ","")))</f>
        <v/>
      </c>
    </row>
    <row r="399" spans="2:27" x14ac:dyDescent="0.2">
      <c r="B399" s="18"/>
      <c r="C399" s="19"/>
      <c r="D399" s="14"/>
      <c r="E399" s="14"/>
      <c r="F399" s="14"/>
      <c r="G399" s="14"/>
      <c r="H399" s="14"/>
      <c r="I399" s="14"/>
      <c r="J399" s="14"/>
      <c r="K399" s="14"/>
      <c r="L399" s="19"/>
      <c r="M399" s="19"/>
      <c r="N399" s="14"/>
      <c r="O399" s="20"/>
      <c r="P399" s="21"/>
      <c r="Q399" s="22"/>
      <c r="R399" s="19"/>
      <c r="S399" s="15"/>
      <c r="T399" s="14"/>
      <c r="U399" s="23" t="str">
        <f t="shared" si="24"/>
        <v/>
      </c>
      <c r="V399" s="23" t="str">
        <f t="shared" si="25"/>
        <v/>
      </c>
      <c r="W399" s="24" t="str">
        <f>IF(B399="","",COUNTIFS(Constatări!$B$5:$B$1004,B399,Constatări!$K$5:$K$1004,"&lt;&gt;Remediat"))</f>
        <v/>
      </c>
      <c r="X399" s="25" t="str">
        <f t="shared" si="26"/>
        <v/>
      </c>
      <c r="Y399" s="25" t="str">
        <f t="shared" si="27"/>
        <v/>
      </c>
      <c r="Z399" s="24" t="str">
        <f>IF(B399="","",COUNTIFS(Comisia!$B$5:$B$1004,B399,Comisia!$D$5:$D$1004,"&lt;&gt;Invitat"))</f>
        <v/>
      </c>
      <c r="AA399" s="17" t="str">
        <f>IF(B399="","",TRIM(IF(COUNTIF($B$5:$B$504,B399)&gt;1,"Număr dublat. ","")&amp;IF(OR(E399="",J399=""),"Completează lucrarea și executantul. ","")&amp;IF(COUNTIFS(Comisia!$B$5:$B$1004,B399,Comisia!$D$5:$D$1004,"Președinte")&lt;&gt;1,"Comisia trebuie să aibă un președinte. ","")&amp;IF(AND(K399&lt;&gt;"",D399="La terminarea lucrărilor",N(Z399)&lt;3),"Comisia are mai puțin de 3 membri (HG 343/2017, art. 11). ","")&amp;IF(AND(Q399="Admisă",COUNTIFS(Constatări!$B$5:$B$1004,B399,Constatări!$K$5:$K$1004,"&lt;&gt;Remediat",Constatări!$F$5:$F$1004,"&lt;&gt;Minoră")&gt;0),"Recepția nu poate fi admisă cu defecte care afectează utilizarea nerezolvate (art. 18). ","")&amp;IF(AND(D399="De suspendare a recepției",Q399&lt;&gt;"Suspendată"),"La un PV de suspendare, decizia este «Suspendată». ","")&amp;IF(AND(Q399&lt;&gt;"",Q399&lt;&gt;"Suspendată",NOT(ISNUMBER(R399)),ISNUMBER(C399),Azi&gt;C399+3),"Investitorul nu a aprobat decizia în 3 zile (art. 19). ","")&amp;IF(AND(ISNUMBER(R399),ISNUMBER(C399),R399&gt;C399+3),"Aprobarea investitorului a venit după 3 zile. ","")&amp;IF(AND(Q399="Admisă",N(W399)&gt;0),N(W399)&amp;" constatări încă deschise: urmărește remedierea. ","")&amp;IF(AND(ISNUMBER(Y399),Azi&gt;=N(X399)-60,Azi&lt;=N(Y399)),"Garanția expiră: organizează recepția finală până la "&amp;RIGHT("0"&amp;DAY(Y399),2)&amp;"."&amp;RIGHT("0"&amp;MONTH(Y399),2)&amp;"."&amp;YEAR(Y399)&amp;". ","")))</f>
        <v/>
      </c>
    </row>
    <row r="400" spans="2:27" x14ac:dyDescent="0.2">
      <c r="B400" s="18"/>
      <c r="C400" s="19"/>
      <c r="D400" s="14"/>
      <c r="E400" s="14"/>
      <c r="F400" s="14"/>
      <c r="G400" s="14"/>
      <c r="H400" s="14"/>
      <c r="I400" s="14"/>
      <c r="J400" s="14"/>
      <c r="K400" s="14"/>
      <c r="L400" s="19"/>
      <c r="M400" s="19"/>
      <c r="N400" s="14"/>
      <c r="O400" s="20"/>
      <c r="P400" s="21"/>
      <c r="Q400" s="22"/>
      <c r="R400" s="19"/>
      <c r="S400" s="15"/>
      <c r="T400" s="14"/>
      <c r="U400" s="23" t="str">
        <f t="shared" si="24"/>
        <v/>
      </c>
      <c r="V400" s="23" t="str">
        <f t="shared" si="25"/>
        <v/>
      </c>
      <c r="W400" s="24" t="str">
        <f>IF(B400="","",COUNTIFS(Constatări!$B$5:$B$1004,B400,Constatări!$K$5:$K$1004,"&lt;&gt;Remediat"))</f>
        <v/>
      </c>
      <c r="X400" s="25" t="str">
        <f t="shared" si="26"/>
        <v/>
      </c>
      <c r="Y400" s="25" t="str">
        <f t="shared" si="27"/>
        <v/>
      </c>
      <c r="Z400" s="24" t="str">
        <f>IF(B400="","",COUNTIFS(Comisia!$B$5:$B$1004,B400,Comisia!$D$5:$D$1004,"&lt;&gt;Invitat"))</f>
        <v/>
      </c>
      <c r="AA400" s="17" t="str">
        <f>IF(B400="","",TRIM(IF(COUNTIF($B$5:$B$504,B400)&gt;1,"Număr dublat. ","")&amp;IF(OR(E400="",J400=""),"Completează lucrarea și executantul. ","")&amp;IF(COUNTIFS(Comisia!$B$5:$B$1004,B400,Comisia!$D$5:$D$1004,"Președinte")&lt;&gt;1,"Comisia trebuie să aibă un președinte. ","")&amp;IF(AND(K400&lt;&gt;"",D400="La terminarea lucrărilor",N(Z400)&lt;3),"Comisia are mai puțin de 3 membri (HG 343/2017, art. 11). ","")&amp;IF(AND(Q400="Admisă",COUNTIFS(Constatări!$B$5:$B$1004,B400,Constatări!$K$5:$K$1004,"&lt;&gt;Remediat",Constatări!$F$5:$F$1004,"&lt;&gt;Minoră")&gt;0),"Recepția nu poate fi admisă cu defecte care afectează utilizarea nerezolvate (art. 18). ","")&amp;IF(AND(D400="De suspendare a recepției",Q400&lt;&gt;"Suspendată"),"La un PV de suspendare, decizia este «Suspendată». ","")&amp;IF(AND(Q400&lt;&gt;"",Q400&lt;&gt;"Suspendată",NOT(ISNUMBER(R400)),ISNUMBER(C400),Azi&gt;C400+3),"Investitorul nu a aprobat decizia în 3 zile (art. 19). ","")&amp;IF(AND(ISNUMBER(R400),ISNUMBER(C400),R400&gt;C400+3),"Aprobarea investitorului a venit după 3 zile. ","")&amp;IF(AND(Q400="Admisă",N(W400)&gt;0),N(W400)&amp;" constatări încă deschise: urmărește remedierea. ","")&amp;IF(AND(ISNUMBER(Y400),Azi&gt;=N(X400)-60,Azi&lt;=N(Y400)),"Garanția expiră: organizează recepția finală până la "&amp;RIGHT("0"&amp;DAY(Y400),2)&amp;"."&amp;RIGHT("0"&amp;MONTH(Y400),2)&amp;"."&amp;YEAR(Y400)&amp;". ","")))</f>
        <v/>
      </c>
    </row>
    <row r="401" spans="2:27" x14ac:dyDescent="0.2">
      <c r="B401" s="18"/>
      <c r="C401" s="19"/>
      <c r="D401" s="14"/>
      <c r="E401" s="14"/>
      <c r="F401" s="14"/>
      <c r="G401" s="14"/>
      <c r="H401" s="14"/>
      <c r="I401" s="14"/>
      <c r="J401" s="14"/>
      <c r="K401" s="14"/>
      <c r="L401" s="19"/>
      <c r="M401" s="19"/>
      <c r="N401" s="14"/>
      <c r="O401" s="20"/>
      <c r="P401" s="21"/>
      <c r="Q401" s="22"/>
      <c r="R401" s="19"/>
      <c r="S401" s="15"/>
      <c r="T401" s="14"/>
      <c r="U401" s="23" t="str">
        <f t="shared" si="24"/>
        <v/>
      </c>
      <c r="V401" s="23" t="str">
        <f t="shared" si="25"/>
        <v/>
      </c>
      <c r="W401" s="24" t="str">
        <f>IF(B401="","",COUNTIFS(Constatări!$B$5:$B$1004,B401,Constatări!$K$5:$K$1004,"&lt;&gt;Remediat"))</f>
        <v/>
      </c>
      <c r="X401" s="25" t="str">
        <f t="shared" si="26"/>
        <v/>
      </c>
      <c r="Y401" s="25" t="str">
        <f t="shared" si="27"/>
        <v/>
      </c>
      <c r="Z401" s="24" t="str">
        <f>IF(B401="","",COUNTIFS(Comisia!$B$5:$B$1004,B401,Comisia!$D$5:$D$1004,"&lt;&gt;Invitat"))</f>
        <v/>
      </c>
      <c r="AA401" s="17" t="str">
        <f>IF(B401="","",TRIM(IF(COUNTIF($B$5:$B$504,B401)&gt;1,"Număr dublat. ","")&amp;IF(OR(E401="",J401=""),"Completează lucrarea și executantul. ","")&amp;IF(COUNTIFS(Comisia!$B$5:$B$1004,B401,Comisia!$D$5:$D$1004,"Președinte")&lt;&gt;1,"Comisia trebuie să aibă un președinte. ","")&amp;IF(AND(K401&lt;&gt;"",D401="La terminarea lucrărilor",N(Z401)&lt;3),"Comisia are mai puțin de 3 membri (HG 343/2017, art. 11). ","")&amp;IF(AND(Q401="Admisă",COUNTIFS(Constatări!$B$5:$B$1004,B401,Constatări!$K$5:$K$1004,"&lt;&gt;Remediat",Constatări!$F$5:$F$1004,"&lt;&gt;Minoră")&gt;0),"Recepția nu poate fi admisă cu defecte care afectează utilizarea nerezolvate (art. 18). ","")&amp;IF(AND(D401="De suspendare a recepției",Q401&lt;&gt;"Suspendată"),"La un PV de suspendare, decizia este «Suspendată». ","")&amp;IF(AND(Q401&lt;&gt;"",Q401&lt;&gt;"Suspendată",NOT(ISNUMBER(R401)),ISNUMBER(C401),Azi&gt;C401+3),"Investitorul nu a aprobat decizia în 3 zile (art. 19). ","")&amp;IF(AND(ISNUMBER(R401),ISNUMBER(C401),R401&gt;C401+3),"Aprobarea investitorului a venit după 3 zile. ","")&amp;IF(AND(Q401="Admisă",N(W401)&gt;0),N(W401)&amp;" constatări încă deschise: urmărește remedierea. ","")&amp;IF(AND(ISNUMBER(Y401),Azi&gt;=N(X401)-60,Azi&lt;=N(Y401)),"Garanția expiră: organizează recepția finală până la "&amp;RIGHT("0"&amp;DAY(Y401),2)&amp;"."&amp;RIGHT("0"&amp;MONTH(Y401),2)&amp;"."&amp;YEAR(Y401)&amp;". ","")))</f>
        <v/>
      </c>
    </row>
    <row r="402" spans="2:27" x14ac:dyDescent="0.2">
      <c r="B402" s="18"/>
      <c r="C402" s="19"/>
      <c r="D402" s="14"/>
      <c r="E402" s="14"/>
      <c r="F402" s="14"/>
      <c r="G402" s="14"/>
      <c r="H402" s="14"/>
      <c r="I402" s="14"/>
      <c r="J402" s="14"/>
      <c r="K402" s="14"/>
      <c r="L402" s="19"/>
      <c r="M402" s="19"/>
      <c r="N402" s="14"/>
      <c r="O402" s="20"/>
      <c r="P402" s="21"/>
      <c r="Q402" s="22"/>
      <c r="R402" s="19"/>
      <c r="S402" s="15"/>
      <c r="T402" s="14"/>
      <c r="U402" s="23" t="str">
        <f t="shared" si="24"/>
        <v/>
      </c>
      <c r="V402" s="23" t="str">
        <f t="shared" si="25"/>
        <v/>
      </c>
      <c r="W402" s="24" t="str">
        <f>IF(B402="","",COUNTIFS(Constatări!$B$5:$B$1004,B402,Constatări!$K$5:$K$1004,"&lt;&gt;Remediat"))</f>
        <v/>
      </c>
      <c r="X402" s="25" t="str">
        <f t="shared" si="26"/>
        <v/>
      </c>
      <c r="Y402" s="25" t="str">
        <f t="shared" si="27"/>
        <v/>
      </c>
      <c r="Z402" s="24" t="str">
        <f>IF(B402="","",COUNTIFS(Comisia!$B$5:$B$1004,B402,Comisia!$D$5:$D$1004,"&lt;&gt;Invitat"))</f>
        <v/>
      </c>
      <c r="AA402" s="17" t="str">
        <f>IF(B402="","",TRIM(IF(COUNTIF($B$5:$B$504,B402)&gt;1,"Număr dublat. ","")&amp;IF(OR(E402="",J402=""),"Completează lucrarea și executantul. ","")&amp;IF(COUNTIFS(Comisia!$B$5:$B$1004,B402,Comisia!$D$5:$D$1004,"Președinte")&lt;&gt;1,"Comisia trebuie să aibă un președinte. ","")&amp;IF(AND(K402&lt;&gt;"",D402="La terminarea lucrărilor",N(Z402)&lt;3),"Comisia are mai puțin de 3 membri (HG 343/2017, art. 11). ","")&amp;IF(AND(Q402="Admisă",COUNTIFS(Constatări!$B$5:$B$1004,B402,Constatări!$K$5:$K$1004,"&lt;&gt;Remediat",Constatări!$F$5:$F$1004,"&lt;&gt;Minoră")&gt;0),"Recepția nu poate fi admisă cu defecte care afectează utilizarea nerezolvate (art. 18). ","")&amp;IF(AND(D402="De suspendare a recepției",Q402&lt;&gt;"Suspendată"),"La un PV de suspendare, decizia este «Suspendată». ","")&amp;IF(AND(Q402&lt;&gt;"",Q402&lt;&gt;"Suspendată",NOT(ISNUMBER(R402)),ISNUMBER(C402),Azi&gt;C402+3),"Investitorul nu a aprobat decizia în 3 zile (art. 19). ","")&amp;IF(AND(ISNUMBER(R402),ISNUMBER(C402),R402&gt;C402+3),"Aprobarea investitorului a venit după 3 zile. ","")&amp;IF(AND(Q402="Admisă",N(W402)&gt;0),N(W402)&amp;" constatări încă deschise: urmărește remedierea. ","")&amp;IF(AND(ISNUMBER(Y402),Azi&gt;=N(X402)-60,Azi&lt;=N(Y402)),"Garanția expiră: organizează recepția finală până la "&amp;RIGHT("0"&amp;DAY(Y402),2)&amp;"."&amp;RIGHT("0"&amp;MONTH(Y402),2)&amp;"."&amp;YEAR(Y402)&amp;". ","")))</f>
        <v/>
      </c>
    </row>
    <row r="403" spans="2:27" x14ac:dyDescent="0.2">
      <c r="B403" s="18"/>
      <c r="C403" s="19"/>
      <c r="D403" s="14"/>
      <c r="E403" s="14"/>
      <c r="F403" s="14"/>
      <c r="G403" s="14"/>
      <c r="H403" s="14"/>
      <c r="I403" s="14"/>
      <c r="J403" s="14"/>
      <c r="K403" s="14"/>
      <c r="L403" s="19"/>
      <c r="M403" s="19"/>
      <c r="N403" s="14"/>
      <c r="O403" s="20"/>
      <c r="P403" s="21"/>
      <c r="Q403" s="22"/>
      <c r="R403" s="19"/>
      <c r="S403" s="15"/>
      <c r="T403" s="14"/>
      <c r="U403" s="23" t="str">
        <f t="shared" si="24"/>
        <v/>
      </c>
      <c r="V403" s="23" t="str">
        <f t="shared" si="25"/>
        <v/>
      </c>
      <c r="W403" s="24" t="str">
        <f>IF(B403="","",COUNTIFS(Constatări!$B$5:$B$1004,B403,Constatări!$K$5:$K$1004,"&lt;&gt;Remediat"))</f>
        <v/>
      </c>
      <c r="X403" s="25" t="str">
        <f t="shared" si="26"/>
        <v/>
      </c>
      <c r="Y403" s="25" t="str">
        <f t="shared" si="27"/>
        <v/>
      </c>
      <c r="Z403" s="24" t="str">
        <f>IF(B403="","",COUNTIFS(Comisia!$B$5:$B$1004,B403,Comisia!$D$5:$D$1004,"&lt;&gt;Invitat"))</f>
        <v/>
      </c>
      <c r="AA403" s="17" t="str">
        <f>IF(B403="","",TRIM(IF(COUNTIF($B$5:$B$504,B403)&gt;1,"Număr dublat. ","")&amp;IF(OR(E403="",J403=""),"Completează lucrarea și executantul. ","")&amp;IF(COUNTIFS(Comisia!$B$5:$B$1004,B403,Comisia!$D$5:$D$1004,"Președinte")&lt;&gt;1,"Comisia trebuie să aibă un președinte. ","")&amp;IF(AND(K403&lt;&gt;"",D403="La terminarea lucrărilor",N(Z403)&lt;3),"Comisia are mai puțin de 3 membri (HG 343/2017, art. 11). ","")&amp;IF(AND(Q403="Admisă",COUNTIFS(Constatări!$B$5:$B$1004,B403,Constatări!$K$5:$K$1004,"&lt;&gt;Remediat",Constatări!$F$5:$F$1004,"&lt;&gt;Minoră")&gt;0),"Recepția nu poate fi admisă cu defecte care afectează utilizarea nerezolvate (art. 18). ","")&amp;IF(AND(D403="De suspendare a recepției",Q403&lt;&gt;"Suspendată"),"La un PV de suspendare, decizia este «Suspendată». ","")&amp;IF(AND(Q403&lt;&gt;"",Q403&lt;&gt;"Suspendată",NOT(ISNUMBER(R403)),ISNUMBER(C403),Azi&gt;C403+3),"Investitorul nu a aprobat decizia în 3 zile (art. 19). ","")&amp;IF(AND(ISNUMBER(R403),ISNUMBER(C403),R403&gt;C403+3),"Aprobarea investitorului a venit după 3 zile. ","")&amp;IF(AND(Q403="Admisă",N(W403)&gt;0),N(W403)&amp;" constatări încă deschise: urmărește remedierea. ","")&amp;IF(AND(ISNUMBER(Y403),Azi&gt;=N(X403)-60,Azi&lt;=N(Y403)),"Garanția expiră: organizează recepția finală până la "&amp;RIGHT("0"&amp;DAY(Y403),2)&amp;"."&amp;RIGHT("0"&amp;MONTH(Y403),2)&amp;"."&amp;YEAR(Y403)&amp;". ","")))</f>
        <v/>
      </c>
    </row>
    <row r="404" spans="2:27" x14ac:dyDescent="0.2">
      <c r="B404" s="18"/>
      <c r="C404" s="19"/>
      <c r="D404" s="14"/>
      <c r="E404" s="14"/>
      <c r="F404" s="14"/>
      <c r="G404" s="14"/>
      <c r="H404" s="14"/>
      <c r="I404" s="14"/>
      <c r="J404" s="14"/>
      <c r="K404" s="14"/>
      <c r="L404" s="19"/>
      <c r="M404" s="19"/>
      <c r="N404" s="14"/>
      <c r="O404" s="20"/>
      <c r="P404" s="21"/>
      <c r="Q404" s="22"/>
      <c r="R404" s="19"/>
      <c r="S404" s="15"/>
      <c r="T404" s="14"/>
      <c r="U404" s="23" t="str">
        <f t="shared" si="24"/>
        <v/>
      </c>
      <c r="V404" s="23" t="str">
        <f t="shared" si="25"/>
        <v/>
      </c>
      <c r="W404" s="24" t="str">
        <f>IF(B404="","",COUNTIFS(Constatări!$B$5:$B$1004,B404,Constatări!$K$5:$K$1004,"&lt;&gt;Remediat"))</f>
        <v/>
      </c>
      <c r="X404" s="25" t="str">
        <f t="shared" si="26"/>
        <v/>
      </c>
      <c r="Y404" s="25" t="str">
        <f t="shared" si="27"/>
        <v/>
      </c>
      <c r="Z404" s="24" t="str">
        <f>IF(B404="","",COUNTIFS(Comisia!$B$5:$B$1004,B404,Comisia!$D$5:$D$1004,"&lt;&gt;Invitat"))</f>
        <v/>
      </c>
      <c r="AA404" s="17" t="str">
        <f>IF(B404="","",TRIM(IF(COUNTIF($B$5:$B$504,B404)&gt;1,"Număr dublat. ","")&amp;IF(OR(E404="",J404=""),"Completează lucrarea și executantul. ","")&amp;IF(COUNTIFS(Comisia!$B$5:$B$1004,B404,Comisia!$D$5:$D$1004,"Președinte")&lt;&gt;1,"Comisia trebuie să aibă un președinte. ","")&amp;IF(AND(K404&lt;&gt;"",D404="La terminarea lucrărilor",N(Z404)&lt;3),"Comisia are mai puțin de 3 membri (HG 343/2017, art. 11). ","")&amp;IF(AND(Q404="Admisă",COUNTIFS(Constatări!$B$5:$B$1004,B404,Constatări!$K$5:$K$1004,"&lt;&gt;Remediat",Constatări!$F$5:$F$1004,"&lt;&gt;Minoră")&gt;0),"Recepția nu poate fi admisă cu defecte care afectează utilizarea nerezolvate (art. 18). ","")&amp;IF(AND(D404="De suspendare a recepției",Q404&lt;&gt;"Suspendată"),"La un PV de suspendare, decizia este «Suspendată». ","")&amp;IF(AND(Q404&lt;&gt;"",Q404&lt;&gt;"Suspendată",NOT(ISNUMBER(R404)),ISNUMBER(C404),Azi&gt;C404+3),"Investitorul nu a aprobat decizia în 3 zile (art. 19). ","")&amp;IF(AND(ISNUMBER(R404),ISNUMBER(C404),R404&gt;C404+3),"Aprobarea investitorului a venit după 3 zile. ","")&amp;IF(AND(Q404="Admisă",N(W404)&gt;0),N(W404)&amp;" constatări încă deschise: urmărește remedierea. ","")&amp;IF(AND(ISNUMBER(Y404),Azi&gt;=N(X404)-60,Azi&lt;=N(Y404)),"Garanția expiră: organizează recepția finală până la "&amp;RIGHT("0"&amp;DAY(Y404),2)&amp;"."&amp;RIGHT("0"&amp;MONTH(Y404),2)&amp;"."&amp;YEAR(Y404)&amp;". ","")))</f>
        <v/>
      </c>
    </row>
    <row r="405" spans="2:27" x14ac:dyDescent="0.2">
      <c r="B405" s="18"/>
      <c r="C405" s="19"/>
      <c r="D405" s="14"/>
      <c r="E405" s="14"/>
      <c r="F405" s="14"/>
      <c r="G405" s="14"/>
      <c r="H405" s="14"/>
      <c r="I405" s="14"/>
      <c r="J405" s="14"/>
      <c r="K405" s="14"/>
      <c r="L405" s="19"/>
      <c r="M405" s="19"/>
      <c r="N405" s="14"/>
      <c r="O405" s="20"/>
      <c r="P405" s="21"/>
      <c r="Q405" s="22"/>
      <c r="R405" s="19"/>
      <c r="S405" s="15"/>
      <c r="T405" s="14"/>
      <c r="U405" s="23" t="str">
        <f t="shared" si="24"/>
        <v/>
      </c>
      <c r="V405" s="23" t="str">
        <f t="shared" si="25"/>
        <v/>
      </c>
      <c r="W405" s="24" t="str">
        <f>IF(B405="","",COUNTIFS(Constatări!$B$5:$B$1004,B405,Constatări!$K$5:$K$1004,"&lt;&gt;Remediat"))</f>
        <v/>
      </c>
      <c r="X405" s="25" t="str">
        <f t="shared" si="26"/>
        <v/>
      </c>
      <c r="Y405" s="25" t="str">
        <f t="shared" si="27"/>
        <v/>
      </c>
      <c r="Z405" s="24" t="str">
        <f>IF(B405="","",COUNTIFS(Comisia!$B$5:$B$1004,B405,Comisia!$D$5:$D$1004,"&lt;&gt;Invitat"))</f>
        <v/>
      </c>
      <c r="AA405" s="17" t="str">
        <f>IF(B405="","",TRIM(IF(COUNTIF($B$5:$B$504,B405)&gt;1,"Număr dublat. ","")&amp;IF(OR(E405="",J405=""),"Completează lucrarea și executantul. ","")&amp;IF(COUNTIFS(Comisia!$B$5:$B$1004,B405,Comisia!$D$5:$D$1004,"Președinte")&lt;&gt;1,"Comisia trebuie să aibă un președinte. ","")&amp;IF(AND(K405&lt;&gt;"",D405="La terminarea lucrărilor",N(Z405)&lt;3),"Comisia are mai puțin de 3 membri (HG 343/2017, art. 11). ","")&amp;IF(AND(Q405="Admisă",COUNTIFS(Constatări!$B$5:$B$1004,B405,Constatări!$K$5:$K$1004,"&lt;&gt;Remediat",Constatări!$F$5:$F$1004,"&lt;&gt;Minoră")&gt;0),"Recepția nu poate fi admisă cu defecte care afectează utilizarea nerezolvate (art. 18). ","")&amp;IF(AND(D405="De suspendare a recepției",Q405&lt;&gt;"Suspendată"),"La un PV de suspendare, decizia este «Suspendată». ","")&amp;IF(AND(Q405&lt;&gt;"",Q405&lt;&gt;"Suspendată",NOT(ISNUMBER(R405)),ISNUMBER(C405),Azi&gt;C405+3),"Investitorul nu a aprobat decizia în 3 zile (art. 19). ","")&amp;IF(AND(ISNUMBER(R405),ISNUMBER(C405),R405&gt;C405+3),"Aprobarea investitorului a venit după 3 zile. ","")&amp;IF(AND(Q405="Admisă",N(W405)&gt;0),N(W405)&amp;" constatări încă deschise: urmărește remedierea. ","")&amp;IF(AND(ISNUMBER(Y405),Azi&gt;=N(X405)-60,Azi&lt;=N(Y405)),"Garanția expiră: organizează recepția finală până la "&amp;RIGHT("0"&amp;DAY(Y405),2)&amp;"."&amp;RIGHT("0"&amp;MONTH(Y405),2)&amp;"."&amp;YEAR(Y405)&amp;". ","")))</f>
        <v/>
      </c>
    </row>
    <row r="406" spans="2:27" x14ac:dyDescent="0.2">
      <c r="B406" s="18"/>
      <c r="C406" s="19"/>
      <c r="D406" s="14"/>
      <c r="E406" s="14"/>
      <c r="F406" s="14"/>
      <c r="G406" s="14"/>
      <c r="H406" s="14"/>
      <c r="I406" s="14"/>
      <c r="J406" s="14"/>
      <c r="K406" s="14"/>
      <c r="L406" s="19"/>
      <c r="M406" s="19"/>
      <c r="N406" s="14"/>
      <c r="O406" s="20"/>
      <c r="P406" s="21"/>
      <c r="Q406" s="22"/>
      <c r="R406" s="19"/>
      <c r="S406" s="15"/>
      <c r="T406" s="14"/>
      <c r="U406" s="23" t="str">
        <f t="shared" si="24"/>
        <v/>
      </c>
      <c r="V406" s="23" t="str">
        <f t="shared" si="25"/>
        <v/>
      </c>
      <c r="W406" s="24" t="str">
        <f>IF(B406="","",COUNTIFS(Constatări!$B$5:$B$1004,B406,Constatări!$K$5:$K$1004,"&lt;&gt;Remediat"))</f>
        <v/>
      </c>
      <c r="X406" s="25" t="str">
        <f t="shared" si="26"/>
        <v/>
      </c>
      <c r="Y406" s="25" t="str">
        <f t="shared" si="27"/>
        <v/>
      </c>
      <c r="Z406" s="24" t="str">
        <f>IF(B406="","",COUNTIFS(Comisia!$B$5:$B$1004,B406,Comisia!$D$5:$D$1004,"&lt;&gt;Invitat"))</f>
        <v/>
      </c>
      <c r="AA406" s="17" t="str">
        <f>IF(B406="","",TRIM(IF(COUNTIF($B$5:$B$504,B406)&gt;1,"Număr dublat. ","")&amp;IF(OR(E406="",J406=""),"Completează lucrarea și executantul. ","")&amp;IF(COUNTIFS(Comisia!$B$5:$B$1004,B406,Comisia!$D$5:$D$1004,"Președinte")&lt;&gt;1,"Comisia trebuie să aibă un președinte. ","")&amp;IF(AND(K406&lt;&gt;"",D406="La terminarea lucrărilor",N(Z406)&lt;3),"Comisia are mai puțin de 3 membri (HG 343/2017, art. 11). ","")&amp;IF(AND(Q406="Admisă",COUNTIFS(Constatări!$B$5:$B$1004,B406,Constatări!$K$5:$K$1004,"&lt;&gt;Remediat",Constatări!$F$5:$F$1004,"&lt;&gt;Minoră")&gt;0),"Recepția nu poate fi admisă cu defecte care afectează utilizarea nerezolvate (art. 18). ","")&amp;IF(AND(D406="De suspendare a recepției",Q406&lt;&gt;"Suspendată"),"La un PV de suspendare, decizia este «Suspendată». ","")&amp;IF(AND(Q406&lt;&gt;"",Q406&lt;&gt;"Suspendată",NOT(ISNUMBER(R406)),ISNUMBER(C406),Azi&gt;C406+3),"Investitorul nu a aprobat decizia în 3 zile (art. 19). ","")&amp;IF(AND(ISNUMBER(R406),ISNUMBER(C406),R406&gt;C406+3),"Aprobarea investitorului a venit după 3 zile. ","")&amp;IF(AND(Q406="Admisă",N(W406)&gt;0),N(W406)&amp;" constatări încă deschise: urmărește remedierea. ","")&amp;IF(AND(ISNUMBER(Y406),Azi&gt;=N(X406)-60,Azi&lt;=N(Y406)),"Garanția expiră: organizează recepția finală până la "&amp;RIGHT("0"&amp;DAY(Y406),2)&amp;"."&amp;RIGHT("0"&amp;MONTH(Y406),2)&amp;"."&amp;YEAR(Y406)&amp;". ","")))</f>
        <v/>
      </c>
    </row>
    <row r="407" spans="2:27" x14ac:dyDescent="0.2">
      <c r="B407" s="18"/>
      <c r="C407" s="19"/>
      <c r="D407" s="14"/>
      <c r="E407" s="14"/>
      <c r="F407" s="14"/>
      <c r="G407" s="14"/>
      <c r="H407" s="14"/>
      <c r="I407" s="14"/>
      <c r="J407" s="14"/>
      <c r="K407" s="14"/>
      <c r="L407" s="19"/>
      <c r="M407" s="19"/>
      <c r="N407" s="14"/>
      <c r="O407" s="20"/>
      <c r="P407" s="21"/>
      <c r="Q407" s="22"/>
      <c r="R407" s="19"/>
      <c r="S407" s="15"/>
      <c r="T407" s="14"/>
      <c r="U407" s="23" t="str">
        <f t="shared" si="24"/>
        <v/>
      </c>
      <c r="V407" s="23" t="str">
        <f t="shared" si="25"/>
        <v/>
      </c>
      <c r="W407" s="24" t="str">
        <f>IF(B407="","",COUNTIFS(Constatări!$B$5:$B$1004,B407,Constatări!$K$5:$K$1004,"&lt;&gt;Remediat"))</f>
        <v/>
      </c>
      <c r="X407" s="25" t="str">
        <f t="shared" si="26"/>
        <v/>
      </c>
      <c r="Y407" s="25" t="str">
        <f t="shared" si="27"/>
        <v/>
      </c>
      <c r="Z407" s="24" t="str">
        <f>IF(B407="","",COUNTIFS(Comisia!$B$5:$B$1004,B407,Comisia!$D$5:$D$1004,"&lt;&gt;Invitat"))</f>
        <v/>
      </c>
      <c r="AA407" s="17" t="str">
        <f>IF(B407="","",TRIM(IF(COUNTIF($B$5:$B$504,B407)&gt;1,"Număr dublat. ","")&amp;IF(OR(E407="",J407=""),"Completează lucrarea și executantul. ","")&amp;IF(COUNTIFS(Comisia!$B$5:$B$1004,B407,Comisia!$D$5:$D$1004,"Președinte")&lt;&gt;1,"Comisia trebuie să aibă un președinte. ","")&amp;IF(AND(K407&lt;&gt;"",D407="La terminarea lucrărilor",N(Z407)&lt;3),"Comisia are mai puțin de 3 membri (HG 343/2017, art. 11). ","")&amp;IF(AND(Q407="Admisă",COUNTIFS(Constatări!$B$5:$B$1004,B407,Constatări!$K$5:$K$1004,"&lt;&gt;Remediat",Constatări!$F$5:$F$1004,"&lt;&gt;Minoră")&gt;0),"Recepția nu poate fi admisă cu defecte care afectează utilizarea nerezolvate (art. 18). ","")&amp;IF(AND(D407="De suspendare a recepției",Q407&lt;&gt;"Suspendată"),"La un PV de suspendare, decizia este «Suspendată». ","")&amp;IF(AND(Q407&lt;&gt;"",Q407&lt;&gt;"Suspendată",NOT(ISNUMBER(R407)),ISNUMBER(C407),Azi&gt;C407+3),"Investitorul nu a aprobat decizia în 3 zile (art. 19). ","")&amp;IF(AND(ISNUMBER(R407),ISNUMBER(C407),R407&gt;C407+3),"Aprobarea investitorului a venit după 3 zile. ","")&amp;IF(AND(Q407="Admisă",N(W407)&gt;0),N(W407)&amp;" constatări încă deschise: urmărește remedierea. ","")&amp;IF(AND(ISNUMBER(Y407),Azi&gt;=N(X407)-60,Azi&lt;=N(Y407)),"Garanția expiră: organizează recepția finală până la "&amp;RIGHT("0"&amp;DAY(Y407),2)&amp;"."&amp;RIGHT("0"&amp;MONTH(Y407),2)&amp;"."&amp;YEAR(Y407)&amp;". ","")))</f>
        <v/>
      </c>
    </row>
    <row r="408" spans="2:27" x14ac:dyDescent="0.2">
      <c r="B408" s="18"/>
      <c r="C408" s="19"/>
      <c r="D408" s="14"/>
      <c r="E408" s="14"/>
      <c r="F408" s="14"/>
      <c r="G408" s="14"/>
      <c r="H408" s="14"/>
      <c r="I408" s="14"/>
      <c r="J408" s="14"/>
      <c r="K408" s="14"/>
      <c r="L408" s="19"/>
      <c r="M408" s="19"/>
      <c r="N408" s="14"/>
      <c r="O408" s="20"/>
      <c r="P408" s="21"/>
      <c r="Q408" s="22"/>
      <c r="R408" s="19"/>
      <c r="S408" s="15"/>
      <c r="T408" s="14"/>
      <c r="U408" s="23" t="str">
        <f t="shared" si="24"/>
        <v/>
      </c>
      <c r="V408" s="23" t="str">
        <f t="shared" si="25"/>
        <v/>
      </c>
      <c r="W408" s="24" t="str">
        <f>IF(B408="","",COUNTIFS(Constatări!$B$5:$B$1004,B408,Constatări!$K$5:$K$1004,"&lt;&gt;Remediat"))</f>
        <v/>
      </c>
      <c r="X408" s="25" t="str">
        <f t="shared" si="26"/>
        <v/>
      </c>
      <c r="Y408" s="25" t="str">
        <f t="shared" si="27"/>
        <v/>
      </c>
      <c r="Z408" s="24" t="str">
        <f>IF(B408="","",COUNTIFS(Comisia!$B$5:$B$1004,B408,Comisia!$D$5:$D$1004,"&lt;&gt;Invitat"))</f>
        <v/>
      </c>
      <c r="AA408" s="17" t="str">
        <f>IF(B408="","",TRIM(IF(COUNTIF($B$5:$B$504,B408)&gt;1,"Număr dublat. ","")&amp;IF(OR(E408="",J408=""),"Completează lucrarea și executantul. ","")&amp;IF(COUNTIFS(Comisia!$B$5:$B$1004,B408,Comisia!$D$5:$D$1004,"Președinte")&lt;&gt;1,"Comisia trebuie să aibă un președinte. ","")&amp;IF(AND(K408&lt;&gt;"",D408="La terminarea lucrărilor",N(Z408)&lt;3),"Comisia are mai puțin de 3 membri (HG 343/2017, art. 11). ","")&amp;IF(AND(Q408="Admisă",COUNTIFS(Constatări!$B$5:$B$1004,B408,Constatări!$K$5:$K$1004,"&lt;&gt;Remediat",Constatări!$F$5:$F$1004,"&lt;&gt;Minoră")&gt;0),"Recepția nu poate fi admisă cu defecte care afectează utilizarea nerezolvate (art. 18). ","")&amp;IF(AND(D408="De suspendare a recepției",Q408&lt;&gt;"Suspendată"),"La un PV de suspendare, decizia este «Suspendată». ","")&amp;IF(AND(Q408&lt;&gt;"",Q408&lt;&gt;"Suspendată",NOT(ISNUMBER(R408)),ISNUMBER(C408),Azi&gt;C408+3),"Investitorul nu a aprobat decizia în 3 zile (art. 19). ","")&amp;IF(AND(ISNUMBER(R408),ISNUMBER(C408),R408&gt;C408+3),"Aprobarea investitorului a venit după 3 zile. ","")&amp;IF(AND(Q408="Admisă",N(W408)&gt;0),N(W408)&amp;" constatări încă deschise: urmărește remedierea. ","")&amp;IF(AND(ISNUMBER(Y408),Azi&gt;=N(X408)-60,Azi&lt;=N(Y408)),"Garanția expiră: organizează recepția finală până la "&amp;RIGHT("0"&amp;DAY(Y408),2)&amp;"."&amp;RIGHT("0"&amp;MONTH(Y408),2)&amp;"."&amp;YEAR(Y408)&amp;". ","")))</f>
        <v/>
      </c>
    </row>
    <row r="409" spans="2:27" x14ac:dyDescent="0.2">
      <c r="B409" s="18"/>
      <c r="C409" s="19"/>
      <c r="D409" s="14"/>
      <c r="E409" s="14"/>
      <c r="F409" s="14"/>
      <c r="G409" s="14"/>
      <c r="H409" s="14"/>
      <c r="I409" s="14"/>
      <c r="J409" s="14"/>
      <c r="K409" s="14"/>
      <c r="L409" s="19"/>
      <c r="M409" s="19"/>
      <c r="N409" s="14"/>
      <c r="O409" s="20"/>
      <c r="P409" s="21"/>
      <c r="Q409" s="22"/>
      <c r="R409" s="19"/>
      <c r="S409" s="15"/>
      <c r="T409" s="14"/>
      <c r="U409" s="23" t="str">
        <f t="shared" si="24"/>
        <v/>
      </c>
      <c r="V409" s="23" t="str">
        <f t="shared" si="25"/>
        <v/>
      </c>
      <c r="W409" s="24" t="str">
        <f>IF(B409="","",COUNTIFS(Constatări!$B$5:$B$1004,B409,Constatări!$K$5:$K$1004,"&lt;&gt;Remediat"))</f>
        <v/>
      </c>
      <c r="X409" s="25" t="str">
        <f t="shared" si="26"/>
        <v/>
      </c>
      <c r="Y409" s="25" t="str">
        <f t="shared" si="27"/>
        <v/>
      </c>
      <c r="Z409" s="24" t="str">
        <f>IF(B409="","",COUNTIFS(Comisia!$B$5:$B$1004,B409,Comisia!$D$5:$D$1004,"&lt;&gt;Invitat"))</f>
        <v/>
      </c>
      <c r="AA409" s="17" t="str">
        <f>IF(B409="","",TRIM(IF(COUNTIF($B$5:$B$504,B409)&gt;1,"Număr dublat. ","")&amp;IF(OR(E409="",J409=""),"Completează lucrarea și executantul. ","")&amp;IF(COUNTIFS(Comisia!$B$5:$B$1004,B409,Comisia!$D$5:$D$1004,"Președinte")&lt;&gt;1,"Comisia trebuie să aibă un președinte. ","")&amp;IF(AND(K409&lt;&gt;"",D409="La terminarea lucrărilor",N(Z409)&lt;3),"Comisia are mai puțin de 3 membri (HG 343/2017, art. 11). ","")&amp;IF(AND(Q409="Admisă",COUNTIFS(Constatări!$B$5:$B$1004,B409,Constatări!$K$5:$K$1004,"&lt;&gt;Remediat",Constatări!$F$5:$F$1004,"&lt;&gt;Minoră")&gt;0),"Recepția nu poate fi admisă cu defecte care afectează utilizarea nerezolvate (art. 18). ","")&amp;IF(AND(D409="De suspendare a recepției",Q409&lt;&gt;"Suspendată"),"La un PV de suspendare, decizia este «Suspendată». ","")&amp;IF(AND(Q409&lt;&gt;"",Q409&lt;&gt;"Suspendată",NOT(ISNUMBER(R409)),ISNUMBER(C409),Azi&gt;C409+3),"Investitorul nu a aprobat decizia în 3 zile (art. 19). ","")&amp;IF(AND(ISNUMBER(R409),ISNUMBER(C409),R409&gt;C409+3),"Aprobarea investitorului a venit după 3 zile. ","")&amp;IF(AND(Q409="Admisă",N(W409)&gt;0),N(W409)&amp;" constatări încă deschise: urmărește remedierea. ","")&amp;IF(AND(ISNUMBER(Y409),Azi&gt;=N(X409)-60,Azi&lt;=N(Y409)),"Garanția expiră: organizează recepția finală până la "&amp;RIGHT("0"&amp;DAY(Y409),2)&amp;"."&amp;RIGHT("0"&amp;MONTH(Y409),2)&amp;"."&amp;YEAR(Y409)&amp;". ","")))</f>
        <v/>
      </c>
    </row>
    <row r="410" spans="2:27" x14ac:dyDescent="0.2">
      <c r="B410" s="18"/>
      <c r="C410" s="19"/>
      <c r="D410" s="14"/>
      <c r="E410" s="14"/>
      <c r="F410" s="14"/>
      <c r="G410" s="14"/>
      <c r="H410" s="14"/>
      <c r="I410" s="14"/>
      <c r="J410" s="14"/>
      <c r="K410" s="14"/>
      <c r="L410" s="19"/>
      <c r="M410" s="19"/>
      <c r="N410" s="14"/>
      <c r="O410" s="20"/>
      <c r="P410" s="21"/>
      <c r="Q410" s="22"/>
      <c r="R410" s="19"/>
      <c r="S410" s="15"/>
      <c r="T410" s="14"/>
      <c r="U410" s="23" t="str">
        <f t="shared" si="24"/>
        <v/>
      </c>
      <c r="V410" s="23" t="str">
        <f t="shared" si="25"/>
        <v/>
      </c>
      <c r="W410" s="24" t="str">
        <f>IF(B410="","",COUNTIFS(Constatări!$B$5:$B$1004,B410,Constatări!$K$5:$K$1004,"&lt;&gt;Remediat"))</f>
        <v/>
      </c>
      <c r="X410" s="25" t="str">
        <f t="shared" si="26"/>
        <v/>
      </c>
      <c r="Y410" s="25" t="str">
        <f t="shared" si="27"/>
        <v/>
      </c>
      <c r="Z410" s="24" t="str">
        <f>IF(B410="","",COUNTIFS(Comisia!$B$5:$B$1004,B410,Comisia!$D$5:$D$1004,"&lt;&gt;Invitat"))</f>
        <v/>
      </c>
      <c r="AA410" s="17" t="str">
        <f>IF(B410="","",TRIM(IF(COUNTIF($B$5:$B$504,B410)&gt;1,"Număr dublat. ","")&amp;IF(OR(E410="",J410=""),"Completează lucrarea și executantul. ","")&amp;IF(COUNTIFS(Comisia!$B$5:$B$1004,B410,Comisia!$D$5:$D$1004,"Președinte")&lt;&gt;1,"Comisia trebuie să aibă un președinte. ","")&amp;IF(AND(K410&lt;&gt;"",D410="La terminarea lucrărilor",N(Z410)&lt;3),"Comisia are mai puțin de 3 membri (HG 343/2017, art. 11). ","")&amp;IF(AND(Q410="Admisă",COUNTIFS(Constatări!$B$5:$B$1004,B410,Constatări!$K$5:$K$1004,"&lt;&gt;Remediat",Constatări!$F$5:$F$1004,"&lt;&gt;Minoră")&gt;0),"Recepția nu poate fi admisă cu defecte care afectează utilizarea nerezolvate (art. 18). ","")&amp;IF(AND(D410="De suspendare a recepției",Q410&lt;&gt;"Suspendată"),"La un PV de suspendare, decizia este «Suspendată». ","")&amp;IF(AND(Q410&lt;&gt;"",Q410&lt;&gt;"Suspendată",NOT(ISNUMBER(R410)),ISNUMBER(C410),Azi&gt;C410+3),"Investitorul nu a aprobat decizia în 3 zile (art. 19). ","")&amp;IF(AND(ISNUMBER(R410),ISNUMBER(C410),R410&gt;C410+3),"Aprobarea investitorului a venit după 3 zile. ","")&amp;IF(AND(Q410="Admisă",N(W410)&gt;0),N(W410)&amp;" constatări încă deschise: urmărește remedierea. ","")&amp;IF(AND(ISNUMBER(Y410),Azi&gt;=N(X410)-60,Azi&lt;=N(Y410)),"Garanția expiră: organizează recepția finală până la "&amp;RIGHT("0"&amp;DAY(Y410),2)&amp;"."&amp;RIGHT("0"&amp;MONTH(Y410),2)&amp;"."&amp;YEAR(Y410)&amp;". ","")))</f>
        <v/>
      </c>
    </row>
    <row r="411" spans="2:27" x14ac:dyDescent="0.2">
      <c r="B411" s="18"/>
      <c r="C411" s="19"/>
      <c r="D411" s="14"/>
      <c r="E411" s="14"/>
      <c r="F411" s="14"/>
      <c r="G411" s="14"/>
      <c r="H411" s="14"/>
      <c r="I411" s="14"/>
      <c r="J411" s="14"/>
      <c r="K411" s="14"/>
      <c r="L411" s="19"/>
      <c r="M411" s="19"/>
      <c r="N411" s="14"/>
      <c r="O411" s="20"/>
      <c r="P411" s="21"/>
      <c r="Q411" s="22"/>
      <c r="R411" s="19"/>
      <c r="S411" s="15"/>
      <c r="T411" s="14"/>
      <c r="U411" s="23" t="str">
        <f t="shared" si="24"/>
        <v/>
      </c>
      <c r="V411" s="23" t="str">
        <f t="shared" si="25"/>
        <v/>
      </c>
      <c r="W411" s="24" t="str">
        <f>IF(B411="","",COUNTIFS(Constatări!$B$5:$B$1004,B411,Constatări!$K$5:$K$1004,"&lt;&gt;Remediat"))</f>
        <v/>
      </c>
      <c r="X411" s="25" t="str">
        <f t="shared" si="26"/>
        <v/>
      </c>
      <c r="Y411" s="25" t="str">
        <f t="shared" si="27"/>
        <v/>
      </c>
      <c r="Z411" s="24" t="str">
        <f>IF(B411="","",COUNTIFS(Comisia!$B$5:$B$1004,B411,Comisia!$D$5:$D$1004,"&lt;&gt;Invitat"))</f>
        <v/>
      </c>
      <c r="AA411" s="17" t="str">
        <f>IF(B411="","",TRIM(IF(COUNTIF($B$5:$B$504,B411)&gt;1,"Număr dublat. ","")&amp;IF(OR(E411="",J411=""),"Completează lucrarea și executantul. ","")&amp;IF(COUNTIFS(Comisia!$B$5:$B$1004,B411,Comisia!$D$5:$D$1004,"Președinte")&lt;&gt;1,"Comisia trebuie să aibă un președinte. ","")&amp;IF(AND(K411&lt;&gt;"",D411="La terminarea lucrărilor",N(Z411)&lt;3),"Comisia are mai puțin de 3 membri (HG 343/2017, art. 11). ","")&amp;IF(AND(Q411="Admisă",COUNTIFS(Constatări!$B$5:$B$1004,B411,Constatări!$K$5:$K$1004,"&lt;&gt;Remediat",Constatări!$F$5:$F$1004,"&lt;&gt;Minoră")&gt;0),"Recepția nu poate fi admisă cu defecte care afectează utilizarea nerezolvate (art. 18). ","")&amp;IF(AND(D411="De suspendare a recepției",Q411&lt;&gt;"Suspendată"),"La un PV de suspendare, decizia este «Suspendată». ","")&amp;IF(AND(Q411&lt;&gt;"",Q411&lt;&gt;"Suspendată",NOT(ISNUMBER(R411)),ISNUMBER(C411),Azi&gt;C411+3),"Investitorul nu a aprobat decizia în 3 zile (art. 19). ","")&amp;IF(AND(ISNUMBER(R411),ISNUMBER(C411),R411&gt;C411+3),"Aprobarea investitorului a venit după 3 zile. ","")&amp;IF(AND(Q411="Admisă",N(W411)&gt;0),N(W411)&amp;" constatări încă deschise: urmărește remedierea. ","")&amp;IF(AND(ISNUMBER(Y411),Azi&gt;=N(X411)-60,Azi&lt;=N(Y411)),"Garanția expiră: organizează recepția finală până la "&amp;RIGHT("0"&amp;DAY(Y411),2)&amp;"."&amp;RIGHT("0"&amp;MONTH(Y411),2)&amp;"."&amp;YEAR(Y411)&amp;". ","")))</f>
        <v/>
      </c>
    </row>
    <row r="412" spans="2:27" x14ac:dyDescent="0.2">
      <c r="B412" s="18"/>
      <c r="C412" s="19"/>
      <c r="D412" s="14"/>
      <c r="E412" s="14"/>
      <c r="F412" s="14"/>
      <c r="G412" s="14"/>
      <c r="H412" s="14"/>
      <c r="I412" s="14"/>
      <c r="J412" s="14"/>
      <c r="K412" s="14"/>
      <c r="L412" s="19"/>
      <c r="M412" s="19"/>
      <c r="N412" s="14"/>
      <c r="O412" s="20"/>
      <c r="P412" s="21"/>
      <c r="Q412" s="22"/>
      <c r="R412" s="19"/>
      <c r="S412" s="15"/>
      <c r="T412" s="14"/>
      <c r="U412" s="23" t="str">
        <f t="shared" si="24"/>
        <v/>
      </c>
      <c r="V412" s="23" t="str">
        <f t="shared" si="25"/>
        <v/>
      </c>
      <c r="W412" s="24" t="str">
        <f>IF(B412="","",COUNTIFS(Constatări!$B$5:$B$1004,B412,Constatări!$K$5:$K$1004,"&lt;&gt;Remediat"))</f>
        <v/>
      </c>
      <c r="X412" s="25" t="str">
        <f t="shared" si="26"/>
        <v/>
      </c>
      <c r="Y412" s="25" t="str">
        <f t="shared" si="27"/>
        <v/>
      </c>
      <c r="Z412" s="24" t="str">
        <f>IF(B412="","",COUNTIFS(Comisia!$B$5:$B$1004,B412,Comisia!$D$5:$D$1004,"&lt;&gt;Invitat"))</f>
        <v/>
      </c>
      <c r="AA412" s="17" t="str">
        <f>IF(B412="","",TRIM(IF(COUNTIF($B$5:$B$504,B412)&gt;1,"Număr dublat. ","")&amp;IF(OR(E412="",J412=""),"Completează lucrarea și executantul. ","")&amp;IF(COUNTIFS(Comisia!$B$5:$B$1004,B412,Comisia!$D$5:$D$1004,"Președinte")&lt;&gt;1,"Comisia trebuie să aibă un președinte. ","")&amp;IF(AND(K412&lt;&gt;"",D412="La terminarea lucrărilor",N(Z412)&lt;3),"Comisia are mai puțin de 3 membri (HG 343/2017, art. 11). ","")&amp;IF(AND(Q412="Admisă",COUNTIFS(Constatări!$B$5:$B$1004,B412,Constatări!$K$5:$K$1004,"&lt;&gt;Remediat",Constatări!$F$5:$F$1004,"&lt;&gt;Minoră")&gt;0),"Recepția nu poate fi admisă cu defecte care afectează utilizarea nerezolvate (art. 18). ","")&amp;IF(AND(D412="De suspendare a recepției",Q412&lt;&gt;"Suspendată"),"La un PV de suspendare, decizia este «Suspendată». ","")&amp;IF(AND(Q412&lt;&gt;"",Q412&lt;&gt;"Suspendată",NOT(ISNUMBER(R412)),ISNUMBER(C412),Azi&gt;C412+3),"Investitorul nu a aprobat decizia în 3 zile (art. 19). ","")&amp;IF(AND(ISNUMBER(R412),ISNUMBER(C412),R412&gt;C412+3),"Aprobarea investitorului a venit după 3 zile. ","")&amp;IF(AND(Q412="Admisă",N(W412)&gt;0),N(W412)&amp;" constatări încă deschise: urmărește remedierea. ","")&amp;IF(AND(ISNUMBER(Y412),Azi&gt;=N(X412)-60,Azi&lt;=N(Y412)),"Garanția expiră: organizează recepția finală până la "&amp;RIGHT("0"&amp;DAY(Y412),2)&amp;"."&amp;RIGHT("0"&amp;MONTH(Y412),2)&amp;"."&amp;YEAR(Y412)&amp;". ","")))</f>
        <v/>
      </c>
    </row>
    <row r="413" spans="2:27" x14ac:dyDescent="0.2">
      <c r="B413" s="18"/>
      <c r="C413" s="19"/>
      <c r="D413" s="14"/>
      <c r="E413" s="14"/>
      <c r="F413" s="14"/>
      <c r="G413" s="14"/>
      <c r="H413" s="14"/>
      <c r="I413" s="14"/>
      <c r="J413" s="14"/>
      <c r="K413" s="14"/>
      <c r="L413" s="19"/>
      <c r="M413" s="19"/>
      <c r="N413" s="14"/>
      <c r="O413" s="20"/>
      <c r="P413" s="21"/>
      <c r="Q413" s="22"/>
      <c r="R413" s="19"/>
      <c r="S413" s="15"/>
      <c r="T413" s="14"/>
      <c r="U413" s="23" t="str">
        <f t="shared" si="24"/>
        <v/>
      </c>
      <c r="V413" s="23" t="str">
        <f t="shared" si="25"/>
        <v/>
      </c>
      <c r="W413" s="24" t="str">
        <f>IF(B413="","",COUNTIFS(Constatări!$B$5:$B$1004,B413,Constatări!$K$5:$K$1004,"&lt;&gt;Remediat"))</f>
        <v/>
      </c>
      <c r="X413" s="25" t="str">
        <f t="shared" si="26"/>
        <v/>
      </c>
      <c r="Y413" s="25" t="str">
        <f t="shared" si="27"/>
        <v/>
      </c>
      <c r="Z413" s="24" t="str">
        <f>IF(B413="","",COUNTIFS(Comisia!$B$5:$B$1004,B413,Comisia!$D$5:$D$1004,"&lt;&gt;Invitat"))</f>
        <v/>
      </c>
      <c r="AA413" s="17" t="str">
        <f>IF(B413="","",TRIM(IF(COUNTIF($B$5:$B$504,B413)&gt;1,"Număr dublat. ","")&amp;IF(OR(E413="",J413=""),"Completează lucrarea și executantul. ","")&amp;IF(COUNTIFS(Comisia!$B$5:$B$1004,B413,Comisia!$D$5:$D$1004,"Președinte")&lt;&gt;1,"Comisia trebuie să aibă un președinte. ","")&amp;IF(AND(K413&lt;&gt;"",D413="La terminarea lucrărilor",N(Z413)&lt;3),"Comisia are mai puțin de 3 membri (HG 343/2017, art. 11). ","")&amp;IF(AND(Q413="Admisă",COUNTIFS(Constatări!$B$5:$B$1004,B413,Constatări!$K$5:$K$1004,"&lt;&gt;Remediat",Constatări!$F$5:$F$1004,"&lt;&gt;Minoră")&gt;0),"Recepția nu poate fi admisă cu defecte care afectează utilizarea nerezolvate (art. 18). ","")&amp;IF(AND(D413="De suspendare a recepției",Q413&lt;&gt;"Suspendată"),"La un PV de suspendare, decizia este «Suspendată». ","")&amp;IF(AND(Q413&lt;&gt;"",Q413&lt;&gt;"Suspendată",NOT(ISNUMBER(R413)),ISNUMBER(C413),Azi&gt;C413+3),"Investitorul nu a aprobat decizia în 3 zile (art. 19). ","")&amp;IF(AND(ISNUMBER(R413),ISNUMBER(C413),R413&gt;C413+3),"Aprobarea investitorului a venit după 3 zile. ","")&amp;IF(AND(Q413="Admisă",N(W413)&gt;0),N(W413)&amp;" constatări încă deschise: urmărește remedierea. ","")&amp;IF(AND(ISNUMBER(Y413),Azi&gt;=N(X413)-60,Azi&lt;=N(Y413)),"Garanția expiră: organizează recepția finală până la "&amp;RIGHT("0"&amp;DAY(Y413),2)&amp;"."&amp;RIGHT("0"&amp;MONTH(Y413),2)&amp;"."&amp;YEAR(Y413)&amp;". ","")))</f>
        <v/>
      </c>
    </row>
    <row r="414" spans="2:27" x14ac:dyDescent="0.2">
      <c r="B414" s="18"/>
      <c r="C414" s="19"/>
      <c r="D414" s="14"/>
      <c r="E414" s="14"/>
      <c r="F414" s="14"/>
      <c r="G414" s="14"/>
      <c r="H414" s="14"/>
      <c r="I414" s="14"/>
      <c r="J414" s="14"/>
      <c r="K414" s="14"/>
      <c r="L414" s="19"/>
      <c r="M414" s="19"/>
      <c r="N414" s="14"/>
      <c r="O414" s="20"/>
      <c r="P414" s="21"/>
      <c r="Q414" s="22"/>
      <c r="R414" s="19"/>
      <c r="S414" s="15"/>
      <c r="T414" s="14"/>
      <c r="U414" s="23" t="str">
        <f t="shared" si="24"/>
        <v/>
      </c>
      <c r="V414" s="23" t="str">
        <f t="shared" si="25"/>
        <v/>
      </c>
      <c r="W414" s="24" t="str">
        <f>IF(B414="","",COUNTIFS(Constatări!$B$5:$B$1004,B414,Constatări!$K$5:$K$1004,"&lt;&gt;Remediat"))</f>
        <v/>
      </c>
      <c r="X414" s="25" t="str">
        <f t="shared" si="26"/>
        <v/>
      </c>
      <c r="Y414" s="25" t="str">
        <f t="shared" si="27"/>
        <v/>
      </c>
      <c r="Z414" s="24" t="str">
        <f>IF(B414="","",COUNTIFS(Comisia!$B$5:$B$1004,B414,Comisia!$D$5:$D$1004,"&lt;&gt;Invitat"))</f>
        <v/>
      </c>
      <c r="AA414" s="17" t="str">
        <f>IF(B414="","",TRIM(IF(COUNTIF($B$5:$B$504,B414)&gt;1,"Număr dublat. ","")&amp;IF(OR(E414="",J414=""),"Completează lucrarea și executantul. ","")&amp;IF(COUNTIFS(Comisia!$B$5:$B$1004,B414,Comisia!$D$5:$D$1004,"Președinte")&lt;&gt;1,"Comisia trebuie să aibă un președinte. ","")&amp;IF(AND(K414&lt;&gt;"",D414="La terminarea lucrărilor",N(Z414)&lt;3),"Comisia are mai puțin de 3 membri (HG 343/2017, art. 11). ","")&amp;IF(AND(Q414="Admisă",COUNTIFS(Constatări!$B$5:$B$1004,B414,Constatări!$K$5:$K$1004,"&lt;&gt;Remediat",Constatări!$F$5:$F$1004,"&lt;&gt;Minoră")&gt;0),"Recepția nu poate fi admisă cu defecte care afectează utilizarea nerezolvate (art. 18). ","")&amp;IF(AND(D414="De suspendare a recepției",Q414&lt;&gt;"Suspendată"),"La un PV de suspendare, decizia este «Suspendată». ","")&amp;IF(AND(Q414&lt;&gt;"",Q414&lt;&gt;"Suspendată",NOT(ISNUMBER(R414)),ISNUMBER(C414),Azi&gt;C414+3),"Investitorul nu a aprobat decizia în 3 zile (art. 19). ","")&amp;IF(AND(ISNUMBER(R414),ISNUMBER(C414),R414&gt;C414+3),"Aprobarea investitorului a venit după 3 zile. ","")&amp;IF(AND(Q414="Admisă",N(W414)&gt;0),N(W414)&amp;" constatări încă deschise: urmărește remedierea. ","")&amp;IF(AND(ISNUMBER(Y414),Azi&gt;=N(X414)-60,Azi&lt;=N(Y414)),"Garanția expiră: organizează recepția finală până la "&amp;RIGHT("0"&amp;DAY(Y414),2)&amp;"."&amp;RIGHT("0"&amp;MONTH(Y414),2)&amp;"."&amp;YEAR(Y414)&amp;". ","")))</f>
        <v/>
      </c>
    </row>
    <row r="415" spans="2:27" x14ac:dyDescent="0.2">
      <c r="B415" s="18"/>
      <c r="C415" s="19"/>
      <c r="D415" s="14"/>
      <c r="E415" s="14"/>
      <c r="F415" s="14"/>
      <c r="G415" s="14"/>
      <c r="H415" s="14"/>
      <c r="I415" s="14"/>
      <c r="J415" s="14"/>
      <c r="K415" s="14"/>
      <c r="L415" s="19"/>
      <c r="M415" s="19"/>
      <c r="N415" s="14"/>
      <c r="O415" s="20"/>
      <c r="P415" s="21"/>
      <c r="Q415" s="22"/>
      <c r="R415" s="19"/>
      <c r="S415" s="15"/>
      <c r="T415" s="14"/>
      <c r="U415" s="23" t="str">
        <f t="shared" si="24"/>
        <v/>
      </c>
      <c r="V415" s="23" t="str">
        <f t="shared" si="25"/>
        <v/>
      </c>
      <c r="W415" s="24" t="str">
        <f>IF(B415="","",COUNTIFS(Constatări!$B$5:$B$1004,B415,Constatări!$K$5:$K$1004,"&lt;&gt;Remediat"))</f>
        <v/>
      </c>
      <c r="X415" s="25" t="str">
        <f t="shared" si="26"/>
        <v/>
      </c>
      <c r="Y415" s="25" t="str">
        <f t="shared" si="27"/>
        <v/>
      </c>
      <c r="Z415" s="24" t="str">
        <f>IF(B415="","",COUNTIFS(Comisia!$B$5:$B$1004,B415,Comisia!$D$5:$D$1004,"&lt;&gt;Invitat"))</f>
        <v/>
      </c>
      <c r="AA415" s="17" t="str">
        <f>IF(B415="","",TRIM(IF(COUNTIF($B$5:$B$504,B415)&gt;1,"Număr dublat. ","")&amp;IF(OR(E415="",J415=""),"Completează lucrarea și executantul. ","")&amp;IF(COUNTIFS(Comisia!$B$5:$B$1004,B415,Comisia!$D$5:$D$1004,"Președinte")&lt;&gt;1,"Comisia trebuie să aibă un președinte. ","")&amp;IF(AND(K415&lt;&gt;"",D415="La terminarea lucrărilor",N(Z415)&lt;3),"Comisia are mai puțin de 3 membri (HG 343/2017, art. 11). ","")&amp;IF(AND(Q415="Admisă",COUNTIFS(Constatări!$B$5:$B$1004,B415,Constatări!$K$5:$K$1004,"&lt;&gt;Remediat",Constatări!$F$5:$F$1004,"&lt;&gt;Minoră")&gt;0),"Recepția nu poate fi admisă cu defecte care afectează utilizarea nerezolvate (art. 18). ","")&amp;IF(AND(D415="De suspendare a recepției",Q415&lt;&gt;"Suspendată"),"La un PV de suspendare, decizia este «Suspendată». ","")&amp;IF(AND(Q415&lt;&gt;"",Q415&lt;&gt;"Suspendată",NOT(ISNUMBER(R415)),ISNUMBER(C415),Azi&gt;C415+3),"Investitorul nu a aprobat decizia în 3 zile (art. 19). ","")&amp;IF(AND(ISNUMBER(R415),ISNUMBER(C415),R415&gt;C415+3),"Aprobarea investitorului a venit după 3 zile. ","")&amp;IF(AND(Q415="Admisă",N(W415)&gt;0),N(W415)&amp;" constatări încă deschise: urmărește remedierea. ","")&amp;IF(AND(ISNUMBER(Y415),Azi&gt;=N(X415)-60,Azi&lt;=N(Y415)),"Garanția expiră: organizează recepția finală până la "&amp;RIGHT("0"&amp;DAY(Y415),2)&amp;"."&amp;RIGHT("0"&amp;MONTH(Y415),2)&amp;"."&amp;YEAR(Y415)&amp;". ","")))</f>
        <v/>
      </c>
    </row>
    <row r="416" spans="2:27" x14ac:dyDescent="0.2">
      <c r="B416" s="18"/>
      <c r="C416" s="19"/>
      <c r="D416" s="14"/>
      <c r="E416" s="14"/>
      <c r="F416" s="14"/>
      <c r="G416" s="14"/>
      <c r="H416" s="14"/>
      <c r="I416" s="14"/>
      <c r="J416" s="14"/>
      <c r="K416" s="14"/>
      <c r="L416" s="19"/>
      <c r="M416" s="19"/>
      <c r="N416" s="14"/>
      <c r="O416" s="20"/>
      <c r="P416" s="21"/>
      <c r="Q416" s="22"/>
      <c r="R416" s="19"/>
      <c r="S416" s="15"/>
      <c r="T416" s="14"/>
      <c r="U416" s="23" t="str">
        <f t="shared" si="24"/>
        <v/>
      </c>
      <c r="V416" s="23" t="str">
        <f t="shared" si="25"/>
        <v/>
      </c>
      <c r="W416" s="24" t="str">
        <f>IF(B416="","",COUNTIFS(Constatări!$B$5:$B$1004,B416,Constatări!$K$5:$K$1004,"&lt;&gt;Remediat"))</f>
        <v/>
      </c>
      <c r="X416" s="25" t="str">
        <f t="shared" si="26"/>
        <v/>
      </c>
      <c r="Y416" s="25" t="str">
        <f t="shared" si="27"/>
        <v/>
      </c>
      <c r="Z416" s="24" t="str">
        <f>IF(B416="","",COUNTIFS(Comisia!$B$5:$B$1004,B416,Comisia!$D$5:$D$1004,"&lt;&gt;Invitat"))</f>
        <v/>
      </c>
      <c r="AA416" s="17" t="str">
        <f>IF(B416="","",TRIM(IF(COUNTIF($B$5:$B$504,B416)&gt;1,"Număr dublat. ","")&amp;IF(OR(E416="",J416=""),"Completează lucrarea și executantul. ","")&amp;IF(COUNTIFS(Comisia!$B$5:$B$1004,B416,Comisia!$D$5:$D$1004,"Președinte")&lt;&gt;1,"Comisia trebuie să aibă un președinte. ","")&amp;IF(AND(K416&lt;&gt;"",D416="La terminarea lucrărilor",N(Z416)&lt;3),"Comisia are mai puțin de 3 membri (HG 343/2017, art. 11). ","")&amp;IF(AND(Q416="Admisă",COUNTIFS(Constatări!$B$5:$B$1004,B416,Constatări!$K$5:$K$1004,"&lt;&gt;Remediat",Constatări!$F$5:$F$1004,"&lt;&gt;Minoră")&gt;0),"Recepția nu poate fi admisă cu defecte care afectează utilizarea nerezolvate (art. 18). ","")&amp;IF(AND(D416="De suspendare a recepției",Q416&lt;&gt;"Suspendată"),"La un PV de suspendare, decizia este «Suspendată». ","")&amp;IF(AND(Q416&lt;&gt;"",Q416&lt;&gt;"Suspendată",NOT(ISNUMBER(R416)),ISNUMBER(C416),Azi&gt;C416+3),"Investitorul nu a aprobat decizia în 3 zile (art. 19). ","")&amp;IF(AND(ISNUMBER(R416),ISNUMBER(C416),R416&gt;C416+3),"Aprobarea investitorului a venit după 3 zile. ","")&amp;IF(AND(Q416="Admisă",N(W416)&gt;0),N(W416)&amp;" constatări încă deschise: urmărește remedierea. ","")&amp;IF(AND(ISNUMBER(Y416),Azi&gt;=N(X416)-60,Azi&lt;=N(Y416)),"Garanția expiră: organizează recepția finală până la "&amp;RIGHT("0"&amp;DAY(Y416),2)&amp;"."&amp;RIGHT("0"&amp;MONTH(Y416),2)&amp;"."&amp;YEAR(Y416)&amp;". ","")))</f>
        <v/>
      </c>
    </row>
    <row r="417" spans="2:27" x14ac:dyDescent="0.2">
      <c r="B417" s="18"/>
      <c r="C417" s="19"/>
      <c r="D417" s="14"/>
      <c r="E417" s="14"/>
      <c r="F417" s="14"/>
      <c r="G417" s="14"/>
      <c r="H417" s="14"/>
      <c r="I417" s="14"/>
      <c r="J417" s="14"/>
      <c r="K417" s="14"/>
      <c r="L417" s="19"/>
      <c r="M417" s="19"/>
      <c r="N417" s="14"/>
      <c r="O417" s="20"/>
      <c r="P417" s="21"/>
      <c r="Q417" s="22"/>
      <c r="R417" s="19"/>
      <c r="S417" s="15"/>
      <c r="T417" s="14"/>
      <c r="U417" s="23" t="str">
        <f t="shared" si="24"/>
        <v/>
      </c>
      <c r="V417" s="23" t="str">
        <f t="shared" si="25"/>
        <v/>
      </c>
      <c r="W417" s="24" t="str">
        <f>IF(B417="","",COUNTIFS(Constatări!$B$5:$B$1004,B417,Constatări!$K$5:$K$1004,"&lt;&gt;Remediat"))</f>
        <v/>
      </c>
      <c r="X417" s="25" t="str">
        <f t="shared" si="26"/>
        <v/>
      </c>
      <c r="Y417" s="25" t="str">
        <f t="shared" si="27"/>
        <v/>
      </c>
      <c r="Z417" s="24" t="str">
        <f>IF(B417="","",COUNTIFS(Comisia!$B$5:$B$1004,B417,Comisia!$D$5:$D$1004,"&lt;&gt;Invitat"))</f>
        <v/>
      </c>
      <c r="AA417" s="17" t="str">
        <f>IF(B417="","",TRIM(IF(COUNTIF($B$5:$B$504,B417)&gt;1,"Număr dublat. ","")&amp;IF(OR(E417="",J417=""),"Completează lucrarea și executantul. ","")&amp;IF(COUNTIFS(Comisia!$B$5:$B$1004,B417,Comisia!$D$5:$D$1004,"Președinte")&lt;&gt;1,"Comisia trebuie să aibă un președinte. ","")&amp;IF(AND(K417&lt;&gt;"",D417="La terminarea lucrărilor",N(Z417)&lt;3),"Comisia are mai puțin de 3 membri (HG 343/2017, art. 11). ","")&amp;IF(AND(Q417="Admisă",COUNTIFS(Constatări!$B$5:$B$1004,B417,Constatări!$K$5:$K$1004,"&lt;&gt;Remediat",Constatări!$F$5:$F$1004,"&lt;&gt;Minoră")&gt;0),"Recepția nu poate fi admisă cu defecte care afectează utilizarea nerezolvate (art. 18). ","")&amp;IF(AND(D417="De suspendare a recepției",Q417&lt;&gt;"Suspendată"),"La un PV de suspendare, decizia este «Suspendată». ","")&amp;IF(AND(Q417&lt;&gt;"",Q417&lt;&gt;"Suspendată",NOT(ISNUMBER(R417)),ISNUMBER(C417),Azi&gt;C417+3),"Investitorul nu a aprobat decizia în 3 zile (art. 19). ","")&amp;IF(AND(ISNUMBER(R417),ISNUMBER(C417),R417&gt;C417+3),"Aprobarea investitorului a venit după 3 zile. ","")&amp;IF(AND(Q417="Admisă",N(W417)&gt;0),N(W417)&amp;" constatări încă deschise: urmărește remedierea. ","")&amp;IF(AND(ISNUMBER(Y417),Azi&gt;=N(X417)-60,Azi&lt;=N(Y417)),"Garanția expiră: organizează recepția finală până la "&amp;RIGHT("0"&amp;DAY(Y417),2)&amp;"."&amp;RIGHT("0"&amp;MONTH(Y417),2)&amp;"."&amp;YEAR(Y417)&amp;". ","")))</f>
        <v/>
      </c>
    </row>
    <row r="418" spans="2:27" x14ac:dyDescent="0.2">
      <c r="B418" s="18"/>
      <c r="C418" s="19"/>
      <c r="D418" s="14"/>
      <c r="E418" s="14"/>
      <c r="F418" s="14"/>
      <c r="G418" s="14"/>
      <c r="H418" s="14"/>
      <c r="I418" s="14"/>
      <c r="J418" s="14"/>
      <c r="K418" s="14"/>
      <c r="L418" s="19"/>
      <c r="M418" s="19"/>
      <c r="N418" s="14"/>
      <c r="O418" s="20"/>
      <c r="P418" s="21"/>
      <c r="Q418" s="22"/>
      <c r="R418" s="19"/>
      <c r="S418" s="15"/>
      <c r="T418" s="14"/>
      <c r="U418" s="23" t="str">
        <f t="shared" si="24"/>
        <v/>
      </c>
      <c r="V418" s="23" t="str">
        <f t="shared" si="25"/>
        <v/>
      </c>
      <c r="W418" s="24" t="str">
        <f>IF(B418="","",COUNTIFS(Constatări!$B$5:$B$1004,B418,Constatări!$K$5:$K$1004,"&lt;&gt;Remediat"))</f>
        <v/>
      </c>
      <c r="X418" s="25" t="str">
        <f t="shared" si="26"/>
        <v/>
      </c>
      <c r="Y418" s="25" t="str">
        <f t="shared" si="27"/>
        <v/>
      </c>
      <c r="Z418" s="24" t="str">
        <f>IF(B418="","",COUNTIFS(Comisia!$B$5:$B$1004,B418,Comisia!$D$5:$D$1004,"&lt;&gt;Invitat"))</f>
        <v/>
      </c>
      <c r="AA418" s="17" t="str">
        <f>IF(B418="","",TRIM(IF(COUNTIF($B$5:$B$504,B418)&gt;1,"Număr dublat. ","")&amp;IF(OR(E418="",J418=""),"Completează lucrarea și executantul. ","")&amp;IF(COUNTIFS(Comisia!$B$5:$B$1004,B418,Comisia!$D$5:$D$1004,"Președinte")&lt;&gt;1,"Comisia trebuie să aibă un președinte. ","")&amp;IF(AND(K418&lt;&gt;"",D418="La terminarea lucrărilor",N(Z418)&lt;3),"Comisia are mai puțin de 3 membri (HG 343/2017, art. 11). ","")&amp;IF(AND(Q418="Admisă",COUNTIFS(Constatări!$B$5:$B$1004,B418,Constatări!$K$5:$K$1004,"&lt;&gt;Remediat",Constatări!$F$5:$F$1004,"&lt;&gt;Minoră")&gt;0),"Recepția nu poate fi admisă cu defecte care afectează utilizarea nerezolvate (art. 18). ","")&amp;IF(AND(D418="De suspendare a recepției",Q418&lt;&gt;"Suspendată"),"La un PV de suspendare, decizia este «Suspendată». ","")&amp;IF(AND(Q418&lt;&gt;"",Q418&lt;&gt;"Suspendată",NOT(ISNUMBER(R418)),ISNUMBER(C418),Azi&gt;C418+3),"Investitorul nu a aprobat decizia în 3 zile (art. 19). ","")&amp;IF(AND(ISNUMBER(R418),ISNUMBER(C418),R418&gt;C418+3),"Aprobarea investitorului a venit după 3 zile. ","")&amp;IF(AND(Q418="Admisă",N(W418)&gt;0),N(W418)&amp;" constatări încă deschise: urmărește remedierea. ","")&amp;IF(AND(ISNUMBER(Y418),Azi&gt;=N(X418)-60,Azi&lt;=N(Y418)),"Garanția expiră: organizează recepția finală până la "&amp;RIGHT("0"&amp;DAY(Y418),2)&amp;"."&amp;RIGHT("0"&amp;MONTH(Y418),2)&amp;"."&amp;YEAR(Y418)&amp;". ","")))</f>
        <v/>
      </c>
    </row>
    <row r="419" spans="2:27" x14ac:dyDescent="0.2">
      <c r="B419" s="18"/>
      <c r="C419" s="19"/>
      <c r="D419" s="14"/>
      <c r="E419" s="14"/>
      <c r="F419" s="14"/>
      <c r="G419" s="14"/>
      <c r="H419" s="14"/>
      <c r="I419" s="14"/>
      <c r="J419" s="14"/>
      <c r="K419" s="14"/>
      <c r="L419" s="19"/>
      <c r="M419" s="19"/>
      <c r="N419" s="14"/>
      <c r="O419" s="20"/>
      <c r="P419" s="21"/>
      <c r="Q419" s="22"/>
      <c r="R419" s="19"/>
      <c r="S419" s="15"/>
      <c r="T419" s="14"/>
      <c r="U419" s="23" t="str">
        <f t="shared" si="24"/>
        <v/>
      </c>
      <c r="V419" s="23" t="str">
        <f t="shared" si="25"/>
        <v/>
      </c>
      <c r="W419" s="24" t="str">
        <f>IF(B419="","",COUNTIFS(Constatări!$B$5:$B$1004,B419,Constatări!$K$5:$K$1004,"&lt;&gt;Remediat"))</f>
        <v/>
      </c>
      <c r="X419" s="25" t="str">
        <f t="shared" si="26"/>
        <v/>
      </c>
      <c r="Y419" s="25" t="str">
        <f t="shared" si="27"/>
        <v/>
      </c>
      <c r="Z419" s="24" t="str">
        <f>IF(B419="","",COUNTIFS(Comisia!$B$5:$B$1004,B419,Comisia!$D$5:$D$1004,"&lt;&gt;Invitat"))</f>
        <v/>
      </c>
      <c r="AA419" s="17" t="str">
        <f>IF(B419="","",TRIM(IF(COUNTIF($B$5:$B$504,B419)&gt;1,"Număr dublat. ","")&amp;IF(OR(E419="",J419=""),"Completează lucrarea și executantul. ","")&amp;IF(COUNTIFS(Comisia!$B$5:$B$1004,B419,Comisia!$D$5:$D$1004,"Președinte")&lt;&gt;1,"Comisia trebuie să aibă un președinte. ","")&amp;IF(AND(K419&lt;&gt;"",D419="La terminarea lucrărilor",N(Z419)&lt;3),"Comisia are mai puțin de 3 membri (HG 343/2017, art. 11). ","")&amp;IF(AND(Q419="Admisă",COUNTIFS(Constatări!$B$5:$B$1004,B419,Constatări!$K$5:$K$1004,"&lt;&gt;Remediat",Constatări!$F$5:$F$1004,"&lt;&gt;Minoră")&gt;0),"Recepția nu poate fi admisă cu defecte care afectează utilizarea nerezolvate (art. 18). ","")&amp;IF(AND(D419="De suspendare a recepției",Q419&lt;&gt;"Suspendată"),"La un PV de suspendare, decizia este «Suspendată». ","")&amp;IF(AND(Q419&lt;&gt;"",Q419&lt;&gt;"Suspendată",NOT(ISNUMBER(R419)),ISNUMBER(C419),Azi&gt;C419+3),"Investitorul nu a aprobat decizia în 3 zile (art. 19). ","")&amp;IF(AND(ISNUMBER(R419),ISNUMBER(C419),R419&gt;C419+3),"Aprobarea investitorului a venit după 3 zile. ","")&amp;IF(AND(Q419="Admisă",N(W419)&gt;0),N(W419)&amp;" constatări încă deschise: urmărește remedierea. ","")&amp;IF(AND(ISNUMBER(Y419),Azi&gt;=N(X419)-60,Azi&lt;=N(Y419)),"Garanția expiră: organizează recepția finală până la "&amp;RIGHT("0"&amp;DAY(Y419),2)&amp;"."&amp;RIGHT("0"&amp;MONTH(Y419),2)&amp;"."&amp;YEAR(Y419)&amp;". ","")))</f>
        <v/>
      </c>
    </row>
    <row r="420" spans="2:27" x14ac:dyDescent="0.2">
      <c r="B420" s="18"/>
      <c r="C420" s="19"/>
      <c r="D420" s="14"/>
      <c r="E420" s="14"/>
      <c r="F420" s="14"/>
      <c r="G420" s="14"/>
      <c r="H420" s="14"/>
      <c r="I420" s="14"/>
      <c r="J420" s="14"/>
      <c r="K420" s="14"/>
      <c r="L420" s="19"/>
      <c r="M420" s="19"/>
      <c r="N420" s="14"/>
      <c r="O420" s="20"/>
      <c r="P420" s="21"/>
      <c r="Q420" s="22"/>
      <c r="R420" s="19"/>
      <c r="S420" s="15"/>
      <c r="T420" s="14"/>
      <c r="U420" s="23" t="str">
        <f t="shared" si="24"/>
        <v/>
      </c>
      <c r="V420" s="23" t="str">
        <f t="shared" si="25"/>
        <v/>
      </c>
      <c r="W420" s="24" t="str">
        <f>IF(B420="","",COUNTIFS(Constatări!$B$5:$B$1004,B420,Constatări!$K$5:$K$1004,"&lt;&gt;Remediat"))</f>
        <v/>
      </c>
      <c r="X420" s="25" t="str">
        <f t="shared" si="26"/>
        <v/>
      </c>
      <c r="Y420" s="25" t="str">
        <f t="shared" si="27"/>
        <v/>
      </c>
      <c r="Z420" s="24" t="str">
        <f>IF(B420="","",COUNTIFS(Comisia!$B$5:$B$1004,B420,Comisia!$D$5:$D$1004,"&lt;&gt;Invitat"))</f>
        <v/>
      </c>
      <c r="AA420" s="17" t="str">
        <f>IF(B420="","",TRIM(IF(COUNTIF($B$5:$B$504,B420)&gt;1,"Număr dublat. ","")&amp;IF(OR(E420="",J420=""),"Completează lucrarea și executantul. ","")&amp;IF(COUNTIFS(Comisia!$B$5:$B$1004,B420,Comisia!$D$5:$D$1004,"Președinte")&lt;&gt;1,"Comisia trebuie să aibă un președinte. ","")&amp;IF(AND(K420&lt;&gt;"",D420="La terminarea lucrărilor",N(Z420)&lt;3),"Comisia are mai puțin de 3 membri (HG 343/2017, art. 11). ","")&amp;IF(AND(Q420="Admisă",COUNTIFS(Constatări!$B$5:$B$1004,B420,Constatări!$K$5:$K$1004,"&lt;&gt;Remediat",Constatări!$F$5:$F$1004,"&lt;&gt;Minoră")&gt;0),"Recepția nu poate fi admisă cu defecte care afectează utilizarea nerezolvate (art. 18). ","")&amp;IF(AND(D420="De suspendare a recepției",Q420&lt;&gt;"Suspendată"),"La un PV de suspendare, decizia este «Suspendată». ","")&amp;IF(AND(Q420&lt;&gt;"",Q420&lt;&gt;"Suspendată",NOT(ISNUMBER(R420)),ISNUMBER(C420),Azi&gt;C420+3),"Investitorul nu a aprobat decizia în 3 zile (art. 19). ","")&amp;IF(AND(ISNUMBER(R420),ISNUMBER(C420),R420&gt;C420+3),"Aprobarea investitorului a venit după 3 zile. ","")&amp;IF(AND(Q420="Admisă",N(W420)&gt;0),N(W420)&amp;" constatări încă deschise: urmărește remedierea. ","")&amp;IF(AND(ISNUMBER(Y420),Azi&gt;=N(X420)-60,Azi&lt;=N(Y420)),"Garanția expiră: organizează recepția finală până la "&amp;RIGHT("0"&amp;DAY(Y420),2)&amp;"."&amp;RIGHT("0"&amp;MONTH(Y420),2)&amp;"."&amp;YEAR(Y420)&amp;". ","")))</f>
        <v/>
      </c>
    </row>
    <row r="421" spans="2:27" x14ac:dyDescent="0.2">
      <c r="B421" s="18"/>
      <c r="C421" s="19"/>
      <c r="D421" s="14"/>
      <c r="E421" s="14"/>
      <c r="F421" s="14"/>
      <c r="G421" s="14"/>
      <c r="H421" s="14"/>
      <c r="I421" s="14"/>
      <c r="J421" s="14"/>
      <c r="K421" s="14"/>
      <c r="L421" s="19"/>
      <c r="M421" s="19"/>
      <c r="N421" s="14"/>
      <c r="O421" s="20"/>
      <c r="P421" s="21"/>
      <c r="Q421" s="22"/>
      <c r="R421" s="19"/>
      <c r="S421" s="15"/>
      <c r="T421" s="14"/>
      <c r="U421" s="23" t="str">
        <f t="shared" si="24"/>
        <v/>
      </c>
      <c r="V421" s="23" t="str">
        <f t="shared" si="25"/>
        <v/>
      </c>
      <c r="W421" s="24" t="str">
        <f>IF(B421="","",COUNTIFS(Constatări!$B$5:$B$1004,B421,Constatări!$K$5:$K$1004,"&lt;&gt;Remediat"))</f>
        <v/>
      </c>
      <c r="X421" s="25" t="str">
        <f t="shared" si="26"/>
        <v/>
      </c>
      <c r="Y421" s="25" t="str">
        <f t="shared" si="27"/>
        <v/>
      </c>
      <c r="Z421" s="24" t="str">
        <f>IF(B421="","",COUNTIFS(Comisia!$B$5:$B$1004,B421,Comisia!$D$5:$D$1004,"&lt;&gt;Invitat"))</f>
        <v/>
      </c>
      <c r="AA421" s="17" t="str">
        <f>IF(B421="","",TRIM(IF(COUNTIF($B$5:$B$504,B421)&gt;1,"Număr dublat. ","")&amp;IF(OR(E421="",J421=""),"Completează lucrarea și executantul. ","")&amp;IF(COUNTIFS(Comisia!$B$5:$B$1004,B421,Comisia!$D$5:$D$1004,"Președinte")&lt;&gt;1,"Comisia trebuie să aibă un președinte. ","")&amp;IF(AND(K421&lt;&gt;"",D421="La terminarea lucrărilor",N(Z421)&lt;3),"Comisia are mai puțin de 3 membri (HG 343/2017, art. 11). ","")&amp;IF(AND(Q421="Admisă",COUNTIFS(Constatări!$B$5:$B$1004,B421,Constatări!$K$5:$K$1004,"&lt;&gt;Remediat",Constatări!$F$5:$F$1004,"&lt;&gt;Minoră")&gt;0),"Recepția nu poate fi admisă cu defecte care afectează utilizarea nerezolvate (art. 18). ","")&amp;IF(AND(D421="De suspendare a recepției",Q421&lt;&gt;"Suspendată"),"La un PV de suspendare, decizia este «Suspendată». ","")&amp;IF(AND(Q421&lt;&gt;"",Q421&lt;&gt;"Suspendată",NOT(ISNUMBER(R421)),ISNUMBER(C421),Azi&gt;C421+3),"Investitorul nu a aprobat decizia în 3 zile (art. 19). ","")&amp;IF(AND(ISNUMBER(R421),ISNUMBER(C421),R421&gt;C421+3),"Aprobarea investitorului a venit după 3 zile. ","")&amp;IF(AND(Q421="Admisă",N(W421)&gt;0),N(W421)&amp;" constatări încă deschise: urmărește remedierea. ","")&amp;IF(AND(ISNUMBER(Y421),Azi&gt;=N(X421)-60,Azi&lt;=N(Y421)),"Garanția expiră: organizează recepția finală până la "&amp;RIGHT("0"&amp;DAY(Y421),2)&amp;"."&amp;RIGHT("0"&amp;MONTH(Y421),2)&amp;"."&amp;YEAR(Y421)&amp;". ","")))</f>
        <v/>
      </c>
    </row>
    <row r="422" spans="2:27" x14ac:dyDescent="0.2">
      <c r="B422" s="18"/>
      <c r="C422" s="19"/>
      <c r="D422" s="14"/>
      <c r="E422" s="14"/>
      <c r="F422" s="14"/>
      <c r="G422" s="14"/>
      <c r="H422" s="14"/>
      <c r="I422" s="14"/>
      <c r="J422" s="14"/>
      <c r="K422" s="14"/>
      <c r="L422" s="19"/>
      <c r="M422" s="19"/>
      <c r="N422" s="14"/>
      <c r="O422" s="20"/>
      <c r="P422" s="21"/>
      <c r="Q422" s="22"/>
      <c r="R422" s="19"/>
      <c r="S422" s="15"/>
      <c r="T422" s="14"/>
      <c r="U422" s="23" t="str">
        <f t="shared" si="24"/>
        <v/>
      </c>
      <c r="V422" s="23" t="str">
        <f t="shared" si="25"/>
        <v/>
      </c>
      <c r="W422" s="24" t="str">
        <f>IF(B422="","",COUNTIFS(Constatări!$B$5:$B$1004,B422,Constatări!$K$5:$K$1004,"&lt;&gt;Remediat"))</f>
        <v/>
      </c>
      <c r="X422" s="25" t="str">
        <f t="shared" si="26"/>
        <v/>
      </c>
      <c r="Y422" s="25" t="str">
        <f t="shared" si="27"/>
        <v/>
      </c>
      <c r="Z422" s="24" t="str">
        <f>IF(B422="","",COUNTIFS(Comisia!$B$5:$B$1004,B422,Comisia!$D$5:$D$1004,"&lt;&gt;Invitat"))</f>
        <v/>
      </c>
      <c r="AA422" s="17" t="str">
        <f>IF(B422="","",TRIM(IF(COUNTIF($B$5:$B$504,B422)&gt;1,"Număr dublat. ","")&amp;IF(OR(E422="",J422=""),"Completează lucrarea și executantul. ","")&amp;IF(COUNTIFS(Comisia!$B$5:$B$1004,B422,Comisia!$D$5:$D$1004,"Președinte")&lt;&gt;1,"Comisia trebuie să aibă un președinte. ","")&amp;IF(AND(K422&lt;&gt;"",D422="La terminarea lucrărilor",N(Z422)&lt;3),"Comisia are mai puțin de 3 membri (HG 343/2017, art. 11). ","")&amp;IF(AND(Q422="Admisă",COUNTIFS(Constatări!$B$5:$B$1004,B422,Constatări!$K$5:$K$1004,"&lt;&gt;Remediat",Constatări!$F$5:$F$1004,"&lt;&gt;Minoră")&gt;0),"Recepția nu poate fi admisă cu defecte care afectează utilizarea nerezolvate (art. 18). ","")&amp;IF(AND(D422="De suspendare a recepției",Q422&lt;&gt;"Suspendată"),"La un PV de suspendare, decizia este «Suspendată». ","")&amp;IF(AND(Q422&lt;&gt;"",Q422&lt;&gt;"Suspendată",NOT(ISNUMBER(R422)),ISNUMBER(C422),Azi&gt;C422+3),"Investitorul nu a aprobat decizia în 3 zile (art. 19). ","")&amp;IF(AND(ISNUMBER(R422),ISNUMBER(C422),R422&gt;C422+3),"Aprobarea investitorului a venit după 3 zile. ","")&amp;IF(AND(Q422="Admisă",N(W422)&gt;0),N(W422)&amp;" constatări încă deschise: urmărește remedierea. ","")&amp;IF(AND(ISNUMBER(Y422),Azi&gt;=N(X422)-60,Azi&lt;=N(Y422)),"Garanția expiră: organizează recepția finală până la "&amp;RIGHT("0"&amp;DAY(Y422),2)&amp;"."&amp;RIGHT("0"&amp;MONTH(Y422),2)&amp;"."&amp;YEAR(Y422)&amp;". ","")))</f>
        <v/>
      </c>
    </row>
    <row r="423" spans="2:27" x14ac:dyDescent="0.2">
      <c r="B423" s="18"/>
      <c r="C423" s="19"/>
      <c r="D423" s="14"/>
      <c r="E423" s="14"/>
      <c r="F423" s="14"/>
      <c r="G423" s="14"/>
      <c r="H423" s="14"/>
      <c r="I423" s="14"/>
      <c r="J423" s="14"/>
      <c r="K423" s="14"/>
      <c r="L423" s="19"/>
      <c r="M423" s="19"/>
      <c r="N423" s="14"/>
      <c r="O423" s="20"/>
      <c r="P423" s="21"/>
      <c r="Q423" s="22"/>
      <c r="R423" s="19"/>
      <c r="S423" s="15"/>
      <c r="T423" s="14"/>
      <c r="U423" s="23" t="str">
        <f t="shared" si="24"/>
        <v/>
      </c>
      <c r="V423" s="23" t="str">
        <f t="shared" si="25"/>
        <v/>
      </c>
      <c r="W423" s="24" t="str">
        <f>IF(B423="","",COUNTIFS(Constatări!$B$5:$B$1004,B423,Constatări!$K$5:$K$1004,"&lt;&gt;Remediat"))</f>
        <v/>
      </c>
      <c r="X423" s="25" t="str">
        <f t="shared" si="26"/>
        <v/>
      </c>
      <c r="Y423" s="25" t="str">
        <f t="shared" si="27"/>
        <v/>
      </c>
      <c r="Z423" s="24" t="str">
        <f>IF(B423="","",COUNTIFS(Comisia!$B$5:$B$1004,B423,Comisia!$D$5:$D$1004,"&lt;&gt;Invitat"))</f>
        <v/>
      </c>
      <c r="AA423" s="17" t="str">
        <f>IF(B423="","",TRIM(IF(COUNTIF($B$5:$B$504,B423)&gt;1,"Număr dublat. ","")&amp;IF(OR(E423="",J423=""),"Completează lucrarea și executantul. ","")&amp;IF(COUNTIFS(Comisia!$B$5:$B$1004,B423,Comisia!$D$5:$D$1004,"Președinte")&lt;&gt;1,"Comisia trebuie să aibă un președinte. ","")&amp;IF(AND(K423&lt;&gt;"",D423="La terminarea lucrărilor",N(Z423)&lt;3),"Comisia are mai puțin de 3 membri (HG 343/2017, art. 11). ","")&amp;IF(AND(Q423="Admisă",COUNTIFS(Constatări!$B$5:$B$1004,B423,Constatări!$K$5:$K$1004,"&lt;&gt;Remediat",Constatări!$F$5:$F$1004,"&lt;&gt;Minoră")&gt;0),"Recepția nu poate fi admisă cu defecte care afectează utilizarea nerezolvate (art. 18). ","")&amp;IF(AND(D423="De suspendare a recepției",Q423&lt;&gt;"Suspendată"),"La un PV de suspendare, decizia este «Suspendată». ","")&amp;IF(AND(Q423&lt;&gt;"",Q423&lt;&gt;"Suspendată",NOT(ISNUMBER(R423)),ISNUMBER(C423),Azi&gt;C423+3),"Investitorul nu a aprobat decizia în 3 zile (art. 19). ","")&amp;IF(AND(ISNUMBER(R423),ISNUMBER(C423),R423&gt;C423+3),"Aprobarea investitorului a venit după 3 zile. ","")&amp;IF(AND(Q423="Admisă",N(W423)&gt;0),N(W423)&amp;" constatări încă deschise: urmărește remedierea. ","")&amp;IF(AND(ISNUMBER(Y423),Azi&gt;=N(X423)-60,Azi&lt;=N(Y423)),"Garanția expiră: organizează recepția finală până la "&amp;RIGHT("0"&amp;DAY(Y423),2)&amp;"."&amp;RIGHT("0"&amp;MONTH(Y423),2)&amp;"."&amp;YEAR(Y423)&amp;". ","")))</f>
        <v/>
      </c>
    </row>
    <row r="424" spans="2:27" x14ac:dyDescent="0.2">
      <c r="B424" s="18"/>
      <c r="C424" s="19"/>
      <c r="D424" s="14"/>
      <c r="E424" s="14"/>
      <c r="F424" s="14"/>
      <c r="G424" s="14"/>
      <c r="H424" s="14"/>
      <c r="I424" s="14"/>
      <c r="J424" s="14"/>
      <c r="K424" s="14"/>
      <c r="L424" s="19"/>
      <c r="M424" s="19"/>
      <c r="N424" s="14"/>
      <c r="O424" s="20"/>
      <c r="P424" s="21"/>
      <c r="Q424" s="22"/>
      <c r="R424" s="19"/>
      <c r="S424" s="15"/>
      <c r="T424" s="14"/>
      <c r="U424" s="23" t="str">
        <f t="shared" si="24"/>
        <v/>
      </c>
      <c r="V424" s="23" t="str">
        <f t="shared" si="25"/>
        <v/>
      </c>
      <c r="W424" s="24" t="str">
        <f>IF(B424="","",COUNTIFS(Constatări!$B$5:$B$1004,B424,Constatări!$K$5:$K$1004,"&lt;&gt;Remediat"))</f>
        <v/>
      </c>
      <c r="X424" s="25" t="str">
        <f t="shared" si="26"/>
        <v/>
      </c>
      <c r="Y424" s="25" t="str">
        <f t="shared" si="27"/>
        <v/>
      </c>
      <c r="Z424" s="24" t="str">
        <f>IF(B424="","",COUNTIFS(Comisia!$B$5:$B$1004,B424,Comisia!$D$5:$D$1004,"&lt;&gt;Invitat"))</f>
        <v/>
      </c>
      <c r="AA424" s="17" t="str">
        <f>IF(B424="","",TRIM(IF(COUNTIF($B$5:$B$504,B424)&gt;1,"Număr dublat. ","")&amp;IF(OR(E424="",J424=""),"Completează lucrarea și executantul. ","")&amp;IF(COUNTIFS(Comisia!$B$5:$B$1004,B424,Comisia!$D$5:$D$1004,"Președinte")&lt;&gt;1,"Comisia trebuie să aibă un președinte. ","")&amp;IF(AND(K424&lt;&gt;"",D424="La terminarea lucrărilor",N(Z424)&lt;3),"Comisia are mai puțin de 3 membri (HG 343/2017, art. 11). ","")&amp;IF(AND(Q424="Admisă",COUNTIFS(Constatări!$B$5:$B$1004,B424,Constatări!$K$5:$K$1004,"&lt;&gt;Remediat",Constatări!$F$5:$F$1004,"&lt;&gt;Minoră")&gt;0),"Recepția nu poate fi admisă cu defecte care afectează utilizarea nerezolvate (art. 18). ","")&amp;IF(AND(D424="De suspendare a recepției",Q424&lt;&gt;"Suspendată"),"La un PV de suspendare, decizia este «Suspendată». ","")&amp;IF(AND(Q424&lt;&gt;"",Q424&lt;&gt;"Suspendată",NOT(ISNUMBER(R424)),ISNUMBER(C424),Azi&gt;C424+3),"Investitorul nu a aprobat decizia în 3 zile (art. 19). ","")&amp;IF(AND(ISNUMBER(R424),ISNUMBER(C424),R424&gt;C424+3),"Aprobarea investitorului a venit după 3 zile. ","")&amp;IF(AND(Q424="Admisă",N(W424)&gt;0),N(W424)&amp;" constatări încă deschise: urmărește remedierea. ","")&amp;IF(AND(ISNUMBER(Y424),Azi&gt;=N(X424)-60,Azi&lt;=N(Y424)),"Garanția expiră: organizează recepția finală până la "&amp;RIGHT("0"&amp;DAY(Y424),2)&amp;"."&amp;RIGHT("0"&amp;MONTH(Y424),2)&amp;"."&amp;YEAR(Y424)&amp;". ","")))</f>
        <v/>
      </c>
    </row>
    <row r="425" spans="2:27" x14ac:dyDescent="0.2">
      <c r="B425" s="18"/>
      <c r="C425" s="19"/>
      <c r="D425" s="14"/>
      <c r="E425" s="14"/>
      <c r="F425" s="14"/>
      <c r="G425" s="14"/>
      <c r="H425" s="14"/>
      <c r="I425" s="14"/>
      <c r="J425" s="14"/>
      <c r="K425" s="14"/>
      <c r="L425" s="19"/>
      <c r="M425" s="19"/>
      <c r="N425" s="14"/>
      <c r="O425" s="20"/>
      <c r="P425" s="21"/>
      <c r="Q425" s="22"/>
      <c r="R425" s="19"/>
      <c r="S425" s="15"/>
      <c r="T425" s="14"/>
      <c r="U425" s="23" t="str">
        <f t="shared" si="24"/>
        <v/>
      </c>
      <c r="V425" s="23" t="str">
        <f t="shared" si="25"/>
        <v/>
      </c>
      <c r="W425" s="24" t="str">
        <f>IF(B425="","",COUNTIFS(Constatări!$B$5:$B$1004,B425,Constatări!$K$5:$K$1004,"&lt;&gt;Remediat"))</f>
        <v/>
      </c>
      <c r="X425" s="25" t="str">
        <f t="shared" si="26"/>
        <v/>
      </c>
      <c r="Y425" s="25" t="str">
        <f t="shared" si="27"/>
        <v/>
      </c>
      <c r="Z425" s="24" t="str">
        <f>IF(B425="","",COUNTIFS(Comisia!$B$5:$B$1004,B425,Comisia!$D$5:$D$1004,"&lt;&gt;Invitat"))</f>
        <v/>
      </c>
      <c r="AA425" s="17" t="str">
        <f>IF(B425="","",TRIM(IF(COUNTIF($B$5:$B$504,B425)&gt;1,"Număr dublat. ","")&amp;IF(OR(E425="",J425=""),"Completează lucrarea și executantul. ","")&amp;IF(COUNTIFS(Comisia!$B$5:$B$1004,B425,Comisia!$D$5:$D$1004,"Președinte")&lt;&gt;1,"Comisia trebuie să aibă un președinte. ","")&amp;IF(AND(K425&lt;&gt;"",D425="La terminarea lucrărilor",N(Z425)&lt;3),"Comisia are mai puțin de 3 membri (HG 343/2017, art. 11). ","")&amp;IF(AND(Q425="Admisă",COUNTIFS(Constatări!$B$5:$B$1004,B425,Constatări!$K$5:$K$1004,"&lt;&gt;Remediat",Constatări!$F$5:$F$1004,"&lt;&gt;Minoră")&gt;0),"Recepția nu poate fi admisă cu defecte care afectează utilizarea nerezolvate (art. 18). ","")&amp;IF(AND(D425="De suspendare a recepției",Q425&lt;&gt;"Suspendată"),"La un PV de suspendare, decizia este «Suspendată». ","")&amp;IF(AND(Q425&lt;&gt;"",Q425&lt;&gt;"Suspendată",NOT(ISNUMBER(R425)),ISNUMBER(C425),Azi&gt;C425+3),"Investitorul nu a aprobat decizia în 3 zile (art. 19). ","")&amp;IF(AND(ISNUMBER(R425),ISNUMBER(C425),R425&gt;C425+3),"Aprobarea investitorului a venit după 3 zile. ","")&amp;IF(AND(Q425="Admisă",N(W425)&gt;0),N(W425)&amp;" constatări încă deschise: urmărește remedierea. ","")&amp;IF(AND(ISNUMBER(Y425),Azi&gt;=N(X425)-60,Azi&lt;=N(Y425)),"Garanția expiră: organizează recepția finală până la "&amp;RIGHT("0"&amp;DAY(Y425),2)&amp;"."&amp;RIGHT("0"&amp;MONTH(Y425),2)&amp;"."&amp;YEAR(Y425)&amp;". ","")))</f>
        <v/>
      </c>
    </row>
    <row r="426" spans="2:27" x14ac:dyDescent="0.2">
      <c r="B426" s="18"/>
      <c r="C426" s="19"/>
      <c r="D426" s="14"/>
      <c r="E426" s="14"/>
      <c r="F426" s="14"/>
      <c r="G426" s="14"/>
      <c r="H426" s="14"/>
      <c r="I426" s="14"/>
      <c r="J426" s="14"/>
      <c r="K426" s="14"/>
      <c r="L426" s="19"/>
      <c r="M426" s="19"/>
      <c r="N426" s="14"/>
      <c r="O426" s="20"/>
      <c r="P426" s="21"/>
      <c r="Q426" s="22"/>
      <c r="R426" s="19"/>
      <c r="S426" s="15"/>
      <c r="T426" s="14"/>
      <c r="U426" s="23" t="str">
        <f t="shared" si="24"/>
        <v/>
      </c>
      <c r="V426" s="23" t="str">
        <f t="shared" si="25"/>
        <v/>
      </c>
      <c r="W426" s="24" t="str">
        <f>IF(B426="","",COUNTIFS(Constatări!$B$5:$B$1004,B426,Constatări!$K$5:$K$1004,"&lt;&gt;Remediat"))</f>
        <v/>
      </c>
      <c r="X426" s="25" t="str">
        <f t="shared" si="26"/>
        <v/>
      </c>
      <c r="Y426" s="25" t="str">
        <f t="shared" si="27"/>
        <v/>
      </c>
      <c r="Z426" s="24" t="str">
        <f>IF(B426="","",COUNTIFS(Comisia!$B$5:$B$1004,B426,Comisia!$D$5:$D$1004,"&lt;&gt;Invitat"))</f>
        <v/>
      </c>
      <c r="AA426" s="17" t="str">
        <f>IF(B426="","",TRIM(IF(COUNTIF($B$5:$B$504,B426)&gt;1,"Număr dublat. ","")&amp;IF(OR(E426="",J426=""),"Completează lucrarea și executantul. ","")&amp;IF(COUNTIFS(Comisia!$B$5:$B$1004,B426,Comisia!$D$5:$D$1004,"Președinte")&lt;&gt;1,"Comisia trebuie să aibă un președinte. ","")&amp;IF(AND(K426&lt;&gt;"",D426="La terminarea lucrărilor",N(Z426)&lt;3),"Comisia are mai puțin de 3 membri (HG 343/2017, art. 11). ","")&amp;IF(AND(Q426="Admisă",COUNTIFS(Constatări!$B$5:$B$1004,B426,Constatări!$K$5:$K$1004,"&lt;&gt;Remediat",Constatări!$F$5:$F$1004,"&lt;&gt;Minoră")&gt;0),"Recepția nu poate fi admisă cu defecte care afectează utilizarea nerezolvate (art. 18). ","")&amp;IF(AND(D426="De suspendare a recepției",Q426&lt;&gt;"Suspendată"),"La un PV de suspendare, decizia este «Suspendată». ","")&amp;IF(AND(Q426&lt;&gt;"",Q426&lt;&gt;"Suspendată",NOT(ISNUMBER(R426)),ISNUMBER(C426),Azi&gt;C426+3),"Investitorul nu a aprobat decizia în 3 zile (art. 19). ","")&amp;IF(AND(ISNUMBER(R426),ISNUMBER(C426),R426&gt;C426+3),"Aprobarea investitorului a venit după 3 zile. ","")&amp;IF(AND(Q426="Admisă",N(W426)&gt;0),N(W426)&amp;" constatări încă deschise: urmărește remedierea. ","")&amp;IF(AND(ISNUMBER(Y426),Azi&gt;=N(X426)-60,Azi&lt;=N(Y426)),"Garanția expiră: organizează recepția finală până la "&amp;RIGHT("0"&amp;DAY(Y426),2)&amp;"."&amp;RIGHT("0"&amp;MONTH(Y426),2)&amp;"."&amp;YEAR(Y426)&amp;". ","")))</f>
        <v/>
      </c>
    </row>
    <row r="427" spans="2:27" x14ac:dyDescent="0.2">
      <c r="B427" s="18"/>
      <c r="C427" s="19"/>
      <c r="D427" s="14"/>
      <c r="E427" s="14"/>
      <c r="F427" s="14"/>
      <c r="G427" s="14"/>
      <c r="H427" s="14"/>
      <c r="I427" s="14"/>
      <c r="J427" s="14"/>
      <c r="K427" s="14"/>
      <c r="L427" s="19"/>
      <c r="M427" s="19"/>
      <c r="N427" s="14"/>
      <c r="O427" s="20"/>
      <c r="P427" s="21"/>
      <c r="Q427" s="22"/>
      <c r="R427" s="19"/>
      <c r="S427" s="15"/>
      <c r="T427" s="14"/>
      <c r="U427" s="23" t="str">
        <f t="shared" si="24"/>
        <v/>
      </c>
      <c r="V427" s="23" t="str">
        <f t="shared" si="25"/>
        <v/>
      </c>
      <c r="W427" s="24" t="str">
        <f>IF(B427="","",COUNTIFS(Constatări!$B$5:$B$1004,B427,Constatări!$K$5:$K$1004,"&lt;&gt;Remediat"))</f>
        <v/>
      </c>
      <c r="X427" s="25" t="str">
        <f t="shared" si="26"/>
        <v/>
      </c>
      <c r="Y427" s="25" t="str">
        <f t="shared" si="27"/>
        <v/>
      </c>
      <c r="Z427" s="24" t="str">
        <f>IF(B427="","",COUNTIFS(Comisia!$B$5:$B$1004,B427,Comisia!$D$5:$D$1004,"&lt;&gt;Invitat"))</f>
        <v/>
      </c>
      <c r="AA427" s="17" t="str">
        <f>IF(B427="","",TRIM(IF(COUNTIF($B$5:$B$504,B427)&gt;1,"Număr dublat. ","")&amp;IF(OR(E427="",J427=""),"Completează lucrarea și executantul. ","")&amp;IF(COUNTIFS(Comisia!$B$5:$B$1004,B427,Comisia!$D$5:$D$1004,"Președinte")&lt;&gt;1,"Comisia trebuie să aibă un președinte. ","")&amp;IF(AND(K427&lt;&gt;"",D427="La terminarea lucrărilor",N(Z427)&lt;3),"Comisia are mai puțin de 3 membri (HG 343/2017, art. 11). ","")&amp;IF(AND(Q427="Admisă",COUNTIFS(Constatări!$B$5:$B$1004,B427,Constatări!$K$5:$K$1004,"&lt;&gt;Remediat",Constatări!$F$5:$F$1004,"&lt;&gt;Minoră")&gt;0),"Recepția nu poate fi admisă cu defecte care afectează utilizarea nerezolvate (art. 18). ","")&amp;IF(AND(D427="De suspendare a recepției",Q427&lt;&gt;"Suspendată"),"La un PV de suspendare, decizia este «Suspendată». ","")&amp;IF(AND(Q427&lt;&gt;"",Q427&lt;&gt;"Suspendată",NOT(ISNUMBER(R427)),ISNUMBER(C427),Azi&gt;C427+3),"Investitorul nu a aprobat decizia în 3 zile (art. 19). ","")&amp;IF(AND(ISNUMBER(R427),ISNUMBER(C427),R427&gt;C427+3),"Aprobarea investitorului a venit după 3 zile. ","")&amp;IF(AND(Q427="Admisă",N(W427)&gt;0),N(W427)&amp;" constatări încă deschise: urmărește remedierea. ","")&amp;IF(AND(ISNUMBER(Y427),Azi&gt;=N(X427)-60,Azi&lt;=N(Y427)),"Garanția expiră: organizează recepția finală până la "&amp;RIGHT("0"&amp;DAY(Y427),2)&amp;"."&amp;RIGHT("0"&amp;MONTH(Y427),2)&amp;"."&amp;YEAR(Y427)&amp;". ","")))</f>
        <v/>
      </c>
    </row>
    <row r="428" spans="2:27" x14ac:dyDescent="0.2">
      <c r="B428" s="18"/>
      <c r="C428" s="19"/>
      <c r="D428" s="14"/>
      <c r="E428" s="14"/>
      <c r="F428" s="14"/>
      <c r="G428" s="14"/>
      <c r="H428" s="14"/>
      <c r="I428" s="14"/>
      <c r="J428" s="14"/>
      <c r="K428" s="14"/>
      <c r="L428" s="19"/>
      <c r="M428" s="19"/>
      <c r="N428" s="14"/>
      <c r="O428" s="20"/>
      <c r="P428" s="21"/>
      <c r="Q428" s="22"/>
      <c r="R428" s="19"/>
      <c r="S428" s="15"/>
      <c r="T428" s="14"/>
      <c r="U428" s="23" t="str">
        <f t="shared" si="24"/>
        <v/>
      </c>
      <c r="V428" s="23" t="str">
        <f t="shared" si="25"/>
        <v/>
      </c>
      <c r="W428" s="24" t="str">
        <f>IF(B428="","",COUNTIFS(Constatări!$B$5:$B$1004,B428,Constatări!$K$5:$K$1004,"&lt;&gt;Remediat"))</f>
        <v/>
      </c>
      <c r="X428" s="25" t="str">
        <f t="shared" si="26"/>
        <v/>
      </c>
      <c r="Y428" s="25" t="str">
        <f t="shared" si="27"/>
        <v/>
      </c>
      <c r="Z428" s="24" t="str">
        <f>IF(B428="","",COUNTIFS(Comisia!$B$5:$B$1004,B428,Comisia!$D$5:$D$1004,"&lt;&gt;Invitat"))</f>
        <v/>
      </c>
      <c r="AA428" s="17" t="str">
        <f>IF(B428="","",TRIM(IF(COUNTIF($B$5:$B$504,B428)&gt;1,"Număr dublat. ","")&amp;IF(OR(E428="",J428=""),"Completează lucrarea și executantul. ","")&amp;IF(COUNTIFS(Comisia!$B$5:$B$1004,B428,Comisia!$D$5:$D$1004,"Președinte")&lt;&gt;1,"Comisia trebuie să aibă un președinte. ","")&amp;IF(AND(K428&lt;&gt;"",D428="La terminarea lucrărilor",N(Z428)&lt;3),"Comisia are mai puțin de 3 membri (HG 343/2017, art. 11). ","")&amp;IF(AND(Q428="Admisă",COUNTIFS(Constatări!$B$5:$B$1004,B428,Constatări!$K$5:$K$1004,"&lt;&gt;Remediat",Constatări!$F$5:$F$1004,"&lt;&gt;Minoră")&gt;0),"Recepția nu poate fi admisă cu defecte care afectează utilizarea nerezolvate (art. 18). ","")&amp;IF(AND(D428="De suspendare a recepției",Q428&lt;&gt;"Suspendată"),"La un PV de suspendare, decizia este «Suspendată». ","")&amp;IF(AND(Q428&lt;&gt;"",Q428&lt;&gt;"Suspendată",NOT(ISNUMBER(R428)),ISNUMBER(C428),Azi&gt;C428+3),"Investitorul nu a aprobat decizia în 3 zile (art. 19). ","")&amp;IF(AND(ISNUMBER(R428),ISNUMBER(C428),R428&gt;C428+3),"Aprobarea investitorului a venit după 3 zile. ","")&amp;IF(AND(Q428="Admisă",N(W428)&gt;0),N(W428)&amp;" constatări încă deschise: urmărește remedierea. ","")&amp;IF(AND(ISNUMBER(Y428),Azi&gt;=N(X428)-60,Azi&lt;=N(Y428)),"Garanția expiră: organizează recepția finală până la "&amp;RIGHT("0"&amp;DAY(Y428),2)&amp;"."&amp;RIGHT("0"&amp;MONTH(Y428),2)&amp;"."&amp;YEAR(Y428)&amp;". ","")))</f>
        <v/>
      </c>
    </row>
    <row r="429" spans="2:27" x14ac:dyDescent="0.2">
      <c r="B429" s="18"/>
      <c r="C429" s="19"/>
      <c r="D429" s="14"/>
      <c r="E429" s="14"/>
      <c r="F429" s="14"/>
      <c r="G429" s="14"/>
      <c r="H429" s="14"/>
      <c r="I429" s="14"/>
      <c r="J429" s="14"/>
      <c r="K429" s="14"/>
      <c r="L429" s="19"/>
      <c r="M429" s="19"/>
      <c r="N429" s="14"/>
      <c r="O429" s="20"/>
      <c r="P429" s="21"/>
      <c r="Q429" s="22"/>
      <c r="R429" s="19"/>
      <c r="S429" s="15"/>
      <c r="T429" s="14"/>
      <c r="U429" s="23" t="str">
        <f t="shared" si="24"/>
        <v/>
      </c>
      <c r="V429" s="23" t="str">
        <f t="shared" si="25"/>
        <v/>
      </c>
      <c r="W429" s="24" t="str">
        <f>IF(B429="","",COUNTIFS(Constatări!$B$5:$B$1004,B429,Constatări!$K$5:$K$1004,"&lt;&gt;Remediat"))</f>
        <v/>
      </c>
      <c r="X429" s="25" t="str">
        <f t="shared" si="26"/>
        <v/>
      </c>
      <c r="Y429" s="25" t="str">
        <f t="shared" si="27"/>
        <v/>
      </c>
      <c r="Z429" s="24" t="str">
        <f>IF(B429="","",COUNTIFS(Comisia!$B$5:$B$1004,B429,Comisia!$D$5:$D$1004,"&lt;&gt;Invitat"))</f>
        <v/>
      </c>
      <c r="AA429" s="17" t="str">
        <f>IF(B429="","",TRIM(IF(COUNTIF($B$5:$B$504,B429)&gt;1,"Număr dublat. ","")&amp;IF(OR(E429="",J429=""),"Completează lucrarea și executantul. ","")&amp;IF(COUNTIFS(Comisia!$B$5:$B$1004,B429,Comisia!$D$5:$D$1004,"Președinte")&lt;&gt;1,"Comisia trebuie să aibă un președinte. ","")&amp;IF(AND(K429&lt;&gt;"",D429="La terminarea lucrărilor",N(Z429)&lt;3),"Comisia are mai puțin de 3 membri (HG 343/2017, art. 11). ","")&amp;IF(AND(Q429="Admisă",COUNTIFS(Constatări!$B$5:$B$1004,B429,Constatări!$K$5:$K$1004,"&lt;&gt;Remediat",Constatări!$F$5:$F$1004,"&lt;&gt;Minoră")&gt;0),"Recepția nu poate fi admisă cu defecte care afectează utilizarea nerezolvate (art. 18). ","")&amp;IF(AND(D429="De suspendare a recepției",Q429&lt;&gt;"Suspendată"),"La un PV de suspendare, decizia este «Suspendată». ","")&amp;IF(AND(Q429&lt;&gt;"",Q429&lt;&gt;"Suspendată",NOT(ISNUMBER(R429)),ISNUMBER(C429),Azi&gt;C429+3),"Investitorul nu a aprobat decizia în 3 zile (art. 19). ","")&amp;IF(AND(ISNUMBER(R429),ISNUMBER(C429),R429&gt;C429+3),"Aprobarea investitorului a venit după 3 zile. ","")&amp;IF(AND(Q429="Admisă",N(W429)&gt;0),N(W429)&amp;" constatări încă deschise: urmărește remedierea. ","")&amp;IF(AND(ISNUMBER(Y429),Azi&gt;=N(X429)-60,Azi&lt;=N(Y429)),"Garanția expiră: organizează recepția finală până la "&amp;RIGHT("0"&amp;DAY(Y429),2)&amp;"."&amp;RIGHT("0"&amp;MONTH(Y429),2)&amp;"."&amp;YEAR(Y429)&amp;". ","")))</f>
        <v/>
      </c>
    </row>
    <row r="430" spans="2:27" x14ac:dyDescent="0.2">
      <c r="B430" s="18"/>
      <c r="C430" s="19"/>
      <c r="D430" s="14"/>
      <c r="E430" s="14"/>
      <c r="F430" s="14"/>
      <c r="G430" s="14"/>
      <c r="H430" s="14"/>
      <c r="I430" s="14"/>
      <c r="J430" s="14"/>
      <c r="K430" s="14"/>
      <c r="L430" s="19"/>
      <c r="M430" s="19"/>
      <c r="N430" s="14"/>
      <c r="O430" s="20"/>
      <c r="P430" s="21"/>
      <c r="Q430" s="22"/>
      <c r="R430" s="19"/>
      <c r="S430" s="15"/>
      <c r="T430" s="14"/>
      <c r="U430" s="23" t="str">
        <f t="shared" si="24"/>
        <v/>
      </c>
      <c r="V430" s="23" t="str">
        <f t="shared" si="25"/>
        <v/>
      </c>
      <c r="W430" s="24" t="str">
        <f>IF(B430="","",COUNTIFS(Constatări!$B$5:$B$1004,B430,Constatări!$K$5:$K$1004,"&lt;&gt;Remediat"))</f>
        <v/>
      </c>
      <c r="X430" s="25" t="str">
        <f t="shared" si="26"/>
        <v/>
      </c>
      <c r="Y430" s="25" t="str">
        <f t="shared" si="27"/>
        <v/>
      </c>
      <c r="Z430" s="24" t="str">
        <f>IF(B430="","",COUNTIFS(Comisia!$B$5:$B$1004,B430,Comisia!$D$5:$D$1004,"&lt;&gt;Invitat"))</f>
        <v/>
      </c>
      <c r="AA430" s="17" t="str">
        <f>IF(B430="","",TRIM(IF(COUNTIF($B$5:$B$504,B430)&gt;1,"Număr dublat. ","")&amp;IF(OR(E430="",J430=""),"Completează lucrarea și executantul. ","")&amp;IF(COUNTIFS(Comisia!$B$5:$B$1004,B430,Comisia!$D$5:$D$1004,"Președinte")&lt;&gt;1,"Comisia trebuie să aibă un președinte. ","")&amp;IF(AND(K430&lt;&gt;"",D430="La terminarea lucrărilor",N(Z430)&lt;3),"Comisia are mai puțin de 3 membri (HG 343/2017, art. 11). ","")&amp;IF(AND(Q430="Admisă",COUNTIFS(Constatări!$B$5:$B$1004,B430,Constatări!$K$5:$K$1004,"&lt;&gt;Remediat",Constatări!$F$5:$F$1004,"&lt;&gt;Minoră")&gt;0),"Recepția nu poate fi admisă cu defecte care afectează utilizarea nerezolvate (art. 18). ","")&amp;IF(AND(D430="De suspendare a recepției",Q430&lt;&gt;"Suspendată"),"La un PV de suspendare, decizia este «Suspendată». ","")&amp;IF(AND(Q430&lt;&gt;"",Q430&lt;&gt;"Suspendată",NOT(ISNUMBER(R430)),ISNUMBER(C430),Azi&gt;C430+3),"Investitorul nu a aprobat decizia în 3 zile (art. 19). ","")&amp;IF(AND(ISNUMBER(R430),ISNUMBER(C430),R430&gt;C430+3),"Aprobarea investitorului a venit după 3 zile. ","")&amp;IF(AND(Q430="Admisă",N(W430)&gt;0),N(W430)&amp;" constatări încă deschise: urmărește remedierea. ","")&amp;IF(AND(ISNUMBER(Y430),Azi&gt;=N(X430)-60,Azi&lt;=N(Y430)),"Garanția expiră: organizează recepția finală până la "&amp;RIGHT("0"&amp;DAY(Y430),2)&amp;"."&amp;RIGHT("0"&amp;MONTH(Y430),2)&amp;"."&amp;YEAR(Y430)&amp;". ","")))</f>
        <v/>
      </c>
    </row>
    <row r="431" spans="2:27" x14ac:dyDescent="0.2">
      <c r="B431" s="18"/>
      <c r="C431" s="19"/>
      <c r="D431" s="14"/>
      <c r="E431" s="14"/>
      <c r="F431" s="14"/>
      <c r="G431" s="14"/>
      <c r="H431" s="14"/>
      <c r="I431" s="14"/>
      <c r="J431" s="14"/>
      <c r="K431" s="14"/>
      <c r="L431" s="19"/>
      <c r="M431" s="19"/>
      <c r="N431" s="14"/>
      <c r="O431" s="20"/>
      <c r="P431" s="21"/>
      <c r="Q431" s="22"/>
      <c r="R431" s="19"/>
      <c r="S431" s="15"/>
      <c r="T431" s="14"/>
      <c r="U431" s="23" t="str">
        <f t="shared" si="24"/>
        <v/>
      </c>
      <c r="V431" s="23" t="str">
        <f t="shared" si="25"/>
        <v/>
      </c>
      <c r="W431" s="24" t="str">
        <f>IF(B431="","",COUNTIFS(Constatări!$B$5:$B$1004,B431,Constatări!$K$5:$K$1004,"&lt;&gt;Remediat"))</f>
        <v/>
      </c>
      <c r="X431" s="25" t="str">
        <f t="shared" si="26"/>
        <v/>
      </c>
      <c r="Y431" s="25" t="str">
        <f t="shared" si="27"/>
        <v/>
      </c>
      <c r="Z431" s="24" t="str">
        <f>IF(B431="","",COUNTIFS(Comisia!$B$5:$B$1004,B431,Comisia!$D$5:$D$1004,"&lt;&gt;Invitat"))</f>
        <v/>
      </c>
      <c r="AA431" s="17" t="str">
        <f>IF(B431="","",TRIM(IF(COUNTIF($B$5:$B$504,B431)&gt;1,"Număr dublat. ","")&amp;IF(OR(E431="",J431=""),"Completează lucrarea și executantul. ","")&amp;IF(COUNTIFS(Comisia!$B$5:$B$1004,B431,Comisia!$D$5:$D$1004,"Președinte")&lt;&gt;1,"Comisia trebuie să aibă un președinte. ","")&amp;IF(AND(K431&lt;&gt;"",D431="La terminarea lucrărilor",N(Z431)&lt;3),"Comisia are mai puțin de 3 membri (HG 343/2017, art. 11). ","")&amp;IF(AND(Q431="Admisă",COUNTIFS(Constatări!$B$5:$B$1004,B431,Constatări!$K$5:$K$1004,"&lt;&gt;Remediat",Constatări!$F$5:$F$1004,"&lt;&gt;Minoră")&gt;0),"Recepția nu poate fi admisă cu defecte care afectează utilizarea nerezolvate (art. 18). ","")&amp;IF(AND(D431="De suspendare a recepției",Q431&lt;&gt;"Suspendată"),"La un PV de suspendare, decizia este «Suspendată». ","")&amp;IF(AND(Q431&lt;&gt;"",Q431&lt;&gt;"Suspendată",NOT(ISNUMBER(R431)),ISNUMBER(C431),Azi&gt;C431+3),"Investitorul nu a aprobat decizia în 3 zile (art. 19). ","")&amp;IF(AND(ISNUMBER(R431),ISNUMBER(C431),R431&gt;C431+3),"Aprobarea investitorului a venit după 3 zile. ","")&amp;IF(AND(Q431="Admisă",N(W431)&gt;0),N(W431)&amp;" constatări încă deschise: urmărește remedierea. ","")&amp;IF(AND(ISNUMBER(Y431),Azi&gt;=N(X431)-60,Azi&lt;=N(Y431)),"Garanția expiră: organizează recepția finală până la "&amp;RIGHT("0"&amp;DAY(Y431),2)&amp;"."&amp;RIGHT("0"&amp;MONTH(Y431),2)&amp;"."&amp;YEAR(Y431)&amp;". ","")))</f>
        <v/>
      </c>
    </row>
    <row r="432" spans="2:27" x14ac:dyDescent="0.2">
      <c r="B432" s="18"/>
      <c r="C432" s="19"/>
      <c r="D432" s="14"/>
      <c r="E432" s="14"/>
      <c r="F432" s="14"/>
      <c r="G432" s="14"/>
      <c r="H432" s="14"/>
      <c r="I432" s="14"/>
      <c r="J432" s="14"/>
      <c r="K432" s="14"/>
      <c r="L432" s="19"/>
      <c r="M432" s="19"/>
      <c r="N432" s="14"/>
      <c r="O432" s="20"/>
      <c r="P432" s="21"/>
      <c r="Q432" s="22"/>
      <c r="R432" s="19"/>
      <c r="S432" s="15"/>
      <c r="T432" s="14"/>
      <c r="U432" s="23" t="str">
        <f t="shared" si="24"/>
        <v/>
      </c>
      <c r="V432" s="23" t="str">
        <f t="shared" si="25"/>
        <v/>
      </c>
      <c r="W432" s="24" t="str">
        <f>IF(B432="","",COUNTIFS(Constatări!$B$5:$B$1004,B432,Constatări!$K$5:$K$1004,"&lt;&gt;Remediat"))</f>
        <v/>
      </c>
      <c r="X432" s="25" t="str">
        <f t="shared" si="26"/>
        <v/>
      </c>
      <c r="Y432" s="25" t="str">
        <f t="shared" si="27"/>
        <v/>
      </c>
      <c r="Z432" s="24" t="str">
        <f>IF(B432="","",COUNTIFS(Comisia!$B$5:$B$1004,B432,Comisia!$D$5:$D$1004,"&lt;&gt;Invitat"))</f>
        <v/>
      </c>
      <c r="AA432" s="17" t="str">
        <f>IF(B432="","",TRIM(IF(COUNTIF($B$5:$B$504,B432)&gt;1,"Număr dublat. ","")&amp;IF(OR(E432="",J432=""),"Completează lucrarea și executantul. ","")&amp;IF(COUNTIFS(Comisia!$B$5:$B$1004,B432,Comisia!$D$5:$D$1004,"Președinte")&lt;&gt;1,"Comisia trebuie să aibă un președinte. ","")&amp;IF(AND(K432&lt;&gt;"",D432="La terminarea lucrărilor",N(Z432)&lt;3),"Comisia are mai puțin de 3 membri (HG 343/2017, art. 11). ","")&amp;IF(AND(Q432="Admisă",COUNTIFS(Constatări!$B$5:$B$1004,B432,Constatări!$K$5:$K$1004,"&lt;&gt;Remediat",Constatări!$F$5:$F$1004,"&lt;&gt;Minoră")&gt;0),"Recepția nu poate fi admisă cu defecte care afectează utilizarea nerezolvate (art. 18). ","")&amp;IF(AND(D432="De suspendare a recepției",Q432&lt;&gt;"Suspendată"),"La un PV de suspendare, decizia este «Suspendată». ","")&amp;IF(AND(Q432&lt;&gt;"",Q432&lt;&gt;"Suspendată",NOT(ISNUMBER(R432)),ISNUMBER(C432),Azi&gt;C432+3),"Investitorul nu a aprobat decizia în 3 zile (art. 19). ","")&amp;IF(AND(ISNUMBER(R432),ISNUMBER(C432),R432&gt;C432+3),"Aprobarea investitorului a venit după 3 zile. ","")&amp;IF(AND(Q432="Admisă",N(W432)&gt;0),N(W432)&amp;" constatări încă deschise: urmărește remedierea. ","")&amp;IF(AND(ISNUMBER(Y432),Azi&gt;=N(X432)-60,Azi&lt;=N(Y432)),"Garanția expiră: organizează recepția finală până la "&amp;RIGHT("0"&amp;DAY(Y432),2)&amp;"."&amp;RIGHT("0"&amp;MONTH(Y432),2)&amp;"."&amp;YEAR(Y432)&amp;". ","")))</f>
        <v/>
      </c>
    </row>
    <row r="433" spans="2:27" x14ac:dyDescent="0.2">
      <c r="B433" s="18"/>
      <c r="C433" s="19"/>
      <c r="D433" s="14"/>
      <c r="E433" s="14"/>
      <c r="F433" s="14"/>
      <c r="G433" s="14"/>
      <c r="H433" s="14"/>
      <c r="I433" s="14"/>
      <c r="J433" s="14"/>
      <c r="K433" s="14"/>
      <c r="L433" s="19"/>
      <c r="M433" s="19"/>
      <c r="N433" s="14"/>
      <c r="O433" s="20"/>
      <c r="P433" s="21"/>
      <c r="Q433" s="22"/>
      <c r="R433" s="19"/>
      <c r="S433" s="15"/>
      <c r="T433" s="14"/>
      <c r="U433" s="23" t="str">
        <f t="shared" si="24"/>
        <v/>
      </c>
      <c r="V433" s="23" t="str">
        <f t="shared" si="25"/>
        <v/>
      </c>
      <c r="W433" s="24" t="str">
        <f>IF(B433="","",COUNTIFS(Constatări!$B$5:$B$1004,B433,Constatări!$K$5:$K$1004,"&lt;&gt;Remediat"))</f>
        <v/>
      </c>
      <c r="X433" s="25" t="str">
        <f t="shared" si="26"/>
        <v/>
      </c>
      <c r="Y433" s="25" t="str">
        <f t="shared" si="27"/>
        <v/>
      </c>
      <c r="Z433" s="24" t="str">
        <f>IF(B433="","",COUNTIFS(Comisia!$B$5:$B$1004,B433,Comisia!$D$5:$D$1004,"&lt;&gt;Invitat"))</f>
        <v/>
      </c>
      <c r="AA433" s="17" t="str">
        <f>IF(B433="","",TRIM(IF(COUNTIF($B$5:$B$504,B433)&gt;1,"Număr dublat. ","")&amp;IF(OR(E433="",J433=""),"Completează lucrarea și executantul. ","")&amp;IF(COUNTIFS(Comisia!$B$5:$B$1004,B433,Comisia!$D$5:$D$1004,"Președinte")&lt;&gt;1,"Comisia trebuie să aibă un președinte. ","")&amp;IF(AND(K433&lt;&gt;"",D433="La terminarea lucrărilor",N(Z433)&lt;3),"Comisia are mai puțin de 3 membri (HG 343/2017, art. 11). ","")&amp;IF(AND(Q433="Admisă",COUNTIFS(Constatări!$B$5:$B$1004,B433,Constatări!$K$5:$K$1004,"&lt;&gt;Remediat",Constatări!$F$5:$F$1004,"&lt;&gt;Minoră")&gt;0),"Recepția nu poate fi admisă cu defecte care afectează utilizarea nerezolvate (art. 18). ","")&amp;IF(AND(D433="De suspendare a recepției",Q433&lt;&gt;"Suspendată"),"La un PV de suspendare, decizia este «Suspendată». ","")&amp;IF(AND(Q433&lt;&gt;"",Q433&lt;&gt;"Suspendată",NOT(ISNUMBER(R433)),ISNUMBER(C433),Azi&gt;C433+3),"Investitorul nu a aprobat decizia în 3 zile (art. 19). ","")&amp;IF(AND(ISNUMBER(R433),ISNUMBER(C433),R433&gt;C433+3),"Aprobarea investitorului a venit după 3 zile. ","")&amp;IF(AND(Q433="Admisă",N(W433)&gt;0),N(W433)&amp;" constatări încă deschise: urmărește remedierea. ","")&amp;IF(AND(ISNUMBER(Y433),Azi&gt;=N(X433)-60,Azi&lt;=N(Y433)),"Garanția expiră: organizează recepția finală până la "&amp;RIGHT("0"&amp;DAY(Y433),2)&amp;"."&amp;RIGHT("0"&amp;MONTH(Y433),2)&amp;"."&amp;YEAR(Y433)&amp;". ","")))</f>
        <v/>
      </c>
    </row>
    <row r="434" spans="2:27" x14ac:dyDescent="0.2">
      <c r="B434" s="18"/>
      <c r="C434" s="19"/>
      <c r="D434" s="14"/>
      <c r="E434" s="14"/>
      <c r="F434" s="14"/>
      <c r="G434" s="14"/>
      <c r="H434" s="14"/>
      <c r="I434" s="14"/>
      <c r="J434" s="14"/>
      <c r="K434" s="14"/>
      <c r="L434" s="19"/>
      <c r="M434" s="19"/>
      <c r="N434" s="14"/>
      <c r="O434" s="20"/>
      <c r="P434" s="21"/>
      <c r="Q434" s="22"/>
      <c r="R434" s="19"/>
      <c r="S434" s="15"/>
      <c r="T434" s="14"/>
      <c r="U434" s="23" t="str">
        <f t="shared" si="24"/>
        <v/>
      </c>
      <c r="V434" s="23" t="str">
        <f t="shared" si="25"/>
        <v/>
      </c>
      <c r="W434" s="24" t="str">
        <f>IF(B434="","",COUNTIFS(Constatări!$B$5:$B$1004,B434,Constatări!$K$5:$K$1004,"&lt;&gt;Remediat"))</f>
        <v/>
      </c>
      <c r="X434" s="25" t="str">
        <f t="shared" si="26"/>
        <v/>
      </c>
      <c r="Y434" s="25" t="str">
        <f t="shared" si="27"/>
        <v/>
      </c>
      <c r="Z434" s="24" t="str">
        <f>IF(B434="","",COUNTIFS(Comisia!$B$5:$B$1004,B434,Comisia!$D$5:$D$1004,"&lt;&gt;Invitat"))</f>
        <v/>
      </c>
      <c r="AA434" s="17" t="str">
        <f>IF(B434="","",TRIM(IF(COUNTIF($B$5:$B$504,B434)&gt;1,"Număr dublat. ","")&amp;IF(OR(E434="",J434=""),"Completează lucrarea și executantul. ","")&amp;IF(COUNTIFS(Comisia!$B$5:$B$1004,B434,Comisia!$D$5:$D$1004,"Președinte")&lt;&gt;1,"Comisia trebuie să aibă un președinte. ","")&amp;IF(AND(K434&lt;&gt;"",D434="La terminarea lucrărilor",N(Z434)&lt;3),"Comisia are mai puțin de 3 membri (HG 343/2017, art. 11). ","")&amp;IF(AND(Q434="Admisă",COUNTIFS(Constatări!$B$5:$B$1004,B434,Constatări!$K$5:$K$1004,"&lt;&gt;Remediat",Constatări!$F$5:$F$1004,"&lt;&gt;Minoră")&gt;0),"Recepția nu poate fi admisă cu defecte care afectează utilizarea nerezolvate (art. 18). ","")&amp;IF(AND(D434="De suspendare a recepției",Q434&lt;&gt;"Suspendată"),"La un PV de suspendare, decizia este «Suspendată». ","")&amp;IF(AND(Q434&lt;&gt;"",Q434&lt;&gt;"Suspendată",NOT(ISNUMBER(R434)),ISNUMBER(C434),Azi&gt;C434+3),"Investitorul nu a aprobat decizia în 3 zile (art. 19). ","")&amp;IF(AND(ISNUMBER(R434),ISNUMBER(C434),R434&gt;C434+3),"Aprobarea investitorului a venit după 3 zile. ","")&amp;IF(AND(Q434="Admisă",N(W434)&gt;0),N(W434)&amp;" constatări încă deschise: urmărește remedierea. ","")&amp;IF(AND(ISNUMBER(Y434),Azi&gt;=N(X434)-60,Azi&lt;=N(Y434)),"Garanția expiră: organizează recepția finală până la "&amp;RIGHT("0"&amp;DAY(Y434),2)&amp;"."&amp;RIGHT("0"&amp;MONTH(Y434),2)&amp;"."&amp;YEAR(Y434)&amp;". ","")))</f>
        <v/>
      </c>
    </row>
    <row r="435" spans="2:27" x14ac:dyDescent="0.2">
      <c r="B435" s="18"/>
      <c r="C435" s="19"/>
      <c r="D435" s="14"/>
      <c r="E435" s="14"/>
      <c r="F435" s="14"/>
      <c r="G435" s="14"/>
      <c r="H435" s="14"/>
      <c r="I435" s="14"/>
      <c r="J435" s="14"/>
      <c r="K435" s="14"/>
      <c r="L435" s="19"/>
      <c r="M435" s="19"/>
      <c r="N435" s="14"/>
      <c r="O435" s="20"/>
      <c r="P435" s="21"/>
      <c r="Q435" s="22"/>
      <c r="R435" s="19"/>
      <c r="S435" s="15"/>
      <c r="T435" s="14"/>
      <c r="U435" s="23" t="str">
        <f t="shared" si="24"/>
        <v/>
      </c>
      <c r="V435" s="23" t="str">
        <f t="shared" si="25"/>
        <v/>
      </c>
      <c r="W435" s="24" t="str">
        <f>IF(B435="","",COUNTIFS(Constatări!$B$5:$B$1004,B435,Constatări!$K$5:$K$1004,"&lt;&gt;Remediat"))</f>
        <v/>
      </c>
      <c r="X435" s="25" t="str">
        <f t="shared" si="26"/>
        <v/>
      </c>
      <c r="Y435" s="25" t="str">
        <f t="shared" si="27"/>
        <v/>
      </c>
      <c r="Z435" s="24" t="str">
        <f>IF(B435="","",COUNTIFS(Comisia!$B$5:$B$1004,B435,Comisia!$D$5:$D$1004,"&lt;&gt;Invitat"))</f>
        <v/>
      </c>
      <c r="AA435" s="17" t="str">
        <f>IF(B435="","",TRIM(IF(COUNTIF($B$5:$B$504,B435)&gt;1,"Număr dublat. ","")&amp;IF(OR(E435="",J435=""),"Completează lucrarea și executantul. ","")&amp;IF(COUNTIFS(Comisia!$B$5:$B$1004,B435,Comisia!$D$5:$D$1004,"Președinte")&lt;&gt;1,"Comisia trebuie să aibă un președinte. ","")&amp;IF(AND(K435&lt;&gt;"",D435="La terminarea lucrărilor",N(Z435)&lt;3),"Comisia are mai puțin de 3 membri (HG 343/2017, art. 11). ","")&amp;IF(AND(Q435="Admisă",COUNTIFS(Constatări!$B$5:$B$1004,B435,Constatări!$K$5:$K$1004,"&lt;&gt;Remediat",Constatări!$F$5:$F$1004,"&lt;&gt;Minoră")&gt;0),"Recepția nu poate fi admisă cu defecte care afectează utilizarea nerezolvate (art. 18). ","")&amp;IF(AND(D435="De suspendare a recepției",Q435&lt;&gt;"Suspendată"),"La un PV de suspendare, decizia este «Suspendată». ","")&amp;IF(AND(Q435&lt;&gt;"",Q435&lt;&gt;"Suspendată",NOT(ISNUMBER(R435)),ISNUMBER(C435),Azi&gt;C435+3),"Investitorul nu a aprobat decizia în 3 zile (art. 19). ","")&amp;IF(AND(ISNUMBER(R435),ISNUMBER(C435),R435&gt;C435+3),"Aprobarea investitorului a venit după 3 zile. ","")&amp;IF(AND(Q435="Admisă",N(W435)&gt;0),N(W435)&amp;" constatări încă deschise: urmărește remedierea. ","")&amp;IF(AND(ISNUMBER(Y435),Azi&gt;=N(X435)-60,Azi&lt;=N(Y435)),"Garanția expiră: organizează recepția finală până la "&amp;RIGHT("0"&amp;DAY(Y435),2)&amp;"."&amp;RIGHT("0"&amp;MONTH(Y435),2)&amp;"."&amp;YEAR(Y435)&amp;". ","")))</f>
        <v/>
      </c>
    </row>
    <row r="436" spans="2:27" x14ac:dyDescent="0.2">
      <c r="B436" s="18"/>
      <c r="C436" s="19"/>
      <c r="D436" s="14"/>
      <c r="E436" s="14"/>
      <c r="F436" s="14"/>
      <c r="G436" s="14"/>
      <c r="H436" s="14"/>
      <c r="I436" s="14"/>
      <c r="J436" s="14"/>
      <c r="K436" s="14"/>
      <c r="L436" s="19"/>
      <c r="M436" s="19"/>
      <c r="N436" s="14"/>
      <c r="O436" s="20"/>
      <c r="P436" s="21"/>
      <c r="Q436" s="22"/>
      <c r="R436" s="19"/>
      <c r="S436" s="15"/>
      <c r="T436" s="14"/>
      <c r="U436" s="23" t="str">
        <f t="shared" si="24"/>
        <v/>
      </c>
      <c r="V436" s="23" t="str">
        <f t="shared" si="25"/>
        <v/>
      </c>
      <c r="W436" s="24" t="str">
        <f>IF(B436="","",COUNTIFS(Constatări!$B$5:$B$1004,B436,Constatări!$K$5:$K$1004,"&lt;&gt;Remediat"))</f>
        <v/>
      </c>
      <c r="X436" s="25" t="str">
        <f t="shared" si="26"/>
        <v/>
      </c>
      <c r="Y436" s="25" t="str">
        <f t="shared" si="27"/>
        <v/>
      </c>
      <c r="Z436" s="24" t="str">
        <f>IF(B436="","",COUNTIFS(Comisia!$B$5:$B$1004,B436,Comisia!$D$5:$D$1004,"&lt;&gt;Invitat"))</f>
        <v/>
      </c>
      <c r="AA436" s="17" t="str">
        <f>IF(B436="","",TRIM(IF(COUNTIF($B$5:$B$504,B436)&gt;1,"Număr dublat. ","")&amp;IF(OR(E436="",J436=""),"Completează lucrarea și executantul. ","")&amp;IF(COUNTIFS(Comisia!$B$5:$B$1004,B436,Comisia!$D$5:$D$1004,"Președinte")&lt;&gt;1,"Comisia trebuie să aibă un președinte. ","")&amp;IF(AND(K436&lt;&gt;"",D436="La terminarea lucrărilor",N(Z436)&lt;3),"Comisia are mai puțin de 3 membri (HG 343/2017, art. 11). ","")&amp;IF(AND(Q436="Admisă",COUNTIFS(Constatări!$B$5:$B$1004,B436,Constatări!$K$5:$K$1004,"&lt;&gt;Remediat",Constatări!$F$5:$F$1004,"&lt;&gt;Minoră")&gt;0),"Recepția nu poate fi admisă cu defecte care afectează utilizarea nerezolvate (art. 18). ","")&amp;IF(AND(D436="De suspendare a recepției",Q436&lt;&gt;"Suspendată"),"La un PV de suspendare, decizia este «Suspendată». ","")&amp;IF(AND(Q436&lt;&gt;"",Q436&lt;&gt;"Suspendată",NOT(ISNUMBER(R436)),ISNUMBER(C436),Azi&gt;C436+3),"Investitorul nu a aprobat decizia în 3 zile (art. 19). ","")&amp;IF(AND(ISNUMBER(R436),ISNUMBER(C436),R436&gt;C436+3),"Aprobarea investitorului a venit după 3 zile. ","")&amp;IF(AND(Q436="Admisă",N(W436)&gt;0),N(W436)&amp;" constatări încă deschise: urmărește remedierea. ","")&amp;IF(AND(ISNUMBER(Y436),Azi&gt;=N(X436)-60,Azi&lt;=N(Y436)),"Garanția expiră: organizează recepția finală până la "&amp;RIGHT("0"&amp;DAY(Y436),2)&amp;"."&amp;RIGHT("0"&amp;MONTH(Y436),2)&amp;"."&amp;YEAR(Y436)&amp;". ","")))</f>
        <v/>
      </c>
    </row>
    <row r="437" spans="2:27" x14ac:dyDescent="0.2">
      <c r="B437" s="18"/>
      <c r="C437" s="19"/>
      <c r="D437" s="14"/>
      <c r="E437" s="14"/>
      <c r="F437" s="14"/>
      <c r="G437" s="14"/>
      <c r="H437" s="14"/>
      <c r="I437" s="14"/>
      <c r="J437" s="14"/>
      <c r="K437" s="14"/>
      <c r="L437" s="19"/>
      <c r="M437" s="19"/>
      <c r="N437" s="14"/>
      <c r="O437" s="20"/>
      <c r="P437" s="21"/>
      <c r="Q437" s="22"/>
      <c r="R437" s="19"/>
      <c r="S437" s="15"/>
      <c r="T437" s="14"/>
      <c r="U437" s="23" t="str">
        <f t="shared" si="24"/>
        <v/>
      </c>
      <c r="V437" s="23" t="str">
        <f t="shared" si="25"/>
        <v/>
      </c>
      <c r="W437" s="24" t="str">
        <f>IF(B437="","",COUNTIFS(Constatări!$B$5:$B$1004,B437,Constatări!$K$5:$K$1004,"&lt;&gt;Remediat"))</f>
        <v/>
      </c>
      <c r="X437" s="25" t="str">
        <f t="shared" si="26"/>
        <v/>
      </c>
      <c r="Y437" s="25" t="str">
        <f t="shared" si="27"/>
        <v/>
      </c>
      <c r="Z437" s="24" t="str">
        <f>IF(B437="","",COUNTIFS(Comisia!$B$5:$B$1004,B437,Comisia!$D$5:$D$1004,"&lt;&gt;Invitat"))</f>
        <v/>
      </c>
      <c r="AA437" s="17" t="str">
        <f>IF(B437="","",TRIM(IF(COUNTIF($B$5:$B$504,B437)&gt;1,"Număr dublat. ","")&amp;IF(OR(E437="",J437=""),"Completează lucrarea și executantul. ","")&amp;IF(COUNTIFS(Comisia!$B$5:$B$1004,B437,Comisia!$D$5:$D$1004,"Președinte")&lt;&gt;1,"Comisia trebuie să aibă un președinte. ","")&amp;IF(AND(K437&lt;&gt;"",D437="La terminarea lucrărilor",N(Z437)&lt;3),"Comisia are mai puțin de 3 membri (HG 343/2017, art. 11). ","")&amp;IF(AND(Q437="Admisă",COUNTIFS(Constatări!$B$5:$B$1004,B437,Constatări!$K$5:$K$1004,"&lt;&gt;Remediat",Constatări!$F$5:$F$1004,"&lt;&gt;Minoră")&gt;0),"Recepția nu poate fi admisă cu defecte care afectează utilizarea nerezolvate (art. 18). ","")&amp;IF(AND(D437="De suspendare a recepției",Q437&lt;&gt;"Suspendată"),"La un PV de suspendare, decizia este «Suspendată». ","")&amp;IF(AND(Q437&lt;&gt;"",Q437&lt;&gt;"Suspendată",NOT(ISNUMBER(R437)),ISNUMBER(C437),Azi&gt;C437+3),"Investitorul nu a aprobat decizia în 3 zile (art. 19). ","")&amp;IF(AND(ISNUMBER(R437),ISNUMBER(C437),R437&gt;C437+3),"Aprobarea investitorului a venit după 3 zile. ","")&amp;IF(AND(Q437="Admisă",N(W437)&gt;0),N(W437)&amp;" constatări încă deschise: urmărește remedierea. ","")&amp;IF(AND(ISNUMBER(Y437),Azi&gt;=N(X437)-60,Azi&lt;=N(Y437)),"Garanția expiră: organizează recepția finală până la "&amp;RIGHT("0"&amp;DAY(Y437),2)&amp;"."&amp;RIGHT("0"&amp;MONTH(Y437),2)&amp;"."&amp;YEAR(Y437)&amp;". ","")))</f>
        <v/>
      </c>
    </row>
    <row r="438" spans="2:27" x14ac:dyDescent="0.2">
      <c r="B438" s="18"/>
      <c r="C438" s="19"/>
      <c r="D438" s="14"/>
      <c r="E438" s="14"/>
      <c r="F438" s="14"/>
      <c r="G438" s="14"/>
      <c r="H438" s="14"/>
      <c r="I438" s="14"/>
      <c r="J438" s="14"/>
      <c r="K438" s="14"/>
      <c r="L438" s="19"/>
      <c r="M438" s="19"/>
      <c r="N438" s="14"/>
      <c r="O438" s="20"/>
      <c r="P438" s="21"/>
      <c r="Q438" s="22"/>
      <c r="R438" s="19"/>
      <c r="S438" s="15"/>
      <c r="T438" s="14"/>
      <c r="U438" s="23" t="str">
        <f t="shared" si="24"/>
        <v/>
      </c>
      <c r="V438" s="23" t="str">
        <f t="shared" si="25"/>
        <v/>
      </c>
      <c r="W438" s="24" t="str">
        <f>IF(B438="","",COUNTIFS(Constatări!$B$5:$B$1004,B438,Constatări!$K$5:$K$1004,"&lt;&gt;Remediat"))</f>
        <v/>
      </c>
      <c r="X438" s="25" t="str">
        <f t="shared" si="26"/>
        <v/>
      </c>
      <c r="Y438" s="25" t="str">
        <f t="shared" si="27"/>
        <v/>
      </c>
      <c r="Z438" s="24" t="str">
        <f>IF(B438="","",COUNTIFS(Comisia!$B$5:$B$1004,B438,Comisia!$D$5:$D$1004,"&lt;&gt;Invitat"))</f>
        <v/>
      </c>
      <c r="AA438" s="17" t="str">
        <f>IF(B438="","",TRIM(IF(COUNTIF($B$5:$B$504,B438)&gt;1,"Număr dublat. ","")&amp;IF(OR(E438="",J438=""),"Completează lucrarea și executantul. ","")&amp;IF(COUNTIFS(Comisia!$B$5:$B$1004,B438,Comisia!$D$5:$D$1004,"Președinte")&lt;&gt;1,"Comisia trebuie să aibă un președinte. ","")&amp;IF(AND(K438&lt;&gt;"",D438="La terminarea lucrărilor",N(Z438)&lt;3),"Comisia are mai puțin de 3 membri (HG 343/2017, art. 11). ","")&amp;IF(AND(Q438="Admisă",COUNTIFS(Constatări!$B$5:$B$1004,B438,Constatări!$K$5:$K$1004,"&lt;&gt;Remediat",Constatări!$F$5:$F$1004,"&lt;&gt;Minoră")&gt;0),"Recepția nu poate fi admisă cu defecte care afectează utilizarea nerezolvate (art. 18). ","")&amp;IF(AND(D438="De suspendare a recepției",Q438&lt;&gt;"Suspendată"),"La un PV de suspendare, decizia este «Suspendată». ","")&amp;IF(AND(Q438&lt;&gt;"",Q438&lt;&gt;"Suspendată",NOT(ISNUMBER(R438)),ISNUMBER(C438),Azi&gt;C438+3),"Investitorul nu a aprobat decizia în 3 zile (art. 19). ","")&amp;IF(AND(ISNUMBER(R438),ISNUMBER(C438),R438&gt;C438+3),"Aprobarea investitorului a venit după 3 zile. ","")&amp;IF(AND(Q438="Admisă",N(W438)&gt;0),N(W438)&amp;" constatări încă deschise: urmărește remedierea. ","")&amp;IF(AND(ISNUMBER(Y438),Azi&gt;=N(X438)-60,Azi&lt;=N(Y438)),"Garanția expiră: organizează recepția finală până la "&amp;RIGHT("0"&amp;DAY(Y438),2)&amp;"."&amp;RIGHT("0"&amp;MONTH(Y438),2)&amp;"."&amp;YEAR(Y438)&amp;". ","")))</f>
        <v/>
      </c>
    </row>
    <row r="439" spans="2:27" x14ac:dyDescent="0.2">
      <c r="B439" s="18"/>
      <c r="C439" s="19"/>
      <c r="D439" s="14"/>
      <c r="E439" s="14"/>
      <c r="F439" s="14"/>
      <c r="G439" s="14"/>
      <c r="H439" s="14"/>
      <c r="I439" s="14"/>
      <c r="J439" s="14"/>
      <c r="K439" s="14"/>
      <c r="L439" s="19"/>
      <c r="M439" s="19"/>
      <c r="N439" s="14"/>
      <c r="O439" s="20"/>
      <c r="P439" s="21"/>
      <c r="Q439" s="22"/>
      <c r="R439" s="19"/>
      <c r="S439" s="15"/>
      <c r="T439" s="14"/>
      <c r="U439" s="23" t="str">
        <f t="shared" si="24"/>
        <v/>
      </c>
      <c r="V439" s="23" t="str">
        <f t="shared" si="25"/>
        <v/>
      </c>
      <c r="W439" s="24" t="str">
        <f>IF(B439="","",COUNTIFS(Constatări!$B$5:$B$1004,B439,Constatări!$K$5:$K$1004,"&lt;&gt;Remediat"))</f>
        <v/>
      </c>
      <c r="X439" s="25" t="str">
        <f t="shared" si="26"/>
        <v/>
      </c>
      <c r="Y439" s="25" t="str">
        <f t="shared" si="27"/>
        <v/>
      </c>
      <c r="Z439" s="24" t="str">
        <f>IF(B439="","",COUNTIFS(Comisia!$B$5:$B$1004,B439,Comisia!$D$5:$D$1004,"&lt;&gt;Invitat"))</f>
        <v/>
      </c>
      <c r="AA439" s="17" t="str">
        <f>IF(B439="","",TRIM(IF(COUNTIF($B$5:$B$504,B439)&gt;1,"Număr dublat. ","")&amp;IF(OR(E439="",J439=""),"Completează lucrarea și executantul. ","")&amp;IF(COUNTIFS(Comisia!$B$5:$B$1004,B439,Comisia!$D$5:$D$1004,"Președinte")&lt;&gt;1,"Comisia trebuie să aibă un președinte. ","")&amp;IF(AND(K439&lt;&gt;"",D439="La terminarea lucrărilor",N(Z439)&lt;3),"Comisia are mai puțin de 3 membri (HG 343/2017, art. 11). ","")&amp;IF(AND(Q439="Admisă",COUNTIFS(Constatări!$B$5:$B$1004,B439,Constatări!$K$5:$K$1004,"&lt;&gt;Remediat",Constatări!$F$5:$F$1004,"&lt;&gt;Minoră")&gt;0),"Recepția nu poate fi admisă cu defecte care afectează utilizarea nerezolvate (art. 18). ","")&amp;IF(AND(D439="De suspendare a recepției",Q439&lt;&gt;"Suspendată"),"La un PV de suspendare, decizia este «Suspendată». ","")&amp;IF(AND(Q439&lt;&gt;"",Q439&lt;&gt;"Suspendată",NOT(ISNUMBER(R439)),ISNUMBER(C439),Azi&gt;C439+3),"Investitorul nu a aprobat decizia în 3 zile (art. 19). ","")&amp;IF(AND(ISNUMBER(R439),ISNUMBER(C439),R439&gt;C439+3),"Aprobarea investitorului a venit după 3 zile. ","")&amp;IF(AND(Q439="Admisă",N(W439)&gt;0),N(W439)&amp;" constatări încă deschise: urmărește remedierea. ","")&amp;IF(AND(ISNUMBER(Y439),Azi&gt;=N(X439)-60,Azi&lt;=N(Y439)),"Garanția expiră: organizează recepția finală până la "&amp;RIGHT("0"&amp;DAY(Y439),2)&amp;"."&amp;RIGHT("0"&amp;MONTH(Y439),2)&amp;"."&amp;YEAR(Y439)&amp;". ","")))</f>
        <v/>
      </c>
    </row>
    <row r="440" spans="2:27" x14ac:dyDescent="0.2">
      <c r="B440" s="18"/>
      <c r="C440" s="19"/>
      <c r="D440" s="14"/>
      <c r="E440" s="14"/>
      <c r="F440" s="14"/>
      <c r="G440" s="14"/>
      <c r="H440" s="14"/>
      <c r="I440" s="14"/>
      <c r="J440" s="14"/>
      <c r="K440" s="14"/>
      <c r="L440" s="19"/>
      <c r="M440" s="19"/>
      <c r="N440" s="14"/>
      <c r="O440" s="20"/>
      <c r="P440" s="21"/>
      <c r="Q440" s="22"/>
      <c r="R440" s="19"/>
      <c r="S440" s="15"/>
      <c r="T440" s="14"/>
      <c r="U440" s="23" t="str">
        <f t="shared" si="24"/>
        <v/>
      </c>
      <c r="V440" s="23" t="str">
        <f t="shared" si="25"/>
        <v/>
      </c>
      <c r="W440" s="24" t="str">
        <f>IF(B440="","",COUNTIFS(Constatări!$B$5:$B$1004,B440,Constatări!$K$5:$K$1004,"&lt;&gt;Remediat"))</f>
        <v/>
      </c>
      <c r="X440" s="25" t="str">
        <f t="shared" si="26"/>
        <v/>
      </c>
      <c r="Y440" s="25" t="str">
        <f t="shared" si="27"/>
        <v/>
      </c>
      <c r="Z440" s="24" t="str">
        <f>IF(B440="","",COUNTIFS(Comisia!$B$5:$B$1004,B440,Comisia!$D$5:$D$1004,"&lt;&gt;Invitat"))</f>
        <v/>
      </c>
      <c r="AA440" s="17" t="str">
        <f>IF(B440="","",TRIM(IF(COUNTIF($B$5:$B$504,B440)&gt;1,"Număr dublat. ","")&amp;IF(OR(E440="",J440=""),"Completează lucrarea și executantul. ","")&amp;IF(COUNTIFS(Comisia!$B$5:$B$1004,B440,Comisia!$D$5:$D$1004,"Președinte")&lt;&gt;1,"Comisia trebuie să aibă un președinte. ","")&amp;IF(AND(K440&lt;&gt;"",D440="La terminarea lucrărilor",N(Z440)&lt;3),"Comisia are mai puțin de 3 membri (HG 343/2017, art. 11). ","")&amp;IF(AND(Q440="Admisă",COUNTIFS(Constatări!$B$5:$B$1004,B440,Constatări!$K$5:$K$1004,"&lt;&gt;Remediat",Constatări!$F$5:$F$1004,"&lt;&gt;Minoră")&gt;0),"Recepția nu poate fi admisă cu defecte care afectează utilizarea nerezolvate (art. 18). ","")&amp;IF(AND(D440="De suspendare a recepției",Q440&lt;&gt;"Suspendată"),"La un PV de suspendare, decizia este «Suspendată». ","")&amp;IF(AND(Q440&lt;&gt;"",Q440&lt;&gt;"Suspendată",NOT(ISNUMBER(R440)),ISNUMBER(C440),Azi&gt;C440+3),"Investitorul nu a aprobat decizia în 3 zile (art. 19). ","")&amp;IF(AND(ISNUMBER(R440),ISNUMBER(C440),R440&gt;C440+3),"Aprobarea investitorului a venit după 3 zile. ","")&amp;IF(AND(Q440="Admisă",N(W440)&gt;0),N(W440)&amp;" constatări încă deschise: urmărește remedierea. ","")&amp;IF(AND(ISNUMBER(Y440),Azi&gt;=N(X440)-60,Azi&lt;=N(Y440)),"Garanția expiră: organizează recepția finală până la "&amp;RIGHT("0"&amp;DAY(Y440),2)&amp;"."&amp;RIGHT("0"&amp;MONTH(Y440),2)&amp;"."&amp;YEAR(Y440)&amp;". ","")))</f>
        <v/>
      </c>
    </row>
    <row r="441" spans="2:27" x14ac:dyDescent="0.2">
      <c r="B441" s="18"/>
      <c r="C441" s="19"/>
      <c r="D441" s="14"/>
      <c r="E441" s="14"/>
      <c r="F441" s="14"/>
      <c r="G441" s="14"/>
      <c r="H441" s="14"/>
      <c r="I441" s="14"/>
      <c r="J441" s="14"/>
      <c r="K441" s="14"/>
      <c r="L441" s="19"/>
      <c r="M441" s="19"/>
      <c r="N441" s="14"/>
      <c r="O441" s="20"/>
      <c r="P441" s="21"/>
      <c r="Q441" s="22"/>
      <c r="R441" s="19"/>
      <c r="S441" s="15"/>
      <c r="T441" s="14"/>
      <c r="U441" s="23" t="str">
        <f t="shared" si="24"/>
        <v/>
      </c>
      <c r="V441" s="23" t="str">
        <f t="shared" si="25"/>
        <v/>
      </c>
      <c r="W441" s="24" t="str">
        <f>IF(B441="","",COUNTIFS(Constatări!$B$5:$B$1004,B441,Constatări!$K$5:$K$1004,"&lt;&gt;Remediat"))</f>
        <v/>
      </c>
      <c r="X441" s="25" t="str">
        <f t="shared" si="26"/>
        <v/>
      </c>
      <c r="Y441" s="25" t="str">
        <f t="shared" si="27"/>
        <v/>
      </c>
      <c r="Z441" s="24" t="str">
        <f>IF(B441="","",COUNTIFS(Comisia!$B$5:$B$1004,B441,Comisia!$D$5:$D$1004,"&lt;&gt;Invitat"))</f>
        <v/>
      </c>
      <c r="AA441" s="17" t="str">
        <f>IF(B441="","",TRIM(IF(COUNTIF($B$5:$B$504,B441)&gt;1,"Număr dublat. ","")&amp;IF(OR(E441="",J441=""),"Completează lucrarea și executantul. ","")&amp;IF(COUNTIFS(Comisia!$B$5:$B$1004,B441,Comisia!$D$5:$D$1004,"Președinte")&lt;&gt;1,"Comisia trebuie să aibă un președinte. ","")&amp;IF(AND(K441&lt;&gt;"",D441="La terminarea lucrărilor",N(Z441)&lt;3),"Comisia are mai puțin de 3 membri (HG 343/2017, art. 11). ","")&amp;IF(AND(Q441="Admisă",COUNTIFS(Constatări!$B$5:$B$1004,B441,Constatări!$K$5:$K$1004,"&lt;&gt;Remediat",Constatări!$F$5:$F$1004,"&lt;&gt;Minoră")&gt;0),"Recepția nu poate fi admisă cu defecte care afectează utilizarea nerezolvate (art. 18). ","")&amp;IF(AND(D441="De suspendare a recepției",Q441&lt;&gt;"Suspendată"),"La un PV de suspendare, decizia este «Suspendată». ","")&amp;IF(AND(Q441&lt;&gt;"",Q441&lt;&gt;"Suspendată",NOT(ISNUMBER(R441)),ISNUMBER(C441),Azi&gt;C441+3),"Investitorul nu a aprobat decizia în 3 zile (art. 19). ","")&amp;IF(AND(ISNUMBER(R441),ISNUMBER(C441),R441&gt;C441+3),"Aprobarea investitorului a venit după 3 zile. ","")&amp;IF(AND(Q441="Admisă",N(W441)&gt;0),N(W441)&amp;" constatări încă deschise: urmărește remedierea. ","")&amp;IF(AND(ISNUMBER(Y441),Azi&gt;=N(X441)-60,Azi&lt;=N(Y441)),"Garanția expiră: organizează recepția finală până la "&amp;RIGHT("0"&amp;DAY(Y441),2)&amp;"."&amp;RIGHT("0"&amp;MONTH(Y441),2)&amp;"."&amp;YEAR(Y441)&amp;". ","")))</f>
        <v/>
      </c>
    </row>
    <row r="442" spans="2:27" x14ac:dyDescent="0.2">
      <c r="B442" s="18"/>
      <c r="C442" s="19"/>
      <c r="D442" s="14"/>
      <c r="E442" s="14"/>
      <c r="F442" s="14"/>
      <c r="G442" s="14"/>
      <c r="H442" s="14"/>
      <c r="I442" s="14"/>
      <c r="J442" s="14"/>
      <c r="K442" s="14"/>
      <c r="L442" s="19"/>
      <c r="M442" s="19"/>
      <c r="N442" s="14"/>
      <c r="O442" s="20"/>
      <c r="P442" s="21"/>
      <c r="Q442" s="22"/>
      <c r="R442" s="19"/>
      <c r="S442" s="15"/>
      <c r="T442" s="14"/>
      <c r="U442" s="23" t="str">
        <f t="shared" si="24"/>
        <v/>
      </c>
      <c r="V442" s="23" t="str">
        <f t="shared" si="25"/>
        <v/>
      </c>
      <c r="W442" s="24" t="str">
        <f>IF(B442="","",COUNTIFS(Constatări!$B$5:$B$1004,B442,Constatări!$K$5:$K$1004,"&lt;&gt;Remediat"))</f>
        <v/>
      </c>
      <c r="X442" s="25" t="str">
        <f t="shared" si="26"/>
        <v/>
      </c>
      <c r="Y442" s="25" t="str">
        <f t="shared" si="27"/>
        <v/>
      </c>
      <c r="Z442" s="24" t="str">
        <f>IF(B442="","",COUNTIFS(Comisia!$B$5:$B$1004,B442,Comisia!$D$5:$D$1004,"&lt;&gt;Invitat"))</f>
        <v/>
      </c>
      <c r="AA442" s="17" t="str">
        <f>IF(B442="","",TRIM(IF(COUNTIF($B$5:$B$504,B442)&gt;1,"Număr dublat. ","")&amp;IF(OR(E442="",J442=""),"Completează lucrarea și executantul. ","")&amp;IF(COUNTIFS(Comisia!$B$5:$B$1004,B442,Comisia!$D$5:$D$1004,"Președinte")&lt;&gt;1,"Comisia trebuie să aibă un președinte. ","")&amp;IF(AND(K442&lt;&gt;"",D442="La terminarea lucrărilor",N(Z442)&lt;3),"Comisia are mai puțin de 3 membri (HG 343/2017, art. 11). ","")&amp;IF(AND(Q442="Admisă",COUNTIFS(Constatări!$B$5:$B$1004,B442,Constatări!$K$5:$K$1004,"&lt;&gt;Remediat",Constatări!$F$5:$F$1004,"&lt;&gt;Minoră")&gt;0),"Recepția nu poate fi admisă cu defecte care afectează utilizarea nerezolvate (art. 18). ","")&amp;IF(AND(D442="De suspendare a recepției",Q442&lt;&gt;"Suspendată"),"La un PV de suspendare, decizia este «Suspendată». ","")&amp;IF(AND(Q442&lt;&gt;"",Q442&lt;&gt;"Suspendată",NOT(ISNUMBER(R442)),ISNUMBER(C442),Azi&gt;C442+3),"Investitorul nu a aprobat decizia în 3 zile (art. 19). ","")&amp;IF(AND(ISNUMBER(R442),ISNUMBER(C442),R442&gt;C442+3),"Aprobarea investitorului a venit după 3 zile. ","")&amp;IF(AND(Q442="Admisă",N(W442)&gt;0),N(W442)&amp;" constatări încă deschise: urmărește remedierea. ","")&amp;IF(AND(ISNUMBER(Y442),Azi&gt;=N(X442)-60,Azi&lt;=N(Y442)),"Garanția expiră: organizează recepția finală până la "&amp;RIGHT("0"&amp;DAY(Y442),2)&amp;"."&amp;RIGHT("0"&amp;MONTH(Y442),2)&amp;"."&amp;YEAR(Y442)&amp;". ","")))</f>
        <v/>
      </c>
    </row>
    <row r="443" spans="2:27" x14ac:dyDescent="0.2">
      <c r="B443" s="18"/>
      <c r="C443" s="19"/>
      <c r="D443" s="14"/>
      <c r="E443" s="14"/>
      <c r="F443" s="14"/>
      <c r="G443" s="14"/>
      <c r="H443" s="14"/>
      <c r="I443" s="14"/>
      <c r="J443" s="14"/>
      <c r="K443" s="14"/>
      <c r="L443" s="19"/>
      <c r="M443" s="19"/>
      <c r="N443" s="14"/>
      <c r="O443" s="20"/>
      <c r="P443" s="21"/>
      <c r="Q443" s="22"/>
      <c r="R443" s="19"/>
      <c r="S443" s="15"/>
      <c r="T443" s="14"/>
      <c r="U443" s="23" t="str">
        <f t="shared" si="24"/>
        <v/>
      </c>
      <c r="V443" s="23" t="str">
        <f t="shared" si="25"/>
        <v/>
      </c>
      <c r="W443" s="24" t="str">
        <f>IF(B443="","",COUNTIFS(Constatări!$B$5:$B$1004,B443,Constatări!$K$5:$K$1004,"&lt;&gt;Remediat"))</f>
        <v/>
      </c>
      <c r="X443" s="25" t="str">
        <f t="shared" si="26"/>
        <v/>
      </c>
      <c r="Y443" s="25" t="str">
        <f t="shared" si="27"/>
        <v/>
      </c>
      <c r="Z443" s="24" t="str">
        <f>IF(B443="","",COUNTIFS(Comisia!$B$5:$B$1004,B443,Comisia!$D$5:$D$1004,"&lt;&gt;Invitat"))</f>
        <v/>
      </c>
      <c r="AA443" s="17" t="str">
        <f>IF(B443="","",TRIM(IF(COUNTIF($B$5:$B$504,B443)&gt;1,"Număr dublat. ","")&amp;IF(OR(E443="",J443=""),"Completează lucrarea și executantul. ","")&amp;IF(COUNTIFS(Comisia!$B$5:$B$1004,B443,Comisia!$D$5:$D$1004,"Președinte")&lt;&gt;1,"Comisia trebuie să aibă un președinte. ","")&amp;IF(AND(K443&lt;&gt;"",D443="La terminarea lucrărilor",N(Z443)&lt;3),"Comisia are mai puțin de 3 membri (HG 343/2017, art. 11). ","")&amp;IF(AND(Q443="Admisă",COUNTIFS(Constatări!$B$5:$B$1004,B443,Constatări!$K$5:$K$1004,"&lt;&gt;Remediat",Constatări!$F$5:$F$1004,"&lt;&gt;Minoră")&gt;0),"Recepția nu poate fi admisă cu defecte care afectează utilizarea nerezolvate (art. 18). ","")&amp;IF(AND(D443="De suspendare a recepției",Q443&lt;&gt;"Suspendată"),"La un PV de suspendare, decizia este «Suspendată». ","")&amp;IF(AND(Q443&lt;&gt;"",Q443&lt;&gt;"Suspendată",NOT(ISNUMBER(R443)),ISNUMBER(C443),Azi&gt;C443+3),"Investitorul nu a aprobat decizia în 3 zile (art. 19). ","")&amp;IF(AND(ISNUMBER(R443),ISNUMBER(C443),R443&gt;C443+3),"Aprobarea investitorului a venit după 3 zile. ","")&amp;IF(AND(Q443="Admisă",N(W443)&gt;0),N(W443)&amp;" constatări încă deschise: urmărește remedierea. ","")&amp;IF(AND(ISNUMBER(Y443),Azi&gt;=N(X443)-60,Azi&lt;=N(Y443)),"Garanția expiră: organizează recepția finală până la "&amp;RIGHT("0"&amp;DAY(Y443),2)&amp;"."&amp;RIGHT("0"&amp;MONTH(Y443),2)&amp;"."&amp;YEAR(Y443)&amp;". ","")))</f>
        <v/>
      </c>
    </row>
    <row r="444" spans="2:27" x14ac:dyDescent="0.2">
      <c r="B444" s="18"/>
      <c r="C444" s="19"/>
      <c r="D444" s="14"/>
      <c r="E444" s="14"/>
      <c r="F444" s="14"/>
      <c r="G444" s="14"/>
      <c r="H444" s="14"/>
      <c r="I444" s="14"/>
      <c r="J444" s="14"/>
      <c r="K444" s="14"/>
      <c r="L444" s="19"/>
      <c r="M444" s="19"/>
      <c r="N444" s="14"/>
      <c r="O444" s="20"/>
      <c r="P444" s="21"/>
      <c r="Q444" s="22"/>
      <c r="R444" s="19"/>
      <c r="S444" s="15"/>
      <c r="T444" s="14"/>
      <c r="U444" s="23" t="str">
        <f t="shared" si="24"/>
        <v/>
      </c>
      <c r="V444" s="23" t="str">
        <f t="shared" si="25"/>
        <v/>
      </c>
      <c r="W444" s="24" t="str">
        <f>IF(B444="","",COUNTIFS(Constatări!$B$5:$B$1004,B444,Constatări!$K$5:$K$1004,"&lt;&gt;Remediat"))</f>
        <v/>
      </c>
      <c r="X444" s="25" t="str">
        <f t="shared" si="26"/>
        <v/>
      </c>
      <c r="Y444" s="25" t="str">
        <f t="shared" si="27"/>
        <v/>
      </c>
      <c r="Z444" s="24" t="str">
        <f>IF(B444="","",COUNTIFS(Comisia!$B$5:$B$1004,B444,Comisia!$D$5:$D$1004,"&lt;&gt;Invitat"))</f>
        <v/>
      </c>
      <c r="AA444" s="17" t="str">
        <f>IF(B444="","",TRIM(IF(COUNTIF($B$5:$B$504,B444)&gt;1,"Număr dublat. ","")&amp;IF(OR(E444="",J444=""),"Completează lucrarea și executantul. ","")&amp;IF(COUNTIFS(Comisia!$B$5:$B$1004,B444,Comisia!$D$5:$D$1004,"Președinte")&lt;&gt;1,"Comisia trebuie să aibă un președinte. ","")&amp;IF(AND(K444&lt;&gt;"",D444="La terminarea lucrărilor",N(Z444)&lt;3),"Comisia are mai puțin de 3 membri (HG 343/2017, art. 11). ","")&amp;IF(AND(Q444="Admisă",COUNTIFS(Constatări!$B$5:$B$1004,B444,Constatări!$K$5:$K$1004,"&lt;&gt;Remediat",Constatări!$F$5:$F$1004,"&lt;&gt;Minoră")&gt;0),"Recepția nu poate fi admisă cu defecte care afectează utilizarea nerezolvate (art. 18). ","")&amp;IF(AND(D444="De suspendare a recepției",Q444&lt;&gt;"Suspendată"),"La un PV de suspendare, decizia este «Suspendată». ","")&amp;IF(AND(Q444&lt;&gt;"",Q444&lt;&gt;"Suspendată",NOT(ISNUMBER(R444)),ISNUMBER(C444),Azi&gt;C444+3),"Investitorul nu a aprobat decizia în 3 zile (art. 19). ","")&amp;IF(AND(ISNUMBER(R444),ISNUMBER(C444),R444&gt;C444+3),"Aprobarea investitorului a venit după 3 zile. ","")&amp;IF(AND(Q444="Admisă",N(W444)&gt;0),N(W444)&amp;" constatări încă deschise: urmărește remedierea. ","")&amp;IF(AND(ISNUMBER(Y444),Azi&gt;=N(X444)-60,Azi&lt;=N(Y444)),"Garanția expiră: organizează recepția finală până la "&amp;RIGHT("0"&amp;DAY(Y444),2)&amp;"."&amp;RIGHT("0"&amp;MONTH(Y444),2)&amp;"."&amp;YEAR(Y444)&amp;". ","")))</f>
        <v/>
      </c>
    </row>
    <row r="445" spans="2:27" x14ac:dyDescent="0.2">
      <c r="B445" s="18"/>
      <c r="C445" s="19"/>
      <c r="D445" s="14"/>
      <c r="E445" s="14"/>
      <c r="F445" s="14"/>
      <c r="G445" s="14"/>
      <c r="H445" s="14"/>
      <c r="I445" s="14"/>
      <c r="J445" s="14"/>
      <c r="K445" s="14"/>
      <c r="L445" s="19"/>
      <c r="M445" s="19"/>
      <c r="N445" s="14"/>
      <c r="O445" s="20"/>
      <c r="P445" s="21"/>
      <c r="Q445" s="22"/>
      <c r="R445" s="19"/>
      <c r="S445" s="15"/>
      <c r="T445" s="14"/>
      <c r="U445" s="23" t="str">
        <f t="shared" si="24"/>
        <v/>
      </c>
      <c r="V445" s="23" t="str">
        <f t="shared" si="25"/>
        <v/>
      </c>
      <c r="W445" s="24" t="str">
        <f>IF(B445="","",COUNTIFS(Constatări!$B$5:$B$1004,B445,Constatări!$K$5:$K$1004,"&lt;&gt;Remediat"))</f>
        <v/>
      </c>
      <c r="X445" s="25" t="str">
        <f t="shared" si="26"/>
        <v/>
      </c>
      <c r="Y445" s="25" t="str">
        <f t="shared" si="27"/>
        <v/>
      </c>
      <c r="Z445" s="24" t="str">
        <f>IF(B445="","",COUNTIFS(Comisia!$B$5:$B$1004,B445,Comisia!$D$5:$D$1004,"&lt;&gt;Invitat"))</f>
        <v/>
      </c>
      <c r="AA445" s="17" t="str">
        <f>IF(B445="","",TRIM(IF(COUNTIF($B$5:$B$504,B445)&gt;1,"Număr dublat. ","")&amp;IF(OR(E445="",J445=""),"Completează lucrarea și executantul. ","")&amp;IF(COUNTIFS(Comisia!$B$5:$B$1004,B445,Comisia!$D$5:$D$1004,"Președinte")&lt;&gt;1,"Comisia trebuie să aibă un președinte. ","")&amp;IF(AND(K445&lt;&gt;"",D445="La terminarea lucrărilor",N(Z445)&lt;3),"Comisia are mai puțin de 3 membri (HG 343/2017, art. 11). ","")&amp;IF(AND(Q445="Admisă",COUNTIFS(Constatări!$B$5:$B$1004,B445,Constatări!$K$5:$K$1004,"&lt;&gt;Remediat",Constatări!$F$5:$F$1004,"&lt;&gt;Minoră")&gt;0),"Recepția nu poate fi admisă cu defecte care afectează utilizarea nerezolvate (art. 18). ","")&amp;IF(AND(D445="De suspendare a recepției",Q445&lt;&gt;"Suspendată"),"La un PV de suspendare, decizia este «Suspendată». ","")&amp;IF(AND(Q445&lt;&gt;"",Q445&lt;&gt;"Suspendată",NOT(ISNUMBER(R445)),ISNUMBER(C445),Azi&gt;C445+3),"Investitorul nu a aprobat decizia în 3 zile (art. 19). ","")&amp;IF(AND(ISNUMBER(R445),ISNUMBER(C445),R445&gt;C445+3),"Aprobarea investitorului a venit după 3 zile. ","")&amp;IF(AND(Q445="Admisă",N(W445)&gt;0),N(W445)&amp;" constatări încă deschise: urmărește remedierea. ","")&amp;IF(AND(ISNUMBER(Y445),Azi&gt;=N(X445)-60,Azi&lt;=N(Y445)),"Garanția expiră: organizează recepția finală până la "&amp;RIGHT("0"&amp;DAY(Y445),2)&amp;"."&amp;RIGHT("0"&amp;MONTH(Y445),2)&amp;"."&amp;YEAR(Y445)&amp;". ","")))</f>
        <v/>
      </c>
    </row>
    <row r="446" spans="2:27" x14ac:dyDescent="0.2">
      <c r="B446" s="18"/>
      <c r="C446" s="19"/>
      <c r="D446" s="14"/>
      <c r="E446" s="14"/>
      <c r="F446" s="14"/>
      <c r="G446" s="14"/>
      <c r="H446" s="14"/>
      <c r="I446" s="14"/>
      <c r="J446" s="14"/>
      <c r="K446" s="14"/>
      <c r="L446" s="19"/>
      <c r="M446" s="19"/>
      <c r="N446" s="14"/>
      <c r="O446" s="20"/>
      <c r="P446" s="21"/>
      <c r="Q446" s="22"/>
      <c r="R446" s="19"/>
      <c r="S446" s="15"/>
      <c r="T446" s="14"/>
      <c r="U446" s="23" t="str">
        <f t="shared" si="24"/>
        <v/>
      </c>
      <c r="V446" s="23" t="str">
        <f t="shared" si="25"/>
        <v/>
      </c>
      <c r="W446" s="24" t="str">
        <f>IF(B446="","",COUNTIFS(Constatări!$B$5:$B$1004,B446,Constatări!$K$5:$K$1004,"&lt;&gt;Remediat"))</f>
        <v/>
      </c>
      <c r="X446" s="25" t="str">
        <f t="shared" si="26"/>
        <v/>
      </c>
      <c r="Y446" s="25" t="str">
        <f t="shared" si="27"/>
        <v/>
      </c>
      <c r="Z446" s="24" t="str">
        <f>IF(B446="","",COUNTIFS(Comisia!$B$5:$B$1004,B446,Comisia!$D$5:$D$1004,"&lt;&gt;Invitat"))</f>
        <v/>
      </c>
      <c r="AA446" s="17" t="str">
        <f>IF(B446="","",TRIM(IF(COUNTIF($B$5:$B$504,B446)&gt;1,"Număr dublat. ","")&amp;IF(OR(E446="",J446=""),"Completează lucrarea și executantul. ","")&amp;IF(COUNTIFS(Comisia!$B$5:$B$1004,B446,Comisia!$D$5:$D$1004,"Președinte")&lt;&gt;1,"Comisia trebuie să aibă un președinte. ","")&amp;IF(AND(K446&lt;&gt;"",D446="La terminarea lucrărilor",N(Z446)&lt;3),"Comisia are mai puțin de 3 membri (HG 343/2017, art. 11). ","")&amp;IF(AND(Q446="Admisă",COUNTIFS(Constatări!$B$5:$B$1004,B446,Constatări!$K$5:$K$1004,"&lt;&gt;Remediat",Constatări!$F$5:$F$1004,"&lt;&gt;Minoră")&gt;0),"Recepția nu poate fi admisă cu defecte care afectează utilizarea nerezolvate (art. 18). ","")&amp;IF(AND(D446="De suspendare a recepției",Q446&lt;&gt;"Suspendată"),"La un PV de suspendare, decizia este «Suspendată». ","")&amp;IF(AND(Q446&lt;&gt;"",Q446&lt;&gt;"Suspendată",NOT(ISNUMBER(R446)),ISNUMBER(C446),Azi&gt;C446+3),"Investitorul nu a aprobat decizia în 3 zile (art. 19). ","")&amp;IF(AND(ISNUMBER(R446),ISNUMBER(C446),R446&gt;C446+3),"Aprobarea investitorului a venit după 3 zile. ","")&amp;IF(AND(Q446="Admisă",N(W446)&gt;0),N(W446)&amp;" constatări încă deschise: urmărește remedierea. ","")&amp;IF(AND(ISNUMBER(Y446),Azi&gt;=N(X446)-60,Azi&lt;=N(Y446)),"Garanția expiră: organizează recepția finală până la "&amp;RIGHT("0"&amp;DAY(Y446),2)&amp;"."&amp;RIGHT("0"&amp;MONTH(Y446),2)&amp;"."&amp;YEAR(Y446)&amp;". ","")))</f>
        <v/>
      </c>
    </row>
    <row r="447" spans="2:27" x14ac:dyDescent="0.2">
      <c r="B447" s="18"/>
      <c r="C447" s="19"/>
      <c r="D447" s="14"/>
      <c r="E447" s="14"/>
      <c r="F447" s="14"/>
      <c r="G447" s="14"/>
      <c r="H447" s="14"/>
      <c r="I447" s="14"/>
      <c r="J447" s="14"/>
      <c r="K447" s="14"/>
      <c r="L447" s="19"/>
      <c r="M447" s="19"/>
      <c r="N447" s="14"/>
      <c r="O447" s="20"/>
      <c r="P447" s="21"/>
      <c r="Q447" s="22"/>
      <c r="R447" s="19"/>
      <c r="S447" s="15"/>
      <c r="T447" s="14"/>
      <c r="U447" s="23" t="str">
        <f t="shared" si="24"/>
        <v/>
      </c>
      <c r="V447" s="23" t="str">
        <f t="shared" si="25"/>
        <v/>
      </c>
      <c r="W447" s="24" t="str">
        <f>IF(B447="","",COUNTIFS(Constatări!$B$5:$B$1004,B447,Constatări!$K$5:$K$1004,"&lt;&gt;Remediat"))</f>
        <v/>
      </c>
      <c r="X447" s="25" t="str">
        <f t="shared" si="26"/>
        <v/>
      </c>
      <c r="Y447" s="25" t="str">
        <f t="shared" si="27"/>
        <v/>
      </c>
      <c r="Z447" s="24" t="str">
        <f>IF(B447="","",COUNTIFS(Comisia!$B$5:$B$1004,B447,Comisia!$D$5:$D$1004,"&lt;&gt;Invitat"))</f>
        <v/>
      </c>
      <c r="AA447" s="17" t="str">
        <f>IF(B447="","",TRIM(IF(COUNTIF($B$5:$B$504,B447)&gt;1,"Număr dublat. ","")&amp;IF(OR(E447="",J447=""),"Completează lucrarea și executantul. ","")&amp;IF(COUNTIFS(Comisia!$B$5:$B$1004,B447,Comisia!$D$5:$D$1004,"Președinte")&lt;&gt;1,"Comisia trebuie să aibă un președinte. ","")&amp;IF(AND(K447&lt;&gt;"",D447="La terminarea lucrărilor",N(Z447)&lt;3),"Comisia are mai puțin de 3 membri (HG 343/2017, art. 11). ","")&amp;IF(AND(Q447="Admisă",COUNTIFS(Constatări!$B$5:$B$1004,B447,Constatări!$K$5:$K$1004,"&lt;&gt;Remediat",Constatări!$F$5:$F$1004,"&lt;&gt;Minoră")&gt;0),"Recepția nu poate fi admisă cu defecte care afectează utilizarea nerezolvate (art. 18). ","")&amp;IF(AND(D447="De suspendare a recepției",Q447&lt;&gt;"Suspendată"),"La un PV de suspendare, decizia este «Suspendată». ","")&amp;IF(AND(Q447&lt;&gt;"",Q447&lt;&gt;"Suspendată",NOT(ISNUMBER(R447)),ISNUMBER(C447),Azi&gt;C447+3),"Investitorul nu a aprobat decizia în 3 zile (art. 19). ","")&amp;IF(AND(ISNUMBER(R447),ISNUMBER(C447),R447&gt;C447+3),"Aprobarea investitorului a venit după 3 zile. ","")&amp;IF(AND(Q447="Admisă",N(W447)&gt;0),N(W447)&amp;" constatări încă deschise: urmărește remedierea. ","")&amp;IF(AND(ISNUMBER(Y447),Azi&gt;=N(X447)-60,Azi&lt;=N(Y447)),"Garanția expiră: organizează recepția finală până la "&amp;RIGHT("0"&amp;DAY(Y447),2)&amp;"."&amp;RIGHT("0"&amp;MONTH(Y447),2)&amp;"."&amp;YEAR(Y447)&amp;". ","")))</f>
        <v/>
      </c>
    </row>
    <row r="448" spans="2:27" x14ac:dyDescent="0.2">
      <c r="B448" s="18"/>
      <c r="C448" s="19"/>
      <c r="D448" s="14"/>
      <c r="E448" s="14"/>
      <c r="F448" s="14"/>
      <c r="G448" s="14"/>
      <c r="H448" s="14"/>
      <c r="I448" s="14"/>
      <c r="J448" s="14"/>
      <c r="K448" s="14"/>
      <c r="L448" s="19"/>
      <c r="M448" s="19"/>
      <c r="N448" s="14"/>
      <c r="O448" s="20"/>
      <c r="P448" s="21"/>
      <c r="Q448" s="22"/>
      <c r="R448" s="19"/>
      <c r="S448" s="15"/>
      <c r="T448" s="14"/>
      <c r="U448" s="23" t="str">
        <f t="shared" si="24"/>
        <v/>
      </c>
      <c r="V448" s="23" t="str">
        <f t="shared" si="25"/>
        <v/>
      </c>
      <c r="W448" s="24" t="str">
        <f>IF(B448="","",COUNTIFS(Constatări!$B$5:$B$1004,B448,Constatări!$K$5:$K$1004,"&lt;&gt;Remediat"))</f>
        <v/>
      </c>
      <c r="X448" s="25" t="str">
        <f t="shared" si="26"/>
        <v/>
      </c>
      <c r="Y448" s="25" t="str">
        <f t="shared" si="27"/>
        <v/>
      </c>
      <c r="Z448" s="24" t="str">
        <f>IF(B448="","",COUNTIFS(Comisia!$B$5:$B$1004,B448,Comisia!$D$5:$D$1004,"&lt;&gt;Invitat"))</f>
        <v/>
      </c>
      <c r="AA448" s="17" t="str">
        <f>IF(B448="","",TRIM(IF(COUNTIF($B$5:$B$504,B448)&gt;1,"Număr dublat. ","")&amp;IF(OR(E448="",J448=""),"Completează lucrarea și executantul. ","")&amp;IF(COUNTIFS(Comisia!$B$5:$B$1004,B448,Comisia!$D$5:$D$1004,"Președinte")&lt;&gt;1,"Comisia trebuie să aibă un președinte. ","")&amp;IF(AND(K448&lt;&gt;"",D448="La terminarea lucrărilor",N(Z448)&lt;3),"Comisia are mai puțin de 3 membri (HG 343/2017, art. 11). ","")&amp;IF(AND(Q448="Admisă",COUNTIFS(Constatări!$B$5:$B$1004,B448,Constatări!$K$5:$K$1004,"&lt;&gt;Remediat",Constatări!$F$5:$F$1004,"&lt;&gt;Minoră")&gt;0),"Recepția nu poate fi admisă cu defecte care afectează utilizarea nerezolvate (art. 18). ","")&amp;IF(AND(D448="De suspendare a recepției",Q448&lt;&gt;"Suspendată"),"La un PV de suspendare, decizia este «Suspendată». ","")&amp;IF(AND(Q448&lt;&gt;"",Q448&lt;&gt;"Suspendată",NOT(ISNUMBER(R448)),ISNUMBER(C448),Azi&gt;C448+3),"Investitorul nu a aprobat decizia în 3 zile (art. 19). ","")&amp;IF(AND(ISNUMBER(R448),ISNUMBER(C448),R448&gt;C448+3),"Aprobarea investitorului a venit după 3 zile. ","")&amp;IF(AND(Q448="Admisă",N(W448)&gt;0),N(W448)&amp;" constatări încă deschise: urmărește remedierea. ","")&amp;IF(AND(ISNUMBER(Y448),Azi&gt;=N(X448)-60,Azi&lt;=N(Y448)),"Garanția expiră: organizează recepția finală până la "&amp;RIGHT("0"&amp;DAY(Y448),2)&amp;"."&amp;RIGHT("0"&amp;MONTH(Y448),2)&amp;"."&amp;YEAR(Y448)&amp;". ","")))</f>
        <v/>
      </c>
    </row>
    <row r="449" spans="2:27" x14ac:dyDescent="0.2">
      <c r="B449" s="18"/>
      <c r="C449" s="19"/>
      <c r="D449" s="14"/>
      <c r="E449" s="14"/>
      <c r="F449" s="14"/>
      <c r="G449" s="14"/>
      <c r="H449" s="14"/>
      <c r="I449" s="14"/>
      <c r="J449" s="14"/>
      <c r="K449" s="14"/>
      <c r="L449" s="19"/>
      <c r="M449" s="19"/>
      <c r="N449" s="14"/>
      <c r="O449" s="20"/>
      <c r="P449" s="21"/>
      <c r="Q449" s="22"/>
      <c r="R449" s="19"/>
      <c r="S449" s="15"/>
      <c r="T449" s="14"/>
      <c r="U449" s="23" t="str">
        <f t="shared" si="24"/>
        <v/>
      </c>
      <c r="V449" s="23" t="str">
        <f t="shared" si="25"/>
        <v/>
      </c>
      <c r="W449" s="24" t="str">
        <f>IF(B449="","",COUNTIFS(Constatări!$B$5:$B$1004,B449,Constatări!$K$5:$K$1004,"&lt;&gt;Remediat"))</f>
        <v/>
      </c>
      <c r="X449" s="25" t="str">
        <f t="shared" si="26"/>
        <v/>
      </c>
      <c r="Y449" s="25" t="str">
        <f t="shared" si="27"/>
        <v/>
      </c>
      <c r="Z449" s="24" t="str">
        <f>IF(B449="","",COUNTIFS(Comisia!$B$5:$B$1004,B449,Comisia!$D$5:$D$1004,"&lt;&gt;Invitat"))</f>
        <v/>
      </c>
      <c r="AA449" s="17" t="str">
        <f>IF(B449="","",TRIM(IF(COUNTIF($B$5:$B$504,B449)&gt;1,"Număr dublat. ","")&amp;IF(OR(E449="",J449=""),"Completează lucrarea și executantul. ","")&amp;IF(COUNTIFS(Comisia!$B$5:$B$1004,B449,Comisia!$D$5:$D$1004,"Președinte")&lt;&gt;1,"Comisia trebuie să aibă un președinte. ","")&amp;IF(AND(K449&lt;&gt;"",D449="La terminarea lucrărilor",N(Z449)&lt;3),"Comisia are mai puțin de 3 membri (HG 343/2017, art. 11). ","")&amp;IF(AND(Q449="Admisă",COUNTIFS(Constatări!$B$5:$B$1004,B449,Constatări!$K$5:$K$1004,"&lt;&gt;Remediat",Constatări!$F$5:$F$1004,"&lt;&gt;Minoră")&gt;0),"Recepția nu poate fi admisă cu defecte care afectează utilizarea nerezolvate (art. 18). ","")&amp;IF(AND(D449="De suspendare a recepției",Q449&lt;&gt;"Suspendată"),"La un PV de suspendare, decizia este «Suspendată». ","")&amp;IF(AND(Q449&lt;&gt;"",Q449&lt;&gt;"Suspendată",NOT(ISNUMBER(R449)),ISNUMBER(C449),Azi&gt;C449+3),"Investitorul nu a aprobat decizia în 3 zile (art. 19). ","")&amp;IF(AND(ISNUMBER(R449),ISNUMBER(C449),R449&gt;C449+3),"Aprobarea investitorului a venit după 3 zile. ","")&amp;IF(AND(Q449="Admisă",N(W449)&gt;0),N(W449)&amp;" constatări încă deschise: urmărește remedierea. ","")&amp;IF(AND(ISNUMBER(Y449),Azi&gt;=N(X449)-60,Azi&lt;=N(Y449)),"Garanția expiră: organizează recepția finală până la "&amp;RIGHT("0"&amp;DAY(Y449),2)&amp;"."&amp;RIGHT("0"&amp;MONTH(Y449),2)&amp;"."&amp;YEAR(Y449)&amp;". ","")))</f>
        <v/>
      </c>
    </row>
    <row r="450" spans="2:27" x14ac:dyDescent="0.2">
      <c r="B450" s="18"/>
      <c r="C450" s="19"/>
      <c r="D450" s="14"/>
      <c r="E450" s="14"/>
      <c r="F450" s="14"/>
      <c r="G450" s="14"/>
      <c r="H450" s="14"/>
      <c r="I450" s="14"/>
      <c r="J450" s="14"/>
      <c r="K450" s="14"/>
      <c r="L450" s="19"/>
      <c r="M450" s="19"/>
      <c r="N450" s="14"/>
      <c r="O450" s="20"/>
      <c r="P450" s="21"/>
      <c r="Q450" s="22"/>
      <c r="R450" s="19"/>
      <c r="S450" s="15"/>
      <c r="T450" s="14"/>
      <c r="U450" s="23" t="str">
        <f t="shared" si="24"/>
        <v/>
      </c>
      <c r="V450" s="23" t="str">
        <f t="shared" si="25"/>
        <v/>
      </c>
      <c r="W450" s="24" t="str">
        <f>IF(B450="","",COUNTIFS(Constatări!$B$5:$B$1004,B450,Constatări!$K$5:$K$1004,"&lt;&gt;Remediat"))</f>
        <v/>
      </c>
      <c r="X450" s="25" t="str">
        <f t="shared" si="26"/>
        <v/>
      </c>
      <c r="Y450" s="25" t="str">
        <f t="shared" si="27"/>
        <v/>
      </c>
      <c r="Z450" s="24" t="str">
        <f>IF(B450="","",COUNTIFS(Comisia!$B$5:$B$1004,B450,Comisia!$D$5:$D$1004,"&lt;&gt;Invitat"))</f>
        <v/>
      </c>
      <c r="AA450" s="17" t="str">
        <f>IF(B450="","",TRIM(IF(COUNTIF($B$5:$B$504,B450)&gt;1,"Număr dublat. ","")&amp;IF(OR(E450="",J450=""),"Completează lucrarea și executantul. ","")&amp;IF(COUNTIFS(Comisia!$B$5:$B$1004,B450,Comisia!$D$5:$D$1004,"Președinte")&lt;&gt;1,"Comisia trebuie să aibă un președinte. ","")&amp;IF(AND(K450&lt;&gt;"",D450="La terminarea lucrărilor",N(Z450)&lt;3),"Comisia are mai puțin de 3 membri (HG 343/2017, art. 11). ","")&amp;IF(AND(Q450="Admisă",COUNTIFS(Constatări!$B$5:$B$1004,B450,Constatări!$K$5:$K$1004,"&lt;&gt;Remediat",Constatări!$F$5:$F$1004,"&lt;&gt;Minoră")&gt;0),"Recepția nu poate fi admisă cu defecte care afectează utilizarea nerezolvate (art. 18). ","")&amp;IF(AND(D450="De suspendare a recepției",Q450&lt;&gt;"Suspendată"),"La un PV de suspendare, decizia este «Suspendată». ","")&amp;IF(AND(Q450&lt;&gt;"",Q450&lt;&gt;"Suspendată",NOT(ISNUMBER(R450)),ISNUMBER(C450),Azi&gt;C450+3),"Investitorul nu a aprobat decizia în 3 zile (art. 19). ","")&amp;IF(AND(ISNUMBER(R450),ISNUMBER(C450),R450&gt;C450+3),"Aprobarea investitorului a venit după 3 zile. ","")&amp;IF(AND(Q450="Admisă",N(W450)&gt;0),N(W450)&amp;" constatări încă deschise: urmărește remedierea. ","")&amp;IF(AND(ISNUMBER(Y450),Azi&gt;=N(X450)-60,Azi&lt;=N(Y450)),"Garanția expiră: organizează recepția finală până la "&amp;RIGHT("0"&amp;DAY(Y450),2)&amp;"."&amp;RIGHT("0"&amp;MONTH(Y450),2)&amp;"."&amp;YEAR(Y450)&amp;". ","")))</f>
        <v/>
      </c>
    </row>
    <row r="451" spans="2:27" x14ac:dyDescent="0.2">
      <c r="B451" s="18"/>
      <c r="C451" s="19"/>
      <c r="D451" s="14"/>
      <c r="E451" s="14"/>
      <c r="F451" s="14"/>
      <c r="G451" s="14"/>
      <c r="H451" s="14"/>
      <c r="I451" s="14"/>
      <c r="J451" s="14"/>
      <c r="K451" s="14"/>
      <c r="L451" s="19"/>
      <c r="M451" s="19"/>
      <c r="N451" s="14"/>
      <c r="O451" s="20"/>
      <c r="P451" s="21"/>
      <c r="Q451" s="22"/>
      <c r="R451" s="19"/>
      <c r="S451" s="15"/>
      <c r="T451" s="14"/>
      <c r="U451" s="23" t="str">
        <f t="shared" si="24"/>
        <v/>
      </c>
      <c r="V451" s="23" t="str">
        <f t="shared" si="25"/>
        <v/>
      </c>
      <c r="W451" s="24" t="str">
        <f>IF(B451="","",COUNTIFS(Constatări!$B$5:$B$1004,B451,Constatări!$K$5:$K$1004,"&lt;&gt;Remediat"))</f>
        <v/>
      </c>
      <c r="X451" s="25" t="str">
        <f t="shared" si="26"/>
        <v/>
      </c>
      <c r="Y451" s="25" t="str">
        <f t="shared" si="27"/>
        <v/>
      </c>
      <c r="Z451" s="24" t="str">
        <f>IF(B451="","",COUNTIFS(Comisia!$B$5:$B$1004,B451,Comisia!$D$5:$D$1004,"&lt;&gt;Invitat"))</f>
        <v/>
      </c>
      <c r="AA451" s="17" t="str">
        <f>IF(B451="","",TRIM(IF(COUNTIF($B$5:$B$504,B451)&gt;1,"Număr dublat. ","")&amp;IF(OR(E451="",J451=""),"Completează lucrarea și executantul. ","")&amp;IF(COUNTIFS(Comisia!$B$5:$B$1004,B451,Comisia!$D$5:$D$1004,"Președinte")&lt;&gt;1,"Comisia trebuie să aibă un președinte. ","")&amp;IF(AND(K451&lt;&gt;"",D451="La terminarea lucrărilor",N(Z451)&lt;3),"Comisia are mai puțin de 3 membri (HG 343/2017, art. 11). ","")&amp;IF(AND(Q451="Admisă",COUNTIFS(Constatări!$B$5:$B$1004,B451,Constatări!$K$5:$K$1004,"&lt;&gt;Remediat",Constatări!$F$5:$F$1004,"&lt;&gt;Minoră")&gt;0),"Recepția nu poate fi admisă cu defecte care afectează utilizarea nerezolvate (art. 18). ","")&amp;IF(AND(D451="De suspendare a recepției",Q451&lt;&gt;"Suspendată"),"La un PV de suspendare, decizia este «Suspendată». ","")&amp;IF(AND(Q451&lt;&gt;"",Q451&lt;&gt;"Suspendată",NOT(ISNUMBER(R451)),ISNUMBER(C451),Azi&gt;C451+3),"Investitorul nu a aprobat decizia în 3 zile (art. 19). ","")&amp;IF(AND(ISNUMBER(R451),ISNUMBER(C451),R451&gt;C451+3),"Aprobarea investitorului a venit după 3 zile. ","")&amp;IF(AND(Q451="Admisă",N(W451)&gt;0),N(W451)&amp;" constatări încă deschise: urmărește remedierea. ","")&amp;IF(AND(ISNUMBER(Y451),Azi&gt;=N(X451)-60,Azi&lt;=N(Y451)),"Garanția expiră: organizează recepția finală până la "&amp;RIGHT("0"&amp;DAY(Y451),2)&amp;"."&amp;RIGHT("0"&amp;MONTH(Y451),2)&amp;"."&amp;YEAR(Y451)&amp;". ","")))</f>
        <v/>
      </c>
    </row>
    <row r="452" spans="2:27" x14ac:dyDescent="0.2">
      <c r="B452" s="18"/>
      <c r="C452" s="19"/>
      <c r="D452" s="14"/>
      <c r="E452" s="14"/>
      <c r="F452" s="14"/>
      <c r="G452" s="14"/>
      <c r="H452" s="14"/>
      <c r="I452" s="14"/>
      <c r="J452" s="14"/>
      <c r="K452" s="14"/>
      <c r="L452" s="19"/>
      <c r="M452" s="19"/>
      <c r="N452" s="14"/>
      <c r="O452" s="20"/>
      <c r="P452" s="21"/>
      <c r="Q452" s="22"/>
      <c r="R452" s="19"/>
      <c r="S452" s="15"/>
      <c r="T452" s="14"/>
      <c r="U452" s="23" t="str">
        <f t="shared" si="24"/>
        <v/>
      </c>
      <c r="V452" s="23" t="str">
        <f t="shared" si="25"/>
        <v/>
      </c>
      <c r="W452" s="24" t="str">
        <f>IF(B452="","",COUNTIFS(Constatări!$B$5:$B$1004,B452,Constatări!$K$5:$K$1004,"&lt;&gt;Remediat"))</f>
        <v/>
      </c>
      <c r="X452" s="25" t="str">
        <f t="shared" si="26"/>
        <v/>
      </c>
      <c r="Y452" s="25" t="str">
        <f t="shared" si="27"/>
        <v/>
      </c>
      <c r="Z452" s="24" t="str">
        <f>IF(B452="","",COUNTIFS(Comisia!$B$5:$B$1004,B452,Comisia!$D$5:$D$1004,"&lt;&gt;Invitat"))</f>
        <v/>
      </c>
      <c r="AA452" s="17" t="str">
        <f>IF(B452="","",TRIM(IF(COUNTIF($B$5:$B$504,B452)&gt;1,"Număr dublat. ","")&amp;IF(OR(E452="",J452=""),"Completează lucrarea și executantul. ","")&amp;IF(COUNTIFS(Comisia!$B$5:$B$1004,B452,Comisia!$D$5:$D$1004,"Președinte")&lt;&gt;1,"Comisia trebuie să aibă un președinte. ","")&amp;IF(AND(K452&lt;&gt;"",D452="La terminarea lucrărilor",N(Z452)&lt;3),"Comisia are mai puțin de 3 membri (HG 343/2017, art. 11). ","")&amp;IF(AND(Q452="Admisă",COUNTIFS(Constatări!$B$5:$B$1004,B452,Constatări!$K$5:$K$1004,"&lt;&gt;Remediat",Constatări!$F$5:$F$1004,"&lt;&gt;Minoră")&gt;0),"Recepția nu poate fi admisă cu defecte care afectează utilizarea nerezolvate (art. 18). ","")&amp;IF(AND(D452="De suspendare a recepției",Q452&lt;&gt;"Suspendată"),"La un PV de suspendare, decizia este «Suspendată». ","")&amp;IF(AND(Q452&lt;&gt;"",Q452&lt;&gt;"Suspendată",NOT(ISNUMBER(R452)),ISNUMBER(C452),Azi&gt;C452+3),"Investitorul nu a aprobat decizia în 3 zile (art. 19). ","")&amp;IF(AND(ISNUMBER(R452),ISNUMBER(C452),R452&gt;C452+3),"Aprobarea investitorului a venit după 3 zile. ","")&amp;IF(AND(Q452="Admisă",N(W452)&gt;0),N(W452)&amp;" constatări încă deschise: urmărește remedierea. ","")&amp;IF(AND(ISNUMBER(Y452),Azi&gt;=N(X452)-60,Azi&lt;=N(Y452)),"Garanția expiră: organizează recepția finală până la "&amp;RIGHT("0"&amp;DAY(Y452),2)&amp;"."&amp;RIGHT("0"&amp;MONTH(Y452),2)&amp;"."&amp;YEAR(Y452)&amp;". ","")))</f>
        <v/>
      </c>
    </row>
    <row r="453" spans="2:27" x14ac:dyDescent="0.2">
      <c r="B453" s="18"/>
      <c r="C453" s="19"/>
      <c r="D453" s="14"/>
      <c r="E453" s="14"/>
      <c r="F453" s="14"/>
      <c r="G453" s="14"/>
      <c r="H453" s="14"/>
      <c r="I453" s="14"/>
      <c r="J453" s="14"/>
      <c r="K453" s="14"/>
      <c r="L453" s="19"/>
      <c r="M453" s="19"/>
      <c r="N453" s="14"/>
      <c r="O453" s="20"/>
      <c r="P453" s="21"/>
      <c r="Q453" s="22"/>
      <c r="R453" s="19"/>
      <c r="S453" s="15"/>
      <c r="T453" s="14"/>
      <c r="U453" s="23" t="str">
        <f t="shared" ref="U453:U504" si="28">IF(B453="","",ROUND(N(O453)*N(P453),2))</f>
        <v/>
      </c>
      <c r="V453" s="23" t="str">
        <f t="shared" ref="V453:V504" si="29">IF(B453="","",N(O453)+N(U453))</f>
        <v/>
      </c>
      <c r="W453" s="24" t="str">
        <f>IF(B453="","",COUNTIFS(Constatări!$B$5:$B$1004,B453,Constatări!$K$5:$K$1004,"&lt;&gt;Remediat"))</f>
        <v/>
      </c>
      <c r="X453" s="25" t="str">
        <f t="shared" ref="X453:X504" si="30">IF(OR(B453="",D453&lt;&gt;"La terminarea lucrărilor",Q453&lt;&gt;"Admisă",NOT(ISNUMBER(R453)),N(S453)=0),"",EDATE(R453,S453))</f>
        <v/>
      </c>
      <c r="Y453" s="25" t="str">
        <f t="shared" ref="Y453:Y504" si="31">IF(ISNUMBER(X453),X453+10,"")</f>
        <v/>
      </c>
      <c r="Z453" s="24" t="str">
        <f>IF(B453="","",COUNTIFS(Comisia!$B$5:$B$1004,B453,Comisia!$D$5:$D$1004,"&lt;&gt;Invitat"))</f>
        <v/>
      </c>
      <c r="AA453" s="17" t="str">
        <f>IF(B453="","",TRIM(IF(COUNTIF($B$5:$B$504,B453)&gt;1,"Număr dublat. ","")&amp;IF(OR(E453="",J453=""),"Completează lucrarea și executantul. ","")&amp;IF(COUNTIFS(Comisia!$B$5:$B$1004,B453,Comisia!$D$5:$D$1004,"Președinte")&lt;&gt;1,"Comisia trebuie să aibă un președinte. ","")&amp;IF(AND(K453&lt;&gt;"",D453="La terminarea lucrărilor",N(Z453)&lt;3),"Comisia are mai puțin de 3 membri (HG 343/2017, art. 11). ","")&amp;IF(AND(Q453="Admisă",COUNTIFS(Constatări!$B$5:$B$1004,B453,Constatări!$K$5:$K$1004,"&lt;&gt;Remediat",Constatări!$F$5:$F$1004,"&lt;&gt;Minoră")&gt;0),"Recepția nu poate fi admisă cu defecte care afectează utilizarea nerezolvate (art. 18). ","")&amp;IF(AND(D453="De suspendare a recepției",Q453&lt;&gt;"Suspendată"),"La un PV de suspendare, decizia este «Suspendată». ","")&amp;IF(AND(Q453&lt;&gt;"",Q453&lt;&gt;"Suspendată",NOT(ISNUMBER(R453)),ISNUMBER(C453),Azi&gt;C453+3),"Investitorul nu a aprobat decizia în 3 zile (art. 19). ","")&amp;IF(AND(ISNUMBER(R453),ISNUMBER(C453),R453&gt;C453+3),"Aprobarea investitorului a venit după 3 zile. ","")&amp;IF(AND(Q453="Admisă",N(W453)&gt;0),N(W453)&amp;" constatări încă deschise: urmărește remedierea. ","")&amp;IF(AND(ISNUMBER(Y453),Azi&gt;=N(X453)-60,Azi&lt;=N(Y453)),"Garanția expiră: organizează recepția finală până la "&amp;RIGHT("0"&amp;DAY(Y453),2)&amp;"."&amp;RIGHT("0"&amp;MONTH(Y453),2)&amp;"."&amp;YEAR(Y453)&amp;". ","")))</f>
        <v/>
      </c>
    </row>
    <row r="454" spans="2:27" x14ac:dyDescent="0.2">
      <c r="B454" s="18"/>
      <c r="C454" s="19"/>
      <c r="D454" s="14"/>
      <c r="E454" s="14"/>
      <c r="F454" s="14"/>
      <c r="G454" s="14"/>
      <c r="H454" s="14"/>
      <c r="I454" s="14"/>
      <c r="J454" s="14"/>
      <c r="K454" s="14"/>
      <c r="L454" s="19"/>
      <c r="M454" s="19"/>
      <c r="N454" s="14"/>
      <c r="O454" s="20"/>
      <c r="P454" s="21"/>
      <c r="Q454" s="22"/>
      <c r="R454" s="19"/>
      <c r="S454" s="15"/>
      <c r="T454" s="14"/>
      <c r="U454" s="23" t="str">
        <f t="shared" si="28"/>
        <v/>
      </c>
      <c r="V454" s="23" t="str">
        <f t="shared" si="29"/>
        <v/>
      </c>
      <c r="W454" s="24" t="str">
        <f>IF(B454="","",COUNTIFS(Constatări!$B$5:$B$1004,B454,Constatări!$K$5:$K$1004,"&lt;&gt;Remediat"))</f>
        <v/>
      </c>
      <c r="X454" s="25" t="str">
        <f t="shared" si="30"/>
        <v/>
      </c>
      <c r="Y454" s="25" t="str">
        <f t="shared" si="31"/>
        <v/>
      </c>
      <c r="Z454" s="24" t="str">
        <f>IF(B454="","",COUNTIFS(Comisia!$B$5:$B$1004,B454,Comisia!$D$5:$D$1004,"&lt;&gt;Invitat"))</f>
        <v/>
      </c>
      <c r="AA454" s="17" t="str">
        <f>IF(B454="","",TRIM(IF(COUNTIF($B$5:$B$504,B454)&gt;1,"Număr dublat. ","")&amp;IF(OR(E454="",J454=""),"Completează lucrarea și executantul. ","")&amp;IF(COUNTIFS(Comisia!$B$5:$B$1004,B454,Comisia!$D$5:$D$1004,"Președinte")&lt;&gt;1,"Comisia trebuie să aibă un președinte. ","")&amp;IF(AND(K454&lt;&gt;"",D454="La terminarea lucrărilor",N(Z454)&lt;3),"Comisia are mai puțin de 3 membri (HG 343/2017, art. 11). ","")&amp;IF(AND(Q454="Admisă",COUNTIFS(Constatări!$B$5:$B$1004,B454,Constatări!$K$5:$K$1004,"&lt;&gt;Remediat",Constatări!$F$5:$F$1004,"&lt;&gt;Minoră")&gt;0),"Recepția nu poate fi admisă cu defecte care afectează utilizarea nerezolvate (art. 18). ","")&amp;IF(AND(D454="De suspendare a recepției",Q454&lt;&gt;"Suspendată"),"La un PV de suspendare, decizia este «Suspendată». ","")&amp;IF(AND(Q454&lt;&gt;"",Q454&lt;&gt;"Suspendată",NOT(ISNUMBER(R454)),ISNUMBER(C454),Azi&gt;C454+3),"Investitorul nu a aprobat decizia în 3 zile (art. 19). ","")&amp;IF(AND(ISNUMBER(R454),ISNUMBER(C454),R454&gt;C454+3),"Aprobarea investitorului a venit după 3 zile. ","")&amp;IF(AND(Q454="Admisă",N(W454)&gt;0),N(W454)&amp;" constatări încă deschise: urmărește remedierea. ","")&amp;IF(AND(ISNUMBER(Y454),Azi&gt;=N(X454)-60,Azi&lt;=N(Y454)),"Garanția expiră: organizează recepția finală până la "&amp;RIGHT("0"&amp;DAY(Y454),2)&amp;"."&amp;RIGHT("0"&amp;MONTH(Y454),2)&amp;"."&amp;YEAR(Y454)&amp;". ","")))</f>
        <v/>
      </c>
    </row>
    <row r="455" spans="2:27" x14ac:dyDescent="0.2">
      <c r="B455" s="18"/>
      <c r="C455" s="19"/>
      <c r="D455" s="14"/>
      <c r="E455" s="14"/>
      <c r="F455" s="14"/>
      <c r="G455" s="14"/>
      <c r="H455" s="14"/>
      <c r="I455" s="14"/>
      <c r="J455" s="14"/>
      <c r="K455" s="14"/>
      <c r="L455" s="19"/>
      <c r="M455" s="19"/>
      <c r="N455" s="14"/>
      <c r="O455" s="20"/>
      <c r="P455" s="21"/>
      <c r="Q455" s="22"/>
      <c r="R455" s="19"/>
      <c r="S455" s="15"/>
      <c r="T455" s="14"/>
      <c r="U455" s="23" t="str">
        <f t="shared" si="28"/>
        <v/>
      </c>
      <c r="V455" s="23" t="str">
        <f t="shared" si="29"/>
        <v/>
      </c>
      <c r="W455" s="24" t="str">
        <f>IF(B455="","",COUNTIFS(Constatări!$B$5:$B$1004,B455,Constatări!$K$5:$K$1004,"&lt;&gt;Remediat"))</f>
        <v/>
      </c>
      <c r="X455" s="25" t="str">
        <f t="shared" si="30"/>
        <v/>
      </c>
      <c r="Y455" s="25" t="str">
        <f t="shared" si="31"/>
        <v/>
      </c>
      <c r="Z455" s="24" t="str">
        <f>IF(B455="","",COUNTIFS(Comisia!$B$5:$B$1004,B455,Comisia!$D$5:$D$1004,"&lt;&gt;Invitat"))</f>
        <v/>
      </c>
      <c r="AA455" s="17" t="str">
        <f>IF(B455="","",TRIM(IF(COUNTIF($B$5:$B$504,B455)&gt;1,"Număr dublat. ","")&amp;IF(OR(E455="",J455=""),"Completează lucrarea și executantul. ","")&amp;IF(COUNTIFS(Comisia!$B$5:$B$1004,B455,Comisia!$D$5:$D$1004,"Președinte")&lt;&gt;1,"Comisia trebuie să aibă un președinte. ","")&amp;IF(AND(K455&lt;&gt;"",D455="La terminarea lucrărilor",N(Z455)&lt;3),"Comisia are mai puțin de 3 membri (HG 343/2017, art. 11). ","")&amp;IF(AND(Q455="Admisă",COUNTIFS(Constatări!$B$5:$B$1004,B455,Constatări!$K$5:$K$1004,"&lt;&gt;Remediat",Constatări!$F$5:$F$1004,"&lt;&gt;Minoră")&gt;0),"Recepția nu poate fi admisă cu defecte care afectează utilizarea nerezolvate (art. 18). ","")&amp;IF(AND(D455="De suspendare a recepției",Q455&lt;&gt;"Suspendată"),"La un PV de suspendare, decizia este «Suspendată». ","")&amp;IF(AND(Q455&lt;&gt;"",Q455&lt;&gt;"Suspendată",NOT(ISNUMBER(R455)),ISNUMBER(C455),Azi&gt;C455+3),"Investitorul nu a aprobat decizia în 3 zile (art. 19). ","")&amp;IF(AND(ISNUMBER(R455),ISNUMBER(C455),R455&gt;C455+3),"Aprobarea investitorului a venit după 3 zile. ","")&amp;IF(AND(Q455="Admisă",N(W455)&gt;0),N(W455)&amp;" constatări încă deschise: urmărește remedierea. ","")&amp;IF(AND(ISNUMBER(Y455),Azi&gt;=N(X455)-60,Azi&lt;=N(Y455)),"Garanția expiră: organizează recepția finală până la "&amp;RIGHT("0"&amp;DAY(Y455),2)&amp;"."&amp;RIGHT("0"&amp;MONTH(Y455),2)&amp;"."&amp;YEAR(Y455)&amp;". ","")))</f>
        <v/>
      </c>
    </row>
    <row r="456" spans="2:27" x14ac:dyDescent="0.2">
      <c r="B456" s="18"/>
      <c r="C456" s="19"/>
      <c r="D456" s="14"/>
      <c r="E456" s="14"/>
      <c r="F456" s="14"/>
      <c r="G456" s="14"/>
      <c r="H456" s="14"/>
      <c r="I456" s="14"/>
      <c r="J456" s="14"/>
      <c r="K456" s="14"/>
      <c r="L456" s="19"/>
      <c r="M456" s="19"/>
      <c r="N456" s="14"/>
      <c r="O456" s="20"/>
      <c r="P456" s="21"/>
      <c r="Q456" s="22"/>
      <c r="R456" s="19"/>
      <c r="S456" s="15"/>
      <c r="T456" s="14"/>
      <c r="U456" s="23" t="str">
        <f t="shared" si="28"/>
        <v/>
      </c>
      <c r="V456" s="23" t="str">
        <f t="shared" si="29"/>
        <v/>
      </c>
      <c r="W456" s="24" t="str">
        <f>IF(B456="","",COUNTIFS(Constatări!$B$5:$B$1004,B456,Constatări!$K$5:$K$1004,"&lt;&gt;Remediat"))</f>
        <v/>
      </c>
      <c r="X456" s="25" t="str">
        <f t="shared" si="30"/>
        <v/>
      </c>
      <c r="Y456" s="25" t="str">
        <f t="shared" si="31"/>
        <v/>
      </c>
      <c r="Z456" s="24" t="str">
        <f>IF(B456="","",COUNTIFS(Comisia!$B$5:$B$1004,B456,Comisia!$D$5:$D$1004,"&lt;&gt;Invitat"))</f>
        <v/>
      </c>
      <c r="AA456" s="17" t="str">
        <f>IF(B456="","",TRIM(IF(COUNTIF($B$5:$B$504,B456)&gt;1,"Număr dublat. ","")&amp;IF(OR(E456="",J456=""),"Completează lucrarea și executantul. ","")&amp;IF(COUNTIFS(Comisia!$B$5:$B$1004,B456,Comisia!$D$5:$D$1004,"Președinte")&lt;&gt;1,"Comisia trebuie să aibă un președinte. ","")&amp;IF(AND(K456&lt;&gt;"",D456="La terminarea lucrărilor",N(Z456)&lt;3),"Comisia are mai puțin de 3 membri (HG 343/2017, art. 11). ","")&amp;IF(AND(Q456="Admisă",COUNTIFS(Constatări!$B$5:$B$1004,B456,Constatări!$K$5:$K$1004,"&lt;&gt;Remediat",Constatări!$F$5:$F$1004,"&lt;&gt;Minoră")&gt;0),"Recepția nu poate fi admisă cu defecte care afectează utilizarea nerezolvate (art. 18). ","")&amp;IF(AND(D456="De suspendare a recepției",Q456&lt;&gt;"Suspendată"),"La un PV de suspendare, decizia este «Suspendată». ","")&amp;IF(AND(Q456&lt;&gt;"",Q456&lt;&gt;"Suspendată",NOT(ISNUMBER(R456)),ISNUMBER(C456),Azi&gt;C456+3),"Investitorul nu a aprobat decizia în 3 zile (art. 19). ","")&amp;IF(AND(ISNUMBER(R456),ISNUMBER(C456),R456&gt;C456+3),"Aprobarea investitorului a venit după 3 zile. ","")&amp;IF(AND(Q456="Admisă",N(W456)&gt;0),N(W456)&amp;" constatări încă deschise: urmărește remedierea. ","")&amp;IF(AND(ISNUMBER(Y456),Azi&gt;=N(X456)-60,Azi&lt;=N(Y456)),"Garanția expiră: organizează recepția finală până la "&amp;RIGHT("0"&amp;DAY(Y456),2)&amp;"."&amp;RIGHT("0"&amp;MONTH(Y456),2)&amp;"."&amp;YEAR(Y456)&amp;". ","")))</f>
        <v/>
      </c>
    </row>
    <row r="457" spans="2:27" x14ac:dyDescent="0.2">
      <c r="B457" s="18"/>
      <c r="C457" s="19"/>
      <c r="D457" s="14"/>
      <c r="E457" s="14"/>
      <c r="F457" s="14"/>
      <c r="G457" s="14"/>
      <c r="H457" s="14"/>
      <c r="I457" s="14"/>
      <c r="J457" s="14"/>
      <c r="K457" s="14"/>
      <c r="L457" s="19"/>
      <c r="M457" s="19"/>
      <c r="N457" s="14"/>
      <c r="O457" s="20"/>
      <c r="P457" s="21"/>
      <c r="Q457" s="22"/>
      <c r="R457" s="19"/>
      <c r="S457" s="15"/>
      <c r="T457" s="14"/>
      <c r="U457" s="23" t="str">
        <f t="shared" si="28"/>
        <v/>
      </c>
      <c r="V457" s="23" t="str">
        <f t="shared" si="29"/>
        <v/>
      </c>
      <c r="W457" s="24" t="str">
        <f>IF(B457="","",COUNTIFS(Constatări!$B$5:$B$1004,B457,Constatări!$K$5:$K$1004,"&lt;&gt;Remediat"))</f>
        <v/>
      </c>
      <c r="X457" s="25" t="str">
        <f t="shared" si="30"/>
        <v/>
      </c>
      <c r="Y457" s="25" t="str">
        <f t="shared" si="31"/>
        <v/>
      </c>
      <c r="Z457" s="24" t="str">
        <f>IF(B457="","",COUNTIFS(Comisia!$B$5:$B$1004,B457,Comisia!$D$5:$D$1004,"&lt;&gt;Invitat"))</f>
        <v/>
      </c>
      <c r="AA457" s="17" t="str">
        <f>IF(B457="","",TRIM(IF(COUNTIF($B$5:$B$504,B457)&gt;1,"Număr dublat. ","")&amp;IF(OR(E457="",J457=""),"Completează lucrarea și executantul. ","")&amp;IF(COUNTIFS(Comisia!$B$5:$B$1004,B457,Comisia!$D$5:$D$1004,"Președinte")&lt;&gt;1,"Comisia trebuie să aibă un președinte. ","")&amp;IF(AND(K457&lt;&gt;"",D457="La terminarea lucrărilor",N(Z457)&lt;3),"Comisia are mai puțin de 3 membri (HG 343/2017, art. 11). ","")&amp;IF(AND(Q457="Admisă",COUNTIFS(Constatări!$B$5:$B$1004,B457,Constatări!$K$5:$K$1004,"&lt;&gt;Remediat",Constatări!$F$5:$F$1004,"&lt;&gt;Minoră")&gt;0),"Recepția nu poate fi admisă cu defecte care afectează utilizarea nerezolvate (art. 18). ","")&amp;IF(AND(D457="De suspendare a recepției",Q457&lt;&gt;"Suspendată"),"La un PV de suspendare, decizia este «Suspendată». ","")&amp;IF(AND(Q457&lt;&gt;"",Q457&lt;&gt;"Suspendată",NOT(ISNUMBER(R457)),ISNUMBER(C457),Azi&gt;C457+3),"Investitorul nu a aprobat decizia în 3 zile (art. 19). ","")&amp;IF(AND(ISNUMBER(R457),ISNUMBER(C457),R457&gt;C457+3),"Aprobarea investitorului a venit după 3 zile. ","")&amp;IF(AND(Q457="Admisă",N(W457)&gt;0),N(W457)&amp;" constatări încă deschise: urmărește remedierea. ","")&amp;IF(AND(ISNUMBER(Y457),Azi&gt;=N(X457)-60,Azi&lt;=N(Y457)),"Garanția expiră: organizează recepția finală până la "&amp;RIGHT("0"&amp;DAY(Y457),2)&amp;"."&amp;RIGHT("0"&amp;MONTH(Y457),2)&amp;"."&amp;YEAR(Y457)&amp;". ","")))</f>
        <v/>
      </c>
    </row>
    <row r="458" spans="2:27" x14ac:dyDescent="0.2">
      <c r="B458" s="18"/>
      <c r="C458" s="19"/>
      <c r="D458" s="14"/>
      <c r="E458" s="14"/>
      <c r="F458" s="14"/>
      <c r="G458" s="14"/>
      <c r="H458" s="14"/>
      <c r="I458" s="14"/>
      <c r="J458" s="14"/>
      <c r="K458" s="14"/>
      <c r="L458" s="19"/>
      <c r="M458" s="19"/>
      <c r="N458" s="14"/>
      <c r="O458" s="20"/>
      <c r="P458" s="21"/>
      <c r="Q458" s="22"/>
      <c r="R458" s="19"/>
      <c r="S458" s="15"/>
      <c r="T458" s="14"/>
      <c r="U458" s="23" t="str">
        <f t="shared" si="28"/>
        <v/>
      </c>
      <c r="V458" s="23" t="str">
        <f t="shared" si="29"/>
        <v/>
      </c>
      <c r="W458" s="24" t="str">
        <f>IF(B458="","",COUNTIFS(Constatări!$B$5:$B$1004,B458,Constatări!$K$5:$K$1004,"&lt;&gt;Remediat"))</f>
        <v/>
      </c>
      <c r="X458" s="25" t="str">
        <f t="shared" si="30"/>
        <v/>
      </c>
      <c r="Y458" s="25" t="str">
        <f t="shared" si="31"/>
        <v/>
      </c>
      <c r="Z458" s="24" t="str">
        <f>IF(B458="","",COUNTIFS(Comisia!$B$5:$B$1004,B458,Comisia!$D$5:$D$1004,"&lt;&gt;Invitat"))</f>
        <v/>
      </c>
      <c r="AA458" s="17" t="str">
        <f>IF(B458="","",TRIM(IF(COUNTIF($B$5:$B$504,B458)&gt;1,"Număr dublat. ","")&amp;IF(OR(E458="",J458=""),"Completează lucrarea și executantul. ","")&amp;IF(COUNTIFS(Comisia!$B$5:$B$1004,B458,Comisia!$D$5:$D$1004,"Președinte")&lt;&gt;1,"Comisia trebuie să aibă un președinte. ","")&amp;IF(AND(K458&lt;&gt;"",D458="La terminarea lucrărilor",N(Z458)&lt;3),"Comisia are mai puțin de 3 membri (HG 343/2017, art. 11). ","")&amp;IF(AND(Q458="Admisă",COUNTIFS(Constatări!$B$5:$B$1004,B458,Constatări!$K$5:$K$1004,"&lt;&gt;Remediat",Constatări!$F$5:$F$1004,"&lt;&gt;Minoră")&gt;0),"Recepția nu poate fi admisă cu defecte care afectează utilizarea nerezolvate (art. 18). ","")&amp;IF(AND(D458="De suspendare a recepției",Q458&lt;&gt;"Suspendată"),"La un PV de suspendare, decizia este «Suspendată». ","")&amp;IF(AND(Q458&lt;&gt;"",Q458&lt;&gt;"Suspendată",NOT(ISNUMBER(R458)),ISNUMBER(C458),Azi&gt;C458+3),"Investitorul nu a aprobat decizia în 3 zile (art. 19). ","")&amp;IF(AND(ISNUMBER(R458),ISNUMBER(C458),R458&gt;C458+3),"Aprobarea investitorului a venit după 3 zile. ","")&amp;IF(AND(Q458="Admisă",N(W458)&gt;0),N(W458)&amp;" constatări încă deschise: urmărește remedierea. ","")&amp;IF(AND(ISNUMBER(Y458),Azi&gt;=N(X458)-60,Azi&lt;=N(Y458)),"Garanția expiră: organizează recepția finală până la "&amp;RIGHT("0"&amp;DAY(Y458),2)&amp;"."&amp;RIGHT("0"&amp;MONTH(Y458),2)&amp;"."&amp;YEAR(Y458)&amp;". ","")))</f>
        <v/>
      </c>
    </row>
    <row r="459" spans="2:27" x14ac:dyDescent="0.2">
      <c r="B459" s="18"/>
      <c r="C459" s="19"/>
      <c r="D459" s="14"/>
      <c r="E459" s="14"/>
      <c r="F459" s="14"/>
      <c r="G459" s="14"/>
      <c r="H459" s="14"/>
      <c r="I459" s="14"/>
      <c r="J459" s="14"/>
      <c r="K459" s="14"/>
      <c r="L459" s="19"/>
      <c r="M459" s="19"/>
      <c r="N459" s="14"/>
      <c r="O459" s="20"/>
      <c r="P459" s="21"/>
      <c r="Q459" s="22"/>
      <c r="R459" s="19"/>
      <c r="S459" s="15"/>
      <c r="T459" s="14"/>
      <c r="U459" s="23" t="str">
        <f t="shared" si="28"/>
        <v/>
      </c>
      <c r="V459" s="23" t="str">
        <f t="shared" si="29"/>
        <v/>
      </c>
      <c r="W459" s="24" t="str">
        <f>IF(B459="","",COUNTIFS(Constatări!$B$5:$B$1004,B459,Constatări!$K$5:$K$1004,"&lt;&gt;Remediat"))</f>
        <v/>
      </c>
      <c r="X459" s="25" t="str">
        <f t="shared" si="30"/>
        <v/>
      </c>
      <c r="Y459" s="25" t="str">
        <f t="shared" si="31"/>
        <v/>
      </c>
      <c r="Z459" s="24" t="str">
        <f>IF(B459="","",COUNTIFS(Comisia!$B$5:$B$1004,B459,Comisia!$D$5:$D$1004,"&lt;&gt;Invitat"))</f>
        <v/>
      </c>
      <c r="AA459" s="17" t="str">
        <f>IF(B459="","",TRIM(IF(COUNTIF($B$5:$B$504,B459)&gt;1,"Număr dublat. ","")&amp;IF(OR(E459="",J459=""),"Completează lucrarea și executantul. ","")&amp;IF(COUNTIFS(Comisia!$B$5:$B$1004,B459,Comisia!$D$5:$D$1004,"Președinte")&lt;&gt;1,"Comisia trebuie să aibă un președinte. ","")&amp;IF(AND(K459&lt;&gt;"",D459="La terminarea lucrărilor",N(Z459)&lt;3),"Comisia are mai puțin de 3 membri (HG 343/2017, art. 11). ","")&amp;IF(AND(Q459="Admisă",COUNTIFS(Constatări!$B$5:$B$1004,B459,Constatări!$K$5:$K$1004,"&lt;&gt;Remediat",Constatări!$F$5:$F$1004,"&lt;&gt;Minoră")&gt;0),"Recepția nu poate fi admisă cu defecte care afectează utilizarea nerezolvate (art. 18). ","")&amp;IF(AND(D459="De suspendare a recepției",Q459&lt;&gt;"Suspendată"),"La un PV de suspendare, decizia este «Suspendată». ","")&amp;IF(AND(Q459&lt;&gt;"",Q459&lt;&gt;"Suspendată",NOT(ISNUMBER(R459)),ISNUMBER(C459),Azi&gt;C459+3),"Investitorul nu a aprobat decizia în 3 zile (art. 19). ","")&amp;IF(AND(ISNUMBER(R459),ISNUMBER(C459),R459&gt;C459+3),"Aprobarea investitorului a venit după 3 zile. ","")&amp;IF(AND(Q459="Admisă",N(W459)&gt;0),N(W459)&amp;" constatări încă deschise: urmărește remedierea. ","")&amp;IF(AND(ISNUMBER(Y459),Azi&gt;=N(X459)-60,Azi&lt;=N(Y459)),"Garanția expiră: organizează recepția finală până la "&amp;RIGHT("0"&amp;DAY(Y459),2)&amp;"."&amp;RIGHT("0"&amp;MONTH(Y459),2)&amp;"."&amp;YEAR(Y459)&amp;". ","")))</f>
        <v/>
      </c>
    </row>
    <row r="460" spans="2:27" x14ac:dyDescent="0.2">
      <c r="B460" s="18"/>
      <c r="C460" s="19"/>
      <c r="D460" s="14"/>
      <c r="E460" s="14"/>
      <c r="F460" s="14"/>
      <c r="G460" s="14"/>
      <c r="H460" s="14"/>
      <c r="I460" s="14"/>
      <c r="J460" s="14"/>
      <c r="K460" s="14"/>
      <c r="L460" s="19"/>
      <c r="M460" s="19"/>
      <c r="N460" s="14"/>
      <c r="O460" s="20"/>
      <c r="P460" s="21"/>
      <c r="Q460" s="22"/>
      <c r="R460" s="19"/>
      <c r="S460" s="15"/>
      <c r="T460" s="14"/>
      <c r="U460" s="23" t="str">
        <f t="shared" si="28"/>
        <v/>
      </c>
      <c r="V460" s="23" t="str">
        <f t="shared" si="29"/>
        <v/>
      </c>
      <c r="W460" s="24" t="str">
        <f>IF(B460="","",COUNTIFS(Constatări!$B$5:$B$1004,B460,Constatări!$K$5:$K$1004,"&lt;&gt;Remediat"))</f>
        <v/>
      </c>
      <c r="X460" s="25" t="str">
        <f t="shared" si="30"/>
        <v/>
      </c>
      <c r="Y460" s="25" t="str">
        <f t="shared" si="31"/>
        <v/>
      </c>
      <c r="Z460" s="24" t="str">
        <f>IF(B460="","",COUNTIFS(Comisia!$B$5:$B$1004,B460,Comisia!$D$5:$D$1004,"&lt;&gt;Invitat"))</f>
        <v/>
      </c>
      <c r="AA460" s="17" t="str">
        <f>IF(B460="","",TRIM(IF(COUNTIF($B$5:$B$504,B460)&gt;1,"Număr dublat. ","")&amp;IF(OR(E460="",J460=""),"Completează lucrarea și executantul. ","")&amp;IF(COUNTIFS(Comisia!$B$5:$B$1004,B460,Comisia!$D$5:$D$1004,"Președinte")&lt;&gt;1,"Comisia trebuie să aibă un președinte. ","")&amp;IF(AND(K460&lt;&gt;"",D460="La terminarea lucrărilor",N(Z460)&lt;3),"Comisia are mai puțin de 3 membri (HG 343/2017, art. 11). ","")&amp;IF(AND(Q460="Admisă",COUNTIFS(Constatări!$B$5:$B$1004,B460,Constatări!$K$5:$K$1004,"&lt;&gt;Remediat",Constatări!$F$5:$F$1004,"&lt;&gt;Minoră")&gt;0),"Recepția nu poate fi admisă cu defecte care afectează utilizarea nerezolvate (art. 18). ","")&amp;IF(AND(D460="De suspendare a recepției",Q460&lt;&gt;"Suspendată"),"La un PV de suspendare, decizia este «Suspendată». ","")&amp;IF(AND(Q460&lt;&gt;"",Q460&lt;&gt;"Suspendată",NOT(ISNUMBER(R460)),ISNUMBER(C460),Azi&gt;C460+3),"Investitorul nu a aprobat decizia în 3 zile (art. 19). ","")&amp;IF(AND(ISNUMBER(R460),ISNUMBER(C460),R460&gt;C460+3),"Aprobarea investitorului a venit după 3 zile. ","")&amp;IF(AND(Q460="Admisă",N(W460)&gt;0),N(W460)&amp;" constatări încă deschise: urmărește remedierea. ","")&amp;IF(AND(ISNUMBER(Y460),Azi&gt;=N(X460)-60,Azi&lt;=N(Y460)),"Garanția expiră: organizează recepția finală până la "&amp;RIGHT("0"&amp;DAY(Y460),2)&amp;"."&amp;RIGHT("0"&amp;MONTH(Y460),2)&amp;"."&amp;YEAR(Y460)&amp;". ","")))</f>
        <v/>
      </c>
    </row>
    <row r="461" spans="2:27" x14ac:dyDescent="0.2">
      <c r="B461" s="18"/>
      <c r="C461" s="19"/>
      <c r="D461" s="14"/>
      <c r="E461" s="14"/>
      <c r="F461" s="14"/>
      <c r="G461" s="14"/>
      <c r="H461" s="14"/>
      <c r="I461" s="14"/>
      <c r="J461" s="14"/>
      <c r="K461" s="14"/>
      <c r="L461" s="19"/>
      <c r="M461" s="19"/>
      <c r="N461" s="14"/>
      <c r="O461" s="20"/>
      <c r="P461" s="21"/>
      <c r="Q461" s="22"/>
      <c r="R461" s="19"/>
      <c r="S461" s="15"/>
      <c r="T461" s="14"/>
      <c r="U461" s="23" t="str">
        <f t="shared" si="28"/>
        <v/>
      </c>
      <c r="V461" s="23" t="str">
        <f t="shared" si="29"/>
        <v/>
      </c>
      <c r="W461" s="24" t="str">
        <f>IF(B461="","",COUNTIFS(Constatări!$B$5:$B$1004,B461,Constatări!$K$5:$K$1004,"&lt;&gt;Remediat"))</f>
        <v/>
      </c>
      <c r="X461" s="25" t="str">
        <f t="shared" si="30"/>
        <v/>
      </c>
      <c r="Y461" s="25" t="str">
        <f t="shared" si="31"/>
        <v/>
      </c>
      <c r="Z461" s="24" t="str">
        <f>IF(B461="","",COUNTIFS(Comisia!$B$5:$B$1004,B461,Comisia!$D$5:$D$1004,"&lt;&gt;Invitat"))</f>
        <v/>
      </c>
      <c r="AA461" s="17" t="str">
        <f>IF(B461="","",TRIM(IF(COUNTIF($B$5:$B$504,B461)&gt;1,"Număr dublat. ","")&amp;IF(OR(E461="",J461=""),"Completează lucrarea și executantul. ","")&amp;IF(COUNTIFS(Comisia!$B$5:$B$1004,B461,Comisia!$D$5:$D$1004,"Președinte")&lt;&gt;1,"Comisia trebuie să aibă un președinte. ","")&amp;IF(AND(K461&lt;&gt;"",D461="La terminarea lucrărilor",N(Z461)&lt;3),"Comisia are mai puțin de 3 membri (HG 343/2017, art. 11). ","")&amp;IF(AND(Q461="Admisă",COUNTIFS(Constatări!$B$5:$B$1004,B461,Constatări!$K$5:$K$1004,"&lt;&gt;Remediat",Constatări!$F$5:$F$1004,"&lt;&gt;Minoră")&gt;0),"Recepția nu poate fi admisă cu defecte care afectează utilizarea nerezolvate (art. 18). ","")&amp;IF(AND(D461="De suspendare a recepției",Q461&lt;&gt;"Suspendată"),"La un PV de suspendare, decizia este «Suspendată». ","")&amp;IF(AND(Q461&lt;&gt;"",Q461&lt;&gt;"Suspendată",NOT(ISNUMBER(R461)),ISNUMBER(C461),Azi&gt;C461+3),"Investitorul nu a aprobat decizia în 3 zile (art. 19). ","")&amp;IF(AND(ISNUMBER(R461),ISNUMBER(C461),R461&gt;C461+3),"Aprobarea investitorului a venit după 3 zile. ","")&amp;IF(AND(Q461="Admisă",N(W461)&gt;0),N(W461)&amp;" constatări încă deschise: urmărește remedierea. ","")&amp;IF(AND(ISNUMBER(Y461),Azi&gt;=N(X461)-60,Azi&lt;=N(Y461)),"Garanția expiră: organizează recepția finală până la "&amp;RIGHT("0"&amp;DAY(Y461),2)&amp;"."&amp;RIGHT("0"&amp;MONTH(Y461),2)&amp;"."&amp;YEAR(Y461)&amp;". ","")))</f>
        <v/>
      </c>
    </row>
    <row r="462" spans="2:27" x14ac:dyDescent="0.2">
      <c r="B462" s="18"/>
      <c r="C462" s="19"/>
      <c r="D462" s="14"/>
      <c r="E462" s="14"/>
      <c r="F462" s="14"/>
      <c r="G462" s="14"/>
      <c r="H462" s="14"/>
      <c r="I462" s="14"/>
      <c r="J462" s="14"/>
      <c r="K462" s="14"/>
      <c r="L462" s="19"/>
      <c r="M462" s="19"/>
      <c r="N462" s="14"/>
      <c r="O462" s="20"/>
      <c r="P462" s="21"/>
      <c r="Q462" s="22"/>
      <c r="R462" s="19"/>
      <c r="S462" s="15"/>
      <c r="T462" s="14"/>
      <c r="U462" s="23" t="str">
        <f t="shared" si="28"/>
        <v/>
      </c>
      <c r="V462" s="23" t="str">
        <f t="shared" si="29"/>
        <v/>
      </c>
      <c r="W462" s="24" t="str">
        <f>IF(B462="","",COUNTIFS(Constatări!$B$5:$B$1004,B462,Constatări!$K$5:$K$1004,"&lt;&gt;Remediat"))</f>
        <v/>
      </c>
      <c r="X462" s="25" t="str">
        <f t="shared" si="30"/>
        <v/>
      </c>
      <c r="Y462" s="25" t="str">
        <f t="shared" si="31"/>
        <v/>
      </c>
      <c r="Z462" s="24" t="str">
        <f>IF(B462="","",COUNTIFS(Comisia!$B$5:$B$1004,B462,Comisia!$D$5:$D$1004,"&lt;&gt;Invitat"))</f>
        <v/>
      </c>
      <c r="AA462" s="17" t="str">
        <f>IF(B462="","",TRIM(IF(COUNTIF($B$5:$B$504,B462)&gt;1,"Număr dublat. ","")&amp;IF(OR(E462="",J462=""),"Completează lucrarea și executantul. ","")&amp;IF(COUNTIFS(Comisia!$B$5:$B$1004,B462,Comisia!$D$5:$D$1004,"Președinte")&lt;&gt;1,"Comisia trebuie să aibă un președinte. ","")&amp;IF(AND(K462&lt;&gt;"",D462="La terminarea lucrărilor",N(Z462)&lt;3),"Comisia are mai puțin de 3 membri (HG 343/2017, art. 11). ","")&amp;IF(AND(Q462="Admisă",COUNTIFS(Constatări!$B$5:$B$1004,B462,Constatări!$K$5:$K$1004,"&lt;&gt;Remediat",Constatări!$F$5:$F$1004,"&lt;&gt;Minoră")&gt;0),"Recepția nu poate fi admisă cu defecte care afectează utilizarea nerezolvate (art. 18). ","")&amp;IF(AND(D462="De suspendare a recepției",Q462&lt;&gt;"Suspendată"),"La un PV de suspendare, decizia este «Suspendată». ","")&amp;IF(AND(Q462&lt;&gt;"",Q462&lt;&gt;"Suspendată",NOT(ISNUMBER(R462)),ISNUMBER(C462),Azi&gt;C462+3),"Investitorul nu a aprobat decizia în 3 zile (art. 19). ","")&amp;IF(AND(ISNUMBER(R462),ISNUMBER(C462),R462&gt;C462+3),"Aprobarea investitorului a venit după 3 zile. ","")&amp;IF(AND(Q462="Admisă",N(W462)&gt;0),N(W462)&amp;" constatări încă deschise: urmărește remedierea. ","")&amp;IF(AND(ISNUMBER(Y462),Azi&gt;=N(X462)-60,Azi&lt;=N(Y462)),"Garanția expiră: organizează recepția finală până la "&amp;RIGHT("0"&amp;DAY(Y462),2)&amp;"."&amp;RIGHT("0"&amp;MONTH(Y462),2)&amp;"."&amp;YEAR(Y462)&amp;". ","")))</f>
        <v/>
      </c>
    </row>
    <row r="463" spans="2:27" x14ac:dyDescent="0.2">
      <c r="B463" s="18"/>
      <c r="C463" s="19"/>
      <c r="D463" s="14"/>
      <c r="E463" s="14"/>
      <c r="F463" s="14"/>
      <c r="G463" s="14"/>
      <c r="H463" s="14"/>
      <c r="I463" s="14"/>
      <c r="J463" s="14"/>
      <c r="K463" s="14"/>
      <c r="L463" s="19"/>
      <c r="M463" s="19"/>
      <c r="N463" s="14"/>
      <c r="O463" s="20"/>
      <c r="P463" s="21"/>
      <c r="Q463" s="22"/>
      <c r="R463" s="19"/>
      <c r="S463" s="15"/>
      <c r="T463" s="14"/>
      <c r="U463" s="23" t="str">
        <f t="shared" si="28"/>
        <v/>
      </c>
      <c r="V463" s="23" t="str">
        <f t="shared" si="29"/>
        <v/>
      </c>
      <c r="W463" s="24" t="str">
        <f>IF(B463="","",COUNTIFS(Constatări!$B$5:$B$1004,B463,Constatări!$K$5:$K$1004,"&lt;&gt;Remediat"))</f>
        <v/>
      </c>
      <c r="X463" s="25" t="str">
        <f t="shared" si="30"/>
        <v/>
      </c>
      <c r="Y463" s="25" t="str">
        <f t="shared" si="31"/>
        <v/>
      </c>
      <c r="Z463" s="24" t="str">
        <f>IF(B463="","",COUNTIFS(Comisia!$B$5:$B$1004,B463,Comisia!$D$5:$D$1004,"&lt;&gt;Invitat"))</f>
        <v/>
      </c>
      <c r="AA463" s="17" t="str">
        <f>IF(B463="","",TRIM(IF(COUNTIF($B$5:$B$504,B463)&gt;1,"Număr dublat. ","")&amp;IF(OR(E463="",J463=""),"Completează lucrarea și executantul. ","")&amp;IF(COUNTIFS(Comisia!$B$5:$B$1004,B463,Comisia!$D$5:$D$1004,"Președinte")&lt;&gt;1,"Comisia trebuie să aibă un președinte. ","")&amp;IF(AND(K463&lt;&gt;"",D463="La terminarea lucrărilor",N(Z463)&lt;3),"Comisia are mai puțin de 3 membri (HG 343/2017, art. 11). ","")&amp;IF(AND(Q463="Admisă",COUNTIFS(Constatări!$B$5:$B$1004,B463,Constatări!$K$5:$K$1004,"&lt;&gt;Remediat",Constatări!$F$5:$F$1004,"&lt;&gt;Minoră")&gt;0),"Recepția nu poate fi admisă cu defecte care afectează utilizarea nerezolvate (art. 18). ","")&amp;IF(AND(D463="De suspendare a recepției",Q463&lt;&gt;"Suspendată"),"La un PV de suspendare, decizia este «Suspendată». ","")&amp;IF(AND(Q463&lt;&gt;"",Q463&lt;&gt;"Suspendată",NOT(ISNUMBER(R463)),ISNUMBER(C463),Azi&gt;C463+3),"Investitorul nu a aprobat decizia în 3 zile (art. 19). ","")&amp;IF(AND(ISNUMBER(R463),ISNUMBER(C463),R463&gt;C463+3),"Aprobarea investitorului a venit după 3 zile. ","")&amp;IF(AND(Q463="Admisă",N(W463)&gt;0),N(W463)&amp;" constatări încă deschise: urmărește remedierea. ","")&amp;IF(AND(ISNUMBER(Y463),Azi&gt;=N(X463)-60,Azi&lt;=N(Y463)),"Garanția expiră: organizează recepția finală până la "&amp;RIGHT("0"&amp;DAY(Y463),2)&amp;"."&amp;RIGHT("0"&amp;MONTH(Y463),2)&amp;"."&amp;YEAR(Y463)&amp;". ","")))</f>
        <v/>
      </c>
    </row>
    <row r="464" spans="2:27" x14ac:dyDescent="0.2">
      <c r="B464" s="18"/>
      <c r="C464" s="19"/>
      <c r="D464" s="14"/>
      <c r="E464" s="14"/>
      <c r="F464" s="14"/>
      <c r="G464" s="14"/>
      <c r="H464" s="14"/>
      <c r="I464" s="14"/>
      <c r="J464" s="14"/>
      <c r="K464" s="14"/>
      <c r="L464" s="19"/>
      <c r="M464" s="19"/>
      <c r="N464" s="14"/>
      <c r="O464" s="20"/>
      <c r="P464" s="21"/>
      <c r="Q464" s="22"/>
      <c r="R464" s="19"/>
      <c r="S464" s="15"/>
      <c r="T464" s="14"/>
      <c r="U464" s="23" t="str">
        <f t="shared" si="28"/>
        <v/>
      </c>
      <c r="V464" s="23" t="str">
        <f t="shared" si="29"/>
        <v/>
      </c>
      <c r="W464" s="24" t="str">
        <f>IF(B464="","",COUNTIFS(Constatări!$B$5:$B$1004,B464,Constatări!$K$5:$K$1004,"&lt;&gt;Remediat"))</f>
        <v/>
      </c>
      <c r="X464" s="25" t="str">
        <f t="shared" si="30"/>
        <v/>
      </c>
      <c r="Y464" s="25" t="str">
        <f t="shared" si="31"/>
        <v/>
      </c>
      <c r="Z464" s="24" t="str">
        <f>IF(B464="","",COUNTIFS(Comisia!$B$5:$B$1004,B464,Comisia!$D$5:$D$1004,"&lt;&gt;Invitat"))</f>
        <v/>
      </c>
      <c r="AA464" s="17" t="str">
        <f>IF(B464="","",TRIM(IF(COUNTIF($B$5:$B$504,B464)&gt;1,"Număr dublat. ","")&amp;IF(OR(E464="",J464=""),"Completează lucrarea și executantul. ","")&amp;IF(COUNTIFS(Comisia!$B$5:$B$1004,B464,Comisia!$D$5:$D$1004,"Președinte")&lt;&gt;1,"Comisia trebuie să aibă un președinte. ","")&amp;IF(AND(K464&lt;&gt;"",D464="La terminarea lucrărilor",N(Z464)&lt;3),"Comisia are mai puțin de 3 membri (HG 343/2017, art. 11). ","")&amp;IF(AND(Q464="Admisă",COUNTIFS(Constatări!$B$5:$B$1004,B464,Constatări!$K$5:$K$1004,"&lt;&gt;Remediat",Constatări!$F$5:$F$1004,"&lt;&gt;Minoră")&gt;0),"Recepția nu poate fi admisă cu defecte care afectează utilizarea nerezolvate (art. 18). ","")&amp;IF(AND(D464="De suspendare a recepției",Q464&lt;&gt;"Suspendată"),"La un PV de suspendare, decizia este «Suspendată». ","")&amp;IF(AND(Q464&lt;&gt;"",Q464&lt;&gt;"Suspendată",NOT(ISNUMBER(R464)),ISNUMBER(C464),Azi&gt;C464+3),"Investitorul nu a aprobat decizia în 3 zile (art. 19). ","")&amp;IF(AND(ISNUMBER(R464),ISNUMBER(C464),R464&gt;C464+3),"Aprobarea investitorului a venit după 3 zile. ","")&amp;IF(AND(Q464="Admisă",N(W464)&gt;0),N(W464)&amp;" constatări încă deschise: urmărește remedierea. ","")&amp;IF(AND(ISNUMBER(Y464),Azi&gt;=N(X464)-60,Azi&lt;=N(Y464)),"Garanția expiră: organizează recepția finală până la "&amp;RIGHT("0"&amp;DAY(Y464),2)&amp;"."&amp;RIGHT("0"&amp;MONTH(Y464),2)&amp;"."&amp;YEAR(Y464)&amp;". ","")))</f>
        <v/>
      </c>
    </row>
    <row r="465" spans="2:27" x14ac:dyDescent="0.2">
      <c r="B465" s="18"/>
      <c r="C465" s="19"/>
      <c r="D465" s="14"/>
      <c r="E465" s="14"/>
      <c r="F465" s="14"/>
      <c r="G465" s="14"/>
      <c r="H465" s="14"/>
      <c r="I465" s="14"/>
      <c r="J465" s="14"/>
      <c r="K465" s="14"/>
      <c r="L465" s="19"/>
      <c r="M465" s="19"/>
      <c r="N465" s="14"/>
      <c r="O465" s="20"/>
      <c r="P465" s="21"/>
      <c r="Q465" s="22"/>
      <c r="R465" s="19"/>
      <c r="S465" s="15"/>
      <c r="T465" s="14"/>
      <c r="U465" s="23" t="str">
        <f t="shared" si="28"/>
        <v/>
      </c>
      <c r="V465" s="23" t="str">
        <f t="shared" si="29"/>
        <v/>
      </c>
      <c r="W465" s="24" t="str">
        <f>IF(B465="","",COUNTIFS(Constatări!$B$5:$B$1004,B465,Constatări!$K$5:$K$1004,"&lt;&gt;Remediat"))</f>
        <v/>
      </c>
      <c r="X465" s="25" t="str">
        <f t="shared" si="30"/>
        <v/>
      </c>
      <c r="Y465" s="25" t="str">
        <f t="shared" si="31"/>
        <v/>
      </c>
      <c r="Z465" s="24" t="str">
        <f>IF(B465="","",COUNTIFS(Comisia!$B$5:$B$1004,B465,Comisia!$D$5:$D$1004,"&lt;&gt;Invitat"))</f>
        <v/>
      </c>
      <c r="AA465" s="17" t="str">
        <f>IF(B465="","",TRIM(IF(COUNTIF($B$5:$B$504,B465)&gt;1,"Număr dublat. ","")&amp;IF(OR(E465="",J465=""),"Completează lucrarea și executantul. ","")&amp;IF(COUNTIFS(Comisia!$B$5:$B$1004,B465,Comisia!$D$5:$D$1004,"Președinte")&lt;&gt;1,"Comisia trebuie să aibă un președinte. ","")&amp;IF(AND(K465&lt;&gt;"",D465="La terminarea lucrărilor",N(Z465)&lt;3),"Comisia are mai puțin de 3 membri (HG 343/2017, art. 11). ","")&amp;IF(AND(Q465="Admisă",COUNTIFS(Constatări!$B$5:$B$1004,B465,Constatări!$K$5:$K$1004,"&lt;&gt;Remediat",Constatări!$F$5:$F$1004,"&lt;&gt;Minoră")&gt;0),"Recepția nu poate fi admisă cu defecte care afectează utilizarea nerezolvate (art. 18). ","")&amp;IF(AND(D465="De suspendare a recepției",Q465&lt;&gt;"Suspendată"),"La un PV de suspendare, decizia este «Suspendată». ","")&amp;IF(AND(Q465&lt;&gt;"",Q465&lt;&gt;"Suspendată",NOT(ISNUMBER(R465)),ISNUMBER(C465),Azi&gt;C465+3),"Investitorul nu a aprobat decizia în 3 zile (art. 19). ","")&amp;IF(AND(ISNUMBER(R465),ISNUMBER(C465),R465&gt;C465+3),"Aprobarea investitorului a venit după 3 zile. ","")&amp;IF(AND(Q465="Admisă",N(W465)&gt;0),N(W465)&amp;" constatări încă deschise: urmărește remedierea. ","")&amp;IF(AND(ISNUMBER(Y465),Azi&gt;=N(X465)-60,Azi&lt;=N(Y465)),"Garanția expiră: organizează recepția finală până la "&amp;RIGHT("0"&amp;DAY(Y465),2)&amp;"."&amp;RIGHT("0"&amp;MONTH(Y465),2)&amp;"."&amp;YEAR(Y465)&amp;". ","")))</f>
        <v/>
      </c>
    </row>
    <row r="466" spans="2:27" x14ac:dyDescent="0.2">
      <c r="B466" s="18"/>
      <c r="C466" s="19"/>
      <c r="D466" s="14"/>
      <c r="E466" s="14"/>
      <c r="F466" s="14"/>
      <c r="G466" s="14"/>
      <c r="H466" s="14"/>
      <c r="I466" s="14"/>
      <c r="J466" s="14"/>
      <c r="K466" s="14"/>
      <c r="L466" s="19"/>
      <c r="M466" s="19"/>
      <c r="N466" s="14"/>
      <c r="O466" s="20"/>
      <c r="P466" s="21"/>
      <c r="Q466" s="22"/>
      <c r="R466" s="19"/>
      <c r="S466" s="15"/>
      <c r="T466" s="14"/>
      <c r="U466" s="23" t="str">
        <f t="shared" si="28"/>
        <v/>
      </c>
      <c r="V466" s="23" t="str">
        <f t="shared" si="29"/>
        <v/>
      </c>
      <c r="W466" s="24" t="str">
        <f>IF(B466="","",COUNTIFS(Constatări!$B$5:$B$1004,B466,Constatări!$K$5:$K$1004,"&lt;&gt;Remediat"))</f>
        <v/>
      </c>
      <c r="X466" s="25" t="str">
        <f t="shared" si="30"/>
        <v/>
      </c>
      <c r="Y466" s="25" t="str">
        <f t="shared" si="31"/>
        <v/>
      </c>
      <c r="Z466" s="24" t="str">
        <f>IF(B466="","",COUNTIFS(Comisia!$B$5:$B$1004,B466,Comisia!$D$5:$D$1004,"&lt;&gt;Invitat"))</f>
        <v/>
      </c>
      <c r="AA466" s="17" t="str">
        <f>IF(B466="","",TRIM(IF(COUNTIF($B$5:$B$504,B466)&gt;1,"Număr dublat. ","")&amp;IF(OR(E466="",J466=""),"Completează lucrarea și executantul. ","")&amp;IF(COUNTIFS(Comisia!$B$5:$B$1004,B466,Comisia!$D$5:$D$1004,"Președinte")&lt;&gt;1,"Comisia trebuie să aibă un președinte. ","")&amp;IF(AND(K466&lt;&gt;"",D466="La terminarea lucrărilor",N(Z466)&lt;3),"Comisia are mai puțin de 3 membri (HG 343/2017, art. 11). ","")&amp;IF(AND(Q466="Admisă",COUNTIFS(Constatări!$B$5:$B$1004,B466,Constatări!$K$5:$K$1004,"&lt;&gt;Remediat",Constatări!$F$5:$F$1004,"&lt;&gt;Minoră")&gt;0),"Recepția nu poate fi admisă cu defecte care afectează utilizarea nerezolvate (art. 18). ","")&amp;IF(AND(D466="De suspendare a recepției",Q466&lt;&gt;"Suspendată"),"La un PV de suspendare, decizia este «Suspendată». ","")&amp;IF(AND(Q466&lt;&gt;"",Q466&lt;&gt;"Suspendată",NOT(ISNUMBER(R466)),ISNUMBER(C466),Azi&gt;C466+3),"Investitorul nu a aprobat decizia în 3 zile (art. 19). ","")&amp;IF(AND(ISNUMBER(R466),ISNUMBER(C466),R466&gt;C466+3),"Aprobarea investitorului a venit după 3 zile. ","")&amp;IF(AND(Q466="Admisă",N(W466)&gt;0),N(W466)&amp;" constatări încă deschise: urmărește remedierea. ","")&amp;IF(AND(ISNUMBER(Y466),Azi&gt;=N(X466)-60,Azi&lt;=N(Y466)),"Garanția expiră: organizează recepția finală până la "&amp;RIGHT("0"&amp;DAY(Y466),2)&amp;"."&amp;RIGHT("0"&amp;MONTH(Y466),2)&amp;"."&amp;YEAR(Y466)&amp;". ","")))</f>
        <v/>
      </c>
    </row>
    <row r="467" spans="2:27" x14ac:dyDescent="0.2">
      <c r="B467" s="18"/>
      <c r="C467" s="19"/>
      <c r="D467" s="14"/>
      <c r="E467" s="14"/>
      <c r="F467" s="14"/>
      <c r="G467" s="14"/>
      <c r="H467" s="14"/>
      <c r="I467" s="14"/>
      <c r="J467" s="14"/>
      <c r="K467" s="14"/>
      <c r="L467" s="19"/>
      <c r="M467" s="19"/>
      <c r="N467" s="14"/>
      <c r="O467" s="20"/>
      <c r="P467" s="21"/>
      <c r="Q467" s="22"/>
      <c r="R467" s="19"/>
      <c r="S467" s="15"/>
      <c r="T467" s="14"/>
      <c r="U467" s="23" t="str">
        <f t="shared" si="28"/>
        <v/>
      </c>
      <c r="V467" s="23" t="str">
        <f t="shared" si="29"/>
        <v/>
      </c>
      <c r="W467" s="24" t="str">
        <f>IF(B467="","",COUNTIFS(Constatări!$B$5:$B$1004,B467,Constatări!$K$5:$K$1004,"&lt;&gt;Remediat"))</f>
        <v/>
      </c>
      <c r="X467" s="25" t="str">
        <f t="shared" si="30"/>
        <v/>
      </c>
      <c r="Y467" s="25" t="str">
        <f t="shared" si="31"/>
        <v/>
      </c>
      <c r="Z467" s="24" t="str">
        <f>IF(B467="","",COUNTIFS(Comisia!$B$5:$B$1004,B467,Comisia!$D$5:$D$1004,"&lt;&gt;Invitat"))</f>
        <v/>
      </c>
      <c r="AA467" s="17" t="str">
        <f>IF(B467="","",TRIM(IF(COUNTIF($B$5:$B$504,B467)&gt;1,"Număr dublat. ","")&amp;IF(OR(E467="",J467=""),"Completează lucrarea și executantul. ","")&amp;IF(COUNTIFS(Comisia!$B$5:$B$1004,B467,Comisia!$D$5:$D$1004,"Președinte")&lt;&gt;1,"Comisia trebuie să aibă un președinte. ","")&amp;IF(AND(K467&lt;&gt;"",D467="La terminarea lucrărilor",N(Z467)&lt;3),"Comisia are mai puțin de 3 membri (HG 343/2017, art. 11). ","")&amp;IF(AND(Q467="Admisă",COUNTIFS(Constatări!$B$5:$B$1004,B467,Constatări!$K$5:$K$1004,"&lt;&gt;Remediat",Constatări!$F$5:$F$1004,"&lt;&gt;Minoră")&gt;0),"Recepția nu poate fi admisă cu defecte care afectează utilizarea nerezolvate (art. 18). ","")&amp;IF(AND(D467="De suspendare a recepției",Q467&lt;&gt;"Suspendată"),"La un PV de suspendare, decizia este «Suspendată». ","")&amp;IF(AND(Q467&lt;&gt;"",Q467&lt;&gt;"Suspendată",NOT(ISNUMBER(R467)),ISNUMBER(C467),Azi&gt;C467+3),"Investitorul nu a aprobat decizia în 3 zile (art. 19). ","")&amp;IF(AND(ISNUMBER(R467),ISNUMBER(C467),R467&gt;C467+3),"Aprobarea investitorului a venit după 3 zile. ","")&amp;IF(AND(Q467="Admisă",N(W467)&gt;0),N(W467)&amp;" constatări încă deschise: urmărește remedierea. ","")&amp;IF(AND(ISNUMBER(Y467),Azi&gt;=N(X467)-60,Azi&lt;=N(Y467)),"Garanția expiră: organizează recepția finală până la "&amp;RIGHT("0"&amp;DAY(Y467),2)&amp;"."&amp;RIGHT("0"&amp;MONTH(Y467),2)&amp;"."&amp;YEAR(Y467)&amp;". ","")))</f>
        <v/>
      </c>
    </row>
    <row r="468" spans="2:27" x14ac:dyDescent="0.2">
      <c r="B468" s="18"/>
      <c r="C468" s="19"/>
      <c r="D468" s="14"/>
      <c r="E468" s="14"/>
      <c r="F468" s="14"/>
      <c r="G468" s="14"/>
      <c r="H468" s="14"/>
      <c r="I468" s="14"/>
      <c r="J468" s="14"/>
      <c r="K468" s="14"/>
      <c r="L468" s="19"/>
      <c r="M468" s="19"/>
      <c r="N468" s="14"/>
      <c r="O468" s="20"/>
      <c r="P468" s="21"/>
      <c r="Q468" s="22"/>
      <c r="R468" s="19"/>
      <c r="S468" s="15"/>
      <c r="T468" s="14"/>
      <c r="U468" s="23" t="str">
        <f t="shared" si="28"/>
        <v/>
      </c>
      <c r="V468" s="23" t="str">
        <f t="shared" si="29"/>
        <v/>
      </c>
      <c r="W468" s="24" t="str">
        <f>IF(B468="","",COUNTIFS(Constatări!$B$5:$B$1004,B468,Constatări!$K$5:$K$1004,"&lt;&gt;Remediat"))</f>
        <v/>
      </c>
      <c r="X468" s="25" t="str">
        <f t="shared" si="30"/>
        <v/>
      </c>
      <c r="Y468" s="25" t="str">
        <f t="shared" si="31"/>
        <v/>
      </c>
      <c r="Z468" s="24" t="str">
        <f>IF(B468="","",COUNTIFS(Comisia!$B$5:$B$1004,B468,Comisia!$D$5:$D$1004,"&lt;&gt;Invitat"))</f>
        <v/>
      </c>
      <c r="AA468" s="17" t="str">
        <f>IF(B468="","",TRIM(IF(COUNTIF($B$5:$B$504,B468)&gt;1,"Număr dublat. ","")&amp;IF(OR(E468="",J468=""),"Completează lucrarea și executantul. ","")&amp;IF(COUNTIFS(Comisia!$B$5:$B$1004,B468,Comisia!$D$5:$D$1004,"Președinte")&lt;&gt;1,"Comisia trebuie să aibă un președinte. ","")&amp;IF(AND(K468&lt;&gt;"",D468="La terminarea lucrărilor",N(Z468)&lt;3),"Comisia are mai puțin de 3 membri (HG 343/2017, art. 11). ","")&amp;IF(AND(Q468="Admisă",COUNTIFS(Constatări!$B$5:$B$1004,B468,Constatări!$K$5:$K$1004,"&lt;&gt;Remediat",Constatări!$F$5:$F$1004,"&lt;&gt;Minoră")&gt;0),"Recepția nu poate fi admisă cu defecte care afectează utilizarea nerezolvate (art. 18). ","")&amp;IF(AND(D468="De suspendare a recepției",Q468&lt;&gt;"Suspendată"),"La un PV de suspendare, decizia este «Suspendată». ","")&amp;IF(AND(Q468&lt;&gt;"",Q468&lt;&gt;"Suspendată",NOT(ISNUMBER(R468)),ISNUMBER(C468),Azi&gt;C468+3),"Investitorul nu a aprobat decizia în 3 zile (art. 19). ","")&amp;IF(AND(ISNUMBER(R468),ISNUMBER(C468),R468&gt;C468+3),"Aprobarea investitorului a venit după 3 zile. ","")&amp;IF(AND(Q468="Admisă",N(W468)&gt;0),N(W468)&amp;" constatări încă deschise: urmărește remedierea. ","")&amp;IF(AND(ISNUMBER(Y468),Azi&gt;=N(X468)-60,Azi&lt;=N(Y468)),"Garanția expiră: organizează recepția finală până la "&amp;RIGHT("0"&amp;DAY(Y468),2)&amp;"."&amp;RIGHT("0"&amp;MONTH(Y468),2)&amp;"."&amp;YEAR(Y468)&amp;". ","")))</f>
        <v/>
      </c>
    </row>
    <row r="469" spans="2:27" x14ac:dyDescent="0.2">
      <c r="B469" s="18"/>
      <c r="C469" s="19"/>
      <c r="D469" s="14"/>
      <c r="E469" s="14"/>
      <c r="F469" s="14"/>
      <c r="G469" s="14"/>
      <c r="H469" s="14"/>
      <c r="I469" s="14"/>
      <c r="J469" s="14"/>
      <c r="K469" s="14"/>
      <c r="L469" s="19"/>
      <c r="M469" s="19"/>
      <c r="N469" s="14"/>
      <c r="O469" s="20"/>
      <c r="P469" s="21"/>
      <c r="Q469" s="22"/>
      <c r="R469" s="19"/>
      <c r="S469" s="15"/>
      <c r="T469" s="14"/>
      <c r="U469" s="23" t="str">
        <f t="shared" si="28"/>
        <v/>
      </c>
      <c r="V469" s="23" t="str">
        <f t="shared" si="29"/>
        <v/>
      </c>
      <c r="W469" s="24" t="str">
        <f>IF(B469="","",COUNTIFS(Constatări!$B$5:$B$1004,B469,Constatări!$K$5:$K$1004,"&lt;&gt;Remediat"))</f>
        <v/>
      </c>
      <c r="X469" s="25" t="str">
        <f t="shared" si="30"/>
        <v/>
      </c>
      <c r="Y469" s="25" t="str">
        <f t="shared" si="31"/>
        <v/>
      </c>
      <c r="Z469" s="24" t="str">
        <f>IF(B469="","",COUNTIFS(Comisia!$B$5:$B$1004,B469,Comisia!$D$5:$D$1004,"&lt;&gt;Invitat"))</f>
        <v/>
      </c>
      <c r="AA469" s="17" t="str">
        <f>IF(B469="","",TRIM(IF(COUNTIF($B$5:$B$504,B469)&gt;1,"Număr dublat. ","")&amp;IF(OR(E469="",J469=""),"Completează lucrarea și executantul. ","")&amp;IF(COUNTIFS(Comisia!$B$5:$B$1004,B469,Comisia!$D$5:$D$1004,"Președinte")&lt;&gt;1,"Comisia trebuie să aibă un președinte. ","")&amp;IF(AND(K469&lt;&gt;"",D469="La terminarea lucrărilor",N(Z469)&lt;3),"Comisia are mai puțin de 3 membri (HG 343/2017, art. 11). ","")&amp;IF(AND(Q469="Admisă",COUNTIFS(Constatări!$B$5:$B$1004,B469,Constatări!$K$5:$K$1004,"&lt;&gt;Remediat",Constatări!$F$5:$F$1004,"&lt;&gt;Minoră")&gt;0),"Recepția nu poate fi admisă cu defecte care afectează utilizarea nerezolvate (art. 18). ","")&amp;IF(AND(D469="De suspendare a recepției",Q469&lt;&gt;"Suspendată"),"La un PV de suspendare, decizia este «Suspendată». ","")&amp;IF(AND(Q469&lt;&gt;"",Q469&lt;&gt;"Suspendată",NOT(ISNUMBER(R469)),ISNUMBER(C469),Azi&gt;C469+3),"Investitorul nu a aprobat decizia în 3 zile (art. 19). ","")&amp;IF(AND(ISNUMBER(R469),ISNUMBER(C469),R469&gt;C469+3),"Aprobarea investitorului a venit după 3 zile. ","")&amp;IF(AND(Q469="Admisă",N(W469)&gt;0),N(W469)&amp;" constatări încă deschise: urmărește remedierea. ","")&amp;IF(AND(ISNUMBER(Y469),Azi&gt;=N(X469)-60,Azi&lt;=N(Y469)),"Garanția expiră: organizează recepția finală până la "&amp;RIGHT("0"&amp;DAY(Y469),2)&amp;"."&amp;RIGHT("0"&amp;MONTH(Y469),2)&amp;"."&amp;YEAR(Y469)&amp;". ","")))</f>
        <v/>
      </c>
    </row>
    <row r="470" spans="2:27" x14ac:dyDescent="0.2">
      <c r="B470" s="18"/>
      <c r="C470" s="19"/>
      <c r="D470" s="14"/>
      <c r="E470" s="14"/>
      <c r="F470" s="14"/>
      <c r="G470" s="14"/>
      <c r="H470" s="14"/>
      <c r="I470" s="14"/>
      <c r="J470" s="14"/>
      <c r="K470" s="14"/>
      <c r="L470" s="19"/>
      <c r="M470" s="19"/>
      <c r="N470" s="14"/>
      <c r="O470" s="20"/>
      <c r="P470" s="21"/>
      <c r="Q470" s="22"/>
      <c r="R470" s="19"/>
      <c r="S470" s="15"/>
      <c r="T470" s="14"/>
      <c r="U470" s="23" t="str">
        <f t="shared" si="28"/>
        <v/>
      </c>
      <c r="V470" s="23" t="str">
        <f t="shared" si="29"/>
        <v/>
      </c>
      <c r="W470" s="24" t="str">
        <f>IF(B470="","",COUNTIFS(Constatări!$B$5:$B$1004,B470,Constatări!$K$5:$K$1004,"&lt;&gt;Remediat"))</f>
        <v/>
      </c>
      <c r="X470" s="25" t="str">
        <f t="shared" si="30"/>
        <v/>
      </c>
      <c r="Y470" s="25" t="str">
        <f t="shared" si="31"/>
        <v/>
      </c>
      <c r="Z470" s="24" t="str">
        <f>IF(B470="","",COUNTIFS(Comisia!$B$5:$B$1004,B470,Comisia!$D$5:$D$1004,"&lt;&gt;Invitat"))</f>
        <v/>
      </c>
      <c r="AA470" s="17" t="str">
        <f>IF(B470="","",TRIM(IF(COUNTIF($B$5:$B$504,B470)&gt;1,"Număr dublat. ","")&amp;IF(OR(E470="",J470=""),"Completează lucrarea și executantul. ","")&amp;IF(COUNTIFS(Comisia!$B$5:$B$1004,B470,Comisia!$D$5:$D$1004,"Președinte")&lt;&gt;1,"Comisia trebuie să aibă un președinte. ","")&amp;IF(AND(K470&lt;&gt;"",D470="La terminarea lucrărilor",N(Z470)&lt;3),"Comisia are mai puțin de 3 membri (HG 343/2017, art. 11). ","")&amp;IF(AND(Q470="Admisă",COUNTIFS(Constatări!$B$5:$B$1004,B470,Constatări!$K$5:$K$1004,"&lt;&gt;Remediat",Constatări!$F$5:$F$1004,"&lt;&gt;Minoră")&gt;0),"Recepția nu poate fi admisă cu defecte care afectează utilizarea nerezolvate (art. 18). ","")&amp;IF(AND(D470="De suspendare a recepției",Q470&lt;&gt;"Suspendată"),"La un PV de suspendare, decizia este «Suspendată». ","")&amp;IF(AND(Q470&lt;&gt;"",Q470&lt;&gt;"Suspendată",NOT(ISNUMBER(R470)),ISNUMBER(C470),Azi&gt;C470+3),"Investitorul nu a aprobat decizia în 3 zile (art. 19). ","")&amp;IF(AND(ISNUMBER(R470),ISNUMBER(C470),R470&gt;C470+3),"Aprobarea investitorului a venit după 3 zile. ","")&amp;IF(AND(Q470="Admisă",N(W470)&gt;0),N(W470)&amp;" constatări încă deschise: urmărește remedierea. ","")&amp;IF(AND(ISNUMBER(Y470),Azi&gt;=N(X470)-60,Azi&lt;=N(Y470)),"Garanția expiră: organizează recepția finală până la "&amp;RIGHT("0"&amp;DAY(Y470),2)&amp;"."&amp;RIGHT("0"&amp;MONTH(Y470),2)&amp;"."&amp;YEAR(Y470)&amp;". ","")))</f>
        <v/>
      </c>
    </row>
    <row r="471" spans="2:27" x14ac:dyDescent="0.2">
      <c r="B471" s="18"/>
      <c r="C471" s="19"/>
      <c r="D471" s="14"/>
      <c r="E471" s="14"/>
      <c r="F471" s="14"/>
      <c r="G471" s="14"/>
      <c r="H471" s="14"/>
      <c r="I471" s="14"/>
      <c r="J471" s="14"/>
      <c r="K471" s="14"/>
      <c r="L471" s="19"/>
      <c r="M471" s="19"/>
      <c r="N471" s="14"/>
      <c r="O471" s="20"/>
      <c r="P471" s="21"/>
      <c r="Q471" s="22"/>
      <c r="R471" s="19"/>
      <c r="S471" s="15"/>
      <c r="T471" s="14"/>
      <c r="U471" s="23" t="str">
        <f t="shared" si="28"/>
        <v/>
      </c>
      <c r="V471" s="23" t="str">
        <f t="shared" si="29"/>
        <v/>
      </c>
      <c r="W471" s="24" t="str">
        <f>IF(B471="","",COUNTIFS(Constatări!$B$5:$B$1004,B471,Constatări!$K$5:$K$1004,"&lt;&gt;Remediat"))</f>
        <v/>
      </c>
      <c r="X471" s="25" t="str">
        <f t="shared" si="30"/>
        <v/>
      </c>
      <c r="Y471" s="25" t="str">
        <f t="shared" si="31"/>
        <v/>
      </c>
      <c r="Z471" s="24" t="str">
        <f>IF(B471="","",COUNTIFS(Comisia!$B$5:$B$1004,B471,Comisia!$D$5:$D$1004,"&lt;&gt;Invitat"))</f>
        <v/>
      </c>
      <c r="AA471" s="17" t="str">
        <f>IF(B471="","",TRIM(IF(COUNTIF($B$5:$B$504,B471)&gt;1,"Număr dublat. ","")&amp;IF(OR(E471="",J471=""),"Completează lucrarea și executantul. ","")&amp;IF(COUNTIFS(Comisia!$B$5:$B$1004,B471,Comisia!$D$5:$D$1004,"Președinte")&lt;&gt;1,"Comisia trebuie să aibă un președinte. ","")&amp;IF(AND(K471&lt;&gt;"",D471="La terminarea lucrărilor",N(Z471)&lt;3),"Comisia are mai puțin de 3 membri (HG 343/2017, art. 11). ","")&amp;IF(AND(Q471="Admisă",COUNTIFS(Constatări!$B$5:$B$1004,B471,Constatări!$K$5:$K$1004,"&lt;&gt;Remediat",Constatări!$F$5:$F$1004,"&lt;&gt;Minoră")&gt;0),"Recepția nu poate fi admisă cu defecte care afectează utilizarea nerezolvate (art. 18). ","")&amp;IF(AND(D471="De suspendare a recepției",Q471&lt;&gt;"Suspendată"),"La un PV de suspendare, decizia este «Suspendată». ","")&amp;IF(AND(Q471&lt;&gt;"",Q471&lt;&gt;"Suspendată",NOT(ISNUMBER(R471)),ISNUMBER(C471),Azi&gt;C471+3),"Investitorul nu a aprobat decizia în 3 zile (art. 19). ","")&amp;IF(AND(ISNUMBER(R471),ISNUMBER(C471),R471&gt;C471+3),"Aprobarea investitorului a venit după 3 zile. ","")&amp;IF(AND(Q471="Admisă",N(W471)&gt;0),N(W471)&amp;" constatări încă deschise: urmărește remedierea. ","")&amp;IF(AND(ISNUMBER(Y471),Azi&gt;=N(X471)-60,Azi&lt;=N(Y471)),"Garanția expiră: organizează recepția finală până la "&amp;RIGHT("0"&amp;DAY(Y471),2)&amp;"."&amp;RIGHT("0"&amp;MONTH(Y471),2)&amp;"."&amp;YEAR(Y471)&amp;". ","")))</f>
        <v/>
      </c>
    </row>
    <row r="472" spans="2:27" x14ac:dyDescent="0.2">
      <c r="B472" s="18"/>
      <c r="C472" s="19"/>
      <c r="D472" s="14"/>
      <c r="E472" s="14"/>
      <c r="F472" s="14"/>
      <c r="G472" s="14"/>
      <c r="H472" s="14"/>
      <c r="I472" s="14"/>
      <c r="J472" s="14"/>
      <c r="K472" s="14"/>
      <c r="L472" s="19"/>
      <c r="M472" s="19"/>
      <c r="N472" s="14"/>
      <c r="O472" s="20"/>
      <c r="P472" s="21"/>
      <c r="Q472" s="22"/>
      <c r="R472" s="19"/>
      <c r="S472" s="15"/>
      <c r="T472" s="14"/>
      <c r="U472" s="23" t="str">
        <f t="shared" si="28"/>
        <v/>
      </c>
      <c r="V472" s="23" t="str">
        <f t="shared" si="29"/>
        <v/>
      </c>
      <c r="W472" s="24" t="str">
        <f>IF(B472="","",COUNTIFS(Constatări!$B$5:$B$1004,B472,Constatări!$K$5:$K$1004,"&lt;&gt;Remediat"))</f>
        <v/>
      </c>
      <c r="X472" s="25" t="str">
        <f t="shared" si="30"/>
        <v/>
      </c>
      <c r="Y472" s="25" t="str">
        <f t="shared" si="31"/>
        <v/>
      </c>
      <c r="Z472" s="24" t="str">
        <f>IF(B472="","",COUNTIFS(Comisia!$B$5:$B$1004,B472,Comisia!$D$5:$D$1004,"&lt;&gt;Invitat"))</f>
        <v/>
      </c>
      <c r="AA472" s="17" t="str">
        <f>IF(B472="","",TRIM(IF(COUNTIF($B$5:$B$504,B472)&gt;1,"Număr dublat. ","")&amp;IF(OR(E472="",J472=""),"Completează lucrarea și executantul. ","")&amp;IF(COUNTIFS(Comisia!$B$5:$B$1004,B472,Comisia!$D$5:$D$1004,"Președinte")&lt;&gt;1,"Comisia trebuie să aibă un președinte. ","")&amp;IF(AND(K472&lt;&gt;"",D472="La terminarea lucrărilor",N(Z472)&lt;3),"Comisia are mai puțin de 3 membri (HG 343/2017, art. 11). ","")&amp;IF(AND(Q472="Admisă",COUNTIFS(Constatări!$B$5:$B$1004,B472,Constatări!$K$5:$K$1004,"&lt;&gt;Remediat",Constatări!$F$5:$F$1004,"&lt;&gt;Minoră")&gt;0),"Recepția nu poate fi admisă cu defecte care afectează utilizarea nerezolvate (art. 18). ","")&amp;IF(AND(D472="De suspendare a recepției",Q472&lt;&gt;"Suspendată"),"La un PV de suspendare, decizia este «Suspendată». ","")&amp;IF(AND(Q472&lt;&gt;"",Q472&lt;&gt;"Suspendată",NOT(ISNUMBER(R472)),ISNUMBER(C472),Azi&gt;C472+3),"Investitorul nu a aprobat decizia în 3 zile (art. 19). ","")&amp;IF(AND(ISNUMBER(R472),ISNUMBER(C472),R472&gt;C472+3),"Aprobarea investitorului a venit după 3 zile. ","")&amp;IF(AND(Q472="Admisă",N(W472)&gt;0),N(W472)&amp;" constatări încă deschise: urmărește remedierea. ","")&amp;IF(AND(ISNUMBER(Y472),Azi&gt;=N(X472)-60,Azi&lt;=N(Y472)),"Garanția expiră: organizează recepția finală până la "&amp;RIGHT("0"&amp;DAY(Y472),2)&amp;"."&amp;RIGHT("0"&amp;MONTH(Y472),2)&amp;"."&amp;YEAR(Y472)&amp;". ","")))</f>
        <v/>
      </c>
    </row>
    <row r="473" spans="2:27" x14ac:dyDescent="0.2">
      <c r="B473" s="18"/>
      <c r="C473" s="19"/>
      <c r="D473" s="14"/>
      <c r="E473" s="14"/>
      <c r="F473" s="14"/>
      <c r="G473" s="14"/>
      <c r="H473" s="14"/>
      <c r="I473" s="14"/>
      <c r="J473" s="14"/>
      <c r="K473" s="14"/>
      <c r="L473" s="19"/>
      <c r="M473" s="19"/>
      <c r="N473" s="14"/>
      <c r="O473" s="20"/>
      <c r="P473" s="21"/>
      <c r="Q473" s="22"/>
      <c r="R473" s="19"/>
      <c r="S473" s="15"/>
      <c r="T473" s="14"/>
      <c r="U473" s="23" t="str">
        <f t="shared" si="28"/>
        <v/>
      </c>
      <c r="V473" s="23" t="str">
        <f t="shared" si="29"/>
        <v/>
      </c>
      <c r="W473" s="24" t="str">
        <f>IF(B473="","",COUNTIFS(Constatări!$B$5:$B$1004,B473,Constatări!$K$5:$K$1004,"&lt;&gt;Remediat"))</f>
        <v/>
      </c>
      <c r="X473" s="25" t="str">
        <f t="shared" si="30"/>
        <v/>
      </c>
      <c r="Y473" s="25" t="str">
        <f t="shared" si="31"/>
        <v/>
      </c>
      <c r="Z473" s="24" t="str">
        <f>IF(B473="","",COUNTIFS(Comisia!$B$5:$B$1004,B473,Comisia!$D$5:$D$1004,"&lt;&gt;Invitat"))</f>
        <v/>
      </c>
      <c r="AA473" s="17" t="str">
        <f>IF(B473="","",TRIM(IF(COUNTIF($B$5:$B$504,B473)&gt;1,"Număr dublat. ","")&amp;IF(OR(E473="",J473=""),"Completează lucrarea și executantul. ","")&amp;IF(COUNTIFS(Comisia!$B$5:$B$1004,B473,Comisia!$D$5:$D$1004,"Președinte")&lt;&gt;1,"Comisia trebuie să aibă un președinte. ","")&amp;IF(AND(K473&lt;&gt;"",D473="La terminarea lucrărilor",N(Z473)&lt;3),"Comisia are mai puțin de 3 membri (HG 343/2017, art. 11). ","")&amp;IF(AND(Q473="Admisă",COUNTIFS(Constatări!$B$5:$B$1004,B473,Constatări!$K$5:$K$1004,"&lt;&gt;Remediat",Constatări!$F$5:$F$1004,"&lt;&gt;Minoră")&gt;0),"Recepția nu poate fi admisă cu defecte care afectează utilizarea nerezolvate (art. 18). ","")&amp;IF(AND(D473="De suspendare a recepției",Q473&lt;&gt;"Suspendată"),"La un PV de suspendare, decizia este «Suspendată». ","")&amp;IF(AND(Q473&lt;&gt;"",Q473&lt;&gt;"Suspendată",NOT(ISNUMBER(R473)),ISNUMBER(C473),Azi&gt;C473+3),"Investitorul nu a aprobat decizia în 3 zile (art. 19). ","")&amp;IF(AND(ISNUMBER(R473),ISNUMBER(C473),R473&gt;C473+3),"Aprobarea investitorului a venit după 3 zile. ","")&amp;IF(AND(Q473="Admisă",N(W473)&gt;0),N(W473)&amp;" constatări încă deschise: urmărește remedierea. ","")&amp;IF(AND(ISNUMBER(Y473),Azi&gt;=N(X473)-60,Azi&lt;=N(Y473)),"Garanția expiră: organizează recepția finală până la "&amp;RIGHT("0"&amp;DAY(Y473),2)&amp;"."&amp;RIGHT("0"&amp;MONTH(Y473),2)&amp;"."&amp;YEAR(Y473)&amp;". ","")))</f>
        <v/>
      </c>
    </row>
    <row r="474" spans="2:27" x14ac:dyDescent="0.2">
      <c r="B474" s="18"/>
      <c r="C474" s="19"/>
      <c r="D474" s="14"/>
      <c r="E474" s="14"/>
      <c r="F474" s="14"/>
      <c r="G474" s="14"/>
      <c r="H474" s="14"/>
      <c r="I474" s="14"/>
      <c r="J474" s="14"/>
      <c r="K474" s="14"/>
      <c r="L474" s="19"/>
      <c r="M474" s="19"/>
      <c r="N474" s="14"/>
      <c r="O474" s="20"/>
      <c r="P474" s="21"/>
      <c r="Q474" s="22"/>
      <c r="R474" s="19"/>
      <c r="S474" s="15"/>
      <c r="T474" s="14"/>
      <c r="U474" s="23" t="str">
        <f t="shared" si="28"/>
        <v/>
      </c>
      <c r="V474" s="23" t="str">
        <f t="shared" si="29"/>
        <v/>
      </c>
      <c r="W474" s="24" t="str">
        <f>IF(B474="","",COUNTIFS(Constatări!$B$5:$B$1004,B474,Constatări!$K$5:$K$1004,"&lt;&gt;Remediat"))</f>
        <v/>
      </c>
      <c r="X474" s="25" t="str">
        <f t="shared" si="30"/>
        <v/>
      </c>
      <c r="Y474" s="25" t="str">
        <f t="shared" si="31"/>
        <v/>
      </c>
      <c r="Z474" s="24" t="str">
        <f>IF(B474="","",COUNTIFS(Comisia!$B$5:$B$1004,B474,Comisia!$D$5:$D$1004,"&lt;&gt;Invitat"))</f>
        <v/>
      </c>
      <c r="AA474" s="17" t="str">
        <f>IF(B474="","",TRIM(IF(COUNTIF($B$5:$B$504,B474)&gt;1,"Număr dublat. ","")&amp;IF(OR(E474="",J474=""),"Completează lucrarea și executantul. ","")&amp;IF(COUNTIFS(Comisia!$B$5:$B$1004,B474,Comisia!$D$5:$D$1004,"Președinte")&lt;&gt;1,"Comisia trebuie să aibă un președinte. ","")&amp;IF(AND(K474&lt;&gt;"",D474="La terminarea lucrărilor",N(Z474)&lt;3),"Comisia are mai puțin de 3 membri (HG 343/2017, art. 11). ","")&amp;IF(AND(Q474="Admisă",COUNTIFS(Constatări!$B$5:$B$1004,B474,Constatări!$K$5:$K$1004,"&lt;&gt;Remediat",Constatări!$F$5:$F$1004,"&lt;&gt;Minoră")&gt;0),"Recepția nu poate fi admisă cu defecte care afectează utilizarea nerezolvate (art. 18). ","")&amp;IF(AND(D474="De suspendare a recepției",Q474&lt;&gt;"Suspendată"),"La un PV de suspendare, decizia este «Suspendată». ","")&amp;IF(AND(Q474&lt;&gt;"",Q474&lt;&gt;"Suspendată",NOT(ISNUMBER(R474)),ISNUMBER(C474),Azi&gt;C474+3),"Investitorul nu a aprobat decizia în 3 zile (art. 19). ","")&amp;IF(AND(ISNUMBER(R474),ISNUMBER(C474),R474&gt;C474+3),"Aprobarea investitorului a venit după 3 zile. ","")&amp;IF(AND(Q474="Admisă",N(W474)&gt;0),N(W474)&amp;" constatări încă deschise: urmărește remedierea. ","")&amp;IF(AND(ISNUMBER(Y474),Azi&gt;=N(X474)-60,Azi&lt;=N(Y474)),"Garanția expiră: organizează recepția finală până la "&amp;RIGHT("0"&amp;DAY(Y474),2)&amp;"."&amp;RIGHT("0"&amp;MONTH(Y474),2)&amp;"."&amp;YEAR(Y474)&amp;". ","")))</f>
        <v/>
      </c>
    </row>
    <row r="475" spans="2:27" x14ac:dyDescent="0.2">
      <c r="B475" s="18"/>
      <c r="C475" s="19"/>
      <c r="D475" s="14"/>
      <c r="E475" s="14"/>
      <c r="F475" s="14"/>
      <c r="G475" s="14"/>
      <c r="H475" s="14"/>
      <c r="I475" s="14"/>
      <c r="J475" s="14"/>
      <c r="K475" s="14"/>
      <c r="L475" s="19"/>
      <c r="M475" s="19"/>
      <c r="N475" s="14"/>
      <c r="O475" s="20"/>
      <c r="P475" s="21"/>
      <c r="Q475" s="22"/>
      <c r="R475" s="19"/>
      <c r="S475" s="15"/>
      <c r="T475" s="14"/>
      <c r="U475" s="23" t="str">
        <f t="shared" si="28"/>
        <v/>
      </c>
      <c r="V475" s="23" t="str">
        <f t="shared" si="29"/>
        <v/>
      </c>
      <c r="W475" s="24" t="str">
        <f>IF(B475="","",COUNTIFS(Constatări!$B$5:$B$1004,B475,Constatări!$K$5:$K$1004,"&lt;&gt;Remediat"))</f>
        <v/>
      </c>
      <c r="X475" s="25" t="str">
        <f t="shared" si="30"/>
        <v/>
      </c>
      <c r="Y475" s="25" t="str">
        <f t="shared" si="31"/>
        <v/>
      </c>
      <c r="Z475" s="24" t="str">
        <f>IF(B475="","",COUNTIFS(Comisia!$B$5:$B$1004,B475,Comisia!$D$5:$D$1004,"&lt;&gt;Invitat"))</f>
        <v/>
      </c>
      <c r="AA475" s="17" t="str">
        <f>IF(B475="","",TRIM(IF(COUNTIF($B$5:$B$504,B475)&gt;1,"Număr dublat. ","")&amp;IF(OR(E475="",J475=""),"Completează lucrarea și executantul. ","")&amp;IF(COUNTIFS(Comisia!$B$5:$B$1004,B475,Comisia!$D$5:$D$1004,"Președinte")&lt;&gt;1,"Comisia trebuie să aibă un președinte. ","")&amp;IF(AND(K475&lt;&gt;"",D475="La terminarea lucrărilor",N(Z475)&lt;3),"Comisia are mai puțin de 3 membri (HG 343/2017, art. 11). ","")&amp;IF(AND(Q475="Admisă",COUNTIFS(Constatări!$B$5:$B$1004,B475,Constatări!$K$5:$K$1004,"&lt;&gt;Remediat",Constatări!$F$5:$F$1004,"&lt;&gt;Minoră")&gt;0),"Recepția nu poate fi admisă cu defecte care afectează utilizarea nerezolvate (art. 18). ","")&amp;IF(AND(D475="De suspendare a recepției",Q475&lt;&gt;"Suspendată"),"La un PV de suspendare, decizia este «Suspendată». ","")&amp;IF(AND(Q475&lt;&gt;"",Q475&lt;&gt;"Suspendată",NOT(ISNUMBER(R475)),ISNUMBER(C475),Azi&gt;C475+3),"Investitorul nu a aprobat decizia în 3 zile (art. 19). ","")&amp;IF(AND(ISNUMBER(R475),ISNUMBER(C475),R475&gt;C475+3),"Aprobarea investitorului a venit după 3 zile. ","")&amp;IF(AND(Q475="Admisă",N(W475)&gt;0),N(W475)&amp;" constatări încă deschise: urmărește remedierea. ","")&amp;IF(AND(ISNUMBER(Y475),Azi&gt;=N(X475)-60,Azi&lt;=N(Y475)),"Garanția expiră: organizează recepția finală până la "&amp;RIGHT("0"&amp;DAY(Y475),2)&amp;"."&amp;RIGHT("0"&amp;MONTH(Y475),2)&amp;"."&amp;YEAR(Y475)&amp;". ","")))</f>
        <v/>
      </c>
    </row>
    <row r="476" spans="2:27" x14ac:dyDescent="0.2">
      <c r="B476" s="18"/>
      <c r="C476" s="19"/>
      <c r="D476" s="14"/>
      <c r="E476" s="14"/>
      <c r="F476" s="14"/>
      <c r="G476" s="14"/>
      <c r="H476" s="14"/>
      <c r="I476" s="14"/>
      <c r="J476" s="14"/>
      <c r="K476" s="14"/>
      <c r="L476" s="19"/>
      <c r="M476" s="19"/>
      <c r="N476" s="14"/>
      <c r="O476" s="20"/>
      <c r="P476" s="21"/>
      <c r="Q476" s="22"/>
      <c r="R476" s="19"/>
      <c r="S476" s="15"/>
      <c r="T476" s="14"/>
      <c r="U476" s="23" t="str">
        <f t="shared" si="28"/>
        <v/>
      </c>
      <c r="V476" s="23" t="str">
        <f t="shared" si="29"/>
        <v/>
      </c>
      <c r="W476" s="24" t="str">
        <f>IF(B476="","",COUNTIFS(Constatări!$B$5:$B$1004,B476,Constatări!$K$5:$K$1004,"&lt;&gt;Remediat"))</f>
        <v/>
      </c>
      <c r="X476" s="25" t="str">
        <f t="shared" si="30"/>
        <v/>
      </c>
      <c r="Y476" s="25" t="str">
        <f t="shared" si="31"/>
        <v/>
      </c>
      <c r="Z476" s="24" t="str">
        <f>IF(B476="","",COUNTIFS(Comisia!$B$5:$B$1004,B476,Comisia!$D$5:$D$1004,"&lt;&gt;Invitat"))</f>
        <v/>
      </c>
      <c r="AA476" s="17" t="str">
        <f>IF(B476="","",TRIM(IF(COUNTIF($B$5:$B$504,B476)&gt;1,"Număr dublat. ","")&amp;IF(OR(E476="",J476=""),"Completează lucrarea și executantul. ","")&amp;IF(COUNTIFS(Comisia!$B$5:$B$1004,B476,Comisia!$D$5:$D$1004,"Președinte")&lt;&gt;1,"Comisia trebuie să aibă un președinte. ","")&amp;IF(AND(K476&lt;&gt;"",D476="La terminarea lucrărilor",N(Z476)&lt;3),"Comisia are mai puțin de 3 membri (HG 343/2017, art. 11). ","")&amp;IF(AND(Q476="Admisă",COUNTIFS(Constatări!$B$5:$B$1004,B476,Constatări!$K$5:$K$1004,"&lt;&gt;Remediat",Constatări!$F$5:$F$1004,"&lt;&gt;Minoră")&gt;0),"Recepția nu poate fi admisă cu defecte care afectează utilizarea nerezolvate (art. 18). ","")&amp;IF(AND(D476="De suspendare a recepției",Q476&lt;&gt;"Suspendată"),"La un PV de suspendare, decizia este «Suspendată». ","")&amp;IF(AND(Q476&lt;&gt;"",Q476&lt;&gt;"Suspendată",NOT(ISNUMBER(R476)),ISNUMBER(C476),Azi&gt;C476+3),"Investitorul nu a aprobat decizia în 3 zile (art. 19). ","")&amp;IF(AND(ISNUMBER(R476),ISNUMBER(C476),R476&gt;C476+3),"Aprobarea investitorului a venit după 3 zile. ","")&amp;IF(AND(Q476="Admisă",N(W476)&gt;0),N(W476)&amp;" constatări încă deschise: urmărește remedierea. ","")&amp;IF(AND(ISNUMBER(Y476),Azi&gt;=N(X476)-60,Azi&lt;=N(Y476)),"Garanția expiră: organizează recepția finală până la "&amp;RIGHT("0"&amp;DAY(Y476),2)&amp;"."&amp;RIGHT("0"&amp;MONTH(Y476),2)&amp;"."&amp;YEAR(Y476)&amp;". ","")))</f>
        <v/>
      </c>
    </row>
    <row r="477" spans="2:27" x14ac:dyDescent="0.2">
      <c r="B477" s="18"/>
      <c r="C477" s="19"/>
      <c r="D477" s="14"/>
      <c r="E477" s="14"/>
      <c r="F477" s="14"/>
      <c r="G477" s="14"/>
      <c r="H477" s="14"/>
      <c r="I477" s="14"/>
      <c r="J477" s="14"/>
      <c r="K477" s="14"/>
      <c r="L477" s="19"/>
      <c r="M477" s="19"/>
      <c r="N477" s="14"/>
      <c r="O477" s="20"/>
      <c r="P477" s="21"/>
      <c r="Q477" s="22"/>
      <c r="R477" s="19"/>
      <c r="S477" s="15"/>
      <c r="T477" s="14"/>
      <c r="U477" s="23" t="str">
        <f t="shared" si="28"/>
        <v/>
      </c>
      <c r="V477" s="23" t="str">
        <f t="shared" si="29"/>
        <v/>
      </c>
      <c r="W477" s="24" t="str">
        <f>IF(B477="","",COUNTIFS(Constatări!$B$5:$B$1004,B477,Constatări!$K$5:$K$1004,"&lt;&gt;Remediat"))</f>
        <v/>
      </c>
      <c r="X477" s="25" t="str">
        <f t="shared" si="30"/>
        <v/>
      </c>
      <c r="Y477" s="25" t="str">
        <f t="shared" si="31"/>
        <v/>
      </c>
      <c r="Z477" s="24" t="str">
        <f>IF(B477="","",COUNTIFS(Comisia!$B$5:$B$1004,B477,Comisia!$D$5:$D$1004,"&lt;&gt;Invitat"))</f>
        <v/>
      </c>
      <c r="AA477" s="17" t="str">
        <f>IF(B477="","",TRIM(IF(COUNTIF($B$5:$B$504,B477)&gt;1,"Număr dublat. ","")&amp;IF(OR(E477="",J477=""),"Completează lucrarea și executantul. ","")&amp;IF(COUNTIFS(Comisia!$B$5:$B$1004,B477,Comisia!$D$5:$D$1004,"Președinte")&lt;&gt;1,"Comisia trebuie să aibă un președinte. ","")&amp;IF(AND(K477&lt;&gt;"",D477="La terminarea lucrărilor",N(Z477)&lt;3),"Comisia are mai puțin de 3 membri (HG 343/2017, art. 11). ","")&amp;IF(AND(Q477="Admisă",COUNTIFS(Constatări!$B$5:$B$1004,B477,Constatări!$K$5:$K$1004,"&lt;&gt;Remediat",Constatări!$F$5:$F$1004,"&lt;&gt;Minoră")&gt;0),"Recepția nu poate fi admisă cu defecte care afectează utilizarea nerezolvate (art. 18). ","")&amp;IF(AND(D477="De suspendare a recepției",Q477&lt;&gt;"Suspendată"),"La un PV de suspendare, decizia este «Suspendată». ","")&amp;IF(AND(Q477&lt;&gt;"",Q477&lt;&gt;"Suspendată",NOT(ISNUMBER(R477)),ISNUMBER(C477),Azi&gt;C477+3),"Investitorul nu a aprobat decizia în 3 zile (art. 19). ","")&amp;IF(AND(ISNUMBER(R477),ISNUMBER(C477),R477&gt;C477+3),"Aprobarea investitorului a venit după 3 zile. ","")&amp;IF(AND(Q477="Admisă",N(W477)&gt;0),N(W477)&amp;" constatări încă deschise: urmărește remedierea. ","")&amp;IF(AND(ISNUMBER(Y477),Azi&gt;=N(X477)-60,Azi&lt;=N(Y477)),"Garanția expiră: organizează recepția finală până la "&amp;RIGHT("0"&amp;DAY(Y477),2)&amp;"."&amp;RIGHT("0"&amp;MONTH(Y477),2)&amp;"."&amp;YEAR(Y477)&amp;". ","")))</f>
        <v/>
      </c>
    </row>
    <row r="478" spans="2:27" x14ac:dyDescent="0.2">
      <c r="B478" s="18"/>
      <c r="C478" s="19"/>
      <c r="D478" s="14"/>
      <c r="E478" s="14"/>
      <c r="F478" s="14"/>
      <c r="G478" s="14"/>
      <c r="H478" s="14"/>
      <c r="I478" s="14"/>
      <c r="J478" s="14"/>
      <c r="K478" s="14"/>
      <c r="L478" s="19"/>
      <c r="M478" s="19"/>
      <c r="N478" s="14"/>
      <c r="O478" s="20"/>
      <c r="P478" s="21"/>
      <c r="Q478" s="22"/>
      <c r="R478" s="19"/>
      <c r="S478" s="15"/>
      <c r="T478" s="14"/>
      <c r="U478" s="23" t="str">
        <f t="shared" si="28"/>
        <v/>
      </c>
      <c r="V478" s="23" t="str">
        <f t="shared" si="29"/>
        <v/>
      </c>
      <c r="W478" s="24" t="str">
        <f>IF(B478="","",COUNTIFS(Constatări!$B$5:$B$1004,B478,Constatări!$K$5:$K$1004,"&lt;&gt;Remediat"))</f>
        <v/>
      </c>
      <c r="X478" s="25" t="str">
        <f t="shared" si="30"/>
        <v/>
      </c>
      <c r="Y478" s="25" t="str">
        <f t="shared" si="31"/>
        <v/>
      </c>
      <c r="Z478" s="24" t="str">
        <f>IF(B478="","",COUNTIFS(Comisia!$B$5:$B$1004,B478,Comisia!$D$5:$D$1004,"&lt;&gt;Invitat"))</f>
        <v/>
      </c>
      <c r="AA478" s="17" t="str">
        <f>IF(B478="","",TRIM(IF(COUNTIF($B$5:$B$504,B478)&gt;1,"Număr dublat. ","")&amp;IF(OR(E478="",J478=""),"Completează lucrarea și executantul. ","")&amp;IF(COUNTIFS(Comisia!$B$5:$B$1004,B478,Comisia!$D$5:$D$1004,"Președinte")&lt;&gt;1,"Comisia trebuie să aibă un președinte. ","")&amp;IF(AND(K478&lt;&gt;"",D478="La terminarea lucrărilor",N(Z478)&lt;3),"Comisia are mai puțin de 3 membri (HG 343/2017, art. 11). ","")&amp;IF(AND(Q478="Admisă",COUNTIFS(Constatări!$B$5:$B$1004,B478,Constatări!$K$5:$K$1004,"&lt;&gt;Remediat",Constatări!$F$5:$F$1004,"&lt;&gt;Minoră")&gt;0),"Recepția nu poate fi admisă cu defecte care afectează utilizarea nerezolvate (art. 18). ","")&amp;IF(AND(D478="De suspendare a recepției",Q478&lt;&gt;"Suspendată"),"La un PV de suspendare, decizia este «Suspendată». ","")&amp;IF(AND(Q478&lt;&gt;"",Q478&lt;&gt;"Suspendată",NOT(ISNUMBER(R478)),ISNUMBER(C478),Azi&gt;C478+3),"Investitorul nu a aprobat decizia în 3 zile (art. 19). ","")&amp;IF(AND(ISNUMBER(R478),ISNUMBER(C478),R478&gt;C478+3),"Aprobarea investitorului a venit după 3 zile. ","")&amp;IF(AND(Q478="Admisă",N(W478)&gt;0),N(W478)&amp;" constatări încă deschise: urmărește remedierea. ","")&amp;IF(AND(ISNUMBER(Y478),Azi&gt;=N(X478)-60,Azi&lt;=N(Y478)),"Garanția expiră: organizează recepția finală până la "&amp;RIGHT("0"&amp;DAY(Y478),2)&amp;"."&amp;RIGHT("0"&amp;MONTH(Y478),2)&amp;"."&amp;YEAR(Y478)&amp;". ","")))</f>
        <v/>
      </c>
    </row>
    <row r="479" spans="2:27" x14ac:dyDescent="0.2">
      <c r="B479" s="18"/>
      <c r="C479" s="19"/>
      <c r="D479" s="14"/>
      <c r="E479" s="14"/>
      <c r="F479" s="14"/>
      <c r="G479" s="14"/>
      <c r="H479" s="14"/>
      <c r="I479" s="14"/>
      <c r="J479" s="14"/>
      <c r="K479" s="14"/>
      <c r="L479" s="19"/>
      <c r="M479" s="19"/>
      <c r="N479" s="14"/>
      <c r="O479" s="20"/>
      <c r="P479" s="21"/>
      <c r="Q479" s="22"/>
      <c r="R479" s="19"/>
      <c r="S479" s="15"/>
      <c r="T479" s="14"/>
      <c r="U479" s="23" t="str">
        <f t="shared" si="28"/>
        <v/>
      </c>
      <c r="V479" s="23" t="str">
        <f t="shared" si="29"/>
        <v/>
      </c>
      <c r="W479" s="24" t="str">
        <f>IF(B479="","",COUNTIFS(Constatări!$B$5:$B$1004,B479,Constatări!$K$5:$K$1004,"&lt;&gt;Remediat"))</f>
        <v/>
      </c>
      <c r="X479" s="25" t="str">
        <f t="shared" si="30"/>
        <v/>
      </c>
      <c r="Y479" s="25" t="str">
        <f t="shared" si="31"/>
        <v/>
      </c>
      <c r="Z479" s="24" t="str">
        <f>IF(B479="","",COUNTIFS(Comisia!$B$5:$B$1004,B479,Comisia!$D$5:$D$1004,"&lt;&gt;Invitat"))</f>
        <v/>
      </c>
      <c r="AA479" s="17" t="str">
        <f>IF(B479="","",TRIM(IF(COUNTIF($B$5:$B$504,B479)&gt;1,"Număr dublat. ","")&amp;IF(OR(E479="",J479=""),"Completează lucrarea și executantul. ","")&amp;IF(COUNTIFS(Comisia!$B$5:$B$1004,B479,Comisia!$D$5:$D$1004,"Președinte")&lt;&gt;1,"Comisia trebuie să aibă un președinte. ","")&amp;IF(AND(K479&lt;&gt;"",D479="La terminarea lucrărilor",N(Z479)&lt;3),"Comisia are mai puțin de 3 membri (HG 343/2017, art. 11). ","")&amp;IF(AND(Q479="Admisă",COUNTIFS(Constatări!$B$5:$B$1004,B479,Constatări!$K$5:$K$1004,"&lt;&gt;Remediat",Constatări!$F$5:$F$1004,"&lt;&gt;Minoră")&gt;0),"Recepția nu poate fi admisă cu defecte care afectează utilizarea nerezolvate (art. 18). ","")&amp;IF(AND(D479="De suspendare a recepției",Q479&lt;&gt;"Suspendată"),"La un PV de suspendare, decizia este «Suspendată». ","")&amp;IF(AND(Q479&lt;&gt;"",Q479&lt;&gt;"Suspendată",NOT(ISNUMBER(R479)),ISNUMBER(C479),Azi&gt;C479+3),"Investitorul nu a aprobat decizia în 3 zile (art. 19). ","")&amp;IF(AND(ISNUMBER(R479),ISNUMBER(C479),R479&gt;C479+3),"Aprobarea investitorului a venit după 3 zile. ","")&amp;IF(AND(Q479="Admisă",N(W479)&gt;0),N(W479)&amp;" constatări încă deschise: urmărește remedierea. ","")&amp;IF(AND(ISNUMBER(Y479),Azi&gt;=N(X479)-60,Azi&lt;=N(Y479)),"Garanția expiră: organizează recepția finală până la "&amp;RIGHT("0"&amp;DAY(Y479),2)&amp;"."&amp;RIGHT("0"&amp;MONTH(Y479),2)&amp;"."&amp;YEAR(Y479)&amp;". ","")))</f>
        <v/>
      </c>
    </row>
    <row r="480" spans="2:27" x14ac:dyDescent="0.2">
      <c r="B480" s="18"/>
      <c r="C480" s="19"/>
      <c r="D480" s="14"/>
      <c r="E480" s="14"/>
      <c r="F480" s="14"/>
      <c r="G480" s="14"/>
      <c r="H480" s="14"/>
      <c r="I480" s="14"/>
      <c r="J480" s="14"/>
      <c r="K480" s="14"/>
      <c r="L480" s="19"/>
      <c r="M480" s="19"/>
      <c r="N480" s="14"/>
      <c r="O480" s="20"/>
      <c r="P480" s="21"/>
      <c r="Q480" s="22"/>
      <c r="R480" s="19"/>
      <c r="S480" s="15"/>
      <c r="T480" s="14"/>
      <c r="U480" s="23" t="str">
        <f t="shared" si="28"/>
        <v/>
      </c>
      <c r="V480" s="23" t="str">
        <f t="shared" si="29"/>
        <v/>
      </c>
      <c r="W480" s="24" t="str">
        <f>IF(B480="","",COUNTIFS(Constatări!$B$5:$B$1004,B480,Constatări!$K$5:$K$1004,"&lt;&gt;Remediat"))</f>
        <v/>
      </c>
      <c r="X480" s="25" t="str">
        <f t="shared" si="30"/>
        <v/>
      </c>
      <c r="Y480" s="25" t="str">
        <f t="shared" si="31"/>
        <v/>
      </c>
      <c r="Z480" s="24" t="str">
        <f>IF(B480="","",COUNTIFS(Comisia!$B$5:$B$1004,B480,Comisia!$D$5:$D$1004,"&lt;&gt;Invitat"))</f>
        <v/>
      </c>
      <c r="AA480" s="17" t="str">
        <f>IF(B480="","",TRIM(IF(COUNTIF($B$5:$B$504,B480)&gt;1,"Număr dublat. ","")&amp;IF(OR(E480="",J480=""),"Completează lucrarea și executantul. ","")&amp;IF(COUNTIFS(Comisia!$B$5:$B$1004,B480,Comisia!$D$5:$D$1004,"Președinte")&lt;&gt;1,"Comisia trebuie să aibă un președinte. ","")&amp;IF(AND(K480&lt;&gt;"",D480="La terminarea lucrărilor",N(Z480)&lt;3),"Comisia are mai puțin de 3 membri (HG 343/2017, art. 11). ","")&amp;IF(AND(Q480="Admisă",COUNTIFS(Constatări!$B$5:$B$1004,B480,Constatări!$K$5:$K$1004,"&lt;&gt;Remediat",Constatări!$F$5:$F$1004,"&lt;&gt;Minoră")&gt;0),"Recepția nu poate fi admisă cu defecte care afectează utilizarea nerezolvate (art. 18). ","")&amp;IF(AND(D480="De suspendare a recepției",Q480&lt;&gt;"Suspendată"),"La un PV de suspendare, decizia este «Suspendată». ","")&amp;IF(AND(Q480&lt;&gt;"",Q480&lt;&gt;"Suspendată",NOT(ISNUMBER(R480)),ISNUMBER(C480),Azi&gt;C480+3),"Investitorul nu a aprobat decizia în 3 zile (art. 19). ","")&amp;IF(AND(ISNUMBER(R480),ISNUMBER(C480),R480&gt;C480+3),"Aprobarea investitorului a venit după 3 zile. ","")&amp;IF(AND(Q480="Admisă",N(W480)&gt;0),N(W480)&amp;" constatări încă deschise: urmărește remedierea. ","")&amp;IF(AND(ISNUMBER(Y480),Azi&gt;=N(X480)-60,Azi&lt;=N(Y480)),"Garanția expiră: organizează recepția finală până la "&amp;RIGHT("0"&amp;DAY(Y480),2)&amp;"."&amp;RIGHT("0"&amp;MONTH(Y480),2)&amp;"."&amp;YEAR(Y480)&amp;". ","")))</f>
        <v/>
      </c>
    </row>
    <row r="481" spans="2:27" x14ac:dyDescent="0.2">
      <c r="B481" s="18"/>
      <c r="C481" s="19"/>
      <c r="D481" s="14"/>
      <c r="E481" s="14"/>
      <c r="F481" s="14"/>
      <c r="G481" s="14"/>
      <c r="H481" s="14"/>
      <c r="I481" s="14"/>
      <c r="J481" s="14"/>
      <c r="K481" s="14"/>
      <c r="L481" s="19"/>
      <c r="M481" s="19"/>
      <c r="N481" s="14"/>
      <c r="O481" s="20"/>
      <c r="P481" s="21"/>
      <c r="Q481" s="22"/>
      <c r="R481" s="19"/>
      <c r="S481" s="15"/>
      <c r="T481" s="14"/>
      <c r="U481" s="23" t="str">
        <f t="shared" si="28"/>
        <v/>
      </c>
      <c r="V481" s="23" t="str">
        <f t="shared" si="29"/>
        <v/>
      </c>
      <c r="W481" s="24" t="str">
        <f>IF(B481="","",COUNTIFS(Constatări!$B$5:$B$1004,B481,Constatări!$K$5:$K$1004,"&lt;&gt;Remediat"))</f>
        <v/>
      </c>
      <c r="X481" s="25" t="str">
        <f t="shared" si="30"/>
        <v/>
      </c>
      <c r="Y481" s="25" t="str">
        <f t="shared" si="31"/>
        <v/>
      </c>
      <c r="Z481" s="24" t="str">
        <f>IF(B481="","",COUNTIFS(Comisia!$B$5:$B$1004,B481,Comisia!$D$5:$D$1004,"&lt;&gt;Invitat"))</f>
        <v/>
      </c>
      <c r="AA481" s="17" t="str">
        <f>IF(B481="","",TRIM(IF(COUNTIF($B$5:$B$504,B481)&gt;1,"Număr dublat. ","")&amp;IF(OR(E481="",J481=""),"Completează lucrarea și executantul. ","")&amp;IF(COUNTIFS(Comisia!$B$5:$B$1004,B481,Comisia!$D$5:$D$1004,"Președinte")&lt;&gt;1,"Comisia trebuie să aibă un președinte. ","")&amp;IF(AND(K481&lt;&gt;"",D481="La terminarea lucrărilor",N(Z481)&lt;3),"Comisia are mai puțin de 3 membri (HG 343/2017, art. 11). ","")&amp;IF(AND(Q481="Admisă",COUNTIFS(Constatări!$B$5:$B$1004,B481,Constatări!$K$5:$K$1004,"&lt;&gt;Remediat",Constatări!$F$5:$F$1004,"&lt;&gt;Minoră")&gt;0),"Recepția nu poate fi admisă cu defecte care afectează utilizarea nerezolvate (art. 18). ","")&amp;IF(AND(D481="De suspendare a recepției",Q481&lt;&gt;"Suspendată"),"La un PV de suspendare, decizia este «Suspendată». ","")&amp;IF(AND(Q481&lt;&gt;"",Q481&lt;&gt;"Suspendată",NOT(ISNUMBER(R481)),ISNUMBER(C481),Azi&gt;C481+3),"Investitorul nu a aprobat decizia în 3 zile (art. 19). ","")&amp;IF(AND(ISNUMBER(R481),ISNUMBER(C481),R481&gt;C481+3),"Aprobarea investitorului a venit după 3 zile. ","")&amp;IF(AND(Q481="Admisă",N(W481)&gt;0),N(W481)&amp;" constatări încă deschise: urmărește remedierea. ","")&amp;IF(AND(ISNUMBER(Y481),Azi&gt;=N(X481)-60,Azi&lt;=N(Y481)),"Garanția expiră: organizează recepția finală până la "&amp;RIGHT("0"&amp;DAY(Y481),2)&amp;"."&amp;RIGHT("0"&amp;MONTH(Y481),2)&amp;"."&amp;YEAR(Y481)&amp;". ","")))</f>
        <v/>
      </c>
    </row>
    <row r="482" spans="2:27" x14ac:dyDescent="0.2">
      <c r="B482" s="18"/>
      <c r="C482" s="19"/>
      <c r="D482" s="14"/>
      <c r="E482" s="14"/>
      <c r="F482" s="14"/>
      <c r="G482" s="14"/>
      <c r="H482" s="14"/>
      <c r="I482" s="14"/>
      <c r="J482" s="14"/>
      <c r="K482" s="14"/>
      <c r="L482" s="19"/>
      <c r="M482" s="19"/>
      <c r="N482" s="14"/>
      <c r="O482" s="20"/>
      <c r="P482" s="21"/>
      <c r="Q482" s="22"/>
      <c r="R482" s="19"/>
      <c r="S482" s="15"/>
      <c r="T482" s="14"/>
      <c r="U482" s="23" t="str">
        <f t="shared" si="28"/>
        <v/>
      </c>
      <c r="V482" s="23" t="str">
        <f t="shared" si="29"/>
        <v/>
      </c>
      <c r="W482" s="24" t="str">
        <f>IF(B482="","",COUNTIFS(Constatări!$B$5:$B$1004,B482,Constatări!$K$5:$K$1004,"&lt;&gt;Remediat"))</f>
        <v/>
      </c>
      <c r="X482" s="25" t="str">
        <f t="shared" si="30"/>
        <v/>
      </c>
      <c r="Y482" s="25" t="str">
        <f t="shared" si="31"/>
        <v/>
      </c>
      <c r="Z482" s="24" t="str">
        <f>IF(B482="","",COUNTIFS(Comisia!$B$5:$B$1004,B482,Comisia!$D$5:$D$1004,"&lt;&gt;Invitat"))</f>
        <v/>
      </c>
      <c r="AA482" s="17" t="str">
        <f>IF(B482="","",TRIM(IF(COUNTIF($B$5:$B$504,B482)&gt;1,"Număr dublat. ","")&amp;IF(OR(E482="",J482=""),"Completează lucrarea și executantul. ","")&amp;IF(COUNTIFS(Comisia!$B$5:$B$1004,B482,Comisia!$D$5:$D$1004,"Președinte")&lt;&gt;1,"Comisia trebuie să aibă un președinte. ","")&amp;IF(AND(K482&lt;&gt;"",D482="La terminarea lucrărilor",N(Z482)&lt;3),"Comisia are mai puțin de 3 membri (HG 343/2017, art. 11). ","")&amp;IF(AND(Q482="Admisă",COUNTIFS(Constatări!$B$5:$B$1004,B482,Constatări!$K$5:$K$1004,"&lt;&gt;Remediat",Constatări!$F$5:$F$1004,"&lt;&gt;Minoră")&gt;0),"Recepția nu poate fi admisă cu defecte care afectează utilizarea nerezolvate (art. 18). ","")&amp;IF(AND(D482="De suspendare a recepției",Q482&lt;&gt;"Suspendată"),"La un PV de suspendare, decizia este «Suspendată». ","")&amp;IF(AND(Q482&lt;&gt;"",Q482&lt;&gt;"Suspendată",NOT(ISNUMBER(R482)),ISNUMBER(C482),Azi&gt;C482+3),"Investitorul nu a aprobat decizia în 3 zile (art. 19). ","")&amp;IF(AND(ISNUMBER(R482),ISNUMBER(C482),R482&gt;C482+3),"Aprobarea investitorului a venit după 3 zile. ","")&amp;IF(AND(Q482="Admisă",N(W482)&gt;0),N(W482)&amp;" constatări încă deschise: urmărește remedierea. ","")&amp;IF(AND(ISNUMBER(Y482),Azi&gt;=N(X482)-60,Azi&lt;=N(Y482)),"Garanția expiră: organizează recepția finală până la "&amp;RIGHT("0"&amp;DAY(Y482),2)&amp;"."&amp;RIGHT("0"&amp;MONTH(Y482),2)&amp;"."&amp;YEAR(Y482)&amp;". ","")))</f>
        <v/>
      </c>
    </row>
    <row r="483" spans="2:27" x14ac:dyDescent="0.2">
      <c r="B483" s="18"/>
      <c r="C483" s="19"/>
      <c r="D483" s="14"/>
      <c r="E483" s="14"/>
      <c r="F483" s="14"/>
      <c r="G483" s="14"/>
      <c r="H483" s="14"/>
      <c r="I483" s="14"/>
      <c r="J483" s="14"/>
      <c r="K483" s="14"/>
      <c r="L483" s="19"/>
      <c r="M483" s="19"/>
      <c r="N483" s="14"/>
      <c r="O483" s="20"/>
      <c r="P483" s="21"/>
      <c r="Q483" s="22"/>
      <c r="R483" s="19"/>
      <c r="S483" s="15"/>
      <c r="T483" s="14"/>
      <c r="U483" s="23" t="str">
        <f t="shared" si="28"/>
        <v/>
      </c>
      <c r="V483" s="23" t="str">
        <f t="shared" si="29"/>
        <v/>
      </c>
      <c r="W483" s="24" t="str">
        <f>IF(B483="","",COUNTIFS(Constatări!$B$5:$B$1004,B483,Constatări!$K$5:$K$1004,"&lt;&gt;Remediat"))</f>
        <v/>
      </c>
      <c r="X483" s="25" t="str">
        <f t="shared" si="30"/>
        <v/>
      </c>
      <c r="Y483" s="25" t="str">
        <f t="shared" si="31"/>
        <v/>
      </c>
      <c r="Z483" s="24" t="str">
        <f>IF(B483="","",COUNTIFS(Comisia!$B$5:$B$1004,B483,Comisia!$D$5:$D$1004,"&lt;&gt;Invitat"))</f>
        <v/>
      </c>
      <c r="AA483" s="17" t="str">
        <f>IF(B483="","",TRIM(IF(COUNTIF($B$5:$B$504,B483)&gt;1,"Număr dublat. ","")&amp;IF(OR(E483="",J483=""),"Completează lucrarea și executantul. ","")&amp;IF(COUNTIFS(Comisia!$B$5:$B$1004,B483,Comisia!$D$5:$D$1004,"Președinte")&lt;&gt;1,"Comisia trebuie să aibă un președinte. ","")&amp;IF(AND(K483&lt;&gt;"",D483="La terminarea lucrărilor",N(Z483)&lt;3),"Comisia are mai puțin de 3 membri (HG 343/2017, art. 11). ","")&amp;IF(AND(Q483="Admisă",COUNTIFS(Constatări!$B$5:$B$1004,B483,Constatări!$K$5:$K$1004,"&lt;&gt;Remediat",Constatări!$F$5:$F$1004,"&lt;&gt;Minoră")&gt;0),"Recepția nu poate fi admisă cu defecte care afectează utilizarea nerezolvate (art. 18). ","")&amp;IF(AND(D483="De suspendare a recepției",Q483&lt;&gt;"Suspendată"),"La un PV de suspendare, decizia este «Suspendată». ","")&amp;IF(AND(Q483&lt;&gt;"",Q483&lt;&gt;"Suspendată",NOT(ISNUMBER(R483)),ISNUMBER(C483),Azi&gt;C483+3),"Investitorul nu a aprobat decizia în 3 zile (art. 19). ","")&amp;IF(AND(ISNUMBER(R483),ISNUMBER(C483),R483&gt;C483+3),"Aprobarea investitorului a venit după 3 zile. ","")&amp;IF(AND(Q483="Admisă",N(W483)&gt;0),N(W483)&amp;" constatări încă deschise: urmărește remedierea. ","")&amp;IF(AND(ISNUMBER(Y483),Azi&gt;=N(X483)-60,Azi&lt;=N(Y483)),"Garanția expiră: organizează recepția finală până la "&amp;RIGHT("0"&amp;DAY(Y483),2)&amp;"."&amp;RIGHT("0"&amp;MONTH(Y483),2)&amp;"."&amp;YEAR(Y483)&amp;". ","")))</f>
        <v/>
      </c>
    </row>
    <row r="484" spans="2:27" x14ac:dyDescent="0.2">
      <c r="B484" s="18"/>
      <c r="C484" s="19"/>
      <c r="D484" s="14"/>
      <c r="E484" s="14"/>
      <c r="F484" s="14"/>
      <c r="G484" s="14"/>
      <c r="H484" s="14"/>
      <c r="I484" s="14"/>
      <c r="J484" s="14"/>
      <c r="K484" s="14"/>
      <c r="L484" s="19"/>
      <c r="M484" s="19"/>
      <c r="N484" s="14"/>
      <c r="O484" s="20"/>
      <c r="P484" s="21"/>
      <c r="Q484" s="22"/>
      <c r="R484" s="19"/>
      <c r="S484" s="15"/>
      <c r="T484" s="14"/>
      <c r="U484" s="23" t="str">
        <f t="shared" si="28"/>
        <v/>
      </c>
      <c r="V484" s="23" t="str">
        <f t="shared" si="29"/>
        <v/>
      </c>
      <c r="W484" s="24" t="str">
        <f>IF(B484="","",COUNTIFS(Constatări!$B$5:$B$1004,B484,Constatări!$K$5:$K$1004,"&lt;&gt;Remediat"))</f>
        <v/>
      </c>
      <c r="X484" s="25" t="str">
        <f t="shared" si="30"/>
        <v/>
      </c>
      <c r="Y484" s="25" t="str">
        <f t="shared" si="31"/>
        <v/>
      </c>
      <c r="Z484" s="24" t="str">
        <f>IF(B484="","",COUNTIFS(Comisia!$B$5:$B$1004,B484,Comisia!$D$5:$D$1004,"&lt;&gt;Invitat"))</f>
        <v/>
      </c>
      <c r="AA484" s="17" t="str">
        <f>IF(B484="","",TRIM(IF(COUNTIF($B$5:$B$504,B484)&gt;1,"Număr dublat. ","")&amp;IF(OR(E484="",J484=""),"Completează lucrarea și executantul. ","")&amp;IF(COUNTIFS(Comisia!$B$5:$B$1004,B484,Comisia!$D$5:$D$1004,"Președinte")&lt;&gt;1,"Comisia trebuie să aibă un președinte. ","")&amp;IF(AND(K484&lt;&gt;"",D484="La terminarea lucrărilor",N(Z484)&lt;3),"Comisia are mai puțin de 3 membri (HG 343/2017, art. 11). ","")&amp;IF(AND(Q484="Admisă",COUNTIFS(Constatări!$B$5:$B$1004,B484,Constatări!$K$5:$K$1004,"&lt;&gt;Remediat",Constatări!$F$5:$F$1004,"&lt;&gt;Minoră")&gt;0),"Recepția nu poate fi admisă cu defecte care afectează utilizarea nerezolvate (art. 18). ","")&amp;IF(AND(D484="De suspendare a recepției",Q484&lt;&gt;"Suspendată"),"La un PV de suspendare, decizia este «Suspendată». ","")&amp;IF(AND(Q484&lt;&gt;"",Q484&lt;&gt;"Suspendată",NOT(ISNUMBER(R484)),ISNUMBER(C484),Azi&gt;C484+3),"Investitorul nu a aprobat decizia în 3 zile (art. 19). ","")&amp;IF(AND(ISNUMBER(R484),ISNUMBER(C484),R484&gt;C484+3),"Aprobarea investitorului a venit după 3 zile. ","")&amp;IF(AND(Q484="Admisă",N(W484)&gt;0),N(W484)&amp;" constatări încă deschise: urmărește remedierea. ","")&amp;IF(AND(ISNUMBER(Y484),Azi&gt;=N(X484)-60,Azi&lt;=N(Y484)),"Garanția expiră: organizează recepția finală până la "&amp;RIGHT("0"&amp;DAY(Y484),2)&amp;"."&amp;RIGHT("0"&amp;MONTH(Y484),2)&amp;"."&amp;YEAR(Y484)&amp;". ","")))</f>
        <v/>
      </c>
    </row>
    <row r="485" spans="2:27" x14ac:dyDescent="0.2">
      <c r="B485" s="18"/>
      <c r="C485" s="19"/>
      <c r="D485" s="14"/>
      <c r="E485" s="14"/>
      <c r="F485" s="14"/>
      <c r="G485" s="14"/>
      <c r="H485" s="14"/>
      <c r="I485" s="14"/>
      <c r="J485" s="14"/>
      <c r="K485" s="14"/>
      <c r="L485" s="19"/>
      <c r="M485" s="19"/>
      <c r="N485" s="14"/>
      <c r="O485" s="20"/>
      <c r="P485" s="21"/>
      <c r="Q485" s="22"/>
      <c r="R485" s="19"/>
      <c r="S485" s="15"/>
      <c r="T485" s="14"/>
      <c r="U485" s="23" t="str">
        <f t="shared" si="28"/>
        <v/>
      </c>
      <c r="V485" s="23" t="str">
        <f t="shared" si="29"/>
        <v/>
      </c>
      <c r="W485" s="24" t="str">
        <f>IF(B485="","",COUNTIFS(Constatări!$B$5:$B$1004,B485,Constatări!$K$5:$K$1004,"&lt;&gt;Remediat"))</f>
        <v/>
      </c>
      <c r="X485" s="25" t="str">
        <f t="shared" si="30"/>
        <v/>
      </c>
      <c r="Y485" s="25" t="str">
        <f t="shared" si="31"/>
        <v/>
      </c>
      <c r="Z485" s="24" t="str">
        <f>IF(B485="","",COUNTIFS(Comisia!$B$5:$B$1004,B485,Comisia!$D$5:$D$1004,"&lt;&gt;Invitat"))</f>
        <v/>
      </c>
      <c r="AA485" s="17" t="str">
        <f>IF(B485="","",TRIM(IF(COUNTIF($B$5:$B$504,B485)&gt;1,"Număr dublat. ","")&amp;IF(OR(E485="",J485=""),"Completează lucrarea și executantul. ","")&amp;IF(COUNTIFS(Comisia!$B$5:$B$1004,B485,Comisia!$D$5:$D$1004,"Președinte")&lt;&gt;1,"Comisia trebuie să aibă un președinte. ","")&amp;IF(AND(K485&lt;&gt;"",D485="La terminarea lucrărilor",N(Z485)&lt;3),"Comisia are mai puțin de 3 membri (HG 343/2017, art. 11). ","")&amp;IF(AND(Q485="Admisă",COUNTIFS(Constatări!$B$5:$B$1004,B485,Constatări!$K$5:$K$1004,"&lt;&gt;Remediat",Constatări!$F$5:$F$1004,"&lt;&gt;Minoră")&gt;0),"Recepția nu poate fi admisă cu defecte care afectează utilizarea nerezolvate (art. 18). ","")&amp;IF(AND(D485="De suspendare a recepției",Q485&lt;&gt;"Suspendată"),"La un PV de suspendare, decizia este «Suspendată». ","")&amp;IF(AND(Q485&lt;&gt;"",Q485&lt;&gt;"Suspendată",NOT(ISNUMBER(R485)),ISNUMBER(C485),Azi&gt;C485+3),"Investitorul nu a aprobat decizia în 3 zile (art. 19). ","")&amp;IF(AND(ISNUMBER(R485),ISNUMBER(C485),R485&gt;C485+3),"Aprobarea investitorului a venit după 3 zile. ","")&amp;IF(AND(Q485="Admisă",N(W485)&gt;0),N(W485)&amp;" constatări încă deschise: urmărește remedierea. ","")&amp;IF(AND(ISNUMBER(Y485),Azi&gt;=N(X485)-60,Azi&lt;=N(Y485)),"Garanția expiră: organizează recepția finală până la "&amp;RIGHT("0"&amp;DAY(Y485),2)&amp;"."&amp;RIGHT("0"&amp;MONTH(Y485),2)&amp;"."&amp;YEAR(Y485)&amp;". ","")))</f>
        <v/>
      </c>
    </row>
    <row r="486" spans="2:27" x14ac:dyDescent="0.2">
      <c r="B486" s="18"/>
      <c r="C486" s="19"/>
      <c r="D486" s="14"/>
      <c r="E486" s="14"/>
      <c r="F486" s="14"/>
      <c r="G486" s="14"/>
      <c r="H486" s="14"/>
      <c r="I486" s="14"/>
      <c r="J486" s="14"/>
      <c r="K486" s="14"/>
      <c r="L486" s="19"/>
      <c r="M486" s="19"/>
      <c r="N486" s="14"/>
      <c r="O486" s="20"/>
      <c r="P486" s="21"/>
      <c r="Q486" s="22"/>
      <c r="R486" s="19"/>
      <c r="S486" s="15"/>
      <c r="T486" s="14"/>
      <c r="U486" s="23" t="str">
        <f t="shared" si="28"/>
        <v/>
      </c>
      <c r="V486" s="23" t="str">
        <f t="shared" si="29"/>
        <v/>
      </c>
      <c r="W486" s="24" t="str">
        <f>IF(B486="","",COUNTIFS(Constatări!$B$5:$B$1004,B486,Constatări!$K$5:$K$1004,"&lt;&gt;Remediat"))</f>
        <v/>
      </c>
      <c r="X486" s="25" t="str">
        <f t="shared" si="30"/>
        <v/>
      </c>
      <c r="Y486" s="25" t="str">
        <f t="shared" si="31"/>
        <v/>
      </c>
      <c r="Z486" s="24" t="str">
        <f>IF(B486="","",COUNTIFS(Comisia!$B$5:$B$1004,B486,Comisia!$D$5:$D$1004,"&lt;&gt;Invitat"))</f>
        <v/>
      </c>
      <c r="AA486" s="17" t="str">
        <f>IF(B486="","",TRIM(IF(COUNTIF($B$5:$B$504,B486)&gt;1,"Număr dublat. ","")&amp;IF(OR(E486="",J486=""),"Completează lucrarea și executantul. ","")&amp;IF(COUNTIFS(Comisia!$B$5:$B$1004,B486,Comisia!$D$5:$D$1004,"Președinte")&lt;&gt;1,"Comisia trebuie să aibă un președinte. ","")&amp;IF(AND(K486&lt;&gt;"",D486="La terminarea lucrărilor",N(Z486)&lt;3),"Comisia are mai puțin de 3 membri (HG 343/2017, art. 11). ","")&amp;IF(AND(Q486="Admisă",COUNTIFS(Constatări!$B$5:$B$1004,B486,Constatări!$K$5:$K$1004,"&lt;&gt;Remediat",Constatări!$F$5:$F$1004,"&lt;&gt;Minoră")&gt;0),"Recepția nu poate fi admisă cu defecte care afectează utilizarea nerezolvate (art. 18). ","")&amp;IF(AND(D486="De suspendare a recepției",Q486&lt;&gt;"Suspendată"),"La un PV de suspendare, decizia este «Suspendată». ","")&amp;IF(AND(Q486&lt;&gt;"",Q486&lt;&gt;"Suspendată",NOT(ISNUMBER(R486)),ISNUMBER(C486),Azi&gt;C486+3),"Investitorul nu a aprobat decizia în 3 zile (art. 19). ","")&amp;IF(AND(ISNUMBER(R486),ISNUMBER(C486),R486&gt;C486+3),"Aprobarea investitorului a venit după 3 zile. ","")&amp;IF(AND(Q486="Admisă",N(W486)&gt;0),N(W486)&amp;" constatări încă deschise: urmărește remedierea. ","")&amp;IF(AND(ISNUMBER(Y486),Azi&gt;=N(X486)-60,Azi&lt;=N(Y486)),"Garanția expiră: organizează recepția finală până la "&amp;RIGHT("0"&amp;DAY(Y486),2)&amp;"."&amp;RIGHT("0"&amp;MONTH(Y486),2)&amp;"."&amp;YEAR(Y486)&amp;". ","")))</f>
        <v/>
      </c>
    </row>
    <row r="487" spans="2:27" x14ac:dyDescent="0.2">
      <c r="B487" s="18"/>
      <c r="C487" s="19"/>
      <c r="D487" s="14"/>
      <c r="E487" s="14"/>
      <c r="F487" s="14"/>
      <c r="G487" s="14"/>
      <c r="H487" s="14"/>
      <c r="I487" s="14"/>
      <c r="J487" s="14"/>
      <c r="K487" s="14"/>
      <c r="L487" s="19"/>
      <c r="M487" s="19"/>
      <c r="N487" s="14"/>
      <c r="O487" s="20"/>
      <c r="P487" s="21"/>
      <c r="Q487" s="22"/>
      <c r="R487" s="19"/>
      <c r="S487" s="15"/>
      <c r="T487" s="14"/>
      <c r="U487" s="23" t="str">
        <f t="shared" si="28"/>
        <v/>
      </c>
      <c r="V487" s="23" t="str">
        <f t="shared" si="29"/>
        <v/>
      </c>
      <c r="W487" s="24" t="str">
        <f>IF(B487="","",COUNTIFS(Constatări!$B$5:$B$1004,B487,Constatări!$K$5:$K$1004,"&lt;&gt;Remediat"))</f>
        <v/>
      </c>
      <c r="X487" s="25" t="str">
        <f t="shared" si="30"/>
        <v/>
      </c>
      <c r="Y487" s="25" t="str">
        <f t="shared" si="31"/>
        <v/>
      </c>
      <c r="Z487" s="24" t="str">
        <f>IF(B487="","",COUNTIFS(Comisia!$B$5:$B$1004,B487,Comisia!$D$5:$D$1004,"&lt;&gt;Invitat"))</f>
        <v/>
      </c>
      <c r="AA487" s="17" t="str">
        <f>IF(B487="","",TRIM(IF(COUNTIF($B$5:$B$504,B487)&gt;1,"Număr dublat. ","")&amp;IF(OR(E487="",J487=""),"Completează lucrarea și executantul. ","")&amp;IF(COUNTIFS(Comisia!$B$5:$B$1004,B487,Comisia!$D$5:$D$1004,"Președinte")&lt;&gt;1,"Comisia trebuie să aibă un președinte. ","")&amp;IF(AND(K487&lt;&gt;"",D487="La terminarea lucrărilor",N(Z487)&lt;3),"Comisia are mai puțin de 3 membri (HG 343/2017, art. 11). ","")&amp;IF(AND(Q487="Admisă",COUNTIFS(Constatări!$B$5:$B$1004,B487,Constatări!$K$5:$K$1004,"&lt;&gt;Remediat",Constatări!$F$5:$F$1004,"&lt;&gt;Minoră")&gt;0),"Recepția nu poate fi admisă cu defecte care afectează utilizarea nerezolvate (art. 18). ","")&amp;IF(AND(D487="De suspendare a recepției",Q487&lt;&gt;"Suspendată"),"La un PV de suspendare, decizia este «Suspendată». ","")&amp;IF(AND(Q487&lt;&gt;"",Q487&lt;&gt;"Suspendată",NOT(ISNUMBER(R487)),ISNUMBER(C487),Azi&gt;C487+3),"Investitorul nu a aprobat decizia în 3 zile (art. 19). ","")&amp;IF(AND(ISNUMBER(R487),ISNUMBER(C487),R487&gt;C487+3),"Aprobarea investitorului a venit după 3 zile. ","")&amp;IF(AND(Q487="Admisă",N(W487)&gt;0),N(W487)&amp;" constatări încă deschise: urmărește remedierea. ","")&amp;IF(AND(ISNUMBER(Y487),Azi&gt;=N(X487)-60,Azi&lt;=N(Y487)),"Garanția expiră: organizează recepția finală până la "&amp;RIGHT("0"&amp;DAY(Y487),2)&amp;"."&amp;RIGHT("0"&amp;MONTH(Y487),2)&amp;"."&amp;YEAR(Y487)&amp;". ","")))</f>
        <v/>
      </c>
    </row>
    <row r="488" spans="2:27" x14ac:dyDescent="0.2">
      <c r="B488" s="18"/>
      <c r="C488" s="19"/>
      <c r="D488" s="14"/>
      <c r="E488" s="14"/>
      <c r="F488" s="14"/>
      <c r="G488" s="14"/>
      <c r="H488" s="14"/>
      <c r="I488" s="14"/>
      <c r="J488" s="14"/>
      <c r="K488" s="14"/>
      <c r="L488" s="19"/>
      <c r="M488" s="19"/>
      <c r="N488" s="14"/>
      <c r="O488" s="20"/>
      <c r="P488" s="21"/>
      <c r="Q488" s="22"/>
      <c r="R488" s="19"/>
      <c r="S488" s="15"/>
      <c r="T488" s="14"/>
      <c r="U488" s="23" t="str">
        <f t="shared" si="28"/>
        <v/>
      </c>
      <c r="V488" s="23" t="str">
        <f t="shared" si="29"/>
        <v/>
      </c>
      <c r="W488" s="24" t="str">
        <f>IF(B488="","",COUNTIFS(Constatări!$B$5:$B$1004,B488,Constatări!$K$5:$K$1004,"&lt;&gt;Remediat"))</f>
        <v/>
      </c>
      <c r="X488" s="25" t="str">
        <f t="shared" si="30"/>
        <v/>
      </c>
      <c r="Y488" s="25" t="str">
        <f t="shared" si="31"/>
        <v/>
      </c>
      <c r="Z488" s="24" t="str">
        <f>IF(B488="","",COUNTIFS(Comisia!$B$5:$B$1004,B488,Comisia!$D$5:$D$1004,"&lt;&gt;Invitat"))</f>
        <v/>
      </c>
      <c r="AA488" s="17" t="str">
        <f>IF(B488="","",TRIM(IF(COUNTIF($B$5:$B$504,B488)&gt;1,"Număr dublat. ","")&amp;IF(OR(E488="",J488=""),"Completează lucrarea și executantul. ","")&amp;IF(COUNTIFS(Comisia!$B$5:$B$1004,B488,Comisia!$D$5:$D$1004,"Președinte")&lt;&gt;1,"Comisia trebuie să aibă un președinte. ","")&amp;IF(AND(K488&lt;&gt;"",D488="La terminarea lucrărilor",N(Z488)&lt;3),"Comisia are mai puțin de 3 membri (HG 343/2017, art. 11). ","")&amp;IF(AND(Q488="Admisă",COUNTIFS(Constatări!$B$5:$B$1004,B488,Constatări!$K$5:$K$1004,"&lt;&gt;Remediat",Constatări!$F$5:$F$1004,"&lt;&gt;Minoră")&gt;0),"Recepția nu poate fi admisă cu defecte care afectează utilizarea nerezolvate (art. 18). ","")&amp;IF(AND(D488="De suspendare a recepției",Q488&lt;&gt;"Suspendată"),"La un PV de suspendare, decizia este «Suspendată». ","")&amp;IF(AND(Q488&lt;&gt;"",Q488&lt;&gt;"Suspendată",NOT(ISNUMBER(R488)),ISNUMBER(C488),Azi&gt;C488+3),"Investitorul nu a aprobat decizia în 3 zile (art. 19). ","")&amp;IF(AND(ISNUMBER(R488),ISNUMBER(C488),R488&gt;C488+3),"Aprobarea investitorului a venit după 3 zile. ","")&amp;IF(AND(Q488="Admisă",N(W488)&gt;0),N(W488)&amp;" constatări încă deschise: urmărește remedierea. ","")&amp;IF(AND(ISNUMBER(Y488),Azi&gt;=N(X488)-60,Azi&lt;=N(Y488)),"Garanția expiră: organizează recepția finală până la "&amp;RIGHT("0"&amp;DAY(Y488),2)&amp;"."&amp;RIGHT("0"&amp;MONTH(Y488),2)&amp;"."&amp;YEAR(Y488)&amp;". ","")))</f>
        <v/>
      </c>
    </row>
    <row r="489" spans="2:27" x14ac:dyDescent="0.2">
      <c r="B489" s="18"/>
      <c r="C489" s="19"/>
      <c r="D489" s="14"/>
      <c r="E489" s="14"/>
      <c r="F489" s="14"/>
      <c r="G489" s="14"/>
      <c r="H489" s="14"/>
      <c r="I489" s="14"/>
      <c r="J489" s="14"/>
      <c r="K489" s="14"/>
      <c r="L489" s="19"/>
      <c r="M489" s="19"/>
      <c r="N489" s="14"/>
      <c r="O489" s="20"/>
      <c r="P489" s="21"/>
      <c r="Q489" s="22"/>
      <c r="R489" s="19"/>
      <c r="S489" s="15"/>
      <c r="T489" s="14"/>
      <c r="U489" s="23" t="str">
        <f t="shared" si="28"/>
        <v/>
      </c>
      <c r="V489" s="23" t="str">
        <f t="shared" si="29"/>
        <v/>
      </c>
      <c r="W489" s="24" t="str">
        <f>IF(B489="","",COUNTIFS(Constatări!$B$5:$B$1004,B489,Constatări!$K$5:$K$1004,"&lt;&gt;Remediat"))</f>
        <v/>
      </c>
      <c r="X489" s="25" t="str">
        <f t="shared" si="30"/>
        <v/>
      </c>
      <c r="Y489" s="25" t="str">
        <f t="shared" si="31"/>
        <v/>
      </c>
      <c r="Z489" s="24" t="str">
        <f>IF(B489="","",COUNTIFS(Comisia!$B$5:$B$1004,B489,Comisia!$D$5:$D$1004,"&lt;&gt;Invitat"))</f>
        <v/>
      </c>
      <c r="AA489" s="17" t="str">
        <f>IF(B489="","",TRIM(IF(COUNTIF($B$5:$B$504,B489)&gt;1,"Număr dublat. ","")&amp;IF(OR(E489="",J489=""),"Completează lucrarea și executantul. ","")&amp;IF(COUNTIFS(Comisia!$B$5:$B$1004,B489,Comisia!$D$5:$D$1004,"Președinte")&lt;&gt;1,"Comisia trebuie să aibă un președinte. ","")&amp;IF(AND(K489&lt;&gt;"",D489="La terminarea lucrărilor",N(Z489)&lt;3),"Comisia are mai puțin de 3 membri (HG 343/2017, art. 11). ","")&amp;IF(AND(Q489="Admisă",COUNTIFS(Constatări!$B$5:$B$1004,B489,Constatări!$K$5:$K$1004,"&lt;&gt;Remediat",Constatări!$F$5:$F$1004,"&lt;&gt;Minoră")&gt;0),"Recepția nu poate fi admisă cu defecte care afectează utilizarea nerezolvate (art. 18). ","")&amp;IF(AND(D489="De suspendare a recepției",Q489&lt;&gt;"Suspendată"),"La un PV de suspendare, decizia este «Suspendată». ","")&amp;IF(AND(Q489&lt;&gt;"",Q489&lt;&gt;"Suspendată",NOT(ISNUMBER(R489)),ISNUMBER(C489),Azi&gt;C489+3),"Investitorul nu a aprobat decizia în 3 zile (art. 19). ","")&amp;IF(AND(ISNUMBER(R489),ISNUMBER(C489),R489&gt;C489+3),"Aprobarea investitorului a venit după 3 zile. ","")&amp;IF(AND(Q489="Admisă",N(W489)&gt;0),N(W489)&amp;" constatări încă deschise: urmărește remedierea. ","")&amp;IF(AND(ISNUMBER(Y489),Azi&gt;=N(X489)-60,Azi&lt;=N(Y489)),"Garanția expiră: organizează recepția finală până la "&amp;RIGHT("0"&amp;DAY(Y489),2)&amp;"."&amp;RIGHT("0"&amp;MONTH(Y489),2)&amp;"."&amp;YEAR(Y489)&amp;". ","")))</f>
        <v/>
      </c>
    </row>
    <row r="490" spans="2:27" x14ac:dyDescent="0.2">
      <c r="B490" s="18"/>
      <c r="C490" s="19"/>
      <c r="D490" s="14"/>
      <c r="E490" s="14"/>
      <c r="F490" s="14"/>
      <c r="G490" s="14"/>
      <c r="H490" s="14"/>
      <c r="I490" s="14"/>
      <c r="J490" s="14"/>
      <c r="K490" s="14"/>
      <c r="L490" s="19"/>
      <c r="M490" s="19"/>
      <c r="N490" s="14"/>
      <c r="O490" s="20"/>
      <c r="P490" s="21"/>
      <c r="Q490" s="22"/>
      <c r="R490" s="19"/>
      <c r="S490" s="15"/>
      <c r="T490" s="14"/>
      <c r="U490" s="23" t="str">
        <f t="shared" si="28"/>
        <v/>
      </c>
      <c r="V490" s="23" t="str">
        <f t="shared" si="29"/>
        <v/>
      </c>
      <c r="W490" s="24" t="str">
        <f>IF(B490="","",COUNTIFS(Constatări!$B$5:$B$1004,B490,Constatări!$K$5:$K$1004,"&lt;&gt;Remediat"))</f>
        <v/>
      </c>
      <c r="X490" s="25" t="str">
        <f t="shared" si="30"/>
        <v/>
      </c>
      <c r="Y490" s="25" t="str">
        <f t="shared" si="31"/>
        <v/>
      </c>
      <c r="Z490" s="24" t="str">
        <f>IF(B490="","",COUNTIFS(Comisia!$B$5:$B$1004,B490,Comisia!$D$5:$D$1004,"&lt;&gt;Invitat"))</f>
        <v/>
      </c>
      <c r="AA490" s="17" t="str">
        <f>IF(B490="","",TRIM(IF(COUNTIF($B$5:$B$504,B490)&gt;1,"Număr dublat. ","")&amp;IF(OR(E490="",J490=""),"Completează lucrarea și executantul. ","")&amp;IF(COUNTIFS(Comisia!$B$5:$B$1004,B490,Comisia!$D$5:$D$1004,"Președinte")&lt;&gt;1,"Comisia trebuie să aibă un președinte. ","")&amp;IF(AND(K490&lt;&gt;"",D490="La terminarea lucrărilor",N(Z490)&lt;3),"Comisia are mai puțin de 3 membri (HG 343/2017, art. 11). ","")&amp;IF(AND(Q490="Admisă",COUNTIFS(Constatări!$B$5:$B$1004,B490,Constatări!$K$5:$K$1004,"&lt;&gt;Remediat",Constatări!$F$5:$F$1004,"&lt;&gt;Minoră")&gt;0),"Recepția nu poate fi admisă cu defecte care afectează utilizarea nerezolvate (art. 18). ","")&amp;IF(AND(D490="De suspendare a recepției",Q490&lt;&gt;"Suspendată"),"La un PV de suspendare, decizia este «Suspendată». ","")&amp;IF(AND(Q490&lt;&gt;"",Q490&lt;&gt;"Suspendată",NOT(ISNUMBER(R490)),ISNUMBER(C490),Azi&gt;C490+3),"Investitorul nu a aprobat decizia în 3 zile (art. 19). ","")&amp;IF(AND(ISNUMBER(R490),ISNUMBER(C490),R490&gt;C490+3),"Aprobarea investitorului a venit după 3 zile. ","")&amp;IF(AND(Q490="Admisă",N(W490)&gt;0),N(W490)&amp;" constatări încă deschise: urmărește remedierea. ","")&amp;IF(AND(ISNUMBER(Y490),Azi&gt;=N(X490)-60,Azi&lt;=N(Y490)),"Garanția expiră: organizează recepția finală până la "&amp;RIGHT("0"&amp;DAY(Y490),2)&amp;"."&amp;RIGHT("0"&amp;MONTH(Y490),2)&amp;"."&amp;YEAR(Y490)&amp;". ","")))</f>
        <v/>
      </c>
    </row>
    <row r="491" spans="2:27" x14ac:dyDescent="0.2">
      <c r="B491" s="18"/>
      <c r="C491" s="19"/>
      <c r="D491" s="14"/>
      <c r="E491" s="14"/>
      <c r="F491" s="14"/>
      <c r="G491" s="14"/>
      <c r="H491" s="14"/>
      <c r="I491" s="14"/>
      <c r="J491" s="14"/>
      <c r="K491" s="14"/>
      <c r="L491" s="19"/>
      <c r="M491" s="19"/>
      <c r="N491" s="14"/>
      <c r="O491" s="20"/>
      <c r="P491" s="21"/>
      <c r="Q491" s="22"/>
      <c r="R491" s="19"/>
      <c r="S491" s="15"/>
      <c r="T491" s="14"/>
      <c r="U491" s="23" t="str">
        <f t="shared" si="28"/>
        <v/>
      </c>
      <c r="V491" s="23" t="str">
        <f t="shared" si="29"/>
        <v/>
      </c>
      <c r="W491" s="24" t="str">
        <f>IF(B491="","",COUNTIFS(Constatări!$B$5:$B$1004,B491,Constatări!$K$5:$K$1004,"&lt;&gt;Remediat"))</f>
        <v/>
      </c>
      <c r="X491" s="25" t="str">
        <f t="shared" si="30"/>
        <v/>
      </c>
      <c r="Y491" s="25" t="str">
        <f t="shared" si="31"/>
        <v/>
      </c>
      <c r="Z491" s="24" t="str">
        <f>IF(B491="","",COUNTIFS(Comisia!$B$5:$B$1004,B491,Comisia!$D$5:$D$1004,"&lt;&gt;Invitat"))</f>
        <v/>
      </c>
      <c r="AA491" s="17" t="str">
        <f>IF(B491="","",TRIM(IF(COUNTIF($B$5:$B$504,B491)&gt;1,"Număr dublat. ","")&amp;IF(OR(E491="",J491=""),"Completează lucrarea și executantul. ","")&amp;IF(COUNTIFS(Comisia!$B$5:$B$1004,B491,Comisia!$D$5:$D$1004,"Președinte")&lt;&gt;1,"Comisia trebuie să aibă un președinte. ","")&amp;IF(AND(K491&lt;&gt;"",D491="La terminarea lucrărilor",N(Z491)&lt;3),"Comisia are mai puțin de 3 membri (HG 343/2017, art. 11). ","")&amp;IF(AND(Q491="Admisă",COUNTIFS(Constatări!$B$5:$B$1004,B491,Constatări!$K$5:$K$1004,"&lt;&gt;Remediat",Constatări!$F$5:$F$1004,"&lt;&gt;Minoră")&gt;0),"Recepția nu poate fi admisă cu defecte care afectează utilizarea nerezolvate (art. 18). ","")&amp;IF(AND(D491="De suspendare a recepției",Q491&lt;&gt;"Suspendată"),"La un PV de suspendare, decizia este «Suspendată». ","")&amp;IF(AND(Q491&lt;&gt;"",Q491&lt;&gt;"Suspendată",NOT(ISNUMBER(R491)),ISNUMBER(C491),Azi&gt;C491+3),"Investitorul nu a aprobat decizia în 3 zile (art. 19). ","")&amp;IF(AND(ISNUMBER(R491),ISNUMBER(C491),R491&gt;C491+3),"Aprobarea investitorului a venit după 3 zile. ","")&amp;IF(AND(Q491="Admisă",N(W491)&gt;0),N(W491)&amp;" constatări încă deschise: urmărește remedierea. ","")&amp;IF(AND(ISNUMBER(Y491),Azi&gt;=N(X491)-60,Azi&lt;=N(Y491)),"Garanția expiră: organizează recepția finală până la "&amp;RIGHT("0"&amp;DAY(Y491),2)&amp;"."&amp;RIGHT("0"&amp;MONTH(Y491),2)&amp;"."&amp;YEAR(Y491)&amp;". ","")))</f>
        <v/>
      </c>
    </row>
    <row r="492" spans="2:27" x14ac:dyDescent="0.2">
      <c r="B492" s="18"/>
      <c r="C492" s="19"/>
      <c r="D492" s="14"/>
      <c r="E492" s="14"/>
      <c r="F492" s="14"/>
      <c r="G492" s="14"/>
      <c r="H492" s="14"/>
      <c r="I492" s="14"/>
      <c r="J492" s="14"/>
      <c r="K492" s="14"/>
      <c r="L492" s="19"/>
      <c r="M492" s="19"/>
      <c r="N492" s="14"/>
      <c r="O492" s="20"/>
      <c r="P492" s="21"/>
      <c r="Q492" s="22"/>
      <c r="R492" s="19"/>
      <c r="S492" s="15"/>
      <c r="T492" s="14"/>
      <c r="U492" s="23" t="str">
        <f t="shared" si="28"/>
        <v/>
      </c>
      <c r="V492" s="23" t="str">
        <f t="shared" si="29"/>
        <v/>
      </c>
      <c r="W492" s="24" t="str">
        <f>IF(B492="","",COUNTIFS(Constatări!$B$5:$B$1004,B492,Constatări!$K$5:$K$1004,"&lt;&gt;Remediat"))</f>
        <v/>
      </c>
      <c r="X492" s="25" t="str">
        <f t="shared" si="30"/>
        <v/>
      </c>
      <c r="Y492" s="25" t="str">
        <f t="shared" si="31"/>
        <v/>
      </c>
      <c r="Z492" s="24" t="str">
        <f>IF(B492="","",COUNTIFS(Comisia!$B$5:$B$1004,B492,Comisia!$D$5:$D$1004,"&lt;&gt;Invitat"))</f>
        <v/>
      </c>
      <c r="AA492" s="17" t="str">
        <f>IF(B492="","",TRIM(IF(COUNTIF($B$5:$B$504,B492)&gt;1,"Număr dublat. ","")&amp;IF(OR(E492="",J492=""),"Completează lucrarea și executantul. ","")&amp;IF(COUNTIFS(Comisia!$B$5:$B$1004,B492,Comisia!$D$5:$D$1004,"Președinte")&lt;&gt;1,"Comisia trebuie să aibă un președinte. ","")&amp;IF(AND(K492&lt;&gt;"",D492="La terminarea lucrărilor",N(Z492)&lt;3),"Comisia are mai puțin de 3 membri (HG 343/2017, art. 11). ","")&amp;IF(AND(Q492="Admisă",COUNTIFS(Constatări!$B$5:$B$1004,B492,Constatări!$K$5:$K$1004,"&lt;&gt;Remediat",Constatări!$F$5:$F$1004,"&lt;&gt;Minoră")&gt;0),"Recepția nu poate fi admisă cu defecte care afectează utilizarea nerezolvate (art. 18). ","")&amp;IF(AND(D492="De suspendare a recepției",Q492&lt;&gt;"Suspendată"),"La un PV de suspendare, decizia este «Suspendată». ","")&amp;IF(AND(Q492&lt;&gt;"",Q492&lt;&gt;"Suspendată",NOT(ISNUMBER(R492)),ISNUMBER(C492),Azi&gt;C492+3),"Investitorul nu a aprobat decizia în 3 zile (art. 19). ","")&amp;IF(AND(ISNUMBER(R492),ISNUMBER(C492),R492&gt;C492+3),"Aprobarea investitorului a venit după 3 zile. ","")&amp;IF(AND(Q492="Admisă",N(W492)&gt;0),N(W492)&amp;" constatări încă deschise: urmărește remedierea. ","")&amp;IF(AND(ISNUMBER(Y492),Azi&gt;=N(X492)-60,Azi&lt;=N(Y492)),"Garanția expiră: organizează recepția finală până la "&amp;RIGHT("0"&amp;DAY(Y492),2)&amp;"."&amp;RIGHT("0"&amp;MONTH(Y492),2)&amp;"."&amp;YEAR(Y492)&amp;". ","")))</f>
        <v/>
      </c>
    </row>
    <row r="493" spans="2:27" x14ac:dyDescent="0.2">
      <c r="B493" s="18"/>
      <c r="C493" s="19"/>
      <c r="D493" s="14"/>
      <c r="E493" s="14"/>
      <c r="F493" s="14"/>
      <c r="G493" s="14"/>
      <c r="H493" s="14"/>
      <c r="I493" s="14"/>
      <c r="J493" s="14"/>
      <c r="K493" s="14"/>
      <c r="L493" s="19"/>
      <c r="M493" s="19"/>
      <c r="N493" s="14"/>
      <c r="O493" s="20"/>
      <c r="P493" s="21"/>
      <c r="Q493" s="22"/>
      <c r="R493" s="19"/>
      <c r="S493" s="15"/>
      <c r="T493" s="14"/>
      <c r="U493" s="23" t="str">
        <f t="shared" si="28"/>
        <v/>
      </c>
      <c r="V493" s="23" t="str">
        <f t="shared" si="29"/>
        <v/>
      </c>
      <c r="W493" s="24" t="str">
        <f>IF(B493="","",COUNTIFS(Constatări!$B$5:$B$1004,B493,Constatări!$K$5:$K$1004,"&lt;&gt;Remediat"))</f>
        <v/>
      </c>
      <c r="X493" s="25" t="str">
        <f t="shared" si="30"/>
        <v/>
      </c>
      <c r="Y493" s="25" t="str">
        <f t="shared" si="31"/>
        <v/>
      </c>
      <c r="Z493" s="24" t="str">
        <f>IF(B493="","",COUNTIFS(Comisia!$B$5:$B$1004,B493,Comisia!$D$5:$D$1004,"&lt;&gt;Invitat"))</f>
        <v/>
      </c>
      <c r="AA493" s="17" t="str">
        <f>IF(B493="","",TRIM(IF(COUNTIF($B$5:$B$504,B493)&gt;1,"Număr dublat. ","")&amp;IF(OR(E493="",J493=""),"Completează lucrarea și executantul. ","")&amp;IF(COUNTIFS(Comisia!$B$5:$B$1004,B493,Comisia!$D$5:$D$1004,"Președinte")&lt;&gt;1,"Comisia trebuie să aibă un președinte. ","")&amp;IF(AND(K493&lt;&gt;"",D493="La terminarea lucrărilor",N(Z493)&lt;3),"Comisia are mai puțin de 3 membri (HG 343/2017, art. 11). ","")&amp;IF(AND(Q493="Admisă",COUNTIFS(Constatări!$B$5:$B$1004,B493,Constatări!$K$5:$K$1004,"&lt;&gt;Remediat",Constatări!$F$5:$F$1004,"&lt;&gt;Minoră")&gt;0),"Recepția nu poate fi admisă cu defecte care afectează utilizarea nerezolvate (art. 18). ","")&amp;IF(AND(D493="De suspendare a recepției",Q493&lt;&gt;"Suspendată"),"La un PV de suspendare, decizia este «Suspendată». ","")&amp;IF(AND(Q493&lt;&gt;"",Q493&lt;&gt;"Suspendată",NOT(ISNUMBER(R493)),ISNUMBER(C493),Azi&gt;C493+3),"Investitorul nu a aprobat decizia în 3 zile (art. 19). ","")&amp;IF(AND(ISNUMBER(R493),ISNUMBER(C493),R493&gt;C493+3),"Aprobarea investitorului a venit după 3 zile. ","")&amp;IF(AND(Q493="Admisă",N(W493)&gt;0),N(W493)&amp;" constatări încă deschise: urmărește remedierea. ","")&amp;IF(AND(ISNUMBER(Y493),Azi&gt;=N(X493)-60,Azi&lt;=N(Y493)),"Garanția expiră: organizează recepția finală până la "&amp;RIGHT("0"&amp;DAY(Y493),2)&amp;"."&amp;RIGHT("0"&amp;MONTH(Y493),2)&amp;"."&amp;YEAR(Y493)&amp;". ","")))</f>
        <v/>
      </c>
    </row>
    <row r="494" spans="2:27" x14ac:dyDescent="0.2">
      <c r="B494" s="18"/>
      <c r="C494" s="19"/>
      <c r="D494" s="14"/>
      <c r="E494" s="14"/>
      <c r="F494" s="14"/>
      <c r="G494" s="14"/>
      <c r="H494" s="14"/>
      <c r="I494" s="14"/>
      <c r="J494" s="14"/>
      <c r="K494" s="14"/>
      <c r="L494" s="19"/>
      <c r="M494" s="19"/>
      <c r="N494" s="14"/>
      <c r="O494" s="20"/>
      <c r="P494" s="21"/>
      <c r="Q494" s="22"/>
      <c r="R494" s="19"/>
      <c r="S494" s="15"/>
      <c r="T494" s="14"/>
      <c r="U494" s="23" t="str">
        <f t="shared" si="28"/>
        <v/>
      </c>
      <c r="V494" s="23" t="str">
        <f t="shared" si="29"/>
        <v/>
      </c>
      <c r="W494" s="24" t="str">
        <f>IF(B494="","",COUNTIFS(Constatări!$B$5:$B$1004,B494,Constatări!$K$5:$K$1004,"&lt;&gt;Remediat"))</f>
        <v/>
      </c>
      <c r="X494" s="25" t="str">
        <f t="shared" si="30"/>
        <v/>
      </c>
      <c r="Y494" s="25" t="str">
        <f t="shared" si="31"/>
        <v/>
      </c>
      <c r="Z494" s="24" t="str">
        <f>IF(B494="","",COUNTIFS(Comisia!$B$5:$B$1004,B494,Comisia!$D$5:$D$1004,"&lt;&gt;Invitat"))</f>
        <v/>
      </c>
      <c r="AA494" s="17" t="str">
        <f>IF(B494="","",TRIM(IF(COUNTIF($B$5:$B$504,B494)&gt;1,"Număr dublat. ","")&amp;IF(OR(E494="",J494=""),"Completează lucrarea și executantul. ","")&amp;IF(COUNTIFS(Comisia!$B$5:$B$1004,B494,Comisia!$D$5:$D$1004,"Președinte")&lt;&gt;1,"Comisia trebuie să aibă un președinte. ","")&amp;IF(AND(K494&lt;&gt;"",D494="La terminarea lucrărilor",N(Z494)&lt;3),"Comisia are mai puțin de 3 membri (HG 343/2017, art. 11). ","")&amp;IF(AND(Q494="Admisă",COUNTIFS(Constatări!$B$5:$B$1004,B494,Constatări!$K$5:$K$1004,"&lt;&gt;Remediat",Constatări!$F$5:$F$1004,"&lt;&gt;Minoră")&gt;0),"Recepția nu poate fi admisă cu defecte care afectează utilizarea nerezolvate (art. 18). ","")&amp;IF(AND(D494="De suspendare a recepției",Q494&lt;&gt;"Suspendată"),"La un PV de suspendare, decizia este «Suspendată». ","")&amp;IF(AND(Q494&lt;&gt;"",Q494&lt;&gt;"Suspendată",NOT(ISNUMBER(R494)),ISNUMBER(C494),Azi&gt;C494+3),"Investitorul nu a aprobat decizia în 3 zile (art. 19). ","")&amp;IF(AND(ISNUMBER(R494),ISNUMBER(C494),R494&gt;C494+3),"Aprobarea investitorului a venit după 3 zile. ","")&amp;IF(AND(Q494="Admisă",N(W494)&gt;0),N(W494)&amp;" constatări încă deschise: urmărește remedierea. ","")&amp;IF(AND(ISNUMBER(Y494),Azi&gt;=N(X494)-60,Azi&lt;=N(Y494)),"Garanția expiră: organizează recepția finală până la "&amp;RIGHT("0"&amp;DAY(Y494),2)&amp;"."&amp;RIGHT("0"&amp;MONTH(Y494),2)&amp;"."&amp;YEAR(Y494)&amp;". ","")))</f>
        <v/>
      </c>
    </row>
    <row r="495" spans="2:27" x14ac:dyDescent="0.2">
      <c r="B495" s="18"/>
      <c r="C495" s="19"/>
      <c r="D495" s="14"/>
      <c r="E495" s="14"/>
      <c r="F495" s="14"/>
      <c r="G495" s="14"/>
      <c r="H495" s="14"/>
      <c r="I495" s="14"/>
      <c r="J495" s="14"/>
      <c r="K495" s="14"/>
      <c r="L495" s="19"/>
      <c r="M495" s="19"/>
      <c r="N495" s="14"/>
      <c r="O495" s="20"/>
      <c r="P495" s="21"/>
      <c r="Q495" s="22"/>
      <c r="R495" s="19"/>
      <c r="S495" s="15"/>
      <c r="T495" s="14"/>
      <c r="U495" s="23" t="str">
        <f t="shared" si="28"/>
        <v/>
      </c>
      <c r="V495" s="23" t="str">
        <f t="shared" si="29"/>
        <v/>
      </c>
      <c r="W495" s="24" t="str">
        <f>IF(B495="","",COUNTIFS(Constatări!$B$5:$B$1004,B495,Constatări!$K$5:$K$1004,"&lt;&gt;Remediat"))</f>
        <v/>
      </c>
      <c r="X495" s="25" t="str">
        <f t="shared" si="30"/>
        <v/>
      </c>
      <c r="Y495" s="25" t="str">
        <f t="shared" si="31"/>
        <v/>
      </c>
      <c r="Z495" s="24" t="str">
        <f>IF(B495="","",COUNTIFS(Comisia!$B$5:$B$1004,B495,Comisia!$D$5:$D$1004,"&lt;&gt;Invitat"))</f>
        <v/>
      </c>
      <c r="AA495" s="17" t="str">
        <f>IF(B495="","",TRIM(IF(COUNTIF($B$5:$B$504,B495)&gt;1,"Număr dublat. ","")&amp;IF(OR(E495="",J495=""),"Completează lucrarea și executantul. ","")&amp;IF(COUNTIFS(Comisia!$B$5:$B$1004,B495,Comisia!$D$5:$D$1004,"Președinte")&lt;&gt;1,"Comisia trebuie să aibă un președinte. ","")&amp;IF(AND(K495&lt;&gt;"",D495="La terminarea lucrărilor",N(Z495)&lt;3),"Comisia are mai puțin de 3 membri (HG 343/2017, art. 11). ","")&amp;IF(AND(Q495="Admisă",COUNTIFS(Constatări!$B$5:$B$1004,B495,Constatări!$K$5:$K$1004,"&lt;&gt;Remediat",Constatări!$F$5:$F$1004,"&lt;&gt;Minoră")&gt;0),"Recepția nu poate fi admisă cu defecte care afectează utilizarea nerezolvate (art. 18). ","")&amp;IF(AND(D495="De suspendare a recepției",Q495&lt;&gt;"Suspendată"),"La un PV de suspendare, decizia este «Suspendată». ","")&amp;IF(AND(Q495&lt;&gt;"",Q495&lt;&gt;"Suspendată",NOT(ISNUMBER(R495)),ISNUMBER(C495),Azi&gt;C495+3),"Investitorul nu a aprobat decizia în 3 zile (art. 19). ","")&amp;IF(AND(ISNUMBER(R495),ISNUMBER(C495),R495&gt;C495+3),"Aprobarea investitorului a venit după 3 zile. ","")&amp;IF(AND(Q495="Admisă",N(W495)&gt;0),N(W495)&amp;" constatări încă deschise: urmărește remedierea. ","")&amp;IF(AND(ISNUMBER(Y495),Azi&gt;=N(X495)-60,Azi&lt;=N(Y495)),"Garanția expiră: organizează recepția finală până la "&amp;RIGHT("0"&amp;DAY(Y495),2)&amp;"."&amp;RIGHT("0"&amp;MONTH(Y495),2)&amp;"."&amp;YEAR(Y495)&amp;". ","")))</f>
        <v/>
      </c>
    </row>
    <row r="496" spans="2:27" x14ac:dyDescent="0.2">
      <c r="B496" s="18"/>
      <c r="C496" s="19"/>
      <c r="D496" s="14"/>
      <c r="E496" s="14"/>
      <c r="F496" s="14"/>
      <c r="G496" s="14"/>
      <c r="H496" s="14"/>
      <c r="I496" s="14"/>
      <c r="J496" s="14"/>
      <c r="K496" s="14"/>
      <c r="L496" s="19"/>
      <c r="M496" s="19"/>
      <c r="N496" s="14"/>
      <c r="O496" s="20"/>
      <c r="P496" s="21"/>
      <c r="Q496" s="22"/>
      <c r="R496" s="19"/>
      <c r="S496" s="15"/>
      <c r="T496" s="14"/>
      <c r="U496" s="23" t="str">
        <f t="shared" si="28"/>
        <v/>
      </c>
      <c r="V496" s="23" t="str">
        <f t="shared" si="29"/>
        <v/>
      </c>
      <c r="W496" s="24" t="str">
        <f>IF(B496="","",COUNTIFS(Constatări!$B$5:$B$1004,B496,Constatări!$K$5:$K$1004,"&lt;&gt;Remediat"))</f>
        <v/>
      </c>
      <c r="X496" s="25" t="str">
        <f t="shared" si="30"/>
        <v/>
      </c>
      <c r="Y496" s="25" t="str">
        <f t="shared" si="31"/>
        <v/>
      </c>
      <c r="Z496" s="24" t="str">
        <f>IF(B496="","",COUNTIFS(Comisia!$B$5:$B$1004,B496,Comisia!$D$5:$D$1004,"&lt;&gt;Invitat"))</f>
        <v/>
      </c>
      <c r="AA496" s="17" t="str">
        <f>IF(B496="","",TRIM(IF(COUNTIF($B$5:$B$504,B496)&gt;1,"Număr dublat. ","")&amp;IF(OR(E496="",J496=""),"Completează lucrarea și executantul. ","")&amp;IF(COUNTIFS(Comisia!$B$5:$B$1004,B496,Comisia!$D$5:$D$1004,"Președinte")&lt;&gt;1,"Comisia trebuie să aibă un președinte. ","")&amp;IF(AND(K496&lt;&gt;"",D496="La terminarea lucrărilor",N(Z496)&lt;3),"Comisia are mai puțin de 3 membri (HG 343/2017, art. 11). ","")&amp;IF(AND(Q496="Admisă",COUNTIFS(Constatări!$B$5:$B$1004,B496,Constatări!$K$5:$K$1004,"&lt;&gt;Remediat",Constatări!$F$5:$F$1004,"&lt;&gt;Minoră")&gt;0),"Recepția nu poate fi admisă cu defecte care afectează utilizarea nerezolvate (art. 18). ","")&amp;IF(AND(D496="De suspendare a recepției",Q496&lt;&gt;"Suspendată"),"La un PV de suspendare, decizia este «Suspendată». ","")&amp;IF(AND(Q496&lt;&gt;"",Q496&lt;&gt;"Suspendată",NOT(ISNUMBER(R496)),ISNUMBER(C496),Azi&gt;C496+3),"Investitorul nu a aprobat decizia în 3 zile (art. 19). ","")&amp;IF(AND(ISNUMBER(R496),ISNUMBER(C496),R496&gt;C496+3),"Aprobarea investitorului a venit după 3 zile. ","")&amp;IF(AND(Q496="Admisă",N(W496)&gt;0),N(W496)&amp;" constatări încă deschise: urmărește remedierea. ","")&amp;IF(AND(ISNUMBER(Y496),Azi&gt;=N(X496)-60,Azi&lt;=N(Y496)),"Garanția expiră: organizează recepția finală până la "&amp;RIGHT("0"&amp;DAY(Y496),2)&amp;"."&amp;RIGHT("0"&amp;MONTH(Y496),2)&amp;"."&amp;YEAR(Y496)&amp;". ","")))</f>
        <v/>
      </c>
    </row>
    <row r="497" spans="2:27" x14ac:dyDescent="0.2">
      <c r="B497" s="18"/>
      <c r="C497" s="19"/>
      <c r="D497" s="14"/>
      <c r="E497" s="14"/>
      <c r="F497" s="14"/>
      <c r="G497" s="14"/>
      <c r="H497" s="14"/>
      <c r="I497" s="14"/>
      <c r="J497" s="14"/>
      <c r="K497" s="14"/>
      <c r="L497" s="19"/>
      <c r="M497" s="19"/>
      <c r="N497" s="14"/>
      <c r="O497" s="20"/>
      <c r="P497" s="21"/>
      <c r="Q497" s="22"/>
      <c r="R497" s="19"/>
      <c r="S497" s="15"/>
      <c r="T497" s="14"/>
      <c r="U497" s="23" t="str">
        <f t="shared" si="28"/>
        <v/>
      </c>
      <c r="V497" s="23" t="str">
        <f t="shared" si="29"/>
        <v/>
      </c>
      <c r="W497" s="24" t="str">
        <f>IF(B497="","",COUNTIFS(Constatări!$B$5:$B$1004,B497,Constatări!$K$5:$K$1004,"&lt;&gt;Remediat"))</f>
        <v/>
      </c>
      <c r="X497" s="25" t="str">
        <f t="shared" si="30"/>
        <v/>
      </c>
      <c r="Y497" s="25" t="str">
        <f t="shared" si="31"/>
        <v/>
      </c>
      <c r="Z497" s="24" t="str">
        <f>IF(B497="","",COUNTIFS(Comisia!$B$5:$B$1004,B497,Comisia!$D$5:$D$1004,"&lt;&gt;Invitat"))</f>
        <v/>
      </c>
      <c r="AA497" s="17" t="str">
        <f>IF(B497="","",TRIM(IF(COUNTIF($B$5:$B$504,B497)&gt;1,"Număr dublat. ","")&amp;IF(OR(E497="",J497=""),"Completează lucrarea și executantul. ","")&amp;IF(COUNTIFS(Comisia!$B$5:$B$1004,B497,Comisia!$D$5:$D$1004,"Președinte")&lt;&gt;1,"Comisia trebuie să aibă un președinte. ","")&amp;IF(AND(K497&lt;&gt;"",D497="La terminarea lucrărilor",N(Z497)&lt;3),"Comisia are mai puțin de 3 membri (HG 343/2017, art. 11). ","")&amp;IF(AND(Q497="Admisă",COUNTIFS(Constatări!$B$5:$B$1004,B497,Constatări!$K$5:$K$1004,"&lt;&gt;Remediat",Constatări!$F$5:$F$1004,"&lt;&gt;Minoră")&gt;0),"Recepția nu poate fi admisă cu defecte care afectează utilizarea nerezolvate (art. 18). ","")&amp;IF(AND(D497="De suspendare a recepției",Q497&lt;&gt;"Suspendată"),"La un PV de suspendare, decizia este «Suspendată». ","")&amp;IF(AND(Q497&lt;&gt;"",Q497&lt;&gt;"Suspendată",NOT(ISNUMBER(R497)),ISNUMBER(C497),Azi&gt;C497+3),"Investitorul nu a aprobat decizia în 3 zile (art. 19). ","")&amp;IF(AND(ISNUMBER(R497),ISNUMBER(C497),R497&gt;C497+3),"Aprobarea investitorului a venit după 3 zile. ","")&amp;IF(AND(Q497="Admisă",N(W497)&gt;0),N(W497)&amp;" constatări încă deschise: urmărește remedierea. ","")&amp;IF(AND(ISNUMBER(Y497),Azi&gt;=N(X497)-60,Azi&lt;=N(Y497)),"Garanția expiră: organizează recepția finală până la "&amp;RIGHT("0"&amp;DAY(Y497),2)&amp;"."&amp;RIGHT("0"&amp;MONTH(Y497),2)&amp;"."&amp;YEAR(Y497)&amp;". ","")))</f>
        <v/>
      </c>
    </row>
    <row r="498" spans="2:27" x14ac:dyDescent="0.2">
      <c r="B498" s="18"/>
      <c r="C498" s="19"/>
      <c r="D498" s="14"/>
      <c r="E498" s="14"/>
      <c r="F498" s="14"/>
      <c r="G498" s="14"/>
      <c r="H498" s="14"/>
      <c r="I498" s="14"/>
      <c r="J498" s="14"/>
      <c r="K498" s="14"/>
      <c r="L498" s="19"/>
      <c r="M498" s="19"/>
      <c r="N498" s="14"/>
      <c r="O498" s="20"/>
      <c r="P498" s="21"/>
      <c r="Q498" s="22"/>
      <c r="R498" s="19"/>
      <c r="S498" s="15"/>
      <c r="T498" s="14"/>
      <c r="U498" s="23" t="str">
        <f t="shared" si="28"/>
        <v/>
      </c>
      <c r="V498" s="23" t="str">
        <f t="shared" si="29"/>
        <v/>
      </c>
      <c r="W498" s="24" t="str">
        <f>IF(B498="","",COUNTIFS(Constatări!$B$5:$B$1004,B498,Constatări!$K$5:$K$1004,"&lt;&gt;Remediat"))</f>
        <v/>
      </c>
      <c r="X498" s="25" t="str">
        <f t="shared" si="30"/>
        <v/>
      </c>
      <c r="Y498" s="25" t="str">
        <f t="shared" si="31"/>
        <v/>
      </c>
      <c r="Z498" s="24" t="str">
        <f>IF(B498="","",COUNTIFS(Comisia!$B$5:$B$1004,B498,Comisia!$D$5:$D$1004,"&lt;&gt;Invitat"))</f>
        <v/>
      </c>
      <c r="AA498" s="17" t="str">
        <f>IF(B498="","",TRIM(IF(COUNTIF($B$5:$B$504,B498)&gt;1,"Număr dublat. ","")&amp;IF(OR(E498="",J498=""),"Completează lucrarea și executantul. ","")&amp;IF(COUNTIFS(Comisia!$B$5:$B$1004,B498,Comisia!$D$5:$D$1004,"Președinte")&lt;&gt;1,"Comisia trebuie să aibă un președinte. ","")&amp;IF(AND(K498&lt;&gt;"",D498="La terminarea lucrărilor",N(Z498)&lt;3),"Comisia are mai puțin de 3 membri (HG 343/2017, art. 11). ","")&amp;IF(AND(Q498="Admisă",COUNTIFS(Constatări!$B$5:$B$1004,B498,Constatări!$K$5:$K$1004,"&lt;&gt;Remediat",Constatări!$F$5:$F$1004,"&lt;&gt;Minoră")&gt;0),"Recepția nu poate fi admisă cu defecte care afectează utilizarea nerezolvate (art. 18). ","")&amp;IF(AND(D498="De suspendare a recepției",Q498&lt;&gt;"Suspendată"),"La un PV de suspendare, decizia este «Suspendată». ","")&amp;IF(AND(Q498&lt;&gt;"",Q498&lt;&gt;"Suspendată",NOT(ISNUMBER(R498)),ISNUMBER(C498),Azi&gt;C498+3),"Investitorul nu a aprobat decizia în 3 zile (art. 19). ","")&amp;IF(AND(ISNUMBER(R498),ISNUMBER(C498),R498&gt;C498+3),"Aprobarea investitorului a venit după 3 zile. ","")&amp;IF(AND(Q498="Admisă",N(W498)&gt;0),N(W498)&amp;" constatări încă deschise: urmărește remedierea. ","")&amp;IF(AND(ISNUMBER(Y498),Azi&gt;=N(X498)-60,Azi&lt;=N(Y498)),"Garanția expiră: organizează recepția finală până la "&amp;RIGHT("0"&amp;DAY(Y498),2)&amp;"."&amp;RIGHT("0"&amp;MONTH(Y498),2)&amp;"."&amp;YEAR(Y498)&amp;". ","")))</f>
        <v/>
      </c>
    </row>
    <row r="499" spans="2:27" x14ac:dyDescent="0.2">
      <c r="B499" s="18"/>
      <c r="C499" s="19"/>
      <c r="D499" s="14"/>
      <c r="E499" s="14"/>
      <c r="F499" s="14"/>
      <c r="G499" s="14"/>
      <c r="H499" s="14"/>
      <c r="I499" s="14"/>
      <c r="J499" s="14"/>
      <c r="K499" s="14"/>
      <c r="L499" s="19"/>
      <c r="M499" s="19"/>
      <c r="N499" s="14"/>
      <c r="O499" s="20"/>
      <c r="P499" s="21"/>
      <c r="Q499" s="22"/>
      <c r="R499" s="19"/>
      <c r="S499" s="15"/>
      <c r="T499" s="14"/>
      <c r="U499" s="23" t="str">
        <f t="shared" si="28"/>
        <v/>
      </c>
      <c r="V499" s="23" t="str">
        <f t="shared" si="29"/>
        <v/>
      </c>
      <c r="W499" s="24" t="str">
        <f>IF(B499="","",COUNTIFS(Constatări!$B$5:$B$1004,B499,Constatări!$K$5:$K$1004,"&lt;&gt;Remediat"))</f>
        <v/>
      </c>
      <c r="X499" s="25" t="str">
        <f t="shared" si="30"/>
        <v/>
      </c>
      <c r="Y499" s="25" t="str">
        <f t="shared" si="31"/>
        <v/>
      </c>
      <c r="Z499" s="24" t="str">
        <f>IF(B499="","",COUNTIFS(Comisia!$B$5:$B$1004,B499,Comisia!$D$5:$D$1004,"&lt;&gt;Invitat"))</f>
        <v/>
      </c>
      <c r="AA499" s="17" t="str">
        <f>IF(B499="","",TRIM(IF(COUNTIF($B$5:$B$504,B499)&gt;1,"Număr dublat. ","")&amp;IF(OR(E499="",J499=""),"Completează lucrarea și executantul. ","")&amp;IF(COUNTIFS(Comisia!$B$5:$B$1004,B499,Comisia!$D$5:$D$1004,"Președinte")&lt;&gt;1,"Comisia trebuie să aibă un președinte. ","")&amp;IF(AND(K499&lt;&gt;"",D499="La terminarea lucrărilor",N(Z499)&lt;3),"Comisia are mai puțin de 3 membri (HG 343/2017, art. 11). ","")&amp;IF(AND(Q499="Admisă",COUNTIFS(Constatări!$B$5:$B$1004,B499,Constatări!$K$5:$K$1004,"&lt;&gt;Remediat",Constatări!$F$5:$F$1004,"&lt;&gt;Minoră")&gt;0),"Recepția nu poate fi admisă cu defecte care afectează utilizarea nerezolvate (art. 18). ","")&amp;IF(AND(D499="De suspendare a recepției",Q499&lt;&gt;"Suspendată"),"La un PV de suspendare, decizia este «Suspendată». ","")&amp;IF(AND(Q499&lt;&gt;"",Q499&lt;&gt;"Suspendată",NOT(ISNUMBER(R499)),ISNUMBER(C499),Azi&gt;C499+3),"Investitorul nu a aprobat decizia în 3 zile (art. 19). ","")&amp;IF(AND(ISNUMBER(R499),ISNUMBER(C499),R499&gt;C499+3),"Aprobarea investitorului a venit după 3 zile. ","")&amp;IF(AND(Q499="Admisă",N(W499)&gt;0),N(W499)&amp;" constatări încă deschise: urmărește remedierea. ","")&amp;IF(AND(ISNUMBER(Y499),Azi&gt;=N(X499)-60,Azi&lt;=N(Y499)),"Garanția expiră: organizează recepția finală până la "&amp;RIGHT("0"&amp;DAY(Y499),2)&amp;"."&amp;RIGHT("0"&amp;MONTH(Y499),2)&amp;"."&amp;YEAR(Y499)&amp;". ","")))</f>
        <v/>
      </c>
    </row>
    <row r="500" spans="2:27" x14ac:dyDescent="0.2">
      <c r="B500" s="18"/>
      <c r="C500" s="19"/>
      <c r="D500" s="14"/>
      <c r="E500" s="14"/>
      <c r="F500" s="14"/>
      <c r="G500" s="14"/>
      <c r="H500" s="14"/>
      <c r="I500" s="14"/>
      <c r="J500" s="14"/>
      <c r="K500" s="14"/>
      <c r="L500" s="19"/>
      <c r="M500" s="19"/>
      <c r="N500" s="14"/>
      <c r="O500" s="20"/>
      <c r="P500" s="21"/>
      <c r="Q500" s="22"/>
      <c r="R500" s="19"/>
      <c r="S500" s="15"/>
      <c r="T500" s="14"/>
      <c r="U500" s="23" t="str">
        <f t="shared" si="28"/>
        <v/>
      </c>
      <c r="V500" s="23" t="str">
        <f t="shared" si="29"/>
        <v/>
      </c>
      <c r="W500" s="24" t="str">
        <f>IF(B500="","",COUNTIFS(Constatări!$B$5:$B$1004,B500,Constatări!$K$5:$K$1004,"&lt;&gt;Remediat"))</f>
        <v/>
      </c>
      <c r="X500" s="25" t="str">
        <f t="shared" si="30"/>
        <v/>
      </c>
      <c r="Y500" s="25" t="str">
        <f t="shared" si="31"/>
        <v/>
      </c>
      <c r="Z500" s="24" t="str">
        <f>IF(B500="","",COUNTIFS(Comisia!$B$5:$B$1004,B500,Comisia!$D$5:$D$1004,"&lt;&gt;Invitat"))</f>
        <v/>
      </c>
      <c r="AA500" s="17" t="str">
        <f>IF(B500="","",TRIM(IF(COUNTIF($B$5:$B$504,B500)&gt;1,"Număr dublat. ","")&amp;IF(OR(E500="",J500=""),"Completează lucrarea și executantul. ","")&amp;IF(COUNTIFS(Comisia!$B$5:$B$1004,B500,Comisia!$D$5:$D$1004,"Președinte")&lt;&gt;1,"Comisia trebuie să aibă un președinte. ","")&amp;IF(AND(K500&lt;&gt;"",D500="La terminarea lucrărilor",N(Z500)&lt;3),"Comisia are mai puțin de 3 membri (HG 343/2017, art. 11). ","")&amp;IF(AND(Q500="Admisă",COUNTIFS(Constatări!$B$5:$B$1004,B500,Constatări!$K$5:$K$1004,"&lt;&gt;Remediat",Constatări!$F$5:$F$1004,"&lt;&gt;Minoră")&gt;0),"Recepția nu poate fi admisă cu defecte care afectează utilizarea nerezolvate (art. 18). ","")&amp;IF(AND(D500="De suspendare a recepției",Q500&lt;&gt;"Suspendată"),"La un PV de suspendare, decizia este «Suspendată». ","")&amp;IF(AND(Q500&lt;&gt;"",Q500&lt;&gt;"Suspendată",NOT(ISNUMBER(R500)),ISNUMBER(C500),Azi&gt;C500+3),"Investitorul nu a aprobat decizia în 3 zile (art. 19). ","")&amp;IF(AND(ISNUMBER(R500),ISNUMBER(C500),R500&gt;C500+3),"Aprobarea investitorului a venit după 3 zile. ","")&amp;IF(AND(Q500="Admisă",N(W500)&gt;0),N(W500)&amp;" constatări încă deschise: urmărește remedierea. ","")&amp;IF(AND(ISNUMBER(Y500),Azi&gt;=N(X500)-60,Azi&lt;=N(Y500)),"Garanția expiră: organizează recepția finală până la "&amp;RIGHT("0"&amp;DAY(Y500),2)&amp;"."&amp;RIGHT("0"&amp;MONTH(Y500),2)&amp;"."&amp;YEAR(Y500)&amp;". ","")))</f>
        <v/>
      </c>
    </row>
    <row r="501" spans="2:27" x14ac:dyDescent="0.2">
      <c r="B501" s="18"/>
      <c r="C501" s="19"/>
      <c r="D501" s="14"/>
      <c r="E501" s="14"/>
      <c r="F501" s="14"/>
      <c r="G501" s="14"/>
      <c r="H501" s="14"/>
      <c r="I501" s="14"/>
      <c r="J501" s="14"/>
      <c r="K501" s="14"/>
      <c r="L501" s="19"/>
      <c r="M501" s="19"/>
      <c r="N501" s="14"/>
      <c r="O501" s="20"/>
      <c r="P501" s="21"/>
      <c r="Q501" s="22"/>
      <c r="R501" s="19"/>
      <c r="S501" s="15"/>
      <c r="T501" s="14"/>
      <c r="U501" s="23" t="str">
        <f t="shared" si="28"/>
        <v/>
      </c>
      <c r="V501" s="23" t="str">
        <f t="shared" si="29"/>
        <v/>
      </c>
      <c r="W501" s="24" t="str">
        <f>IF(B501="","",COUNTIFS(Constatări!$B$5:$B$1004,B501,Constatări!$K$5:$K$1004,"&lt;&gt;Remediat"))</f>
        <v/>
      </c>
      <c r="X501" s="25" t="str">
        <f t="shared" si="30"/>
        <v/>
      </c>
      <c r="Y501" s="25" t="str">
        <f t="shared" si="31"/>
        <v/>
      </c>
      <c r="Z501" s="24" t="str">
        <f>IF(B501="","",COUNTIFS(Comisia!$B$5:$B$1004,B501,Comisia!$D$5:$D$1004,"&lt;&gt;Invitat"))</f>
        <v/>
      </c>
      <c r="AA501" s="17" t="str">
        <f>IF(B501="","",TRIM(IF(COUNTIF($B$5:$B$504,B501)&gt;1,"Număr dublat. ","")&amp;IF(OR(E501="",J501=""),"Completează lucrarea și executantul. ","")&amp;IF(COUNTIFS(Comisia!$B$5:$B$1004,B501,Comisia!$D$5:$D$1004,"Președinte")&lt;&gt;1,"Comisia trebuie să aibă un președinte. ","")&amp;IF(AND(K501&lt;&gt;"",D501="La terminarea lucrărilor",N(Z501)&lt;3),"Comisia are mai puțin de 3 membri (HG 343/2017, art. 11). ","")&amp;IF(AND(Q501="Admisă",COUNTIFS(Constatări!$B$5:$B$1004,B501,Constatări!$K$5:$K$1004,"&lt;&gt;Remediat",Constatări!$F$5:$F$1004,"&lt;&gt;Minoră")&gt;0),"Recepția nu poate fi admisă cu defecte care afectează utilizarea nerezolvate (art. 18). ","")&amp;IF(AND(D501="De suspendare a recepției",Q501&lt;&gt;"Suspendată"),"La un PV de suspendare, decizia este «Suspendată». ","")&amp;IF(AND(Q501&lt;&gt;"",Q501&lt;&gt;"Suspendată",NOT(ISNUMBER(R501)),ISNUMBER(C501),Azi&gt;C501+3),"Investitorul nu a aprobat decizia în 3 zile (art. 19). ","")&amp;IF(AND(ISNUMBER(R501),ISNUMBER(C501),R501&gt;C501+3),"Aprobarea investitorului a venit după 3 zile. ","")&amp;IF(AND(Q501="Admisă",N(W501)&gt;0),N(W501)&amp;" constatări încă deschise: urmărește remedierea. ","")&amp;IF(AND(ISNUMBER(Y501),Azi&gt;=N(X501)-60,Azi&lt;=N(Y501)),"Garanția expiră: organizează recepția finală până la "&amp;RIGHT("0"&amp;DAY(Y501),2)&amp;"."&amp;RIGHT("0"&amp;MONTH(Y501),2)&amp;"."&amp;YEAR(Y501)&amp;". ","")))</f>
        <v/>
      </c>
    </row>
    <row r="502" spans="2:27" x14ac:dyDescent="0.2">
      <c r="B502" s="18"/>
      <c r="C502" s="19"/>
      <c r="D502" s="14"/>
      <c r="E502" s="14"/>
      <c r="F502" s="14"/>
      <c r="G502" s="14"/>
      <c r="H502" s="14"/>
      <c r="I502" s="14"/>
      <c r="J502" s="14"/>
      <c r="K502" s="14"/>
      <c r="L502" s="19"/>
      <c r="M502" s="19"/>
      <c r="N502" s="14"/>
      <c r="O502" s="20"/>
      <c r="P502" s="21"/>
      <c r="Q502" s="22"/>
      <c r="R502" s="19"/>
      <c r="S502" s="15"/>
      <c r="T502" s="14"/>
      <c r="U502" s="23" t="str">
        <f t="shared" si="28"/>
        <v/>
      </c>
      <c r="V502" s="23" t="str">
        <f t="shared" si="29"/>
        <v/>
      </c>
      <c r="W502" s="24" t="str">
        <f>IF(B502="","",COUNTIFS(Constatări!$B$5:$B$1004,B502,Constatări!$K$5:$K$1004,"&lt;&gt;Remediat"))</f>
        <v/>
      </c>
      <c r="X502" s="25" t="str">
        <f t="shared" si="30"/>
        <v/>
      </c>
      <c r="Y502" s="25" t="str">
        <f t="shared" si="31"/>
        <v/>
      </c>
      <c r="Z502" s="24" t="str">
        <f>IF(B502="","",COUNTIFS(Comisia!$B$5:$B$1004,B502,Comisia!$D$5:$D$1004,"&lt;&gt;Invitat"))</f>
        <v/>
      </c>
      <c r="AA502" s="17" t="str">
        <f>IF(B502="","",TRIM(IF(COUNTIF($B$5:$B$504,B502)&gt;1,"Număr dublat. ","")&amp;IF(OR(E502="",J502=""),"Completează lucrarea și executantul. ","")&amp;IF(COUNTIFS(Comisia!$B$5:$B$1004,B502,Comisia!$D$5:$D$1004,"Președinte")&lt;&gt;1,"Comisia trebuie să aibă un președinte. ","")&amp;IF(AND(K502&lt;&gt;"",D502="La terminarea lucrărilor",N(Z502)&lt;3),"Comisia are mai puțin de 3 membri (HG 343/2017, art. 11). ","")&amp;IF(AND(Q502="Admisă",COUNTIFS(Constatări!$B$5:$B$1004,B502,Constatări!$K$5:$K$1004,"&lt;&gt;Remediat",Constatări!$F$5:$F$1004,"&lt;&gt;Minoră")&gt;0),"Recepția nu poate fi admisă cu defecte care afectează utilizarea nerezolvate (art. 18). ","")&amp;IF(AND(D502="De suspendare a recepției",Q502&lt;&gt;"Suspendată"),"La un PV de suspendare, decizia este «Suspendată». ","")&amp;IF(AND(Q502&lt;&gt;"",Q502&lt;&gt;"Suspendată",NOT(ISNUMBER(R502)),ISNUMBER(C502),Azi&gt;C502+3),"Investitorul nu a aprobat decizia în 3 zile (art. 19). ","")&amp;IF(AND(ISNUMBER(R502),ISNUMBER(C502),R502&gt;C502+3),"Aprobarea investitorului a venit după 3 zile. ","")&amp;IF(AND(Q502="Admisă",N(W502)&gt;0),N(W502)&amp;" constatări încă deschise: urmărește remedierea. ","")&amp;IF(AND(ISNUMBER(Y502),Azi&gt;=N(X502)-60,Azi&lt;=N(Y502)),"Garanția expiră: organizează recepția finală până la "&amp;RIGHT("0"&amp;DAY(Y502),2)&amp;"."&amp;RIGHT("0"&amp;MONTH(Y502),2)&amp;"."&amp;YEAR(Y502)&amp;". ","")))</f>
        <v/>
      </c>
    </row>
    <row r="503" spans="2:27" x14ac:dyDescent="0.2">
      <c r="B503" s="18"/>
      <c r="C503" s="19"/>
      <c r="D503" s="14"/>
      <c r="E503" s="14"/>
      <c r="F503" s="14"/>
      <c r="G503" s="14"/>
      <c r="H503" s="14"/>
      <c r="I503" s="14"/>
      <c r="J503" s="14"/>
      <c r="K503" s="14"/>
      <c r="L503" s="19"/>
      <c r="M503" s="19"/>
      <c r="N503" s="14"/>
      <c r="O503" s="20"/>
      <c r="P503" s="21"/>
      <c r="Q503" s="22"/>
      <c r="R503" s="19"/>
      <c r="S503" s="15"/>
      <c r="T503" s="14"/>
      <c r="U503" s="23" t="str">
        <f t="shared" si="28"/>
        <v/>
      </c>
      <c r="V503" s="23" t="str">
        <f t="shared" si="29"/>
        <v/>
      </c>
      <c r="W503" s="24" t="str">
        <f>IF(B503="","",COUNTIFS(Constatări!$B$5:$B$1004,B503,Constatări!$K$5:$K$1004,"&lt;&gt;Remediat"))</f>
        <v/>
      </c>
      <c r="X503" s="25" t="str">
        <f t="shared" si="30"/>
        <v/>
      </c>
      <c r="Y503" s="25" t="str">
        <f t="shared" si="31"/>
        <v/>
      </c>
      <c r="Z503" s="24" t="str">
        <f>IF(B503="","",COUNTIFS(Comisia!$B$5:$B$1004,B503,Comisia!$D$5:$D$1004,"&lt;&gt;Invitat"))</f>
        <v/>
      </c>
      <c r="AA503" s="17" t="str">
        <f>IF(B503="","",TRIM(IF(COUNTIF($B$5:$B$504,B503)&gt;1,"Număr dublat. ","")&amp;IF(OR(E503="",J503=""),"Completează lucrarea și executantul. ","")&amp;IF(COUNTIFS(Comisia!$B$5:$B$1004,B503,Comisia!$D$5:$D$1004,"Președinte")&lt;&gt;1,"Comisia trebuie să aibă un președinte. ","")&amp;IF(AND(K503&lt;&gt;"",D503="La terminarea lucrărilor",N(Z503)&lt;3),"Comisia are mai puțin de 3 membri (HG 343/2017, art. 11). ","")&amp;IF(AND(Q503="Admisă",COUNTIFS(Constatări!$B$5:$B$1004,B503,Constatări!$K$5:$K$1004,"&lt;&gt;Remediat",Constatări!$F$5:$F$1004,"&lt;&gt;Minoră")&gt;0),"Recepția nu poate fi admisă cu defecte care afectează utilizarea nerezolvate (art. 18). ","")&amp;IF(AND(D503="De suspendare a recepției",Q503&lt;&gt;"Suspendată"),"La un PV de suspendare, decizia este «Suspendată». ","")&amp;IF(AND(Q503&lt;&gt;"",Q503&lt;&gt;"Suspendată",NOT(ISNUMBER(R503)),ISNUMBER(C503),Azi&gt;C503+3),"Investitorul nu a aprobat decizia în 3 zile (art. 19). ","")&amp;IF(AND(ISNUMBER(R503),ISNUMBER(C503),R503&gt;C503+3),"Aprobarea investitorului a venit după 3 zile. ","")&amp;IF(AND(Q503="Admisă",N(W503)&gt;0),N(W503)&amp;" constatări încă deschise: urmărește remedierea. ","")&amp;IF(AND(ISNUMBER(Y503),Azi&gt;=N(X503)-60,Azi&lt;=N(Y503)),"Garanția expiră: organizează recepția finală până la "&amp;RIGHT("0"&amp;DAY(Y503),2)&amp;"."&amp;RIGHT("0"&amp;MONTH(Y503),2)&amp;"."&amp;YEAR(Y503)&amp;". ","")))</f>
        <v/>
      </c>
    </row>
    <row r="504" spans="2:27" x14ac:dyDescent="0.2">
      <c r="B504" s="18"/>
      <c r="C504" s="19"/>
      <c r="D504" s="14"/>
      <c r="E504" s="14"/>
      <c r="F504" s="14"/>
      <c r="G504" s="14"/>
      <c r="H504" s="14"/>
      <c r="I504" s="14"/>
      <c r="J504" s="14"/>
      <c r="K504" s="14"/>
      <c r="L504" s="19"/>
      <c r="M504" s="19"/>
      <c r="N504" s="14"/>
      <c r="O504" s="20"/>
      <c r="P504" s="21"/>
      <c r="Q504" s="22"/>
      <c r="R504" s="19"/>
      <c r="S504" s="15"/>
      <c r="T504" s="14"/>
      <c r="U504" s="23" t="str">
        <f t="shared" si="28"/>
        <v/>
      </c>
      <c r="V504" s="23" t="str">
        <f t="shared" si="29"/>
        <v/>
      </c>
      <c r="W504" s="24" t="str">
        <f>IF(B504="","",COUNTIFS(Constatări!$B$5:$B$1004,B504,Constatări!$K$5:$K$1004,"&lt;&gt;Remediat"))</f>
        <v/>
      </c>
      <c r="X504" s="25" t="str">
        <f t="shared" si="30"/>
        <v/>
      </c>
      <c r="Y504" s="25" t="str">
        <f t="shared" si="31"/>
        <v/>
      </c>
      <c r="Z504" s="24" t="str">
        <f>IF(B504="","",COUNTIFS(Comisia!$B$5:$B$1004,B504,Comisia!$D$5:$D$1004,"&lt;&gt;Invitat"))</f>
        <v/>
      </c>
      <c r="AA504" s="17" t="str">
        <f>IF(B504="","",TRIM(IF(COUNTIF($B$5:$B$504,B504)&gt;1,"Număr dublat. ","")&amp;IF(OR(E504="",J504=""),"Completează lucrarea și executantul. ","")&amp;IF(COUNTIFS(Comisia!$B$5:$B$1004,B504,Comisia!$D$5:$D$1004,"Președinte")&lt;&gt;1,"Comisia trebuie să aibă un președinte. ","")&amp;IF(AND(K504&lt;&gt;"",D504="La terminarea lucrărilor",N(Z504)&lt;3),"Comisia are mai puțin de 3 membri (HG 343/2017, art. 11). ","")&amp;IF(AND(Q504="Admisă",COUNTIFS(Constatări!$B$5:$B$1004,B504,Constatări!$K$5:$K$1004,"&lt;&gt;Remediat",Constatări!$F$5:$F$1004,"&lt;&gt;Minoră")&gt;0),"Recepția nu poate fi admisă cu defecte care afectează utilizarea nerezolvate (art. 18). ","")&amp;IF(AND(D504="De suspendare a recepției",Q504&lt;&gt;"Suspendată"),"La un PV de suspendare, decizia este «Suspendată». ","")&amp;IF(AND(Q504&lt;&gt;"",Q504&lt;&gt;"Suspendată",NOT(ISNUMBER(R504)),ISNUMBER(C504),Azi&gt;C504+3),"Investitorul nu a aprobat decizia în 3 zile (art. 19). ","")&amp;IF(AND(ISNUMBER(R504),ISNUMBER(C504),R504&gt;C504+3),"Aprobarea investitorului a venit după 3 zile. ","")&amp;IF(AND(Q504="Admisă",N(W504)&gt;0),N(W504)&amp;" constatări încă deschise: urmărește remedierea. ","")&amp;IF(AND(ISNUMBER(Y504),Azi&gt;=N(X504)-60,Azi&lt;=N(Y504)),"Garanția expiră: organizează recepția finală până la "&amp;RIGHT("0"&amp;DAY(Y504),2)&amp;"."&amp;RIGHT("0"&amp;MONTH(Y504),2)&amp;"."&amp;YEAR(Y504)&amp;". ","")))</f>
        <v/>
      </c>
    </row>
  </sheetData>
  <conditionalFormatting sqref="Q5:Q504">
    <cfRule type="cellIs" dxfId="4" priority="1" stopIfTrue="1" operator="equal">
      <formula>"Admisă"</formula>
    </cfRule>
    <cfRule type="cellIs" dxfId="3" priority="2" stopIfTrue="1" operator="notEqual">
      <formula>"Admisă"</formula>
    </cfRule>
  </conditionalFormatting>
  <dataValidations count="2">
    <dataValidation type="list" allowBlank="1" showInputMessage="1" showErrorMessage="1" sqref="D5:D504" xr:uid="{ADD59AF2-12CE-4ECF-B13E-768E1DE65718}">
      <formula1>ListaTip</formula1>
    </dataValidation>
    <dataValidation type="list" allowBlank="1" showInputMessage="1" showErrorMessage="1" sqref="Q5:Q504" xr:uid="{BD4FCCB6-16B7-458A-82BA-DD1B02B3AAD1}">
      <formula1>ListaDec</formula1>
    </dataValidation>
  </dataValidations>
  <pageMargins left="0.7" right="0.7" top="0.75" bottom="0.75" header="0.3" footer="0.3"/>
  <ignoredErrors>
    <ignoredError sqref="B5:B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A2C43-33BF-466A-A67F-D164339CCAD8}">
  <dimension ref="B1:M1004"/>
  <sheetViews>
    <sheetView showGridLines="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2.7109375" style="1" customWidth="1"/>
    <col min="2" max="2" width="7.7109375" style="1" customWidth="1"/>
    <col min="3" max="3" width="5.7109375" style="1" customWidth="1"/>
    <col min="4" max="4" width="34.7109375" style="1" customWidth="1"/>
    <col min="5" max="5" width="22.7109375" style="1" customWidth="1"/>
    <col min="6" max="6" width="16.7109375" style="1" customWidth="1"/>
    <col min="7" max="7" width="30.7109375" style="1" customWidth="1"/>
    <col min="8" max="8" width="18.7109375" style="1" customWidth="1"/>
    <col min="9" max="10" width="11.7109375" style="1" customWidth="1"/>
    <col min="11" max="11" width="13.7109375" style="1" customWidth="1"/>
    <col min="12" max="12" width="34.7109375" style="1" customWidth="1"/>
    <col min="13" max="13" width="0" style="1" hidden="1" customWidth="1"/>
    <col min="14" max="16384" width="11.42578125" style="1"/>
  </cols>
  <sheetData>
    <row r="1" spans="2:13" ht="21" x14ac:dyDescent="0.35">
      <c r="B1" s="2" t="s">
        <v>49</v>
      </c>
    </row>
    <row r="2" spans="2:13" x14ac:dyDescent="0.2">
      <c r="B2" s="3" t="s">
        <v>50</v>
      </c>
    </row>
    <row r="4" spans="2:13" ht="30" customHeight="1" x14ac:dyDescent="0.2">
      <c r="B4" s="7" t="s">
        <v>22</v>
      </c>
      <c r="C4" s="7" t="s">
        <v>51</v>
      </c>
      <c r="D4" s="7" t="s">
        <v>52</v>
      </c>
      <c r="E4" s="7" t="s">
        <v>53</v>
      </c>
      <c r="F4" s="7" t="s">
        <v>11</v>
      </c>
      <c r="G4" s="7" t="s">
        <v>54</v>
      </c>
      <c r="H4" s="7" t="s">
        <v>55</v>
      </c>
      <c r="I4" s="7" t="s">
        <v>56</v>
      </c>
      <c r="J4" s="7" t="s">
        <v>57</v>
      </c>
      <c r="K4" s="7" t="s">
        <v>58</v>
      </c>
      <c r="L4" s="7" t="s">
        <v>26</v>
      </c>
      <c r="M4" s="6" t="s">
        <v>27</v>
      </c>
    </row>
    <row r="5" spans="2:13" ht="25.5" x14ac:dyDescent="0.2">
      <c r="B5" s="12" t="s">
        <v>28</v>
      </c>
      <c r="C5" s="13">
        <f>IF(B5="","",COUNTIF($B$5:B5,B5))</f>
        <v>1</v>
      </c>
      <c r="D5" s="14" t="s">
        <v>59</v>
      </c>
      <c r="E5" s="14" t="s">
        <v>60</v>
      </c>
      <c r="F5" s="15" t="s">
        <v>13</v>
      </c>
      <c r="G5" s="14" t="s">
        <v>61</v>
      </c>
      <c r="H5" s="14" t="s">
        <v>62</v>
      </c>
      <c r="I5" s="16">
        <f>DATE(2026,10,15)</f>
        <v>46310</v>
      </c>
      <c r="J5" s="16">
        <f>DATE(2026,10,5)</f>
        <v>46300</v>
      </c>
      <c r="K5" s="13" t="str">
        <f t="shared" ref="K5:K68" si="0">IF(B5="","",IF(ISNUMBER(J5),"Remediat",IF(AND(ISNUMBER(I5),Azi&gt;I5),"Termen depășit","Deschis")))</f>
        <v>Remediat</v>
      </c>
      <c r="L5" s="17" t="str">
        <f>IF(B5="","",TRIM(IF(ISNA(MATCH(B5,'Registru recepții'!$B$5:$B$504,0)),"PV inexistent în registru. ",IF(AND(INDEX('Registru recepții'!$D$5:$D$504,MATCH(B5,'Registru recepții'!$B$5:$B$504,0))="De suspendare a recepției",ISNUMBER(I5),I5-INDEX('Registru recepții'!$C$5:$C$504,MATCH(B5,'Registru recepții'!$B$5:$B$504,0))&gt;90),"Termenul de remediere depășește 90 de zile de la suspendare (HG 343/2017, art. 17). ",""))&amp;IF(F5="","Alege gravitatea. ","")&amp;IF(G5="","Scrie măsura de remediere. ","")&amp;IF(NOT(ISNUMBER(I5)),"Stabilește termenul de remediere. ","")&amp;IF(K5="Termen depășit","Termenul a trecut și defectul nu e remediat. ","")))</f>
        <v/>
      </c>
      <c r="M5" s="1" t="str">
        <f t="shared" ref="M5:M68" si="1">IF(B5="","",B5&amp;"|"&amp;C5)</f>
        <v>1|1</v>
      </c>
    </row>
    <row r="6" spans="2:13" ht="38.25" x14ac:dyDescent="0.2">
      <c r="B6" s="12" t="s">
        <v>28</v>
      </c>
      <c r="C6" s="13">
        <f>IF(B6="","",COUNTIF($B$5:B6,B6))</f>
        <v>2</v>
      </c>
      <c r="D6" s="14" t="s">
        <v>63</v>
      </c>
      <c r="E6" s="14" t="s">
        <v>64</v>
      </c>
      <c r="F6" s="15" t="s">
        <v>13</v>
      </c>
      <c r="G6" s="14" t="s">
        <v>65</v>
      </c>
      <c r="H6" s="14" t="s">
        <v>62</v>
      </c>
      <c r="I6" s="16">
        <f>DATE(2026,10,10)</f>
        <v>46305</v>
      </c>
      <c r="J6" s="16">
        <f>DATE(2026,10,8)</f>
        <v>46303</v>
      </c>
      <c r="K6" s="13" t="str">
        <f t="shared" si="0"/>
        <v>Remediat</v>
      </c>
      <c r="L6" s="17" t="str">
        <f>IF(B6="","",TRIM(IF(ISNA(MATCH(B6,'Registru recepții'!$B$5:$B$504,0)),"PV inexistent în registru. ",IF(AND(INDEX('Registru recepții'!$D$5:$D$504,MATCH(B6,'Registru recepții'!$B$5:$B$504,0))="De suspendare a recepției",ISNUMBER(I6),I6-INDEX('Registru recepții'!$C$5:$C$504,MATCH(B6,'Registru recepții'!$B$5:$B$504,0))&gt;90),"Termenul de remediere depășește 90 de zile de la suspendare (HG 343/2017, art. 17). ",""))&amp;IF(F6="","Alege gravitatea. ","")&amp;IF(G6="","Scrie măsura de remediere. ","")&amp;IF(NOT(ISNUMBER(I6)),"Stabilește termenul de remediere. ","")&amp;IF(K6="Termen depășit","Termenul a trecut și defectul nu e remediat. ","")))</f>
        <v/>
      </c>
      <c r="M6" s="1" t="str">
        <f t="shared" si="1"/>
        <v>1|2</v>
      </c>
    </row>
    <row r="7" spans="2:13" ht="25.5" x14ac:dyDescent="0.2">
      <c r="B7" s="12" t="s">
        <v>37</v>
      </c>
      <c r="C7" s="13">
        <f>IF(B7="","",COUNTIF($B$5:B7,B7))</f>
        <v>1</v>
      </c>
      <c r="D7" s="14" t="s">
        <v>66</v>
      </c>
      <c r="E7" s="14" t="s">
        <v>67</v>
      </c>
      <c r="F7" s="15" t="s">
        <v>12</v>
      </c>
      <c r="G7" s="14" t="s">
        <v>68</v>
      </c>
      <c r="H7" s="14" t="s">
        <v>62</v>
      </c>
      <c r="I7" s="16">
        <f>DATE(2026,10,30)</f>
        <v>46325</v>
      </c>
      <c r="J7" s="16"/>
      <c r="K7" s="13" t="str">
        <f t="shared" ca="1" si="0"/>
        <v>Deschis</v>
      </c>
      <c r="L7" s="17" t="str">
        <f ca="1">IF(B7="","",TRIM(IF(ISNA(MATCH(B7,'Registru recepții'!$B$5:$B$504,0)),"PV inexistent în registru. ",IF(AND(INDEX('Registru recepții'!$D$5:$D$504,MATCH(B7,'Registru recepții'!$B$5:$B$504,0))="De suspendare a recepției",ISNUMBER(I7),I7-INDEX('Registru recepții'!$C$5:$C$504,MATCH(B7,'Registru recepții'!$B$5:$B$504,0))&gt;90),"Termenul de remediere depășește 90 de zile de la suspendare (HG 343/2017, art. 17). ",""))&amp;IF(F7="","Alege gravitatea. ","")&amp;IF(G7="","Scrie măsura de remediere. ","")&amp;IF(NOT(ISNUMBER(I7)),"Stabilește termenul de remediere. ","")&amp;IF(K7="Termen depășit","Termenul a trecut și defectul nu e remediat. ","")))</f>
        <v/>
      </c>
      <c r="M7" s="1" t="str">
        <f t="shared" si="1"/>
        <v>2|1</v>
      </c>
    </row>
    <row r="8" spans="2:13" ht="25.5" x14ac:dyDescent="0.2">
      <c r="B8" s="12" t="s">
        <v>37</v>
      </c>
      <c r="C8" s="13">
        <f>IF(B8="","",COUNTIF($B$5:B8,B8))</f>
        <v>2</v>
      </c>
      <c r="D8" s="14" t="s">
        <v>69</v>
      </c>
      <c r="E8" s="14" t="s">
        <v>70</v>
      </c>
      <c r="F8" s="15" t="s">
        <v>12</v>
      </c>
      <c r="G8" s="14" t="s">
        <v>71</v>
      </c>
      <c r="H8" s="14" t="s">
        <v>62</v>
      </c>
      <c r="I8" s="16">
        <f>DATE(2026,10,13)</f>
        <v>46308</v>
      </c>
      <c r="J8" s="16"/>
      <c r="K8" s="13" t="str">
        <f t="shared" ca="1" si="0"/>
        <v>Termen depășit</v>
      </c>
      <c r="L8" s="17" t="str">
        <f ca="1">IF(B8="","",TRIM(IF(ISNA(MATCH(B8,'Registru recepții'!$B$5:$B$504,0)),"PV inexistent în registru. ",IF(AND(INDEX('Registru recepții'!$D$5:$D$504,MATCH(B8,'Registru recepții'!$B$5:$B$504,0))="De suspendare a recepției",ISNUMBER(I8),I8-INDEX('Registru recepții'!$C$5:$C$504,MATCH(B8,'Registru recepții'!$B$5:$B$504,0))&gt;90),"Termenul de remediere depășește 90 de zile de la suspendare (HG 343/2017, art. 17). ",""))&amp;IF(F8="","Alege gravitatea. ","")&amp;IF(G8="","Scrie măsura de remediere. ","")&amp;IF(NOT(ISNUMBER(I8)),"Stabilește termenul de remediere. ","")&amp;IF(K8="Termen depășit","Termenul a trecut și defectul nu e remediat. ","")))</f>
        <v>Termenul a trecut și defectul nu e remediat.</v>
      </c>
      <c r="M8" s="1" t="str">
        <f t="shared" si="1"/>
        <v>2|2</v>
      </c>
    </row>
    <row r="9" spans="2:13" x14ac:dyDescent="0.2">
      <c r="B9" s="12" t="s">
        <v>37</v>
      </c>
      <c r="C9" s="13">
        <f>IF(B9="","",COUNTIF($B$5:B9,B9))</f>
        <v>3</v>
      </c>
      <c r="D9" s="14" t="s">
        <v>72</v>
      </c>
      <c r="E9" s="14" t="s">
        <v>73</v>
      </c>
      <c r="F9" s="15" t="s">
        <v>12</v>
      </c>
      <c r="G9" s="14" t="s">
        <v>74</v>
      </c>
      <c r="H9" s="14" t="s">
        <v>62</v>
      </c>
      <c r="I9" s="16">
        <f>DATE(2026,10,20)</f>
        <v>46315</v>
      </c>
      <c r="J9" s="16">
        <f>DATE(2026,10,13)</f>
        <v>46308</v>
      </c>
      <c r="K9" s="13" t="str">
        <f t="shared" si="0"/>
        <v>Remediat</v>
      </c>
      <c r="L9" s="17" t="str">
        <f>IF(B9="","",TRIM(IF(ISNA(MATCH(B9,'Registru recepții'!$B$5:$B$504,0)),"PV inexistent în registru. ",IF(AND(INDEX('Registru recepții'!$D$5:$D$504,MATCH(B9,'Registru recepții'!$B$5:$B$504,0))="De suspendare a recepției",ISNUMBER(I9),I9-INDEX('Registru recepții'!$C$5:$C$504,MATCH(B9,'Registru recepții'!$B$5:$B$504,0))&gt;90),"Termenul de remediere depășește 90 de zile de la suspendare (HG 343/2017, art. 17). ",""))&amp;IF(F9="","Alege gravitatea. ","")&amp;IF(G9="","Scrie măsura de remediere. ","")&amp;IF(NOT(ISNUMBER(I9)),"Stabilește termenul de remediere. ","")&amp;IF(K9="Termen depășit","Termenul a trecut și defectul nu e remediat. ","")))</f>
        <v/>
      </c>
      <c r="M9" s="1" t="str">
        <f t="shared" si="1"/>
        <v>2|3</v>
      </c>
    </row>
    <row r="10" spans="2:13" ht="25.5" x14ac:dyDescent="0.2">
      <c r="B10" s="12" t="s">
        <v>44</v>
      </c>
      <c r="C10" s="13">
        <f>IF(B10="","",COUNTIF($B$5:B10,B10))</f>
        <v>1</v>
      </c>
      <c r="D10" s="14" t="s">
        <v>75</v>
      </c>
      <c r="E10" s="14" t="s">
        <v>76</v>
      </c>
      <c r="F10" s="15" t="s">
        <v>12</v>
      </c>
      <c r="G10" s="14" t="s">
        <v>77</v>
      </c>
      <c r="H10" s="14" t="s">
        <v>78</v>
      </c>
      <c r="I10" s="16">
        <f>DATE(2026,10,24)</f>
        <v>46319</v>
      </c>
      <c r="J10" s="16"/>
      <c r="K10" s="13" t="str">
        <f t="shared" ca="1" si="0"/>
        <v>Deschis</v>
      </c>
      <c r="L10" s="17" t="str">
        <f ca="1">IF(B10="","",TRIM(IF(ISNA(MATCH(B10,'Registru recepții'!$B$5:$B$504,0)),"PV inexistent în registru. ",IF(AND(INDEX('Registru recepții'!$D$5:$D$504,MATCH(B10,'Registru recepții'!$B$5:$B$504,0))="De suspendare a recepției",ISNUMBER(I10),I10-INDEX('Registru recepții'!$C$5:$C$504,MATCH(B10,'Registru recepții'!$B$5:$B$504,0))&gt;90),"Termenul de remediere depășește 90 de zile de la suspendare (HG 343/2017, art. 17). ",""))&amp;IF(F10="","Alege gravitatea. ","")&amp;IF(G10="","Scrie măsura de remediere. ","")&amp;IF(NOT(ISNUMBER(I10)),"Stabilește termenul de remediere. ","")&amp;IF(K10="Termen depășit","Termenul a trecut și defectul nu e remediat. ","")))</f>
        <v/>
      </c>
      <c r="M10" s="1" t="str">
        <f t="shared" si="1"/>
        <v>3|1</v>
      </c>
    </row>
    <row r="11" spans="2:13" x14ac:dyDescent="0.2">
      <c r="B11" s="12"/>
      <c r="C11" s="13" t="str">
        <f>IF(B11="","",COUNTIF($B$5:B11,B11))</f>
        <v/>
      </c>
      <c r="D11" s="14"/>
      <c r="E11" s="14"/>
      <c r="F11" s="15"/>
      <c r="G11" s="14"/>
      <c r="H11" s="14"/>
      <c r="I11" s="16"/>
      <c r="J11" s="16"/>
      <c r="K11" s="13" t="str">
        <f t="shared" si="0"/>
        <v/>
      </c>
      <c r="L11" s="17" t="str">
        <f>IF(B11="","",TRIM(IF(ISNA(MATCH(B11,'Registru recepții'!$B$5:$B$504,0)),"PV inexistent în registru. ",IF(AND(INDEX('Registru recepții'!$D$5:$D$504,MATCH(B11,'Registru recepții'!$B$5:$B$504,0))="De suspendare a recepției",ISNUMBER(I11),I11-INDEX('Registru recepții'!$C$5:$C$504,MATCH(B11,'Registru recepții'!$B$5:$B$504,0))&gt;90),"Termenul de remediere depășește 90 de zile de la suspendare (HG 343/2017, art. 17). ",""))&amp;IF(F11="","Alege gravitatea. ","")&amp;IF(G11="","Scrie măsura de remediere. ","")&amp;IF(NOT(ISNUMBER(I11)),"Stabilește termenul de remediere. ","")&amp;IF(K11="Termen depășit","Termenul a trecut și defectul nu e remediat. ","")))</f>
        <v/>
      </c>
      <c r="M11" s="1" t="str">
        <f t="shared" si="1"/>
        <v/>
      </c>
    </row>
    <row r="12" spans="2:13" x14ac:dyDescent="0.2">
      <c r="B12" s="12"/>
      <c r="C12" s="13" t="str">
        <f>IF(B12="","",COUNTIF($B$5:B12,B12))</f>
        <v/>
      </c>
      <c r="D12" s="14"/>
      <c r="E12" s="14"/>
      <c r="F12" s="15"/>
      <c r="G12" s="14"/>
      <c r="H12" s="14"/>
      <c r="I12" s="16"/>
      <c r="J12" s="16"/>
      <c r="K12" s="13" t="str">
        <f t="shared" si="0"/>
        <v/>
      </c>
      <c r="L12" s="17" t="str">
        <f>IF(B12="","",TRIM(IF(ISNA(MATCH(B12,'Registru recepții'!$B$5:$B$504,0)),"PV inexistent în registru. ",IF(AND(INDEX('Registru recepții'!$D$5:$D$504,MATCH(B12,'Registru recepții'!$B$5:$B$504,0))="De suspendare a recepției",ISNUMBER(I12),I12-INDEX('Registru recepții'!$C$5:$C$504,MATCH(B12,'Registru recepții'!$B$5:$B$504,0))&gt;90),"Termenul de remediere depășește 90 de zile de la suspendare (HG 343/2017, art. 17). ",""))&amp;IF(F12="","Alege gravitatea. ","")&amp;IF(G12="","Scrie măsura de remediere. ","")&amp;IF(NOT(ISNUMBER(I12)),"Stabilește termenul de remediere. ","")&amp;IF(K12="Termen depășit","Termenul a trecut și defectul nu e remediat. ","")))</f>
        <v/>
      </c>
      <c r="M12" s="1" t="str">
        <f t="shared" si="1"/>
        <v/>
      </c>
    </row>
    <row r="13" spans="2:13" x14ac:dyDescent="0.2">
      <c r="B13" s="12"/>
      <c r="C13" s="13" t="str">
        <f>IF(B13="","",COUNTIF($B$5:B13,B13))</f>
        <v/>
      </c>
      <c r="D13" s="14"/>
      <c r="E13" s="14"/>
      <c r="F13" s="15"/>
      <c r="G13" s="14"/>
      <c r="H13" s="14"/>
      <c r="I13" s="16"/>
      <c r="J13" s="16"/>
      <c r="K13" s="13" t="str">
        <f t="shared" si="0"/>
        <v/>
      </c>
      <c r="L13" s="17" t="str">
        <f>IF(B13="","",TRIM(IF(ISNA(MATCH(B13,'Registru recepții'!$B$5:$B$504,0)),"PV inexistent în registru. ",IF(AND(INDEX('Registru recepții'!$D$5:$D$504,MATCH(B13,'Registru recepții'!$B$5:$B$504,0))="De suspendare a recepției",ISNUMBER(I13),I13-INDEX('Registru recepții'!$C$5:$C$504,MATCH(B13,'Registru recepții'!$B$5:$B$504,0))&gt;90),"Termenul de remediere depășește 90 de zile de la suspendare (HG 343/2017, art. 17). ",""))&amp;IF(F13="","Alege gravitatea. ","")&amp;IF(G13="","Scrie măsura de remediere. ","")&amp;IF(NOT(ISNUMBER(I13)),"Stabilește termenul de remediere. ","")&amp;IF(K13="Termen depășit","Termenul a trecut și defectul nu e remediat. ","")))</f>
        <v/>
      </c>
      <c r="M13" s="1" t="str">
        <f t="shared" si="1"/>
        <v/>
      </c>
    </row>
    <row r="14" spans="2:13" x14ac:dyDescent="0.2">
      <c r="B14" s="12"/>
      <c r="C14" s="13" t="str">
        <f>IF(B14="","",COUNTIF($B$5:B14,B14))</f>
        <v/>
      </c>
      <c r="D14" s="14"/>
      <c r="E14" s="14"/>
      <c r="F14" s="15"/>
      <c r="G14" s="14"/>
      <c r="H14" s="14"/>
      <c r="I14" s="16"/>
      <c r="J14" s="16"/>
      <c r="K14" s="13" t="str">
        <f t="shared" si="0"/>
        <v/>
      </c>
      <c r="L14" s="17" t="str">
        <f>IF(B14="","",TRIM(IF(ISNA(MATCH(B14,'Registru recepții'!$B$5:$B$504,0)),"PV inexistent în registru. ",IF(AND(INDEX('Registru recepții'!$D$5:$D$504,MATCH(B14,'Registru recepții'!$B$5:$B$504,0))="De suspendare a recepției",ISNUMBER(I14),I14-INDEX('Registru recepții'!$C$5:$C$504,MATCH(B14,'Registru recepții'!$B$5:$B$504,0))&gt;90),"Termenul de remediere depășește 90 de zile de la suspendare (HG 343/2017, art. 17). ",""))&amp;IF(F14="","Alege gravitatea. ","")&amp;IF(G14="","Scrie măsura de remediere. ","")&amp;IF(NOT(ISNUMBER(I14)),"Stabilește termenul de remediere. ","")&amp;IF(K14="Termen depășit","Termenul a trecut și defectul nu e remediat. ","")))</f>
        <v/>
      </c>
      <c r="M14" s="1" t="str">
        <f t="shared" si="1"/>
        <v/>
      </c>
    </row>
    <row r="15" spans="2:13" x14ac:dyDescent="0.2">
      <c r="B15" s="12"/>
      <c r="C15" s="13" t="str">
        <f>IF(B15="","",COUNTIF($B$5:B15,B15))</f>
        <v/>
      </c>
      <c r="D15" s="14"/>
      <c r="E15" s="14"/>
      <c r="F15" s="15"/>
      <c r="G15" s="14"/>
      <c r="H15" s="14"/>
      <c r="I15" s="16"/>
      <c r="J15" s="16"/>
      <c r="K15" s="13" t="str">
        <f t="shared" si="0"/>
        <v/>
      </c>
      <c r="L15" s="17" t="str">
        <f>IF(B15="","",TRIM(IF(ISNA(MATCH(B15,'Registru recepții'!$B$5:$B$504,0)),"PV inexistent în registru. ",IF(AND(INDEX('Registru recepții'!$D$5:$D$504,MATCH(B15,'Registru recepții'!$B$5:$B$504,0))="De suspendare a recepției",ISNUMBER(I15),I15-INDEX('Registru recepții'!$C$5:$C$504,MATCH(B15,'Registru recepții'!$B$5:$B$504,0))&gt;90),"Termenul de remediere depășește 90 de zile de la suspendare (HG 343/2017, art. 17). ",""))&amp;IF(F15="","Alege gravitatea. ","")&amp;IF(G15="","Scrie măsura de remediere. ","")&amp;IF(NOT(ISNUMBER(I15)),"Stabilește termenul de remediere. ","")&amp;IF(K15="Termen depășit","Termenul a trecut și defectul nu e remediat. ","")))</f>
        <v/>
      </c>
      <c r="M15" s="1" t="str">
        <f t="shared" si="1"/>
        <v/>
      </c>
    </row>
    <row r="16" spans="2:13" x14ac:dyDescent="0.2">
      <c r="B16" s="12"/>
      <c r="C16" s="13" t="str">
        <f>IF(B16="","",COUNTIF($B$5:B16,B16))</f>
        <v/>
      </c>
      <c r="D16" s="14"/>
      <c r="E16" s="14"/>
      <c r="F16" s="15"/>
      <c r="G16" s="14"/>
      <c r="H16" s="14"/>
      <c r="I16" s="16"/>
      <c r="J16" s="16"/>
      <c r="K16" s="13" t="str">
        <f t="shared" si="0"/>
        <v/>
      </c>
      <c r="L16" s="17" t="str">
        <f>IF(B16="","",TRIM(IF(ISNA(MATCH(B16,'Registru recepții'!$B$5:$B$504,0)),"PV inexistent în registru. ",IF(AND(INDEX('Registru recepții'!$D$5:$D$504,MATCH(B16,'Registru recepții'!$B$5:$B$504,0))="De suspendare a recepției",ISNUMBER(I16),I16-INDEX('Registru recepții'!$C$5:$C$504,MATCH(B16,'Registru recepții'!$B$5:$B$504,0))&gt;90),"Termenul de remediere depășește 90 de zile de la suspendare (HG 343/2017, art. 17). ",""))&amp;IF(F16="","Alege gravitatea. ","")&amp;IF(G16="","Scrie măsura de remediere. ","")&amp;IF(NOT(ISNUMBER(I16)),"Stabilește termenul de remediere. ","")&amp;IF(K16="Termen depășit","Termenul a trecut și defectul nu e remediat. ","")))</f>
        <v/>
      </c>
      <c r="M16" s="1" t="str">
        <f t="shared" si="1"/>
        <v/>
      </c>
    </row>
    <row r="17" spans="2:13" x14ac:dyDescent="0.2">
      <c r="B17" s="12"/>
      <c r="C17" s="13" t="str">
        <f>IF(B17="","",COUNTIF($B$5:B17,B17))</f>
        <v/>
      </c>
      <c r="D17" s="14"/>
      <c r="E17" s="14"/>
      <c r="F17" s="15"/>
      <c r="G17" s="14"/>
      <c r="H17" s="14"/>
      <c r="I17" s="16"/>
      <c r="J17" s="16"/>
      <c r="K17" s="13" t="str">
        <f t="shared" si="0"/>
        <v/>
      </c>
      <c r="L17" s="17" t="str">
        <f>IF(B17="","",TRIM(IF(ISNA(MATCH(B17,'Registru recepții'!$B$5:$B$504,0)),"PV inexistent în registru. ",IF(AND(INDEX('Registru recepții'!$D$5:$D$504,MATCH(B17,'Registru recepții'!$B$5:$B$504,0))="De suspendare a recepției",ISNUMBER(I17),I17-INDEX('Registru recepții'!$C$5:$C$504,MATCH(B17,'Registru recepții'!$B$5:$B$504,0))&gt;90),"Termenul de remediere depășește 90 de zile de la suspendare (HG 343/2017, art. 17). ",""))&amp;IF(F17="","Alege gravitatea. ","")&amp;IF(G17="","Scrie măsura de remediere. ","")&amp;IF(NOT(ISNUMBER(I17)),"Stabilește termenul de remediere. ","")&amp;IF(K17="Termen depășit","Termenul a trecut și defectul nu e remediat. ","")))</f>
        <v/>
      </c>
      <c r="M17" s="1" t="str">
        <f t="shared" si="1"/>
        <v/>
      </c>
    </row>
    <row r="18" spans="2:13" x14ac:dyDescent="0.2">
      <c r="B18" s="12"/>
      <c r="C18" s="13" t="str">
        <f>IF(B18="","",COUNTIF($B$5:B18,B18))</f>
        <v/>
      </c>
      <c r="D18" s="14"/>
      <c r="E18" s="14"/>
      <c r="F18" s="15"/>
      <c r="G18" s="14"/>
      <c r="H18" s="14"/>
      <c r="I18" s="16"/>
      <c r="J18" s="16"/>
      <c r="K18" s="13" t="str">
        <f t="shared" si="0"/>
        <v/>
      </c>
      <c r="L18" s="17" t="str">
        <f>IF(B18="","",TRIM(IF(ISNA(MATCH(B18,'Registru recepții'!$B$5:$B$504,0)),"PV inexistent în registru. ",IF(AND(INDEX('Registru recepții'!$D$5:$D$504,MATCH(B18,'Registru recepții'!$B$5:$B$504,0))="De suspendare a recepției",ISNUMBER(I18),I18-INDEX('Registru recepții'!$C$5:$C$504,MATCH(B18,'Registru recepții'!$B$5:$B$504,0))&gt;90),"Termenul de remediere depășește 90 de zile de la suspendare (HG 343/2017, art. 17). ",""))&amp;IF(F18="","Alege gravitatea. ","")&amp;IF(G18="","Scrie măsura de remediere. ","")&amp;IF(NOT(ISNUMBER(I18)),"Stabilește termenul de remediere. ","")&amp;IF(K18="Termen depășit","Termenul a trecut și defectul nu e remediat. ","")))</f>
        <v/>
      </c>
      <c r="M18" s="1" t="str">
        <f t="shared" si="1"/>
        <v/>
      </c>
    </row>
    <row r="19" spans="2:13" x14ac:dyDescent="0.2">
      <c r="B19" s="12"/>
      <c r="C19" s="13" t="str">
        <f>IF(B19="","",COUNTIF($B$5:B19,B19))</f>
        <v/>
      </c>
      <c r="D19" s="14"/>
      <c r="E19" s="14"/>
      <c r="F19" s="15"/>
      <c r="G19" s="14"/>
      <c r="H19" s="14"/>
      <c r="I19" s="16"/>
      <c r="J19" s="16"/>
      <c r="K19" s="13" t="str">
        <f t="shared" si="0"/>
        <v/>
      </c>
      <c r="L19" s="17" t="str">
        <f>IF(B19="","",TRIM(IF(ISNA(MATCH(B19,'Registru recepții'!$B$5:$B$504,0)),"PV inexistent în registru. ",IF(AND(INDEX('Registru recepții'!$D$5:$D$504,MATCH(B19,'Registru recepții'!$B$5:$B$504,0))="De suspendare a recepției",ISNUMBER(I19),I19-INDEX('Registru recepții'!$C$5:$C$504,MATCH(B19,'Registru recepții'!$B$5:$B$504,0))&gt;90),"Termenul de remediere depășește 90 de zile de la suspendare (HG 343/2017, art. 17). ",""))&amp;IF(F19="","Alege gravitatea. ","")&amp;IF(G19="","Scrie măsura de remediere. ","")&amp;IF(NOT(ISNUMBER(I19)),"Stabilește termenul de remediere. ","")&amp;IF(K19="Termen depășit","Termenul a trecut și defectul nu e remediat. ","")))</f>
        <v/>
      </c>
      <c r="M19" s="1" t="str">
        <f t="shared" si="1"/>
        <v/>
      </c>
    </row>
    <row r="20" spans="2:13" x14ac:dyDescent="0.2">
      <c r="B20" s="12"/>
      <c r="C20" s="13" t="str">
        <f>IF(B20="","",COUNTIF($B$5:B20,B20))</f>
        <v/>
      </c>
      <c r="D20" s="14"/>
      <c r="E20" s="14"/>
      <c r="F20" s="15"/>
      <c r="G20" s="14"/>
      <c r="H20" s="14"/>
      <c r="I20" s="16"/>
      <c r="J20" s="16"/>
      <c r="K20" s="13" t="str">
        <f t="shared" si="0"/>
        <v/>
      </c>
      <c r="L20" s="17" t="str">
        <f>IF(B20="","",TRIM(IF(ISNA(MATCH(B20,'Registru recepții'!$B$5:$B$504,0)),"PV inexistent în registru. ",IF(AND(INDEX('Registru recepții'!$D$5:$D$504,MATCH(B20,'Registru recepții'!$B$5:$B$504,0))="De suspendare a recepției",ISNUMBER(I20),I20-INDEX('Registru recepții'!$C$5:$C$504,MATCH(B20,'Registru recepții'!$B$5:$B$504,0))&gt;90),"Termenul de remediere depășește 90 de zile de la suspendare (HG 343/2017, art. 17). ",""))&amp;IF(F20="","Alege gravitatea. ","")&amp;IF(G20="","Scrie măsura de remediere. ","")&amp;IF(NOT(ISNUMBER(I20)),"Stabilește termenul de remediere. ","")&amp;IF(K20="Termen depășit","Termenul a trecut și defectul nu e remediat. ","")))</f>
        <v/>
      </c>
      <c r="M20" s="1" t="str">
        <f t="shared" si="1"/>
        <v/>
      </c>
    </row>
    <row r="21" spans="2:13" x14ac:dyDescent="0.2">
      <c r="B21" s="12"/>
      <c r="C21" s="13" t="str">
        <f>IF(B21="","",COUNTIF($B$5:B21,B21))</f>
        <v/>
      </c>
      <c r="D21" s="14"/>
      <c r="E21" s="14"/>
      <c r="F21" s="15"/>
      <c r="G21" s="14"/>
      <c r="H21" s="14"/>
      <c r="I21" s="16"/>
      <c r="J21" s="16"/>
      <c r="K21" s="13" t="str">
        <f t="shared" si="0"/>
        <v/>
      </c>
      <c r="L21" s="17" t="str">
        <f>IF(B21="","",TRIM(IF(ISNA(MATCH(B21,'Registru recepții'!$B$5:$B$504,0)),"PV inexistent în registru. ",IF(AND(INDEX('Registru recepții'!$D$5:$D$504,MATCH(B21,'Registru recepții'!$B$5:$B$504,0))="De suspendare a recepției",ISNUMBER(I21),I21-INDEX('Registru recepții'!$C$5:$C$504,MATCH(B21,'Registru recepții'!$B$5:$B$504,0))&gt;90),"Termenul de remediere depășește 90 de zile de la suspendare (HG 343/2017, art. 17). ",""))&amp;IF(F21="","Alege gravitatea. ","")&amp;IF(G21="","Scrie măsura de remediere. ","")&amp;IF(NOT(ISNUMBER(I21)),"Stabilește termenul de remediere. ","")&amp;IF(K21="Termen depășit","Termenul a trecut și defectul nu e remediat. ","")))</f>
        <v/>
      </c>
      <c r="M21" s="1" t="str">
        <f t="shared" si="1"/>
        <v/>
      </c>
    </row>
    <row r="22" spans="2:13" x14ac:dyDescent="0.2">
      <c r="B22" s="12"/>
      <c r="C22" s="13" t="str">
        <f>IF(B22="","",COUNTIF($B$5:B22,B22))</f>
        <v/>
      </c>
      <c r="D22" s="14"/>
      <c r="E22" s="14"/>
      <c r="F22" s="15"/>
      <c r="G22" s="14"/>
      <c r="H22" s="14"/>
      <c r="I22" s="16"/>
      <c r="J22" s="16"/>
      <c r="K22" s="13" t="str">
        <f t="shared" si="0"/>
        <v/>
      </c>
      <c r="L22" s="17" t="str">
        <f>IF(B22="","",TRIM(IF(ISNA(MATCH(B22,'Registru recepții'!$B$5:$B$504,0)),"PV inexistent în registru. ",IF(AND(INDEX('Registru recepții'!$D$5:$D$504,MATCH(B22,'Registru recepții'!$B$5:$B$504,0))="De suspendare a recepției",ISNUMBER(I22),I22-INDEX('Registru recepții'!$C$5:$C$504,MATCH(B22,'Registru recepții'!$B$5:$B$504,0))&gt;90),"Termenul de remediere depășește 90 de zile de la suspendare (HG 343/2017, art. 17). ",""))&amp;IF(F22="","Alege gravitatea. ","")&amp;IF(G22="","Scrie măsura de remediere. ","")&amp;IF(NOT(ISNUMBER(I22)),"Stabilește termenul de remediere. ","")&amp;IF(K22="Termen depășit","Termenul a trecut și defectul nu e remediat. ","")))</f>
        <v/>
      </c>
      <c r="M22" s="1" t="str">
        <f t="shared" si="1"/>
        <v/>
      </c>
    </row>
    <row r="23" spans="2:13" x14ac:dyDescent="0.2">
      <c r="B23" s="12"/>
      <c r="C23" s="13" t="str">
        <f>IF(B23="","",COUNTIF($B$5:B23,B23))</f>
        <v/>
      </c>
      <c r="D23" s="14"/>
      <c r="E23" s="14"/>
      <c r="F23" s="15"/>
      <c r="G23" s="14"/>
      <c r="H23" s="14"/>
      <c r="I23" s="16"/>
      <c r="J23" s="16"/>
      <c r="K23" s="13" t="str">
        <f t="shared" si="0"/>
        <v/>
      </c>
      <c r="L23" s="17" t="str">
        <f>IF(B23="","",TRIM(IF(ISNA(MATCH(B23,'Registru recepții'!$B$5:$B$504,0)),"PV inexistent în registru. ",IF(AND(INDEX('Registru recepții'!$D$5:$D$504,MATCH(B23,'Registru recepții'!$B$5:$B$504,0))="De suspendare a recepției",ISNUMBER(I23),I23-INDEX('Registru recepții'!$C$5:$C$504,MATCH(B23,'Registru recepții'!$B$5:$B$504,0))&gt;90),"Termenul de remediere depășește 90 de zile de la suspendare (HG 343/2017, art. 17). ",""))&amp;IF(F23="","Alege gravitatea. ","")&amp;IF(G23="","Scrie măsura de remediere. ","")&amp;IF(NOT(ISNUMBER(I23)),"Stabilește termenul de remediere. ","")&amp;IF(K23="Termen depășit","Termenul a trecut și defectul nu e remediat. ","")))</f>
        <v/>
      </c>
      <c r="M23" s="1" t="str">
        <f t="shared" si="1"/>
        <v/>
      </c>
    </row>
    <row r="24" spans="2:13" x14ac:dyDescent="0.2">
      <c r="B24" s="12"/>
      <c r="C24" s="13" t="str">
        <f>IF(B24="","",COUNTIF($B$5:B24,B24))</f>
        <v/>
      </c>
      <c r="D24" s="14"/>
      <c r="E24" s="14"/>
      <c r="F24" s="15"/>
      <c r="G24" s="14"/>
      <c r="H24" s="14"/>
      <c r="I24" s="16"/>
      <c r="J24" s="16"/>
      <c r="K24" s="13" t="str">
        <f t="shared" si="0"/>
        <v/>
      </c>
      <c r="L24" s="17" t="str">
        <f>IF(B24="","",TRIM(IF(ISNA(MATCH(B24,'Registru recepții'!$B$5:$B$504,0)),"PV inexistent în registru. ",IF(AND(INDEX('Registru recepții'!$D$5:$D$504,MATCH(B24,'Registru recepții'!$B$5:$B$504,0))="De suspendare a recepției",ISNUMBER(I24),I24-INDEX('Registru recepții'!$C$5:$C$504,MATCH(B24,'Registru recepții'!$B$5:$B$504,0))&gt;90),"Termenul de remediere depășește 90 de zile de la suspendare (HG 343/2017, art. 17). ",""))&amp;IF(F24="","Alege gravitatea. ","")&amp;IF(G24="","Scrie măsura de remediere. ","")&amp;IF(NOT(ISNUMBER(I24)),"Stabilește termenul de remediere. ","")&amp;IF(K24="Termen depășit","Termenul a trecut și defectul nu e remediat. ","")))</f>
        <v/>
      </c>
      <c r="M24" s="1" t="str">
        <f t="shared" si="1"/>
        <v/>
      </c>
    </row>
    <row r="25" spans="2:13" x14ac:dyDescent="0.2">
      <c r="B25" s="12"/>
      <c r="C25" s="13" t="str">
        <f>IF(B25="","",COUNTIF($B$5:B25,B25))</f>
        <v/>
      </c>
      <c r="D25" s="14"/>
      <c r="E25" s="14"/>
      <c r="F25" s="15"/>
      <c r="G25" s="14"/>
      <c r="H25" s="14"/>
      <c r="I25" s="16"/>
      <c r="J25" s="16"/>
      <c r="K25" s="13" t="str">
        <f t="shared" si="0"/>
        <v/>
      </c>
      <c r="L25" s="17" t="str">
        <f>IF(B25="","",TRIM(IF(ISNA(MATCH(B25,'Registru recepții'!$B$5:$B$504,0)),"PV inexistent în registru. ",IF(AND(INDEX('Registru recepții'!$D$5:$D$504,MATCH(B25,'Registru recepții'!$B$5:$B$504,0))="De suspendare a recepției",ISNUMBER(I25),I25-INDEX('Registru recepții'!$C$5:$C$504,MATCH(B25,'Registru recepții'!$B$5:$B$504,0))&gt;90),"Termenul de remediere depășește 90 de zile de la suspendare (HG 343/2017, art. 17). ",""))&amp;IF(F25="","Alege gravitatea. ","")&amp;IF(G25="","Scrie măsura de remediere. ","")&amp;IF(NOT(ISNUMBER(I25)),"Stabilește termenul de remediere. ","")&amp;IF(K25="Termen depășit","Termenul a trecut și defectul nu e remediat. ","")))</f>
        <v/>
      </c>
      <c r="M25" s="1" t="str">
        <f t="shared" si="1"/>
        <v/>
      </c>
    </row>
    <row r="26" spans="2:13" x14ac:dyDescent="0.2">
      <c r="B26" s="12"/>
      <c r="C26" s="13" t="str">
        <f>IF(B26="","",COUNTIF($B$5:B26,B26))</f>
        <v/>
      </c>
      <c r="D26" s="14"/>
      <c r="E26" s="14"/>
      <c r="F26" s="15"/>
      <c r="G26" s="14"/>
      <c r="H26" s="14"/>
      <c r="I26" s="16"/>
      <c r="J26" s="16"/>
      <c r="K26" s="13" t="str">
        <f t="shared" si="0"/>
        <v/>
      </c>
      <c r="L26" s="17" t="str">
        <f>IF(B26="","",TRIM(IF(ISNA(MATCH(B26,'Registru recepții'!$B$5:$B$504,0)),"PV inexistent în registru. ",IF(AND(INDEX('Registru recepții'!$D$5:$D$504,MATCH(B26,'Registru recepții'!$B$5:$B$504,0))="De suspendare a recepției",ISNUMBER(I26),I26-INDEX('Registru recepții'!$C$5:$C$504,MATCH(B26,'Registru recepții'!$B$5:$B$504,0))&gt;90),"Termenul de remediere depășește 90 de zile de la suspendare (HG 343/2017, art. 17). ",""))&amp;IF(F26="","Alege gravitatea. ","")&amp;IF(G26="","Scrie măsura de remediere. ","")&amp;IF(NOT(ISNUMBER(I26)),"Stabilește termenul de remediere. ","")&amp;IF(K26="Termen depășit","Termenul a trecut și defectul nu e remediat. ","")))</f>
        <v/>
      </c>
      <c r="M26" s="1" t="str">
        <f t="shared" si="1"/>
        <v/>
      </c>
    </row>
    <row r="27" spans="2:13" x14ac:dyDescent="0.2">
      <c r="B27" s="12"/>
      <c r="C27" s="13" t="str">
        <f>IF(B27="","",COUNTIF($B$5:B27,B27))</f>
        <v/>
      </c>
      <c r="D27" s="14"/>
      <c r="E27" s="14"/>
      <c r="F27" s="15"/>
      <c r="G27" s="14"/>
      <c r="H27" s="14"/>
      <c r="I27" s="16"/>
      <c r="J27" s="16"/>
      <c r="K27" s="13" t="str">
        <f t="shared" si="0"/>
        <v/>
      </c>
      <c r="L27" s="17" t="str">
        <f>IF(B27="","",TRIM(IF(ISNA(MATCH(B27,'Registru recepții'!$B$5:$B$504,0)),"PV inexistent în registru. ",IF(AND(INDEX('Registru recepții'!$D$5:$D$504,MATCH(B27,'Registru recepții'!$B$5:$B$504,0))="De suspendare a recepției",ISNUMBER(I27),I27-INDEX('Registru recepții'!$C$5:$C$504,MATCH(B27,'Registru recepții'!$B$5:$B$504,0))&gt;90),"Termenul de remediere depășește 90 de zile de la suspendare (HG 343/2017, art. 17). ",""))&amp;IF(F27="","Alege gravitatea. ","")&amp;IF(G27="","Scrie măsura de remediere. ","")&amp;IF(NOT(ISNUMBER(I27)),"Stabilește termenul de remediere. ","")&amp;IF(K27="Termen depășit","Termenul a trecut și defectul nu e remediat. ","")))</f>
        <v/>
      </c>
      <c r="M27" s="1" t="str">
        <f t="shared" si="1"/>
        <v/>
      </c>
    </row>
    <row r="28" spans="2:13" x14ac:dyDescent="0.2">
      <c r="B28" s="12"/>
      <c r="C28" s="13" t="str">
        <f>IF(B28="","",COUNTIF($B$5:B28,B28))</f>
        <v/>
      </c>
      <c r="D28" s="14"/>
      <c r="E28" s="14"/>
      <c r="F28" s="15"/>
      <c r="G28" s="14"/>
      <c r="H28" s="14"/>
      <c r="I28" s="16"/>
      <c r="J28" s="16"/>
      <c r="K28" s="13" t="str">
        <f t="shared" si="0"/>
        <v/>
      </c>
      <c r="L28" s="17" t="str">
        <f>IF(B28="","",TRIM(IF(ISNA(MATCH(B28,'Registru recepții'!$B$5:$B$504,0)),"PV inexistent în registru. ",IF(AND(INDEX('Registru recepții'!$D$5:$D$504,MATCH(B28,'Registru recepții'!$B$5:$B$504,0))="De suspendare a recepției",ISNUMBER(I28),I28-INDEX('Registru recepții'!$C$5:$C$504,MATCH(B28,'Registru recepții'!$B$5:$B$504,0))&gt;90),"Termenul de remediere depășește 90 de zile de la suspendare (HG 343/2017, art. 17). ",""))&amp;IF(F28="","Alege gravitatea. ","")&amp;IF(G28="","Scrie măsura de remediere. ","")&amp;IF(NOT(ISNUMBER(I28)),"Stabilește termenul de remediere. ","")&amp;IF(K28="Termen depășit","Termenul a trecut și defectul nu e remediat. ","")))</f>
        <v/>
      </c>
      <c r="M28" s="1" t="str">
        <f t="shared" si="1"/>
        <v/>
      </c>
    </row>
    <row r="29" spans="2:13" x14ac:dyDescent="0.2">
      <c r="B29" s="12"/>
      <c r="C29" s="13" t="str">
        <f>IF(B29="","",COUNTIF($B$5:B29,B29))</f>
        <v/>
      </c>
      <c r="D29" s="14"/>
      <c r="E29" s="14"/>
      <c r="F29" s="15"/>
      <c r="G29" s="14"/>
      <c r="H29" s="14"/>
      <c r="I29" s="16"/>
      <c r="J29" s="16"/>
      <c r="K29" s="13" t="str">
        <f t="shared" si="0"/>
        <v/>
      </c>
      <c r="L29" s="17" t="str">
        <f>IF(B29="","",TRIM(IF(ISNA(MATCH(B29,'Registru recepții'!$B$5:$B$504,0)),"PV inexistent în registru. ",IF(AND(INDEX('Registru recepții'!$D$5:$D$504,MATCH(B29,'Registru recepții'!$B$5:$B$504,0))="De suspendare a recepției",ISNUMBER(I29),I29-INDEX('Registru recepții'!$C$5:$C$504,MATCH(B29,'Registru recepții'!$B$5:$B$504,0))&gt;90),"Termenul de remediere depășește 90 de zile de la suspendare (HG 343/2017, art. 17). ",""))&amp;IF(F29="","Alege gravitatea. ","")&amp;IF(G29="","Scrie măsura de remediere. ","")&amp;IF(NOT(ISNUMBER(I29)),"Stabilește termenul de remediere. ","")&amp;IF(K29="Termen depășit","Termenul a trecut și defectul nu e remediat. ","")))</f>
        <v/>
      </c>
      <c r="M29" s="1" t="str">
        <f t="shared" si="1"/>
        <v/>
      </c>
    </row>
    <row r="30" spans="2:13" x14ac:dyDescent="0.2">
      <c r="B30" s="12"/>
      <c r="C30" s="13" t="str">
        <f>IF(B30="","",COUNTIF($B$5:B30,B30))</f>
        <v/>
      </c>
      <c r="D30" s="14"/>
      <c r="E30" s="14"/>
      <c r="F30" s="15"/>
      <c r="G30" s="14"/>
      <c r="H30" s="14"/>
      <c r="I30" s="16"/>
      <c r="J30" s="16"/>
      <c r="K30" s="13" t="str">
        <f t="shared" si="0"/>
        <v/>
      </c>
      <c r="L30" s="17" t="str">
        <f>IF(B30="","",TRIM(IF(ISNA(MATCH(B30,'Registru recepții'!$B$5:$B$504,0)),"PV inexistent în registru. ",IF(AND(INDEX('Registru recepții'!$D$5:$D$504,MATCH(B30,'Registru recepții'!$B$5:$B$504,0))="De suspendare a recepției",ISNUMBER(I30),I30-INDEX('Registru recepții'!$C$5:$C$504,MATCH(B30,'Registru recepții'!$B$5:$B$504,0))&gt;90),"Termenul de remediere depășește 90 de zile de la suspendare (HG 343/2017, art. 17). ",""))&amp;IF(F30="","Alege gravitatea. ","")&amp;IF(G30="","Scrie măsura de remediere. ","")&amp;IF(NOT(ISNUMBER(I30)),"Stabilește termenul de remediere. ","")&amp;IF(K30="Termen depășit","Termenul a trecut și defectul nu e remediat. ","")))</f>
        <v/>
      </c>
      <c r="M30" s="1" t="str">
        <f t="shared" si="1"/>
        <v/>
      </c>
    </row>
    <row r="31" spans="2:13" x14ac:dyDescent="0.2">
      <c r="B31" s="12"/>
      <c r="C31" s="13" t="str">
        <f>IF(B31="","",COUNTIF($B$5:B31,B31))</f>
        <v/>
      </c>
      <c r="D31" s="14"/>
      <c r="E31" s="14"/>
      <c r="F31" s="15"/>
      <c r="G31" s="14"/>
      <c r="H31" s="14"/>
      <c r="I31" s="16"/>
      <c r="J31" s="16"/>
      <c r="K31" s="13" t="str">
        <f t="shared" si="0"/>
        <v/>
      </c>
      <c r="L31" s="17" t="str">
        <f>IF(B31="","",TRIM(IF(ISNA(MATCH(B31,'Registru recepții'!$B$5:$B$504,0)),"PV inexistent în registru. ",IF(AND(INDEX('Registru recepții'!$D$5:$D$504,MATCH(B31,'Registru recepții'!$B$5:$B$504,0))="De suspendare a recepției",ISNUMBER(I31),I31-INDEX('Registru recepții'!$C$5:$C$504,MATCH(B31,'Registru recepții'!$B$5:$B$504,0))&gt;90),"Termenul de remediere depășește 90 de zile de la suspendare (HG 343/2017, art. 17). ",""))&amp;IF(F31="","Alege gravitatea. ","")&amp;IF(G31="","Scrie măsura de remediere. ","")&amp;IF(NOT(ISNUMBER(I31)),"Stabilește termenul de remediere. ","")&amp;IF(K31="Termen depășit","Termenul a trecut și defectul nu e remediat. ","")))</f>
        <v/>
      </c>
      <c r="M31" s="1" t="str">
        <f t="shared" si="1"/>
        <v/>
      </c>
    </row>
    <row r="32" spans="2:13" x14ac:dyDescent="0.2">
      <c r="B32" s="12"/>
      <c r="C32" s="13" t="str">
        <f>IF(B32="","",COUNTIF($B$5:B32,B32))</f>
        <v/>
      </c>
      <c r="D32" s="14"/>
      <c r="E32" s="14"/>
      <c r="F32" s="15"/>
      <c r="G32" s="14"/>
      <c r="H32" s="14"/>
      <c r="I32" s="16"/>
      <c r="J32" s="16"/>
      <c r="K32" s="13" t="str">
        <f t="shared" si="0"/>
        <v/>
      </c>
      <c r="L32" s="17" t="str">
        <f>IF(B32="","",TRIM(IF(ISNA(MATCH(B32,'Registru recepții'!$B$5:$B$504,0)),"PV inexistent în registru. ",IF(AND(INDEX('Registru recepții'!$D$5:$D$504,MATCH(B32,'Registru recepții'!$B$5:$B$504,0))="De suspendare a recepției",ISNUMBER(I32),I32-INDEX('Registru recepții'!$C$5:$C$504,MATCH(B32,'Registru recepții'!$B$5:$B$504,0))&gt;90),"Termenul de remediere depășește 90 de zile de la suspendare (HG 343/2017, art. 17). ",""))&amp;IF(F32="","Alege gravitatea. ","")&amp;IF(G32="","Scrie măsura de remediere. ","")&amp;IF(NOT(ISNUMBER(I32)),"Stabilește termenul de remediere. ","")&amp;IF(K32="Termen depășit","Termenul a trecut și defectul nu e remediat. ","")))</f>
        <v/>
      </c>
      <c r="M32" s="1" t="str">
        <f t="shared" si="1"/>
        <v/>
      </c>
    </row>
    <row r="33" spans="2:13" x14ac:dyDescent="0.2">
      <c r="B33" s="12"/>
      <c r="C33" s="13" t="str">
        <f>IF(B33="","",COUNTIF($B$5:B33,B33))</f>
        <v/>
      </c>
      <c r="D33" s="14"/>
      <c r="E33" s="14"/>
      <c r="F33" s="15"/>
      <c r="G33" s="14"/>
      <c r="H33" s="14"/>
      <c r="I33" s="16"/>
      <c r="J33" s="16"/>
      <c r="K33" s="13" t="str">
        <f t="shared" si="0"/>
        <v/>
      </c>
      <c r="L33" s="17" t="str">
        <f>IF(B33="","",TRIM(IF(ISNA(MATCH(B33,'Registru recepții'!$B$5:$B$504,0)),"PV inexistent în registru. ",IF(AND(INDEX('Registru recepții'!$D$5:$D$504,MATCH(B33,'Registru recepții'!$B$5:$B$504,0))="De suspendare a recepției",ISNUMBER(I33),I33-INDEX('Registru recepții'!$C$5:$C$504,MATCH(B33,'Registru recepții'!$B$5:$B$504,0))&gt;90),"Termenul de remediere depășește 90 de zile de la suspendare (HG 343/2017, art. 17). ",""))&amp;IF(F33="","Alege gravitatea. ","")&amp;IF(G33="","Scrie măsura de remediere. ","")&amp;IF(NOT(ISNUMBER(I33)),"Stabilește termenul de remediere. ","")&amp;IF(K33="Termen depășit","Termenul a trecut și defectul nu e remediat. ","")))</f>
        <v/>
      </c>
      <c r="M33" s="1" t="str">
        <f t="shared" si="1"/>
        <v/>
      </c>
    </row>
    <row r="34" spans="2:13" x14ac:dyDescent="0.2">
      <c r="B34" s="12"/>
      <c r="C34" s="13" t="str">
        <f>IF(B34="","",COUNTIF($B$5:B34,B34))</f>
        <v/>
      </c>
      <c r="D34" s="14"/>
      <c r="E34" s="14"/>
      <c r="F34" s="15"/>
      <c r="G34" s="14"/>
      <c r="H34" s="14"/>
      <c r="I34" s="16"/>
      <c r="J34" s="16"/>
      <c r="K34" s="13" t="str">
        <f t="shared" si="0"/>
        <v/>
      </c>
      <c r="L34" s="17" t="str">
        <f>IF(B34="","",TRIM(IF(ISNA(MATCH(B34,'Registru recepții'!$B$5:$B$504,0)),"PV inexistent în registru. ",IF(AND(INDEX('Registru recepții'!$D$5:$D$504,MATCH(B34,'Registru recepții'!$B$5:$B$504,0))="De suspendare a recepției",ISNUMBER(I34),I34-INDEX('Registru recepții'!$C$5:$C$504,MATCH(B34,'Registru recepții'!$B$5:$B$504,0))&gt;90),"Termenul de remediere depășește 90 de zile de la suspendare (HG 343/2017, art. 17). ",""))&amp;IF(F34="","Alege gravitatea. ","")&amp;IF(G34="","Scrie măsura de remediere. ","")&amp;IF(NOT(ISNUMBER(I34)),"Stabilește termenul de remediere. ","")&amp;IF(K34="Termen depășit","Termenul a trecut și defectul nu e remediat. ","")))</f>
        <v/>
      </c>
      <c r="M34" s="1" t="str">
        <f t="shared" si="1"/>
        <v/>
      </c>
    </row>
    <row r="35" spans="2:13" x14ac:dyDescent="0.2">
      <c r="B35" s="12"/>
      <c r="C35" s="13" t="str">
        <f>IF(B35="","",COUNTIF($B$5:B35,B35))</f>
        <v/>
      </c>
      <c r="D35" s="14"/>
      <c r="E35" s="14"/>
      <c r="F35" s="15"/>
      <c r="G35" s="14"/>
      <c r="H35" s="14"/>
      <c r="I35" s="16"/>
      <c r="J35" s="16"/>
      <c r="K35" s="13" t="str">
        <f t="shared" si="0"/>
        <v/>
      </c>
      <c r="L35" s="17" t="str">
        <f>IF(B35="","",TRIM(IF(ISNA(MATCH(B35,'Registru recepții'!$B$5:$B$504,0)),"PV inexistent în registru. ",IF(AND(INDEX('Registru recepții'!$D$5:$D$504,MATCH(B35,'Registru recepții'!$B$5:$B$504,0))="De suspendare a recepției",ISNUMBER(I35),I35-INDEX('Registru recepții'!$C$5:$C$504,MATCH(B35,'Registru recepții'!$B$5:$B$504,0))&gt;90),"Termenul de remediere depășește 90 de zile de la suspendare (HG 343/2017, art. 17). ",""))&amp;IF(F35="","Alege gravitatea. ","")&amp;IF(G35="","Scrie măsura de remediere. ","")&amp;IF(NOT(ISNUMBER(I35)),"Stabilește termenul de remediere. ","")&amp;IF(K35="Termen depășit","Termenul a trecut și defectul nu e remediat. ","")))</f>
        <v/>
      </c>
      <c r="M35" s="1" t="str">
        <f t="shared" si="1"/>
        <v/>
      </c>
    </row>
    <row r="36" spans="2:13" x14ac:dyDescent="0.2">
      <c r="B36" s="12"/>
      <c r="C36" s="13" t="str">
        <f>IF(B36="","",COUNTIF($B$5:B36,B36))</f>
        <v/>
      </c>
      <c r="D36" s="14"/>
      <c r="E36" s="14"/>
      <c r="F36" s="15"/>
      <c r="G36" s="14"/>
      <c r="H36" s="14"/>
      <c r="I36" s="16"/>
      <c r="J36" s="16"/>
      <c r="K36" s="13" t="str">
        <f t="shared" si="0"/>
        <v/>
      </c>
      <c r="L36" s="17" t="str">
        <f>IF(B36="","",TRIM(IF(ISNA(MATCH(B36,'Registru recepții'!$B$5:$B$504,0)),"PV inexistent în registru. ",IF(AND(INDEX('Registru recepții'!$D$5:$D$504,MATCH(B36,'Registru recepții'!$B$5:$B$504,0))="De suspendare a recepției",ISNUMBER(I36),I36-INDEX('Registru recepții'!$C$5:$C$504,MATCH(B36,'Registru recepții'!$B$5:$B$504,0))&gt;90),"Termenul de remediere depășește 90 de zile de la suspendare (HG 343/2017, art. 17). ",""))&amp;IF(F36="","Alege gravitatea. ","")&amp;IF(G36="","Scrie măsura de remediere. ","")&amp;IF(NOT(ISNUMBER(I36)),"Stabilește termenul de remediere. ","")&amp;IF(K36="Termen depășit","Termenul a trecut și defectul nu e remediat. ","")))</f>
        <v/>
      </c>
      <c r="M36" s="1" t="str">
        <f t="shared" si="1"/>
        <v/>
      </c>
    </row>
    <row r="37" spans="2:13" x14ac:dyDescent="0.2">
      <c r="B37" s="12"/>
      <c r="C37" s="13" t="str">
        <f>IF(B37="","",COUNTIF($B$5:B37,B37))</f>
        <v/>
      </c>
      <c r="D37" s="14"/>
      <c r="E37" s="14"/>
      <c r="F37" s="15"/>
      <c r="G37" s="14"/>
      <c r="H37" s="14"/>
      <c r="I37" s="16"/>
      <c r="J37" s="16"/>
      <c r="K37" s="13" t="str">
        <f t="shared" si="0"/>
        <v/>
      </c>
      <c r="L37" s="17" t="str">
        <f>IF(B37="","",TRIM(IF(ISNA(MATCH(B37,'Registru recepții'!$B$5:$B$504,0)),"PV inexistent în registru. ",IF(AND(INDEX('Registru recepții'!$D$5:$D$504,MATCH(B37,'Registru recepții'!$B$5:$B$504,0))="De suspendare a recepției",ISNUMBER(I37),I37-INDEX('Registru recepții'!$C$5:$C$504,MATCH(B37,'Registru recepții'!$B$5:$B$504,0))&gt;90),"Termenul de remediere depășește 90 de zile de la suspendare (HG 343/2017, art. 17). ",""))&amp;IF(F37="","Alege gravitatea. ","")&amp;IF(G37="","Scrie măsura de remediere. ","")&amp;IF(NOT(ISNUMBER(I37)),"Stabilește termenul de remediere. ","")&amp;IF(K37="Termen depășit","Termenul a trecut și defectul nu e remediat. ","")))</f>
        <v/>
      </c>
      <c r="M37" s="1" t="str">
        <f t="shared" si="1"/>
        <v/>
      </c>
    </row>
    <row r="38" spans="2:13" x14ac:dyDescent="0.2">
      <c r="B38" s="12"/>
      <c r="C38" s="13" t="str">
        <f>IF(B38="","",COUNTIF($B$5:B38,B38))</f>
        <v/>
      </c>
      <c r="D38" s="14"/>
      <c r="E38" s="14"/>
      <c r="F38" s="15"/>
      <c r="G38" s="14"/>
      <c r="H38" s="14"/>
      <c r="I38" s="16"/>
      <c r="J38" s="16"/>
      <c r="K38" s="13" t="str">
        <f t="shared" si="0"/>
        <v/>
      </c>
      <c r="L38" s="17" t="str">
        <f>IF(B38="","",TRIM(IF(ISNA(MATCH(B38,'Registru recepții'!$B$5:$B$504,0)),"PV inexistent în registru. ",IF(AND(INDEX('Registru recepții'!$D$5:$D$504,MATCH(B38,'Registru recepții'!$B$5:$B$504,0))="De suspendare a recepției",ISNUMBER(I38),I38-INDEX('Registru recepții'!$C$5:$C$504,MATCH(B38,'Registru recepții'!$B$5:$B$504,0))&gt;90),"Termenul de remediere depășește 90 de zile de la suspendare (HG 343/2017, art. 17). ",""))&amp;IF(F38="","Alege gravitatea. ","")&amp;IF(G38="","Scrie măsura de remediere. ","")&amp;IF(NOT(ISNUMBER(I38)),"Stabilește termenul de remediere. ","")&amp;IF(K38="Termen depășit","Termenul a trecut și defectul nu e remediat. ","")))</f>
        <v/>
      </c>
      <c r="M38" s="1" t="str">
        <f t="shared" si="1"/>
        <v/>
      </c>
    </row>
    <row r="39" spans="2:13" x14ac:dyDescent="0.2">
      <c r="B39" s="12"/>
      <c r="C39" s="13" t="str">
        <f>IF(B39="","",COUNTIF($B$5:B39,B39))</f>
        <v/>
      </c>
      <c r="D39" s="14"/>
      <c r="E39" s="14"/>
      <c r="F39" s="15"/>
      <c r="G39" s="14"/>
      <c r="H39" s="14"/>
      <c r="I39" s="16"/>
      <c r="J39" s="16"/>
      <c r="K39" s="13" t="str">
        <f t="shared" si="0"/>
        <v/>
      </c>
      <c r="L39" s="17" t="str">
        <f>IF(B39="","",TRIM(IF(ISNA(MATCH(B39,'Registru recepții'!$B$5:$B$504,0)),"PV inexistent în registru. ",IF(AND(INDEX('Registru recepții'!$D$5:$D$504,MATCH(B39,'Registru recepții'!$B$5:$B$504,0))="De suspendare a recepției",ISNUMBER(I39),I39-INDEX('Registru recepții'!$C$5:$C$504,MATCH(B39,'Registru recepții'!$B$5:$B$504,0))&gt;90),"Termenul de remediere depășește 90 de zile de la suspendare (HG 343/2017, art. 17). ",""))&amp;IF(F39="","Alege gravitatea. ","")&amp;IF(G39="","Scrie măsura de remediere. ","")&amp;IF(NOT(ISNUMBER(I39)),"Stabilește termenul de remediere. ","")&amp;IF(K39="Termen depășit","Termenul a trecut și defectul nu e remediat. ","")))</f>
        <v/>
      </c>
      <c r="M39" s="1" t="str">
        <f t="shared" si="1"/>
        <v/>
      </c>
    </row>
    <row r="40" spans="2:13" x14ac:dyDescent="0.2">
      <c r="B40" s="12"/>
      <c r="C40" s="13" t="str">
        <f>IF(B40="","",COUNTIF($B$5:B40,B40))</f>
        <v/>
      </c>
      <c r="D40" s="14"/>
      <c r="E40" s="14"/>
      <c r="F40" s="15"/>
      <c r="G40" s="14"/>
      <c r="H40" s="14"/>
      <c r="I40" s="16"/>
      <c r="J40" s="16"/>
      <c r="K40" s="13" t="str">
        <f t="shared" si="0"/>
        <v/>
      </c>
      <c r="L40" s="17" t="str">
        <f>IF(B40="","",TRIM(IF(ISNA(MATCH(B40,'Registru recepții'!$B$5:$B$504,0)),"PV inexistent în registru. ",IF(AND(INDEX('Registru recepții'!$D$5:$D$504,MATCH(B40,'Registru recepții'!$B$5:$B$504,0))="De suspendare a recepției",ISNUMBER(I40),I40-INDEX('Registru recepții'!$C$5:$C$504,MATCH(B40,'Registru recepții'!$B$5:$B$504,0))&gt;90),"Termenul de remediere depășește 90 de zile de la suspendare (HG 343/2017, art. 17). ",""))&amp;IF(F40="","Alege gravitatea. ","")&amp;IF(G40="","Scrie măsura de remediere. ","")&amp;IF(NOT(ISNUMBER(I40)),"Stabilește termenul de remediere. ","")&amp;IF(K40="Termen depășit","Termenul a trecut și defectul nu e remediat. ","")))</f>
        <v/>
      </c>
      <c r="M40" s="1" t="str">
        <f t="shared" si="1"/>
        <v/>
      </c>
    </row>
    <row r="41" spans="2:13" x14ac:dyDescent="0.2">
      <c r="B41" s="12"/>
      <c r="C41" s="13" t="str">
        <f>IF(B41="","",COUNTIF($B$5:B41,B41))</f>
        <v/>
      </c>
      <c r="D41" s="14"/>
      <c r="E41" s="14"/>
      <c r="F41" s="15"/>
      <c r="G41" s="14"/>
      <c r="H41" s="14"/>
      <c r="I41" s="16"/>
      <c r="J41" s="16"/>
      <c r="K41" s="13" t="str">
        <f t="shared" si="0"/>
        <v/>
      </c>
      <c r="L41" s="17" t="str">
        <f>IF(B41="","",TRIM(IF(ISNA(MATCH(B41,'Registru recepții'!$B$5:$B$504,0)),"PV inexistent în registru. ",IF(AND(INDEX('Registru recepții'!$D$5:$D$504,MATCH(B41,'Registru recepții'!$B$5:$B$504,0))="De suspendare a recepției",ISNUMBER(I41),I41-INDEX('Registru recepții'!$C$5:$C$504,MATCH(B41,'Registru recepții'!$B$5:$B$504,0))&gt;90),"Termenul de remediere depășește 90 de zile de la suspendare (HG 343/2017, art. 17). ",""))&amp;IF(F41="","Alege gravitatea. ","")&amp;IF(G41="","Scrie măsura de remediere. ","")&amp;IF(NOT(ISNUMBER(I41)),"Stabilește termenul de remediere. ","")&amp;IF(K41="Termen depășit","Termenul a trecut și defectul nu e remediat. ","")))</f>
        <v/>
      </c>
      <c r="M41" s="1" t="str">
        <f t="shared" si="1"/>
        <v/>
      </c>
    </row>
    <row r="42" spans="2:13" x14ac:dyDescent="0.2">
      <c r="B42" s="12"/>
      <c r="C42" s="13" t="str">
        <f>IF(B42="","",COUNTIF($B$5:B42,B42))</f>
        <v/>
      </c>
      <c r="D42" s="14"/>
      <c r="E42" s="14"/>
      <c r="F42" s="15"/>
      <c r="G42" s="14"/>
      <c r="H42" s="14"/>
      <c r="I42" s="16"/>
      <c r="J42" s="16"/>
      <c r="K42" s="13" t="str">
        <f t="shared" si="0"/>
        <v/>
      </c>
      <c r="L42" s="17" t="str">
        <f>IF(B42="","",TRIM(IF(ISNA(MATCH(B42,'Registru recepții'!$B$5:$B$504,0)),"PV inexistent în registru. ",IF(AND(INDEX('Registru recepții'!$D$5:$D$504,MATCH(B42,'Registru recepții'!$B$5:$B$504,0))="De suspendare a recepției",ISNUMBER(I42),I42-INDEX('Registru recepții'!$C$5:$C$504,MATCH(B42,'Registru recepții'!$B$5:$B$504,0))&gt;90),"Termenul de remediere depășește 90 de zile de la suspendare (HG 343/2017, art. 17). ",""))&amp;IF(F42="","Alege gravitatea. ","")&amp;IF(G42="","Scrie măsura de remediere. ","")&amp;IF(NOT(ISNUMBER(I42)),"Stabilește termenul de remediere. ","")&amp;IF(K42="Termen depășit","Termenul a trecut și defectul nu e remediat. ","")))</f>
        <v/>
      </c>
      <c r="M42" s="1" t="str">
        <f t="shared" si="1"/>
        <v/>
      </c>
    </row>
    <row r="43" spans="2:13" x14ac:dyDescent="0.2">
      <c r="B43" s="12"/>
      <c r="C43" s="13" t="str">
        <f>IF(B43="","",COUNTIF($B$5:B43,B43))</f>
        <v/>
      </c>
      <c r="D43" s="14"/>
      <c r="E43" s="14"/>
      <c r="F43" s="15"/>
      <c r="G43" s="14"/>
      <c r="H43" s="14"/>
      <c r="I43" s="16"/>
      <c r="J43" s="16"/>
      <c r="K43" s="13" t="str">
        <f t="shared" si="0"/>
        <v/>
      </c>
      <c r="L43" s="17" t="str">
        <f>IF(B43="","",TRIM(IF(ISNA(MATCH(B43,'Registru recepții'!$B$5:$B$504,0)),"PV inexistent în registru. ",IF(AND(INDEX('Registru recepții'!$D$5:$D$504,MATCH(B43,'Registru recepții'!$B$5:$B$504,0))="De suspendare a recepției",ISNUMBER(I43),I43-INDEX('Registru recepții'!$C$5:$C$504,MATCH(B43,'Registru recepții'!$B$5:$B$504,0))&gt;90),"Termenul de remediere depășește 90 de zile de la suspendare (HG 343/2017, art. 17). ",""))&amp;IF(F43="","Alege gravitatea. ","")&amp;IF(G43="","Scrie măsura de remediere. ","")&amp;IF(NOT(ISNUMBER(I43)),"Stabilește termenul de remediere. ","")&amp;IF(K43="Termen depășit","Termenul a trecut și defectul nu e remediat. ","")))</f>
        <v/>
      </c>
      <c r="M43" s="1" t="str">
        <f t="shared" si="1"/>
        <v/>
      </c>
    </row>
    <row r="44" spans="2:13" x14ac:dyDescent="0.2">
      <c r="B44" s="12"/>
      <c r="C44" s="13" t="str">
        <f>IF(B44="","",COUNTIF($B$5:B44,B44))</f>
        <v/>
      </c>
      <c r="D44" s="14"/>
      <c r="E44" s="14"/>
      <c r="F44" s="15"/>
      <c r="G44" s="14"/>
      <c r="H44" s="14"/>
      <c r="I44" s="16"/>
      <c r="J44" s="16"/>
      <c r="K44" s="13" t="str">
        <f t="shared" si="0"/>
        <v/>
      </c>
      <c r="L44" s="17" t="str">
        <f>IF(B44="","",TRIM(IF(ISNA(MATCH(B44,'Registru recepții'!$B$5:$B$504,0)),"PV inexistent în registru. ",IF(AND(INDEX('Registru recepții'!$D$5:$D$504,MATCH(B44,'Registru recepții'!$B$5:$B$504,0))="De suspendare a recepției",ISNUMBER(I44),I44-INDEX('Registru recepții'!$C$5:$C$504,MATCH(B44,'Registru recepții'!$B$5:$B$504,0))&gt;90),"Termenul de remediere depășește 90 de zile de la suspendare (HG 343/2017, art. 17). ",""))&amp;IF(F44="","Alege gravitatea. ","")&amp;IF(G44="","Scrie măsura de remediere. ","")&amp;IF(NOT(ISNUMBER(I44)),"Stabilește termenul de remediere. ","")&amp;IF(K44="Termen depășit","Termenul a trecut și defectul nu e remediat. ","")))</f>
        <v/>
      </c>
      <c r="M44" s="1" t="str">
        <f t="shared" si="1"/>
        <v/>
      </c>
    </row>
    <row r="45" spans="2:13" x14ac:dyDescent="0.2">
      <c r="B45" s="12"/>
      <c r="C45" s="13" t="str">
        <f>IF(B45="","",COUNTIF($B$5:B45,B45))</f>
        <v/>
      </c>
      <c r="D45" s="14"/>
      <c r="E45" s="14"/>
      <c r="F45" s="15"/>
      <c r="G45" s="14"/>
      <c r="H45" s="14"/>
      <c r="I45" s="16"/>
      <c r="J45" s="16"/>
      <c r="K45" s="13" t="str">
        <f t="shared" si="0"/>
        <v/>
      </c>
      <c r="L45" s="17" t="str">
        <f>IF(B45="","",TRIM(IF(ISNA(MATCH(B45,'Registru recepții'!$B$5:$B$504,0)),"PV inexistent în registru. ",IF(AND(INDEX('Registru recepții'!$D$5:$D$504,MATCH(B45,'Registru recepții'!$B$5:$B$504,0))="De suspendare a recepției",ISNUMBER(I45),I45-INDEX('Registru recepții'!$C$5:$C$504,MATCH(B45,'Registru recepții'!$B$5:$B$504,0))&gt;90),"Termenul de remediere depășește 90 de zile de la suspendare (HG 343/2017, art. 17). ",""))&amp;IF(F45="","Alege gravitatea. ","")&amp;IF(G45="","Scrie măsura de remediere. ","")&amp;IF(NOT(ISNUMBER(I45)),"Stabilește termenul de remediere. ","")&amp;IF(K45="Termen depășit","Termenul a trecut și defectul nu e remediat. ","")))</f>
        <v/>
      </c>
      <c r="M45" s="1" t="str">
        <f t="shared" si="1"/>
        <v/>
      </c>
    </row>
    <row r="46" spans="2:13" x14ac:dyDescent="0.2">
      <c r="B46" s="12"/>
      <c r="C46" s="13" t="str">
        <f>IF(B46="","",COUNTIF($B$5:B46,B46))</f>
        <v/>
      </c>
      <c r="D46" s="14"/>
      <c r="E46" s="14"/>
      <c r="F46" s="15"/>
      <c r="G46" s="14"/>
      <c r="H46" s="14"/>
      <c r="I46" s="16"/>
      <c r="J46" s="16"/>
      <c r="K46" s="13" t="str">
        <f t="shared" si="0"/>
        <v/>
      </c>
      <c r="L46" s="17" t="str">
        <f>IF(B46="","",TRIM(IF(ISNA(MATCH(B46,'Registru recepții'!$B$5:$B$504,0)),"PV inexistent în registru. ",IF(AND(INDEX('Registru recepții'!$D$5:$D$504,MATCH(B46,'Registru recepții'!$B$5:$B$504,0))="De suspendare a recepției",ISNUMBER(I46),I46-INDEX('Registru recepții'!$C$5:$C$504,MATCH(B46,'Registru recepții'!$B$5:$B$504,0))&gt;90),"Termenul de remediere depășește 90 de zile de la suspendare (HG 343/2017, art. 17). ",""))&amp;IF(F46="","Alege gravitatea. ","")&amp;IF(G46="","Scrie măsura de remediere. ","")&amp;IF(NOT(ISNUMBER(I46)),"Stabilește termenul de remediere. ","")&amp;IF(K46="Termen depășit","Termenul a trecut și defectul nu e remediat. ","")))</f>
        <v/>
      </c>
      <c r="M46" s="1" t="str">
        <f t="shared" si="1"/>
        <v/>
      </c>
    </row>
    <row r="47" spans="2:13" x14ac:dyDescent="0.2">
      <c r="B47" s="12"/>
      <c r="C47" s="13" t="str">
        <f>IF(B47="","",COUNTIF($B$5:B47,B47))</f>
        <v/>
      </c>
      <c r="D47" s="14"/>
      <c r="E47" s="14"/>
      <c r="F47" s="15"/>
      <c r="G47" s="14"/>
      <c r="H47" s="14"/>
      <c r="I47" s="16"/>
      <c r="J47" s="16"/>
      <c r="K47" s="13" t="str">
        <f t="shared" si="0"/>
        <v/>
      </c>
      <c r="L47" s="17" t="str">
        <f>IF(B47="","",TRIM(IF(ISNA(MATCH(B47,'Registru recepții'!$B$5:$B$504,0)),"PV inexistent în registru. ",IF(AND(INDEX('Registru recepții'!$D$5:$D$504,MATCH(B47,'Registru recepții'!$B$5:$B$504,0))="De suspendare a recepției",ISNUMBER(I47),I47-INDEX('Registru recepții'!$C$5:$C$504,MATCH(B47,'Registru recepții'!$B$5:$B$504,0))&gt;90),"Termenul de remediere depășește 90 de zile de la suspendare (HG 343/2017, art. 17). ",""))&amp;IF(F47="","Alege gravitatea. ","")&amp;IF(G47="","Scrie măsura de remediere. ","")&amp;IF(NOT(ISNUMBER(I47)),"Stabilește termenul de remediere. ","")&amp;IF(K47="Termen depășit","Termenul a trecut și defectul nu e remediat. ","")))</f>
        <v/>
      </c>
      <c r="M47" s="1" t="str">
        <f t="shared" si="1"/>
        <v/>
      </c>
    </row>
    <row r="48" spans="2:13" x14ac:dyDescent="0.2">
      <c r="B48" s="12"/>
      <c r="C48" s="13" t="str">
        <f>IF(B48="","",COUNTIF($B$5:B48,B48))</f>
        <v/>
      </c>
      <c r="D48" s="14"/>
      <c r="E48" s="14"/>
      <c r="F48" s="15"/>
      <c r="G48" s="14"/>
      <c r="H48" s="14"/>
      <c r="I48" s="16"/>
      <c r="J48" s="16"/>
      <c r="K48" s="13" t="str">
        <f t="shared" si="0"/>
        <v/>
      </c>
      <c r="L48" s="17" t="str">
        <f>IF(B48="","",TRIM(IF(ISNA(MATCH(B48,'Registru recepții'!$B$5:$B$504,0)),"PV inexistent în registru. ",IF(AND(INDEX('Registru recepții'!$D$5:$D$504,MATCH(B48,'Registru recepții'!$B$5:$B$504,0))="De suspendare a recepției",ISNUMBER(I48),I48-INDEX('Registru recepții'!$C$5:$C$504,MATCH(B48,'Registru recepții'!$B$5:$B$504,0))&gt;90),"Termenul de remediere depășește 90 de zile de la suspendare (HG 343/2017, art. 17). ",""))&amp;IF(F48="","Alege gravitatea. ","")&amp;IF(G48="","Scrie măsura de remediere. ","")&amp;IF(NOT(ISNUMBER(I48)),"Stabilește termenul de remediere. ","")&amp;IF(K48="Termen depășit","Termenul a trecut și defectul nu e remediat. ","")))</f>
        <v/>
      </c>
      <c r="M48" s="1" t="str">
        <f t="shared" si="1"/>
        <v/>
      </c>
    </row>
    <row r="49" spans="2:13" x14ac:dyDescent="0.2">
      <c r="B49" s="12"/>
      <c r="C49" s="13" t="str">
        <f>IF(B49="","",COUNTIF($B$5:B49,B49))</f>
        <v/>
      </c>
      <c r="D49" s="14"/>
      <c r="E49" s="14"/>
      <c r="F49" s="15"/>
      <c r="G49" s="14"/>
      <c r="H49" s="14"/>
      <c r="I49" s="16"/>
      <c r="J49" s="16"/>
      <c r="K49" s="13" t="str">
        <f t="shared" si="0"/>
        <v/>
      </c>
      <c r="L49" s="17" t="str">
        <f>IF(B49="","",TRIM(IF(ISNA(MATCH(B49,'Registru recepții'!$B$5:$B$504,0)),"PV inexistent în registru. ",IF(AND(INDEX('Registru recepții'!$D$5:$D$504,MATCH(B49,'Registru recepții'!$B$5:$B$504,0))="De suspendare a recepției",ISNUMBER(I49),I49-INDEX('Registru recepții'!$C$5:$C$504,MATCH(B49,'Registru recepții'!$B$5:$B$504,0))&gt;90),"Termenul de remediere depășește 90 de zile de la suspendare (HG 343/2017, art. 17). ",""))&amp;IF(F49="","Alege gravitatea. ","")&amp;IF(G49="","Scrie măsura de remediere. ","")&amp;IF(NOT(ISNUMBER(I49)),"Stabilește termenul de remediere. ","")&amp;IF(K49="Termen depășit","Termenul a trecut și defectul nu e remediat. ","")))</f>
        <v/>
      </c>
      <c r="M49" s="1" t="str">
        <f t="shared" si="1"/>
        <v/>
      </c>
    </row>
    <row r="50" spans="2:13" x14ac:dyDescent="0.2">
      <c r="B50" s="12"/>
      <c r="C50" s="13" t="str">
        <f>IF(B50="","",COUNTIF($B$5:B50,B50))</f>
        <v/>
      </c>
      <c r="D50" s="14"/>
      <c r="E50" s="14"/>
      <c r="F50" s="15"/>
      <c r="G50" s="14"/>
      <c r="H50" s="14"/>
      <c r="I50" s="16"/>
      <c r="J50" s="16"/>
      <c r="K50" s="13" t="str">
        <f t="shared" si="0"/>
        <v/>
      </c>
      <c r="L50" s="17" t="str">
        <f>IF(B50="","",TRIM(IF(ISNA(MATCH(B50,'Registru recepții'!$B$5:$B$504,0)),"PV inexistent în registru. ",IF(AND(INDEX('Registru recepții'!$D$5:$D$504,MATCH(B50,'Registru recepții'!$B$5:$B$504,0))="De suspendare a recepției",ISNUMBER(I50),I50-INDEX('Registru recepții'!$C$5:$C$504,MATCH(B50,'Registru recepții'!$B$5:$B$504,0))&gt;90),"Termenul de remediere depășește 90 de zile de la suspendare (HG 343/2017, art. 17). ",""))&amp;IF(F50="","Alege gravitatea. ","")&amp;IF(G50="","Scrie măsura de remediere. ","")&amp;IF(NOT(ISNUMBER(I50)),"Stabilește termenul de remediere. ","")&amp;IF(K50="Termen depășit","Termenul a trecut și defectul nu e remediat. ","")))</f>
        <v/>
      </c>
      <c r="M50" s="1" t="str">
        <f t="shared" si="1"/>
        <v/>
      </c>
    </row>
    <row r="51" spans="2:13" x14ac:dyDescent="0.2">
      <c r="B51" s="12"/>
      <c r="C51" s="13" t="str">
        <f>IF(B51="","",COUNTIF($B$5:B51,B51))</f>
        <v/>
      </c>
      <c r="D51" s="14"/>
      <c r="E51" s="14"/>
      <c r="F51" s="15"/>
      <c r="G51" s="14"/>
      <c r="H51" s="14"/>
      <c r="I51" s="16"/>
      <c r="J51" s="16"/>
      <c r="K51" s="13" t="str">
        <f t="shared" si="0"/>
        <v/>
      </c>
      <c r="L51" s="17" t="str">
        <f>IF(B51="","",TRIM(IF(ISNA(MATCH(B51,'Registru recepții'!$B$5:$B$504,0)),"PV inexistent în registru. ",IF(AND(INDEX('Registru recepții'!$D$5:$D$504,MATCH(B51,'Registru recepții'!$B$5:$B$504,0))="De suspendare a recepției",ISNUMBER(I51),I51-INDEX('Registru recepții'!$C$5:$C$504,MATCH(B51,'Registru recepții'!$B$5:$B$504,0))&gt;90),"Termenul de remediere depășește 90 de zile de la suspendare (HG 343/2017, art. 17). ",""))&amp;IF(F51="","Alege gravitatea. ","")&amp;IF(G51="","Scrie măsura de remediere. ","")&amp;IF(NOT(ISNUMBER(I51)),"Stabilește termenul de remediere. ","")&amp;IF(K51="Termen depășit","Termenul a trecut și defectul nu e remediat. ","")))</f>
        <v/>
      </c>
      <c r="M51" s="1" t="str">
        <f t="shared" si="1"/>
        <v/>
      </c>
    </row>
    <row r="52" spans="2:13" x14ac:dyDescent="0.2">
      <c r="B52" s="12"/>
      <c r="C52" s="13" t="str">
        <f>IF(B52="","",COUNTIF($B$5:B52,B52))</f>
        <v/>
      </c>
      <c r="D52" s="14"/>
      <c r="E52" s="14"/>
      <c r="F52" s="15"/>
      <c r="G52" s="14"/>
      <c r="H52" s="14"/>
      <c r="I52" s="16"/>
      <c r="J52" s="16"/>
      <c r="K52" s="13" t="str">
        <f t="shared" si="0"/>
        <v/>
      </c>
      <c r="L52" s="17" t="str">
        <f>IF(B52="","",TRIM(IF(ISNA(MATCH(B52,'Registru recepții'!$B$5:$B$504,0)),"PV inexistent în registru. ",IF(AND(INDEX('Registru recepții'!$D$5:$D$504,MATCH(B52,'Registru recepții'!$B$5:$B$504,0))="De suspendare a recepției",ISNUMBER(I52),I52-INDEX('Registru recepții'!$C$5:$C$504,MATCH(B52,'Registru recepții'!$B$5:$B$504,0))&gt;90),"Termenul de remediere depășește 90 de zile de la suspendare (HG 343/2017, art. 17). ",""))&amp;IF(F52="","Alege gravitatea. ","")&amp;IF(G52="","Scrie măsura de remediere. ","")&amp;IF(NOT(ISNUMBER(I52)),"Stabilește termenul de remediere. ","")&amp;IF(K52="Termen depășit","Termenul a trecut și defectul nu e remediat. ","")))</f>
        <v/>
      </c>
      <c r="M52" s="1" t="str">
        <f t="shared" si="1"/>
        <v/>
      </c>
    </row>
    <row r="53" spans="2:13" x14ac:dyDescent="0.2">
      <c r="B53" s="12"/>
      <c r="C53" s="13" t="str">
        <f>IF(B53="","",COUNTIF($B$5:B53,B53))</f>
        <v/>
      </c>
      <c r="D53" s="14"/>
      <c r="E53" s="14"/>
      <c r="F53" s="15"/>
      <c r="G53" s="14"/>
      <c r="H53" s="14"/>
      <c r="I53" s="16"/>
      <c r="J53" s="16"/>
      <c r="K53" s="13" t="str">
        <f t="shared" si="0"/>
        <v/>
      </c>
      <c r="L53" s="17" t="str">
        <f>IF(B53="","",TRIM(IF(ISNA(MATCH(B53,'Registru recepții'!$B$5:$B$504,0)),"PV inexistent în registru. ",IF(AND(INDEX('Registru recepții'!$D$5:$D$504,MATCH(B53,'Registru recepții'!$B$5:$B$504,0))="De suspendare a recepției",ISNUMBER(I53),I53-INDEX('Registru recepții'!$C$5:$C$504,MATCH(B53,'Registru recepții'!$B$5:$B$504,0))&gt;90),"Termenul de remediere depășește 90 de zile de la suspendare (HG 343/2017, art. 17). ",""))&amp;IF(F53="","Alege gravitatea. ","")&amp;IF(G53="","Scrie măsura de remediere. ","")&amp;IF(NOT(ISNUMBER(I53)),"Stabilește termenul de remediere. ","")&amp;IF(K53="Termen depășit","Termenul a trecut și defectul nu e remediat. ","")))</f>
        <v/>
      </c>
      <c r="M53" s="1" t="str">
        <f t="shared" si="1"/>
        <v/>
      </c>
    </row>
    <row r="54" spans="2:13" x14ac:dyDescent="0.2">
      <c r="B54" s="12"/>
      <c r="C54" s="13" t="str">
        <f>IF(B54="","",COUNTIF($B$5:B54,B54))</f>
        <v/>
      </c>
      <c r="D54" s="14"/>
      <c r="E54" s="14"/>
      <c r="F54" s="15"/>
      <c r="G54" s="14"/>
      <c r="H54" s="14"/>
      <c r="I54" s="16"/>
      <c r="J54" s="16"/>
      <c r="K54" s="13" t="str">
        <f t="shared" si="0"/>
        <v/>
      </c>
      <c r="L54" s="17" t="str">
        <f>IF(B54="","",TRIM(IF(ISNA(MATCH(B54,'Registru recepții'!$B$5:$B$504,0)),"PV inexistent în registru. ",IF(AND(INDEX('Registru recepții'!$D$5:$D$504,MATCH(B54,'Registru recepții'!$B$5:$B$504,0))="De suspendare a recepției",ISNUMBER(I54),I54-INDEX('Registru recepții'!$C$5:$C$504,MATCH(B54,'Registru recepții'!$B$5:$B$504,0))&gt;90),"Termenul de remediere depășește 90 de zile de la suspendare (HG 343/2017, art. 17). ",""))&amp;IF(F54="","Alege gravitatea. ","")&amp;IF(G54="","Scrie măsura de remediere. ","")&amp;IF(NOT(ISNUMBER(I54)),"Stabilește termenul de remediere. ","")&amp;IF(K54="Termen depășit","Termenul a trecut și defectul nu e remediat. ","")))</f>
        <v/>
      </c>
      <c r="M54" s="1" t="str">
        <f t="shared" si="1"/>
        <v/>
      </c>
    </row>
    <row r="55" spans="2:13" x14ac:dyDescent="0.2">
      <c r="B55" s="12"/>
      <c r="C55" s="13" t="str">
        <f>IF(B55="","",COUNTIF($B$5:B55,B55))</f>
        <v/>
      </c>
      <c r="D55" s="14"/>
      <c r="E55" s="14"/>
      <c r="F55" s="15"/>
      <c r="G55" s="14"/>
      <c r="H55" s="14"/>
      <c r="I55" s="16"/>
      <c r="J55" s="16"/>
      <c r="K55" s="13" t="str">
        <f t="shared" si="0"/>
        <v/>
      </c>
      <c r="L55" s="17" t="str">
        <f>IF(B55="","",TRIM(IF(ISNA(MATCH(B55,'Registru recepții'!$B$5:$B$504,0)),"PV inexistent în registru. ",IF(AND(INDEX('Registru recepții'!$D$5:$D$504,MATCH(B55,'Registru recepții'!$B$5:$B$504,0))="De suspendare a recepției",ISNUMBER(I55),I55-INDEX('Registru recepții'!$C$5:$C$504,MATCH(B55,'Registru recepții'!$B$5:$B$504,0))&gt;90),"Termenul de remediere depășește 90 de zile de la suspendare (HG 343/2017, art. 17). ",""))&amp;IF(F55="","Alege gravitatea. ","")&amp;IF(G55="","Scrie măsura de remediere. ","")&amp;IF(NOT(ISNUMBER(I55)),"Stabilește termenul de remediere. ","")&amp;IF(K55="Termen depășit","Termenul a trecut și defectul nu e remediat. ","")))</f>
        <v/>
      </c>
      <c r="M55" s="1" t="str">
        <f t="shared" si="1"/>
        <v/>
      </c>
    </row>
    <row r="56" spans="2:13" x14ac:dyDescent="0.2">
      <c r="B56" s="12"/>
      <c r="C56" s="13" t="str">
        <f>IF(B56="","",COUNTIF($B$5:B56,B56))</f>
        <v/>
      </c>
      <c r="D56" s="14"/>
      <c r="E56" s="14"/>
      <c r="F56" s="15"/>
      <c r="G56" s="14"/>
      <c r="H56" s="14"/>
      <c r="I56" s="16"/>
      <c r="J56" s="16"/>
      <c r="K56" s="13" t="str">
        <f t="shared" si="0"/>
        <v/>
      </c>
      <c r="L56" s="17" t="str">
        <f>IF(B56="","",TRIM(IF(ISNA(MATCH(B56,'Registru recepții'!$B$5:$B$504,0)),"PV inexistent în registru. ",IF(AND(INDEX('Registru recepții'!$D$5:$D$504,MATCH(B56,'Registru recepții'!$B$5:$B$504,0))="De suspendare a recepției",ISNUMBER(I56),I56-INDEX('Registru recepții'!$C$5:$C$504,MATCH(B56,'Registru recepții'!$B$5:$B$504,0))&gt;90),"Termenul de remediere depășește 90 de zile de la suspendare (HG 343/2017, art. 17). ",""))&amp;IF(F56="","Alege gravitatea. ","")&amp;IF(G56="","Scrie măsura de remediere. ","")&amp;IF(NOT(ISNUMBER(I56)),"Stabilește termenul de remediere. ","")&amp;IF(K56="Termen depășit","Termenul a trecut și defectul nu e remediat. ","")))</f>
        <v/>
      </c>
      <c r="M56" s="1" t="str">
        <f t="shared" si="1"/>
        <v/>
      </c>
    </row>
    <row r="57" spans="2:13" x14ac:dyDescent="0.2">
      <c r="B57" s="12"/>
      <c r="C57" s="13" t="str">
        <f>IF(B57="","",COUNTIF($B$5:B57,B57))</f>
        <v/>
      </c>
      <c r="D57" s="14"/>
      <c r="E57" s="14"/>
      <c r="F57" s="15"/>
      <c r="G57" s="14"/>
      <c r="H57" s="14"/>
      <c r="I57" s="16"/>
      <c r="J57" s="16"/>
      <c r="K57" s="13" t="str">
        <f t="shared" si="0"/>
        <v/>
      </c>
      <c r="L57" s="17" t="str">
        <f>IF(B57="","",TRIM(IF(ISNA(MATCH(B57,'Registru recepții'!$B$5:$B$504,0)),"PV inexistent în registru. ",IF(AND(INDEX('Registru recepții'!$D$5:$D$504,MATCH(B57,'Registru recepții'!$B$5:$B$504,0))="De suspendare a recepției",ISNUMBER(I57),I57-INDEX('Registru recepții'!$C$5:$C$504,MATCH(B57,'Registru recepții'!$B$5:$B$504,0))&gt;90),"Termenul de remediere depășește 90 de zile de la suspendare (HG 343/2017, art. 17). ",""))&amp;IF(F57="","Alege gravitatea. ","")&amp;IF(G57="","Scrie măsura de remediere. ","")&amp;IF(NOT(ISNUMBER(I57)),"Stabilește termenul de remediere. ","")&amp;IF(K57="Termen depășit","Termenul a trecut și defectul nu e remediat. ","")))</f>
        <v/>
      </c>
      <c r="M57" s="1" t="str">
        <f t="shared" si="1"/>
        <v/>
      </c>
    </row>
    <row r="58" spans="2:13" x14ac:dyDescent="0.2">
      <c r="B58" s="12"/>
      <c r="C58" s="13" t="str">
        <f>IF(B58="","",COUNTIF($B$5:B58,B58))</f>
        <v/>
      </c>
      <c r="D58" s="14"/>
      <c r="E58" s="14"/>
      <c r="F58" s="15"/>
      <c r="G58" s="14"/>
      <c r="H58" s="14"/>
      <c r="I58" s="16"/>
      <c r="J58" s="16"/>
      <c r="K58" s="13" t="str">
        <f t="shared" si="0"/>
        <v/>
      </c>
      <c r="L58" s="17" t="str">
        <f>IF(B58="","",TRIM(IF(ISNA(MATCH(B58,'Registru recepții'!$B$5:$B$504,0)),"PV inexistent în registru. ",IF(AND(INDEX('Registru recepții'!$D$5:$D$504,MATCH(B58,'Registru recepții'!$B$5:$B$504,0))="De suspendare a recepției",ISNUMBER(I58),I58-INDEX('Registru recepții'!$C$5:$C$504,MATCH(B58,'Registru recepții'!$B$5:$B$504,0))&gt;90),"Termenul de remediere depășește 90 de zile de la suspendare (HG 343/2017, art. 17). ",""))&amp;IF(F58="","Alege gravitatea. ","")&amp;IF(G58="","Scrie măsura de remediere. ","")&amp;IF(NOT(ISNUMBER(I58)),"Stabilește termenul de remediere. ","")&amp;IF(K58="Termen depășit","Termenul a trecut și defectul nu e remediat. ","")))</f>
        <v/>
      </c>
      <c r="M58" s="1" t="str">
        <f t="shared" si="1"/>
        <v/>
      </c>
    </row>
    <row r="59" spans="2:13" x14ac:dyDescent="0.2">
      <c r="B59" s="12"/>
      <c r="C59" s="13" t="str">
        <f>IF(B59="","",COUNTIF($B$5:B59,B59))</f>
        <v/>
      </c>
      <c r="D59" s="14"/>
      <c r="E59" s="14"/>
      <c r="F59" s="15"/>
      <c r="G59" s="14"/>
      <c r="H59" s="14"/>
      <c r="I59" s="16"/>
      <c r="J59" s="16"/>
      <c r="K59" s="13" t="str">
        <f t="shared" si="0"/>
        <v/>
      </c>
      <c r="L59" s="17" t="str">
        <f>IF(B59="","",TRIM(IF(ISNA(MATCH(B59,'Registru recepții'!$B$5:$B$504,0)),"PV inexistent în registru. ",IF(AND(INDEX('Registru recepții'!$D$5:$D$504,MATCH(B59,'Registru recepții'!$B$5:$B$504,0))="De suspendare a recepției",ISNUMBER(I59),I59-INDEX('Registru recepții'!$C$5:$C$504,MATCH(B59,'Registru recepții'!$B$5:$B$504,0))&gt;90),"Termenul de remediere depășește 90 de zile de la suspendare (HG 343/2017, art. 17). ",""))&amp;IF(F59="","Alege gravitatea. ","")&amp;IF(G59="","Scrie măsura de remediere. ","")&amp;IF(NOT(ISNUMBER(I59)),"Stabilește termenul de remediere. ","")&amp;IF(K59="Termen depășit","Termenul a trecut și defectul nu e remediat. ","")))</f>
        <v/>
      </c>
      <c r="M59" s="1" t="str">
        <f t="shared" si="1"/>
        <v/>
      </c>
    </row>
    <row r="60" spans="2:13" x14ac:dyDescent="0.2">
      <c r="B60" s="12"/>
      <c r="C60" s="13" t="str">
        <f>IF(B60="","",COUNTIF($B$5:B60,B60))</f>
        <v/>
      </c>
      <c r="D60" s="14"/>
      <c r="E60" s="14"/>
      <c r="F60" s="15"/>
      <c r="G60" s="14"/>
      <c r="H60" s="14"/>
      <c r="I60" s="16"/>
      <c r="J60" s="16"/>
      <c r="K60" s="13" t="str">
        <f t="shared" si="0"/>
        <v/>
      </c>
      <c r="L60" s="17" t="str">
        <f>IF(B60="","",TRIM(IF(ISNA(MATCH(B60,'Registru recepții'!$B$5:$B$504,0)),"PV inexistent în registru. ",IF(AND(INDEX('Registru recepții'!$D$5:$D$504,MATCH(B60,'Registru recepții'!$B$5:$B$504,0))="De suspendare a recepției",ISNUMBER(I60),I60-INDEX('Registru recepții'!$C$5:$C$504,MATCH(B60,'Registru recepții'!$B$5:$B$504,0))&gt;90),"Termenul de remediere depășește 90 de zile de la suspendare (HG 343/2017, art. 17). ",""))&amp;IF(F60="","Alege gravitatea. ","")&amp;IF(G60="","Scrie măsura de remediere. ","")&amp;IF(NOT(ISNUMBER(I60)),"Stabilește termenul de remediere. ","")&amp;IF(K60="Termen depășit","Termenul a trecut și defectul nu e remediat. ","")))</f>
        <v/>
      </c>
      <c r="M60" s="1" t="str">
        <f t="shared" si="1"/>
        <v/>
      </c>
    </row>
    <row r="61" spans="2:13" x14ac:dyDescent="0.2">
      <c r="B61" s="12"/>
      <c r="C61" s="13" t="str">
        <f>IF(B61="","",COUNTIF($B$5:B61,B61))</f>
        <v/>
      </c>
      <c r="D61" s="14"/>
      <c r="E61" s="14"/>
      <c r="F61" s="15"/>
      <c r="G61" s="14"/>
      <c r="H61" s="14"/>
      <c r="I61" s="16"/>
      <c r="J61" s="16"/>
      <c r="K61" s="13" t="str">
        <f t="shared" si="0"/>
        <v/>
      </c>
      <c r="L61" s="17" t="str">
        <f>IF(B61="","",TRIM(IF(ISNA(MATCH(B61,'Registru recepții'!$B$5:$B$504,0)),"PV inexistent în registru. ",IF(AND(INDEX('Registru recepții'!$D$5:$D$504,MATCH(B61,'Registru recepții'!$B$5:$B$504,0))="De suspendare a recepției",ISNUMBER(I61),I61-INDEX('Registru recepții'!$C$5:$C$504,MATCH(B61,'Registru recepții'!$B$5:$B$504,0))&gt;90),"Termenul de remediere depășește 90 de zile de la suspendare (HG 343/2017, art. 17). ",""))&amp;IF(F61="","Alege gravitatea. ","")&amp;IF(G61="","Scrie măsura de remediere. ","")&amp;IF(NOT(ISNUMBER(I61)),"Stabilește termenul de remediere. ","")&amp;IF(K61="Termen depășit","Termenul a trecut și defectul nu e remediat. ","")))</f>
        <v/>
      </c>
      <c r="M61" s="1" t="str">
        <f t="shared" si="1"/>
        <v/>
      </c>
    </row>
    <row r="62" spans="2:13" x14ac:dyDescent="0.2">
      <c r="B62" s="12"/>
      <c r="C62" s="13" t="str">
        <f>IF(B62="","",COUNTIF($B$5:B62,B62))</f>
        <v/>
      </c>
      <c r="D62" s="14"/>
      <c r="E62" s="14"/>
      <c r="F62" s="15"/>
      <c r="G62" s="14"/>
      <c r="H62" s="14"/>
      <c r="I62" s="16"/>
      <c r="J62" s="16"/>
      <c r="K62" s="13" t="str">
        <f t="shared" si="0"/>
        <v/>
      </c>
      <c r="L62" s="17" t="str">
        <f>IF(B62="","",TRIM(IF(ISNA(MATCH(B62,'Registru recepții'!$B$5:$B$504,0)),"PV inexistent în registru. ",IF(AND(INDEX('Registru recepții'!$D$5:$D$504,MATCH(B62,'Registru recepții'!$B$5:$B$504,0))="De suspendare a recepției",ISNUMBER(I62),I62-INDEX('Registru recepții'!$C$5:$C$504,MATCH(B62,'Registru recepții'!$B$5:$B$504,0))&gt;90),"Termenul de remediere depășește 90 de zile de la suspendare (HG 343/2017, art. 17). ",""))&amp;IF(F62="","Alege gravitatea. ","")&amp;IF(G62="","Scrie măsura de remediere. ","")&amp;IF(NOT(ISNUMBER(I62)),"Stabilește termenul de remediere. ","")&amp;IF(K62="Termen depășit","Termenul a trecut și defectul nu e remediat. ","")))</f>
        <v/>
      </c>
      <c r="M62" s="1" t="str">
        <f t="shared" si="1"/>
        <v/>
      </c>
    </row>
    <row r="63" spans="2:13" x14ac:dyDescent="0.2">
      <c r="B63" s="12"/>
      <c r="C63" s="13" t="str">
        <f>IF(B63="","",COUNTIF($B$5:B63,B63))</f>
        <v/>
      </c>
      <c r="D63" s="14"/>
      <c r="E63" s="14"/>
      <c r="F63" s="15"/>
      <c r="G63" s="14"/>
      <c r="H63" s="14"/>
      <c r="I63" s="16"/>
      <c r="J63" s="16"/>
      <c r="K63" s="13" t="str">
        <f t="shared" si="0"/>
        <v/>
      </c>
      <c r="L63" s="17" t="str">
        <f>IF(B63="","",TRIM(IF(ISNA(MATCH(B63,'Registru recepții'!$B$5:$B$504,0)),"PV inexistent în registru. ",IF(AND(INDEX('Registru recepții'!$D$5:$D$504,MATCH(B63,'Registru recepții'!$B$5:$B$504,0))="De suspendare a recepției",ISNUMBER(I63),I63-INDEX('Registru recepții'!$C$5:$C$504,MATCH(B63,'Registru recepții'!$B$5:$B$504,0))&gt;90),"Termenul de remediere depășește 90 de zile de la suspendare (HG 343/2017, art. 17). ",""))&amp;IF(F63="","Alege gravitatea. ","")&amp;IF(G63="","Scrie măsura de remediere. ","")&amp;IF(NOT(ISNUMBER(I63)),"Stabilește termenul de remediere. ","")&amp;IF(K63="Termen depășit","Termenul a trecut și defectul nu e remediat. ","")))</f>
        <v/>
      </c>
      <c r="M63" s="1" t="str">
        <f t="shared" si="1"/>
        <v/>
      </c>
    </row>
    <row r="64" spans="2:13" x14ac:dyDescent="0.2">
      <c r="B64" s="12"/>
      <c r="C64" s="13" t="str">
        <f>IF(B64="","",COUNTIF($B$5:B64,B64))</f>
        <v/>
      </c>
      <c r="D64" s="14"/>
      <c r="E64" s="14"/>
      <c r="F64" s="15"/>
      <c r="G64" s="14"/>
      <c r="H64" s="14"/>
      <c r="I64" s="16"/>
      <c r="J64" s="16"/>
      <c r="K64" s="13" t="str">
        <f t="shared" si="0"/>
        <v/>
      </c>
      <c r="L64" s="17" t="str">
        <f>IF(B64="","",TRIM(IF(ISNA(MATCH(B64,'Registru recepții'!$B$5:$B$504,0)),"PV inexistent în registru. ",IF(AND(INDEX('Registru recepții'!$D$5:$D$504,MATCH(B64,'Registru recepții'!$B$5:$B$504,0))="De suspendare a recepției",ISNUMBER(I64),I64-INDEX('Registru recepții'!$C$5:$C$504,MATCH(B64,'Registru recepții'!$B$5:$B$504,0))&gt;90),"Termenul de remediere depășește 90 de zile de la suspendare (HG 343/2017, art. 17). ",""))&amp;IF(F64="","Alege gravitatea. ","")&amp;IF(G64="","Scrie măsura de remediere. ","")&amp;IF(NOT(ISNUMBER(I64)),"Stabilește termenul de remediere. ","")&amp;IF(K64="Termen depășit","Termenul a trecut și defectul nu e remediat. ","")))</f>
        <v/>
      </c>
      <c r="M64" s="1" t="str">
        <f t="shared" si="1"/>
        <v/>
      </c>
    </row>
    <row r="65" spans="2:13" x14ac:dyDescent="0.2">
      <c r="B65" s="12"/>
      <c r="C65" s="13" t="str">
        <f>IF(B65="","",COUNTIF($B$5:B65,B65))</f>
        <v/>
      </c>
      <c r="D65" s="14"/>
      <c r="E65" s="14"/>
      <c r="F65" s="15"/>
      <c r="G65" s="14"/>
      <c r="H65" s="14"/>
      <c r="I65" s="16"/>
      <c r="J65" s="16"/>
      <c r="K65" s="13" t="str">
        <f t="shared" si="0"/>
        <v/>
      </c>
      <c r="L65" s="17" t="str">
        <f>IF(B65="","",TRIM(IF(ISNA(MATCH(B65,'Registru recepții'!$B$5:$B$504,0)),"PV inexistent în registru. ",IF(AND(INDEX('Registru recepții'!$D$5:$D$504,MATCH(B65,'Registru recepții'!$B$5:$B$504,0))="De suspendare a recepției",ISNUMBER(I65),I65-INDEX('Registru recepții'!$C$5:$C$504,MATCH(B65,'Registru recepții'!$B$5:$B$504,0))&gt;90),"Termenul de remediere depășește 90 de zile de la suspendare (HG 343/2017, art. 17). ",""))&amp;IF(F65="","Alege gravitatea. ","")&amp;IF(G65="","Scrie măsura de remediere. ","")&amp;IF(NOT(ISNUMBER(I65)),"Stabilește termenul de remediere. ","")&amp;IF(K65="Termen depășit","Termenul a trecut și defectul nu e remediat. ","")))</f>
        <v/>
      </c>
      <c r="M65" s="1" t="str">
        <f t="shared" si="1"/>
        <v/>
      </c>
    </row>
    <row r="66" spans="2:13" x14ac:dyDescent="0.2">
      <c r="B66" s="12"/>
      <c r="C66" s="13" t="str">
        <f>IF(B66="","",COUNTIF($B$5:B66,B66))</f>
        <v/>
      </c>
      <c r="D66" s="14"/>
      <c r="E66" s="14"/>
      <c r="F66" s="15"/>
      <c r="G66" s="14"/>
      <c r="H66" s="14"/>
      <c r="I66" s="16"/>
      <c r="J66" s="16"/>
      <c r="K66" s="13" t="str">
        <f t="shared" si="0"/>
        <v/>
      </c>
      <c r="L66" s="17" t="str">
        <f>IF(B66="","",TRIM(IF(ISNA(MATCH(B66,'Registru recepții'!$B$5:$B$504,0)),"PV inexistent în registru. ",IF(AND(INDEX('Registru recepții'!$D$5:$D$504,MATCH(B66,'Registru recepții'!$B$5:$B$504,0))="De suspendare a recepției",ISNUMBER(I66),I66-INDEX('Registru recepții'!$C$5:$C$504,MATCH(B66,'Registru recepții'!$B$5:$B$504,0))&gt;90),"Termenul de remediere depășește 90 de zile de la suspendare (HG 343/2017, art. 17). ",""))&amp;IF(F66="","Alege gravitatea. ","")&amp;IF(G66="","Scrie măsura de remediere. ","")&amp;IF(NOT(ISNUMBER(I66)),"Stabilește termenul de remediere. ","")&amp;IF(K66="Termen depășit","Termenul a trecut și defectul nu e remediat. ","")))</f>
        <v/>
      </c>
      <c r="M66" s="1" t="str">
        <f t="shared" si="1"/>
        <v/>
      </c>
    </row>
    <row r="67" spans="2:13" x14ac:dyDescent="0.2">
      <c r="B67" s="12"/>
      <c r="C67" s="13" t="str">
        <f>IF(B67="","",COUNTIF($B$5:B67,B67))</f>
        <v/>
      </c>
      <c r="D67" s="14"/>
      <c r="E67" s="14"/>
      <c r="F67" s="15"/>
      <c r="G67" s="14"/>
      <c r="H67" s="14"/>
      <c r="I67" s="16"/>
      <c r="J67" s="16"/>
      <c r="K67" s="13" t="str">
        <f t="shared" si="0"/>
        <v/>
      </c>
      <c r="L67" s="17" t="str">
        <f>IF(B67="","",TRIM(IF(ISNA(MATCH(B67,'Registru recepții'!$B$5:$B$504,0)),"PV inexistent în registru. ",IF(AND(INDEX('Registru recepții'!$D$5:$D$504,MATCH(B67,'Registru recepții'!$B$5:$B$504,0))="De suspendare a recepției",ISNUMBER(I67),I67-INDEX('Registru recepții'!$C$5:$C$504,MATCH(B67,'Registru recepții'!$B$5:$B$504,0))&gt;90),"Termenul de remediere depășește 90 de zile de la suspendare (HG 343/2017, art. 17). ",""))&amp;IF(F67="","Alege gravitatea. ","")&amp;IF(G67="","Scrie măsura de remediere. ","")&amp;IF(NOT(ISNUMBER(I67)),"Stabilește termenul de remediere. ","")&amp;IF(K67="Termen depășit","Termenul a trecut și defectul nu e remediat. ","")))</f>
        <v/>
      </c>
      <c r="M67" s="1" t="str">
        <f t="shared" si="1"/>
        <v/>
      </c>
    </row>
    <row r="68" spans="2:13" x14ac:dyDescent="0.2">
      <c r="B68" s="12"/>
      <c r="C68" s="13" t="str">
        <f>IF(B68="","",COUNTIF($B$5:B68,B68))</f>
        <v/>
      </c>
      <c r="D68" s="14"/>
      <c r="E68" s="14"/>
      <c r="F68" s="15"/>
      <c r="G68" s="14"/>
      <c r="H68" s="14"/>
      <c r="I68" s="16"/>
      <c r="J68" s="16"/>
      <c r="K68" s="13" t="str">
        <f t="shared" si="0"/>
        <v/>
      </c>
      <c r="L68" s="17" t="str">
        <f>IF(B68="","",TRIM(IF(ISNA(MATCH(B68,'Registru recepții'!$B$5:$B$504,0)),"PV inexistent în registru. ",IF(AND(INDEX('Registru recepții'!$D$5:$D$504,MATCH(B68,'Registru recepții'!$B$5:$B$504,0))="De suspendare a recepției",ISNUMBER(I68),I68-INDEX('Registru recepții'!$C$5:$C$504,MATCH(B68,'Registru recepții'!$B$5:$B$504,0))&gt;90),"Termenul de remediere depășește 90 de zile de la suspendare (HG 343/2017, art. 17). ",""))&amp;IF(F68="","Alege gravitatea. ","")&amp;IF(G68="","Scrie măsura de remediere. ","")&amp;IF(NOT(ISNUMBER(I68)),"Stabilește termenul de remediere. ","")&amp;IF(K68="Termen depășit","Termenul a trecut și defectul nu e remediat. ","")))</f>
        <v/>
      </c>
      <c r="M68" s="1" t="str">
        <f t="shared" si="1"/>
        <v/>
      </c>
    </row>
    <row r="69" spans="2:13" x14ac:dyDescent="0.2">
      <c r="B69" s="12"/>
      <c r="C69" s="13" t="str">
        <f>IF(B69="","",COUNTIF($B$5:B69,B69))</f>
        <v/>
      </c>
      <c r="D69" s="14"/>
      <c r="E69" s="14"/>
      <c r="F69" s="15"/>
      <c r="G69" s="14"/>
      <c r="H69" s="14"/>
      <c r="I69" s="16"/>
      <c r="J69" s="16"/>
      <c r="K69" s="13" t="str">
        <f t="shared" ref="K69:K132" si="2">IF(B69="","",IF(ISNUMBER(J69),"Remediat",IF(AND(ISNUMBER(I69),Azi&gt;I69),"Termen depășit","Deschis")))</f>
        <v/>
      </c>
      <c r="L69" s="17" t="str">
        <f>IF(B69="","",TRIM(IF(ISNA(MATCH(B69,'Registru recepții'!$B$5:$B$504,0)),"PV inexistent în registru. ",IF(AND(INDEX('Registru recepții'!$D$5:$D$504,MATCH(B69,'Registru recepții'!$B$5:$B$504,0))="De suspendare a recepției",ISNUMBER(I69),I69-INDEX('Registru recepții'!$C$5:$C$504,MATCH(B69,'Registru recepții'!$B$5:$B$504,0))&gt;90),"Termenul de remediere depășește 90 de zile de la suspendare (HG 343/2017, art. 17). ",""))&amp;IF(F69="","Alege gravitatea. ","")&amp;IF(G69="","Scrie măsura de remediere. ","")&amp;IF(NOT(ISNUMBER(I69)),"Stabilește termenul de remediere. ","")&amp;IF(K69="Termen depășit","Termenul a trecut și defectul nu e remediat. ","")))</f>
        <v/>
      </c>
      <c r="M69" s="1" t="str">
        <f t="shared" ref="M69:M132" si="3">IF(B69="","",B69&amp;"|"&amp;C69)</f>
        <v/>
      </c>
    </row>
    <row r="70" spans="2:13" x14ac:dyDescent="0.2">
      <c r="B70" s="12"/>
      <c r="C70" s="13" t="str">
        <f>IF(B70="","",COUNTIF($B$5:B70,B70))</f>
        <v/>
      </c>
      <c r="D70" s="14"/>
      <c r="E70" s="14"/>
      <c r="F70" s="15"/>
      <c r="G70" s="14"/>
      <c r="H70" s="14"/>
      <c r="I70" s="16"/>
      <c r="J70" s="16"/>
      <c r="K70" s="13" t="str">
        <f t="shared" si="2"/>
        <v/>
      </c>
      <c r="L70" s="17" t="str">
        <f>IF(B70="","",TRIM(IF(ISNA(MATCH(B70,'Registru recepții'!$B$5:$B$504,0)),"PV inexistent în registru. ",IF(AND(INDEX('Registru recepții'!$D$5:$D$504,MATCH(B70,'Registru recepții'!$B$5:$B$504,0))="De suspendare a recepției",ISNUMBER(I70),I70-INDEX('Registru recepții'!$C$5:$C$504,MATCH(B70,'Registru recepții'!$B$5:$B$504,0))&gt;90),"Termenul de remediere depășește 90 de zile de la suspendare (HG 343/2017, art. 17). ",""))&amp;IF(F70="","Alege gravitatea. ","")&amp;IF(G70="","Scrie măsura de remediere. ","")&amp;IF(NOT(ISNUMBER(I70)),"Stabilește termenul de remediere. ","")&amp;IF(K70="Termen depășit","Termenul a trecut și defectul nu e remediat. ","")))</f>
        <v/>
      </c>
      <c r="M70" s="1" t="str">
        <f t="shared" si="3"/>
        <v/>
      </c>
    </row>
    <row r="71" spans="2:13" x14ac:dyDescent="0.2">
      <c r="B71" s="12"/>
      <c r="C71" s="13" t="str">
        <f>IF(B71="","",COUNTIF($B$5:B71,B71))</f>
        <v/>
      </c>
      <c r="D71" s="14"/>
      <c r="E71" s="14"/>
      <c r="F71" s="15"/>
      <c r="G71" s="14"/>
      <c r="H71" s="14"/>
      <c r="I71" s="16"/>
      <c r="J71" s="16"/>
      <c r="K71" s="13" t="str">
        <f t="shared" si="2"/>
        <v/>
      </c>
      <c r="L71" s="17" t="str">
        <f>IF(B71="","",TRIM(IF(ISNA(MATCH(B71,'Registru recepții'!$B$5:$B$504,0)),"PV inexistent în registru. ",IF(AND(INDEX('Registru recepții'!$D$5:$D$504,MATCH(B71,'Registru recepții'!$B$5:$B$504,0))="De suspendare a recepției",ISNUMBER(I71),I71-INDEX('Registru recepții'!$C$5:$C$504,MATCH(B71,'Registru recepții'!$B$5:$B$504,0))&gt;90),"Termenul de remediere depășește 90 de zile de la suspendare (HG 343/2017, art. 17). ",""))&amp;IF(F71="","Alege gravitatea. ","")&amp;IF(G71="","Scrie măsura de remediere. ","")&amp;IF(NOT(ISNUMBER(I71)),"Stabilește termenul de remediere. ","")&amp;IF(K71="Termen depășit","Termenul a trecut și defectul nu e remediat. ","")))</f>
        <v/>
      </c>
      <c r="M71" s="1" t="str">
        <f t="shared" si="3"/>
        <v/>
      </c>
    </row>
    <row r="72" spans="2:13" x14ac:dyDescent="0.2">
      <c r="B72" s="12"/>
      <c r="C72" s="13" t="str">
        <f>IF(B72="","",COUNTIF($B$5:B72,B72))</f>
        <v/>
      </c>
      <c r="D72" s="14"/>
      <c r="E72" s="14"/>
      <c r="F72" s="15"/>
      <c r="G72" s="14"/>
      <c r="H72" s="14"/>
      <c r="I72" s="16"/>
      <c r="J72" s="16"/>
      <c r="K72" s="13" t="str">
        <f t="shared" si="2"/>
        <v/>
      </c>
      <c r="L72" s="17" t="str">
        <f>IF(B72="","",TRIM(IF(ISNA(MATCH(B72,'Registru recepții'!$B$5:$B$504,0)),"PV inexistent în registru. ",IF(AND(INDEX('Registru recepții'!$D$5:$D$504,MATCH(B72,'Registru recepții'!$B$5:$B$504,0))="De suspendare a recepției",ISNUMBER(I72),I72-INDEX('Registru recepții'!$C$5:$C$504,MATCH(B72,'Registru recepții'!$B$5:$B$504,0))&gt;90),"Termenul de remediere depășește 90 de zile de la suspendare (HG 343/2017, art. 17). ",""))&amp;IF(F72="","Alege gravitatea. ","")&amp;IF(G72="","Scrie măsura de remediere. ","")&amp;IF(NOT(ISNUMBER(I72)),"Stabilește termenul de remediere. ","")&amp;IF(K72="Termen depășit","Termenul a trecut și defectul nu e remediat. ","")))</f>
        <v/>
      </c>
      <c r="M72" s="1" t="str">
        <f t="shared" si="3"/>
        <v/>
      </c>
    </row>
    <row r="73" spans="2:13" x14ac:dyDescent="0.2">
      <c r="B73" s="12"/>
      <c r="C73" s="13" t="str">
        <f>IF(B73="","",COUNTIF($B$5:B73,B73))</f>
        <v/>
      </c>
      <c r="D73" s="14"/>
      <c r="E73" s="14"/>
      <c r="F73" s="15"/>
      <c r="G73" s="14"/>
      <c r="H73" s="14"/>
      <c r="I73" s="16"/>
      <c r="J73" s="16"/>
      <c r="K73" s="13" t="str">
        <f t="shared" si="2"/>
        <v/>
      </c>
      <c r="L73" s="17" t="str">
        <f>IF(B73="","",TRIM(IF(ISNA(MATCH(B73,'Registru recepții'!$B$5:$B$504,0)),"PV inexistent în registru. ",IF(AND(INDEX('Registru recepții'!$D$5:$D$504,MATCH(B73,'Registru recepții'!$B$5:$B$504,0))="De suspendare a recepției",ISNUMBER(I73),I73-INDEX('Registru recepții'!$C$5:$C$504,MATCH(B73,'Registru recepții'!$B$5:$B$504,0))&gt;90),"Termenul de remediere depășește 90 de zile de la suspendare (HG 343/2017, art. 17). ",""))&amp;IF(F73="","Alege gravitatea. ","")&amp;IF(G73="","Scrie măsura de remediere. ","")&amp;IF(NOT(ISNUMBER(I73)),"Stabilește termenul de remediere. ","")&amp;IF(K73="Termen depășit","Termenul a trecut și defectul nu e remediat. ","")))</f>
        <v/>
      </c>
      <c r="M73" s="1" t="str">
        <f t="shared" si="3"/>
        <v/>
      </c>
    </row>
    <row r="74" spans="2:13" x14ac:dyDescent="0.2">
      <c r="B74" s="12"/>
      <c r="C74" s="13" t="str">
        <f>IF(B74="","",COUNTIF($B$5:B74,B74))</f>
        <v/>
      </c>
      <c r="D74" s="14"/>
      <c r="E74" s="14"/>
      <c r="F74" s="15"/>
      <c r="G74" s="14"/>
      <c r="H74" s="14"/>
      <c r="I74" s="16"/>
      <c r="J74" s="16"/>
      <c r="K74" s="13" t="str">
        <f t="shared" si="2"/>
        <v/>
      </c>
      <c r="L74" s="17" t="str">
        <f>IF(B74="","",TRIM(IF(ISNA(MATCH(B74,'Registru recepții'!$B$5:$B$504,0)),"PV inexistent în registru. ",IF(AND(INDEX('Registru recepții'!$D$5:$D$504,MATCH(B74,'Registru recepții'!$B$5:$B$504,0))="De suspendare a recepției",ISNUMBER(I74),I74-INDEX('Registru recepții'!$C$5:$C$504,MATCH(B74,'Registru recepții'!$B$5:$B$504,0))&gt;90),"Termenul de remediere depășește 90 de zile de la suspendare (HG 343/2017, art. 17). ",""))&amp;IF(F74="","Alege gravitatea. ","")&amp;IF(G74="","Scrie măsura de remediere. ","")&amp;IF(NOT(ISNUMBER(I74)),"Stabilește termenul de remediere. ","")&amp;IF(K74="Termen depășit","Termenul a trecut și defectul nu e remediat. ","")))</f>
        <v/>
      </c>
      <c r="M74" s="1" t="str">
        <f t="shared" si="3"/>
        <v/>
      </c>
    </row>
    <row r="75" spans="2:13" x14ac:dyDescent="0.2">
      <c r="B75" s="12"/>
      <c r="C75" s="13" t="str">
        <f>IF(B75="","",COUNTIF($B$5:B75,B75))</f>
        <v/>
      </c>
      <c r="D75" s="14"/>
      <c r="E75" s="14"/>
      <c r="F75" s="15"/>
      <c r="G75" s="14"/>
      <c r="H75" s="14"/>
      <c r="I75" s="16"/>
      <c r="J75" s="16"/>
      <c r="K75" s="13" t="str">
        <f t="shared" si="2"/>
        <v/>
      </c>
      <c r="L75" s="17" t="str">
        <f>IF(B75="","",TRIM(IF(ISNA(MATCH(B75,'Registru recepții'!$B$5:$B$504,0)),"PV inexistent în registru. ",IF(AND(INDEX('Registru recepții'!$D$5:$D$504,MATCH(B75,'Registru recepții'!$B$5:$B$504,0))="De suspendare a recepției",ISNUMBER(I75),I75-INDEX('Registru recepții'!$C$5:$C$504,MATCH(B75,'Registru recepții'!$B$5:$B$504,0))&gt;90),"Termenul de remediere depășește 90 de zile de la suspendare (HG 343/2017, art. 17). ",""))&amp;IF(F75="","Alege gravitatea. ","")&amp;IF(G75="","Scrie măsura de remediere. ","")&amp;IF(NOT(ISNUMBER(I75)),"Stabilește termenul de remediere. ","")&amp;IF(K75="Termen depășit","Termenul a trecut și defectul nu e remediat. ","")))</f>
        <v/>
      </c>
      <c r="M75" s="1" t="str">
        <f t="shared" si="3"/>
        <v/>
      </c>
    </row>
    <row r="76" spans="2:13" x14ac:dyDescent="0.2">
      <c r="B76" s="12"/>
      <c r="C76" s="13" t="str">
        <f>IF(B76="","",COUNTIF($B$5:B76,B76))</f>
        <v/>
      </c>
      <c r="D76" s="14"/>
      <c r="E76" s="14"/>
      <c r="F76" s="15"/>
      <c r="G76" s="14"/>
      <c r="H76" s="14"/>
      <c r="I76" s="16"/>
      <c r="J76" s="16"/>
      <c r="K76" s="13" t="str">
        <f t="shared" si="2"/>
        <v/>
      </c>
      <c r="L76" s="17" t="str">
        <f>IF(B76="","",TRIM(IF(ISNA(MATCH(B76,'Registru recepții'!$B$5:$B$504,0)),"PV inexistent în registru. ",IF(AND(INDEX('Registru recepții'!$D$5:$D$504,MATCH(B76,'Registru recepții'!$B$5:$B$504,0))="De suspendare a recepției",ISNUMBER(I76),I76-INDEX('Registru recepții'!$C$5:$C$504,MATCH(B76,'Registru recepții'!$B$5:$B$504,0))&gt;90),"Termenul de remediere depășește 90 de zile de la suspendare (HG 343/2017, art. 17). ",""))&amp;IF(F76="","Alege gravitatea. ","")&amp;IF(G76="","Scrie măsura de remediere. ","")&amp;IF(NOT(ISNUMBER(I76)),"Stabilește termenul de remediere. ","")&amp;IF(K76="Termen depășit","Termenul a trecut și defectul nu e remediat. ","")))</f>
        <v/>
      </c>
      <c r="M76" s="1" t="str">
        <f t="shared" si="3"/>
        <v/>
      </c>
    </row>
    <row r="77" spans="2:13" x14ac:dyDescent="0.2">
      <c r="B77" s="12"/>
      <c r="C77" s="13" t="str">
        <f>IF(B77="","",COUNTIF($B$5:B77,B77))</f>
        <v/>
      </c>
      <c r="D77" s="14"/>
      <c r="E77" s="14"/>
      <c r="F77" s="15"/>
      <c r="G77" s="14"/>
      <c r="H77" s="14"/>
      <c r="I77" s="16"/>
      <c r="J77" s="16"/>
      <c r="K77" s="13" t="str">
        <f t="shared" si="2"/>
        <v/>
      </c>
      <c r="L77" s="17" t="str">
        <f>IF(B77="","",TRIM(IF(ISNA(MATCH(B77,'Registru recepții'!$B$5:$B$504,0)),"PV inexistent în registru. ",IF(AND(INDEX('Registru recepții'!$D$5:$D$504,MATCH(B77,'Registru recepții'!$B$5:$B$504,0))="De suspendare a recepției",ISNUMBER(I77),I77-INDEX('Registru recepții'!$C$5:$C$504,MATCH(B77,'Registru recepții'!$B$5:$B$504,0))&gt;90),"Termenul de remediere depășește 90 de zile de la suspendare (HG 343/2017, art. 17). ",""))&amp;IF(F77="","Alege gravitatea. ","")&amp;IF(G77="","Scrie măsura de remediere. ","")&amp;IF(NOT(ISNUMBER(I77)),"Stabilește termenul de remediere. ","")&amp;IF(K77="Termen depășit","Termenul a trecut și defectul nu e remediat. ","")))</f>
        <v/>
      </c>
      <c r="M77" s="1" t="str">
        <f t="shared" si="3"/>
        <v/>
      </c>
    </row>
    <row r="78" spans="2:13" x14ac:dyDescent="0.2">
      <c r="B78" s="12"/>
      <c r="C78" s="13" t="str">
        <f>IF(B78="","",COUNTIF($B$5:B78,B78))</f>
        <v/>
      </c>
      <c r="D78" s="14"/>
      <c r="E78" s="14"/>
      <c r="F78" s="15"/>
      <c r="G78" s="14"/>
      <c r="H78" s="14"/>
      <c r="I78" s="16"/>
      <c r="J78" s="16"/>
      <c r="K78" s="13" t="str">
        <f t="shared" si="2"/>
        <v/>
      </c>
      <c r="L78" s="17" t="str">
        <f>IF(B78="","",TRIM(IF(ISNA(MATCH(B78,'Registru recepții'!$B$5:$B$504,0)),"PV inexistent în registru. ",IF(AND(INDEX('Registru recepții'!$D$5:$D$504,MATCH(B78,'Registru recepții'!$B$5:$B$504,0))="De suspendare a recepției",ISNUMBER(I78),I78-INDEX('Registru recepții'!$C$5:$C$504,MATCH(B78,'Registru recepții'!$B$5:$B$504,0))&gt;90),"Termenul de remediere depășește 90 de zile de la suspendare (HG 343/2017, art. 17). ",""))&amp;IF(F78="","Alege gravitatea. ","")&amp;IF(G78="","Scrie măsura de remediere. ","")&amp;IF(NOT(ISNUMBER(I78)),"Stabilește termenul de remediere. ","")&amp;IF(K78="Termen depășit","Termenul a trecut și defectul nu e remediat. ","")))</f>
        <v/>
      </c>
      <c r="M78" s="1" t="str">
        <f t="shared" si="3"/>
        <v/>
      </c>
    </row>
    <row r="79" spans="2:13" x14ac:dyDescent="0.2">
      <c r="B79" s="12"/>
      <c r="C79" s="13" t="str">
        <f>IF(B79="","",COUNTIF($B$5:B79,B79))</f>
        <v/>
      </c>
      <c r="D79" s="14"/>
      <c r="E79" s="14"/>
      <c r="F79" s="15"/>
      <c r="G79" s="14"/>
      <c r="H79" s="14"/>
      <c r="I79" s="16"/>
      <c r="J79" s="16"/>
      <c r="K79" s="13" t="str">
        <f t="shared" si="2"/>
        <v/>
      </c>
      <c r="L79" s="17" t="str">
        <f>IF(B79="","",TRIM(IF(ISNA(MATCH(B79,'Registru recepții'!$B$5:$B$504,0)),"PV inexistent în registru. ",IF(AND(INDEX('Registru recepții'!$D$5:$D$504,MATCH(B79,'Registru recepții'!$B$5:$B$504,0))="De suspendare a recepției",ISNUMBER(I79),I79-INDEX('Registru recepții'!$C$5:$C$504,MATCH(B79,'Registru recepții'!$B$5:$B$504,0))&gt;90),"Termenul de remediere depășește 90 de zile de la suspendare (HG 343/2017, art. 17). ",""))&amp;IF(F79="","Alege gravitatea. ","")&amp;IF(G79="","Scrie măsura de remediere. ","")&amp;IF(NOT(ISNUMBER(I79)),"Stabilește termenul de remediere. ","")&amp;IF(K79="Termen depășit","Termenul a trecut și defectul nu e remediat. ","")))</f>
        <v/>
      </c>
      <c r="M79" s="1" t="str">
        <f t="shared" si="3"/>
        <v/>
      </c>
    </row>
    <row r="80" spans="2:13" x14ac:dyDescent="0.2">
      <c r="B80" s="12"/>
      <c r="C80" s="13" t="str">
        <f>IF(B80="","",COUNTIF($B$5:B80,B80))</f>
        <v/>
      </c>
      <c r="D80" s="14"/>
      <c r="E80" s="14"/>
      <c r="F80" s="15"/>
      <c r="G80" s="14"/>
      <c r="H80" s="14"/>
      <c r="I80" s="16"/>
      <c r="J80" s="16"/>
      <c r="K80" s="13" t="str">
        <f t="shared" si="2"/>
        <v/>
      </c>
      <c r="L80" s="17" t="str">
        <f>IF(B80="","",TRIM(IF(ISNA(MATCH(B80,'Registru recepții'!$B$5:$B$504,0)),"PV inexistent în registru. ",IF(AND(INDEX('Registru recepții'!$D$5:$D$504,MATCH(B80,'Registru recepții'!$B$5:$B$504,0))="De suspendare a recepției",ISNUMBER(I80),I80-INDEX('Registru recepții'!$C$5:$C$504,MATCH(B80,'Registru recepții'!$B$5:$B$504,0))&gt;90),"Termenul de remediere depășește 90 de zile de la suspendare (HG 343/2017, art. 17). ",""))&amp;IF(F80="","Alege gravitatea. ","")&amp;IF(G80="","Scrie măsura de remediere. ","")&amp;IF(NOT(ISNUMBER(I80)),"Stabilește termenul de remediere. ","")&amp;IF(K80="Termen depășit","Termenul a trecut și defectul nu e remediat. ","")))</f>
        <v/>
      </c>
      <c r="M80" s="1" t="str">
        <f t="shared" si="3"/>
        <v/>
      </c>
    </row>
    <row r="81" spans="2:13" x14ac:dyDescent="0.2">
      <c r="B81" s="12"/>
      <c r="C81" s="13" t="str">
        <f>IF(B81="","",COUNTIF($B$5:B81,B81))</f>
        <v/>
      </c>
      <c r="D81" s="14"/>
      <c r="E81" s="14"/>
      <c r="F81" s="15"/>
      <c r="G81" s="14"/>
      <c r="H81" s="14"/>
      <c r="I81" s="16"/>
      <c r="J81" s="16"/>
      <c r="K81" s="13" t="str">
        <f t="shared" si="2"/>
        <v/>
      </c>
      <c r="L81" s="17" t="str">
        <f>IF(B81="","",TRIM(IF(ISNA(MATCH(B81,'Registru recepții'!$B$5:$B$504,0)),"PV inexistent în registru. ",IF(AND(INDEX('Registru recepții'!$D$5:$D$504,MATCH(B81,'Registru recepții'!$B$5:$B$504,0))="De suspendare a recepției",ISNUMBER(I81),I81-INDEX('Registru recepții'!$C$5:$C$504,MATCH(B81,'Registru recepții'!$B$5:$B$504,0))&gt;90),"Termenul de remediere depășește 90 de zile de la suspendare (HG 343/2017, art. 17). ",""))&amp;IF(F81="","Alege gravitatea. ","")&amp;IF(G81="","Scrie măsura de remediere. ","")&amp;IF(NOT(ISNUMBER(I81)),"Stabilește termenul de remediere. ","")&amp;IF(K81="Termen depășit","Termenul a trecut și defectul nu e remediat. ","")))</f>
        <v/>
      </c>
      <c r="M81" s="1" t="str">
        <f t="shared" si="3"/>
        <v/>
      </c>
    </row>
    <row r="82" spans="2:13" x14ac:dyDescent="0.2">
      <c r="B82" s="12"/>
      <c r="C82" s="13" t="str">
        <f>IF(B82="","",COUNTIF($B$5:B82,B82))</f>
        <v/>
      </c>
      <c r="D82" s="14"/>
      <c r="E82" s="14"/>
      <c r="F82" s="15"/>
      <c r="G82" s="14"/>
      <c r="H82" s="14"/>
      <c r="I82" s="16"/>
      <c r="J82" s="16"/>
      <c r="K82" s="13" t="str">
        <f t="shared" si="2"/>
        <v/>
      </c>
      <c r="L82" s="17" t="str">
        <f>IF(B82="","",TRIM(IF(ISNA(MATCH(B82,'Registru recepții'!$B$5:$B$504,0)),"PV inexistent în registru. ",IF(AND(INDEX('Registru recepții'!$D$5:$D$504,MATCH(B82,'Registru recepții'!$B$5:$B$504,0))="De suspendare a recepției",ISNUMBER(I82),I82-INDEX('Registru recepții'!$C$5:$C$504,MATCH(B82,'Registru recepții'!$B$5:$B$504,0))&gt;90),"Termenul de remediere depășește 90 de zile de la suspendare (HG 343/2017, art. 17). ",""))&amp;IF(F82="","Alege gravitatea. ","")&amp;IF(G82="","Scrie măsura de remediere. ","")&amp;IF(NOT(ISNUMBER(I82)),"Stabilește termenul de remediere. ","")&amp;IF(K82="Termen depășit","Termenul a trecut și defectul nu e remediat. ","")))</f>
        <v/>
      </c>
      <c r="M82" s="1" t="str">
        <f t="shared" si="3"/>
        <v/>
      </c>
    </row>
    <row r="83" spans="2:13" x14ac:dyDescent="0.2">
      <c r="B83" s="12"/>
      <c r="C83" s="13" t="str">
        <f>IF(B83="","",COUNTIF($B$5:B83,B83))</f>
        <v/>
      </c>
      <c r="D83" s="14"/>
      <c r="E83" s="14"/>
      <c r="F83" s="15"/>
      <c r="G83" s="14"/>
      <c r="H83" s="14"/>
      <c r="I83" s="16"/>
      <c r="J83" s="16"/>
      <c r="K83" s="13" t="str">
        <f t="shared" si="2"/>
        <v/>
      </c>
      <c r="L83" s="17" t="str">
        <f>IF(B83="","",TRIM(IF(ISNA(MATCH(B83,'Registru recepții'!$B$5:$B$504,0)),"PV inexistent în registru. ",IF(AND(INDEX('Registru recepții'!$D$5:$D$504,MATCH(B83,'Registru recepții'!$B$5:$B$504,0))="De suspendare a recepției",ISNUMBER(I83),I83-INDEX('Registru recepții'!$C$5:$C$504,MATCH(B83,'Registru recepții'!$B$5:$B$504,0))&gt;90),"Termenul de remediere depășește 90 de zile de la suspendare (HG 343/2017, art. 17). ",""))&amp;IF(F83="","Alege gravitatea. ","")&amp;IF(G83="","Scrie măsura de remediere. ","")&amp;IF(NOT(ISNUMBER(I83)),"Stabilește termenul de remediere. ","")&amp;IF(K83="Termen depășit","Termenul a trecut și defectul nu e remediat. ","")))</f>
        <v/>
      </c>
      <c r="M83" s="1" t="str">
        <f t="shared" si="3"/>
        <v/>
      </c>
    </row>
    <row r="84" spans="2:13" x14ac:dyDescent="0.2">
      <c r="B84" s="12"/>
      <c r="C84" s="13" t="str">
        <f>IF(B84="","",COUNTIF($B$5:B84,B84))</f>
        <v/>
      </c>
      <c r="D84" s="14"/>
      <c r="E84" s="14"/>
      <c r="F84" s="15"/>
      <c r="G84" s="14"/>
      <c r="H84" s="14"/>
      <c r="I84" s="16"/>
      <c r="J84" s="16"/>
      <c r="K84" s="13" t="str">
        <f t="shared" si="2"/>
        <v/>
      </c>
      <c r="L84" s="17" t="str">
        <f>IF(B84="","",TRIM(IF(ISNA(MATCH(B84,'Registru recepții'!$B$5:$B$504,0)),"PV inexistent în registru. ",IF(AND(INDEX('Registru recepții'!$D$5:$D$504,MATCH(B84,'Registru recepții'!$B$5:$B$504,0))="De suspendare a recepției",ISNUMBER(I84),I84-INDEX('Registru recepții'!$C$5:$C$504,MATCH(B84,'Registru recepții'!$B$5:$B$504,0))&gt;90),"Termenul de remediere depășește 90 de zile de la suspendare (HG 343/2017, art. 17). ",""))&amp;IF(F84="","Alege gravitatea. ","")&amp;IF(G84="","Scrie măsura de remediere. ","")&amp;IF(NOT(ISNUMBER(I84)),"Stabilește termenul de remediere. ","")&amp;IF(K84="Termen depășit","Termenul a trecut și defectul nu e remediat. ","")))</f>
        <v/>
      </c>
      <c r="M84" s="1" t="str">
        <f t="shared" si="3"/>
        <v/>
      </c>
    </row>
    <row r="85" spans="2:13" x14ac:dyDescent="0.2">
      <c r="B85" s="12"/>
      <c r="C85" s="13" t="str">
        <f>IF(B85="","",COUNTIF($B$5:B85,B85))</f>
        <v/>
      </c>
      <c r="D85" s="14"/>
      <c r="E85" s="14"/>
      <c r="F85" s="15"/>
      <c r="G85" s="14"/>
      <c r="H85" s="14"/>
      <c r="I85" s="16"/>
      <c r="J85" s="16"/>
      <c r="K85" s="13" t="str">
        <f t="shared" si="2"/>
        <v/>
      </c>
      <c r="L85" s="17" t="str">
        <f>IF(B85="","",TRIM(IF(ISNA(MATCH(B85,'Registru recepții'!$B$5:$B$504,0)),"PV inexistent în registru. ",IF(AND(INDEX('Registru recepții'!$D$5:$D$504,MATCH(B85,'Registru recepții'!$B$5:$B$504,0))="De suspendare a recepției",ISNUMBER(I85),I85-INDEX('Registru recepții'!$C$5:$C$504,MATCH(B85,'Registru recepții'!$B$5:$B$504,0))&gt;90),"Termenul de remediere depășește 90 de zile de la suspendare (HG 343/2017, art. 17). ",""))&amp;IF(F85="","Alege gravitatea. ","")&amp;IF(G85="","Scrie măsura de remediere. ","")&amp;IF(NOT(ISNUMBER(I85)),"Stabilește termenul de remediere. ","")&amp;IF(K85="Termen depășit","Termenul a trecut și defectul nu e remediat. ","")))</f>
        <v/>
      </c>
      <c r="M85" s="1" t="str">
        <f t="shared" si="3"/>
        <v/>
      </c>
    </row>
    <row r="86" spans="2:13" x14ac:dyDescent="0.2">
      <c r="B86" s="12"/>
      <c r="C86" s="13" t="str">
        <f>IF(B86="","",COUNTIF($B$5:B86,B86))</f>
        <v/>
      </c>
      <c r="D86" s="14"/>
      <c r="E86" s="14"/>
      <c r="F86" s="15"/>
      <c r="G86" s="14"/>
      <c r="H86" s="14"/>
      <c r="I86" s="16"/>
      <c r="J86" s="16"/>
      <c r="K86" s="13" t="str">
        <f t="shared" si="2"/>
        <v/>
      </c>
      <c r="L86" s="17" t="str">
        <f>IF(B86="","",TRIM(IF(ISNA(MATCH(B86,'Registru recepții'!$B$5:$B$504,0)),"PV inexistent în registru. ",IF(AND(INDEX('Registru recepții'!$D$5:$D$504,MATCH(B86,'Registru recepții'!$B$5:$B$504,0))="De suspendare a recepției",ISNUMBER(I86),I86-INDEX('Registru recepții'!$C$5:$C$504,MATCH(B86,'Registru recepții'!$B$5:$B$504,0))&gt;90),"Termenul de remediere depășește 90 de zile de la suspendare (HG 343/2017, art. 17). ",""))&amp;IF(F86="","Alege gravitatea. ","")&amp;IF(G86="","Scrie măsura de remediere. ","")&amp;IF(NOT(ISNUMBER(I86)),"Stabilește termenul de remediere. ","")&amp;IF(K86="Termen depășit","Termenul a trecut și defectul nu e remediat. ","")))</f>
        <v/>
      </c>
      <c r="M86" s="1" t="str">
        <f t="shared" si="3"/>
        <v/>
      </c>
    </row>
    <row r="87" spans="2:13" x14ac:dyDescent="0.2">
      <c r="B87" s="12"/>
      <c r="C87" s="13" t="str">
        <f>IF(B87="","",COUNTIF($B$5:B87,B87))</f>
        <v/>
      </c>
      <c r="D87" s="14"/>
      <c r="E87" s="14"/>
      <c r="F87" s="15"/>
      <c r="G87" s="14"/>
      <c r="H87" s="14"/>
      <c r="I87" s="16"/>
      <c r="J87" s="16"/>
      <c r="K87" s="13" t="str">
        <f t="shared" si="2"/>
        <v/>
      </c>
      <c r="L87" s="17" t="str">
        <f>IF(B87="","",TRIM(IF(ISNA(MATCH(B87,'Registru recepții'!$B$5:$B$504,0)),"PV inexistent în registru. ",IF(AND(INDEX('Registru recepții'!$D$5:$D$504,MATCH(B87,'Registru recepții'!$B$5:$B$504,0))="De suspendare a recepției",ISNUMBER(I87),I87-INDEX('Registru recepții'!$C$5:$C$504,MATCH(B87,'Registru recepții'!$B$5:$B$504,0))&gt;90),"Termenul de remediere depășește 90 de zile de la suspendare (HG 343/2017, art. 17). ",""))&amp;IF(F87="","Alege gravitatea. ","")&amp;IF(G87="","Scrie măsura de remediere. ","")&amp;IF(NOT(ISNUMBER(I87)),"Stabilește termenul de remediere. ","")&amp;IF(K87="Termen depășit","Termenul a trecut și defectul nu e remediat. ","")))</f>
        <v/>
      </c>
      <c r="M87" s="1" t="str">
        <f t="shared" si="3"/>
        <v/>
      </c>
    </row>
    <row r="88" spans="2:13" x14ac:dyDescent="0.2">
      <c r="B88" s="12"/>
      <c r="C88" s="13" t="str">
        <f>IF(B88="","",COUNTIF($B$5:B88,B88))</f>
        <v/>
      </c>
      <c r="D88" s="14"/>
      <c r="E88" s="14"/>
      <c r="F88" s="15"/>
      <c r="G88" s="14"/>
      <c r="H88" s="14"/>
      <c r="I88" s="16"/>
      <c r="J88" s="16"/>
      <c r="K88" s="13" t="str">
        <f t="shared" si="2"/>
        <v/>
      </c>
      <c r="L88" s="17" t="str">
        <f>IF(B88="","",TRIM(IF(ISNA(MATCH(B88,'Registru recepții'!$B$5:$B$504,0)),"PV inexistent în registru. ",IF(AND(INDEX('Registru recepții'!$D$5:$D$504,MATCH(B88,'Registru recepții'!$B$5:$B$504,0))="De suspendare a recepției",ISNUMBER(I88),I88-INDEX('Registru recepții'!$C$5:$C$504,MATCH(B88,'Registru recepții'!$B$5:$B$504,0))&gt;90),"Termenul de remediere depășește 90 de zile de la suspendare (HG 343/2017, art. 17). ",""))&amp;IF(F88="","Alege gravitatea. ","")&amp;IF(G88="","Scrie măsura de remediere. ","")&amp;IF(NOT(ISNUMBER(I88)),"Stabilește termenul de remediere. ","")&amp;IF(K88="Termen depășit","Termenul a trecut și defectul nu e remediat. ","")))</f>
        <v/>
      </c>
      <c r="M88" s="1" t="str">
        <f t="shared" si="3"/>
        <v/>
      </c>
    </row>
    <row r="89" spans="2:13" x14ac:dyDescent="0.2">
      <c r="B89" s="12"/>
      <c r="C89" s="13" t="str">
        <f>IF(B89="","",COUNTIF($B$5:B89,B89))</f>
        <v/>
      </c>
      <c r="D89" s="14"/>
      <c r="E89" s="14"/>
      <c r="F89" s="15"/>
      <c r="G89" s="14"/>
      <c r="H89" s="14"/>
      <c r="I89" s="16"/>
      <c r="J89" s="16"/>
      <c r="K89" s="13" t="str">
        <f t="shared" si="2"/>
        <v/>
      </c>
      <c r="L89" s="17" t="str">
        <f>IF(B89="","",TRIM(IF(ISNA(MATCH(B89,'Registru recepții'!$B$5:$B$504,0)),"PV inexistent în registru. ",IF(AND(INDEX('Registru recepții'!$D$5:$D$504,MATCH(B89,'Registru recepții'!$B$5:$B$504,0))="De suspendare a recepției",ISNUMBER(I89),I89-INDEX('Registru recepții'!$C$5:$C$504,MATCH(B89,'Registru recepții'!$B$5:$B$504,0))&gt;90),"Termenul de remediere depășește 90 de zile de la suspendare (HG 343/2017, art. 17). ",""))&amp;IF(F89="","Alege gravitatea. ","")&amp;IF(G89="","Scrie măsura de remediere. ","")&amp;IF(NOT(ISNUMBER(I89)),"Stabilește termenul de remediere. ","")&amp;IF(K89="Termen depășit","Termenul a trecut și defectul nu e remediat. ","")))</f>
        <v/>
      </c>
      <c r="M89" s="1" t="str">
        <f t="shared" si="3"/>
        <v/>
      </c>
    </row>
    <row r="90" spans="2:13" x14ac:dyDescent="0.2">
      <c r="B90" s="12"/>
      <c r="C90" s="13" t="str">
        <f>IF(B90="","",COUNTIF($B$5:B90,B90))</f>
        <v/>
      </c>
      <c r="D90" s="14"/>
      <c r="E90" s="14"/>
      <c r="F90" s="15"/>
      <c r="G90" s="14"/>
      <c r="H90" s="14"/>
      <c r="I90" s="16"/>
      <c r="J90" s="16"/>
      <c r="K90" s="13" t="str">
        <f t="shared" si="2"/>
        <v/>
      </c>
      <c r="L90" s="17" t="str">
        <f>IF(B90="","",TRIM(IF(ISNA(MATCH(B90,'Registru recepții'!$B$5:$B$504,0)),"PV inexistent în registru. ",IF(AND(INDEX('Registru recepții'!$D$5:$D$504,MATCH(B90,'Registru recepții'!$B$5:$B$504,0))="De suspendare a recepției",ISNUMBER(I90),I90-INDEX('Registru recepții'!$C$5:$C$504,MATCH(B90,'Registru recepții'!$B$5:$B$504,0))&gt;90),"Termenul de remediere depășește 90 de zile de la suspendare (HG 343/2017, art. 17). ",""))&amp;IF(F90="","Alege gravitatea. ","")&amp;IF(G90="","Scrie măsura de remediere. ","")&amp;IF(NOT(ISNUMBER(I90)),"Stabilește termenul de remediere. ","")&amp;IF(K90="Termen depășit","Termenul a trecut și defectul nu e remediat. ","")))</f>
        <v/>
      </c>
      <c r="M90" s="1" t="str">
        <f t="shared" si="3"/>
        <v/>
      </c>
    </row>
    <row r="91" spans="2:13" x14ac:dyDescent="0.2">
      <c r="B91" s="12"/>
      <c r="C91" s="13" t="str">
        <f>IF(B91="","",COUNTIF($B$5:B91,B91))</f>
        <v/>
      </c>
      <c r="D91" s="14"/>
      <c r="E91" s="14"/>
      <c r="F91" s="15"/>
      <c r="G91" s="14"/>
      <c r="H91" s="14"/>
      <c r="I91" s="16"/>
      <c r="J91" s="16"/>
      <c r="K91" s="13" t="str">
        <f t="shared" si="2"/>
        <v/>
      </c>
      <c r="L91" s="17" t="str">
        <f>IF(B91="","",TRIM(IF(ISNA(MATCH(B91,'Registru recepții'!$B$5:$B$504,0)),"PV inexistent în registru. ",IF(AND(INDEX('Registru recepții'!$D$5:$D$504,MATCH(B91,'Registru recepții'!$B$5:$B$504,0))="De suspendare a recepției",ISNUMBER(I91),I91-INDEX('Registru recepții'!$C$5:$C$504,MATCH(B91,'Registru recepții'!$B$5:$B$504,0))&gt;90),"Termenul de remediere depășește 90 de zile de la suspendare (HG 343/2017, art. 17). ",""))&amp;IF(F91="","Alege gravitatea. ","")&amp;IF(G91="","Scrie măsura de remediere. ","")&amp;IF(NOT(ISNUMBER(I91)),"Stabilește termenul de remediere. ","")&amp;IF(K91="Termen depășit","Termenul a trecut și defectul nu e remediat. ","")))</f>
        <v/>
      </c>
      <c r="M91" s="1" t="str">
        <f t="shared" si="3"/>
        <v/>
      </c>
    </row>
    <row r="92" spans="2:13" x14ac:dyDescent="0.2">
      <c r="B92" s="12"/>
      <c r="C92" s="13" t="str">
        <f>IF(B92="","",COUNTIF($B$5:B92,B92))</f>
        <v/>
      </c>
      <c r="D92" s="14"/>
      <c r="E92" s="14"/>
      <c r="F92" s="15"/>
      <c r="G92" s="14"/>
      <c r="H92" s="14"/>
      <c r="I92" s="16"/>
      <c r="J92" s="16"/>
      <c r="K92" s="13" t="str">
        <f t="shared" si="2"/>
        <v/>
      </c>
      <c r="L92" s="17" t="str">
        <f>IF(B92="","",TRIM(IF(ISNA(MATCH(B92,'Registru recepții'!$B$5:$B$504,0)),"PV inexistent în registru. ",IF(AND(INDEX('Registru recepții'!$D$5:$D$504,MATCH(B92,'Registru recepții'!$B$5:$B$504,0))="De suspendare a recepției",ISNUMBER(I92),I92-INDEX('Registru recepții'!$C$5:$C$504,MATCH(B92,'Registru recepții'!$B$5:$B$504,0))&gt;90),"Termenul de remediere depășește 90 de zile de la suspendare (HG 343/2017, art. 17). ",""))&amp;IF(F92="","Alege gravitatea. ","")&amp;IF(G92="","Scrie măsura de remediere. ","")&amp;IF(NOT(ISNUMBER(I92)),"Stabilește termenul de remediere. ","")&amp;IF(K92="Termen depășit","Termenul a trecut și defectul nu e remediat. ","")))</f>
        <v/>
      </c>
      <c r="M92" s="1" t="str">
        <f t="shared" si="3"/>
        <v/>
      </c>
    </row>
    <row r="93" spans="2:13" x14ac:dyDescent="0.2">
      <c r="B93" s="12"/>
      <c r="C93" s="13" t="str">
        <f>IF(B93="","",COUNTIF($B$5:B93,B93))</f>
        <v/>
      </c>
      <c r="D93" s="14"/>
      <c r="E93" s="14"/>
      <c r="F93" s="15"/>
      <c r="G93" s="14"/>
      <c r="H93" s="14"/>
      <c r="I93" s="16"/>
      <c r="J93" s="16"/>
      <c r="K93" s="13" t="str">
        <f t="shared" si="2"/>
        <v/>
      </c>
      <c r="L93" s="17" t="str">
        <f>IF(B93="","",TRIM(IF(ISNA(MATCH(B93,'Registru recepții'!$B$5:$B$504,0)),"PV inexistent în registru. ",IF(AND(INDEX('Registru recepții'!$D$5:$D$504,MATCH(B93,'Registru recepții'!$B$5:$B$504,0))="De suspendare a recepției",ISNUMBER(I93),I93-INDEX('Registru recepții'!$C$5:$C$504,MATCH(B93,'Registru recepții'!$B$5:$B$504,0))&gt;90),"Termenul de remediere depășește 90 de zile de la suspendare (HG 343/2017, art. 17). ",""))&amp;IF(F93="","Alege gravitatea. ","")&amp;IF(G93="","Scrie măsura de remediere. ","")&amp;IF(NOT(ISNUMBER(I93)),"Stabilește termenul de remediere. ","")&amp;IF(K93="Termen depășit","Termenul a trecut și defectul nu e remediat. ","")))</f>
        <v/>
      </c>
      <c r="M93" s="1" t="str">
        <f t="shared" si="3"/>
        <v/>
      </c>
    </row>
    <row r="94" spans="2:13" x14ac:dyDescent="0.2">
      <c r="B94" s="12"/>
      <c r="C94" s="13" t="str">
        <f>IF(B94="","",COUNTIF($B$5:B94,B94))</f>
        <v/>
      </c>
      <c r="D94" s="14"/>
      <c r="E94" s="14"/>
      <c r="F94" s="15"/>
      <c r="G94" s="14"/>
      <c r="H94" s="14"/>
      <c r="I94" s="16"/>
      <c r="J94" s="16"/>
      <c r="K94" s="13" t="str">
        <f t="shared" si="2"/>
        <v/>
      </c>
      <c r="L94" s="17" t="str">
        <f>IF(B94="","",TRIM(IF(ISNA(MATCH(B94,'Registru recepții'!$B$5:$B$504,0)),"PV inexistent în registru. ",IF(AND(INDEX('Registru recepții'!$D$5:$D$504,MATCH(B94,'Registru recepții'!$B$5:$B$504,0))="De suspendare a recepției",ISNUMBER(I94),I94-INDEX('Registru recepții'!$C$5:$C$504,MATCH(B94,'Registru recepții'!$B$5:$B$504,0))&gt;90),"Termenul de remediere depășește 90 de zile de la suspendare (HG 343/2017, art. 17). ",""))&amp;IF(F94="","Alege gravitatea. ","")&amp;IF(G94="","Scrie măsura de remediere. ","")&amp;IF(NOT(ISNUMBER(I94)),"Stabilește termenul de remediere. ","")&amp;IF(K94="Termen depășit","Termenul a trecut și defectul nu e remediat. ","")))</f>
        <v/>
      </c>
      <c r="M94" s="1" t="str">
        <f t="shared" si="3"/>
        <v/>
      </c>
    </row>
    <row r="95" spans="2:13" x14ac:dyDescent="0.2">
      <c r="B95" s="12"/>
      <c r="C95" s="13" t="str">
        <f>IF(B95="","",COUNTIF($B$5:B95,B95))</f>
        <v/>
      </c>
      <c r="D95" s="14"/>
      <c r="E95" s="14"/>
      <c r="F95" s="15"/>
      <c r="G95" s="14"/>
      <c r="H95" s="14"/>
      <c r="I95" s="16"/>
      <c r="J95" s="16"/>
      <c r="K95" s="13" t="str">
        <f t="shared" si="2"/>
        <v/>
      </c>
      <c r="L95" s="17" t="str">
        <f>IF(B95="","",TRIM(IF(ISNA(MATCH(B95,'Registru recepții'!$B$5:$B$504,0)),"PV inexistent în registru. ",IF(AND(INDEX('Registru recepții'!$D$5:$D$504,MATCH(B95,'Registru recepții'!$B$5:$B$504,0))="De suspendare a recepției",ISNUMBER(I95),I95-INDEX('Registru recepții'!$C$5:$C$504,MATCH(B95,'Registru recepții'!$B$5:$B$504,0))&gt;90),"Termenul de remediere depășește 90 de zile de la suspendare (HG 343/2017, art. 17). ",""))&amp;IF(F95="","Alege gravitatea. ","")&amp;IF(G95="","Scrie măsura de remediere. ","")&amp;IF(NOT(ISNUMBER(I95)),"Stabilește termenul de remediere. ","")&amp;IF(K95="Termen depășit","Termenul a trecut și defectul nu e remediat. ","")))</f>
        <v/>
      </c>
      <c r="M95" s="1" t="str">
        <f t="shared" si="3"/>
        <v/>
      </c>
    </row>
    <row r="96" spans="2:13" x14ac:dyDescent="0.2">
      <c r="B96" s="12"/>
      <c r="C96" s="13" t="str">
        <f>IF(B96="","",COUNTIF($B$5:B96,B96))</f>
        <v/>
      </c>
      <c r="D96" s="14"/>
      <c r="E96" s="14"/>
      <c r="F96" s="15"/>
      <c r="G96" s="14"/>
      <c r="H96" s="14"/>
      <c r="I96" s="16"/>
      <c r="J96" s="16"/>
      <c r="K96" s="13" t="str">
        <f t="shared" si="2"/>
        <v/>
      </c>
      <c r="L96" s="17" t="str">
        <f>IF(B96="","",TRIM(IF(ISNA(MATCH(B96,'Registru recepții'!$B$5:$B$504,0)),"PV inexistent în registru. ",IF(AND(INDEX('Registru recepții'!$D$5:$D$504,MATCH(B96,'Registru recepții'!$B$5:$B$504,0))="De suspendare a recepției",ISNUMBER(I96),I96-INDEX('Registru recepții'!$C$5:$C$504,MATCH(B96,'Registru recepții'!$B$5:$B$504,0))&gt;90),"Termenul de remediere depășește 90 de zile de la suspendare (HG 343/2017, art. 17). ",""))&amp;IF(F96="","Alege gravitatea. ","")&amp;IF(G96="","Scrie măsura de remediere. ","")&amp;IF(NOT(ISNUMBER(I96)),"Stabilește termenul de remediere. ","")&amp;IF(K96="Termen depășit","Termenul a trecut și defectul nu e remediat. ","")))</f>
        <v/>
      </c>
      <c r="M96" s="1" t="str">
        <f t="shared" si="3"/>
        <v/>
      </c>
    </row>
    <row r="97" spans="2:13" x14ac:dyDescent="0.2">
      <c r="B97" s="12"/>
      <c r="C97" s="13" t="str">
        <f>IF(B97="","",COUNTIF($B$5:B97,B97))</f>
        <v/>
      </c>
      <c r="D97" s="14"/>
      <c r="E97" s="14"/>
      <c r="F97" s="15"/>
      <c r="G97" s="14"/>
      <c r="H97" s="14"/>
      <c r="I97" s="16"/>
      <c r="J97" s="16"/>
      <c r="K97" s="13" t="str">
        <f t="shared" si="2"/>
        <v/>
      </c>
      <c r="L97" s="17" t="str">
        <f>IF(B97="","",TRIM(IF(ISNA(MATCH(B97,'Registru recepții'!$B$5:$B$504,0)),"PV inexistent în registru. ",IF(AND(INDEX('Registru recepții'!$D$5:$D$504,MATCH(B97,'Registru recepții'!$B$5:$B$504,0))="De suspendare a recepției",ISNUMBER(I97),I97-INDEX('Registru recepții'!$C$5:$C$504,MATCH(B97,'Registru recepții'!$B$5:$B$504,0))&gt;90),"Termenul de remediere depășește 90 de zile de la suspendare (HG 343/2017, art. 17). ",""))&amp;IF(F97="","Alege gravitatea. ","")&amp;IF(G97="","Scrie măsura de remediere. ","")&amp;IF(NOT(ISNUMBER(I97)),"Stabilește termenul de remediere. ","")&amp;IF(K97="Termen depășit","Termenul a trecut și defectul nu e remediat. ","")))</f>
        <v/>
      </c>
      <c r="M97" s="1" t="str">
        <f t="shared" si="3"/>
        <v/>
      </c>
    </row>
    <row r="98" spans="2:13" x14ac:dyDescent="0.2">
      <c r="B98" s="12"/>
      <c r="C98" s="13" t="str">
        <f>IF(B98="","",COUNTIF($B$5:B98,B98))</f>
        <v/>
      </c>
      <c r="D98" s="14"/>
      <c r="E98" s="14"/>
      <c r="F98" s="15"/>
      <c r="G98" s="14"/>
      <c r="H98" s="14"/>
      <c r="I98" s="16"/>
      <c r="J98" s="16"/>
      <c r="K98" s="13" t="str">
        <f t="shared" si="2"/>
        <v/>
      </c>
      <c r="L98" s="17" t="str">
        <f>IF(B98="","",TRIM(IF(ISNA(MATCH(B98,'Registru recepții'!$B$5:$B$504,0)),"PV inexistent în registru. ",IF(AND(INDEX('Registru recepții'!$D$5:$D$504,MATCH(B98,'Registru recepții'!$B$5:$B$504,0))="De suspendare a recepției",ISNUMBER(I98),I98-INDEX('Registru recepții'!$C$5:$C$504,MATCH(B98,'Registru recepții'!$B$5:$B$504,0))&gt;90),"Termenul de remediere depășește 90 de zile de la suspendare (HG 343/2017, art. 17). ",""))&amp;IF(F98="","Alege gravitatea. ","")&amp;IF(G98="","Scrie măsura de remediere. ","")&amp;IF(NOT(ISNUMBER(I98)),"Stabilește termenul de remediere. ","")&amp;IF(K98="Termen depășit","Termenul a trecut și defectul nu e remediat. ","")))</f>
        <v/>
      </c>
      <c r="M98" s="1" t="str">
        <f t="shared" si="3"/>
        <v/>
      </c>
    </row>
    <row r="99" spans="2:13" x14ac:dyDescent="0.2">
      <c r="B99" s="12"/>
      <c r="C99" s="13" t="str">
        <f>IF(B99="","",COUNTIF($B$5:B99,B99))</f>
        <v/>
      </c>
      <c r="D99" s="14"/>
      <c r="E99" s="14"/>
      <c r="F99" s="15"/>
      <c r="G99" s="14"/>
      <c r="H99" s="14"/>
      <c r="I99" s="16"/>
      <c r="J99" s="16"/>
      <c r="K99" s="13" t="str">
        <f t="shared" si="2"/>
        <v/>
      </c>
      <c r="L99" s="17" t="str">
        <f>IF(B99="","",TRIM(IF(ISNA(MATCH(B99,'Registru recepții'!$B$5:$B$504,0)),"PV inexistent în registru. ",IF(AND(INDEX('Registru recepții'!$D$5:$D$504,MATCH(B99,'Registru recepții'!$B$5:$B$504,0))="De suspendare a recepției",ISNUMBER(I99),I99-INDEX('Registru recepții'!$C$5:$C$504,MATCH(B99,'Registru recepții'!$B$5:$B$504,0))&gt;90),"Termenul de remediere depășește 90 de zile de la suspendare (HG 343/2017, art. 17). ",""))&amp;IF(F99="","Alege gravitatea. ","")&amp;IF(G99="","Scrie măsura de remediere. ","")&amp;IF(NOT(ISNUMBER(I99)),"Stabilește termenul de remediere. ","")&amp;IF(K99="Termen depășit","Termenul a trecut și defectul nu e remediat. ","")))</f>
        <v/>
      </c>
      <c r="M99" s="1" t="str">
        <f t="shared" si="3"/>
        <v/>
      </c>
    </row>
    <row r="100" spans="2:13" x14ac:dyDescent="0.2">
      <c r="B100" s="12"/>
      <c r="C100" s="13" t="str">
        <f>IF(B100="","",COUNTIF($B$5:B100,B100))</f>
        <v/>
      </c>
      <c r="D100" s="14"/>
      <c r="E100" s="14"/>
      <c r="F100" s="15"/>
      <c r="G100" s="14"/>
      <c r="H100" s="14"/>
      <c r="I100" s="16"/>
      <c r="J100" s="16"/>
      <c r="K100" s="13" t="str">
        <f t="shared" si="2"/>
        <v/>
      </c>
      <c r="L100" s="17" t="str">
        <f>IF(B100="","",TRIM(IF(ISNA(MATCH(B100,'Registru recepții'!$B$5:$B$504,0)),"PV inexistent în registru. ",IF(AND(INDEX('Registru recepții'!$D$5:$D$504,MATCH(B100,'Registru recepții'!$B$5:$B$504,0))="De suspendare a recepției",ISNUMBER(I100),I100-INDEX('Registru recepții'!$C$5:$C$504,MATCH(B100,'Registru recepții'!$B$5:$B$504,0))&gt;90),"Termenul de remediere depășește 90 de zile de la suspendare (HG 343/2017, art. 17). ",""))&amp;IF(F100="","Alege gravitatea. ","")&amp;IF(G100="","Scrie măsura de remediere. ","")&amp;IF(NOT(ISNUMBER(I100)),"Stabilește termenul de remediere. ","")&amp;IF(K100="Termen depășit","Termenul a trecut și defectul nu e remediat. ","")))</f>
        <v/>
      </c>
      <c r="M100" s="1" t="str">
        <f t="shared" si="3"/>
        <v/>
      </c>
    </row>
    <row r="101" spans="2:13" x14ac:dyDescent="0.2">
      <c r="B101" s="12"/>
      <c r="C101" s="13" t="str">
        <f>IF(B101="","",COUNTIF($B$5:B101,B101))</f>
        <v/>
      </c>
      <c r="D101" s="14"/>
      <c r="E101" s="14"/>
      <c r="F101" s="15"/>
      <c r="G101" s="14"/>
      <c r="H101" s="14"/>
      <c r="I101" s="16"/>
      <c r="J101" s="16"/>
      <c r="K101" s="13" t="str">
        <f t="shared" si="2"/>
        <v/>
      </c>
      <c r="L101" s="17" t="str">
        <f>IF(B101="","",TRIM(IF(ISNA(MATCH(B101,'Registru recepții'!$B$5:$B$504,0)),"PV inexistent în registru. ",IF(AND(INDEX('Registru recepții'!$D$5:$D$504,MATCH(B101,'Registru recepții'!$B$5:$B$504,0))="De suspendare a recepției",ISNUMBER(I101),I101-INDEX('Registru recepții'!$C$5:$C$504,MATCH(B101,'Registru recepții'!$B$5:$B$504,0))&gt;90),"Termenul de remediere depășește 90 de zile de la suspendare (HG 343/2017, art. 17). ",""))&amp;IF(F101="","Alege gravitatea. ","")&amp;IF(G101="","Scrie măsura de remediere. ","")&amp;IF(NOT(ISNUMBER(I101)),"Stabilește termenul de remediere. ","")&amp;IF(K101="Termen depășit","Termenul a trecut și defectul nu e remediat. ","")))</f>
        <v/>
      </c>
      <c r="M101" s="1" t="str">
        <f t="shared" si="3"/>
        <v/>
      </c>
    </row>
    <row r="102" spans="2:13" x14ac:dyDescent="0.2">
      <c r="B102" s="12"/>
      <c r="C102" s="13" t="str">
        <f>IF(B102="","",COUNTIF($B$5:B102,B102))</f>
        <v/>
      </c>
      <c r="D102" s="14"/>
      <c r="E102" s="14"/>
      <c r="F102" s="15"/>
      <c r="G102" s="14"/>
      <c r="H102" s="14"/>
      <c r="I102" s="16"/>
      <c r="J102" s="16"/>
      <c r="K102" s="13" t="str">
        <f t="shared" si="2"/>
        <v/>
      </c>
      <c r="L102" s="17" t="str">
        <f>IF(B102="","",TRIM(IF(ISNA(MATCH(B102,'Registru recepții'!$B$5:$B$504,0)),"PV inexistent în registru. ",IF(AND(INDEX('Registru recepții'!$D$5:$D$504,MATCH(B102,'Registru recepții'!$B$5:$B$504,0))="De suspendare a recepției",ISNUMBER(I102),I102-INDEX('Registru recepții'!$C$5:$C$504,MATCH(B102,'Registru recepții'!$B$5:$B$504,0))&gt;90),"Termenul de remediere depășește 90 de zile de la suspendare (HG 343/2017, art. 17). ",""))&amp;IF(F102="","Alege gravitatea. ","")&amp;IF(G102="","Scrie măsura de remediere. ","")&amp;IF(NOT(ISNUMBER(I102)),"Stabilește termenul de remediere. ","")&amp;IF(K102="Termen depășit","Termenul a trecut și defectul nu e remediat. ","")))</f>
        <v/>
      </c>
      <c r="M102" s="1" t="str">
        <f t="shared" si="3"/>
        <v/>
      </c>
    </row>
    <row r="103" spans="2:13" x14ac:dyDescent="0.2">
      <c r="B103" s="12"/>
      <c r="C103" s="13" t="str">
        <f>IF(B103="","",COUNTIF($B$5:B103,B103))</f>
        <v/>
      </c>
      <c r="D103" s="14"/>
      <c r="E103" s="14"/>
      <c r="F103" s="15"/>
      <c r="G103" s="14"/>
      <c r="H103" s="14"/>
      <c r="I103" s="16"/>
      <c r="J103" s="16"/>
      <c r="K103" s="13" t="str">
        <f t="shared" si="2"/>
        <v/>
      </c>
      <c r="L103" s="17" t="str">
        <f>IF(B103="","",TRIM(IF(ISNA(MATCH(B103,'Registru recepții'!$B$5:$B$504,0)),"PV inexistent în registru. ",IF(AND(INDEX('Registru recepții'!$D$5:$D$504,MATCH(B103,'Registru recepții'!$B$5:$B$504,0))="De suspendare a recepției",ISNUMBER(I103),I103-INDEX('Registru recepții'!$C$5:$C$504,MATCH(B103,'Registru recepții'!$B$5:$B$504,0))&gt;90),"Termenul de remediere depășește 90 de zile de la suspendare (HG 343/2017, art. 17). ",""))&amp;IF(F103="","Alege gravitatea. ","")&amp;IF(G103="","Scrie măsura de remediere. ","")&amp;IF(NOT(ISNUMBER(I103)),"Stabilește termenul de remediere. ","")&amp;IF(K103="Termen depășit","Termenul a trecut și defectul nu e remediat. ","")))</f>
        <v/>
      </c>
      <c r="M103" s="1" t="str">
        <f t="shared" si="3"/>
        <v/>
      </c>
    </row>
    <row r="104" spans="2:13" x14ac:dyDescent="0.2">
      <c r="B104" s="12"/>
      <c r="C104" s="13" t="str">
        <f>IF(B104="","",COUNTIF($B$5:B104,B104))</f>
        <v/>
      </c>
      <c r="D104" s="14"/>
      <c r="E104" s="14"/>
      <c r="F104" s="15"/>
      <c r="G104" s="14"/>
      <c r="H104" s="14"/>
      <c r="I104" s="16"/>
      <c r="J104" s="16"/>
      <c r="K104" s="13" t="str">
        <f t="shared" si="2"/>
        <v/>
      </c>
      <c r="L104" s="17" t="str">
        <f>IF(B104="","",TRIM(IF(ISNA(MATCH(B104,'Registru recepții'!$B$5:$B$504,0)),"PV inexistent în registru. ",IF(AND(INDEX('Registru recepții'!$D$5:$D$504,MATCH(B104,'Registru recepții'!$B$5:$B$504,0))="De suspendare a recepției",ISNUMBER(I104),I104-INDEX('Registru recepții'!$C$5:$C$504,MATCH(B104,'Registru recepții'!$B$5:$B$504,0))&gt;90),"Termenul de remediere depășește 90 de zile de la suspendare (HG 343/2017, art. 17). ",""))&amp;IF(F104="","Alege gravitatea. ","")&amp;IF(G104="","Scrie măsura de remediere. ","")&amp;IF(NOT(ISNUMBER(I104)),"Stabilește termenul de remediere. ","")&amp;IF(K104="Termen depășit","Termenul a trecut și defectul nu e remediat. ","")))</f>
        <v/>
      </c>
      <c r="M104" s="1" t="str">
        <f t="shared" si="3"/>
        <v/>
      </c>
    </row>
    <row r="105" spans="2:13" x14ac:dyDescent="0.2">
      <c r="B105" s="12"/>
      <c r="C105" s="13" t="str">
        <f>IF(B105="","",COUNTIF($B$5:B105,B105))</f>
        <v/>
      </c>
      <c r="D105" s="14"/>
      <c r="E105" s="14"/>
      <c r="F105" s="15"/>
      <c r="G105" s="14"/>
      <c r="H105" s="14"/>
      <c r="I105" s="16"/>
      <c r="J105" s="16"/>
      <c r="K105" s="13" t="str">
        <f t="shared" si="2"/>
        <v/>
      </c>
      <c r="L105" s="17" t="str">
        <f>IF(B105="","",TRIM(IF(ISNA(MATCH(B105,'Registru recepții'!$B$5:$B$504,0)),"PV inexistent în registru. ",IF(AND(INDEX('Registru recepții'!$D$5:$D$504,MATCH(B105,'Registru recepții'!$B$5:$B$504,0))="De suspendare a recepției",ISNUMBER(I105),I105-INDEX('Registru recepții'!$C$5:$C$504,MATCH(B105,'Registru recepții'!$B$5:$B$504,0))&gt;90),"Termenul de remediere depășește 90 de zile de la suspendare (HG 343/2017, art. 17). ",""))&amp;IF(F105="","Alege gravitatea. ","")&amp;IF(G105="","Scrie măsura de remediere. ","")&amp;IF(NOT(ISNUMBER(I105)),"Stabilește termenul de remediere. ","")&amp;IF(K105="Termen depășit","Termenul a trecut și defectul nu e remediat. ","")))</f>
        <v/>
      </c>
      <c r="M105" s="1" t="str">
        <f t="shared" si="3"/>
        <v/>
      </c>
    </row>
    <row r="106" spans="2:13" x14ac:dyDescent="0.2">
      <c r="B106" s="12"/>
      <c r="C106" s="13" t="str">
        <f>IF(B106="","",COUNTIF($B$5:B106,B106))</f>
        <v/>
      </c>
      <c r="D106" s="14"/>
      <c r="E106" s="14"/>
      <c r="F106" s="15"/>
      <c r="G106" s="14"/>
      <c r="H106" s="14"/>
      <c r="I106" s="16"/>
      <c r="J106" s="16"/>
      <c r="K106" s="13" t="str">
        <f t="shared" si="2"/>
        <v/>
      </c>
      <c r="L106" s="17" t="str">
        <f>IF(B106="","",TRIM(IF(ISNA(MATCH(B106,'Registru recepții'!$B$5:$B$504,0)),"PV inexistent în registru. ",IF(AND(INDEX('Registru recepții'!$D$5:$D$504,MATCH(B106,'Registru recepții'!$B$5:$B$504,0))="De suspendare a recepției",ISNUMBER(I106),I106-INDEX('Registru recepții'!$C$5:$C$504,MATCH(B106,'Registru recepții'!$B$5:$B$504,0))&gt;90),"Termenul de remediere depășește 90 de zile de la suspendare (HG 343/2017, art. 17). ",""))&amp;IF(F106="","Alege gravitatea. ","")&amp;IF(G106="","Scrie măsura de remediere. ","")&amp;IF(NOT(ISNUMBER(I106)),"Stabilește termenul de remediere. ","")&amp;IF(K106="Termen depășit","Termenul a trecut și defectul nu e remediat. ","")))</f>
        <v/>
      </c>
      <c r="M106" s="1" t="str">
        <f t="shared" si="3"/>
        <v/>
      </c>
    </row>
    <row r="107" spans="2:13" x14ac:dyDescent="0.2">
      <c r="B107" s="12"/>
      <c r="C107" s="13" t="str">
        <f>IF(B107="","",COUNTIF($B$5:B107,B107))</f>
        <v/>
      </c>
      <c r="D107" s="14"/>
      <c r="E107" s="14"/>
      <c r="F107" s="15"/>
      <c r="G107" s="14"/>
      <c r="H107" s="14"/>
      <c r="I107" s="16"/>
      <c r="J107" s="16"/>
      <c r="K107" s="13" t="str">
        <f t="shared" si="2"/>
        <v/>
      </c>
      <c r="L107" s="17" t="str">
        <f>IF(B107="","",TRIM(IF(ISNA(MATCH(B107,'Registru recepții'!$B$5:$B$504,0)),"PV inexistent în registru. ",IF(AND(INDEX('Registru recepții'!$D$5:$D$504,MATCH(B107,'Registru recepții'!$B$5:$B$504,0))="De suspendare a recepției",ISNUMBER(I107),I107-INDEX('Registru recepții'!$C$5:$C$504,MATCH(B107,'Registru recepții'!$B$5:$B$504,0))&gt;90),"Termenul de remediere depășește 90 de zile de la suspendare (HG 343/2017, art. 17). ",""))&amp;IF(F107="","Alege gravitatea. ","")&amp;IF(G107="","Scrie măsura de remediere. ","")&amp;IF(NOT(ISNUMBER(I107)),"Stabilește termenul de remediere. ","")&amp;IF(K107="Termen depășit","Termenul a trecut și defectul nu e remediat. ","")))</f>
        <v/>
      </c>
      <c r="M107" s="1" t="str">
        <f t="shared" si="3"/>
        <v/>
      </c>
    </row>
    <row r="108" spans="2:13" x14ac:dyDescent="0.2">
      <c r="B108" s="12"/>
      <c r="C108" s="13" t="str">
        <f>IF(B108="","",COUNTIF($B$5:B108,B108))</f>
        <v/>
      </c>
      <c r="D108" s="14"/>
      <c r="E108" s="14"/>
      <c r="F108" s="15"/>
      <c r="G108" s="14"/>
      <c r="H108" s="14"/>
      <c r="I108" s="16"/>
      <c r="J108" s="16"/>
      <c r="K108" s="13" t="str">
        <f t="shared" si="2"/>
        <v/>
      </c>
      <c r="L108" s="17" t="str">
        <f>IF(B108="","",TRIM(IF(ISNA(MATCH(B108,'Registru recepții'!$B$5:$B$504,0)),"PV inexistent în registru. ",IF(AND(INDEX('Registru recepții'!$D$5:$D$504,MATCH(B108,'Registru recepții'!$B$5:$B$504,0))="De suspendare a recepției",ISNUMBER(I108),I108-INDEX('Registru recepții'!$C$5:$C$504,MATCH(B108,'Registru recepții'!$B$5:$B$504,0))&gt;90),"Termenul de remediere depășește 90 de zile de la suspendare (HG 343/2017, art. 17). ",""))&amp;IF(F108="","Alege gravitatea. ","")&amp;IF(G108="","Scrie măsura de remediere. ","")&amp;IF(NOT(ISNUMBER(I108)),"Stabilește termenul de remediere. ","")&amp;IF(K108="Termen depășit","Termenul a trecut și defectul nu e remediat. ","")))</f>
        <v/>
      </c>
      <c r="M108" s="1" t="str">
        <f t="shared" si="3"/>
        <v/>
      </c>
    </row>
    <row r="109" spans="2:13" x14ac:dyDescent="0.2">
      <c r="B109" s="12"/>
      <c r="C109" s="13" t="str">
        <f>IF(B109="","",COUNTIF($B$5:B109,B109))</f>
        <v/>
      </c>
      <c r="D109" s="14"/>
      <c r="E109" s="14"/>
      <c r="F109" s="15"/>
      <c r="G109" s="14"/>
      <c r="H109" s="14"/>
      <c r="I109" s="16"/>
      <c r="J109" s="16"/>
      <c r="K109" s="13" t="str">
        <f t="shared" si="2"/>
        <v/>
      </c>
      <c r="L109" s="17" t="str">
        <f>IF(B109="","",TRIM(IF(ISNA(MATCH(B109,'Registru recepții'!$B$5:$B$504,0)),"PV inexistent în registru. ",IF(AND(INDEX('Registru recepții'!$D$5:$D$504,MATCH(B109,'Registru recepții'!$B$5:$B$504,0))="De suspendare a recepției",ISNUMBER(I109),I109-INDEX('Registru recepții'!$C$5:$C$504,MATCH(B109,'Registru recepții'!$B$5:$B$504,0))&gt;90),"Termenul de remediere depășește 90 de zile de la suspendare (HG 343/2017, art. 17). ",""))&amp;IF(F109="","Alege gravitatea. ","")&amp;IF(G109="","Scrie măsura de remediere. ","")&amp;IF(NOT(ISNUMBER(I109)),"Stabilește termenul de remediere. ","")&amp;IF(K109="Termen depășit","Termenul a trecut și defectul nu e remediat. ","")))</f>
        <v/>
      </c>
      <c r="M109" s="1" t="str">
        <f t="shared" si="3"/>
        <v/>
      </c>
    </row>
    <row r="110" spans="2:13" x14ac:dyDescent="0.2">
      <c r="B110" s="12"/>
      <c r="C110" s="13" t="str">
        <f>IF(B110="","",COUNTIF($B$5:B110,B110))</f>
        <v/>
      </c>
      <c r="D110" s="14"/>
      <c r="E110" s="14"/>
      <c r="F110" s="15"/>
      <c r="G110" s="14"/>
      <c r="H110" s="14"/>
      <c r="I110" s="16"/>
      <c r="J110" s="16"/>
      <c r="K110" s="13" t="str">
        <f t="shared" si="2"/>
        <v/>
      </c>
      <c r="L110" s="17" t="str">
        <f>IF(B110="","",TRIM(IF(ISNA(MATCH(B110,'Registru recepții'!$B$5:$B$504,0)),"PV inexistent în registru. ",IF(AND(INDEX('Registru recepții'!$D$5:$D$504,MATCH(B110,'Registru recepții'!$B$5:$B$504,0))="De suspendare a recepției",ISNUMBER(I110),I110-INDEX('Registru recepții'!$C$5:$C$504,MATCH(B110,'Registru recepții'!$B$5:$B$504,0))&gt;90),"Termenul de remediere depășește 90 de zile de la suspendare (HG 343/2017, art. 17). ",""))&amp;IF(F110="","Alege gravitatea. ","")&amp;IF(G110="","Scrie măsura de remediere. ","")&amp;IF(NOT(ISNUMBER(I110)),"Stabilește termenul de remediere. ","")&amp;IF(K110="Termen depășit","Termenul a trecut și defectul nu e remediat. ","")))</f>
        <v/>
      </c>
      <c r="M110" s="1" t="str">
        <f t="shared" si="3"/>
        <v/>
      </c>
    </row>
    <row r="111" spans="2:13" x14ac:dyDescent="0.2">
      <c r="B111" s="12"/>
      <c r="C111" s="13" t="str">
        <f>IF(B111="","",COUNTIF($B$5:B111,B111))</f>
        <v/>
      </c>
      <c r="D111" s="14"/>
      <c r="E111" s="14"/>
      <c r="F111" s="15"/>
      <c r="G111" s="14"/>
      <c r="H111" s="14"/>
      <c r="I111" s="16"/>
      <c r="J111" s="16"/>
      <c r="K111" s="13" t="str">
        <f t="shared" si="2"/>
        <v/>
      </c>
      <c r="L111" s="17" t="str">
        <f>IF(B111="","",TRIM(IF(ISNA(MATCH(B111,'Registru recepții'!$B$5:$B$504,0)),"PV inexistent în registru. ",IF(AND(INDEX('Registru recepții'!$D$5:$D$504,MATCH(B111,'Registru recepții'!$B$5:$B$504,0))="De suspendare a recepției",ISNUMBER(I111),I111-INDEX('Registru recepții'!$C$5:$C$504,MATCH(B111,'Registru recepții'!$B$5:$B$504,0))&gt;90),"Termenul de remediere depășește 90 de zile de la suspendare (HG 343/2017, art. 17). ",""))&amp;IF(F111="","Alege gravitatea. ","")&amp;IF(G111="","Scrie măsura de remediere. ","")&amp;IF(NOT(ISNUMBER(I111)),"Stabilește termenul de remediere. ","")&amp;IF(K111="Termen depășit","Termenul a trecut și defectul nu e remediat. ","")))</f>
        <v/>
      </c>
      <c r="M111" s="1" t="str">
        <f t="shared" si="3"/>
        <v/>
      </c>
    </row>
    <row r="112" spans="2:13" x14ac:dyDescent="0.2">
      <c r="B112" s="12"/>
      <c r="C112" s="13" t="str">
        <f>IF(B112="","",COUNTIF($B$5:B112,B112))</f>
        <v/>
      </c>
      <c r="D112" s="14"/>
      <c r="E112" s="14"/>
      <c r="F112" s="15"/>
      <c r="G112" s="14"/>
      <c r="H112" s="14"/>
      <c r="I112" s="16"/>
      <c r="J112" s="16"/>
      <c r="K112" s="13" t="str">
        <f t="shared" si="2"/>
        <v/>
      </c>
      <c r="L112" s="17" t="str">
        <f>IF(B112="","",TRIM(IF(ISNA(MATCH(B112,'Registru recepții'!$B$5:$B$504,0)),"PV inexistent în registru. ",IF(AND(INDEX('Registru recepții'!$D$5:$D$504,MATCH(B112,'Registru recepții'!$B$5:$B$504,0))="De suspendare a recepției",ISNUMBER(I112),I112-INDEX('Registru recepții'!$C$5:$C$504,MATCH(B112,'Registru recepții'!$B$5:$B$504,0))&gt;90),"Termenul de remediere depășește 90 de zile de la suspendare (HG 343/2017, art. 17). ",""))&amp;IF(F112="","Alege gravitatea. ","")&amp;IF(G112="","Scrie măsura de remediere. ","")&amp;IF(NOT(ISNUMBER(I112)),"Stabilește termenul de remediere. ","")&amp;IF(K112="Termen depășit","Termenul a trecut și defectul nu e remediat. ","")))</f>
        <v/>
      </c>
      <c r="M112" s="1" t="str">
        <f t="shared" si="3"/>
        <v/>
      </c>
    </row>
    <row r="113" spans="2:13" x14ac:dyDescent="0.2">
      <c r="B113" s="12"/>
      <c r="C113" s="13" t="str">
        <f>IF(B113="","",COUNTIF($B$5:B113,B113))</f>
        <v/>
      </c>
      <c r="D113" s="14"/>
      <c r="E113" s="14"/>
      <c r="F113" s="15"/>
      <c r="G113" s="14"/>
      <c r="H113" s="14"/>
      <c r="I113" s="16"/>
      <c r="J113" s="16"/>
      <c r="K113" s="13" t="str">
        <f t="shared" si="2"/>
        <v/>
      </c>
      <c r="L113" s="17" t="str">
        <f>IF(B113="","",TRIM(IF(ISNA(MATCH(B113,'Registru recepții'!$B$5:$B$504,0)),"PV inexistent în registru. ",IF(AND(INDEX('Registru recepții'!$D$5:$D$504,MATCH(B113,'Registru recepții'!$B$5:$B$504,0))="De suspendare a recepției",ISNUMBER(I113),I113-INDEX('Registru recepții'!$C$5:$C$504,MATCH(B113,'Registru recepții'!$B$5:$B$504,0))&gt;90),"Termenul de remediere depășește 90 de zile de la suspendare (HG 343/2017, art. 17). ",""))&amp;IF(F113="","Alege gravitatea. ","")&amp;IF(G113="","Scrie măsura de remediere. ","")&amp;IF(NOT(ISNUMBER(I113)),"Stabilește termenul de remediere. ","")&amp;IF(K113="Termen depășit","Termenul a trecut și defectul nu e remediat. ","")))</f>
        <v/>
      </c>
      <c r="M113" s="1" t="str">
        <f t="shared" si="3"/>
        <v/>
      </c>
    </row>
    <row r="114" spans="2:13" x14ac:dyDescent="0.2">
      <c r="B114" s="12"/>
      <c r="C114" s="13" t="str">
        <f>IF(B114="","",COUNTIF($B$5:B114,B114))</f>
        <v/>
      </c>
      <c r="D114" s="14"/>
      <c r="E114" s="14"/>
      <c r="F114" s="15"/>
      <c r="G114" s="14"/>
      <c r="H114" s="14"/>
      <c r="I114" s="16"/>
      <c r="J114" s="16"/>
      <c r="K114" s="13" t="str">
        <f t="shared" si="2"/>
        <v/>
      </c>
      <c r="L114" s="17" t="str">
        <f>IF(B114="","",TRIM(IF(ISNA(MATCH(B114,'Registru recepții'!$B$5:$B$504,0)),"PV inexistent în registru. ",IF(AND(INDEX('Registru recepții'!$D$5:$D$504,MATCH(B114,'Registru recepții'!$B$5:$B$504,0))="De suspendare a recepției",ISNUMBER(I114),I114-INDEX('Registru recepții'!$C$5:$C$504,MATCH(B114,'Registru recepții'!$B$5:$B$504,0))&gt;90),"Termenul de remediere depășește 90 de zile de la suspendare (HG 343/2017, art. 17). ",""))&amp;IF(F114="","Alege gravitatea. ","")&amp;IF(G114="","Scrie măsura de remediere. ","")&amp;IF(NOT(ISNUMBER(I114)),"Stabilește termenul de remediere. ","")&amp;IF(K114="Termen depășit","Termenul a trecut și defectul nu e remediat. ","")))</f>
        <v/>
      </c>
      <c r="M114" s="1" t="str">
        <f t="shared" si="3"/>
        <v/>
      </c>
    </row>
    <row r="115" spans="2:13" x14ac:dyDescent="0.2">
      <c r="B115" s="12"/>
      <c r="C115" s="13" t="str">
        <f>IF(B115="","",COUNTIF($B$5:B115,B115))</f>
        <v/>
      </c>
      <c r="D115" s="14"/>
      <c r="E115" s="14"/>
      <c r="F115" s="15"/>
      <c r="G115" s="14"/>
      <c r="H115" s="14"/>
      <c r="I115" s="16"/>
      <c r="J115" s="16"/>
      <c r="K115" s="13" t="str">
        <f t="shared" si="2"/>
        <v/>
      </c>
      <c r="L115" s="17" t="str">
        <f>IF(B115="","",TRIM(IF(ISNA(MATCH(B115,'Registru recepții'!$B$5:$B$504,0)),"PV inexistent în registru. ",IF(AND(INDEX('Registru recepții'!$D$5:$D$504,MATCH(B115,'Registru recepții'!$B$5:$B$504,0))="De suspendare a recepției",ISNUMBER(I115),I115-INDEX('Registru recepții'!$C$5:$C$504,MATCH(B115,'Registru recepții'!$B$5:$B$504,0))&gt;90),"Termenul de remediere depășește 90 de zile de la suspendare (HG 343/2017, art. 17). ",""))&amp;IF(F115="","Alege gravitatea. ","")&amp;IF(G115="","Scrie măsura de remediere. ","")&amp;IF(NOT(ISNUMBER(I115)),"Stabilește termenul de remediere. ","")&amp;IF(K115="Termen depășit","Termenul a trecut și defectul nu e remediat. ","")))</f>
        <v/>
      </c>
      <c r="M115" s="1" t="str">
        <f t="shared" si="3"/>
        <v/>
      </c>
    </row>
    <row r="116" spans="2:13" x14ac:dyDescent="0.2">
      <c r="B116" s="12"/>
      <c r="C116" s="13" t="str">
        <f>IF(B116="","",COUNTIF($B$5:B116,B116))</f>
        <v/>
      </c>
      <c r="D116" s="14"/>
      <c r="E116" s="14"/>
      <c r="F116" s="15"/>
      <c r="G116" s="14"/>
      <c r="H116" s="14"/>
      <c r="I116" s="16"/>
      <c r="J116" s="16"/>
      <c r="K116" s="13" t="str">
        <f t="shared" si="2"/>
        <v/>
      </c>
      <c r="L116" s="17" t="str">
        <f>IF(B116="","",TRIM(IF(ISNA(MATCH(B116,'Registru recepții'!$B$5:$B$504,0)),"PV inexistent în registru. ",IF(AND(INDEX('Registru recepții'!$D$5:$D$504,MATCH(B116,'Registru recepții'!$B$5:$B$504,0))="De suspendare a recepției",ISNUMBER(I116),I116-INDEX('Registru recepții'!$C$5:$C$504,MATCH(B116,'Registru recepții'!$B$5:$B$504,0))&gt;90),"Termenul de remediere depășește 90 de zile de la suspendare (HG 343/2017, art. 17). ",""))&amp;IF(F116="","Alege gravitatea. ","")&amp;IF(G116="","Scrie măsura de remediere. ","")&amp;IF(NOT(ISNUMBER(I116)),"Stabilește termenul de remediere. ","")&amp;IF(K116="Termen depășit","Termenul a trecut și defectul nu e remediat. ","")))</f>
        <v/>
      </c>
      <c r="M116" s="1" t="str">
        <f t="shared" si="3"/>
        <v/>
      </c>
    </row>
    <row r="117" spans="2:13" x14ac:dyDescent="0.2">
      <c r="B117" s="12"/>
      <c r="C117" s="13" t="str">
        <f>IF(B117="","",COUNTIF($B$5:B117,B117))</f>
        <v/>
      </c>
      <c r="D117" s="14"/>
      <c r="E117" s="14"/>
      <c r="F117" s="15"/>
      <c r="G117" s="14"/>
      <c r="H117" s="14"/>
      <c r="I117" s="16"/>
      <c r="J117" s="16"/>
      <c r="K117" s="13" t="str">
        <f t="shared" si="2"/>
        <v/>
      </c>
      <c r="L117" s="17" t="str">
        <f>IF(B117="","",TRIM(IF(ISNA(MATCH(B117,'Registru recepții'!$B$5:$B$504,0)),"PV inexistent în registru. ",IF(AND(INDEX('Registru recepții'!$D$5:$D$504,MATCH(B117,'Registru recepții'!$B$5:$B$504,0))="De suspendare a recepției",ISNUMBER(I117),I117-INDEX('Registru recepții'!$C$5:$C$504,MATCH(B117,'Registru recepții'!$B$5:$B$504,0))&gt;90),"Termenul de remediere depășește 90 de zile de la suspendare (HG 343/2017, art. 17). ",""))&amp;IF(F117="","Alege gravitatea. ","")&amp;IF(G117="","Scrie măsura de remediere. ","")&amp;IF(NOT(ISNUMBER(I117)),"Stabilește termenul de remediere. ","")&amp;IF(K117="Termen depășit","Termenul a trecut și defectul nu e remediat. ","")))</f>
        <v/>
      </c>
      <c r="M117" s="1" t="str">
        <f t="shared" si="3"/>
        <v/>
      </c>
    </row>
    <row r="118" spans="2:13" x14ac:dyDescent="0.2">
      <c r="B118" s="12"/>
      <c r="C118" s="13" t="str">
        <f>IF(B118="","",COUNTIF($B$5:B118,B118))</f>
        <v/>
      </c>
      <c r="D118" s="14"/>
      <c r="E118" s="14"/>
      <c r="F118" s="15"/>
      <c r="G118" s="14"/>
      <c r="H118" s="14"/>
      <c r="I118" s="16"/>
      <c r="J118" s="16"/>
      <c r="K118" s="13" t="str">
        <f t="shared" si="2"/>
        <v/>
      </c>
      <c r="L118" s="17" t="str">
        <f>IF(B118="","",TRIM(IF(ISNA(MATCH(B118,'Registru recepții'!$B$5:$B$504,0)),"PV inexistent în registru. ",IF(AND(INDEX('Registru recepții'!$D$5:$D$504,MATCH(B118,'Registru recepții'!$B$5:$B$504,0))="De suspendare a recepției",ISNUMBER(I118),I118-INDEX('Registru recepții'!$C$5:$C$504,MATCH(B118,'Registru recepții'!$B$5:$B$504,0))&gt;90),"Termenul de remediere depășește 90 de zile de la suspendare (HG 343/2017, art. 17). ",""))&amp;IF(F118="","Alege gravitatea. ","")&amp;IF(G118="","Scrie măsura de remediere. ","")&amp;IF(NOT(ISNUMBER(I118)),"Stabilește termenul de remediere. ","")&amp;IF(K118="Termen depășit","Termenul a trecut și defectul nu e remediat. ","")))</f>
        <v/>
      </c>
      <c r="M118" s="1" t="str">
        <f t="shared" si="3"/>
        <v/>
      </c>
    </row>
    <row r="119" spans="2:13" x14ac:dyDescent="0.2">
      <c r="B119" s="12"/>
      <c r="C119" s="13" t="str">
        <f>IF(B119="","",COUNTIF($B$5:B119,B119))</f>
        <v/>
      </c>
      <c r="D119" s="14"/>
      <c r="E119" s="14"/>
      <c r="F119" s="15"/>
      <c r="G119" s="14"/>
      <c r="H119" s="14"/>
      <c r="I119" s="16"/>
      <c r="J119" s="16"/>
      <c r="K119" s="13" t="str">
        <f t="shared" si="2"/>
        <v/>
      </c>
      <c r="L119" s="17" t="str">
        <f>IF(B119="","",TRIM(IF(ISNA(MATCH(B119,'Registru recepții'!$B$5:$B$504,0)),"PV inexistent în registru. ",IF(AND(INDEX('Registru recepții'!$D$5:$D$504,MATCH(B119,'Registru recepții'!$B$5:$B$504,0))="De suspendare a recepției",ISNUMBER(I119),I119-INDEX('Registru recepții'!$C$5:$C$504,MATCH(B119,'Registru recepții'!$B$5:$B$504,0))&gt;90),"Termenul de remediere depășește 90 de zile de la suspendare (HG 343/2017, art. 17). ",""))&amp;IF(F119="","Alege gravitatea. ","")&amp;IF(G119="","Scrie măsura de remediere. ","")&amp;IF(NOT(ISNUMBER(I119)),"Stabilește termenul de remediere. ","")&amp;IF(K119="Termen depășit","Termenul a trecut și defectul nu e remediat. ","")))</f>
        <v/>
      </c>
      <c r="M119" s="1" t="str">
        <f t="shared" si="3"/>
        <v/>
      </c>
    </row>
    <row r="120" spans="2:13" x14ac:dyDescent="0.2">
      <c r="B120" s="12"/>
      <c r="C120" s="13" t="str">
        <f>IF(B120="","",COUNTIF($B$5:B120,B120))</f>
        <v/>
      </c>
      <c r="D120" s="14"/>
      <c r="E120" s="14"/>
      <c r="F120" s="15"/>
      <c r="G120" s="14"/>
      <c r="H120" s="14"/>
      <c r="I120" s="16"/>
      <c r="J120" s="16"/>
      <c r="K120" s="13" t="str">
        <f t="shared" si="2"/>
        <v/>
      </c>
      <c r="L120" s="17" t="str">
        <f>IF(B120="","",TRIM(IF(ISNA(MATCH(B120,'Registru recepții'!$B$5:$B$504,0)),"PV inexistent în registru. ",IF(AND(INDEX('Registru recepții'!$D$5:$D$504,MATCH(B120,'Registru recepții'!$B$5:$B$504,0))="De suspendare a recepției",ISNUMBER(I120),I120-INDEX('Registru recepții'!$C$5:$C$504,MATCH(B120,'Registru recepții'!$B$5:$B$504,0))&gt;90),"Termenul de remediere depășește 90 de zile de la suspendare (HG 343/2017, art. 17). ",""))&amp;IF(F120="","Alege gravitatea. ","")&amp;IF(G120="","Scrie măsura de remediere. ","")&amp;IF(NOT(ISNUMBER(I120)),"Stabilește termenul de remediere. ","")&amp;IF(K120="Termen depășit","Termenul a trecut și defectul nu e remediat. ","")))</f>
        <v/>
      </c>
      <c r="M120" s="1" t="str">
        <f t="shared" si="3"/>
        <v/>
      </c>
    </row>
    <row r="121" spans="2:13" x14ac:dyDescent="0.2">
      <c r="B121" s="12"/>
      <c r="C121" s="13" t="str">
        <f>IF(B121="","",COUNTIF($B$5:B121,B121))</f>
        <v/>
      </c>
      <c r="D121" s="14"/>
      <c r="E121" s="14"/>
      <c r="F121" s="15"/>
      <c r="G121" s="14"/>
      <c r="H121" s="14"/>
      <c r="I121" s="16"/>
      <c r="J121" s="16"/>
      <c r="K121" s="13" t="str">
        <f t="shared" si="2"/>
        <v/>
      </c>
      <c r="L121" s="17" t="str">
        <f>IF(B121="","",TRIM(IF(ISNA(MATCH(B121,'Registru recepții'!$B$5:$B$504,0)),"PV inexistent în registru. ",IF(AND(INDEX('Registru recepții'!$D$5:$D$504,MATCH(B121,'Registru recepții'!$B$5:$B$504,0))="De suspendare a recepției",ISNUMBER(I121),I121-INDEX('Registru recepții'!$C$5:$C$504,MATCH(B121,'Registru recepții'!$B$5:$B$504,0))&gt;90),"Termenul de remediere depășește 90 de zile de la suspendare (HG 343/2017, art. 17). ",""))&amp;IF(F121="","Alege gravitatea. ","")&amp;IF(G121="","Scrie măsura de remediere. ","")&amp;IF(NOT(ISNUMBER(I121)),"Stabilește termenul de remediere. ","")&amp;IF(K121="Termen depășit","Termenul a trecut și defectul nu e remediat. ","")))</f>
        <v/>
      </c>
      <c r="M121" s="1" t="str">
        <f t="shared" si="3"/>
        <v/>
      </c>
    </row>
    <row r="122" spans="2:13" x14ac:dyDescent="0.2">
      <c r="B122" s="12"/>
      <c r="C122" s="13" t="str">
        <f>IF(B122="","",COUNTIF($B$5:B122,B122))</f>
        <v/>
      </c>
      <c r="D122" s="14"/>
      <c r="E122" s="14"/>
      <c r="F122" s="15"/>
      <c r="G122" s="14"/>
      <c r="H122" s="14"/>
      <c r="I122" s="16"/>
      <c r="J122" s="16"/>
      <c r="K122" s="13" t="str">
        <f t="shared" si="2"/>
        <v/>
      </c>
      <c r="L122" s="17" t="str">
        <f>IF(B122="","",TRIM(IF(ISNA(MATCH(B122,'Registru recepții'!$B$5:$B$504,0)),"PV inexistent în registru. ",IF(AND(INDEX('Registru recepții'!$D$5:$D$504,MATCH(B122,'Registru recepții'!$B$5:$B$504,0))="De suspendare a recepției",ISNUMBER(I122),I122-INDEX('Registru recepții'!$C$5:$C$504,MATCH(B122,'Registru recepții'!$B$5:$B$504,0))&gt;90),"Termenul de remediere depășește 90 de zile de la suspendare (HG 343/2017, art. 17). ",""))&amp;IF(F122="","Alege gravitatea. ","")&amp;IF(G122="","Scrie măsura de remediere. ","")&amp;IF(NOT(ISNUMBER(I122)),"Stabilește termenul de remediere. ","")&amp;IF(K122="Termen depășit","Termenul a trecut și defectul nu e remediat. ","")))</f>
        <v/>
      </c>
      <c r="M122" s="1" t="str">
        <f t="shared" si="3"/>
        <v/>
      </c>
    </row>
    <row r="123" spans="2:13" x14ac:dyDescent="0.2">
      <c r="B123" s="12"/>
      <c r="C123" s="13" t="str">
        <f>IF(B123="","",COUNTIF($B$5:B123,B123))</f>
        <v/>
      </c>
      <c r="D123" s="14"/>
      <c r="E123" s="14"/>
      <c r="F123" s="15"/>
      <c r="G123" s="14"/>
      <c r="H123" s="14"/>
      <c r="I123" s="16"/>
      <c r="J123" s="16"/>
      <c r="K123" s="13" t="str">
        <f t="shared" si="2"/>
        <v/>
      </c>
      <c r="L123" s="17" t="str">
        <f>IF(B123="","",TRIM(IF(ISNA(MATCH(B123,'Registru recepții'!$B$5:$B$504,0)),"PV inexistent în registru. ",IF(AND(INDEX('Registru recepții'!$D$5:$D$504,MATCH(B123,'Registru recepții'!$B$5:$B$504,0))="De suspendare a recepției",ISNUMBER(I123),I123-INDEX('Registru recepții'!$C$5:$C$504,MATCH(B123,'Registru recepții'!$B$5:$B$504,0))&gt;90),"Termenul de remediere depășește 90 de zile de la suspendare (HG 343/2017, art. 17). ",""))&amp;IF(F123="","Alege gravitatea. ","")&amp;IF(G123="","Scrie măsura de remediere. ","")&amp;IF(NOT(ISNUMBER(I123)),"Stabilește termenul de remediere. ","")&amp;IF(K123="Termen depășit","Termenul a trecut și defectul nu e remediat. ","")))</f>
        <v/>
      </c>
      <c r="M123" s="1" t="str">
        <f t="shared" si="3"/>
        <v/>
      </c>
    </row>
    <row r="124" spans="2:13" x14ac:dyDescent="0.2">
      <c r="B124" s="12"/>
      <c r="C124" s="13" t="str">
        <f>IF(B124="","",COUNTIF($B$5:B124,B124))</f>
        <v/>
      </c>
      <c r="D124" s="14"/>
      <c r="E124" s="14"/>
      <c r="F124" s="15"/>
      <c r="G124" s="14"/>
      <c r="H124" s="14"/>
      <c r="I124" s="16"/>
      <c r="J124" s="16"/>
      <c r="K124" s="13" t="str">
        <f t="shared" si="2"/>
        <v/>
      </c>
      <c r="L124" s="17" t="str">
        <f>IF(B124="","",TRIM(IF(ISNA(MATCH(B124,'Registru recepții'!$B$5:$B$504,0)),"PV inexistent în registru. ",IF(AND(INDEX('Registru recepții'!$D$5:$D$504,MATCH(B124,'Registru recepții'!$B$5:$B$504,0))="De suspendare a recepției",ISNUMBER(I124),I124-INDEX('Registru recepții'!$C$5:$C$504,MATCH(B124,'Registru recepții'!$B$5:$B$504,0))&gt;90),"Termenul de remediere depășește 90 de zile de la suspendare (HG 343/2017, art. 17). ",""))&amp;IF(F124="","Alege gravitatea. ","")&amp;IF(G124="","Scrie măsura de remediere. ","")&amp;IF(NOT(ISNUMBER(I124)),"Stabilește termenul de remediere. ","")&amp;IF(K124="Termen depășit","Termenul a trecut și defectul nu e remediat. ","")))</f>
        <v/>
      </c>
      <c r="M124" s="1" t="str">
        <f t="shared" si="3"/>
        <v/>
      </c>
    </row>
    <row r="125" spans="2:13" x14ac:dyDescent="0.2">
      <c r="B125" s="12"/>
      <c r="C125" s="13" t="str">
        <f>IF(B125="","",COUNTIF($B$5:B125,B125))</f>
        <v/>
      </c>
      <c r="D125" s="14"/>
      <c r="E125" s="14"/>
      <c r="F125" s="15"/>
      <c r="G125" s="14"/>
      <c r="H125" s="14"/>
      <c r="I125" s="16"/>
      <c r="J125" s="16"/>
      <c r="K125" s="13" t="str">
        <f t="shared" si="2"/>
        <v/>
      </c>
      <c r="L125" s="17" t="str">
        <f>IF(B125="","",TRIM(IF(ISNA(MATCH(B125,'Registru recepții'!$B$5:$B$504,0)),"PV inexistent în registru. ",IF(AND(INDEX('Registru recepții'!$D$5:$D$504,MATCH(B125,'Registru recepții'!$B$5:$B$504,0))="De suspendare a recepției",ISNUMBER(I125),I125-INDEX('Registru recepții'!$C$5:$C$504,MATCH(B125,'Registru recepții'!$B$5:$B$504,0))&gt;90),"Termenul de remediere depășește 90 de zile de la suspendare (HG 343/2017, art. 17). ",""))&amp;IF(F125="","Alege gravitatea. ","")&amp;IF(G125="","Scrie măsura de remediere. ","")&amp;IF(NOT(ISNUMBER(I125)),"Stabilește termenul de remediere. ","")&amp;IF(K125="Termen depășit","Termenul a trecut și defectul nu e remediat. ","")))</f>
        <v/>
      </c>
      <c r="M125" s="1" t="str">
        <f t="shared" si="3"/>
        <v/>
      </c>
    </row>
    <row r="126" spans="2:13" x14ac:dyDescent="0.2">
      <c r="B126" s="12"/>
      <c r="C126" s="13" t="str">
        <f>IF(B126="","",COUNTIF($B$5:B126,B126))</f>
        <v/>
      </c>
      <c r="D126" s="14"/>
      <c r="E126" s="14"/>
      <c r="F126" s="15"/>
      <c r="G126" s="14"/>
      <c r="H126" s="14"/>
      <c r="I126" s="16"/>
      <c r="J126" s="16"/>
      <c r="K126" s="13" t="str">
        <f t="shared" si="2"/>
        <v/>
      </c>
      <c r="L126" s="17" t="str">
        <f>IF(B126="","",TRIM(IF(ISNA(MATCH(B126,'Registru recepții'!$B$5:$B$504,0)),"PV inexistent în registru. ",IF(AND(INDEX('Registru recepții'!$D$5:$D$504,MATCH(B126,'Registru recepții'!$B$5:$B$504,0))="De suspendare a recepției",ISNUMBER(I126),I126-INDEX('Registru recepții'!$C$5:$C$504,MATCH(B126,'Registru recepții'!$B$5:$B$504,0))&gt;90),"Termenul de remediere depășește 90 de zile de la suspendare (HG 343/2017, art. 17). ",""))&amp;IF(F126="","Alege gravitatea. ","")&amp;IF(G126="","Scrie măsura de remediere. ","")&amp;IF(NOT(ISNUMBER(I126)),"Stabilește termenul de remediere. ","")&amp;IF(K126="Termen depășit","Termenul a trecut și defectul nu e remediat. ","")))</f>
        <v/>
      </c>
      <c r="M126" s="1" t="str">
        <f t="shared" si="3"/>
        <v/>
      </c>
    </row>
    <row r="127" spans="2:13" x14ac:dyDescent="0.2">
      <c r="B127" s="12"/>
      <c r="C127" s="13" t="str">
        <f>IF(B127="","",COUNTIF($B$5:B127,B127))</f>
        <v/>
      </c>
      <c r="D127" s="14"/>
      <c r="E127" s="14"/>
      <c r="F127" s="15"/>
      <c r="G127" s="14"/>
      <c r="H127" s="14"/>
      <c r="I127" s="16"/>
      <c r="J127" s="16"/>
      <c r="K127" s="13" t="str">
        <f t="shared" si="2"/>
        <v/>
      </c>
      <c r="L127" s="17" t="str">
        <f>IF(B127="","",TRIM(IF(ISNA(MATCH(B127,'Registru recepții'!$B$5:$B$504,0)),"PV inexistent în registru. ",IF(AND(INDEX('Registru recepții'!$D$5:$D$504,MATCH(B127,'Registru recepții'!$B$5:$B$504,0))="De suspendare a recepției",ISNUMBER(I127),I127-INDEX('Registru recepții'!$C$5:$C$504,MATCH(B127,'Registru recepții'!$B$5:$B$504,0))&gt;90),"Termenul de remediere depășește 90 de zile de la suspendare (HG 343/2017, art. 17). ",""))&amp;IF(F127="","Alege gravitatea. ","")&amp;IF(G127="","Scrie măsura de remediere. ","")&amp;IF(NOT(ISNUMBER(I127)),"Stabilește termenul de remediere. ","")&amp;IF(K127="Termen depășit","Termenul a trecut și defectul nu e remediat. ","")))</f>
        <v/>
      </c>
      <c r="M127" s="1" t="str">
        <f t="shared" si="3"/>
        <v/>
      </c>
    </row>
    <row r="128" spans="2:13" x14ac:dyDescent="0.2">
      <c r="B128" s="12"/>
      <c r="C128" s="13" t="str">
        <f>IF(B128="","",COUNTIF($B$5:B128,B128))</f>
        <v/>
      </c>
      <c r="D128" s="14"/>
      <c r="E128" s="14"/>
      <c r="F128" s="15"/>
      <c r="G128" s="14"/>
      <c r="H128" s="14"/>
      <c r="I128" s="16"/>
      <c r="J128" s="16"/>
      <c r="K128" s="13" t="str">
        <f t="shared" si="2"/>
        <v/>
      </c>
      <c r="L128" s="17" t="str">
        <f>IF(B128="","",TRIM(IF(ISNA(MATCH(B128,'Registru recepții'!$B$5:$B$504,0)),"PV inexistent în registru. ",IF(AND(INDEX('Registru recepții'!$D$5:$D$504,MATCH(B128,'Registru recepții'!$B$5:$B$504,0))="De suspendare a recepției",ISNUMBER(I128),I128-INDEX('Registru recepții'!$C$5:$C$504,MATCH(B128,'Registru recepții'!$B$5:$B$504,0))&gt;90),"Termenul de remediere depășește 90 de zile de la suspendare (HG 343/2017, art. 17). ",""))&amp;IF(F128="","Alege gravitatea. ","")&amp;IF(G128="","Scrie măsura de remediere. ","")&amp;IF(NOT(ISNUMBER(I128)),"Stabilește termenul de remediere. ","")&amp;IF(K128="Termen depășit","Termenul a trecut și defectul nu e remediat. ","")))</f>
        <v/>
      </c>
      <c r="M128" s="1" t="str">
        <f t="shared" si="3"/>
        <v/>
      </c>
    </row>
    <row r="129" spans="2:13" x14ac:dyDescent="0.2">
      <c r="B129" s="12"/>
      <c r="C129" s="13" t="str">
        <f>IF(B129="","",COUNTIF($B$5:B129,B129))</f>
        <v/>
      </c>
      <c r="D129" s="14"/>
      <c r="E129" s="14"/>
      <c r="F129" s="15"/>
      <c r="G129" s="14"/>
      <c r="H129" s="14"/>
      <c r="I129" s="16"/>
      <c r="J129" s="16"/>
      <c r="K129" s="13" t="str">
        <f t="shared" si="2"/>
        <v/>
      </c>
      <c r="L129" s="17" t="str">
        <f>IF(B129="","",TRIM(IF(ISNA(MATCH(B129,'Registru recepții'!$B$5:$B$504,0)),"PV inexistent în registru. ",IF(AND(INDEX('Registru recepții'!$D$5:$D$504,MATCH(B129,'Registru recepții'!$B$5:$B$504,0))="De suspendare a recepției",ISNUMBER(I129),I129-INDEX('Registru recepții'!$C$5:$C$504,MATCH(B129,'Registru recepții'!$B$5:$B$504,0))&gt;90),"Termenul de remediere depășește 90 de zile de la suspendare (HG 343/2017, art. 17). ",""))&amp;IF(F129="","Alege gravitatea. ","")&amp;IF(G129="","Scrie măsura de remediere. ","")&amp;IF(NOT(ISNUMBER(I129)),"Stabilește termenul de remediere. ","")&amp;IF(K129="Termen depășit","Termenul a trecut și defectul nu e remediat. ","")))</f>
        <v/>
      </c>
      <c r="M129" s="1" t="str">
        <f t="shared" si="3"/>
        <v/>
      </c>
    </row>
    <row r="130" spans="2:13" x14ac:dyDescent="0.2">
      <c r="B130" s="12"/>
      <c r="C130" s="13" t="str">
        <f>IF(B130="","",COUNTIF($B$5:B130,B130))</f>
        <v/>
      </c>
      <c r="D130" s="14"/>
      <c r="E130" s="14"/>
      <c r="F130" s="15"/>
      <c r="G130" s="14"/>
      <c r="H130" s="14"/>
      <c r="I130" s="16"/>
      <c r="J130" s="16"/>
      <c r="K130" s="13" t="str">
        <f t="shared" si="2"/>
        <v/>
      </c>
      <c r="L130" s="17" t="str">
        <f>IF(B130="","",TRIM(IF(ISNA(MATCH(B130,'Registru recepții'!$B$5:$B$504,0)),"PV inexistent în registru. ",IF(AND(INDEX('Registru recepții'!$D$5:$D$504,MATCH(B130,'Registru recepții'!$B$5:$B$504,0))="De suspendare a recepției",ISNUMBER(I130),I130-INDEX('Registru recepții'!$C$5:$C$504,MATCH(B130,'Registru recepții'!$B$5:$B$504,0))&gt;90),"Termenul de remediere depășește 90 de zile de la suspendare (HG 343/2017, art. 17). ",""))&amp;IF(F130="","Alege gravitatea. ","")&amp;IF(G130="","Scrie măsura de remediere. ","")&amp;IF(NOT(ISNUMBER(I130)),"Stabilește termenul de remediere. ","")&amp;IF(K130="Termen depășit","Termenul a trecut și defectul nu e remediat. ","")))</f>
        <v/>
      </c>
      <c r="M130" s="1" t="str">
        <f t="shared" si="3"/>
        <v/>
      </c>
    </row>
    <row r="131" spans="2:13" x14ac:dyDescent="0.2">
      <c r="B131" s="12"/>
      <c r="C131" s="13" t="str">
        <f>IF(B131="","",COUNTIF($B$5:B131,B131))</f>
        <v/>
      </c>
      <c r="D131" s="14"/>
      <c r="E131" s="14"/>
      <c r="F131" s="15"/>
      <c r="G131" s="14"/>
      <c r="H131" s="14"/>
      <c r="I131" s="16"/>
      <c r="J131" s="16"/>
      <c r="K131" s="13" t="str">
        <f t="shared" si="2"/>
        <v/>
      </c>
      <c r="L131" s="17" t="str">
        <f>IF(B131="","",TRIM(IF(ISNA(MATCH(B131,'Registru recepții'!$B$5:$B$504,0)),"PV inexistent în registru. ",IF(AND(INDEX('Registru recepții'!$D$5:$D$504,MATCH(B131,'Registru recepții'!$B$5:$B$504,0))="De suspendare a recepției",ISNUMBER(I131),I131-INDEX('Registru recepții'!$C$5:$C$504,MATCH(B131,'Registru recepții'!$B$5:$B$504,0))&gt;90),"Termenul de remediere depășește 90 de zile de la suspendare (HG 343/2017, art. 17). ",""))&amp;IF(F131="","Alege gravitatea. ","")&amp;IF(G131="","Scrie măsura de remediere. ","")&amp;IF(NOT(ISNUMBER(I131)),"Stabilește termenul de remediere. ","")&amp;IF(K131="Termen depășit","Termenul a trecut și defectul nu e remediat. ","")))</f>
        <v/>
      </c>
      <c r="M131" s="1" t="str">
        <f t="shared" si="3"/>
        <v/>
      </c>
    </row>
    <row r="132" spans="2:13" x14ac:dyDescent="0.2">
      <c r="B132" s="12"/>
      <c r="C132" s="13" t="str">
        <f>IF(B132="","",COUNTIF($B$5:B132,B132))</f>
        <v/>
      </c>
      <c r="D132" s="14"/>
      <c r="E132" s="14"/>
      <c r="F132" s="15"/>
      <c r="G132" s="14"/>
      <c r="H132" s="14"/>
      <c r="I132" s="16"/>
      <c r="J132" s="16"/>
      <c r="K132" s="13" t="str">
        <f t="shared" si="2"/>
        <v/>
      </c>
      <c r="L132" s="17" t="str">
        <f>IF(B132="","",TRIM(IF(ISNA(MATCH(B132,'Registru recepții'!$B$5:$B$504,0)),"PV inexistent în registru. ",IF(AND(INDEX('Registru recepții'!$D$5:$D$504,MATCH(B132,'Registru recepții'!$B$5:$B$504,0))="De suspendare a recepției",ISNUMBER(I132),I132-INDEX('Registru recepții'!$C$5:$C$504,MATCH(B132,'Registru recepții'!$B$5:$B$504,0))&gt;90),"Termenul de remediere depășește 90 de zile de la suspendare (HG 343/2017, art. 17). ",""))&amp;IF(F132="","Alege gravitatea. ","")&amp;IF(G132="","Scrie măsura de remediere. ","")&amp;IF(NOT(ISNUMBER(I132)),"Stabilește termenul de remediere. ","")&amp;IF(K132="Termen depășit","Termenul a trecut și defectul nu e remediat. ","")))</f>
        <v/>
      </c>
      <c r="M132" s="1" t="str">
        <f t="shared" si="3"/>
        <v/>
      </c>
    </row>
    <row r="133" spans="2:13" x14ac:dyDescent="0.2">
      <c r="B133" s="12"/>
      <c r="C133" s="13" t="str">
        <f>IF(B133="","",COUNTIF($B$5:B133,B133))</f>
        <v/>
      </c>
      <c r="D133" s="14"/>
      <c r="E133" s="14"/>
      <c r="F133" s="15"/>
      <c r="G133" s="14"/>
      <c r="H133" s="14"/>
      <c r="I133" s="16"/>
      <c r="J133" s="16"/>
      <c r="K133" s="13" t="str">
        <f t="shared" ref="K133:K196" si="4">IF(B133="","",IF(ISNUMBER(J133),"Remediat",IF(AND(ISNUMBER(I133),Azi&gt;I133),"Termen depășit","Deschis")))</f>
        <v/>
      </c>
      <c r="L133" s="17" t="str">
        <f>IF(B133="","",TRIM(IF(ISNA(MATCH(B133,'Registru recepții'!$B$5:$B$504,0)),"PV inexistent în registru. ",IF(AND(INDEX('Registru recepții'!$D$5:$D$504,MATCH(B133,'Registru recepții'!$B$5:$B$504,0))="De suspendare a recepției",ISNUMBER(I133),I133-INDEX('Registru recepții'!$C$5:$C$504,MATCH(B133,'Registru recepții'!$B$5:$B$504,0))&gt;90),"Termenul de remediere depășește 90 de zile de la suspendare (HG 343/2017, art. 17). ",""))&amp;IF(F133="","Alege gravitatea. ","")&amp;IF(G133="","Scrie măsura de remediere. ","")&amp;IF(NOT(ISNUMBER(I133)),"Stabilește termenul de remediere. ","")&amp;IF(K133="Termen depășit","Termenul a trecut și defectul nu e remediat. ","")))</f>
        <v/>
      </c>
      <c r="M133" s="1" t="str">
        <f t="shared" ref="M133:M196" si="5">IF(B133="","",B133&amp;"|"&amp;C133)</f>
        <v/>
      </c>
    </row>
    <row r="134" spans="2:13" x14ac:dyDescent="0.2">
      <c r="B134" s="12"/>
      <c r="C134" s="13" t="str">
        <f>IF(B134="","",COUNTIF($B$5:B134,B134))</f>
        <v/>
      </c>
      <c r="D134" s="14"/>
      <c r="E134" s="14"/>
      <c r="F134" s="15"/>
      <c r="G134" s="14"/>
      <c r="H134" s="14"/>
      <c r="I134" s="16"/>
      <c r="J134" s="16"/>
      <c r="K134" s="13" t="str">
        <f t="shared" si="4"/>
        <v/>
      </c>
      <c r="L134" s="17" t="str">
        <f>IF(B134="","",TRIM(IF(ISNA(MATCH(B134,'Registru recepții'!$B$5:$B$504,0)),"PV inexistent în registru. ",IF(AND(INDEX('Registru recepții'!$D$5:$D$504,MATCH(B134,'Registru recepții'!$B$5:$B$504,0))="De suspendare a recepției",ISNUMBER(I134),I134-INDEX('Registru recepții'!$C$5:$C$504,MATCH(B134,'Registru recepții'!$B$5:$B$504,0))&gt;90),"Termenul de remediere depășește 90 de zile de la suspendare (HG 343/2017, art. 17). ",""))&amp;IF(F134="","Alege gravitatea. ","")&amp;IF(G134="","Scrie măsura de remediere. ","")&amp;IF(NOT(ISNUMBER(I134)),"Stabilește termenul de remediere. ","")&amp;IF(K134="Termen depășit","Termenul a trecut și defectul nu e remediat. ","")))</f>
        <v/>
      </c>
      <c r="M134" s="1" t="str">
        <f t="shared" si="5"/>
        <v/>
      </c>
    </row>
    <row r="135" spans="2:13" x14ac:dyDescent="0.2">
      <c r="B135" s="12"/>
      <c r="C135" s="13" t="str">
        <f>IF(B135="","",COUNTIF($B$5:B135,B135))</f>
        <v/>
      </c>
      <c r="D135" s="14"/>
      <c r="E135" s="14"/>
      <c r="F135" s="15"/>
      <c r="G135" s="14"/>
      <c r="H135" s="14"/>
      <c r="I135" s="16"/>
      <c r="J135" s="16"/>
      <c r="K135" s="13" t="str">
        <f t="shared" si="4"/>
        <v/>
      </c>
      <c r="L135" s="17" t="str">
        <f>IF(B135="","",TRIM(IF(ISNA(MATCH(B135,'Registru recepții'!$B$5:$B$504,0)),"PV inexistent în registru. ",IF(AND(INDEX('Registru recepții'!$D$5:$D$504,MATCH(B135,'Registru recepții'!$B$5:$B$504,0))="De suspendare a recepției",ISNUMBER(I135),I135-INDEX('Registru recepții'!$C$5:$C$504,MATCH(B135,'Registru recepții'!$B$5:$B$504,0))&gt;90),"Termenul de remediere depășește 90 de zile de la suspendare (HG 343/2017, art. 17). ",""))&amp;IF(F135="","Alege gravitatea. ","")&amp;IF(G135="","Scrie măsura de remediere. ","")&amp;IF(NOT(ISNUMBER(I135)),"Stabilește termenul de remediere. ","")&amp;IF(K135="Termen depășit","Termenul a trecut și defectul nu e remediat. ","")))</f>
        <v/>
      </c>
      <c r="M135" s="1" t="str">
        <f t="shared" si="5"/>
        <v/>
      </c>
    </row>
    <row r="136" spans="2:13" x14ac:dyDescent="0.2">
      <c r="B136" s="12"/>
      <c r="C136" s="13" t="str">
        <f>IF(B136="","",COUNTIF($B$5:B136,B136))</f>
        <v/>
      </c>
      <c r="D136" s="14"/>
      <c r="E136" s="14"/>
      <c r="F136" s="15"/>
      <c r="G136" s="14"/>
      <c r="H136" s="14"/>
      <c r="I136" s="16"/>
      <c r="J136" s="16"/>
      <c r="K136" s="13" t="str">
        <f t="shared" si="4"/>
        <v/>
      </c>
      <c r="L136" s="17" t="str">
        <f>IF(B136="","",TRIM(IF(ISNA(MATCH(B136,'Registru recepții'!$B$5:$B$504,0)),"PV inexistent în registru. ",IF(AND(INDEX('Registru recepții'!$D$5:$D$504,MATCH(B136,'Registru recepții'!$B$5:$B$504,0))="De suspendare a recepției",ISNUMBER(I136),I136-INDEX('Registru recepții'!$C$5:$C$504,MATCH(B136,'Registru recepții'!$B$5:$B$504,0))&gt;90),"Termenul de remediere depășește 90 de zile de la suspendare (HG 343/2017, art. 17). ",""))&amp;IF(F136="","Alege gravitatea. ","")&amp;IF(G136="","Scrie măsura de remediere. ","")&amp;IF(NOT(ISNUMBER(I136)),"Stabilește termenul de remediere. ","")&amp;IF(K136="Termen depășit","Termenul a trecut și defectul nu e remediat. ","")))</f>
        <v/>
      </c>
      <c r="M136" s="1" t="str">
        <f t="shared" si="5"/>
        <v/>
      </c>
    </row>
    <row r="137" spans="2:13" x14ac:dyDescent="0.2">
      <c r="B137" s="12"/>
      <c r="C137" s="13" t="str">
        <f>IF(B137="","",COUNTIF($B$5:B137,B137))</f>
        <v/>
      </c>
      <c r="D137" s="14"/>
      <c r="E137" s="14"/>
      <c r="F137" s="15"/>
      <c r="G137" s="14"/>
      <c r="H137" s="14"/>
      <c r="I137" s="16"/>
      <c r="J137" s="16"/>
      <c r="K137" s="13" t="str">
        <f t="shared" si="4"/>
        <v/>
      </c>
      <c r="L137" s="17" t="str">
        <f>IF(B137="","",TRIM(IF(ISNA(MATCH(B137,'Registru recepții'!$B$5:$B$504,0)),"PV inexistent în registru. ",IF(AND(INDEX('Registru recepții'!$D$5:$D$504,MATCH(B137,'Registru recepții'!$B$5:$B$504,0))="De suspendare a recepției",ISNUMBER(I137),I137-INDEX('Registru recepții'!$C$5:$C$504,MATCH(B137,'Registru recepții'!$B$5:$B$504,0))&gt;90),"Termenul de remediere depășește 90 de zile de la suspendare (HG 343/2017, art. 17). ",""))&amp;IF(F137="","Alege gravitatea. ","")&amp;IF(G137="","Scrie măsura de remediere. ","")&amp;IF(NOT(ISNUMBER(I137)),"Stabilește termenul de remediere. ","")&amp;IF(K137="Termen depășit","Termenul a trecut și defectul nu e remediat. ","")))</f>
        <v/>
      </c>
      <c r="M137" s="1" t="str">
        <f t="shared" si="5"/>
        <v/>
      </c>
    </row>
    <row r="138" spans="2:13" x14ac:dyDescent="0.2">
      <c r="B138" s="12"/>
      <c r="C138" s="13" t="str">
        <f>IF(B138="","",COUNTIF($B$5:B138,B138))</f>
        <v/>
      </c>
      <c r="D138" s="14"/>
      <c r="E138" s="14"/>
      <c r="F138" s="15"/>
      <c r="G138" s="14"/>
      <c r="H138" s="14"/>
      <c r="I138" s="16"/>
      <c r="J138" s="16"/>
      <c r="K138" s="13" t="str">
        <f t="shared" si="4"/>
        <v/>
      </c>
      <c r="L138" s="17" t="str">
        <f>IF(B138="","",TRIM(IF(ISNA(MATCH(B138,'Registru recepții'!$B$5:$B$504,0)),"PV inexistent în registru. ",IF(AND(INDEX('Registru recepții'!$D$5:$D$504,MATCH(B138,'Registru recepții'!$B$5:$B$504,0))="De suspendare a recepției",ISNUMBER(I138),I138-INDEX('Registru recepții'!$C$5:$C$504,MATCH(B138,'Registru recepții'!$B$5:$B$504,0))&gt;90),"Termenul de remediere depășește 90 de zile de la suspendare (HG 343/2017, art. 17). ",""))&amp;IF(F138="","Alege gravitatea. ","")&amp;IF(G138="","Scrie măsura de remediere. ","")&amp;IF(NOT(ISNUMBER(I138)),"Stabilește termenul de remediere. ","")&amp;IF(K138="Termen depășit","Termenul a trecut și defectul nu e remediat. ","")))</f>
        <v/>
      </c>
      <c r="M138" s="1" t="str">
        <f t="shared" si="5"/>
        <v/>
      </c>
    </row>
    <row r="139" spans="2:13" x14ac:dyDescent="0.2">
      <c r="B139" s="12"/>
      <c r="C139" s="13" t="str">
        <f>IF(B139="","",COUNTIF($B$5:B139,B139))</f>
        <v/>
      </c>
      <c r="D139" s="14"/>
      <c r="E139" s="14"/>
      <c r="F139" s="15"/>
      <c r="G139" s="14"/>
      <c r="H139" s="14"/>
      <c r="I139" s="16"/>
      <c r="J139" s="16"/>
      <c r="K139" s="13" t="str">
        <f t="shared" si="4"/>
        <v/>
      </c>
      <c r="L139" s="17" t="str">
        <f>IF(B139="","",TRIM(IF(ISNA(MATCH(B139,'Registru recepții'!$B$5:$B$504,0)),"PV inexistent în registru. ",IF(AND(INDEX('Registru recepții'!$D$5:$D$504,MATCH(B139,'Registru recepții'!$B$5:$B$504,0))="De suspendare a recepției",ISNUMBER(I139),I139-INDEX('Registru recepții'!$C$5:$C$504,MATCH(B139,'Registru recepții'!$B$5:$B$504,0))&gt;90),"Termenul de remediere depășește 90 de zile de la suspendare (HG 343/2017, art. 17). ",""))&amp;IF(F139="","Alege gravitatea. ","")&amp;IF(G139="","Scrie măsura de remediere. ","")&amp;IF(NOT(ISNUMBER(I139)),"Stabilește termenul de remediere. ","")&amp;IF(K139="Termen depășit","Termenul a trecut și defectul nu e remediat. ","")))</f>
        <v/>
      </c>
      <c r="M139" s="1" t="str">
        <f t="shared" si="5"/>
        <v/>
      </c>
    </row>
    <row r="140" spans="2:13" x14ac:dyDescent="0.2">
      <c r="B140" s="12"/>
      <c r="C140" s="13" t="str">
        <f>IF(B140="","",COUNTIF($B$5:B140,B140))</f>
        <v/>
      </c>
      <c r="D140" s="14"/>
      <c r="E140" s="14"/>
      <c r="F140" s="15"/>
      <c r="G140" s="14"/>
      <c r="H140" s="14"/>
      <c r="I140" s="16"/>
      <c r="J140" s="16"/>
      <c r="K140" s="13" t="str">
        <f t="shared" si="4"/>
        <v/>
      </c>
      <c r="L140" s="17" t="str">
        <f>IF(B140="","",TRIM(IF(ISNA(MATCH(B140,'Registru recepții'!$B$5:$B$504,0)),"PV inexistent în registru. ",IF(AND(INDEX('Registru recepții'!$D$5:$D$504,MATCH(B140,'Registru recepții'!$B$5:$B$504,0))="De suspendare a recepției",ISNUMBER(I140),I140-INDEX('Registru recepții'!$C$5:$C$504,MATCH(B140,'Registru recepții'!$B$5:$B$504,0))&gt;90),"Termenul de remediere depășește 90 de zile de la suspendare (HG 343/2017, art. 17). ",""))&amp;IF(F140="","Alege gravitatea. ","")&amp;IF(G140="","Scrie măsura de remediere. ","")&amp;IF(NOT(ISNUMBER(I140)),"Stabilește termenul de remediere. ","")&amp;IF(K140="Termen depășit","Termenul a trecut și defectul nu e remediat. ","")))</f>
        <v/>
      </c>
      <c r="M140" s="1" t="str">
        <f t="shared" si="5"/>
        <v/>
      </c>
    </row>
    <row r="141" spans="2:13" x14ac:dyDescent="0.2">
      <c r="B141" s="12"/>
      <c r="C141" s="13" t="str">
        <f>IF(B141="","",COUNTIF($B$5:B141,B141))</f>
        <v/>
      </c>
      <c r="D141" s="14"/>
      <c r="E141" s="14"/>
      <c r="F141" s="15"/>
      <c r="G141" s="14"/>
      <c r="H141" s="14"/>
      <c r="I141" s="16"/>
      <c r="J141" s="16"/>
      <c r="K141" s="13" t="str">
        <f t="shared" si="4"/>
        <v/>
      </c>
      <c r="L141" s="17" t="str">
        <f>IF(B141="","",TRIM(IF(ISNA(MATCH(B141,'Registru recepții'!$B$5:$B$504,0)),"PV inexistent în registru. ",IF(AND(INDEX('Registru recepții'!$D$5:$D$504,MATCH(B141,'Registru recepții'!$B$5:$B$504,0))="De suspendare a recepției",ISNUMBER(I141),I141-INDEX('Registru recepții'!$C$5:$C$504,MATCH(B141,'Registru recepții'!$B$5:$B$504,0))&gt;90),"Termenul de remediere depășește 90 de zile de la suspendare (HG 343/2017, art. 17). ",""))&amp;IF(F141="","Alege gravitatea. ","")&amp;IF(G141="","Scrie măsura de remediere. ","")&amp;IF(NOT(ISNUMBER(I141)),"Stabilește termenul de remediere. ","")&amp;IF(K141="Termen depășit","Termenul a trecut și defectul nu e remediat. ","")))</f>
        <v/>
      </c>
      <c r="M141" s="1" t="str">
        <f t="shared" si="5"/>
        <v/>
      </c>
    </row>
    <row r="142" spans="2:13" x14ac:dyDescent="0.2">
      <c r="B142" s="12"/>
      <c r="C142" s="13" t="str">
        <f>IF(B142="","",COUNTIF($B$5:B142,B142))</f>
        <v/>
      </c>
      <c r="D142" s="14"/>
      <c r="E142" s="14"/>
      <c r="F142" s="15"/>
      <c r="G142" s="14"/>
      <c r="H142" s="14"/>
      <c r="I142" s="16"/>
      <c r="J142" s="16"/>
      <c r="K142" s="13" t="str">
        <f t="shared" si="4"/>
        <v/>
      </c>
      <c r="L142" s="17" t="str">
        <f>IF(B142="","",TRIM(IF(ISNA(MATCH(B142,'Registru recepții'!$B$5:$B$504,0)),"PV inexistent în registru. ",IF(AND(INDEX('Registru recepții'!$D$5:$D$504,MATCH(B142,'Registru recepții'!$B$5:$B$504,0))="De suspendare a recepției",ISNUMBER(I142),I142-INDEX('Registru recepții'!$C$5:$C$504,MATCH(B142,'Registru recepții'!$B$5:$B$504,0))&gt;90),"Termenul de remediere depășește 90 de zile de la suspendare (HG 343/2017, art. 17). ",""))&amp;IF(F142="","Alege gravitatea. ","")&amp;IF(G142="","Scrie măsura de remediere. ","")&amp;IF(NOT(ISNUMBER(I142)),"Stabilește termenul de remediere. ","")&amp;IF(K142="Termen depășit","Termenul a trecut și defectul nu e remediat. ","")))</f>
        <v/>
      </c>
      <c r="M142" s="1" t="str">
        <f t="shared" si="5"/>
        <v/>
      </c>
    </row>
    <row r="143" spans="2:13" x14ac:dyDescent="0.2">
      <c r="B143" s="12"/>
      <c r="C143" s="13" t="str">
        <f>IF(B143="","",COUNTIF($B$5:B143,B143))</f>
        <v/>
      </c>
      <c r="D143" s="14"/>
      <c r="E143" s="14"/>
      <c r="F143" s="15"/>
      <c r="G143" s="14"/>
      <c r="H143" s="14"/>
      <c r="I143" s="16"/>
      <c r="J143" s="16"/>
      <c r="K143" s="13" t="str">
        <f t="shared" si="4"/>
        <v/>
      </c>
      <c r="L143" s="17" t="str">
        <f>IF(B143="","",TRIM(IF(ISNA(MATCH(B143,'Registru recepții'!$B$5:$B$504,0)),"PV inexistent în registru. ",IF(AND(INDEX('Registru recepții'!$D$5:$D$504,MATCH(B143,'Registru recepții'!$B$5:$B$504,0))="De suspendare a recepției",ISNUMBER(I143),I143-INDEX('Registru recepții'!$C$5:$C$504,MATCH(B143,'Registru recepții'!$B$5:$B$504,0))&gt;90),"Termenul de remediere depășește 90 de zile de la suspendare (HG 343/2017, art. 17). ",""))&amp;IF(F143="","Alege gravitatea. ","")&amp;IF(G143="","Scrie măsura de remediere. ","")&amp;IF(NOT(ISNUMBER(I143)),"Stabilește termenul de remediere. ","")&amp;IF(K143="Termen depășit","Termenul a trecut și defectul nu e remediat. ","")))</f>
        <v/>
      </c>
      <c r="M143" s="1" t="str">
        <f t="shared" si="5"/>
        <v/>
      </c>
    </row>
    <row r="144" spans="2:13" x14ac:dyDescent="0.2">
      <c r="B144" s="12"/>
      <c r="C144" s="13" t="str">
        <f>IF(B144="","",COUNTIF($B$5:B144,B144))</f>
        <v/>
      </c>
      <c r="D144" s="14"/>
      <c r="E144" s="14"/>
      <c r="F144" s="15"/>
      <c r="G144" s="14"/>
      <c r="H144" s="14"/>
      <c r="I144" s="16"/>
      <c r="J144" s="16"/>
      <c r="K144" s="13" t="str">
        <f t="shared" si="4"/>
        <v/>
      </c>
      <c r="L144" s="17" t="str">
        <f>IF(B144="","",TRIM(IF(ISNA(MATCH(B144,'Registru recepții'!$B$5:$B$504,0)),"PV inexistent în registru. ",IF(AND(INDEX('Registru recepții'!$D$5:$D$504,MATCH(B144,'Registru recepții'!$B$5:$B$504,0))="De suspendare a recepției",ISNUMBER(I144),I144-INDEX('Registru recepții'!$C$5:$C$504,MATCH(B144,'Registru recepții'!$B$5:$B$504,0))&gt;90),"Termenul de remediere depășește 90 de zile de la suspendare (HG 343/2017, art. 17). ",""))&amp;IF(F144="","Alege gravitatea. ","")&amp;IF(G144="","Scrie măsura de remediere. ","")&amp;IF(NOT(ISNUMBER(I144)),"Stabilește termenul de remediere. ","")&amp;IF(K144="Termen depășit","Termenul a trecut și defectul nu e remediat. ","")))</f>
        <v/>
      </c>
      <c r="M144" s="1" t="str">
        <f t="shared" si="5"/>
        <v/>
      </c>
    </row>
    <row r="145" spans="2:13" x14ac:dyDescent="0.2">
      <c r="B145" s="12"/>
      <c r="C145" s="13" t="str">
        <f>IF(B145="","",COUNTIF($B$5:B145,B145))</f>
        <v/>
      </c>
      <c r="D145" s="14"/>
      <c r="E145" s="14"/>
      <c r="F145" s="15"/>
      <c r="G145" s="14"/>
      <c r="H145" s="14"/>
      <c r="I145" s="16"/>
      <c r="J145" s="16"/>
      <c r="K145" s="13" t="str">
        <f t="shared" si="4"/>
        <v/>
      </c>
      <c r="L145" s="17" t="str">
        <f>IF(B145="","",TRIM(IF(ISNA(MATCH(B145,'Registru recepții'!$B$5:$B$504,0)),"PV inexistent în registru. ",IF(AND(INDEX('Registru recepții'!$D$5:$D$504,MATCH(B145,'Registru recepții'!$B$5:$B$504,0))="De suspendare a recepției",ISNUMBER(I145),I145-INDEX('Registru recepții'!$C$5:$C$504,MATCH(B145,'Registru recepții'!$B$5:$B$504,0))&gt;90),"Termenul de remediere depășește 90 de zile de la suspendare (HG 343/2017, art. 17). ",""))&amp;IF(F145="","Alege gravitatea. ","")&amp;IF(G145="","Scrie măsura de remediere. ","")&amp;IF(NOT(ISNUMBER(I145)),"Stabilește termenul de remediere. ","")&amp;IF(K145="Termen depășit","Termenul a trecut și defectul nu e remediat. ","")))</f>
        <v/>
      </c>
      <c r="M145" s="1" t="str">
        <f t="shared" si="5"/>
        <v/>
      </c>
    </row>
    <row r="146" spans="2:13" x14ac:dyDescent="0.2">
      <c r="B146" s="12"/>
      <c r="C146" s="13" t="str">
        <f>IF(B146="","",COUNTIF($B$5:B146,B146))</f>
        <v/>
      </c>
      <c r="D146" s="14"/>
      <c r="E146" s="14"/>
      <c r="F146" s="15"/>
      <c r="G146" s="14"/>
      <c r="H146" s="14"/>
      <c r="I146" s="16"/>
      <c r="J146" s="16"/>
      <c r="K146" s="13" t="str">
        <f t="shared" si="4"/>
        <v/>
      </c>
      <c r="L146" s="17" t="str">
        <f>IF(B146="","",TRIM(IF(ISNA(MATCH(B146,'Registru recepții'!$B$5:$B$504,0)),"PV inexistent în registru. ",IF(AND(INDEX('Registru recepții'!$D$5:$D$504,MATCH(B146,'Registru recepții'!$B$5:$B$504,0))="De suspendare a recepției",ISNUMBER(I146),I146-INDEX('Registru recepții'!$C$5:$C$504,MATCH(B146,'Registru recepții'!$B$5:$B$504,0))&gt;90),"Termenul de remediere depășește 90 de zile de la suspendare (HG 343/2017, art. 17). ",""))&amp;IF(F146="","Alege gravitatea. ","")&amp;IF(G146="","Scrie măsura de remediere. ","")&amp;IF(NOT(ISNUMBER(I146)),"Stabilește termenul de remediere. ","")&amp;IF(K146="Termen depășit","Termenul a trecut și defectul nu e remediat. ","")))</f>
        <v/>
      </c>
      <c r="M146" s="1" t="str">
        <f t="shared" si="5"/>
        <v/>
      </c>
    </row>
    <row r="147" spans="2:13" x14ac:dyDescent="0.2">
      <c r="B147" s="12"/>
      <c r="C147" s="13" t="str">
        <f>IF(B147="","",COUNTIF($B$5:B147,B147))</f>
        <v/>
      </c>
      <c r="D147" s="14"/>
      <c r="E147" s="14"/>
      <c r="F147" s="15"/>
      <c r="G147" s="14"/>
      <c r="H147" s="14"/>
      <c r="I147" s="16"/>
      <c r="J147" s="16"/>
      <c r="K147" s="13" t="str">
        <f t="shared" si="4"/>
        <v/>
      </c>
      <c r="L147" s="17" t="str">
        <f>IF(B147="","",TRIM(IF(ISNA(MATCH(B147,'Registru recepții'!$B$5:$B$504,0)),"PV inexistent în registru. ",IF(AND(INDEX('Registru recepții'!$D$5:$D$504,MATCH(B147,'Registru recepții'!$B$5:$B$504,0))="De suspendare a recepției",ISNUMBER(I147),I147-INDEX('Registru recepții'!$C$5:$C$504,MATCH(B147,'Registru recepții'!$B$5:$B$504,0))&gt;90),"Termenul de remediere depășește 90 de zile de la suspendare (HG 343/2017, art. 17). ",""))&amp;IF(F147="","Alege gravitatea. ","")&amp;IF(G147="","Scrie măsura de remediere. ","")&amp;IF(NOT(ISNUMBER(I147)),"Stabilește termenul de remediere. ","")&amp;IF(K147="Termen depășit","Termenul a trecut și defectul nu e remediat. ","")))</f>
        <v/>
      </c>
      <c r="M147" s="1" t="str">
        <f t="shared" si="5"/>
        <v/>
      </c>
    </row>
    <row r="148" spans="2:13" x14ac:dyDescent="0.2">
      <c r="B148" s="12"/>
      <c r="C148" s="13" t="str">
        <f>IF(B148="","",COUNTIF($B$5:B148,B148))</f>
        <v/>
      </c>
      <c r="D148" s="14"/>
      <c r="E148" s="14"/>
      <c r="F148" s="15"/>
      <c r="G148" s="14"/>
      <c r="H148" s="14"/>
      <c r="I148" s="16"/>
      <c r="J148" s="16"/>
      <c r="K148" s="13" t="str">
        <f t="shared" si="4"/>
        <v/>
      </c>
      <c r="L148" s="17" t="str">
        <f>IF(B148="","",TRIM(IF(ISNA(MATCH(B148,'Registru recepții'!$B$5:$B$504,0)),"PV inexistent în registru. ",IF(AND(INDEX('Registru recepții'!$D$5:$D$504,MATCH(B148,'Registru recepții'!$B$5:$B$504,0))="De suspendare a recepției",ISNUMBER(I148),I148-INDEX('Registru recepții'!$C$5:$C$504,MATCH(B148,'Registru recepții'!$B$5:$B$504,0))&gt;90),"Termenul de remediere depășește 90 de zile de la suspendare (HG 343/2017, art. 17). ",""))&amp;IF(F148="","Alege gravitatea. ","")&amp;IF(G148="","Scrie măsura de remediere. ","")&amp;IF(NOT(ISNUMBER(I148)),"Stabilește termenul de remediere. ","")&amp;IF(K148="Termen depășit","Termenul a trecut și defectul nu e remediat. ","")))</f>
        <v/>
      </c>
      <c r="M148" s="1" t="str">
        <f t="shared" si="5"/>
        <v/>
      </c>
    </row>
    <row r="149" spans="2:13" x14ac:dyDescent="0.2">
      <c r="B149" s="12"/>
      <c r="C149" s="13" t="str">
        <f>IF(B149="","",COUNTIF($B$5:B149,B149))</f>
        <v/>
      </c>
      <c r="D149" s="14"/>
      <c r="E149" s="14"/>
      <c r="F149" s="15"/>
      <c r="G149" s="14"/>
      <c r="H149" s="14"/>
      <c r="I149" s="16"/>
      <c r="J149" s="16"/>
      <c r="K149" s="13" t="str">
        <f t="shared" si="4"/>
        <v/>
      </c>
      <c r="L149" s="17" t="str">
        <f>IF(B149="","",TRIM(IF(ISNA(MATCH(B149,'Registru recepții'!$B$5:$B$504,0)),"PV inexistent în registru. ",IF(AND(INDEX('Registru recepții'!$D$5:$D$504,MATCH(B149,'Registru recepții'!$B$5:$B$504,0))="De suspendare a recepției",ISNUMBER(I149),I149-INDEX('Registru recepții'!$C$5:$C$504,MATCH(B149,'Registru recepții'!$B$5:$B$504,0))&gt;90),"Termenul de remediere depășește 90 de zile de la suspendare (HG 343/2017, art. 17). ",""))&amp;IF(F149="","Alege gravitatea. ","")&amp;IF(G149="","Scrie măsura de remediere. ","")&amp;IF(NOT(ISNUMBER(I149)),"Stabilește termenul de remediere. ","")&amp;IF(K149="Termen depășit","Termenul a trecut și defectul nu e remediat. ","")))</f>
        <v/>
      </c>
      <c r="M149" s="1" t="str">
        <f t="shared" si="5"/>
        <v/>
      </c>
    </row>
    <row r="150" spans="2:13" x14ac:dyDescent="0.2">
      <c r="B150" s="12"/>
      <c r="C150" s="13" t="str">
        <f>IF(B150="","",COUNTIF($B$5:B150,B150))</f>
        <v/>
      </c>
      <c r="D150" s="14"/>
      <c r="E150" s="14"/>
      <c r="F150" s="15"/>
      <c r="G150" s="14"/>
      <c r="H150" s="14"/>
      <c r="I150" s="16"/>
      <c r="J150" s="16"/>
      <c r="K150" s="13" t="str">
        <f t="shared" si="4"/>
        <v/>
      </c>
      <c r="L150" s="17" t="str">
        <f>IF(B150="","",TRIM(IF(ISNA(MATCH(B150,'Registru recepții'!$B$5:$B$504,0)),"PV inexistent în registru. ",IF(AND(INDEX('Registru recepții'!$D$5:$D$504,MATCH(B150,'Registru recepții'!$B$5:$B$504,0))="De suspendare a recepției",ISNUMBER(I150),I150-INDEX('Registru recepții'!$C$5:$C$504,MATCH(B150,'Registru recepții'!$B$5:$B$504,0))&gt;90),"Termenul de remediere depășește 90 de zile de la suspendare (HG 343/2017, art. 17). ",""))&amp;IF(F150="","Alege gravitatea. ","")&amp;IF(G150="","Scrie măsura de remediere. ","")&amp;IF(NOT(ISNUMBER(I150)),"Stabilește termenul de remediere. ","")&amp;IF(K150="Termen depășit","Termenul a trecut și defectul nu e remediat. ","")))</f>
        <v/>
      </c>
      <c r="M150" s="1" t="str">
        <f t="shared" si="5"/>
        <v/>
      </c>
    </row>
    <row r="151" spans="2:13" x14ac:dyDescent="0.2">
      <c r="B151" s="12"/>
      <c r="C151" s="13" t="str">
        <f>IF(B151="","",COUNTIF($B$5:B151,B151))</f>
        <v/>
      </c>
      <c r="D151" s="14"/>
      <c r="E151" s="14"/>
      <c r="F151" s="15"/>
      <c r="G151" s="14"/>
      <c r="H151" s="14"/>
      <c r="I151" s="16"/>
      <c r="J151" s="16"/>
      <c r="K151" s="13" t="str">
        <f t="shared" si="4"/>
        <v/>
      </c>
      <c r="L151" s="17" t="str">
        <f>IF(B151="","",TRIM(IF(ISNA(MATCH(B151,'Registru recepții'!$B$5:$B$504,0)),"PV inexistent în registru. ",IF(AND(INDEX('Registru recepții'!$D$5:$D$504,MATCH(B151,'Registru recepții'!$B$5:$B$504,0))="De suspendare a recepției",ISNUMBER(I151),I151-INDEX('Registru recepții'!$C$5:$C$504,MATCH(B151,'Registru recepții'!$B$5:$B$504,0))&gt;90),"Termenul de remediere depășește 90 de zile de la suspendare (HG 343/2017, art. 17). ",""))&amp;IF(F151="","Alege gravitatea. ","")&amp;IF(G151="","Scrie măsura de remediere. ","")&amp;IF(NOT(ISNUMBER(I151)),"Stabilește termenul de remediere. ","")&amp;IF(K151="Termen depășit","Termenul a trecut și defectul nu e remediat. ","")))</f>
        <v/>
      </c>
      <c r="M151" s="1" t="str">
        <f t="shared" si="5"/>
        <v/>
      </c>
    </row>
    <row r="152" spans="2:13" x14ac:dyDescent="0.2">
      <c r="B152" s="12"/>
      <c r="C152" s="13" t="str">
        <f>IF(B152="","",COUNTIF($B$5:B152,B152))</f>
        <v/>
      </c>
      <c r="D152" s="14"/>
      <c r="E152" s="14"/>
      <c r="F152" s="15"/>
      <c r="G152" s="14"/>
      <c r="H152" s="14"/>
      <c r="I152" s="16"/>
      <c r="J152" s="16"/>
      <c r="K152" s="13" t="str">
        <f t="shared" si="4"/>
        <v/>
      </c>
      <c r="L152" s="17" t="str">
        <f>IF(B152="","",TRIM(IF(ISNA(MATCH(B152,'Registru recepții'!$B$5:$B$504,0)),"PV inexistent în registru. ",IF(AND(INDEX('Registru recepții'!$D$5:$D$504,MATCH(B152,'Registru recepții'!$B$5:$B$504,0))="De suspendare a recepției",ISNUMBER(I152),I152-INDEX('Registru recepții'!$C$5:$C$504,MATCH(B152,'Registru recepții'!$B$5:$B$504,0))&gt;90),"Termenul de remediere depășește 90 de zile de la suspendare (HG 343/2017, art. 17). ",""))&amp;IF(F152="","Alege gravitatea. ","")&amp;IF(G152="","Scrie măsura de remediere. ","")&amp;IF(NOT(ISNUMBER(I152)),"Stabilește termenul de remediere. ","")&amp;IF(K152="Termen depășit","Termenul a trecut și defectul nu e remediat. ","")))</f>
        <v/>
      </c>
      <c r="M152" s="1" t="str">
        <f t="shared" si="5"/>
        <v/>
      </c>
    </row>
    <row r="153" spans="2:13" x14ac:dyDescent="0.2">
      <c r="B153" s="12"/>
      <c r="C153" s="13" t="str">
        <f>IF(B153="","",COUNTIF($B$5:B153,B153))</f>
        <v/>
      </c>
      <c r="D153" s="14"/>
      <c r="E153" s="14"/>
      <c r="F153" s="15"/>
      <c r="G153" s="14"/>
      <c r="H153" s="14"/>
      <c r="I153" s="16"/>
      <c r="J153" s="16"/>
      <c r="K153" s="13" t="str">
        <f t="shared" si="4"/>
        <v/>
      </c>
      <c r="L153" s="17" t="str">
        <f>IF(B153="","",TRIM(IF(ISNA(MATCH(B153,'Registru recepții'!$B$5:$B$504,0)),"PV inexistent în registru. ",IF(AND(INDEX('Registru recepții'!$D$5:$D$504,MATCH(B153,'Registru recepții'!$B$5:$B$504,0))="De suspendare a recepției",ISNUMBER(I153),I153-INDEX('Registru recepții'!$C$5:$C$504,MATCH(B153,'Registru recepții'!$B$5:$B$504,0))&gt;90),"Termenul de remediere depășește 90 de zile de la suspendare (HG 343/2017, art. 17). ",""))&amp;IF(F153="","Alege gravitatea. ","")&amp;IF(G153="","Scrie măsura de remediere. ","")&amp;IF(NOT(ISNUMBER(I153)),"Stabilește termenul de remediere. ","")&amp;IF(K153="Termen depășit","Termenul a trecut și defectul nu e remediat. ","")))</f>
        <v/>
      </c>
      <c r="M153" s="1" t="str">
        <f t="shared" si="5"/>
        <v/>
      </c>
    </row>
    <row r="154" spans="2:13" x14ac:dyDescent="0.2">
      <c r="B154" s="12"/>
      <c r="C154" s="13" t="str">
        <f>IF(B154="","",COUNTIF($B$5:B154,B154))</f>
        <v/>
      </c>
      <c r="D154" s="14"/>
      <c r="E154" s="14"/>
      <c r="F154" s="15"/>
      <c r="G154" s="14"/>
      <c r="H154" s="14"/>
      <c r="I154" s="16"/>
      <c r="J154" s="16"/>
      <c r="K154" s="13" t="str">
        <f t="shared" si="4"/>
        <v/>
      </c>
      <c r="L154" s="17" t="str">
        <f>IF(B154="","",TRIM(IF(ISNA(MATCH(B154,'Registru recepții'!$B$5:$B$504,0)),"PV inexistent în registru. ",IF(AND(INDEX('Registru recepții'!$D$5:$D$504,MATCH(B154,'Registru recepții'!$B$5:$B$504,0))="De suspendare a recepției",ISNUMBER(I154),I154-INDEX('Registru recepții'!$C$5:$C$504,MATCH(B154,'Registru recepții'!$B$5:$B$504,0))&gt;90),"Termenul de remediere depășește 90 de zile de la suspendare (HG 343/2017, art. 17). ",""))&amp;IF(F154="","Alege gravitatea. ","")&amp;IF(G154="","Scrie măsura de remediere. ","")&amp;IF(NOT(ISNUMBER(I154)),"Stabilește termenul de remediere. ","")&amp;IF(K154="Termen depășit","Termenul a trecut și defectul nu e remediat. ","")))</f>
        <v/>
      </c>
      <c r="M154" s="1" t="str">
        <f t="shared" si="5"/>
        <v/>
      </c>
    </row>
    <row r="155" spans="2:13" x14ac:dyDescent="0.2">
      <c r="B155" s="12"/>
      <c r="C155" s="13" t="str">
        <f>IF(B155="","",COUNTIF($B$5:B155,B155))</f>
        <v/>
      </c>
      <c r="D155" s="14"/>
      <c r="E155" s="14"/>
      <c r="F155" s="15"/>
      <c r="G155" s="14"/>
      <c r="H155" s="14"/>
      <c r="I155" s="16"/>
      <c r="J155" s="16"/>
      <c r="K155" s="13" t="str">
        <f t="shared" si="4"/>
        <v/>
      </c>
      <c r="L155" s="17" t="str">
        <f>IF(B155="","",TRIM(IF(ISNA(MATCH(B155,'Registru recepții'!$B$5:$B$504,0)),"PV inexistent în registru. ",IF(AND(INDEX('Registru recepții'!$D$5:$D$504,MATCH(B155,'Registru recepții'!$B$5:$B$504,0))="De suspendare a recepției",ISNUMBER(I155),I155-INDEX('Registru recepții'!$C$5:$C$504,MATCH(B155,'Registru recepții'!$B$5:$B$504,0))&gt;90),"Termenul de remediere depășește 90 de zile de la suspendare (HG 343/2017, art. 17). ",""))&amp;IF(F155="","Alege gravitatea. ","")&amp;IF(G155="","Scrie măsura de remediere. ","")&amp;IF(NOT(ISNUMBER(I155)),"Stabilește termenul de remediere. ","")&amp;IF(K155="Termen depășit","Termenul a trecut și defectul nu e remediat. ","")))</f>
        <v/>
      </c>
      <c r="M155" s="1" t="str">
        <f t="shared" si="5"/>
        <v/>
      </c>
    </row>
    <row r="156" spans="2:13" x14ac:dyDescent="0.2">
      <c r="B156" s="12"/>
      <c r="C156" s="13" t="str">
        <f>IF(B156="","",COUNTIF($B$5:B156,B156))</f>
        <v/>
      </c>
      <c r="D156" s="14"/>
      <c r="E156" s="14"/>
      <c r="F156" s="15"/>
      <c r="G156" s="14"/>
      <c r="H156" s="14"/>
      <c r="I156" s="16"/>
      <c r="J156" s="16"/>
      <c r="K156" s="13" t="str">
        <f t="shared" si="4"/>
        <v/>
      </c>
      <c r="L156" s="17" t="str">
        <f>IF(B156="","",TRIM(IF(ISNA(MATCH(B156,'Registru recepții'!$B$5:$B$504,0)),"PV inexistent în registru. ",IF(AND(INDEX('Registru recepții'!$D$5:$D$504,MATCH(B156,'Registru recepții'!$B$5:$B$504,0))="De suspendare a recepției",ISNUMBER(I156),I156-INDEX('Registru recepții'!$C$5:$C$504,MATCH(B156,'Registru recepții'!$B$5:$B$504,0))&gt;90),"Termenul de remediere depășește 90 de zile de la suspendare (HG 343/2017, art. 17). ",""))&amp;IF(F156="","Alege gravitatea. ","")&amp;IF(G156="","Scrie măsura de remediere. ","")&amp;IF(NOT(ISNUMBER(I156)),"Stabilește termenul de remediere. ","")&amp;IF(K156="Termen depășit","Termenul a trecut și defectul nu e remediat. ","")))</f>
        <v/>
      </c>
      <c r="M156" s="1" t="str">
        <f t="shared" si="5"/>
        <v/>
      </c>
    </row>
    <row r="157" spans="2:13" x14ac:dyDescent="0.2">
      <c r="B157" s="12"/>
      <c r="C157" s="13" t="str">
        <f>IF(B157="","",COUNTIF($B$5:B157,B157))</f>
        <v/>
      </c>
      <c r="D157" s="14"/>
      <c r="E157" s="14"/>
      <c r="F157" s="15"/>
      <c r="G157" s="14"/>
      <c r="H157" s="14"/>
      <c r="I157" s="16"/>
      <c r="J157" s="16"/>
      <c r="K157" s="13" t="str">
        <f t="shared" si="4"/>
        <v/>
      </c>
      <c r="L157" s="17" t="str">
        <f>IF(B157="","",TRIM(IF(ISNA(MATCH(B157,'Registru recepții'!$B$5:$B$504,0)),"PV inexistent în registru. ",IF(AND(INDEX('Registru recepții'!$D$5:$D$504,MATCH(B157,'Registru recepții'!$B$5:$B$504,0))="De suspendare a recepției",ISNUMBER(I157),I157-INDEX('Registru recepții'!$C$5:$C$504,MATCH(B157,'Registru recepții'!$B$5:$B$504,0))&gt;90),"Termenul de remediere depășește 90 de zile de la suspendare (HG 343/2017, art. 17). ",""))&amp;IF(F157="","Alege gravitatea. ","")&amp;IF(G157="","Scrie măsura de remediere. ","")&amp;IF(NOT(ISNUMBER(I157)),"Stabilește termenul de remediere. ","")&amp;IF(K157="Termen depășit","Termenul a trecut și defectul nu e remediat. ","")))</f>
        <v/>
      </c>
      <c r="M157" s="1" t="str">
        <f t="shared" si="5"/>
        <v/>
      </c>
    </row>
    <row r="158" spans="2:13" x14ac:dyDescent="0.2">
      <c r="B158" s="12"/>
      <c r="C158" s="13" t="str">
        <f>IF(B158="","",COUNTIF($B$5:B158,B158))</f>
        <v/>
      </c>
      <c r="D158" s="14"/>
      <c r="E158" s="14"/>
      <c r="F158" s="15"/>
      <c r="G158" s="14"/>
      <c r="H158" s="14"/>
      <c r="I158" s="16"/>
      <c r="J158" s="16"/>
      <c r="K158" s="13" t="str">
        <f t="shared" si="4"/>
        <v/>
      </c>
      <c r="L158" s="17" t="str">
        <f>IF(B158="","",TRIM(IF(ISNA(MATCH(B158,'Registru recepții'!$B$5:$B$504,0)),"PV inexistent în registru. ",IF(AND(INDEX('Registru recepții'!$D$5:$D$504,MATCH(B158,'Registru recepții'!$B$5:$B$504,0))="De suspendare a recepției",ISNUMBER(I158),I158-INDEX('Registru recepții'!$C$5:$C$504,MATCH(B158,'Registru recepții'!$B$5:$B$504,0))&gt;90),"Termenul de remediere depășește 90 de zile de la suspendare (HG 343/2017, art. 17). ",""))&amp;IF(F158="","Alege gravitatea. ","")&amp;IF(G158="","Scrie măsura de remediere. ","")&amp;IF(NOT(ISNUMBER(I158)),"Stabilește termenul de remediere. ","")&amp;IF(K158="Termen depășit","Termenul a trecut și defectul nu e remediat. ","")))</f>
        <v/>
      </c>
      <c r="M158" s="1" t="str">
        <f t="shared" si="5"/>
        <v/>
      </c>
    </row>
    <row r="159" spans="2:13" x14ac:dyDescent="0.2">
      <c r="B159" s="12"/>
      <c r="C159" s="13" t="str">
        <f>IF(B159="","",COUNTIF($B$5:B159,B159))</f>
        <v/>
      </c>
      <c r="D159" s="14"/>
      <c r="E159" s="14"/>
      <c r="F159" s="15"/>
      <c r="G159" s="14"/>
      <c r="H159" s="14"/>
      <c r="I159" s="16"/>
      <c r="J159" s="16"/>
      <c r="K159" s="13" t="str">
        <f t="shared" si="4"/>
        <v/>
      </c>
      <c r="L159" s="17" t="str">
        <f>IF(B159="","",TRIM(IF(ISNA(MATCH(B159,'Registru recepții'!$B$5:$B$504,0)),"PV inexistent în registru. ",IF(AND(INDEX('Registru recepții'!$D$5:$D$504,MATCH(B159,'Registru recepții'!$B$5:$B$504,0))="De suspendare a recepției",ISNUMBER(I159),I159-INDEX('Registru recepții'!$C$5:$C$504,MATCH(B159,'Registru recepții'!$B$5:$B$504,0))&gt;90),"Termenul de remediere depășește 90 de zile de la suspendare (HG 343/2017, art. 17). ",""))&amp;IF(F159="","Alege gravitatea. ","")&amp;IF(G159="","Scrie măsura de remediere. ","")&amp;IF(NOT(ISNUMBER(I159)),"Stabilește termenul de remediere. ","")&amp;IF(K159="Termen depășit","Termenul a trecut și defectul nu e remediat. ","")))</f>
        <v/>
      </c>
      <c r="M159" s="1" t="str">
        <f t="shared" si="5"/>
        <v/>
      </c>
    </row>
    <row r="160" spans="2:13" x14ac:dyDescent="0.2">
      <c r="B160" s="12"/>
      <c r="C160" s="13" t="str">
        <f>IF(B160="","",COUNTIF($B$5:B160,B160))</f>
        <v/>
      </c>
      <c r="D160" s="14"/>
      <c r="E160" s="14"/>
      <c r="F160" s="15"/>
      <c r="G160" s="14"/>
      <c r="H160" s="14"/>
      <c r="I160" s="16"/>
      <c r="J160" s="16"/>
      <c r="K160" s="13" t="str">
        <f t="shared" si="4"/>
        <v/>
      </c>
      <c r="L160" s="17" t="str">
        <f>IF(B160="","",TRIM(IF(ISNA(MATCH(B160,'Registru recepții'!$B$5:$B$504,0)),"PV inexistent în registru. ",IF(AND(INDEX('Registru recepții'!$D$5:$D$504,MATCH(B160,'Registru recepții'!$B$5:$B$504,0))="De suspendare a recepției",ISNUMBER(I160),I160-INDEX('Registru recepții'!$C$5:$C$504,MATCH(B160,'Registru recepții'!$B$5:$B$504,0))&gt;90),"Termenul de remediere depășește 90 de zile de la suspendare (HG 343/2017, art. 17). ",""))&amp;IF(F160="","Alege gravitatea. ","")&amp;IF(G160="","Scrie măsura de remediere. ","")&amp;IF(NOT(ISNUMBER(I160)),"Stabilește termenul de remediere. ","")&amp;IF(K160="Termen depășit","Termenul a trecut și defectul nu e remediat. ","")))</f>
        <v/>
      </c>
      <c r="M160" s="1" t="str">
        <f t="shared" si="5"/>
        <v/>
      </c>
    </row>
    <row r="161" spans="2:13" x14ac:dyDescent="0.2">
      <c r="B161" s="12"/>
      <c r="C161" s="13" t="str">
        <f>IF(B161="","",COUNTIF($B$5:B161,B161))</f>
        <v/>
      </c>
      <c r="D161" s="14"/>
      <c r="E161" s="14"/>
      <c r="F161" s="15"/>
      <c r="G161" s="14"/>
      <c r="H161" s="14"/>
      <c r="I161" s="16"/>
      <c r="J161" s="16"/>
      <c r="K161" s="13" t="str">
        <f t="shared" si="4"/>
        <v/>
      </c>
      <c r="L161" s="17" t="str">
        <f>IF(B161="","",TRIM(IF(ISNA(MATCH(B161,'Registru recepții'!$B$5:$B$504,0)),"PV inexistent în registru. ",IF(AND(INDEX('Registru recepții'!$D$5:$D$504,MATCH(B161,'Registru recepții'!$B$5:$B$504,0))="De suspendare a recepției",ISNUMBER(I161),I161-INDEX('Registru recepții'!$C$5:$C$504,MATCH(B161,'Registru recepții'!$B$5:$B$504,0))&gt;90),"Termenul de remediere depășește 90 de zile de la suspendare (HG 343/2017, art. 17). ",""))&amp;IF(F161="","Alege gravitatea. ","")&amp;IF(G161="","Scrie măsura de remediere. ","")&amp;IF(NOT(ISNUMBER(I161)),"Stabilește termenul de remediere. ","")&amp;IF(K161="Termen depășit","Termenul a trecut și defectul nu e remediat. ","")))</f>
        <v/>
      </c>
      <c r="M161" s="1" t="str">
        <f t="shared" si="5"/>
        <v/>
      </c>
    </row>
    <row r="162" spans="2:13" x14ac:dyDescent="0.2">
      <c r="B162" s="12"/>
      <c r="C162" s="13" t="str">
        <f>IF(B162="","",COUNTIF($B$5:B162,B162))</f>
        <v/>
      </c>
      <c r="D162" s="14"/>
      <c r="E162" s="14"/>
      <c r="F162" s="15"/>
      <c r="G162" s="14"/>
      <c r="H162" s="14"/>
      <c r="I162" s="16"/>
      <c r="J162" s="16"/>
      <c r="K162" s="13" t="str">
        <f t="shared" si="4"/>
        <v/>
      </c>
      <c r="L162" s="17" t="str">
        <f>IF(B162="","",TRIM(IF(ISNA(MATCH(B162,'Registru recepții'!$B$5:$B$504,0)),"PV inexistent în registru. ",IF(AND(INDEX('Registru recepții'!$D$5:$D$504,MATCH(B162,'Registru recepții'!$B$5:$B$504,0))="De suspendare a recepției",ISNUMBER(I162),I162-INDEX('Registru recepții'!$C$5:$C$504,MATCH(B162,'Registru recepții'!$B$5:$B$504,0))&gt;90),"Termenul de remediere depășește 90 de zile de la suspendare (HG 343/2017, art. 17). ",""))&amp;IF(F162="","Alege gravitatea. ","")&amp;IF(G162="","Scrie măsura de remediere. ","")&amp;IF(NOT(ISNUMBER(I162)),"Stabilește termenul de remediere. ","")&amp;IF(K162="Termen depășit","Termenul a trecut și defectul nu e remediat. ","")))</f>
        <v/>
      </c>
      <c r="M162" s="1" t="str">
        <f t="shared" si="5"/>
        <v/>
      </c>
    </row>
    <row r="163" spans="2:13" x14ac:dyDescent="0.2">
      <c r="B163" s="12"/>
      <c r="C163" s="13" t="str">
        <f>IF(B163="","",COUNTIF($B$5:B163,B163))</f>
        <v/>
      </c>
      <c r="D163" s="14"/>
      <c r="E163" s="14"/>
      <c r="F163" s="15"/>
      <c r="G163" s="14"/>
      <c r="H163" s="14"/>
      <c r="I163" s="16"/>
      <c r="J163" s="16"/>
      <c r="K163" s="13" t="str">
        <f t="shared" si="4"/>
        <v/>
      </c>
      <c r="L163" s="17" t="str">
        <f>IF(B163="","",TRIM(IF(ISNA(MATCH(B163,'Registru recepții'!$B$5:$B$504,0)),"PV inexistent în registru. ",IF(AND(INDEX('Registru recepții'!$D$5:$D$504,MATCH(B163,'Registru recepții'!$B$5:$B$504,0))="De suspendare a recepției",ISNUMBER(I163),I163-INDEX('Registru recepții'!$C$5:$C$504,MATCH(B163,'Registru recepții'!$B$5:$B$504,0))&gt;90),"Termenul de remediere depășește 90 de zile de la suspendare (HG 343/2017, art. 17). ",""))&amp;IF(F163="","Alege gravitatea. ","")&amp;IF(G163="","Scrie măsura de remediere. ","")&amp;IF(NOT(ISNUMBER(I163)),"Stabilește termenul de remediere. ","")&amp;IF(K163="Termen depășit","Termenul a trecut și defectul nu e remediat. ","")))</f>
        <v/>
      </c>
      <c r="M163" s="1" t="str">
        <f t="shared" si="5"/>
        <v/>
      </c>
    </row>
    <row r="164" spans="2:13" x14ac:dyDescent="0.2">
      <c r="B164" s="12"/>
      <c r="C164" s="13" t="str">
        <f>IF(B164="","",COUNTIF($B$5:B164,B164))</f>
        <v/>
      </c>
      <c r="D164" s="14"/>
      <c r="E164" s="14"/>
      <c r="F164" s="15"/>
      <c r="G164" s="14"/>
      <c r="H164" s="14"/>
      <c r="I164" s="16"/>
      <c r="J164" s="16"/>
      <c r="K164" s="13" t="str">
        <f t="shared" si="4"/>
        <v/>
      </c>
      <c r="L164" s="17" t="str">
        <f>IF(B164="","",TRIM(IF(ISNA(MATCH(B164,'Registru recepții'!$B$5:$B$504,0)),"PV inexistent în registru. ",IF(AND(INDEX('Registru recepții'!$D$5:$D$504,MATCH(B164,'Registru recepții'!$B$5:$B$504,0))="De suspendare a recepției",ISNUMBER(I164),I164-INDEX('Registru recepții'!$C$5:$C$504,MATCH(B164,'Registru recepții'!$B$5:$B$504,0))&gt;90),"Termenul de remediere depășește 90 de zile de la suspendare (HG 343/2017, art. 17). ",""))&amp;IF(F164="","Alege gravitatea. ","")&amp;IF(G164="","Scrie măsura de remediere. ","")&amp;IF(NOT(ISNUMBER(I164)),"Stabilește termenul de remediere. ","")&amp;IF(K164="Termen depășit","Termenul a trecut și defectul nu e remediat. ","")))</f>
        <v/>
      </c>
      <c r="M164" s="1" t="str">
        <f t="shared" si="5"/>
        <v/>
      </c>
    </row>
    <row r="165" spans="2:13" x14ac:dyDescent="0.2">
      <c r="B165" s="12"/>
      <c r="C165" s="13" t="str">
        <f>IF(B165="","",COUNTIF($B$5:B165,B165))</f>
        <v/>
      </c>
      <c r="D165" s="14"/>
      <c r="E165" s="14"/>
      <c r="F165" s="15"/>
      <c r="G165" s="14"/>
      <c r="H165" s="14"/>
      <c r="I165" s="16"/>
      <c r="J165" s="16"/>
      <c r="K165" s="13" t="str">
        <f t="shared" si="4"/>
        <v/>
      </c>
      <c r="L165" s="17" t="str">
        <f>IF(B165="","",TRIM(IF(ISNA(MATCH(B165,'Registru recepții'!$B$5:$B$504,0)),"PV inexistent în registru. ",IF(AND(INDEX('Registru recepții'!$D$5:$D$504,MATCH(B165,'Registru recepții'!$B$5:$B$504,0))="De suspendare a recepției",ISNUMBER(I165),I165-INDEX('Registru recepții'!$C$5:$C$504,MATCH(B165,'Registru recepții'!$B$5:$B$504,0))&gt;90),"Termenul de remediere depășește 90 de zile de la suspendare (HG 343/2017, art. 17). ",""))&amp;IF(F165="","Alege gravitatea. ","")&amp;IF(G165="","Scrie măsura de remediere. ","")&amp;IF(NOT(ISNUMBER(I165)),"Stabilește termenul de remediere. ","")&amp;IF(K165="Termen depășit","Termenul a trecut și defectul nu e remediat. ","")))</f>
        <v/>
      </c>
      <c r="M165" s="1" t="str">
        <f t="shared" si="5"/>
        <v/>
      </c>
    </row>
    <row r="166" spans="2:13" x14ac:dyDescent="0.2">
      <c r="B166" s="12"/>
      <c r="C166" s="13" t="str">
        <f>IF(B166="","",COUNTIF($B$5:B166,B166))</f>
        <v/>
      </c>
      <c r="D166" s="14"/>
      <c r="E166" s="14"/>
      <c r="F166" s="15"/>
      <c r="G166" s="14"/>
      <c r="H166" s="14"/>
      <c r="I166" s="16"/>
      <c r="J166" s="16"/>
      <c r="K166" s="13" t="str">
        <f t="shared" si="4"/>
        <v/>
      </c>
      <c r="L166" s="17" t="str">
        <f>IF(B166="","",TRIM(IF(ISNA(MATCH(B166,'Registru recepții'!$B$5:$B$504,0)),"PV inexistent în registru. ",IF(AND(INDEX('Registru recepții'!$D$5:$D$504,MATCH(B166,'Registru recepții'!$B$5:$B$504,0))="De suspendare a recepției",ISNUMBER(I166),I166-INDEX('Registru recepții'!$C$5:$C$504,MATCH(B166,'Registru recepții'!$B$5:$B$504,0))&gt;90),"Termenul de remediere depășește 90 de zile de la suspendare (HG 343/2017, art. 17). ",""))&amp;IF(F166="","Alege gravitatea. ","")&amp;IF(G166="","Scrie măsura de remediere. ","")&amp;IF(NOT(ISNUMBER(I166)),"Stabilește termenul de remediere. ","")&amp;IF(K166="Termen depășit","Termenul a trecut și defectul nu e remediat. ","")))</f>
        <v/>
      </c>
      <c r="M166" s="1" t="str">
        <f t="shared" si="5"/>
        <v/>
      </c>
    </row>
    <row r="167" spans="2:13" x14ac:dyDescent="0.2">
      <c r="B167" s="12"/>
      <c r="C167" s="13" t="str">
        <f>IF(B167="","",COUNTIF($B$5:B167,B167))</f>
        <v/>
      </c>
      <c r="D167" s="14"/>
      <c r="E167" s="14"/>
      <c r="F167" s="15"/>
      <c r="G167" s="14"/>
      <c r="H167" s="14"/>
      <c r="I167" s="16"/>
      <c r="J167" s="16"/>
      <c r="K167" s="13" t="str">
        <f t="shared" si="4"/>
        <v/>
      </c>
      <c r="L167" s="17" t="str">
        <f>IF(B167="","",TRIM(IF(ISNA(MATCH(B167,'Registru recepții'!$B$5:$B$504,0)),"PV inexistent în registru. ",IF(AND(INDEX('Registru recepții'!$D$5:$D$504,MATCH(B167,'Registru recepții'!$B$5:$B$504,0))="De suspendare a recepției",ISNUMBER(I167),I167-INDEX('Registru recepții'!$C$5:$C$504,MATCH(B167,'Registru recepții'!$B$5:$B$504,0))&gt;90),"Termenul de remediere depășește 90 de zile de la suspendare (HG 343/2017, art. 17). ",""))&amp;IF(F167="","Alege gravitatea. ","")&amp;IF(G167="","Scrie măsura de remediere. ","")&amp;IF(NOT(ISNUMBER(I167)),"Stabilește termenul de remediere. ","")&amp;IF(K167="Termen depășit","Termenul a trecut și defectul nu e remediat. ","")))</f>
        <v/>
      </c>
      <c r="M167" s="1" t="str">
        <f t="shared" si="5"/>
        <v/>
      </c>
    </row>
    <row r="168" spans="2:13" x14ac:dyDescent="0.2">
      <c r="B168" s="12"/>
      <c r="C168" s="13" t="str">
        <f>IF(B168="","",COUNTIF($B$5:B168,B168))</f>
        <v/>
      </c>
      <c r="D168" s="14"/>
      <c r="E168" s="14"/>
      <c r="F168" s="15"/>
      <c r="G168" s="14"/>
      <c r="H168" s="14"/>
      <c r="I168" s="16"/>
      <c r="J168" s="16"/>
      <c r="K168" s="13" t="str">
        <f t="shared" si="4"/>
        <v/>
      </c>
      <c r="L168" s="17" t="str">
        <f>IF(B168="","",TRIM(IF(ISNA(MATCH(B168,'Registru recepții'!$B$5:$B$504,0)),"PV inexistent în registru. ",IF(AND(INDEX('Registru recepții'!$D$5:$D$504,MATCH(B168,'Registru recepții'!$B$5:$B$504,0))="De suspendare a recepției",ISNUMBER(I168),I168-INDEX('Registru recepții'!$C$5:$C$504,MATCH(B168,'Registru recepții'!$B$5:$B$504,0))&gt;90),"Termenul de remediere depășește 90 de zile de la suspendare (HG 343/2017, art. 17). ",""))&amp;IF(F168="","Alege gravitatea. ","")&amp;IF(G168="","Scrie măsura de remediere. ","")&amp;IF(NOT(ISNUMBER(I168)),"Stabilește termenul de remediere. ","")&amp;IF(K168="Termen depășit","Termenul a trecut și defectul nu e remediat. ","")))</f>
        <v/>
      </c>
      <c r="M168" s="1" t="str">
        <f t="shared" si="5"/>
        <v/>
      </c>
    </row>
    <row r="169" spans="2:13" x14ac:dyDescent="0.2">
      <c r="B169" s="12"/>
      <c r="C169" s="13" t="str">
        <f>IF(B169="","",COUNTIF($B$5:B169,B169))</f>
        <v/>
      </c>
      <c r="D169" s="14"/>
      <c r="E169" s="14"/>
      <c r="F169" s="15"/>
      <c r="G169" s="14"/>
      <c r="H169" s="14"/>
      <c r="I169" s="16"/>
      <c r="J169" s="16"/>
      <c r="K169" s="13" t="str">
        <f t="shared" si="4"/>
        <v/>
      </c>
      <c r="L169" s="17" t="str">
        <f>IF(B169="","",TRIM(IF(ISNA(MATCH(B169,'Registru recepții'!$B$5:$B$504,0)),"PV inexistent în registru. ",IF(AND(INDEX('Registru recepții'!$D$5:$D$504,MATCH(B169,'Registru recepții'!$B$5:$B$504,0))="De suspendare a recepției",ISNUMBER(I169),I169-INDEX('Registru recepții'!$C$5:$C$504,MATCH(B169,'Registru recepții'!$B$5:$B$504,0))&gt;90),"Termenul de remediere depășește 90 de zile de la suspendare (HG 343/2017, art. 17). ",""))&amp;IF(F169="","Alege gravitatea. ","")&amp;IF(G169="","Scrie măsura de remediere. ","")&amp;IF(NOT(ISNUMBER(I169)),"Stabilește termenul de remediere. ","")&amp;IF(K169="Termen depășit","Termenul a trecut și defectul nu e remediat. ","")))</f>
        <v/>
      </c>
      <c r="M169" s="1" t="str">
        <f t="shared" si="5"/>
        <v/>
      </c>
    </row>
    <row r="170" spans="2:13" x14ac:dyDescent="0.2">
      <c r="B170" s="12"/>
      <c r="C170" s="13" t="str">
        <f>IF(B170="","",COUNTIF($B$5:B170,B170))</f>
        <v/>
      </c>
      <c r="D170" s="14"/>
      <c r="E170" s="14"/>
      <c r="F170" s="15"/>
      <c r="G170" s="14"/>
      <c r="H170" s="14"/>
      <c r="I170" s="16"/>
      <c r="J170" s="16"/>
      <c r="K170" s="13" t="str">
        <f t="shared" si="4"/>
        <v/>
      </c>
      <c r="L170" s="17" t="str">
        <f>IF(B170="","",TRIM(IF(ISNA(MATCH(B170,'Registru recepții'!$B$5:$B$504,0)),"PV inexistent în registru. ",IF(AND(INDEX('Registru recepții'!$D$5:$D$504,MATCH(B170,'Registru recepții'!$B$5:$B$504,0))="De suspendare a recepției",ISNUMBER(I170),I170-INDEX('Registru recepții'!$C$5:$C$504,MATCH(B170,'Registru recepții'!$B$5:$B$504,0))&gt;90),"Termenul de remediere depășește 90 de zile de la suspendare (HG 343/2017, art. 17). ",""))&amp;IF(F170="","Alege gravitatea. ","")&amp;IF(G170="","Scrie măsura de remediere. ","")&amp;IF(NOT(ISNUMBER(I170)),"Stabilește termenul de remediere. ","")&amp;IF(K170="Termen depășit","Termenul a trecut și defectul nu e remediat. ","")))</f>
        <v/>
      </c>
      <c r="M170" s="1" t="str">
        <f t="shared" si="5"/>
        <v/>
      </c>
    </row>
    <row r="171" spans="2:13" x14ac:dyDescent="0.2">
      <c r="B171" s="12"/>
      <c r="C171" s="13" t="str">
        <f>IF(B171="","",COUNTIF($B$5:B171,B171))</f>
        <v/>
      </c>
      <c r="D171" s="14"/>
      <c r="E171" s="14"/>
      <c r="F171" s="15"/>
      <c r="G171" s="14"/>
      <c r="H171" s="14"/>
      <c r="I171" s="16"/>
      <c r="J171" s="16"/>
      <c r="K171" s="13" t="str">
        <f t="shared" si="4"/>
        <v/>
      </c>
      <c r="L171" s="17" t="str">
        <f>IF(B171="","",TRIM(IF(ISNA(MATCH(B171,'Registru recepții'!$B$5:$B$504,0)),"PV inexistent în registru. ",IF(AND(INDEX('Registru recepții'!$D$5:$D$504,MATCH(B171,'Registru recepții'!$B$5:$B$504,0))="De suspendare a recepției",ISNUMBER(I171),I171-INDEX('Registru recepții'!$C$5:$C$504,MATCH(B171,'Registru recepții'!$B$5:$B$504,0))&gt;90),"Termenul de remediere depășește 90 de zile de la suspendare (HG 343/2017, art. 17). ",""))&amp;IF(F171="","Alege gravitatea. ","")&amp;IF(G171="","Scrie măsura de remediere. ","")&amp;IF(NOT(ISNUMBER(I171)),"Stabilește termenul de remediere. ","")&amp;IF(K171="Termen depășit","Termenul a trecut și defectul nu e remediat. ","")))</f>
        <v/>
      </c>
      <c r="M171" s="1" t="str">
        <f t="shared" si="5"/>
        <v/>
      </c>
    </row>
    <row r="172" spans="2:13" x14ac:dyDescent="0.2">
      <c r="B172" s="12"/>
      <c r="C172" s="13" t="str">
        <f>IF(B172="","",COUNTIF($B$5:B172,B172))</f>
        <v/>
      </c>
      <c r="D172" s="14"/>
      <c r="E172" s="14"/>
      <c r="F172" s="15"/>
      <c r="G172" s="14"/>
      <c r="H172" s="14"/>
      <c r="I172" s="16"/>
      <c r="J172" s="16"/>
      <c r="K172" s="13" t="str">
        <f t="shared" si="4"/>
        <v/>
      </c>
      <c r="L172" s="17" t="str">
        <f>IF(B172="","",TRIM(IF(ISNA(MATCH(B172,'Registru recepții'!$B$5:$B$504,0)),"PV inexistent în registru. ",IF(AND(INDEX('Registru recepții'!$D$5:$D$504,MATCH(B172,'Registru recepții'!$B$5:$B$504,0))="De suspendare a recepției",ISNUMBER(I172),I172-INDEX('Registru recepții'!$C$5:$C$504,MATCH(B172,'Registru recepții'!$B$5:$B$504,0))&gt;90),"Termenul de remediere depășește 90 de zile de la suspendare (HG 343/2017, art. 17). ",""))&amp;IF(F172="","Alege gravitatea. ","")&amp;IF(G172="","Scrie măsura de remediere. ","")&amp;IF(NOT(ISNUMBER(I172)),"Stabilește termenul de remediere. ","")&amp;IF(K172="Termen depășit","Termenul a trecut și defectul nu e remediat. ","")))</f>
        <v/>
      </c>
      <c r="M172" s="1" t="str">
        <f t="shared" si="5"/>
        <v/>
      </c>
    </row>
    <row r="173" spans="2:13" x14ac:dyDescent="0.2">
      <c r="B173" s="12"/>
      <c r="C173" s="13" t="str">
        <f>IF(B173="","",COUNTIF($B$5:B173,B173))</f>
        <v/>
      </c>
      <c r="D173" s="14"/>
      <c r="E173" s="14"/>
      <c r="F173" s="15"/>
      <c r="G173" s="14"/>
      <c r="H173" s="14"/>
      <c r="I173" s="16"/>
      <c r="J173" s="16"/>
      <c r="K173" s="13" t="str">
        <f t="shared" si="4"/>
        <v/>
      </c>
      <c r="L173" s="17" t="str">
        <f>IF(B173="","",TRIM(IF(ISNA(MATCH(B173,'Registru recepții'!$B$5:$B$504,0)),"PV inexistent în registru. ",IF(AND(INDEX('Registru recepții'!$D$5:$D$504,MATCH(B173,'Registru recepții'!$B$5:$B$504,0))="De suspendare a recepției",ISNUMBER(I173),I173-INDEX('Registru recepții'!$C$5:$C$504,MATCH(B173,'Registru recepții'!$B$5:$B$504,0))&gt;90),"Termenul de remediere depășește 90 de zile de la suspendare (HG 343/2017, art. 17). ",""))&amp;IF(F173="","Alege gravitatea. ","")&amp;IF(G173="","Scrie măsura de remediere. ","")&amp;IF(NOT(ISNUMBER(I173)),"Stabilește termenul de remediere. ","")&amp;IF(K173="Termen depășit","Termenul a trecut și defectul nu e remediat. ","")))</f>
        <v/>
      </c>
      <c r="M173" s="1" t="str">
        <f t="shared" si="5"/>
        <v/>
      </c>
    </row>
    <row r="174" spans="2:13" x14ac:dyDescent="0.2">
      <c r="B174" s="12"/>
      <c r="C174" s="13" t="str">
        <f>IF(B174="","",COUNTIF($B$5:B174,B174))</f>
        <v/>
      </c>
      <c r="D174" s="14"/>
      <c r="E174" s="14"/>
      <c r="F174" s="15"/>
      <c r="G174" s="14"/>
      <c r="H174" s="14"/>
      <c r="I174" s="16"/>
      <c r="J174" s="16"/>
      <c r="K174" s="13" t="str">
        <f t="shared" si="4"/>
        <v/>
      </c>
      <c r="L174" s="17" t="str">
        <f>IF(B174="","",TRIM(IF(ISNA(MATCH(B174,'Registru recepții'!$B$5:$B$504,0)),"PV inexistent în registru. ",IF(AND(INDEX('Registru recepții'!$D$5:$D$504,MATCH(B174,'Registru recepții'!$B$5:$B$504,0))="De suspendare a recepției",ISNUMBER(I174),I174-INDEX('Registru recepții'!$C$5:$C$504,MATCH(B174,'Registru recepții'!$B$5:$B$504,0))&gt;90),"Termenul de remediere depășește 90 de zile de la suspendare (HG 343/2017, art. 17). ",""))&amp;IF(F174="","Alege gravitatea. ","")&amp;IF(G174="","Scrie măsura de remediere. ","")&amp;IF(NOT(ISNUMBER(I174)),"Stabilește termenul de remediere. ","")&amp;IF(K174="Termen depășit","Termenul a trecut și defectul nu e remediat. ","")))</f>
        <v/>
      </c>
      <c r="M174" s="1" t="str">
        <f t="shared" si="5"/>
        <v/>
      </c>
    </row>
    <row r="175" spans="2:13" x14ac:dyDescent="0.2">
      <c r="B175" s="12"/>
      <c r="C175" s="13" t="str">
        <f>IF(B175="","",COUNTIF($B$5:B175,B175))</f>
        <v/>
      </c>
      <c r="D175" s="14"/>
      <c r="E175" s="14"/>
      <c r="F175" s="15"/>
      <c r="G175" s="14"/>
      <c r="H175" s="14"/>
      <c r="I175" s="16"/>
      <c r="J175" s="16"/>
      <c r="K175" s="13" t="str">
        <f t="shared" si="4"/>
        <v/>
      </c>
      <c r="L175" s="17" t="str">
        <f>IF(B175="","",TRIM(IF(ISNA(MATCH(B175,'Registru recepții'!$B$5:$B$504,0)),"PV inexistent în registru. ",IF(AND(INDEX('Registru recepții'!$D$5:$D$504,MATCH(B175,'Registru recepții'!$B$5:$B$504,0))="De suspendare a recepției",ISNUMBER(I175),I175-INDEX('Registru recepții'!$C$5:$C$504,MATCH(B175,'Registru recepții'!$B$5:$B$504,0))&gt;90),"Termenul de remediere depășește 90 de zile de la suspendare (HG 343/2017, art. 17). ",""))&amp;IF(F175="","Alege gravitatea. ","")&amp;IF(G175="","Scrie măsura de remediere. ","")&amp;IF(NOT(ISNUMBER(I175)),"Stabilește termenul de remediere. ","")&amp;IF(K175="Termen depășit","Termenul a trecut și defectul nu e remediat. ","")))</f>
        <v/>
      </c>
      <c r="M175" s="1" t="str">
        <f t="shared" si="5"/>
        <v/>
      </c>
    </row>
    <row r="176" spans="2:13" x14ac:dyDescent="0.2">
      <c r="B176" s="12"/>
      <c r="C176" s="13" t="str">
        <f>IF(B176="","",COUNTIF($B$5:B176,B176))</f>
        <v/>
      </c>
      <c r="D176" s="14"/>
      <c r="E176" s="14"/>
      <c r="F176" s="15"/>
      <c r="G176" s="14"/>
      <c r="H176" s="14"/>
      <c r="I176" s="16"/>
      <c r="J176" s="16"/>
      <c r="K176" s="13" t="str">
        <f t="shared" si="4"/>
        <v/>
      </c>
      <c r="L176" s="17" t="str">
        <f>IF(B176="","",TRIM(IF(ISNA(MATCH(B176,'Registru recepții'!$B$5:$B$504,0)),"PV inexistent în registru. ",IF(AND(INDEX('Registru recepții'!$D$5:$D$504,MATCH(B176,'Registru recepții'!$B$5:$B$504,0))="De suspendare a recepției",ISNUMBER(I176),I176-INDEX('Registru recepții'!$C$5:$C$504,MATCH(B176,'Registru recepții'!$B$5:$B$504,0))&gt;90),"Termenul de remediere depășește 90 de zile de la suspendare (HG 343/2017, art. 17). ",""))&amp;IF(F176="","Alege gravitatea. ","")&amp;IF(G176="","Scrie măsura de remediere. ","")&amp;IF(NOT(ISNUMBER(I176)),"Stabilește termenul de remediere. ","")&amp;IF(K176="Termen depășit","Termenul a trecut și defectul nu e remediat. ","")))</f>
        <v/>
      </c>
      <c r="M176" s="1" t="str">
        <f t="shared" si="5"/>
        <v/>
      </c>
    </row>
    <row r="177" spans="2:13" x14ac:dyDescent="0.2">
      <c r="B177" s="12"/>
      <c r="C177" s="13" t="str">
        <f>IF(B177="","",COUNTIF($B$5:B177,B177))</f>
        <v/>
      </c>
      <c r="D177" s="14"/>
      <c r="E177" s="14"/>
      <c r="F177" s="15"/>
      <c r="G177" s="14"/>
      <c r="H177" s="14"/>
      <c r="I177" s="16"/>
      <c r="J177" s="16"/>
      <c r="K177" s="13" t="str">
        <f t="shared" si="4"/>
        <v/>
      </c>
      <c r="L177" s="17" t="str">
        <f>IF(B177="","",TRIM(IF(ISNA(MATCH(B177,'Registru recepții'!$B$5:$B$504,0)),"PV inexistent în registru. ",IF(AND(INDEX('Registru recepții'!$D$5:$D$504,MATCH(B177,'Registru recepții'!$B$5:$B$504,0))="De suspendare a recepției",ISNUMBER(I177),I177-INDEX('Registru recepții'!$C$5:$C$504,MATCH(B177,'Registru recepții'!$B$5:$B$504,0))&gt;90),"Termenul de remediere depășește 90 de zile de la suspendare (HG 343/2017, art. 17). ",""))&amp;IF(F177="","Alege gravitatea. ","")&amp;IF(G177="","Scrie măsura de remediere. ","")&amp;IF(NOT(ISNUMBER(I177)),"Stabilește termenul de remediere. ","")&amp;IF(K177="Termen depășit","Termenul a trecut și defectul nu e remediat. ","")))</f>
        <v/>
      </c>
      <c r="M177" s="1" t="str">
        <f t="shared" si="5"/>
        <v/>
      </c>
    </row>
    <row r="178" spans="2:13" x14ac:dyDescent="0.2">
      <c r="B178" s="12"/>
      <c r="C178" s="13" t="str">
        <f>IF(B178="","",COUNTIF($B$5:B178,B178))</f>
        <v/>
      </c>
      <c r="D178" s="14"/>
      <c r="E178" s="14"/>
      <c r="F178" s="15"/>
      <c r="G178" s="14"/>
      <c r="H178" s="14"/>
      <c r="I178" s="16"/>
      <c r="J178" s="16"/>
      <c r="K178" s="13" t="str">
        <f t="shared" si="4"/>
        <v/>
      </c>
      <c r="L178" s="17" t="str">
        <f>IF(B178="","",TRIM(IF(ISNA(MATCH(B178,'Registru recepții'!$B$5:$B$504,0)),"PV inexistent în registru. ",IF(AND(INDEX('Registru recepții'!$D$5:$D$504,MATCH(B178,'Registru recepții'!$B$5:$B$504,0))="De suspendare a recepției",ISNUMBER(I178),I178-INDEX('Registru recepții'!$C$5:$C$504,MATCH(B178,'Registru recepții'!$B$5:$B$504,0))&gt;90),"Termenul de remediere depășește 90 de zile de la suspendare (HG 343/2017, art. 17). ",""))&amp;IF(F178="","Alege gravitatea. ","")&amp;IF(G178="","Scrie măsura de remediere. ","")&amp;IF(NOT(ISNUMBER(I178)),"Stabilește termenul de remediere. ","")&amp;IF(K178="Termen depășit","Termenul a trecut și defectul nu e remediat. ","")))</f>
        <v/>
      </c>
      <c r="M178" s="1" t="str">
        <f t="shared" si="5"/>
        <v/>
      </c>
    </row>
    <row r="179" spans="2:13" x14ac:dyDescent="0.2">
      <c r="B179" s="12"/>
      <c r="C179" s="13" t="str">
        <f>IF(B179="","",COUNTIF($B$5:B179,B179))</f>
        <v/>
      </c>
      <c r="D179" s="14"/>
      <c r="E179" s="14"/>
      <c r="F179" s="15"/>
      <c r="G179" s="14"/>
      <c r="H179" s="14"/>
      <c r="I179" s="16"/>
      <c r="J179" s="16"/>
      <c r="K179" s="13" t="str">
        <f t="shared" si="4"/>
        <v/>
      </c>
      <c r="L179" s="17" t="str">
        <f>IF(B179="","",TRIM(IF(ISNA(MATCH(B179,'Registru recepții'!$B$5:$B$504,0)),"PV inexistent în registru. ",IF(AND(INDEX('Registru recepții'!$D$5:$D$504,MATCH(B179,'Registru recepții'!$B$5:$B$504,0))="De suspendare a recepției",ISNUMBER(I179),I179-INDEX('Registru recepții'!$C$5:$C$504,MATCH(B179,'Registru recepții'!$B$5:$B$504,0))&gt;90),"Termenul de remediere depășește 90 de zile de la suspendare (HG 343/2017, art. 17). ",""))&amp;IF(F179="","Alege gravitatea. ","")&amp;IF(G179="","Scrie măsura de remediere. ","")&amp;IF(NOT(ISNUMBER(I179)),"Stabilește termenul de remediere. ","")&amp;IF(K179="Termen depășit","Termenul a trecut și defectul nu e remediat. ","")))</f>
        <v/>
      </c>
      <c r="M179" s="1" t="str">
        <f t="shared" si="5"/>
        <v/>
      </c>
    </row>
    <row r="180" spans="2:13" x14ac:dyDescent="0.2">
      <c r="B180" s="12"/>
      <c r="C180" s="13" t="str">
        <f>IF(B180="","",COUNTIF($B$5:B180,B180))</f>
        <v/>
      </c>
      <c r="D180" s="14"/>
      <c r="E180" s="14"/>
      <c r="F180" s="15"/>
      <c r="G180" s="14"/>
      <c r="H180" s="14"/>
      <c r="I180" s="16"/>
      <c r="J180" s="16"/>
      <c r="K180" s="13" t="str">
        <f t="shared" si="4"/>
        <v/>
      </c>
      <c r="L180" s="17" t="str">
        <f>IF(B180="","",TRIM(IF(ISNA(MATCH(B180,'Registru recepții'!$B$5:$B$504,0)),"PV inexistent în registru. ",IF(AND(INDEX('Registru recepții'!$D$5:$D$504,MATCH(B180,'Registru recepții'!$B$5:$B$504,0))="De suspendare a recepției",ISNUMBER(I180),I180-INDEX('Registru recepții'!$C$5:$C$504,MATCH(B180,'Registru recepții'!$B$5:$B$504,0))&gt;90),"Termenul de remediere depășește 90 de zile de la suspendare (HG 343/2017, art. 17). ",""))&amp;IF(F180="","Alege gravitatea. ","")&amp;IF(G180="","Scrie măsura de remediere. ","")&amp;IF(NOT(ISNUMBER(I180)),"Stabilește termenul de remediere. ","")&amp;IF(K180="Termen depășit","Termenul a trecut și defectul nu e remediat. ","")))</f>
        <v/>
      </c>
      <c r="M180" s="1" t="str">
        <f t="shared" si="5"/>
        <v/>
      </c>
    </row>
    <row r="181" spans="2:13" x14ac:dyDescent="0.2">
      <c r="B181" s="12"/>
      <c r="C181" s="13" t="str">
        <f>IF(B181="","",COUNTIF($B$5:B181,B181))</f>
        <v/>
      </c>
      <c r="D181" s="14"/>
      <c r="E181" s="14"/>
      <c r="F181" s="15"/>
      <c r="G181" s="14"/>
      <c r="H181" s="14"/>
      <c r="I181" s="16"/>
      <c r="J181" s="16"/>
      <c r="K181" s="13" t="str">
        <f t="shared" si="4"/>
        <v/>
      </c>
      <c r="L181" s="17" t="str">
        <f>IF(B181="","",TRIM(IF(ISNA(MATCH(B181,'Registru recepții'!$B$5:$B$504,0)),"PV inexistent în registru. ",IF(AND(INDEX('Registru recepții'!$D$5:$D$504,MATCH(B181,'Registru recepții'!$B$5:$B$504,0))="De suspendare a recepției",ISNUMBER(I181),I181-INDEX('Registru recepții'!$C$5:$C$504,MATCH(B181,'Registru recepții'!$B$5:$B$504,0))&gt;90),"Termenul de remediere depășește 90 de zile de la suspendare (HG 343/2017, art. 17). ",""))&amp;IF(F181="","Alege gravitatea. ","")&amp;IF(G181="","Scrie măsura de remediere. ","")&amp;IF(NOT(ISNUMBER(I181)),"Stabilește termenul de remediere. ","")&amp;IF(K181="Termen depășit","Termenul a trecut și defectul nu e remediat. ","")))</f>
        <v/>
      </c>
      <c r="M181" s="1" t="str">
        <f t="shared" si="5"/>
        <v/>
      </c>
    </row>
    <row r="182" spans="2:13" x14ac:dyDescent="0.2">
      <c r="B182" s="12"/>
      <c r="C182" s="13" t="str">
        <f>IF(B182="","",COUNTIF($B$5:B182,B182))</f>
        <v/>
      </c>
      <c r="D182" s="14"/>
      <c r="E182" s="14"/>
      <c r="F182" s="15"/>
      <c r="G182" s="14"/>
      <c r="H182" s="14"/>
      <c r="I182" s="16"/>
      <c r="J182" s="16"/>
      <c r="K182" s="13" t="str">
        <f t="shared" si="4"/>
        <v/>
      </c>
      <c r="L182" s="17" t="str">
        <f>IF(B182="","",TRIM(IF(ISNA(MATCH(B182,'Registru recepții'!$B$5:$B$504,0)),"PV inexistent în registru. ",IF(AND(INDEX('Registru recepții'!$D$5:$D$504,MATCH(B182,'Registru recepții'!$B$5:$B$504,0))="De suspendare a recepției",ISNUMBER(I182),I182-INDEX('Registru recepții'!$C$5:$C$504,MATCH(B182,'Registru recepții'!$B$5:$B$504,0))&gt;90),"Termenul de remediere depășește 90 de zile de la suspendare (HG 343/2017, art. 17). ",""))&amp;IF(F182="","Alege gravitatea. ","")&amp;IF(G182="","Scrie măsura de remediere. ","")&amp;IF(NOT(ISNUMBER(I182)),"Stabilește termenul de remediere. ","")&amp;IF(K182="Termen depășit","Termenul a trecut și defectul nu e remediat. ","")))</f>
        <v/>
      </c>
      <c r="M182" s="1" t="str">
        <f t="shared" si="5"/>
        <v/>
      </c>
    </row>
    <row r="183" spans="2:13" x14ac:dyDescent="0.2">
      <c r="B183" s="12"/>
      <c r="C183" s="13" t="str">
        <f>IF(B183="","",COUNTIF($B$5:B183,B183))</f>
        <v/>
      </c>
      <c r="D183" s="14"/>
      <c r="E183" s="14"/>
      <c r="F183" s="15"/>
      <c r="G183" s="14"/>
      <c r="H183" s="14"/>
      <c r="I183" s="16"/>
      <c r="J183" s="16"/>
      <c r="K183" s="13" t="str">
        <f t="shared" si="4"/>
        <v/>
      </c>
      <c r="L183" s="17" t="str">
        <f>IF(B183="","",TRIM(IF(ISNA(MATCH(B183,'Registru recepții'!$B$5:$B$504,0)),"PV inexistent în registru. ",IF(AND(INDEX('Registru recepții'!$D$5:$D$504,MATCH(B183,'Registru recepții'!$B$5:$B$504,0))="De suspendare a recepției",ISNUMBER(I183),I183-INDEX('Registru recepții'!$C$5:$C$504,MATCH(B183,'Registru recepții'!$B$5:$B$504,0))&gt;90),"Termenul de remediere depășește 90 de zile de la suspendare (HG 343/2017, art. 17). ",""))&amp;IF(F183="","Alege gravitatea. ","")&amp;IF(G183="","Scrie măsura de remediere. ","")&amp;IF(NOT(ISNUMBER(I183)),"Stabilește termenul de remediere. ","")&amp;IF(K183="Termen depășit","Termenul a trecut și defectul nu e remediat. ","")))</f>
        <v/>
      </c>
      <c r="M183" s="1" t="str">
        <f t="shared" si="5"/>
        <v/>
      </c>
    </row>
    <row r="184" spans="2:13" x14ac:dyDescent="0.2">
      <c r="B184" s="12"/>
      <c r="C184" s="13" t="str">
        <f>IF(B184="","",COUNTIF($B$5:B184,B184))</f>
        <v/>
      </c>
      <c r="D184" s="14"/>
      <c r="E184" s="14"/>
      <c r="F184" s="15"/>
      <c r="G184" s="14"/>
      <c r="H184" s="14"/>
      <c r="I184" s="16"/>
      <c r="J184" s="16"/>
      <c r="K184" s="13" t="str">
        <f t="shared" si="4"/>
        <v/>
      </c>
      <c r="L184" s="17" t="str">
        <f>IF(B184="","",TRIM(IF(ISNA(MATCH(B184,'Registru recepții'!$B$5:$B$504,0)),"PV inexistent în registru. ",IF(AND(INDEX('Registru recepții'!$D$5:$D$504,MATCH(B184,'Registru recepții'!$B$5:$B$504,0))="De suspendare a recepției",ISNUMBER(I184),I184-INDEX('Registru recepții'!$C$5:$C$504,MATCH(B184,'Registru recepții'!$B$5:$B$504,0))&gt;90),"Termenul de remediere depășește 90 de zile de la suspendare (HG 343/2017, art. 17). ",""))&amp;IF(F184="","Alege gravitatea. ","")&amp;IF(G184="","Scrie măsura de remediere. ","")&amp;IF(NOT(ISNUMBER(I184)),"Stabilește termenul de remediere. ","")&amp;IF(K184="Termen depășit","Termenul a trecut și defectul nu e remediat. ","")))</f>
        <v/>
      </c>
      <c r="M184" s="1" t="str">
        <f t="shared" si="5"/>
        <v/>
      </c>
    </row>
    <row r="185" spans="2:13" x14ac:dyDescent="0.2">
      <c r="B185" s="12"/>
      <c r="C185" s="13" t="str">
        <f>IF(B185="","",COUNTIF($B$5:B185,B185))</f>
        <v/>
      </c>
      <c r="D185" s="14"/>
      <c r="E185" s="14"/>
      <c r="F185" s="15"/>
      <c r="G185" s="14"/>
      <c r="H185" s="14"/>
      <c r="I185" s="16"/>
      <c r="J185" s="16"/>
      <c r="K185" s="13" t="str">
        <f t="shared" si="4"/>
        <v/>
      </c>
      <c r="L185" s="17" t="str">
        <f>IF(B185="","",TRIM(IF(ISNA(MATCH(B185,'Registru recepții'!$B$5:$B$504,0)),"PV inexistent în registru. ",IF(AND(INDEX('Registru recepții'!$D$5:$D$504,MATCH(B185,'Registru recepții'!$B$5:$B$504,0))="De suspendare a recepției",ISNUMBER(I185),I185-INDEX('Registru recepții'!$C$5:$C$504,MATCH(B185,'Registru recepții'!$B$5:$B$504,0))&gt;90),"Termenul de remediere depășește 90 de zile de la suspendare (HG 343/2017, art. 17). ",""))&amp;IF(F185="","Alege gravitatea. ","")&amp;IF(G185="","Scrie măsura de remediere. ","")&amp;IF(NOT(ISNUMBER(I185)),"Stabilește termenul de remediere. ","")&amp;IF(K185="Termen depășit","Termenul a trecut și defectul nu e remediat. ","")))</f>
        <v/>
      </c>
      <c r="M185" s="1" t="str">
        <f t="shared" si="5"/>
        <v/>
      </c>
    </row>
    <row r="186" spans="2:13" x14ac:dyDescent="0.2">
      <c r="B186" s="12"/>
      <c r="C186" s="13" t="str">
        <f>IF(B186="","",COUNTIF($B$5:B186,B186))</f>
        <v/>
      </c>
      <c r="D186" s="14"/>
      <c r="E186" s="14"/>
      <c r="F186" s="15"/>
      <c r="G186" s="14"/>
      <c r="H186" s="14"/>
      <c r="I186" s="16"/>
      <c r="J186" s="16"/>
      <c r="K186" s="13" t="str">
        <f t="shared" si="4"/>
        <v/>
      </c>
      <c r="L186" s="17" t="str">
        <f>IF(B186="","",TRIM(IF(ISNA(MATCH(B186,'Registru recepții'!$B$5:$B$504,0)),"PV inexistent în registru. ",IF(AND(INDEX('Registru recepții'!$D$5:$D$504,MATCH(B186,'Registru recepții'!$B$5:$B$504,0))="De suspendare a recepției",ISNUMBER(I186),I186-INDEX('Registru recepții'!$C$5:$C$504,MATCH(B186,'Registru recepții'!$B$5:$B$504,0))&gt;90),"Termenul de remediere depășește 90 de zile de la suspendare (HG 343/2017, art. 17). ",""))&amp;IF(F186="","Alege gravitatea. ","")&amp;IF(G186="","Scrie măsura de remediere. ","")&amp;IF(NOT(ISNUMBER(I186)),"Stabilește termenul de remediere. ","")&amp;IF(K186="Termen depășit","Termenul a trecut și defectul nu e remediat. ","")))</f>
        <v/>
      </c>
      <c r="M186" s="1" t="str">
        <f t="shared" si="5"/>
        <v/>
      </c>
    </row>
    <row r="187" spans="2:13" x14ac:dyDescent="0.2">
      <c r="B187" s="12"/>
      <c r="C187" s="13" t="str">
        <f>IF(B187="","",COUNTIF($B$5:B187,B187))</f>
        <v/>
      </c>
      <c r="D187" s="14"/>
      <c r="E187" s="14"/>
      <c r="F187" s="15"/>
      <c r="G187" s="14"/>
      <c r="H187" s="14"/>
      <c r="I187" s="16"/>
      <c r="J187" s="16"/>
      <c r="K187" s="13" t="str">
        <f t="shared" si="4"/>
        <v/>
      </c>
      <c r="L187" s="17" t="str">
        <f>IF(B187="","",TRIM(IF(ISNA(MATCH(B187,'Registru recepții'!$B$5:$B$504,0)),"PV inexistent în registru. ",IF(AND(INDEX('Registru recepții'!$D$5:$D$504,MATCH(B187,'Registru recepții'!$B$5:$B$504,0))="De suspendare a recepției",ISNUMBER(I187),I187-INDEX('Registru recepții'!$C$5:$C$504,MATCH(B187,'Registru recepții'!$B$5:$B$504,0))&gt;90),"Termenul de remediere depășește 90 de zile de la suspendare (HG 343/2017, art. 17). ",""))&amp;IF(F187="","Alege gravitatea. ","")&amp;IF(G187="","Scrie măsura de remediere. ","")&amp;IF(NOT(ISNUMBER(I187)),"Stabilește termenul de remediere. ","")&amp;IF(K187="Termen depășit","Termenul a trecut și defectul nu e remediat. ","")))</f>
        <v/>
      </c>
      <c r="M187" s="1" t="str">
        <f t="shared" si="5"/>
        <v/>
      </c>
    </row>
    <row r="188" spans="2:13" x14ac:dyDescent="0.2">
      <c r="B188" s="12"/>
      <c r="C188" s="13" t="str">
        <f>IF(B188="","",COUNTIF($B$5:B188,B188))</f>
        <v/>
      </c>
      <c r="D188" s="14"/>
      <c r="E188" s="14"/>
      <c r="F188" s="15"/>
      <c r="G188" s="14"/>
      <c r="H188" s="14"/>
      <c r="I188" s="16"/>
      <c r="J188" s="16"/>
      <c r="K188" s="13" t="str">
        <f t="shared" si="4"/>
        <v/>
      </c>
      <c r="L188" s="17" t="str">
        <f>IF(B188="","",TRIM(IF(ISNA(MATCH(B188,'Registru recepții'!$B$5:$B$504,0)),"PV inexistent în registru. ",IF(AND(INDEX('Registru recepții'!$D$5:$D$504,MATCH(B188,'Registru recepții'!$B$5:$B$504,0))="De suspendare a recepției",ISNUMBER(I188),I188-INDEX('Registru recepții'!$C$5:$C$504,MATCH(B188,'Registru recepții'!$B$5:$B$504,0))&gt;90),"Termenul de remediere depășește 90 de zile de la suspendare (HG 343/2017, art. 17). ",""))&amp;IF(F188="","Alege gravitatea. ","")&amp;IF(G188="","Scrie măsura de remediere. ","")&amp;IF(NOT(ISNUMBER(I188)),"Stabilește termenul de remediere. ","")&amp;IF(K188="Termen depășit","Termenul a trecut și defectul nu e remediat. ","")))</f>
        <v/>
      </c>
      <c r="M188" s="1" t="str">
        <f t="shared" si="5"/>
        <v/>
      </c>
    </row>
    <row r="189" spans="2:13" x14ac:dyDescent="0.2">
      <c r="B189" s="12"/>
      <c r="C189" s="13" t="str">
        <f>IF(B189="","",COUNTIF($B$5:B189,B189))</f>
        <v/>
      </c>
      <c r="D189" s="14"/>
      <c r="E189" s="14"/>
      <c r="F189" s="15"/>
      <c r="G189" s="14"/>
      <c r="H189" s="14"/>
      <c r="I189" s="16"/>
      <c r="J189" s="16"/>
      <c r="K189" s="13" t="str">
        <f t="shared" si="4"/>
        <v/>
      </c>
      <c r="L189" s="17" t="str">
        <f>IF(B189="","",TRIM(IF(ISNA(MATCH(B189,'Registru recepții'!$B$5:$B$504,0)),"PV inexistent în registru. ",IF(AND(INDEX('Registru recepții'!$D$5:$D$504,MATCH(B189,'Registru recepții'!$B$5:$B$504,0))="De suspendare a recepției",ISNUMBER(I189),I189-INDEX('Registru recepții'!$C$5:$C$504,MATCH(B189,'Registru recepții'!$B$5:$B$504,0))&gt;90),"Termenul de remediere depășește 90 de zile de la suspendare (HG 343/2017, art. 17). ",""))&amp;IF(F189="","Alege gravitatea. ","")&amp;IF(G189="","Scrie măsura de remediere. ","")&amp;IF(NOT(ISNUMBER(I189)),"Stabilește termenul de remediere. ","")&amp;IF(K189="Termen depășit","Termenul a trecut și defectul nu e remediat. ","")))</f>
        <v/>
      </c>
      <c r="M189" s="1" t="str">
        <f t="shared" si="5"/>
        <v/>
      </c>
    </row>
    <row r="190" spans="2:13" x14ac:dyDescent="0.2">
      <c r="B190" s="12"/>
      <c r="C190" s="13" t="str">
        <f>IF(B190="","",COUNTIF($B$5:B190,B190))</f>
        <v/>
      </c>
      <c r="D190" s="14"/>
      <c r="E190" s="14"/>
      <c r="F190" s="15"/>
      <c r="G190" s="14"/>
      <c r="H190" s="14"/>
      <c r="I190" s="16"/>
      <c r="J190" s="16"/>
      <c r="K190" s="13" t="str">
        <f t="shared" si="4"/>
        <v/>
      </c>
      <c r="L190" s="17" t="str">
        <f>IF(B190="","",TRIM(IF(ISNA(MATCH(B190,'Registru recepții'!$B$5:$B$504,0)),"PV inexistent în registru. ",IF(AND(INDEX('Registru recepții'!$D$5:$D$504,MATCH(B190,'Registru recepții'!$B$5:$B$504,0))="De suspendare a recepției",ISNUMBER(I190),I190-INDEX('Registru recepții'!$C$5:$C$504,MATCH(B190,'Registru recepții'!$B$5:$B$504,0))&gt;90),"Termenul de remediere depășește 90 de zile de la suspendare (HG 343/2017, art. 17). ",""))&amp;IF(F190="","Alege gravitatea. ","")&amp;IF(G190="","Scrie măsura de remediere. ","")&amp;IF(NOT(ISNUMBER(I190)),"Stabilește termenul de remediere. ","")&amp;IF(K190="Termen depășit","Termenul a trecut și defectul nu e remediat. ","")))</f>
        <v/>
      </c>
      <c r="M190" s="1" t="str">
        <f t="shared" si="5"/>
        <v/>
      </c>
    </row>
    <row r="191" spans="2:13" x14ac:dyDescent="0.2">
      <c r="B191" s="12"/>
      <c r="C191" s="13" t="str">
        <f>IF(B191="","",COUNTIF($B$5:B191,B191))</f>
        <v/>
      </c>
      <c r="D191" s="14"/>
      <c r="E191" s="14"/>
      <c r="F191" s="15"/>
      <c r="G191" s="14"/>
      <c r="H191" s="14"/>
      <c r="I191" s="16"/>
      <c r="J191" s="16"/>
      <c r="K191" s="13" t="str">
        <f t="shared" si="4"/>
        <v/>
      </c>
      <c r="L191" s="17" t="str">
        <f>IF(B191="","",TRIM(IF(ISNA(MATCH(B191,'Registru recepții'!$B$5:$B$504,0)),"PV inexistent în registru. ",IF(AND(INDEX('Registru recepții'!$D$5:$D$504,MATCH(B191,'Registru recepții'!$B$5:$B$504,0))="De suspendare a recepției",ISNUMBER(I191),I191-INDEX('Registru recepții'!$C$5:$C$504,MATCH(B191,'Registru recepții'!$B$5:$B$504,0))&gt;90),"Termenul de remediere depășește 90 de zile de la suspendare (HG 343/2017, art. 17). ",""))&amp;IF(F191="","Alege gravitatea. ","")&amp;IF(G191="","Scrie măsura de remediere. ","")&amp;IF(NOT(ISNUMBER(I191)),"Stabilește termenul de remediere. ","")&amp;IF(K191="Termen depășit","Termenul a trecut și defectul nu e remediat. ","")))</f>
        <v/>
      </c>
      <c r="M191" s="1" t="str">
        <f t="shared" si="5"/>
        <v/>
      </c>
    </row>
    <row r="192" spans="2:13" x14ac:dyDescent="0.2">
      <c r="B192" s="12"/>
      <c r="C192" s="13" t="str">
        <f>IF(B192="","",COUNTIF($B$5:B192,B192))</f>
        <v/>
      </c>
      <c r="D192" s="14"/>
      <c r="E192" s="14"/>
      <c r="F192" s="15"/>
      <c r="G192" s="14"/>
      <c r="H192" s="14"/>
      <c r="I192" s="16"/>
      <c r="J192" s="16"/>
      <c r="K192" s="13" t="str">
        <f t="shared" si="4"/>
        <v/>
      </c>
      <c r="L192" s="17" t="str">
        <f>IF(B192="","",TRIM(IF(ISNA(MATCH(B192,'Registru recepții'!$B$5:$B$504,0)),"PV inexistent în registru. ",IF(AND(INDEX('Registru recepții'!$D$5:$D$504,MATCH(B192,'Registru recepții'!$B$5:$B$504,0))="De suspendare a recepției",ISNUMBER(I192),I192-INDEX('Registru recepții'!$C$5:$C$504,MATCH(B192,'Registru recepții'!$B$5:$B$504,0))&gt;90),"Termenul de remediere depășește 90 de zile de la suspendare (HG 343/2017, art. 17). ",""))&amp;IF(F192="","Alege gravitatea. ","")&amp;IF(G192="","Scrie măsura de remediere. ","")&amp;IF(NOT(ISNUMBER(I192)),"Stabilește termenul de remediere. ","")&amp;IF(K192="Termen depășit","Termenul a trecut și defectul nu e remediat. ","")))</f>
        <v/>
      </c>
      <c r="M192" s="1" t="str">
        <f t="shared" si="5"/>
        <v/>
      </c>
    </row>
    <row r="193" spans="2:13" x14ac:dyDescent="0.2">
      <c r="B193" s="12"/>
      <c r="C193" s="13" t="str">
        <f>IF(B193="","",COUNTIF($B$5:B193,B193))</f>
        <v/>
      </c>
      <c r="D193" s="14"/>
      <c r="E193" s="14"/>
      <c r="F193" s="15"/>
      <c r="G193" s="14"/>
      <c r="H193" s="14"/>
      <c r="I193" s="16"/>
      <c r="J193" s="16"/>
      <c r="K193" s="13" t="str">
        <f t="shared" si="4"/>
        <v/>
      </c>
      <c r="L193" s="17" t="str">
        <f>IF(B193="","",TRIM(IF(ISNA(MATCH(B193,'Registru recepții'!$B$5:$B$504,0)),"PV inexistent în registru. ",IF(AND(INDEX('Registru recepții'!$D$5:$D$504,MATCH(B193,'Registru recepții'!$B$5:$B$504,0))="De suspendare a recepției",ISNUMBER(I193),I193-INDEX('Registru recepții'!$C$5:$C$504,MATCH(B193,'Registru recepții'!$B$5:$B$504,0))&gt;90),"Termenul de remediere depășește 90 de zile de la suspendare (HG 343/2017, art. 17). ",""))&amp;IF(F193="","Alege gravitatea. ","")&amp;IF(G193="","Scrie măsura de remediere. ","")&amp;IF(NOT(ISNUMBER(I193)),"Stabilește termenul de remediere. ","")&amp;IF(K193="Termen depășit","Termenul a trecut și defectul nu e remediat. ","")))</f>
        <v/>
      </c>
      <c r="M193" s="1" t="str">
        <f t="shared" si="5"/>
        <v/>
      </c>
    </row>
    <row r="194" spans="2:13" x14ac:dyDescent="0.2">
      <c r="B194" s="12"/>
      <c r="C194" s="13" t="str">
        <f>IF(B194="","",COUNTIF($B$5:B194,B194))</f>
        <v/>
      </c>
      <c r="D194" s="14"/>
      <c r="E194" s="14"/>
      <c r="F194" s="15"/>
      <c r="G194" s="14"/>
      <c r="H194" s="14"/>
      <c r="I194" s="16"/>
      <c r="J194" s="16"/>
      <c r="K194" s="13" t="str">
        <f t="shared" si="4"/>
        <v/>
      </c>
      <c r="L194" s="17" t="str">
        <f>IF(B194="","",TRIM(IF(ISNA(MATCH(B194,'Registru recepții'!$B$5:$B$504,0)),"PV inexistent în registru. ",IF(AND(INDEX('Registru recepții'!$D$5:$D$504,MATCH(B194,'Registru recepții'!$B$5:$B$504,0))="De suspendare a recepției",ISNUMBER(I194),I194-INDEX('Registru recepții'!$C$5:$C$504,MATCH(B194,'Registru recepții'!$B$5:$B$504,0))&gt;90),"Termenul de remediere depășește 90 de zile de la suspendare (HG 343/2017, art. 17). ",""))&amp;IF(F194="","Alege gravitatea. ","")&amp;IF(G194="","Scrie măsura de remediere. ","")&amp;IF(NOT(ISNUMBER(I194)),"Stabilește termenul de remediere. ","")&amp;IF(K194="Termen depășit","Termenul a trecut și defectul nu e remediat. ","")))</f>
        <v/>
      </c>
      <c r="M194" s="1" t="str">
        <f t="shared" si="5"/>
        <v/>
      </c>
    </row>
    <row r="195" spans="2:13" x14ac:dyDescent="0.2">
      <c r="B195" s="12"/>
      <c r="C195" s="13" t="str">
        <f>IF(B195="","",COUNTIF($B$5:B195,B195))</f>
        <v/>
      </c>
      <c r="D195" s="14"/>
      <c r="E195" s="14"/>
      <c r="F195" s="15"/>
      <c r="G195" s="14"/>
      <c r="H195" s="14"/>
      <c r="I195" s="16"/>
      <c r="J195" s="16"/>
      <c r="K195" s="13" t="str">
        <f t="shared" si="4"/>
        <v/>
      </c>
      <c r="L195" s="17" t="str">
        <f>IF(B195="","",TRIM(IF(ISNA(MATCH(B195,'Registru recepții'!$B$5:$B$504,0)),"PV inexistent în registru. ",IF(AND(INDEX('Registru recepții'!$D$5:$D$504,MATCH(B195,'Registru recepții'!$B$5:$B$504,0))="De suspendare a recepției",ISNUMBER(I195),I195-INDEX('Registru recepții'!$C$5:$C$504,MATCH(B195,'Registru recepții'!$B$5:$B$504,0))&gt;90),"Termenul de remediere depășește 90 de zile de la suspendare (HG 343/2017, art. 17). ",""))&amp;IF(F195="","Alege gravitatea. ","")&amp;IF(G195="","Scrie măsura de remediere. ","")&amp;IF(NOT(ISNUMBER(I195)),"Stabilește termenul de remediere. ","")&amp;IF(K195="Termen depășit","Termenul a trecut și defectul nu e remediat. ","")))</f>
        <v/>
      </c>
      <c r="M195" s="1" t="str">
        <f t="shared" si="5"/>
        <v/>
      </c>
    </row>
    <row r="196" spans="2:13" x14ac:dyDescent="0.2">
      <c r="B196" s="12"/>
      <c r="C196" s="13" t="str">
        <f>IF(B196="","",COUNTIF($B$5:B196,B196))</f>
        <v/>
      </c>
      <c r="D196" s="14"/>
      <c r="E196" s="14"/>
      <c r="F196" s="15"/>
      <c r="G196" s="14"/>
      <c r="H196" s="14"/>
      <c r="I196" s="16"/>
      <c r="J196" s="16"/>
      <c r="K196" s="13" t="str">
        <f t="shared" si="4"/>
        <v/>
      </c>
      <c r="L196" s="17" t="str">
        <f>IF(B196="","",TRIM(IF(ISNA(MATCH(B196,'Registru recepții'!$B$5:$B$504,0)),"PV inexistent în registru. ",IF(AND(INDEX('Registru recepții'!$D$5:$D$504,MATCH(B196,'Registru recepții'!$B$5:$B$504,0))="De suspendare a recepției",ISNUMBER(I196),I196-INDEX('Registru recepții'!$C$5:$C$504,MATCH(B196,'Registru recepții'!$B$5:$B$504,0))&gt;90),"Termenul de remediere depășește 90 de zile de la suspendare (HG 343/2017, art. 17). ",""))&amp;IF(F196="","Alege gravitatea. ","")&amp;IF(G196="","Scrie măsura de remediere. ","")&amp;IF(NOT(ISNUMBER(I196)),"Stabilește termenul de remediere. ","")&amp;IF(K196="Termen depășit","Termenul a trecut și defectul nu e remediat. ","")))</f>
        <v/>
      </c>
      <c r="M196" s="1" t="str">
        <f t="shared" si="5"/>
        <v/>
      </c>
    </row>
    <row r="197" spans="2:13" x14ac:dyDescent="0.2">
      <c r="B197" s="12"/>
      <c r="C197" s="13" t="str">
        <f>IF(B197="","",COUNTIF($B$5:B197,B197))</f>
        <v/>
      </c>
      <c r="D197" s="14"/>
      <c r="E197" s="14"/>
      <c r="F197" s="15"/>
      <c r="G197" s="14"/>
      <c r="H197" s="14"/>
      <c r="I197" s="16"/>
      <c r="J197" s="16"/>
      <c r="K197" s="13" t="str">
        <f t="shared" ref="K197:K260" si="6">IF(B197="","",IF(ISNUMBER(J197),"Remediat",IF(AND(ISNUMBER(I197),Azi&gt;I197),"Termen depășit","Deschis")))</f>
        <v/>
      </c>
      <c r="L197" s="17" t="str">
        <f>IF(B197="","",TRIM(IF(ISNA(MATCH(B197,'Registru recepții'!$B$5:$B$504,0)),"PV inexistent în registru. ",IF(AND(INDEX('Registru recepții'!$D$5:$D$504,MATCH(B197,'Registru recepții'!$B$5:$B$504,0))="De suspendare a recepției",ISNUMBER(I197),I197-INDEX('Registru recepții'!$C$5:$C$504,MATCH(B197,'Registru recepții'!$B$5:$B$504,0))&gt;90),"Termenul de remediere depășește 90 de zile de la suspendare (HG 343/2017, art. 17). ",""))&amp;IF(F197="","Alege gravitatea. ","")&amp;IF(G197="","Scrie măsura de remediere. ","")&amp;IF(NOT(ISNUMBER(I197)),"Stabilește termenul de remediere. ","")&amp;IF(K197="Termen depășit","Termenul a trecut și defectul nu e remediat. ","")))</f>
        <v/>
      </c>
      <c r="M197" s="1" t="str">
        <f t="shared" ref="M197:M260" si="7">IF(B197="","",B197&amp;"|"&amp;C197)</f>
        <v/>
      </c>
    </row>
    <row r="198" spans="2:13" x14ac:dyDescent="0.2">
      <c r="B198" s="12"/>
      <c r="C198" s="13" t="str">
        <f>IF(B198="","",COUNTIF($B$5:B198,B198))</f>
        <v/>
      </c>
      <c r="D198" s="14"/>
      <c r="E198" s="14"/>
      <c r="F198" s="15"/>
      <c r="G198" s="14"/>
      <c r="H198" s="14"/>
      <c r="I198" s="16"/>
      <c r="J198" s="16"/>
      <c r="K198" s="13" t="str">
        <f t="shared" si="6"/>
        <v/>
      </c>
      <c r="L198" s="17" t="str">
        <f>IF(B198="","",TRIM(IF(ISNA(MATCH(B198,'Registru recepții'!$B$5:$B$504,0)),"PV inexistent în registru. ",IF(AND(INDEX('Registru recepții'!$D$5:$D$504,MATCH(B198,'Registru recepții'!$B$5:$B$504,0))="De suspendare a recepției",ISNUMBER(I198),I198-INDEX('Registru recepții'!$C$5:$C$504,MATCH(B198,'Registru recepții'!$B$5:$B$504,0))&gt;90),"Termenul de remediere depășește 90 de zile de la suspendare (HG 343/2017, art. 17). ",""))&amp;IF(F198="","Alege gravitatea. ","")&amp;IF(G198="","Scrie măsura de remediere. ","")&amp;IF(NOT(ISNUMBER(I198)),"Stabilește termenul de remediere. ","")&amp;IF(K198="Termen depășit","Termenul a trecut și defectul nu e remediat. ","")))</f>
        <v/>
      </c>
      <c r="M198" s="1" t="str">
        <f t="shared" si="7"/>
        <v/>
      </c>
    </row>
    <row r="199" spans="2:13" x14ac:dyDescent="0.2">
      <c r="B199" s="12"/>
      <c r="C199" s="13" t="str">
        <f>IF(B199="","",COUNTIF($B$5:B199,B199))</f>
        <v/>
      </c>
      <c r="D199" s="14"/>
      <c r="E199" s="14"/>
      <c r="F199" s="15"/>
      <c r="G199" s="14"/>
      <c r="H199" s="14"/>
      <c r="I199" s="16"/>
      <c r="J199" s="16"/>
      <c r="K199" s="13" t="str">
        <f t="shared" si="6"/>
        <v/>
      </c>
      <c r="L199" s="17" t="str">
        <f>IF(B199="","",TRIM(IF(ISNA(MATCH(B199,'Registru recepții'!$B$5:$B$504,0)),"PV inexistent în registru. ",IF(AND(INDEX('Registru recepții'!$D$5:$D$504,MATCH(B199,'Registru recepții'!$B$5:$B$504,0))="De suspendare a recepției",ISNUMBER(I199),I199-INDEX('Registru recepții'!$C$5:$C$504,MATCH(B199,'Registru recepții'!$B$5:$B$504,0))&gt;90),"Termenul de remediere depășește 90 de zile de la suspendare (HG 343/2017, art. 17). ",""))&amp;IF(F199="","Alege gravitatea. ","")&amp;IF(G199="","Scrie măsura de remediere. ","")&amp;IF(NOT(ISNUMBER(I199)),"Stabilește termenul de remediere. ","")&amp;IF(K199="Termen depășit","Termenul a trecut și defectul nu e remediat. ","")))</f>
        <v/>
      </c>
      <c r="M199" s="1" t="str">
        <f t="shared" si="7"/>
        <v/>
      </c>
    </row>
    <row r="200" spans="2:13" x14ac:dyDescent="0.2">
      <c r="B200" s="12"/>
      <c r="C200" s="13" t="str">
        <f>IF(B200="","",COUNTIF($B$5:B200,B200))</f>
        <v/>
      </c>
      <c r="D200" s="14"/>
      <c r="E200" s="14"/>
      <c r="F200" s="15"/>
      <c r="G200" s="14"/>
      <c r="H200" s="14"/>
      <c r="I200" s="16"/>
      <c r="J200" s="16"/>
      <c r="K200" s="13" t="str">
        <f t="shared" si="6"/>
        <v/>
      </c>
      <c r="L200" s="17" t="str">
        <f>IF(B200="","",TRIM(IF(ISNA(MATCH(B200,'Registru recepții'!$B$5:$B$504,0)),"PV inexistent în registru. ",IF(AND(INDEX('Registru recepții'!$D$5:$D$504,MATCH(B200,'Registru recepții'!$B$5:$B$504,0))="De suspendare a recepției",ISNUMBER(I200),I200-INDEX('Registru recepții'!$C$5:$C$504,MATCH(B200,'Registru recepții'!$B$5:$B$504,0))&gt;90),"Termenul de remediere depășește 90 de zile de la suspendare (HG 343/2017, art. 17). ",""))&amp;IF(F200="","Alege gravitatea. ","")&amp;IF(G200="","Scrie măsura de remediere. ","")&amp;IF(NOT(ISNUMBER(I200)),"Stabilește termenul de remediere. ","")&amp;IF(K200="Termen depășit","Termenul a trecut și defectul nu e remediat. ","")))</f>
        <v/>
      </c>
      <c r="M200" s="1" t="str">
        <f t="shared" si="7"/>
        <v/>
      </c>
    </row>
    <row r="201" spans="2:13" x14ac:dyDescent="0.2">
      <c r="B201" s="12"/>
      <c r="C201" s="13" t="str">
        <f>IF(B201="","",COUNTIF($B$5:B201,B201))</f>
        <v/>
      </c>
      <c r="D201" s="14"/>
      <c r="E201" s="14"/>
      <c r="F201" s="15"/>
      <c r="G201" s="14"/>
      <c r="H201" s="14"/>
      <c r="I201" s="16"/>
      <c r="J201" s="16"/>
      <c r="K201" s="13" t="str">
        <f t="shared" si="6"/>
        <v/>
      </c>
      <c r="L201" s="17" t="str">
        <f>IF(B201="","",TRIM(IF(ISNA(MATCH(B201,'Registru recepții'!$B$5:$B$504,0)),"PV inexistent în registru. ",IF(AND(INDEX('Registru recepții'!$D$5:$D$504,MATCH(B201,'Registru recepții'!$B$5:$B$504,0))="De suspendare a recepției",ISNUMBER(I201),I201-INDEX('Registru recepții'!$C$5:$C$504,MATCH(B201,'Registru recepții'!$B$5:$B$504,0))&gt;90),"Termenul de remediere depășește 90 de zile de la suspendare (HG 343/2017, art. 17). ",""))&amp;IF(F201="","Alege gravitatea. ","")&amp;IF(G201="","Scrie măsura de remediere. ","")&amp;IF(NOT(ISNUMBER(I201)),"Stabilește termenul de remediere. ","")&amp;IF(K201="Termen depășit","Termenul a trecut și defectul nu e remediat. ","")))</f>
        <v/>
      </c>
      <c r="M201" s="1" t="str">
        <f t="shared" si="7"/>
        <v/>
      </c>
    </row>
    <row r="202" spans="2:13" x14ac:dyDescent="0.2">
      <c r="B202" s="12"/>
      <c r="C202" s="13" t="str">
        <f>IF(B202="","",COUNTIF($B$5:B202,B202))</f>
        <v/>
      </c>
      <c r="D202" s="14"/>
      <c r="E202" s="14"/>
      <c r="F202" s="15"/>
      <c r="G202" s="14"/>
      <c r="H202" s="14"/>
      <c r="I202" s="16"/>
      <c r="J202" s="16"/>
      <c r="K202" s="13" t="str">
        <f t="shared" si="6"/>
        <v/>
      </c>
      <c r="L202" s="17" t="str">
        <f>IF(B202="","",TRIM(IF(ISNA(MATCH(B202,'Registru recepții'!$B$5:$B$504,0)),"PV inexistent în registru. ",IF(AND(INDEX('Registru recepții'!$D$5:$D$504,MATCH(B202,'Registru recepții'!$B$5:$B$504,0))="De suspendare a recepției",ISNUMBER(I202),I202-INDEX('Registru recepții'!$C$5:$C$504,MATCH(B202,'Registru recepții'!$B$5:$B$504,0))&gt;90),"Termenul de remediere depășește 90 de zile de la suspendare (HG 343/2017, art. 17). ",""))&amp;IF(F202="","Alege gravitatea. ","")&amp;IF(G202="","Scrie măsura de remediere. ","")&amp;IF(NOT(ISNUMBER(I202)),"Stabilește termenul de remediere. ","")&amp;IF(K202="Termen depășit","Termenul a trecut și defectul nu e remediat. ","")))</f>
        <v/>
      </c>
      <c r="M202" s="1" t="str">
        <f t="shared" si="7"/>
        <v/>
      </c>
    </row>
    <row r="203" spans="2:13" x14ac:dyDescent="0.2">
      <c r="B203" s="12"/>
      <c r="C203" s="13" t="str">
        <f>IF(B203="","",COUNTIF($B$5:B203,B203))</f>
        <v/>
      </c>
      <c r="D203" s="14"/>
      <c r="E203" s="14"/>
      <c r="F203" s="15"/>
      <c r="G203" s="14"/>
      <c r="H203" s="14"/>
      <c r="I203" s="16"/>
      <c r="J203" s="16"/>
      <c r="K203" s="13" t="str">
        <f t="shared" si="6"/>
        <v/>
      </c>
      <c r="L203" s="17" t="str">
        <f>IF(B203="","",TRIM(IF(ISNA(MATCH(B203,'Registru recepții'!$B$5:$B$504,0)),"PV inexistent în registru. ",IF(AND(INDEX('Registru recepții'!$D$5:$D$504,MATCH(B203,'Registru recepții'!$B$5:$B$504,0))="De suspendare a recepției",ISNUMBER(I203),I203-INDEX('Registru recepții'!$C$5:$C$504,MATCH(B203,'Registru recepții'!$B$5:$B$504,0))&gt;90),"Termenul de remediere depășește 90 de zile de la suspendare (HG 343/2017, art. 17). ",""))&amp;IF(F203="","Alege gravitatea. ","")&amp;IF(G203="","Scrie măsura de remediere. ","")&amp;IF(NOT(ISNUMBER(I203)),"Stabilește termenul de remediere. ","")&amp;IF(K203="Termen depășit","Termenul a trecut și defectul nu e remediat. ","")))</f>
        <v/>
      </c>
      <c r="M203" s="1" t="str">
        <f t="shared" si="7"/>
        <v/>
      </c>
    </row>
    <row r="204" spans="2:13" x14ac:dyDescent="0.2">
      <c r="B204" s="12"/>
      <c r="C204" s="13" t="str">
        <f>IF(B204="","",COUNTIF($B$5:B204,B204))</f>
        <v/>
      </c>
      <c r="D204" s="14"/>
      <c r="E204" s="14"/>
      <c r="F204" s="15"/>
      <c r="G204" s="14"/>
      <c r="H204" s="14"/>
      <c r="I204" s="16"/>
      <c r="J204" s="16"/>
      <c r="K204" s="13" t="str">
        <f t="shared" si="6"/>
        <v/>
      </c>
      <c r="L204" s="17" t="str">
        <f>IF(B204="","",TRIM(IF(ISNA(MATCH(B204,'Registru recepții'!$B$5:$B$504,0)),"PV inexistent în registru. ",IF(AND(INDEX('Registru recepții'!$D$5:$D$504,MATCH(B204,'Registru recepții'!$B$5:$B$504,0))="De suspendare a recepției",ISNUMBER(I204),I204-INDEX('Registru recepții'!$C$5:$C$504,MATCH(B204,'Registru recepții'!$B$5:$B$504,0))&gt;90),"Termenul de remediere depășește 90 de zile de la suspendare (HG 343/2017, art. 17). ",""))&amp;IF(F204="","Alege gravitatea. ","")&amp;IF(G204="","Scrie măsura de remediere. ","")&amp;IF(NOT(ISNUMBER(I204)),"Stabilește termenul de remediere. ","")&amp;IF(K204="Termen depășit","Termenul a trecut și defectul nu e remediat. ","")))</f>
        <v/>
      </c>
      <c r="M204" s="1" t="str">
        <f t="shared" si="7"/>
        <v/>
      </c>
    </row>
    <row r="205" spans="2:13" x14ac:dyDescent="0.2">
      <c r="B205" s="12"/>
      <c r="C205" s="13" t="str">
        <f>IF(B205="","",COUNTIF($B$5:B205,B205))</f>
        <v/>
      </c>
      <c r="D205" s="14"/>
      <c r="E205" s="14"/>
      <c r="F205" s="15"/>
      <c r="G205" s="14"/>
      <c r="H205" s="14"/>
      <c r="I205" s="16"/>
      <c r="J205" s="16"/>
      <c r="K205" s="13" t="str">
        <f t="shared" si="6"/>
        <v/>
      </c>
      <c r="L205" s="17" t="str">
        <f>IF(B205="","",TRIM(IF(ISNA(MATCH(B205,'Registru recepții'!$B$5:$B$504,0)),"PV inexistent în registru. ",IF(AND(INDEX('Registru recepții'!$D$5:$D$504,MATCH(B205,'Registru recepții'!$B$5:$B$504,0))="De suspendare a recepției",ISNUMBER(I205),I205-INDEX('Registru recepții'!$C$5:$C$504,MATCH(B205,'Registru recepții'!$B$5:$B$504,0))&gt;90),"Termenul de remediere depășește 90 de zile de la suspendare (HG 343/2017, art. 17). ",""))&amp;IF(F205="","Alege gravitatea. ","")&amp;IF(G205="","Scrie măsura de remediere. ","")&amp;IF(NOT(ISNUMBER(I205)),"Stabilește termenul de remediere. ","")&amp;IF(K205="Termen depășit","Termenul a trecut și defectul nu e remediat. ","")))</f>
        <v/>
      </c>
      <c r="M205" s="1" t="str">
        <f t="shared" si="7"/>
        <v/>
      </c>
    </row>
    <row r="206" spans="2:13" x14ac:dyDescent="0.2">
      <c r="B206" s="12"/>
      <c r="C206" s="13" t="str">
        <f>IF(B206="","",COUNTIF($B$5:B206,B206))</f>
        <v/>
      </c>
      <c r="D206" s="14"/>
      <c r="E206" s="14"/>
      <c r="F206" s="15"/>
      <c r="G206" s="14"/>
      <c r="H206" s="14"/>
      <c r="I206" s="16"/>
      <c r="J206" s="16"/>
      <c r="K206" s="13" t="str">
        <f t="shared" si="6"/>
        <v/>
      </c>
      <c r="L206" s="17" t="str">
        <f>IF(B206="","",TRIM(IF(ISNA(MATCH(B206,'Registru recepții'!$B$5:$B$504,0)),"PV inexistent în registru. ",IF(AND(INDEX('Registru recepții'!$D$5:$D$504,MATCH(B206,'Registru recepții'!$B$5:$B$504,0))="De suspendare a recepției",ISNUMBER(I206),I206-INDEX('Registru recepții'!$C$5:$C$504,MATCH(B206,'Registru recepții'!$B$5:$B$504,0))&gt;90),"Termenul de remediere depășește 90 de zile de la suspendare (HG 343/2017, art. 17). ",""))&amp;IF(F206="","Alege gravitatea. ","")&amp;IF(G206="","Scrie măsura de remediere. ","")&amp;IF(NOT(ISNUMBER(I206)),"Stabilește termenul de remediere. ","")&amp;IF(K206="Termen depășit","Termenul a trecut și defectul nu e remediat. ","")))</f>
        <v/>
      </c>
      <c r="M206" s="1" t="str">
        <f t="shared" si="7"/>
        <v/>
      </c>
    </row>
    <row r="207" spans="2:13" x14ac:dyDescent="0.2">
      <c r="B207" s="12"/>
      <c r="C207" s="13" t="str">
        <f>IF(B207="","",COUNTIF($B$5:B207,B207))</f>
        <v/>
      </c>
      <c r="D207" s="14"/>
      <c r="E207" s="14"/>
      <c r="F207" s="15"/>
      <c r="G207" s="14"/>
      <c r="H207" s="14"/>
      <c r="I207" s="16"/>
      <c r="J207" s="16"/>
      <c r="K207" s="13" t="str">
        <f t="shared" si="6"/>
        <v/>
      </c>
      <c r="L207" s="17" t="str">
        <f>IF(B207="","",TRIM(IF(ISNA(MATCH(B207,'Registru recepții'!$B$5:$B$504,0)),"PV inexistent în registru. ",IF(AND(INDEX('Registru recepții'!$D$5:$D$504,MATCH(B207,'Registru recepții'!$B$5:$B$504,0))="De suspendare a recepției",ISNUMBER(I207),I207-INDEX('Registru recepții'!$C$5:$C$504,MATCH(B207,'Registru recepții'!$B$5:$B$504,0))&gt;90),"Termenul de remediere depășește 90 de zile de la suspendare (HG 343/2017, art. 17). ",""))&amp;IF(F207="","Alege gravitatea. ","")&amp;IF(G207="","Scrie măsura de remediere. ","")&amp;IF(NOT(ISNUMBER(I207)),"Stabilește termenul de remediere. ","")&amp;IF(K207="Termen depășit","Termenul a trecut și defectul nu e remediat. ","")))</f>
        <v/>
      </c>
      <c r="M207" s="1" t="str">
        <f t="shared" si="7"/>
        <v/>
      </c>
    </row>
    <row r="208" spans="2:13" x14ac:dyDescent="0.2">
      <c r="B208" s="12"/>
      <c r="C208" s="13" t="str">
        <f>IF(B208="","",COUNTIF($B$5:B208,B208))</f>
        <v/>
      </c>
      <c r="D208" s="14"/>
      <c r="E208" s="14"/>
      <c r="F208" s="15"/>
      <c r="G208" s="14"/>
      <c r="H208" s="14"/>
      <c r="I208" s="16"/>
      <c r="J208" s="16"/>
      <c r="K208" s="13" t="str">
        <f t="shared" si="6"/>
        <v/>
      </c>
      <c r="L208" s="17" t="str">
        <f>IF(B208="","",TRIM(IF(ISNA(MATCH(B208,'Registru recepții'!$B$5:$B$504,0)),"PV inexistent în registru. ",IF(AND(INDEX('Registru recepții'!$D$5:$D$504,MATCH(B208,'Registru recepții'!$B$5:$B$504,0))="De suspendare a recepției",ISNUMBER(I208),I208-INDEX('Registru recepții'!$C$5:$C$504,MATCH(B208,'Registru recepții'!$B$5:$B$504,0))&gt;90),"Termenul de remediere depășește 90 de zile de la suspendare (HG 343/2017, art. 17). ",""))&amp;IF(F208="","Alege gravitatea. ","")&amp;IF(G208="","Scrie măsura de remediere. ","")&amp;IF(NOT(ISNUMBER(I208)),"Stabilește termenul de remediere. ","")&amp;IF(K208="Termen depășit","Termenul a trecut și defectul nu e remediat. ","")))</f>
        <v/>
      </c>
      <c r="M208" s="1" t="str">
        <f t="shared" si="7"/>
        <v/>
      </c>
    </row>
    <row r="209" spans="2:13" x14ac:dyDescent="0.2">
      <c r="B209" s="12"/>
      <c r="C209" s="13" t="str">
        <f>IF(B209="","",COUNTIF($B$5:B209,B209))</f>
        <v/>
      </c>
      <c r="D209" s="14"/>
      <c r="E209" s="14"/>
      <c r="F209" s="15"/>
      <c r="G209" s="14"/>
      <c r="H209" s="14"/>
      <c r="I209" s="16"/>
      <c r="J209" s="16"/>
      <c r="K209" s="13" t="str">
        <f t="shared" si="6"/>
        <v/>
      </c>
      <c r="L209" s="17" t="str">
        <f>IF(B209="","",TRIM(IF(ISNA(MATCH(B209,'Registru recepții'!$B$5:$B$504,0)),"PV inexistent în registru. ",IF(AND(INDEX('Registru recepții'!$D$5:$D$504,MATCH(B209,'Registru recepții'!$B$5:$B$504,0))="De suspendare a recepției",ISNUMBER(I209),I209-INDEX('Registru recepții'!$C$5:$C$504,MATCH(B209,'Registru recepții'!$B$5:$B$504,0))&gt;90),"Termenul de remediere depășește 90 de zile de la suspendare (HG 343/2017, art. 17). ",""))&amp;IF(F209="","Alege gravitatea. ","")&amp;IF(G209="","Scrie măsura de remediere. ","")&amp;IF(NOT(ISNUMBER(I209)),"Stabilește termenul de remediere. ","")&amp;IF(K209="Termen depășit","Termenul a trecut și defectul nu e remediat. ","")))</f>
        <v/>
      </c>
      <c r="M209" s="1" t="str">
        <f t="shared" si="7"/>
        <v/>
      </c>
    </row>
    <row r="210" spans="2:13" x14ac:dyDescent="0.2">
      <c r="B210" s="12"/>
      <c r="C210" s="13" t="str">
        <f>IF(B210="","",COUNTIF($B$5:B210,B210))</f>
        <v/>
      </c>
      <c r="D210" s="14"/>
      <c r="E210" s="14"/>
      <c r="F210" s="15"/>
      <c r="G210" s="14"/>
      <c r="H210" s="14"/>
      <c r="I210" s="16"/>
      <c r="J210" s="16"/>
      <c r="K210" s="13" t="str">
        <f t="shared" si="6"/>
        <v/>
      </c>
      <c r="L210" s="17" t="str">
        <f>IF(B210="","",TRIM(IF(ISNA(MATCH(B210,'Registru recepții'!$B$5:$B$504,0)),"PV inexistent în registru. ",IF(AND(INDEX('Registru recepții'!$D$5:$D$504,MATCH(B210,'Registru recepții'!$B$5:$B$504,0))="De suspendare a recepției",ISNUMBER(I210),I210-INDEX('Registru recepții'!$C$5:$C$504,MATCH(B210,'Registru recepții'!$B$5:$B$504,0))&gt;90),"Termenul de remediere depășește 90 de zile de la suspendare (HG 343/2017, art. 17). ",""))&amp;IF(F210="","Alege gravitatea. ","")&amp;IF(G210="","Scrie măsura de remediere. ","")&amp;IF(NOT(ISNUMBER(I210)),"Stabilește termenul de remediere. ","")&amp;IF(K210="Termen depășit","Termenul a trecut și defectul nu e remediat. ","")))</f>
        <v/>
      </c>
      <c r="M210" s="1" t="str">
        <f t="shared" si="7"/>
        <v/>
      </c>
    </row>
    <row r="211" spans="2:13" x14ac:dyDescent="0.2">
      <c r="B211" s="12"/>
      <c r="C211" s="13" t="str">
        <f>IF(B211="","",COUNTIF($B$5:B211,B211))</f>
        <v/>
      </c>
      <c r="D211" s="14"/>
      <c r="E211" s="14"/>
      <c r="F211" s="15"/>
      <c r="G211" s="14"/>
      <c r="H211" s="14"/>
      <c r="I211" s="16"/>
      <c r="J211" s="16"/>
      <c r="K211" s="13" t="str">
        <f t="shared" si="6"/>
        <v/>
      </c>
      <c r="L211" s="17" t="str">
        <f>IF(B211="","",TRIM(IF(ISNA(MATCH(B211,'Registru recepții'!$B$5:$B$504,0)),"PV inexistent în registru. ",IF(AND(INDEX('Registru recepții'!$D$5:$D$504,MATCH(B211,'Registru recepții'!$B$5:$B$504,0))="De suspendare a recepției",ISNUMBER(I211),I211-INDEX('Registru recepții'!$C$5:$C$504,MATCH(B211,'Registru recepții'!$B$5:$B$504,0))&gt;90),"Termenul de remediere depășește 90 de zile de la suspendare (HG 343/2017, art. 17). ",""))&amp;IF(F211="","Alege gravitatea. ","")&amp;IF(G211="","Scrie măsura de remediere. ","")&amp;IF(NOT(ISNUMBER(I211)),"Stabilește termenul de remediere. ","")&amp;IF(K211="Termen depășit","Termenul a trecut și defectul nu e remediat. ","")))</f>
        <v/>
      </c>
      <c r="M211" s="1" t="str">
        <f t="shared" si="7"/>
        <v/>
      </c>
    </row>
    <row r="212" spans="2:13" x14ac:dyDescent="0.2">
      <c r="B212" s="12"/>
      <c r="C212" s="13" t="str">
        <f>IF(B212="","",COUNTIF($B$5:B212,B212))</f>
        <v/>
      </c>
      <c r="D212" s="14"/>
      <c r="E212" s="14"/>
      <c r="F212" s="15"/>
      <c r="G212" s="14"/>
      <c r="H212" s="14"/>
      <c r="I212" s="16"/>
      <c r="J212" s="16"/>
      <c r="K212" s="13" t="str">
        <f t="shared" si="6"/>
        <v/>
      </c>
      <c r="L212" s="17" t="str">
        <f>IF(B212="","",TRIM(IF(ISNA(MATCH(B212,'Registru recepții'!$B$5:$B$504,0)),"PV inexistent în registru. ",IF(AND(INDEX('Registru recepții'!$D$5:$D$504,MATCH(B212,'Registru recepții'!$B$5:$B$504,0))="De suspendare a recepției",ISNUMBER(I212),I212-INDEX('Registru recepții'!$C$5:$C$504,MATCH(B212,'Registru recepții'!$B$5:$B$504,0))&gt;90),"Termenul de remediere depășește 90 de zile de la suspendare (HG 343/2017, art. 17). ",""))&amp;IF(F212="","Alege gravitatea. ","")&amp;IF(G212="","Scrie măsura de remediere. ","")&amp;IF(NOT(ISNUMBER(I212)),"Stabilește termenul de remediere. ","")&amp;IF(K212="Termen depășit","Termenul a trecut și defectul nu e remediat. ","")))</f>
        <v/>
      </c>
      <c r="M212" s="1" t="str">
        <f t="shared" si="7"/>
        <v/>
      </c>
    </row>
    <row r="213" spans="2:13" x14ac:dyDescent="0.2">
      <c r="B213" s="12"/>
      <c r="C213" s="13" t="str">
        <f>IF(B213="","",COUNTIF($B$5:B213,B213))</f>
        <v/>
      </c>
      <c r="D213" s="14"/>
      <c r="E213" s="14"/>
      <c r="F213" s="15"/>
      <c r="G213" s="14"/>
      <c r="H213" s="14"/>
      <c r="I213" s="16"/>
      <c r="J213" s="16"/>
      <c r="K213" s="13" t="str">
        <f t="shared" si="6"/>
        <v/>
      </c>
      <c r="L213" s="17" t="str">
        <f>IF(B213="","",TRIM(IF(ISNA(MATCH(B213,'Registru recepții'!$B$5:$B$504,0)),"PV inexistent în registru. ",IF(AND(INDEX('Registru recepții'!$D$5:$D$504,MATCH(B213,'Registru recepții'!$B$5:$B$504,0))="De suspendare a recepției",ISNUMBER(I213),I213-INDEX('Registru recepții'!$C$5:$C$504,MATCH(B213,'Registru recepții'!$B$5:$B$504,0))&gt;90),"Termenul de remediere depășește 90 de zile de la suspendare (HG 343/2017, art. 17). ",""))&amp;IF(F213="","Alege gravitatea. ","")&amp;IF(G213="","Scrie măsura de remediere. ","")&amp;IF(NOT(ISNUMBER(I213)),"Stabilește termenul de remediere. ","")&amp;IF(K213="Termen depășit","Termenul a trecut și defectul nu e remediat. ","")))</f>
        <v/>
      </c>
      <c r="M213" s="1" t="str">
        <f t="shared" si="7"/>
        <v/>
      </c>
    </row>
    <row r="214" spans="2:13" x14ac:dyDescent="0.2">
      <c r="B214" s="12"/>
      <c r="C214" s="13" t="str">
        <f>IF(B214="","",COUNTIF($B$5:B214,B214))</f>
        <v/>
      </c>
      <c r="D214" s="14"/>
      <c r="E214" s="14"/>
      <c r="F214" s="15"/>
      <c r="G214" s="14"/>
      <c r="H214" s="14"/>
      <c r="I214" s="16"/>
      <c r="J214" s="16"/>
      <c r="K214" s="13" t="str">
        <f t="shared" si="6"/>
        <v/>
      </c>
      <c r="L214" s="17" t="str">
        <f>IF(B214="","",TRIM(IF(ISNA(MATCH(B214,'Registru recepții'!$B$5:$B$504,0)),"PV inexistent în registru. ",IF(AND(INDEX('Registru recepții'!$D$5:$D$504,MATCH(B214,'Registru recepții'!$B$5:$B$504,0))="De suspendare a recepției",ISNUMBER(I214),I214-INDEX('Registru recepții'!$C$5:$C$504,MATCH(B214,'Registru recepții'!$B$5:$B$504,0))&gt;90),"Termenul de remediere depășește 90 de zile de la suspendare (HG 343/2017, art. 17). ",""))&amp;IF(F214="","Alege gravitatea. ","")&amp;IF(G214="","Scrie măsura de remediere. ","")&amp;IF(NOT(ISNUMBER(I214)),"Stabilește termenul de remediere. ","")&amp;IF(K214="Termen depășit","Termenul a trecut și defectul nu e remediat. ","")))</f>
        <v/>
      </c>
      <c r="M214" s="1" t="str">
        <f t="shared" si="7"/>
        <v/>
      </c>
    </row>
    <row r="215" spans="2:13" x14ac:dyDescent="0.2">
      <c r="B215" s="12"/>
      <c r="C215" s="13" t="str">
        <f>IF(B215="","",COUNTIF($B$5:B215,B215))</f>
        <v/>
      </c>
      <c r="D215" s="14"/>
      <c r="E215" s="14"/>
      <c r="F215" s="15"/>
      <c r="G215" s="14"/>
      <c r="H215" s="14"/>
      <c r="I215" s="16"/>
      <c r="J215" s="16"/>
      <c r="K215" s="13" t="str">
        <f t="shared" si="6"/>
        <v/>
      </c>
      <c r="L215" s="17" t="str">
        <f>IF(B215="","",TRIM(IF(ISNA(MATCH(B215,'Registru recepții'!$B$5:$B$504,0)),"PV inexistent în registru. ",IF(AND(INDEX('Registru recepții'!$D$5:$D$504,MATCH(B215,'Registru recepții'!$B$5:$B$504,0))="De suspendare a recepției",ISNUMBER(I215),I215-INDEX('Registru recepții'!$C$5:$C$504,MATCH(B215,'Registru recepții'!$B$5:$B$504,0))&gt;90),"Termenul de remediere depășește 90 de zile de la suspendare (HG 343/2017, art. 17). ",""))&amp;IF(F215="","Alege gravitatea. ","")&amp;IF(G215="","Scrie măsura de remediere. ","")&amp;IF(NOT(ISNUMBER(I215)),"Stabilește termenul de remediere. ","")&amp;IF(K215="Termen depășit","Termenul a trecut și defectul nu e remediat. ","")))</f>
        <v/>
      </c>
      <c r="M215" s="1" t="str">
        <f t="shared" si="7"/>
        <v/>
      </c>
    </row>
    <row r="216" spans="2:13" x14ac:dyDescent="0.2">
      <c r="B216" s="12"/>
      <c r="C216" s="13" t="str">
        <f>IF(B216="","",COUNTIF($B$5:B216,B216))</f>
        <v/>
      </c>
      <c r="D216" s="14"/>
      <c r="E216" s="14"/>
      <c r="F216" s="15"/>
      <c r="G216" s="14"/>
      <c r="H216" s="14"/>
      <c r="I216" s="16"/>
      <c r="J216" s="16"/>
      <c r="K216" s="13" t="str">
        <f t="shared" si="6"/>
        <v/>
      </c>
      <c r="L216" s="17" t="str">
        <f>IF(B216="","",TRIM(IF(ISNA(MATCH(B216,'Registru recepții'!$B$5:$B$504,0)),"PV inexistent în registru. ",IF(AND(INDEX('Registru recepții'!$D$5:$D$504,MATCH(B216,'Registru recepții'!$B$5:$B$504,0))="De suspendare a recepției",ISNUMBER(I216),I216-INDEX('Registru recepții'!$C$5:$C$504,MATCH(B216,'Registru recepții'!$B$5:$B$504,0))&gt;90),"Termenul de remediere depășește 90 de zile de la suspendare (HG 343/2017, art. 17). ",""))&amp;IF(F216="","Alege gravitatea. ","")&amp;IF(G216="","Scrie măsura de remediere. ","")&amp;IF(NOT(ISNUMBER(I216)),"Stabilește termenul de remediere. ","")&amp;IF(K216="Termen depășit","Termenul a trecut și defectul nu e remediat. ","")))</f>
        <v/>
      </c>
      <c r="M216" s="1" t="str">
        <f t="shared" si="7"/>
        <v/>
      </c>
    </row>
    <row r="217" spans="2:13" x14ac:dyDescent="0.2">
      <c r="B217" s="12"/>
      <c r="C217" s="13" t="str">
        <f>IF(B217="","",COUNTIF($B$5:B217,B217))</f>
        <v/>
      </c>
      <c r="D217" s="14"/>
      <c r="E217" s="14"/>
      <c r="F217" s="15"/>
      <c r="G217" s="14"/>
      <c r="H217" s="14"/>
      <c r="I217" s="16"/>
      <c r="J217" s="16"/>
      <c r="K217" s="13" t="str">
        <f t="shared" si="6"/>
        <v/>
      </c>
      <c r="L217" s="17" t="str">
        <f>IF(B217="","",TRIM(IF(ISNA(MATCH(B217,'Registru recepții'!$B$5:$B$504,0)),"PV inexistent în registru. ",IF(AND(INDEX('Registru recepții'!$D$5:$D$504,MATCH(B217,'Registru recepții'!$B$5:$B$504,0))="De suspendare a recepției",ISNUMBER(I217),I217-INDEX('Registru recepții'!$C$5:$C$504,MATCH(B217,'Registru recepții'!$B$5:$B$504,0))&gt;90),"Termenul de remediere depășește 90 de zile de la suspendare (HG 343/2017, art. 17). ",""))&amp;IF(F217="","Alege gravitatea. ","")&amp;IF(G217="","Scrie măsura de remediere. ","")&amp;IF(NOT(ISNUMBER(I217)),"Stabilește termenul de remediere. ","")&amp;IF(K217="Termen depășit","Termenul a trecut și defectul nu e remediat. ","")))</f>
        <v/>
      </c>
      <c r="M217" s="1" t="str">
        <f t="shared" si="7"/>
        <v/>
      </c>
    </row>
    <row r="218" spans="2:13" x14ac:dyDescent="0.2">
      <c r="B218" s="12"/>
      <c r="C218" s="13" t="str">
        <f>IF(B218="","",COUNTIF($B$5:B218,B218))</f>
        <v/>
      </c>
      <c r="D218" s="14"/>
      <c r="E218" s="14"/>
      <c r="F218" s="15"/>
      <c r="G218" s="14"/>
      <c r="H218" s="14"/>
      <c r="I218" s="16"/>
      <c r="J218" s="16"/>
      <c r="K218" s="13" t="str">
        <f t="shared" si="6"/>
        <v/>
      </c>
      <c r="L218" s="17" t="str">
        <f>IF(B218="","",TRIM(IF(ISNA(MATCH(B218,'Registru recepții'!$B$5:$B$504,0)),"PV inexistent în registru. ",IF(AND(INDEX('Registru recepții'!$D$5:$D$504,MATCH(B218,'Registru recepții'!$B$5:$B$504,0))="De suspendare a recepției",ISNUMBER(I218),I218-INDEX('Registru recepții'!$C$5:$C$504,MATCH(B218,'Registru recepții'!$B$5:$B$504,0))&gt;90),"Termenul de remediere depășește 90 de zile de la suspendare (HG 343/2017, art. 17). ",""))&amp;IF(F218="","Alege gravitatea. ","")&amp;IF(G218="","Scrie măsura de remediere. ","")&amp;IF(NOT(ISNUMBER(I218)),"Stabilește termenul de remediere. ","")&amp;IF(K218="Termen depășit","Termenul a trecut și defectul nu e remediat. ","")))</f>
        <v/>
      </c>
      <c r="M218" s="1" t="str">
        <f t="shared" si="7"/>
        <v/>
      </c>
    </row>
    <row r="219" spans="2:13" x14ac:dyDescent="0.2">
      <c r="B219" s="12"/>
      <c r="C219" s="13" t="str">
        <f>IF(B219="","",COUNTIF($B$5:B219,B219))</f>
        <v/>
      </c>
      <c r="D219" s="14"/>
      <c r="E219" s="14"/>
      <c r="F219" s="15"/>
      <c r="G219" s="14"/>
      <c r="H219" s="14"/>
      <c r="I219" s="16"/>
      <c r="J219" s="16"/>
      <c r="K219" s="13" t="str">
        <f t="shared" si="6"/>
        <v/>
      </c>
      <c r="L219" s="17" t="str">
        <f>IF(B219="","",TRIM(IF(ISNA(MATCH(B219,'Registru recepții'!$B$5:$B$504,0)),"PV inexistent în registru. ",IF(AND(INDEX('Registru recepții'!$D$5:$D$504,MATCH(B219,'Registru recepții'!$B$5:$B$504,0))="De suspendare a recepției",ISNUMBER(I219),I219-INDEX('Registru recepții'!$C$5:$C$504,MATCH(B219,'Registru recepții'!$B$5:$B$504,0))&gt;90),"Termenul de remediere depășește 90 de zile de la suspendare (HG 343/2017, art. 17). ",""))&amp;IF(F219="","Alege gravitatea. ","")&amp;IF(G219="","Scrie măsura de remediere. ","")&amp;IF(NOT(ISNUMBER(I219)),"Stabilește termenul de remediere. ","")&amp;IF(K219="Termen depășit","Termenul a trecut și defectul nu e remediat. ","")))</f>
        <v/>
      </c>
      <c r="M219" s="1" t="str">
        <f t="shared" si="7"/>
        <v/>
      </c>
    </row>
    <row r="220" spans="2:13" x14ac:dyDescent="0.2">
      <c r="B220" s="12"/>
      <c r="C220" s="13" t="str">
        <f>IF(B220="","",COUNTIF($B$5:B220,B220))</f>
        <v/>
      </c>
      <c r="D220" s="14"/>
      <c r="E220" s="14"/>
      <c r="F220" s="15"/>
      <c r="G220" s="14"/>
      <c r="H220" s="14"/>
      <c r="I220" s="16"/>
      <c r="J220" s="16"/>
      <c r="K220" s="13" t="str">
        <f t="shared" si="6"/>
        <v/>
      </c>
      <c r="L220" s="17" t="str">
        <f>IF(B220="","",TRIM(IF(ISNA(MATCH(B220,'Registru recepții'!$B$5:$B$504,0)),"PV inexistent în registru. ",IF(AND(INDEX('Registru recepții'!$D$5:$D$504,MATCH(B220,'Registru recepții'!$B$5:$B$504,0))="De suspendare a recepției",ISNUMBER(I220),I220-INDEX('Registru recepții'!$C$5:$C$504,MATCH(B220,'Registru recepții'!$B$5:$B$504,0))&gt;90),"Termenul de remediere depășește 90 de zile de la suspendare (HG 343/2017, art. 17). ",""))&amp;IF(F220="","Alege gravitatea. ","")&amp;IF(G220="","Scrie măsura de remediere. ","")&amp;IF(NOT(ISNUMBER(I220)),"Stabilește termenul de remediere. ","")&amp;IF(K220="Termen depășit","Termenul a trecut și defectul nu e remediat. ","")))</f>
        <v/>
      </c>
      <c r="M220" s="1" t="str">
        <f t="shared" si="7"/>
        <v/>
      </c>
    </row>
    <row r="221" spans="2:13" x14ac:dyDescent="0.2">
      <c r="B221" s="12"/>
      <c r="C221" s="13" t="str">
        <f>IF(B221="","",COUNTIF($B$5:B221,B221))</f>
        <v/>
      </c>
      <c r="D221" s="14"/>
      <c r="E221" s="14"/>
      <c r="F221" s="15"/>
      <c r="G221" s="14"/>
      <c r="H221" s="14"/>
      <c r="I221" s="16"/>
      <c r="J221" s="16"/>
      <c r="K221" s="13" t="str">
        <f t="shared" si="6"/>
        <v/>
      </c>
      <c r="L221" s="17" t="str">
        <f>IF(B221="","",TRIM(IF(ISNA(MATCH(B221,'Registru recepții'!$B$5:$B$504,0)),"PV inexistent în registru. ",IF(AND(INDEX('Registru recepții'!$D$5:$D$504,MATCH(B221,'Registru recepții'!$B$5:$B$504,0))="De suspendare a recepției",ISNUMBER(I221),I221-INDEX('Registru recepții'!$C$5:$C$504,MATCH(B221,'Registru recepții'!$B$5:$B$504,0))&gt;90),"Termenul de remediere depășește 90 de zile de la suspendare (HG 343/2017, art. 17). ",""))&amp;IF(F221="","Alege gravitatea. ","")&amp;IF(G221="","Scrie măsura de remediere. ","")&amp;IF(NOT(ISNUMBER(I221)),"Stabilește termenul de remediere. ","")&amp;IF(K221="Termen depășit","Termenul a trecut și defectul nu e remediat. ","")))</f>
        <v/>
      </c>
      <c r="M221" s="1" t="str">
        <f t="shared" si="7"/>
        <v/>
      </c>
    </row>
    <row r="222" spans="2:13" x14ac:dyDescent="0.2">
      <c r="B222" s="12"/>
      <c r="C222" s="13" t="str">
        <f>IF(B222="","",COUNTIF($B$5:B222,B222))</f>
        <v/>
      </c>
      <c r="D222" s="14"/>
      <c r="E222" s="14"/>
      <c r="F222" s="15"/>
      <c r="G222" s="14"/>
      <c r="H222" s="14"/>
      <c r="I222" s="16"/>
      <c r="J222" s="16"/>
      <c r="K222" s="13" t="str">
        <f t="shared" si="6"/>
        <v/>
      </c>
      <c r="L222" s="17" t="str">
        <f>IF(B222="","",TRIM(IF(ISNA(MATCH(B222,'Registru recepții'!$B$5:$B$504,0)),"PV inexistent în registru. ",IF(AND(INDEX('Registru recepții'!$D$5:$D$504,MATCH(B222,'Registru recepții'!$B$5:$B$504,0))="De suspendare a recepției",ISNUMBER(I222),I222-INDEX('Registru recepții'!$C$5:$C$504,MATCH(B222,'Registru recepții'!$B$5:$B$504,0))&gt;90),"Termenul de remediere depășește 90 de zile de la suspendare (HG 343/2017, art. 17). ",""))&amp;IF(F222="","Alege gravitatea. ","")&amp;IF(G222="","Scrie măsura de remediere. ","")&amp;IF(NOT(ISNUMBER(I222)),"Stabilește termenul de remediere. ","")&amp;IF(K222="Termen depășit","Termenul a trecut și defectul nu e remediat. ","")))</f>
        <v/>
      </c>
      <c r="M222" s="1" t="str">
        <f t="shared" si="7"/>
        <v/>
      </c>
    </row>
    <row r="223" spans="2:13" x14ac:dyDescent="0.2">
      <c r="B223" s="12"/>
      <c r="C223" s="13" t="str">
        <f>IF(B223="","",COUNTIF($B$5:B223,B223))</f>
        <v/>
      </c>
      <c r="D223" s="14"/>
      <c r="E223" s="14"/>
      <c r="F223" s="15"/>
      <c r="G223" s="14"/>
      <c r="H223" s="14"/>
      <c r="I223" s="16"/>
      <c r="J223" s="16"/>
      <c r="K223" s="13" t="str">
        <f t="shared" si="6"/>
        <v/>
      </c>
      <c r="L223" s="17" t="str">
        <f>IF(B223="","",TRIM(IF(ISNA(MATCH(B223,'Registru recepții'!$B$5:$B$504,0)),"PV inexistent în registru. ",IF(AND(INDEX('Registru recepții'!$D$5:$D$504,MATCH(B223,'Registru recepții'!$B$5:$B$504,0))="De suspendare a recepției",ISNUMBER(I223),I223-INDEX('Registru recepții'!$C$5:$C$504,MATCH(B223,'Registru recepții'!$B$5:$B$504,0))&gt;90),"Termenul de remediere depășește 90 de zile de la suspendare (HG 343/2017, art. 17). ",""))&amp;IF(F223="","Alege gravitatea. ","")&amp;IF(G223="","Scrie măsura de remediere. ","")&amp;IF(NOT(ISNUMBER(I223)),"Stabilește termenul de remediere. ","")&amp;IF(K223="Termen depășit","Termenul a trecut și defectul nu e remediat. ","")))</f>
        <v/>
      </c>
      <c r="M223" s="1" t="str">
        <f t="shared" si="7"/>
        <v/>
      </c>
    </row>
    <row r="224" spans="2:13" x14ac:dyDescent="0.2">
      <c r="B224" s="12"/>
      <c r="C224" s="13" t="str">
        <f>IF(B224="","",COUNTIF($B$5:B224,B224))</f>
        <v/>
      </c>
      <c r="D224" s="14"/>
      <c r="E224" s="14"/>
      <c r="F224" s="15"/>
      <c r="G224" s="14"/>
      <c r="H224" s="14"/>
      <c r="I224" s="16"/>
      <c r="J224" s="16"/>
      <c r="K224" s="13" t="str">
        <f t="shared" si="6"/>
        <v/>
      </c>
      <c r="L224" s="17" t="str">
        <f>IF(B224="","",TRIM(IF(ISNA(MATCH(B224,'Registru recepții'!$B$5:$B$504,0)),"PV inexistent în registru. ",IF(AND(INDEX('Registru recepții'!$D$5:$D$504,MATCH(B224,'Registru recepții'!$B$5:$B$504,0))="De suspendare a recepției",ISNUMBER(I224),I224-INDEX('Registru recepții'!$C$5:$C$504,MATCH(B224,'Registru recepții'!$B$5:$B$504,0))&gt;90),"Termenul de remediere depășește 90 de zile de la suspendare (HG 343/2017, art. 17). ",""))&amp;IF(F224="","Alege gravitatea. ","")&amp;IF(G224="","Scrie măsura de remediere. ","")&amp;IF(NOT(ISNUMBER(I224)),"Stabilește termenul de remediere. ","")&amp;IF(K224="Termen depășit","Termenul a trecut și defectul nu e remediat. ","")))</f>
        <v/>
      </c>
      <c r="M224" s="1" t="str">
        <f t="shared" si="7"/>
        <v/>
      </c>
    </row>
    <row r="225" spans="2:13" x14ac:dyDescent="0.2">
      <c r="B225" s="12"/>
      <c r="C225" s="13" t="str">
        <f>IF(B225="","",COUNTIF($B$5:B225,B225))</f>
        <v/>
      </c>
      <c r="D225" s="14"/>
      <c r="E225" s="14"/>
      <c r="F225" s="15"/>
      <c r="G225" s="14"/>
      <c r="H225" s="14"/>
      <c r="I225" s="16"/>
      <c r="J225" s="16"/>
      <c r="K225" s="13" t="str">
        <f t="shared" si="6"/>
        <v/>
      </c>
      <c r="L225" s="17" t="str">
        <f>IF(B225="","",TRIM(IF(ISNA(MATCH(B225,'Registru recepții'!$B$5:$B$504,0)),"PV inexistent în registru. ",IF(AND(INDEX('Registru recepții'!$D$5:$D$504,MATCH(B225,'Registru recepții'!$B$5:$B$504,0))="De suspendare a recepției",ISNUMBER(I225),I225-INDEX('Registru recepții'!$C$5:$C$504,MATCH(B225,'Registru recepții'!$B$5:$B$504,0))&gt;90),"Termenul de remediere depășește 90 de zile de la suspendare (HG 343/2017, art. 17). ",""))&amp;IF(F225="","Alege gravitatea. ","")&amp;IF(G225="","Scrie măsura de remediere. ","")&amp;IF(NOT(ISNUMBER(I225)),"Stabilește termenul de remediere. ","")&amp;IF(K225="Termen depășit","Termenul a trecut și defectul nu e remediat. ","")))</f>
        <v/>
      </c>
      <c r="M225" s="1" t="str">
        <f t="shared" si="7"/>
        <v/>
      </c>
    </row>
    <row r="226" spans="2:13" x14ac:dyDescent="0.2">
      <c r="B226" s="12"/>
      <c r="C226" s="13" t="str">
        <f>IF(B226="","",COUNTIF($B$5:B226,B226))</f>
        <v/>
      </c>
      <c r="D226" s="14"/>
      <c r="E226" s="14"/>
      <c r="F226" s="15"/>
      <c r="G226" s="14"/>
      <c r="H226" s="14"/>
      <c r="I226" s="16"/>
      <c r="J226" s="16"/>
      <c r="K226" s="13" t="str">
        <f t="shared" si="6"/>
        <v/>
      </c>
      <c r="L226" s="17" t="str">
        <f>IF(B226="","",TRIM(IF(ISNA(MATCH(B226,'Registru recepții'!$B$5:$B$504,0)),"PV inexistent în registru. ",IF(AND(INDEX('Registru recepții'!$D$5:$D$504,MATCH(B226,'Registru recepții'!$B$5:$B$504,0))="De suspendare a recepției",ISNUMBER(I226),I226-INDEX('Registru recepții'!$C$5:$C$504,MATCH(B226,'Registru recepții'!$B$5:$B$504,0))&gt;90),"Termenul de remediere depășește 90 de zile de la suspendare (HG 343/2017, art. 17). ",""))&amp;IF(F226="","Alege gravitatea. ","")&amp;IF(G226="","Scrie măsura de remediere. ","")&amp;IF(NOT(ISNUMBER(I226)),"Stabilește termenul de remediere. ","")&amp;IF(K226="Termen depășit","Termenul a trecut și defectul nu e remediat. ","")))</f>
        <v/>
      </c>
      <c r="M226" s="1" t="str">
        <f t="shared" si="7"/>
        <v/>
      </c>
    </row>
    <row r="227" spans="2:13" x14ac:dyDescent="0.2">
      <c r="B227" s="12"/>
      <c r="C227" s="13" t="str">
        <f>IF(B227="","",COUNTIF($B$5:B227,B227))</f>
        <v/>
      </c>
      <c r="D227" s="14"/>
      <c r="E227" s="14"/>
      <c r="F227" s="15"/>
      <c r="G227" s="14"/>
      <c r="H227" s="14"/>
      <c r="I227" s="16"/>
      <c r="J227" s="16"/>
      <c r="K227" s="13" t="str">
        <f t="shared" si="6"/>
        <v/>
      </c>
      <c r="L227" s="17" t="str">
        <f>IF(B227="","",TRIM(IF(ISNA(MATCH(B227,'Registru recepții'!$B$5:$B$504,0)),"PV inexistent în registru. ",IF(AND(INDEX('Registru recepții'!$D$5:$D$504,MATCH(B227,'Registru recepții'!$B$5:$B$504,0))="De suspendare a recepției",ISNUMBER(I227),I227-INDEX('Registru recepții'!$C$5:$C$504,MATCH(B227,'Registru recepții'!$B$5:$B$504,0))&gt;90),"Termenul de remediere depășește 90 de zile de la suspendare (HG 343/2017, art. 17). ",""))&amp;IF(F227="","Alege gravitatea. ","")&amp;IF(G227="","Scrie măsura de remediere. ","")&amp;IF(NOT(ISNUMBER(I227)),"Stabilește termenul de remediere. ","")&amp;IF(K227="Termen depășit","Termenul a trecut și defectul nu e remediat. ","")))</f>
        <v/>
      </c>
      <c r="M227" s="1" t="str">
        <f t="shared" si="7"/>
        <v/>
      </c>
    </row>
    <row r="228" spans="2:13" x14ac:dyDescent="0.2">
      <c r="B228" s="12"/>
      <c r="C228" s="13" t="str">
        <f>IF(B228="","",COUNTIF($B$5:B228,B228))</f>
        <v/>
      </c>
      <c r="D228" s="14"/>
      <c r="E228" s="14"/>
      <c r="F228" s="15"/>
      <c r="G228" s="14"/>
      <c r="H228" s="14"/>
      <c r="I228" s="16"/>
      <c r="J228" s="16"/>
      <c r="K228" s="13" t="str">
        <f t="shared" si="6"/>
        <v/>
      </c>
      <c r="L228" s="17" t="str">
        <f>IF(B228="","",TRIM(IF(ISNA(MATCH(B228,'Registru recepții'!$B$5:$B$504,0)),"PV inexistent în registru. ",IF(AND(INDEX('Registru recepții'!$D$5:$D$504,MATCH(B228,'Registru recepții'!$B$5:$B$504,0))="De suspendare a recepției",ISNUMBER(I228),I228-INDEX('Registru recepții'!$C$5:$C$504,MATCH(B228,'Registru recepții'!$B$5:$B$504,0))&gt;90),"Termenul de remediere depășește 90 de zile de la suspendare (HG 343/2017, art. 17). ",""))&amp;IF(F228="","Alege gravitatea. ","")&amp;IF(G228="","Scrie măsura de remediere. ","")&amp;IF(NOT(ISNUMBER(I228)),"Stabilește termenul de remediere. ","")&amp;IF(K228="Termen depășit","Termenul a trecut și defectul nu e remediat. ","")))</f>
        <v/>
      </c>
      <c r="M228" s="1" t="str">
        <f t="shared" si="7"/>
        <v/>
      </c>
    </row>
    <row r="229" spans="2:13" x14ac:dyDescent="0.2">
      <c r="B229" s="12"/>
      <c r="C229" s="13" t="str">
        <f>IF(B229="","",COUNTIF($B$5:B229,B229))</f>
        <v/>
      </c>
      <c r="D229" s="14"/>
      <c r="E229" s="14"/>
      <c r="F229" s="15"/>
      <c r="G229" s="14"/>
      <c r="H229" s="14"/>
      <c r="I229" s="16"/>
      <c r="J229" s="16"/>
      <c r="K229" s="13" t="str">
        <f t="shared" si="6"/>
        <v/>
      </c>
      <c r="L229" s="17" t="str">
        <f>IF(B229="","",TRIM(IF(ISNA(MATCH(B229,'Registru recepții'!$B$5:$B$504,0)),"PV inexistent în registru. ",IF(AND(INDEX('Registru recepții'!$D$5:$D$504,MATCH(B229,'Registru recepții'!$B$5:$B$504,0))="De suspendare a recepției",ISNUMBER(I229),I229-INDEX('Registru recepții'!$C$5:$C$504,MATCH(B229,'Registru recepții'!$B$5:$B$504,0))&gt;90),"Termenul de remediere depășește 90 de zile de la suspendare (HG 343/2017, art. 17). ",""))&amp;IF(F229="","Alege gravitatea. ","")&amp;IF(G229="","Scrie măsura de remediere. ","")&amp;IF(NOT(ISNUMBER(I229)),"Stabilește termenul de remediere. ","")&amp;IF(K229="Termen depășit","Termenul a trecut și defectul nu e remediat. ","")))</f>
        <v/>
      </c>
      <c r="M229" s="1" t="str">
        <f t="shared" si="7"/>
        <v/>
      </c>
    </row>
    <row r="230" spans="2:13" x14ac:dyDescent="0.2">
      <c r="B230" s="12"/>
      <c r="C230" s="13" t="str">
        <f>IF(B230="","",COUNTIF($B$5:B230,B230))</f>
        <v/>
      </c>
      <c r="D230" s="14"/>
      <c r="E230" s="14"/>
      <c r="F230" s="15"/>
      <c r="G230" s="14"/>
      <c r="H230" s="14"/>
      <c r="I230" s="16"/>
      <c r="J230" s="16"/>
      <c r="K230" s="13" t="str">
        <f t="shared" si="6"/>
        <v/>
      </c>
      <c r="L230" s="17" t="str">
        <f>IF(B230="","",TRIM(IF(ISNA(MATCH(B230,'Registru recepții'!$B$5:$B$504,0)),"PV inexistent în registru. ",IF(AND(INDEX('Registru recepții'!$D$5:$D$504,MATCH(B230,'Registru recepții'!$B$5:$B$504,0))="De suspendare a recepției",ISNUMBER(I230),I230-INDEX('Registru recepții'!$C$5:$C$504,MATCH(B230,'Registru recepții'!$B$5:$B$504,0))&gt;90),"Termenul de remediere depășește 90 de zile de la suspendare (HG 343/2017, art. 17). ",""))&amp;IF(F230="","Alege gravitatea. ","")&amp;IF(G230="","Scrie măsura de remediere. ","")&amp;IF(NOT(ISNUMBER(I230)),"Stabilește termenul de remediere. ","")&amp;IF(K230="Termen depășit","Termenul a trecut și defectul nu e remediat. ","")))</f>
        <v/>
      </c>
      <c r="M230" s="1" t="str">
        <f t="shared" si="7"/>
        <v/>
      </c>
    </row>
    <row r="231" spans="2:13" x14ac:dyDescent="0.2">
      <c r="B231" s="12"/>
      <c r="C231" s="13" t="str">
        <f>IF(B231="","",COUNTIF($B$5:B231,B231))</f>
        <v/>
      </c>
      <c r="D231" s="14"/>
      <c r="E231" s="14"/>
      <c r="F231" s="15"/>
      <c r="G231" s="14"/>
      <c r="H231" s="14"/>
      <c r="I231" s="16"/>
      <c r="J231" s="16"/>
      <c r="K231" s="13" t="str">
        <f t="shared" si="6"/>
        <v/>
      </c>
      <c r="L231" s="17" t="str">
        <f>IF(B231="","",TRIM(IF(ISNA(MATCH(B231,'Registru recepții'!$B$5:$B$504,0)),"PV inexistent în registru. ",IF(AND(INDEX('Registru recepții'!$D$5:$D$504,MATCH(B231,'Registru recepții'!$B$5:$B$504,0))="De suspendare a recepției",ISNUMBER(I231),I231-INDEX('Registru recepții'!$C$5:$C$504,MATCH(B231,'Registru recepții'!$B$5:$B$504,0))&gt;90),"Termenul de remediere depășește 90 de zile de la suspendare (HG 343/2017, art. 17). ",""))&amp;IF(F231="","Alege gravitatea. ","")&amp;IF(G231="","Scrie măsura de remediere. ","")&amp;IF(NOT(ISNUMBER(I231)),"Stabilește termenul de remediere. ","")&amp;IF(K231="Termen depășit","Termenul a trecut și defectul nu e remediat. ","")))</f>
        <v/>
      </c>
      <c r="M231" s="1" t="str">
        <f t="shared" si="7"/>
        <v/>
      </c>
    </row>
    <row r="232" spans="2:13" x14ac:dyDescent="0.2">
      <c r="B232" s="12"/>
      <c r="C232" s="13" t="str">
        <f>IF(B232="","",COUNTIF($B$5:B232,B232))</f>
        <v/>
      </c>
      <c r="D232" s="14"/>
      <c r="E232" s="14"/>
      <c r="F232" s="15"/>
      <c r="G232" s="14"/>
      <c r="H232" s="14"/>
      <c r="I232" s="16"/>
      <c r="J232" s="16"/>
      <c r="K232" s="13" t="str">
        <f t="shared" si="6"/>
        <v/>
      </c>
      <c r="L232" s="17" t="str">
        <f>IF(B232="","",TRIM(IF(ISNA(MATCH(B232,'Registru recepții'!$B$5:$B$504,0)),"PV inexistent în registru. ",IF(AND(INDEX('Registru recepții'!$D$5:$D$504,MATCH(B232,'Registru recepții'!$B$5:$B$504,0))="De suspendare a recepției",ISNUMBER(I232),I232-INDEX('Registru recepții'!$C$5:$C$504,MATCH(B232,'Registru recepții'!$B$5:$B$504,0))&gt;90),"Termenul de remediere depășește 90 de zile de la suspendare (HG 343/2017, art. 17). ",""))&amp;IF(F232="","Alege gravitatea. ","")&amp;IF(G232="","Scrie măsura de remediere. ","")&amp;IF(NOT(ISNUMBER(I232)),"Stabilește termenul de remediere. ","")&amp;IF(K232="Termen depășit","Termenul a trecut și defectul nu e remediat. ","")))</f>
        <v/>
      </c>
      <c r="M232" s="1" t="str">
        <f t="shared" si="7"/>
        <v/>
      </c>
    </row>
    <row r="233" spans="2:13" x14ac:dyDescent="0.2">
      <c r="B233" s="12"/>
      <c r="C233" s="13" t="str">
        <f>IF(B233="","",COUNTIF($B$5:B233,B233))</f>
        <v/>
      </c>
      <c r="D233" s="14"/>
      <c r="E233" s="14"/>
      <c r="F233" s="15"/>
      <c r="G233" s="14"/>
      <c r="H233" s="14"/>
      <c r="I233" s="16"/>
      <c r="J233" s="16"/>
      <c r="K233" s="13" t="str">
        <f t="shared" si="6"/>
        <v/>
      </c>
      <c r="L233" s="17" t="str">
        <f>IF(B233="","",TRIM(IF(ISNA(MATCH(B233,'Registru recepții'!$B$5:$B$504,0)),"PV inexistent în registru. ",IF(AND(INDEX('Registru recepții'!$D$5:$D$504,MATCH(B233,'Registru recepții'!$B$5:$B$504,0))="De suspendare a recepției",ISNUMBER(I233),I233-INDEX('Registru recepții'!$C$5:$C$504,MATCH(B233,'Registru recepții'!$B$5:$B$504,0))&gt;90),"Termenul de remediere depășește 90 de zile de la suspendare (HG 343/2017, art. 17). ",""))&amp;IF(F233="","Alege gravitatea. ","")&amp;IF(G233="","Scrie măsura de remediere. ","")&amp;IF(NOT(ISNUMBER(I233)),"Stabilește termenul de remediere. ","")&amp;IF(K233="Termen depășit","Termenul a trecut și defectul nu e remediat. ","")))</f>
        <v/>
      </c>
      <c r="M233" s="1" t="str">
        <f t="shared" si="7"/>
        <v/>
      </c>
    </row>
    <row r="234" spans="2:13" x14ac:dyDescent="0.2">
      <c r="B234" s="12"/>
      <c r="C234" s="13" t="str">
        <f>IF(B234="","",COUNTIF($B$5:B234,B234))</f>
        <v/>
      </c>
      <c r="D234" s="14"/>
      <c r="E234" s="14"/>
      <c r="F234" s="15"/>
      <c r="G234" s="14"/>
      <c r="H234" s="14"/>
      <c r="I234" s="16"/>
      <c r="J234" s="16"/>
      <c r="K234" s="13" t="str">
        <f t="shared" si="6"/>
        <v/>
      </c>
      <c r="L234" s="17" t="str">
        <f>IF(B234="","",TRIM(IF(ISNA(MATCH(B234,'Registru recepții'!$B$5:$B$504,0)),"PV inexistent în registru. ",IF(AND(INDEX('Registru recepții'!$D$5:$D$504,MATCH(B234,'Registru recepții'!$B$5:$B$504,0))="De suspendare a recepției",ISNUMBER(I234),I234-INDEX('Registru recepții'!$C$5:$C$504,MATCH(B234,'Registru recepții'!$B$5:$B$504,0))&gt;90),"Termenul de remediere depășește 90 de zile de la suspendare (HG 343/2017, art. 17). ",""))&amp;IF(F234="","Alege gravitatea. ","")&amp;IF(G234="","Scrie măsura de remediere. ","")&amp;IF(NOT(ISNUMBER(I234)),"Stabilește termenul de remediere. ","")&amp;IF(K234="Termen depășit","Termenul a trecut și defectul nu e remediat. ","")))</f>
        <v/>
      </c>
      <c r="M234" s="1" t="str">
        <f t="shared" si="7"/>
        <v/>
      </c>
    </row>
    <row r="235" spans="2:13" x14ac:dyDescent="0.2">
      <c r="B235" s="12"/>
      <c r="C235" s="13" t="str">
        <f>IF(B235="","",COUNTIF($B$5:B235,B235))</f>
        <v/>
      </c>
      <c r="D235" s="14"/>
      <c r="E235" s="14"/>
      <c r="F235" s="15"/>
      <c r="G235" s="14"/>
      <c r="H235" s="14"/>
      <c r="I235" s="16"/>
      <c r="J235" s="16"/>
      <c r="K235" s="13" t="str">
        <f t="shared" si="6"/>
        <v/>
      </c>
      <c r="L235" s="17" t="str">
        <f>IF(B235="","",TRIM(IF(ISNA(MATCH(B235,'Registru recepții'!$B$5:$B$504,0)),"PV inexistent în registru. ",IF(AND(INDEX('Registru recepții'!$D$5:$D$504,MATCH(B235,'Registru recepții'!$B$5:$B$504,0))="De suspendare a recepției",ISNUMBER(I235),I235-INDEX('Registru recepții'!$C$5:$C$504,MATCH(B235,'Registru recepții'!$B$5:$B$504,0))&gt;90),"Termenul de remediere depășește 90 de zile de la suspendare (HG 343/2017, art. 17). ",""))&amp;IF(F235="","Alege gravitatea. ","")&amp;IF(G235="","Scrie măsura de remediere. ","")&amp;IF(NOT(ISNUMBER(I235)),"Stabilește termenul de remediere. ","")&amp;IF(K235="Termen depășit","Termenul a trecut și defectul nu e remediat. ","")))</f>
        <v/>
      </c>
      <c r="M235" s="1" t="str">
        <f t="shared" si="7"/>
        <v/>
      </c>
    </row>
    <row r="236" spans="2:13" x14ac:dyDescent="0.2">
      <c r="B236" s="12"/>
      <c r="C236" s="13" t="str">
        <f>IF(B236="","",COUNTIF($B$5:B236,B236))</f>
        <v/>
      </c>
      <c r="D236" s="14"/>
      <c r="E236" s="14"/>
      <c r="F236" s="15"/>
      <c r="G236" s="14"/>
      <c r="H236" s="14"/>
      <c r="I236" s="16"/>
      <c r="J236" s="16"/>
      <c r="K236" s="13" t="str">
        <f t="shared" si="6"/>
        <v/>
      </c>
      <c r="L236" s="17" t="str">
        <f>IF(B236="","",TRIM(IF(ISNA(MATCH(B236,'Registru recepții'!$B$5:$B$504,0)),"PV inexistent în registru. ",IF(AND(INDEX('Registru recepții'!$D$5:$D$504,MATCH(B236,'Registru recepții'!$B$5:$B$504,0))="De suspendare a recepției",ISNUMBER(I236),I236-INDEX('Registru recepții'!$C$5:$C$504,MATCH(B236,'Registru recepții'!$B$5:$B$504,0))&gt;90),"Termenul de remediere depășește 90 de zile de la suspendare (HG 343/2017, art. 17). ",""))&amp;IF(F236="","Alege gravitatea. ","")&amp;IF(G236="","Scrie măsura de remediere. ","")&amp;IF(NOT(ISNUMBER(I236)),"Stabilește termenul de remediere. ","")&amp;IF(K236="Termen depășit","Termenul a trecut și defectul nu e remediat. ","")))</f>
        <v/>
      </c>
      <c r="M236" s="1" t="str">
        <f t="shared" si="7"/>
        <v/>
      </c>
    </row>
    <row r="237" spans="2:13" x14ac:dyDescent="0.2">
      <c r="B237" s="12"/>
      <c r="C237" s="13" t="str">
        <f>IF(B237="","",COUNTIF($B$5:B237,B237))</f>
        <v/>
      </c>
      <c r="D237" s="14"/>
      <c r="E237" s="14"/>
      <c r="F237" s="15"/>
      <c r="G237" s="14"/>
      <c r="H237" s="14"/>
      <c r="I237" s="16"/>
      <c r="J237" s="16"/>
      <c r="K237" s="13" t="str">
        <f t="shared" si="6"/>
        <v/>
      </c>
      <c r="L237" s="17" t="str">
        <f>IF(B237="","",TRIM(IF(ISNA(MATCH(B237,'Registru recepții'!$B$5:$B$504,0)),"PV inexistent în registru. ",IF(AND(INDEX('Registru recepții'!$D$5:$D$504,MATCH(B237,'Registru recepții'!$B$5:$B$504,0))="De suspendare a recepției",ISNUMBER(I237),I237-INDEX('Registru recepții'!$C$5:$C$504,MATCH(B237,'Registru recepții'!$B$5:$B$504,0))&gt;90),"Termenul de remediere depășește 90 de zile de la suspendare (HG 343/2017, art. 17). ",""))&amp;IF(F237="","Alege gravitatea. ","")&amp;IF(G237="","Scrie măsura de remediere. ","")&amp;IF(NOT(ISNUMBER(I237)),"Stabilește termenul de remediere. ","")&amp;IF(K237="Termen depășit","Termenul a trecut și defectul nu e remediat. ","")))</f>
        <v/>
      </c>
      <c r="M237" s="1" t="str">
        <f t="shared" si="7"/>
        <v/>
      </c>
    </row>
    <row r="238" spans="2:13" x14ac:dyDescent="0.2">
      <c r="B238" s="12"/>
      <c r="C238" s="13" t="str">
        <f>IF(B238="","",COUNTIF($B$5:B238,B238))</f>
        <v/>
      </c>
      <c r="D238" s="14"/>
      <c r="E238" s="14"/>
      <c r="F238" s="15"/>
      <c r="G238" s="14"/>
      <c r="H238" s="14"/>
      <c r="I238" s="16"/>
      <c r="J238" s="16"/>
      <c r="K238" s="13" t="str">
        <f t="shared" si="6"/>
        <v/>
      </c>
      <c r="L238" s="17" t="str">
        <f>IF(B238="","",TRIM(IF(ISNA(MATCH(B238,'Registru recepții'!$B$5:$B$504,0)),"PV inexistent în registru. ",IF(AND(INDEX('Registru recepții'!$D$5:$D$504,MATCH(B238,'Registru recepții'!$B$5:$B$504,0))="De suspendare a recepției",ISNUMBER(I238),I238-INDEX('Registru recepții'!$C$5:$C$504,MATCH(B238,'Registru recepții'!$B$5:$B$504,0))&gt;90),"Termenul de remediere depășește 90 de zile de la suspendare (HG 343/2017, art. 17). ",""))&amp;IF(F238="","Alege gravitatea. ","")&amp;IF(G238="","Scrie măsura de remediere. ","")&amp;IF(NOT(ISNUMBER(I238)),"Stabilește termenul de remediere. ","")&amp;IF(K238="Termen depășit","Termenul a trecut și defectul nu e remediat. ","")))</f>
        <v/>
      </c>
      <c r="M238" s="1" t="str">
        <f t="shared" si="7"/>
        <v/>
      </c>
    </row>
    <row r="239" spans="2:13" x14ac:dyDescent="0.2">
      <c r="B239" s="12"/>
      <c r="C239" s="13" t="str">
        <f>IF(B239="","",COUNTIF($B$5:B239,B239))</f>
        <v/>
      </c>
      <c r="D239" s="14"/>
      <c r="E239" s="14"/>
      <c r="F239" s="15"/>
      <c r="G239" s="14"/>
      <c r="H239" s="14"/>
      <c r="I239" s="16"/>
      <c r="J239" s="16"/>
      <c r="K239" s="13" t="str">
        <f t="shared" si="6"/>
        <v/>
      </c>
      <c r="L239" s="17" t="str">
        <f>IF(B239="","",TRIM(IF(ISNA(MATCH(B239,'Registru recepții'!$B$5:$B$504,0)),"PV inexistent în registru. ",IF(AND(INDEX('Registru recepții'!$D$5:$D$504,MATCH(B239,'Registru recepții'!$B$5:$B$504,0))="De suspendare a recepției",ISNUMBER(I239),I239-INDEX('Registru recepții'!$C$5:$C$504,MATCH(B239,'Registru recepții'!$B$5:$B$504,0))&gt;90),"Termenul de remediere depășește 90 de zile de la suspendare (HG 343/2017, art. 17). ",""))&amp;IF(F239="","Alege gravitatea. ","")&amp;IF(G239="","Scrie măsura de remediere. ","")&amp;IF(NOT(ISNUMBER(I239)),"Stabilește termenul de remediere. ","")&amp;IF(K239="Termen depășit","Termenul a trecut și defectul nu e remediat. ","")))</f>
        <v/>
      </c>
      <c r="M239" s="1" t="str">
        <f t="shared" si="7"/>
        <v/>
      </c>
    </row>
    <row r="240" spans="2:13" x14ac:dyDescent="0.2">
      <c r="B240" s="12"/>
      <c r="C240" s="13" t="str">
        <f>IF(B240="","",COUNTIF($B$5:B240,B240))</f>
        <v/>
      </c>
      <c r="D240" s="14"/>
      <c r="E240" s="14"/>
      <c r="F240" s="15"/>
      <c r="G240" s="14"/>
      <c r="H240" s="14"/>
      <c r="I240" s="16"/>
      <c r="J240" s="16"/>
      <c r="K240" s="13" t="str">
        <f t="shared" si="6"/>
        <v/>
      </c>
      <c r="L240" s="17" t="str">
        <f>IF(B240="","",TRIM(IF(ISNA(MATCH(B240,'Registru recepții'!$B$5:$B$504,0)),"PV inexistent în registru. ",IF(AND(INDEX('Registru recepții'!$D$5:$D$504,MATCH(B240,'Registru recepții'!$B$5:$B$504,0))="De suspendare a recepției",ISNUMBER(I240),I240-INDEX('Registru recepții'!$C$5:$C$504,MATCH(B240,'Registru recepții'!$B$5:$B$504,0))&gt;90),"Termenul de remediere depășește 90 de zile de la suspendare (HG 343/2017, art. 17). ",""))&amp;IF(F240="","Alege gravitatea. ","")&amp;IF(G240="","Scrie măsura de remediere. ","")&amp;IF(NOT(ISNUMBER(I240)),"Stabilește termenul de remediere. ","")&amp;IF(K240="Termen depășit","Termenul a trecut și defectul nu e remediat. ","")))</f>
        <v/>
      </c>
      <c r="M240" s="1" t="str">
        <f t="shared" si="7"/>
        <v/>
      </c>
    </row>
    <row r="241" spans="2:13" x14ac:dyDescent="0.2">
      <c r="B241" s="12"/>
      <c r="C241" s="13" t="str">
        <f>IF(B241="","",COUNTIF($B$5:B241,B241))</f>
        <v/>
      </c>
      <c r="D241" s="14"/>
      <c r="E241" s="14"/>
      <c r="F241" s="15"/>
      <c r="G241" s="14"/>
      <c r="H241" s="14"/>
      <c r="I241" s="16"/>
      <c r="J241" s="16"/>
      <c r="K241" s="13" t="str">
        <f t="shared" si="6"/>
        <v/>
      </c>
      <c r="L241" s="17" t="str">
        <f>IF(B241="","",TRIM(IF(ISNA(MATCH(B241,'Registru recepții'!$B$5:$B$504,0)),"PV inexistent în registru. ",IF(AND(INDEX('Registru recepții'!$D$5:$D$504,MATCH(B241,'Registru recepții'!$B$5:$B$504,0))="De suspendare a recepției",ISNUMBER(I241),I241-INDEX('Registru recepții'!$C$5:$C$504,MATCH(B241,'Registru recepții'!$B$5:$B$504,0))&gt;90),"Termenul de remediere depășește 90 de zile de la suspendare (HG 343/2017, art. 17). ",""))&amp;IF(F241="","Alege gravitatea. ","")&amp;IF(G241="","Scrie măsura de remediere. ","")&amp;IF(NOT(ISNUMBER(I241)),"Stabilește termenul de remediere. ","")&amp;IF(K241="Termen depășit","Termenul a trecut și defectul nu e remediat. ","")))</f>
        <v/>
      </c>
      <c r="M241" s="1" t="str">
        <f t="shared" si="7"/>
        <v/>
      </c>
    </row>
    <row r="242" spans="2:13" x14ac:dyDescent="0.2">
      <c r="B242" s="12"/>
      <c r="C242" s="13" t="str">
        <f>IF(B242="","",COUNTIF($B$5:B242,B242))</f>
        <v/>
      </c>
      <c r="D242" s="14"/>
      <c r="E242" s="14"/>
      <c r="F242" s="15"/>
      <c r="G242" s="14"/>
      <c r="H242" s="14"/>
      <c r="I242" s="16"/>
      <c r="J242" s="16"/>
      <c r="K242" s="13" t="str">
        <f t="shared" si="6"/>
        <v/>
      </c>
      <c r="L242" s="17" t="str">
        <f>IF(B242="","",TRIM(IF(ISNA(MATCH(B242,'Registru recepții'!$B$5:$B$504,0)),"PV inexistent în registru. ",IF(AND(INDEX('Registru recepții'!$D$5:$D$504,MATCH(B242,'Registru recepții'!$B$5:$B$504,0))="De suspendare a recepției",ISNUMBER(I242),I242-INDEX('Registru recepții'!$C$5:$C$504,MATCH(B242,'Registru recepții'!$B$5:$B$504,0))&gt;90),"Termenul de remediere depășește 90 de zile de la suspendare (HG 343/2017, art. 17). ",""))&amp;IF(F242="","Alege gravitatea. ","")&amp;IF(G242="","Scrie măsura de remediere. ","")&amp;IF(NOT(ISNUMBER(I242)),"Stabilește termenul de remediere. ","")&amp;IF(K242="Termen depășit","Termenul a trecut și defectul nu e remediat. ","")))</f>
        <v/>
      </c>
      <c r="M242" s="1" t="str">
        <f t="shared" si="7"/>
        <v/>
      </c>
    </row>
    <row r="243" spans="2:13" x14ac:dyDescent="0.2">
      <c r="B243" s="12"/>
      <c r="C243" s="13" t="str">
        <f>IF(B243="","",COUNTIF($B$5:B243,B243))</f>
        <v/>
      </c>
      <c r="D243" s="14"/>
      <c r="E243" s="14"/>
      <c r="F243" s="15"/>
      <c r="G243" s="14"/>
      <c r="H243" s="14"/>
      <c r="I243" s="16"/>
      <c r="J243" s="16"/>
      <c r="K243" s="13" t="str">
        <f t="shared" si="6"/>
        <v/>
      </c>
      <c r="L243" s="17" t="str">
        <f>IF(B243="","",TRIM(IF(ISNA(MATCH(B243,'Registru recepții'!$B$5:$B$504,0)),"PV inexistent în registru. ",IF(AND(INDEX('Registru recepții'!$D$5:$D$504,MATCH(B243,'Registru recepții'!$B$5:$B$504,0))="De suspendare a recepției",ISNUMBER(I243),I243-INDEX('Registru recepții'!$C$5:$C$504,MATCH(B243,'Registru recepții'!$B$5:$B$504,0))&gt;90),"Termenul de remediere depășește 90 de zile de la suspendare (HG 343/2017, art. 17). ",""))&amp;IF(F243="","Alege gravitatea. ","")&amp;IF(G243="","Scrie măsura de remediere. ","")&amp;IF(NOT(ISNUMBER(I243)),"Stabilește termenul de remediere. ","")&amp;IF(K243="Termen depășit","Termenul a trecut și defectul nu e remediat. ","")))</f>
        <v/>
      </c>
      <c r="M243" s="1" t="str">
        <f t="shared" si="7"/>
        <v/>
      </c>
    </row>
    <row r="244" spans="2:13" x14ac:dyDescent="0.2">
      <c r="B244" s="12"/>
      <c r="C244" s="13" t="str">
        <f>IF(B244="","",COUNTIF($B$5:B244,B244))</f>
        <v/>
      </c>
      <c r="D244" s="14"/>
      <c r="E244" s="14"/>
      <c r="F244" s="15"/>
      <c r="G244" s="14"/>
      <c r="H244" s="14"/>
      <c r="I244" s="16"/>
      <c r="J244" s="16"/>
      <c r="K244" s="13" t="str">
        <f t="shared" si="6"/>
        <v/>
      </c>
      <c r="L244" s="17" t="str">
        <f>IF(B244="","",TRIM(IF(ISNA(MATCH(B244,'Registru recepții'!$B$5:$B$504,0)),"PV inexistent în registru. ",IF(AND(INDEX('Registru recepții'!$D$5:$D$504,MATCH(B244,'Registru recepții'!$B$5:$B$504,0))="De suspendare a recepției",ISNUMBER(I244),I244-INDEX('Registru recepții'!$C$5:$C$504,MATCH(B244,'Registru recepții'!$B$5:$B$504,0))&gt;90),"Termenul de remediere depășește 90 de zile de la suspendare (HG 343/2017, art. 17). ",""))&amp;IF(F244="","Alege gravitatea. ","")&amp;IF(G244="","Scrie măsura de remediere. ","")&amp;IF(NOT(ISNUMBER(I244)),"Stabilește termenul de remediere. ","")&amp;IF(K244="Termen depășit","Termenul a trecut și defectul nu e remediat. ","")))</f>
        <v/>
      </c>
      <c r="M244" s="1" t="str">
        <f t="shared" si="7"/>
        <v/>
      </c>
    </row>
    <row r="245" spans="2:13" x14ac:dyDescent="0.2">
      <c r="B245" s="12"/>
      <c r="C245" s="13" t="str">
        <f>IF(B245="","",COUNTIF($B$5:B245,B245))</f>
        <v/>
      </c>
      <c r="D245" s="14"/>
      <c r="E245" s="14"/>
      <c r="F245" s="15"/>
      <c r="G245" s="14"/>
      <c r="H245" s="14"/>
      <c r="I245" s="16"/>
      <c r="J245" s="16"/>
      <c r="K245" s="13" t="str">
        <f t="shared" si="6"/>
        <v/>
      </c>
      <c r="L245" s="17" t="str">
        <f>IF(B245="","",TRIM(IF(ISNA(MATCH(B245,'Registru recepții'!$B$5:$B$504,0)),"PV inexistent în registru. ",IF(AND(INDEX('Registru recepții'!$D$5:$D$504,MATCH(B245,'Registru recepții'!$B$5:$B$504,0))="De suspendare a recepției",ISNUMBER(I245),I245-INDEX('Registru recepții'!$C$5:$C$504,MATCH(B245,'Registru recepții'!$B$5:$B$504,0))&gt;90),"Termenul de remediere depășește 90 de zile de la suspendare (HG 343/2017, art. 17). ",""))&amp;IF(F245="","Alege gravitatea. ","")&amp;IF(G245="","Scrie măsura de remediere. ","")&amp;IF(NOT(ISNUMBER(I245)),"Stabilește termenul de remediere. ","")&amp;IF(K245="Termen depășit","Termenul a trecut și defectul nu e remediat. ","")))</f>
        <v/>
      </c>
      <c r="M245" s="1" t="str">
        <f t="shared" si="7"/>
        <v/>
      </c>
    </row>
    <row r="246" spans="2:13" x14ac:dyDescent="0.2">
      <c r="B246" s="12"/>
      <c r="C246" s="13" t="str">
        <f>IF(B246="","",COUNTIF($B$5:B246,B246))</f>
        <v/>
      </c>
      <c r="D246" s="14"/>
      <c r="E246" s="14"/>
      <c r="F246" s="15"/>
      <c r="G246" s="14"/>
      <c r="H246" s="14"/>
      <c r="I246" s="16"/>
      <c r="J246" s="16"/>
      <c r="K246" s="13" t="str">
        <f t="shared" si="6"/>
        <v/>
      </c>
      <c r="L246" s="17" t="str">
        <f>IF(B246="","",TRIM(IF(ISNA(MATCH(B246,'Registru recepții'!$B$5:$B$504,0)),"PV inexistent în registru. ",IF(AND(INDEX('Registru recepții'!$D$5:$D$504,MATCH(B246,'Registru recepții'!$B$5:$B$504,0))="De suspendare a recepției",ISNUMBER(I246),I246-INDEX('Registru recepții'!$C$5:$C$504,MATCH(B246,'Registru recepții'!$B$5:$B$504,0))&gt;90),"Termenul de remediere depășește 90 de zile de la suspendare (HG 343/2017, art. 17). ",""))&amp;IF(F246="","Alege gravitatea. ","")&amp;IF(G246="","Scrie măsura de remediere. ","")&amp;IF(NOT(ISNUMBER(I246)),"Stabilește termenul de remediere. ","")&amp;IF(K246="Termen depășit","Termenul a trecut și defectul nu e remediat. ","")))</f>
        <v/>
      </c>
      <c r="M246" s="1" t="str">
        <f t="shared" si="7"/>
        <v/>
      </c>
    </row>
    <row r="247" spans="2:13" x14ac:dyDescent="0.2">
      <c r="B247" s="12"/>
      <c r="C247" s="13" t="str">
        <f>IF(B247="","",COUNTIF($B$5:B247,B247))</f>
        <v/>
      </c>
      <c r="D247" s="14"/>
      <c r="E247" s="14"/>
      <c r="F247" s="15"/>
      <c r="G247" s="14"/>
      <c r="H247" s="14"/>
      <c r="I247" s="16"/>
      <c r="J247" s="16"/>
      <c r="K247" s="13" t="str">
        <f t="shared" si="6"/>
        <v/>
      </c>
      <c r="L247" s="17" t="str">
        <f>IF(B247="","",TRIM(IF(ISNA(MATCH(B247,'Registru recepții'!$B$5:$B$504,0)),"PV inexistent în registru. ",IF(AND(INDEX('Registru recepții'!$D$5:$D$504,MATCH(B247,'Registru recepții'!$B$5:$B$504,0))="De suspendare a recepției",ISNUMBER(I247),I247-INDEX('Registru recepții'!$C$5:$C$504,MATCH(B247,'Registru recepții'!$B$5:$B$504,0))&gt;90),"Termenul de remediere depășește 90 de zile de la suspendare (HG 343/2017, art. 17). ",""))&amp;IF(F247="","Alege gravitatea. ","")&amp;IF(G247="","Scrie măsura de remediere. ","")&amp;IF(NOT(ISNUMBER(I247)),"Stabilește termenul de remediere. ","")&amp;IF(K247="Termen depășit","Termenul a trecut și defectul nu e remediat. ","")))</f>
        <v/>
      </c>
      <c r="M247" s="1" t="str">
        <f t="shared" si="7"/>
        <v/>
      </c>
    </row>
    <row r="248" spans="2:13" x14ac:dyDescent="0.2">
      <c r="B248" s="12"/>
      <c r="C248" s="13" t="str">
        <f>IF(B248="","",COUNTIF($B$5:B248,B248))</f>
        <v/>
      </c>
      <c r="D248" s="14"/>
      <c r="E248" s="14"/>
      <c r="F248" s="15"/>
      <c r="G248" s="14"/>
      <c r="H248" s="14"/>
      <c r="I248" s="16"/>
      <c r="J248" s="16"/>
      <c r="K248" s="13" t="str">
        <f t="shared" si="6"/>
        <v/>
      </c>
      <c r="L248" s="17" t="str">
        <f>IF(B248="","",TRIM(IF(ISNA(MATCH(B248,'Registru recepții'!$B$5:$B$504,0)),"PV inexistent în registru. ",IF(AND(INDEX('Registru recepții'!$D$5:$D$504,MATCH(B248,'Registru recepții'!$B$5:$B$504,0))="De suspendare a recepției",ISNUMBER(I248),I248-INDEX('Registru recepții'!$C$5:$C$504,MATCH(B248,'Registru recepții'!$B$5:$B$504,0))&gt;90),"Termenul de remediere depășește 90 de zile de la suspendare (HG 343/2017, art. 17). ",""))&amp;IF(F248="","Alege gravitatea. ","")&amp;IF(G248="","Scrie măsura de remediere. ","")&amp;IF(NOT(ISNUMBER(I248)),"Stabilește termenul de remediere. ","")&amp;IF(K248="Termen depășit","Termenul a trecut și defectul nu e remediat. ","")))</f>
        <v/>
      </c>
      <c r="M248" s="1" t="str">
        <f t="shared" si="7"/>
        <v/>
      </c>
    </row>
    <row r="249" spans="2:13" x14ac:dyDescent="0.2">
      <c r="B249" s="12"/>
      <c r="C249" s="13" t="str">
        <f>IF(B249="","",COUNTIF($B$5:B249,B249))</f>
        <v/>
      </c>
      <c r="D249" s="14"/>
      <c r="E249" s="14"/>
      <c r="F249" s="15"/>
      <c r="G249" s="14"/>
      <c r="H249" s="14"/>
      <c r="I249" s="16"/>
      <c r="J249" s="16"/>
      <c r="K249" s="13" t="str">
        <f t="shared" si="6"/>
        <v/>
      </c>
      <c r="L249" s="17" t="str">
        <f>IF(B249="","",TRIM(IF(ISNA(MATCH(B249,'Registru recepții'!$B$5:$B$504,0)),"PV inexistent în registru. ",IF(AND(INDEX('Registru recepții'!$D$5:$D$504,MATCH(B249,'Registru recepții'!$B$5:$B$504,0))="De suspendare a recepției",ISNUMBER(I249),I249-INDEX('Registru recepții'!$C$5:$C$504,MATCH(B249,'Registru recepții'!$B$5:$B$504,0))&gt;90),"Termenul de remediere depășește 90 de zile de la suspendare (HG 343/2017, art. 17). ",""))&amp;IF(F249="","Alege gravitatea. ","")&amp;IF(G249="","Scrie măsura de remediere. ","")&amp;IF(NOT(ISNUMBER(I249)),"Stabilește termenul de remediere. ","")&amp;IF(K249="Termen depășit","Termenul a trecut și defectul nu e remediat. ","")))</f>
        <v/>
      </c>
      <c r="M249" s="1" t="str">
        <f t="shared" si="7"/>
        <v/>
      </c>
    </row>
    <row r="250" spans="2:13" x14ac:dyDescent="0.2">
      <c r="B250" s="12"/>
      <c r="C250" s="13" t="str">
        <f>IF(B250="","",COUNTIF($B$5:B250,B250))</f>
        <v/>
      </c>
      <c r="D250" s="14"/>
      <c r="E250" s="14"/>
      <c r="F250" s="15"/>
      <c r="G250" s="14"/>
      <c r="H250" s="14"/>
      <c r="I250" s="16"/>
      <c r="J250" s="16"/>
      <c r="K250" s="13" t="str">
        <f t="shared" si="6"/>
        <v/>
      </c>
      <c r="L250" s="17" t="str">
        <f>IF(B250="","",TRIM(IF(ISNA(MATCH(B250,'Registru recepții'!$B$5:$B$504,0)),"PV inexistent în registru. ",IF(AND(INDEX('Registru recepții'!$D$5:$D$504,MATCH(B250,'Registru recepții'!$B$5:$B$504,0))="De suspendare a recepției",ISNUMBER(I250),I250-INDEX('Registru recepții'!$C$5:$C$504,MATCH(B250,'Registru recepții'!$B$5:$B$504,0))&gt;90),"Termenul de remediere depășește 90 de zile de la suspendare (HG 343/2017, art. 17). ",""))&amp;IF(F250="","Alege gravitatea. ","")&amp;IF(G250="","Scrie măsura de remediere. ","")&amp;IF(NOT(ISNUMBER(I250)),"Stabilește termenul de remediere. ","")&amp;IF(K250="Termen depășit","Termenul a trecut și defectul nu e remediat. ","")))</f>
        <v/>
      </c>
      <c r="M250" s="1" t="str">
        <f t="shared" si="7"/>
        <v/>
      </c>
    </row>
    <row r="251" spans="2:13" x14ac:dyDescent="0.2">
      <c r="B251" s="12"/>
      <c r="C251" s="13" t="str">
        <f>IF(B251="","",COUNTIF($B$5:B251,B251))</f>
        <v/>
      </c>
      <c r="D251" s="14"/>
      <c r="E251" s="14"/>
      <c r="F251" s="15"/>
      <c r="G251" s="14"/>
      <c r="H251" s="14"/>
      <c r="I251" s="16"/>
      <c r="J251" s="16"/>
      <c r="K251" s="13" t="str">
        <f t="shared" si="6"/>
        <v/>
      </c>
      <c r="L251" s="17" t="str">
        <f>IF(B251="","",TRIM(IF(ISNA(MATCH(B251,'Registru recepții'!$B$5:$B$504,0)),"PV inexistent în registru. ",IF(AND(INDEX('Registru recepții'!$D$5:$D$504,MATCH(B251,'Registru recepții'!$B$5:$B$504,0))="De suspendare a recepției",ISNUMBER(I251),I251-INDEX('Registru recepții'!$C$5:$C$504,MATCH(B251,'Registru recepții'!$B$5:$B$504,0))&gt;90),"Termenul de remediere depășește 90 de zile de la suspendare (HG 343/2017, art. 17). ",""))&amp;IF(F251="","Alege gravitatea. ","")&amp;IF(G251="","Scrie măsura de remediere. ","")&amp;IF(NOT(ISNUMBER(I251)),"Stabilește termenul de remediere. ","")&amp;IF(K251="Termen depășit","Termenul a trecut și defectul nu e remediat. ","")))</f>
        <v/>
      </c>
      <c r="M251" s="1" t="str">
        <f t="shared" si="7"/>
        <v/>
      </c>
    </row>
    <row r="252" spans="2:13" x14ac:dyDescent="0.2">
      <c r="B252" s="12"/>
      <c r="C252" s="13" t="str">
        <f>IF(B252="","",COUNTIF($B$5:B252,B252))</f>
        <v/>
      </c>
      <c r="D252" s="14"/>
      <c r="E252" s="14"/>
      <c r="F252" s="15"/>
      <c r="G252" s="14"/>
      <c r="H252" s="14"/>
      <c r="I252" s="16"/>
      <c r="J252" s="16"/>
      <c r="K252" s="13" t="str">
        <f t="shared" si="6"/>
        <v/>
      </c>
      <c r="L252" s="17" t="str">
        <f>IF(B252="","",TRIM(IF(ISNA(MATCH(B252,'Registru recepții'!$B$5:$B$504,0)),"PV inexistent în registru. ",IF(AND(INDEX('Registru recepții'!$D$5:$D$504,MATCH(B252,'Registru recepții'!$B$5:$B$504,0))="De suspendare a recepției",ISNUMBER(I252),I252-INDEX('Registru recepții'!$C$5:$C$504,MATCH(B252,'Registru recepții'!$B$5:$B$504,0))&gt;90),"Termenul de remediere depășește 90 de zile de la suspendare (HG 343/2017, art. 17). ",""))&amp;IF(F252="","Alege gravitatea. ","")&amp;IF(G252="","Scrie măsura de remediere. ","")&amp;IF(NOT(ISNUMBER(I252)),"Stabilește termenul de remediere. ","")&amp;IF(K252="Termen depășit","Termenul a trecut și defectul nu e remediat. ","")))</f>
        <v/>
      </c>
      <c r="M252" s="1" t="str">
        <f t="shared" si="7"/>
        <v/>
      </c>
    </row>
    <row r="253" spans="2:13" x14ac:dyDescent="0.2">
      <c r="B253" s="12"/>
      <c r="C253" s="13" t="str">
        <f>IF(B253="","",COUNTIF($B$5:B253,B253))</f>
        <v/>
      </c>
      <c r="D253" s="14"/>
      <c r="E253" s="14"/>
      <c r="F253" s="15"/>
      <c r="G253" s="14"/>
      <c r="H253" s="14"/>
      <c r="I253" s="16"/>
      <c r="J253" s="16"/>
      <c r="K253" s="13" t="str">
        <f t="shared" si="6"/>
        <v/>
      </c>
      <c r="L253" s="17" t="str">
        <f>IF(B253="","",TRIM(IF(ISNA(MATCH(B253,'Registru recepții'!$B$5:$B$504,0)),"PV inexistent în registru. ",IF(AND(INDEX('Registru recepții'!$D$5:$D$504,MATCH(B253,'Registru recepții'!$B$5:$B$504,0))="De suspendare a recepției",ISNUMBER(I253),I253-INDEX('Registru recepții'!$C$5:$C$504,MATCH(B253,'Registru recepții'!$B$5:$B$504,0))&gt;90),"Termenul de remediere depășește 90 de zile de la suspendare (HG 343/2017, art. 17). ",""))&amp;IF(F253="","Alege gravitatea. ","")&amp;IF(G253="","Scrie măsura de remediere. ","")&amp;IF(NOT(ISNUMBER(I253)),"Stabilește termenul de remediere. ","")&amp;IF(K253="Termen depășit","Termenul a trecut și defectul nu e remediat. ","")))</f>
        <v/>
      </c>
      <c r="M253" s="1" t="str">
        <f t="shared" si="7"/>
        <v/>
      </c>
    </row>
    <row r="254" spans="2:13" x14ac:dyDescent="0.2">
      <c r="B254" s="12"/>
      <c r="C254" s="13" t="str">
        <f>IF(B254="","",COUNTIF($B$5:B254,B254))</f>
        <v/>
      </c>
      <c r="D254" s="14"/>
      <c r="E254" s="14"/>
      <c r="F254" s="15"/>
      <c r="G254" s="14"/>
      <c r="H254" s="14"/>
      <c r="I254" s="16"/>
      <c r="J254" s="16"/>
      <c r="K254" s="13" t="str">
        <f t="shared" si="6"/>
        <v/>
      </c>
      <c r="L254" s="17" t="str">
        <f>IF(B254="","",TRIM(IF(ISNA(MATCH(B254,'Registru recepții'!$B$5:$B$504,0)),"PV inexistent în registru. ",IF(AND(INDEX('Registru recepții'!$D$5:$D$504,MATCH(B254,'Registru recepții'!$B$5:$B$504,0))="De suspendare a recepției",ISNUMBER(I254),I254-INDEX('Registru recepții'!$C$5:$C$504,MATCH(B254,'Registru recepții'!$B$5:$B$504,0))&gt;90),"Termenul de remediere depășește 90 de zile de la suspendare (HG 343/2017, art. 17). ",""))&amp;IF(F254="","Alege gravitatea. ","")&amp;IF(G254="","Scrie măsura de remediere. ","")&amp;IF(NOT(ISNUMBER(I254)),"Stabilește termenul de remediere. ","")&amp;IF(K254="Termen depășit","Termenul a trecut și defectul nu e remediat. ","")))</f>
        <v/>
      </c>
      <c r="M254" s="1" t="str">
        <f t="shared" si="7"/>
        <v/>
      </c>
    </row>
    <row r="255" spans="2:13" x14ac:dyDescent="0.2">
      <c r="B255" s="12"/>
      <c r="C255" s="13" t="str">
        <f>IF(B255="","",COUNTIF($B$5:B255,B255))</f>
        <v/>
      </c>
      <c r="D255" s="14"/>
      <c r="E255" s="14"/>
      <c r="F255" s="15"/>
      <c r="G255" s="14"/>
      <c r="H255" s="14"/>
      <c r="I255" s="16"/>
      <c r="J255" s="16"/>
      <c r="K255" s="13" t="str">
        <f t="shared" si="6"/>
        <v/>
      </c>
      <c r="L255" s="17" t="str">
        <f>IF(B255="","",TRIM(IF(ISNA(MATCH(B255,'Registru recepții'!$B$5:$B$504,0)),"PV inexistent în registru. ",IF(AND(INDEX('Registru recepții'!$D$5:$D$504,MATCH(B255,'Registru recepții'!$B$5:$B$504,0))="De suspendare a recepției",ISNUMBER(I255),I255-INDEX('Registru recepții'!$C$5:$C$504,MATCH(B255,'Registru recepții'!$B$5:$B$504,0))&gt;90),"Termenul de remediere depășește 90 de zile de la suspendare (HG 343/2017, art. 17). ",""))&amp;IF(F255="","Alege gravitatea. ","")&amp;IF(G255="","Scrie măsura de remediere. ","")&amp;IF(NOT(ISNUMBER(I255)),"Stabilește termenul de remediere. ","")&amp;IF(K255="Termen depășit","Termenul a trecut și defectul nu e remediat. ","")))</f>
        <v/>
      </c>
      <c r="M255" s="1" t="str">
        <f t="shared" si="7"/>
        <v/>
      </c>
    </row>
    <row r="256" spans="2:13" x14ac:dyDescent="0.2">
      <c r="B256" s="12"/>
      <c r="C256" s="13" t="str">
        <f>IF(B256="","",COUNTIF($B$5:B256,B256))</f>
        <v/>
      </c>
      <c r="D256" s="14"/>
      <c r="E256" s="14"/>
      <c r="F256" s="15"/>
      <c r="G256" s="14"/>
      <c r="H256" s="14"/>
      <c r="I256" s="16"/>
      <c r="J256" s="16"/>
      <c r="K256" s="13" t="str">
        <f t="shared" si="6"/>
        <v/>
      </c>
      <c r="L256" s="17" t="str">
        <f>IF(B256="","",TRIM(IF(ISNA(MATCH(B256,'Registru recepții'!$B$5:$B$504,0)),"PV inexistent în registru. ",IF(AND(INDEX('Registru recepții'!$D$5:$D$504,MATCH(B256,'Registru recepții'!$B$5:$B$504,0))="De suspendare a recepției",ISNUMBER(I256),I256-INDEX('Registru recepții'!$C$5:$C$504,MATCH(B256,'Registru recepții'!$B$5:$B$504,0))&gt;90),"Termenul de remediere depășește 90 de zile de la suspendare (HG 343/2017, art. 17). ",""))&amp;IF(F256="","Alege gravitatea. ","")&amp;IF(G256="","Scrie măsura de remediere. ","")&amp;IF(NOT(ISNUMBER(I256)),"Stabilește termenul de remediere. ","")&amp;IF(K256="Termen depășit","Termenul a trecut și defectul nu e remediat. ","")))</f>
        <v/>
      </c>
      <c r="M256" s="1" t="str">
        <f t="shared" si="7"/>
        <v/>
      </c>
    </row>
    <row r="257" spans="2:13" x14ac:dyDescent="0.2">
      <c r="B257" s="12"/>
      <c r="C257" s="13" t="str">
        <f>IF(B257="","",COUNTIF($B$5:B257,B257))</f>
        <v/>
      </c>
      <c r="D257" s="14"/>
      <c r="E257" s="14"/>
      <c r="F257" s="15"/>
      <c r="G257" s="14"/>
      <c r="H257" s="14"/>
      <c r="I257" s="16"/>
      <c r="J257" s="16"/>
      <c r="K257" s="13" t="str">
        <f t="shared" si="6"/>
        <v/>
      </c>
      <c r="L257" s="17" t="str">
        <f>IF(B257="","",TRIM(IF(ISNA(MATCH(B257,'Registru recepții'!$B$5:$B$504,0)),"PV inexistent în registru. ",IF(AND(INDEX('Registru recepții'!$D$5:$D$504,MATCH(B257,'Registru recepții'!$B$5:$B$504,0))="De suspendare a recepției",ISNUMBER(I257),I257-INDEX('Registru recepții'!$C$5:$C$504,MATCH(B257,'Registru recepții'!$B$5:$B$504,0))&gt;90),"Termenul de remediere depășește 90 de zile de la suspendare (HG 343/2017, art. 17). ",""))&amp;IF(F257="","Alege gravitatea. ","")&amp;IF(G257="","Scrie măsura de remediere. ","")&amp;IF(NOT(ISNUMBER(I257)),"Stabilește termenul de remediere. ","")&amp;IF(K257="Termen depășit","Termenul a trecut și defectul nu e remediat. ","")))</f>
        <v/>
      </c>
      <c r="M257" s="1" t="str">
        <f t="shared" si="7"/>
        <v/>
      </c>
    </row>
    <row r="258" spans="2:13" x14ac:dyDescent="0.2">
      <c r="B258" s="12"/>
      <c r="C258" s="13" t="str">
        <f>IF(B258="","",COUNTIF($B$5:B258,B258))</f>
        <v/>
      </c>
      <c r="D258" s="14"/>
      <c r="E258" s="14"/>
      <c r="F258" s="15"/>
      <c r="G258" s="14"/>
      <c r="H258" s="14"/>
      <c r="I258" s="16"/>
      <c r="J258" s="16"/>
      <c r="K258" s="13" t="str">
        <f t="shared" si="6"/>
        <v/>
      </c>
      <c r="L258" s="17" t="str">
        <f>IF(B258="","",TRIM(IF(ISNA(MATCH(B258,'Registru recepții'!$B$5:$B$504,0)),"PV inexistent în registru. ",IF(AND(INDEX('Registru recepții'!$D$5:$D$504,MATCH(B258,'Registru recepții'!$B$5:$B$504,0))="De suspendare a recepției",ISNUMBER(I258),I258-INDEX('Registru recepții'!$C$5:$C$504,MATCH(B258,'Registru recepții'!$B$5:$B$504,0))&gt;90),"Termenul de remediere depășește 90 de zile de la suspendare (HG 343/2017, art. 17). ",""))&amp;IF(F258="","Alege gravitatea. ","")&amp;IF(G258="","Scrie măsura de remediere. ","")&amp;IF(NOT(ISNUMBER(I258)),"Stabilește termenul de remediere. ","")&amp;IF(K258="Termen depășit","Termenul a trecut și defectul nu e remediat. ","")))</f>
        <v/>
      </c>
      <c r="M258" s="1" t="str">
        <f t="shared" si="7"/>
        <v/>
      </c>
    </row>
    <row r="259" spans="2:13" x14ac:dyDescent="0.2">
      <c r="B259" s="12"/>
      <c r="C259" s="13" t="str">
        <f>IF(B259="","",COUNTIF($B$5:B259,B259))</f>
        <v/>
      </c>
      <c r="D259" s="14"/>
      <c r="E259" s="14"/>
      <c r="F259" s="15"/>
      <c r="G259" s="14"/>
      <c r="H259" s="14"/>
      <c r="I259" s="16"/>
      <c r="J259" s="16"/>
      <c r="K259" s="13" t="str">
        <f t="shared" si="6"/>
        <v/>
      </c>
      <c r="L259" s="17" t="str">
        <f>IF(B259="","",TRIM(IF(ISNA(MATCH(B259,'Registru recepții'!$B$5:$B$504,0)),"PV inexistent în registru. ",IF(AND(INDEX('Registru recepții'!$D$5:$D$504,MATCH(B259,'Registru recepții'!$B$5:$B$504,0))="De suspendare a recepției",ISNUMBER(I259),I259-INDEX('Registru recepții'!$C$5:$C$504,MATCH(B259,'Registru recepții'!$B$5:$B$504,0))&gt;90),"Termenul de remediere depășește 90 de zile de la suspendare (HG 343/2017, art. 17). ",""))&amp;IF(F259="","Alege gravitatea. ","")&amp;IF(G259="","Scrie măsura de remediere. ","")&amp;IF(NOT(ISNUMBER(I259)),"Stabilește termenul de remediere. ","")&amp;IF(K259="Termen depășit","Termenul a trecut și defectul nu e remediat. ","")))</f>
        <v/>
      </c>
      <c r="M259" s="1" t="str">
        <f t="shared" si="7"/>
        <v/>
      </c>
    </row>
    <row r="260" spans="2:13" x14ac:dyDescent="0.2">
      <c r="B260" s="12"/>
      <c r="C260" s="13" t="str">
        <f>IF(B260="","",COUNTIF($B$5:B260,B260))</f>
        <v/>
      </c>
      <c r="D260" s="14"/>
      <c r="E260" s="14"/>
      <c r="F260" s="15"/>
      <c r="G260" s="14"/>
      <c r="H260" s="14"/>
      <c r="I260" s="16"/>
      <c r="J260" s="16"/>
      <c r="K260" s="13" t="str">
        <f t="shared" si="6"/>
        <v/>
      </c>
      <c r="L260" s="17" t="str">
        <f>IF(B260="","",TRIM(IF(ISNA(MATCH(B260,'Registru recepții'!$B$5:$B$504,0)),"PV inexistent în registru. ",IF(AND(INDEX('Registru recepții'!$D$5:$D$504,MATCH(B260,'Registru recepții'!$B$5:$B$504,0))="De suspendare a recepției",ISNUMBER(I260),I260-INDEX('Registru recepții'!$C$5:$C$504,MATCH(B260,'Registru recepții'!$B$5:$B$504,0))&gt;90),"Termenul de remediere depășește 90 de zile de la suspendare (HG 343/2017, art. 17). ",""))&amp;IF(F260="","Alege gravitatea. ","")&amp;IF(G260="","Scrie măsura de remediere. ","")&amp;IF(NOT(ISNUMBER(I260)),"Stabilește termenul de remediere. ","")&amp;IF(K260="Termen depășit","Termenul a trecut și defectul nu e remediat. ","")))</f>
        <v/>
      </c>
      <c r="M260" s="1" t="str">
        <f t="shared" si="7"/>
        <v/>
      </c>
    </row>
    <row r="261" spans="2:13" x14ac:dyDescent="0.2">
      <c r="B261" s="12"/>
      <c r="C261" s="13" t="str">
        <f>IF(B261="","",COUNTIF($B$5:B261,B261))</f>
        <v/>
      </c>
      <c r="D261" s="14"/>
      <c r="E261" s="14"/>
      <c r="F261" s="15"/>
      <c r="G261" s="14"/>
      <c r="H261" s="14"/>
      <c r="I261" s="16"/>
      <c r="J261" s="16"/>
      <c r="K261" s="13" t="str">
        <f t="shared" ref="K261:K324" si="8">IF(B261="","",IF(ISNUMBER(J261),"Remediat",IF(AND(ISNUMBER(I261),Azi&gt;I261),"Termen depășit","Deschis")))</f>
        <v/>
      </c>
      <c r="L261" s="17" t="str">
        <f>IF(B261="","",TRIM(IF(ISNA(MATCH(B261,'Registru recepții'!$B$5:$B$504,0)),"PV inexistent în registru. ",IF(AND(INDEX('Registru recepții'!$D$5:$D$504,MATCH(B261,'Registru recepții'!$B$5:$B$504,0))="De suspendare a recepției",ISNUMBER(I261),I261-INDEX('Registru recepții'!$C$5:$C$504,MATCH(B261,'Registru recepții'!$B$5:$B$504,0))&gt;90),"Termenul de remediere depășește 90 de zile de la suspendare (HG 343/2017, art. 17). ",""))&amp;IF(F261="","Alege gravitatea. ","")&amp;IF(G261="","Scrie măsura de remediere. ","")&amp;IF(NOT(ISNUMBER(I261)),"Stabilește termenul de remediere. ","")&amp;IF(K261="Termen depășit","Termenul a trecut și defectul nu e remediat. ","")))</f>
        <v/>
      </c>
      <c r="M261" s="1" t="str">
        <f t="shared" ref="M261:M324" si="9">IF(B261="","",B261&amp;"|"&amp;C261)</f>
        <v/>
      </c>
    </row>
    <row r="262" spans="2:13" x14ac:dyDescent="0.2">
      <c r="B262" s="12"/>
      <c r="C262" s="13" t="str">
        <f>IF(B262="","",COUNTIF($B$5:B262,B262))</f>
        <v/>
      </c>
      <c r="D262" s="14"/>
      <c r="E262" s="14"/>
      <c r="F262" s="15"/>
      <c r="G262" s="14"/>
      <c r="H262" s="14"/>
      <c r="I262" s="16"/>
      <c r="J262" s="16"/>
      <c r="K262" s="13" t="str">
        <f t="shared" si="8"/>
        <v/>
      </c>
      <c r="L262" s="17" t="str">
        <f>IF(B262="","",TRIM(IF(ISNA(MATCH(B262,'Registru recepții'!$B$5:$B$504,0)),"PV inexistent în registru. ",IF(AND(INDEX('Registru recepții'!$D$5:$D$504,MATCH(B262,'Registru recepții'!$B$5:$B$504,0))="De suspendare a recepției",ISNUMBER(I262),I262-INDEX('Registru recepții'!$C$5:$C$504,MATCH(B262,'Registru recepții'!$B$5:$B$504,0))&gt;90),"Termenul de remediere depășește 90 de zile de la suspendare (HG 343/2017, art. 17). ",""))&amp;IF(F262="","Alege gravitatea. ","")&amp;IF(G262="","Scrie măsura de remediere. ","")&amp;IF(NOT(ISNUMBER(I262)),"Stabilește termenul de remediere. ","")&amp;IF(K262="Termen depășit","Termenul a trecut și defectul nu e remediat. ","")))</f>
        <v/>
      </c>
      <c r="M262" s="1" t="str">
        <f t="shared" si="9"/>
        <v/>
      </c>
    </row>
    <row r="263" spans="2:13" x14ac:dyDescent="0.2">
      <c r="B263" s="12"/>
      <c r="C263" s="13" t="str">
        <f>IF(B263="","",COUNTIF($B$5:B263,B263))</f>
        <v/>
      </c>
      <c r="D263" s="14"/>
      <c r="E263" s="14"/>
      <c r="F263" s="15"/>
      <c r="G263" s="14"/>
      <c r="H263" s="14"/>
      <c r="I263" s="16"/>
      <c r="J263" s="16"/>
      <c r="K263" s="13" t="str">
        <f t="shared" si="8"/>
        <v/>
      </c>
      <c r="L263" s="17" t="str">
        <f>IF(B263="","",TRIM(IF(ISNA(MATCH(B263,'Registru recepții'!$B$5:$B$504,0)),"PV inexistent în registru. ",IF(AND(INDEX('Registru recepții'!$D$5:$D$504,MATCH(B263,'Registru recepții'!$B$5:$B$504,0))="De suspendare a recepției",ISNUMBER(I263),I263-INDEX('Registru recepții'!$C$5:$C$504,MATCH(B263,'Registru recepții'!$B$5:$B$504,0))&gt;90),"Termenul de remediere depășește 90 de zile de la suspendare (HG 343/2017, art. 17). ",""))&amp;IF(F263="","Alege gravitatea. ","")&amp;IF(G263="","Scrie măsura de remediere. ","")&amp;IF(NOT(ISNUMBER(I263)),"Stabilește termenul de remediere. ","")&amp;IF(K263="Termen depășit","Termenul a trecut și defectul nu e remediat. ","")))</f>
        <v/>
      </c>
      <c r="M263" s="1" t="str">
        <f t="shared" si="9"/>
        <v/>
      </c>
    </row>
    <row r="264" spans="2:13" x14ac:dyDescent="0.2">
      <c r="B264" s="12"/>
      <c r="C264" s="13" t="str">
        <f>IF(B264="","",COUNTIF($B$5:B264,B264))</f>
        <v/>
      </c>
      <c r="D264" s="14"/>
      <c r="E264" s="14"/>
      <c r="F264" s="15"/>
      <c r="G264" s="14"/>
      <c r="H264" s="14"/>
      <c r="I264" s="16"/>
      <c r="J264" s="16"/>
      <c r="K264" s="13" t="str">
        <f t="shared" si="8"/>
        <v/>
      </c>
      <c r="L264" s="17" t="str">
        <f>IF(B264="","",TRIM(IF(ISNA(MATCH(B264,'Registru recepții'!$B$5:$B$504,0)),"PV inexistent în registru. ",IF(AND(INDEX('Registru recepții'!$D$5:$D$504,MATCH(B264,'Registru recepții'!$B$5:$B$504,0))="De suspendare a recepției",ISNUMBER(I264),I264-INDEX('Registru recepții'!$C$5:$C$504,MATCH(B264,'Registru recepții'!$B$5:$B$504,0))&gt;90),"Termenul de remediere depășește 90 de zile de la suspendare (HG 343/2017, art. 17). ",""))&amp;IF(F264="","Alege gravitatea. ","")&amp;IF(G264="","Scrie măsura de remediere. ","")&amp;IF(NOT(ISNUMBER(I264)),"Stabilește termenul de remediere. ","")&amp;IF(K264="Termen depășit","Termenul a trecut și defectul nu e remediat. ","")))</f>
        <v/>
      </c>
      <c r="M264" s="1" t="str">
        <f t="shared" si="9"/>
        <v/>
      </c>
    </row>
    <row r="265" spans="2:13" x14ac:dyDescent="0.2">
      <c r="B265" s="12"/>
      <c r="C265" s="13" t="str">
        <f>IF(B265="","",COUNTIF($B$5:B265,B265))</f>
        <v/>
      </c>
      <c r="D265" s="14"/>
      <c r="E265" s="14"/>
      <c r="F265" s="15"/>
      <c r="G265" s="14"/>
      <c r="H265" s="14"/>
      <c r="I265" s="16"/>
      <c r="J265" s="16"/>
      <c r="K265" s="13" t="str">
        <f t="shared" si="8"/>
        <v/>
      </c>
      <c r="L265" s="17" t="str">
        <f>IF(B265="","",TRIM(IF(ISNA(MATCH(B265,'Registru recepții'!$B$5:$B$504,0)),"PV inexistent în registru. ",IF(AND(INDEX('Registru recepții'!$D$5:$D$504,MATCH(B265,'Registru recepții'!$B$5:$B$504,0))="De suspendare a recepției",ISNUMBER(I265),I265-INDEX('Registru recepții'!$C$5:$C$504,MATCH(B265,'Registru recepții'!$B$5:$B$504,0))&gt;90),"Termenul de remediere depășește 90 de zile de la suspendare (HG 343/2017, art. 17). ",""))&amp;IF(F265="","Alege gravitatea. ","")&amp;IF(G265="","Scrie măsura de remediere. ","")&amp;IF(NOT(ISNUMBER(I265)),"Stabilește termenul de remediere. ","")&amp;IF(K265="Termen depășit","Termenul a trecut și defectul nu e remediat. ","")))</f>
        <v/>
      </c>
      <c r="M265" s="1" t="str">
        <f t="shared" si="9"/>
        <v/>
      </c>
    </row>
    <row r="266" spans="2:13" x14ac:dyDescent="0.2">
      <c r="B266" s="12"/>
      <c r="C266" s="13" t="str">
        <f>IF(B266="","",COUNTIF($B$5:B266,B266))</f>
        <v/>
      </c>
      <c r="D266" s="14"/>
      <c r="E266" s="14"/>
      <c r="F266" s="15"/>
      <c r="G266" s="14"/>
      <c r="H266" s="14"/>
      <c r="I266" s="16"/>
      <c r="J266" s="16"/>
      <c r="K266" s="13" t="str">
        <f t="shared" si="8"/>
        <v/>
      </c>
      <c r="L266" s="17" t="str">
        <f>IF(B266="","",TRIM(IF(ISNA(MATCH(B266,'Registru recepții'!$B$5:$B$504,0)),"PV inexistent în registru. ",IF(AND(INDEX('Registru recepții'!$D$5:$D$504,MATCH(B266,'Registru recepții'!$B$5:$B$504,0))="De suspendare a recepției",ISNUMBER(I266),I266-INDEX('Registru recepții'!$C$5:$C$504,MATCH(B266,'Registru recepții'!$B$5:$B$504,0))&gt;90),"Termenul de remediere depășește 90 de zile de la suspendare (HG 343/2017, art. 17). ",""))&amp;IF(F266="","Alege gravitatea. ","")&amp;IF(G266="","Scrie măsura de remediere. ","")&amp;IF(NOT(ISNUMBER(I266)),"Stabilește termenul de remediere. ","")&amp;IF(K266="Termen depășit","Termenul a trecut și defectul nu e remediat. ","")))</f>
        <v/>
      </c>
      <c r="M266" s="1" t="str">
        <f t="shared" si="9"/>
        <v/>
      </c>
    </row>
    <row r="267" spans="2:13" x14ac:dyDescent="0.2">
      <c r="B267" s="12"/>
      <c r="C267" s="13" t="str">
        <f>IF(B267="","",COUNTIF($B$5:B267,B267))</f>
        <v/>
      </c>
      <c r="D267" s="14"/>
      <c r="E267" s="14"/>
      <c r="F267" s="15"/>
      <c r="G267" s="14"/>
      <c r="H267" s="14"/>
      <c r="I267" s="16"/>
      <c r="J267" s="16"/>
      <c r="K267" s="13" t="str">
        <f t="shared" si="8"/>
        <v/>
      </c>
      <c r="L267" s="17" t="str">
        <f>IF(B267="","",TRIM(IF(ISNA(MATCH(B267,'Registru recepții'!$B$5:$B$504,0)),"PV inexistent în registru. ",IF(AND(INDEX('Registru recepții'!$D$5:$D$504,MATCH(B267,'Registru recepții'!$B$5:$B$504,0))="De suspendare a recepției",ISNUMBER(I267),I267-INDEX('Registru recepții'!$C$5:$C$504,MATCH(B267,'Registru recepții'!$B$5:$B$504,0))&gt;90),"Termenul de remediere depășește 90 de zile de la suspendare (HG 343/2017, art. 17). ",""))&amp;IF(F267="","Alege gravitatea. ","")&amp;IF(G267="","Scrie măsura de remediere. ","")&amp;IF(NOT(ISNUMBER(I267)),"Stabilește termenul de remediere. ","")&amp;IF(K267="Termen depășit","Termenul a trecut și defectul nu e remediat. ","")))</f>
        <v/>
      </c>
      <c r="M267" s="1" t="str">
        <f t="shared" si="9"/>
        <v/>
      </c>
    </row>
    <row r="268" spans="2:13" x14ac:dyDescent="0.2">
      <c r="B268" s="12"/>
      <c r="C268" s="13" t="str">
        <f>IF(B268="","",COUNTIF($B$5:B268,B268))</f>
        <v/>
      </c>
      <c r="D268" s="14"/>
      <c r="E268" s="14"/>
      <c r="F268" s="15"/>
      <c r="G268" s="14"/>
      <c r="H268" s="14"/>
      <c r="I268" s="16"/>
      <c r="J268" s="16"/>
      <c r="K268" s="13" t="str">
        <f t="shared" si="8"/>
        <v/>
      </c>
      <c r="L268" s="17" t="str">
        <f>IF(B268="","",TRIM(IF(ISNA(MATCH(B268,'Registru recepții'!$B$5:$B$504,0)),"PV inexistent în registru. ",IF(AND(INDEX('Registru recepții'!$D$5:$D$504,MATCH(B268,'Registru recepții'!$B$5:$B$504,0))="De suspendare a recepției",ISNUMBER(I268),I268-INDEX('Registru recepții'!$C$5:$C$504,MATCH(B268,'Registru recepții'!$B$5:$B$504,0))&gt;90),"Termenul de remediere depășește 90 de zile de la suspendare (HG 343/2017, art. 17). ",""))&amp;IF(F268="","Alege gravitatea. ","")&amp;IF(G268="","Scrie măsura de remediere. ","")&amp;IF(NOT(ISNUMBER(I268)),"Stabilește termenul de remediere. ","")&amp;IF(K268="Termen depășit","Termenul a trecut și defectul nu e remediat. ","")))</f>
        <v/>
      </c>
      <c r="M268" s="1" t="str">
        <f t="shared" si="9"/>
        <v/>
      </c>
    </row>
    <row r="269" spans="2:13" x14ac:dyDescent="0.2">
      <c r="B269" s="12"/>
      <c r="C269" s="13" t="str">
        <f>IF(B269="","",COUNTIF($B$5:B269,B269))</f>
        <v/>
      </c>
      <c r="D269" s="14"/>
      <c r="E269" s="14"/>
      <c r="F269" s="15"/>
      <c r="G269" s="14"/>
      <c r="H269" s="14"/>
      <c r="I269" s="16"/>
      <c r="J269" s="16"/>
      <c r="K269" s="13" t="str">
        <f t="shared" si="8"/>
        <v/>
      </c>
      <c r="L269" s="17" t="str">
        <f>IF(B269="","",TRIM(IF(ISNA(MATCH(B269,'Registru recepții'!$B$5:$B$504,0)),"PV inexistent în registru. ",IF(AND(INDEX('Registru recepții'!$D$5:$D$504,MATCH(B269,'Registru recepții'!$B$5:$B$504,0))="De suspendare a recepției",ISNUMBER(I269),I269-INDEX('Registru recepții'!$C$5:$C$504,MATCH(B269,'Registru recepții'!$B$5:$B$504,0))&gt;90),"Termenul de remediere depășește 90 de zile de la suspendare (HG 343/2017, art. 17). ",""))&amp;IF(F269="","Alege gravitatea. ","")&amp;IF(G269="","Scrie măsura de remediere. ","")&amp;IF(NOT(ISNUMBER(I269)),"Stabilește termenul de remediere. ","")&amp;IF(K269="Termen depășit","Termenul a trecut și defectul nu e remediat. ","")))</f>
        <v/>
      </c>
      <c r="M269" s="1" t="str">
        <f t="shared" si="9"/>
        <v/>
      </c>
    </row>
    <row r="270" spans="2:13" x14ac:dyDescent="0.2">
      <c r="B270" s="12"/>
      <c r="C270" s="13" t="str">
        <f>IF(B270="","",COUNTIF($B$5:B270,B270))</f>
        <v/>
      </c>
      <c r="D270" s="14"/>
      <c r="E270" s="14"/>
      <c r="F270" s="15"/>
      <c r="G270" s="14"/>
      <c r="H270" s="14"/>
      <c r="I270" s="16"/>
      <c r="J270" s="16"/>
      <c r="K270" s="13" t="str">
        <f t="shared" si="8"/>
        <v/>
      </c>
      <c r="L270" s="17" t="str">
        <f>IF(B270="","",TRIM(IF(ISNA(MATCH(B270,'Registru recepții'!$B$5:$B$504,0)),"PV inexistent în registru. ",IF(AND(INDEX('Registru recepții'!$D$5:$D$504,MATCH(B270,'Registru recepții'!$B$5:$B$504,0))="De suspendare a recepției",ISNUMBER(I270),I270-INDEX('Registru recepții'!$C$5:$C$504,MATCH(B270,'Registru recepții'!$B$5:$B$504,0))&gt;90),"Termenul de remediere depășește 90 de zile de la suspendare (HG 343/2017, art. 17). ",""))&amp;IF(F270="","Alege gravitatea. ","")&amp;IF(G270="","Scrie măsura de remediere. ","")&amp;IF(NOT(ISNUMBER(I270)),"Stabilește termenul de remediere. ","")&amp;IF(K270="Termen depășit","Termenul a trecut și defectul nu e remediat. ","")))</f>
        <v/>
      </c>
      <c r="M270" s="1" t="str">
        <f t="shared" si="9"/>
        <v/>
      </c>
    </row>
    <row r="271" spans="2:13" x14ac:dyDescent="0.2">
      <c r="B271" s="12"/>
      <c r="C271" s="13" t="str">
        <f>IF(B271="","",COUNTIF($B$5:B271,B271))</f>
        <v/>
      </c>
      <c r="D271" s="14"/>
      <c r="E271" s="14"/>
      <c r="F271" s="15"/>
      <c r="G271" s="14"/>
      <c r="H271" s="14"/>
      <c r="I271" s="16"/>
      <c r="J271" s="16"/>
      <c r="K271" s="13" t="str">
        <f t="shared" si="8"/>
        <v/>
      </c>
      <c r="L271" s="17" t="str">
        <f>IF(B271="","",TRIM(IF(ISNA(MATCH(B271,'Registru recepții'!$B$5:$B$504,0)),"PV inexistent în registru. ",IF(AND(INDEX('Registru recepții'!$D$5:$D$504,MATCH(B271,'Registru recepții'!$B$5:$B$504,0))="De suspendare a recepției",ISNUMBER(I271),I271-INDEX('Registru recepții'!$C$5:$C$504,MATCH(B271,'Registru recepții'!$B$5:$B$504,0))&gt;90),"Termenul de remediere depășește 90 de zile de la suspendare (HG 343/2017, art. 17). ",""))&amp;IF(F271="","Alege gravitatea. ","")&amp;IF(G271="","Scrie măsura de remediere. ","")&amp;IF(NOT(ISNUMBER(I271)),"Stabilește termenul de remediere. ","")&amp;IF(K271="Termen depășit","Termenul a trecut și defectul nu e remediat. ","")))</f>
        <v/>
      </c>
      <c r="M271" s="1" t="str">
        <f t="shared" si="9"/>
        <v/>
      </c>
    </row>
    <row r="272" spans="2:13" x14ac:dyDescent="0.2">
      <c r="B272" s="12"/>
      <c r="C272" s="13" t="str">
        <f>IF(B272="","",COUNTIF($B$5:B272,B272))</f>
        <v/>
      </c>
      <c r="D272" s="14"/>
      <c r="E272" s="14"/>
      <c r="F272" s="15"/>
      <c r="G272" s="14"/>
      <c r="H272" s="14"/>
      <c r="I272" s="16"/>
      <c r="J272" s="16"/>
      <c r="K272" s="13" t="str">
        <f t="shared" si="8"/>
        <v/>
      </c>
      <c r="L272" s="17" t="str">
        <f>IF(B272="","",TRIM(IF(ISNA(MATCH(B272,'Registru recepții'!$B$5:$B$504,0)),"PV inexistent în registru. ",IF(AND(INDEX('Registru recepții'!$D$5:$D$504,MATCH(B272,'Registru recepții'!$B$5:$B$504,0))="De suspendare a recepției",ISNUMBER(I272),I272-INDEX('Registru recepții'!$C$5:$C$504,MATCH(B272,'Registru recepții'!$B$5:$B$504,0))&gt;90),"Termenul de remediere depășește 90 de zile de la suspendare (HG 343/2017, art. 17). ",""))&amp;IF(F272="","Alege gravitatea. ","")&amp;IF(G272="","Scrie măsura de remediere. ","")&amp;IF(NOT(ISNUMBER(I272)),"Stabilește termenul de remediere. ","")&amp;IF(K272="Termen depășit","Termenul a trecut și defectul nu e remediat. ","")))</f>
        <v/>
      </c>
      <c r="M272" s="1" t="str">
        <f t="shared" si="9"/>
        <v/>
      </c>
    </row>
    <row r="273" spans="2:13" x14ac:dyDescent="0.2">
      <c r="B273" s="12"/>
      <c r="C273" s="13" t="str">
        <f>IF(B273="","",COUNTIF($B$5:B273,B273))</f>
        <v/>
      </c>
      <c r="D273" s="14"/>
      <c r="E273" s="14"/>
      <c r="F273" s="15"/>
      <c r="G273" s="14"/>
      <c r="H273" s="14"/>
      <c r="I273" s="16"/>
      <c r="J273" s="16"/>
      <c r="K273" s="13" t="str">
        <f t="shared" si="8"/>
        <v/>
      </c>
      <c r="L273" s="17" t="str">
        <f>IF(B273="","",TRIM(IF(ISNA(MATCH(B273,'Registru recepții'!$B$5:$B$504,0)),"PV inexistent în registru. ",IF(AND(INDEX('Registru recepții'!$D$5:$D$504,MATCH(B273,'Registru recepții'!$B$5:$B$504,0))="De suspendare a recepției",ISNUMBER(I273),I273-INDEX('Registru recepții'!$C$5:$C$504,MATCH(B273,'Registru recepții'!$B$5:$B$504,0))&gt;90),"Termenul de remediere depășește 90 de zile de la suspendare (HG 343/2017, art. 17). ",""))&amp;IF(F273="","Alege gravitatea. ","")&amp;IF(G273="","Scrie măsura de remediere. ","")&amp;IF(NOT(ISNUMBER(I273)),"Stabilește termenul de remediere. ","")&amp;IF(K273="Termen depășit","Termenul a trecut și defectul nu e remediat. ","")))</f>
        <v/>
      </c>
      <c r="M273" s="1" t="str">
        <f t="shared" si="9"/>
        <v/>
      </c>
    </row>
    <row r="274" spans="2:13" x14ac:dyDescent="0.2">
      <c r="B274" s="12"/>
      <c r="C274" s="13" t="str">
        <f>IF(B274="","",COUNTIF($B$5:B274,B274))</f>
        <v/>
      </c>
      <c r="D274" s="14"/>
      <c r="E274" s="14"/>
      <c r="F274" s="15"/>
      <c r="G274" s="14"/>
      <c r="H274" s="14"/>
      <c r="I274" s="16"/>
      <c r="J274" s="16"/>
      <c r="K274" s="13" t="str">
        <f t="shared" si="8"/>
        <v/>
      </c>
      <c r="L274" s="17" t="str">
        <f>IF(B274="","",TRIM(IF(ISNA(MATCH(B274,'Registru recepții'!$B$5:$B$504,0)),"PV inexistent în registru. ",IF(AND(INDEX('Registru recepții'!$D$5:$D$504,MATCH(B274,'Registru recepții'!$B$5:$B$504,0))="De suspendare a recepției",ISNUMBER(I274),I274-INDEX('Registru recepții'!$C$5:$C$504,MATCH(B274,'Registru recepții'!$B$5:$B$504,0))&gt;90),"Termenul de remediere depășește 90 de zile de la suspendare (HG 343/2017, art. 17). ",""))&amp;IF(F274="","Alege gravitatea. ","")&amp;IF(G274="","Scrie măsura de remediere. ","")&amp;IF(NOT(ISNUMBER(I274)),"Stabilește termenul de remediere. ","")&amp;IF(K274="Termen depășit","Termenul a trecut și defectul nu e remediat. ","")))</f>
        <v/>
      </c>
      <c r="M274" s="1" t="str">
        <f t="shared" si="9"/>
        <v/>
      </c>
    </row>
    <row r="275" spans="2:13" x14ac:dyDescent="0.2">
      <c r="B275" s="12"/>
      <c r="C275" s="13" t="str">
        <f>IF(B275="","",COUNTIF($B$5:B275,B275))</f>
        <v/>
      </c>
      <c r="D275" s="14"/>
      <c r="E275" s="14"/>
      <c r="F275" s="15"/>
      <c r="G275" s="14"/>
      <c r="H275" s="14"/>
      <c r="I275" s="16"/>
      <c r="J275" s="16"/>
      <c r="K275" s="13" t="str">
        <f t="shared" si="8"/>
        <v/>
      </c>
      <c r="L275" s="17" t="str">
        <f>IF(B275="","",TRIM(IF(ISNA(MATCH(B275,'Registru recepții'!$B$5:$B$504,0)),"PV inexistent în registru. ",IF(AND(INDEX('Registru recepții'!$D$5:$D$504,MATCH(B275,'Registru recepții'!$B$5:$B$504,0))="De suspendare a recepției",ISNUMBER(I275),I275-INDEX('Registru recepții'!$C$5:$C$504,MATCH(B275,'Registru recepții'!$B$5:$B$504,0))&gt;90),"Termenul de remediere depășește 90 de zile de la suspendare (HG 343/2017, art. 17). ",""))&amp;IF(F275="","Alege gravitatea. ","")&amp;IF(G275="","Scrie măsura de remediere. ","")&amp;IF(NOT(ISNUMBER(I275)),"Stabilește termenul de remediere. ","")&amp;IF(K275="Termen depășit","Termenul a trecut și defectul nu e remediat. ","")))</f>
        <v/>
      </c>
      <c r="M275" s="1" t="str">
        <f t="shared" si="9"/>
        <v/>
      </c>
    </row>
    <row r="276" spans="2:13" x14ac:dyDescent="0.2">
      <c r="B276" s="12"/>
      <c r="C276" s="13" t="str">
        <f>IF(B276="","",COUNTIF($B$5:B276,B276))</f>
        <v/>
      </c>
      <c r="D276" s="14"/>
      <c r="E276" s="14"/>
      <c r="F276" s="15"/>
      <c r="G276" s="14"/>
      <c r="H276" s="14"/>
      <c r="I276" s="16"/>
      <c r="J276" s="16"/>
      <c r="K276" s="13" t="str">
        <f t="shared" si="8"/>
        <v/>
      </c>
      <c r="L276" s="17" t="str">
        <f>IF(B276="","",TRIM(IF(ISNA(MATCH(B276,'Registru recepții'!$B$5:$B$504,0)),"PV inexistent în registru. ",IF(AND(INDEX('Registru recepții'!$D$5:$D$504,MATCH(B276,'Registru recepții'!$B$5:$B$504,0))="De suspendare a recepției",ISNUMBER(I276),I276-INDEX('Registru recepții'!$C$5:$C$504,MATCH(B276,'Registru recepții'!$B$5:$B$504,0))&gt;90),"Termenul de remediere depășește 90 de zile de la suspendare (HG 343/2017, art. 17). ",""))&amp;IF(F276="","Alege gravitatea. ","")&amp;IF(G276="","Scrie măsura de remediere. ","")&amp;IF(NOT(ISNUMBER(I276)),"Stabilește termenul de remediere. ","")&amp;IF(K276="Termen depășit","Termenul a trecut și defectul nu e remediat. ","")))</f>
        <v/>
      </c>
      <c r="M276" s="1" t="str">
        <f t="shared" si="9"/>
        <v/>
      </c>
    </row>
    <row r="277" spans="2:13" x14ac:dyDescent="0.2">
      <c r="B277" s="12"/>
      <c r="C277" s="13" t="str">
        <f>IF(B277="","",COUNTIF($B$5:B277,B277))</f>
        <v/>
      </c>
      <c r="D277" s="14"/>
      <c r="E277" s="14"/>
      <c r="F277" s="15"/>
      <c r="G277" s="14"/>
      <c r="H277" s="14"/>
      <c r="I277" s="16"/>
      <c r="J277" s="16"/>
      <c r="K277" s="13" t="str">
        <f t="shared" si="8"/>
        <v/>
      </c>
      <c r="L277" s="17" t="str">
        <f>IF(B277="","",TRIM(IF(ISNA(MATCH(B277,'Registru recepții'!$B$5:$B$504,0)),"PV inexistent în registru. ",IF(AND(INDEX('Registru recepții'!$D$5:$D$504,MATCH(B277,'Registru recepții'!$B$5:$B$504,0))="De suspendare a recepției",ISNUMBER(I277),I277-INDEX('Registru recepții'!$C$5:$C$504,MATCH(B277,'Registru recepții'!$B$5:$B$504,0))&gt;90),"Termenul de remediere depășește 90 de zile de la suspendare (HG 343/2017, art. 17). ",""))&amp;IF(F277="","Alege gravitatea. ","")&amp;IF(G277="","Scrie măsura de remediere. ","")&amp;IF(NOT(ISNUMBER(I277)),"Stabilește termenul de remediere. ","")&amp;IF(K277="Termen depășit","Termenul a trecut și defectul nu e remediat. ","")))</f>
        <v/>
      </c>
      <c r="M277" s="1" t="str">
        <f t="shared" si="9"/>
        <v/>
      </c>
    </row>
    <row r="278" spans="2:13" x14ac:dyDescent="0.2">
      <c r="B278" s="12"/>
      <c r="C278" s="13" t="str">
        <f>IF(B278="","",COUNTIF($B$5:B278,B278))</f>
        <v/>
      </c>
      <c r="D278" s="14"/>
      <c r="E278" s="14"/>
      <c r="F278" s="15"/>
      <c r="G278" s="14"/>
      <c r="H278" s="14"/>
      <c r="I278" s="16"/>
      <c r="J278" s="16"/>
      <c r="K278" s="13" t="str">
        <f t="shared" si="8"/>
        <v/>
      </c>
      <c r="L278" s="17" t="str">
        <f>IF(B278="","",TRIM(IF(ISNA(MATCH(B278,'Registru recepții'!$B$5:$B$504,0)),"PV inexistent în registru. ",IF(AND(INDEX('Registru recepții'!$D$5:$D$504,MATCH(B278,'Registru recepții'!$B$5:$B$504,0))="De suspendare a recepției",ISNUMBER(I278),I278-INDEX('Registru recepții'!$C$5:$C$504,MATCH(B278,'Registru recepții'!$B$5:$B$504,0))&gt;90),"Termenul de remediere depășește 90 de zile de la suspendare (HG 343/2017, art. 17). ",""))&amp;IF(F278="","Alege gravitatea. ","")&amp;IF(G278="","Scrie măsura de remediere. ","")&amp;IF(NOT(ISNUMBER(I278)),"Stabilește termenul de remediere. ","")&amp;IF(K278="Termen depășit","Termenul a trecut și defectul nu e remediat. ","")))</f>
        <v/>
      </c>
      <c r="M278" s="1" t="str">
        <f t="shared" si="9"/>
        <v/>
      </c>
    </row>
    <row r="279" spans="2:13" x14ac:dyDescent="0.2">
      <c r="B279" s="12"/>
      <c r="C279" s="13" t="str">
        <f>IF(B279="","",COUNTIF($B$5:B279,B279))</f>
        <v/>
      </c>
      <c r="D279" s="14"/>
      <c r="E279" s="14"/>
      <c r="F279" s="15"/>
      <c r="G279" s="14"/>
      <c r="H279" s="14"/>
      <c r="I279" s="16"/>
      <c r="J279" s="16"/>
      <c r="K279" s="13" t="str">
        <f t="shared" si="8"/>
        <v/>
      </c>
      <c r="L279" s="17" t="str">
        <f>IF(B279="","",TRIM(IF(ISNA(MATCH(B279,'Registru recepții'!$B$5:$B$504,0)),"PV inexistent în registru. ",IF(AND(INDEX('Registru recepții'!$D$5:$D$504,MATCH(B279,'Registru recepții'!$B$5:$B$504,0))="De suspendare a recepției",ISNUMBER(I279),I279-INDEX('Registru recepții'!$C$5:$C$504,MATCH(B279,'Registru recepții'!$B$5:$B$504,0))&gt;90),"Termenul de remediere depășește 90 de zile de la suspendare (HG 343/2017, art. 17). ",""))&amp;IF(F279="","Alege gravitatea. ","")&amp;IF(G279="","Scrie măsura de remediere. ","")&amp;IF(NOT(ISNUMBER(I279)),"Stabilește termenul de remediere. ","")&amp;IF(K279="Termen depășit","Termenul a trecut și defectul nu e remediat. ","")))</f>
        <v/>
      </c>
      <c r="M279" s="1" t="str">
        <f t="shared" si="9"/>
        <v/>
      </c>
    </row>
    <row r="280" spans="2:13" x14ac:dyDescent="0.2">
      <c r="B280" s="12"/>
      <c r="C280" s="13" t="str">
        <f>IF(B280="","",COUNTIF($B$5:B280,B280))</f>
        <v/>
      </c>
      <c r="D280" s="14"/>
      <c r="E280" s="14"/>
      <c r="F280" s="15"/>
      <c r="G280" s="14"/>
      <c r="H280" s="14"/>
      <c r="I280" s="16"/>
      <c r="J280" s="16"/>
      <c r="K280" s="13" t="str">
        <f t="shared" si="8"/>
        <v/>
      </c>
      <c r="L280" s="17" t="str">
        <f>IF(B280="","",TRIM(IF(ISNA(MATCH(B280,'Registru recepții'!$B$5:$B$504,0)),"PV inexistent în registru. ",IF(AND(INDEX('Registru recepții'!$D$5:$D$504,MATCH(B280,'Registru recepții'!$B$5:$B$504,0))="De suspendare a recepției",ISNUMBER(I280),I280-INDEX('Registru recepții'!$C$5:$C$504,MATCH(B280,'Registru recepții'!$B$5:$B$504,0))&gt;90),"Termenul de remediere depășește 90 de zile de la suspendare (HG 343/2017, art. 17). ",""))&amp;IF(F280="","Alege gravitatea. ","")&amp;IF(G280="","Scrie măsura de remediere. ","")&amp;IF(NOT(ISNUMBER(I280)),"Stabilește termenul de remediere. ","")&amp;IF(K280="Termen depășit","Termenul a trecut și defectul nu e remediat. ","")))</f>
        <v/>
      </c>
      <c r="M280" s="1" t="str">
        <f t="shared" si="9"/>
        <v/>
      </c>
    </row>
    <row r="281" spans="2:13" x14ac:dyDescent="0.2">
      <c r="B281" s="12"/>
      <c r="C281" s="13" t="str">
        <f>IF(B281="","",COUNTIF($B$5:B281,B281))</f>
        <v/>
      </c>
      <c r="D281" s="14"/>
      <c r="E281" s="14"/>
      <c r="F281" s="15"/>
      <c r="G281" s="14"/>
      <c r="H281" s="14"/>
      <c r="I281" s="16"/>
      <c r="J281" s="16"/>
      <c r="K281" s="13" t="str">
        <f t="shared" si="8"/>
        <v/>
      </c>
      <c r="L281" s="17" t="str">
        <f>IF(B281="","",TRIM(IF(ISNA(MATCH(B281,'Registru recepții'!$B$5:$B$504,0)),"PV inexistent în registru. ",IF(AND(INDEX('Registru recepții'!$D$5:$D$504,MATCH(B281,'Registru recepții'!$B$5:$B$504,0))="De suspendare a recepției",ISNUMBER(I281),I281-INDEX('Registru recepții'!$C$5:$C$504,MATCH(B281,'Registru recepții'!$B$5:$B$504,0))&gt;90),"Termenul de remediere depășește 90 de zile de la suspendare (HG 343/2017, art. 17). ",""))&amp;IF(F281="","Alege gravitatea. ","")&amp;IF(G281="","Scrie măsura de remediere. ","")&amp;IF(NOT(ISNUMBER(I281)),"Stabilește termenul de remediere. ","")&amp;IF(K281="Termen depășit","Termenul a trecut și defectul nu e remediat. ","")))</f>
        <v/>
      </c>
      <c r="M281" s="1" t="str">
        <f t="shared" si="9"/>
        <v/>
      </c>
    </row>
    <row r="282" spans="2:13" x14ac:dyDescent="0.2">
      <c r="B282" s="12"/>
      <c r="C282" s="13" t="str">
        <f>IF(B282="","",COUNTIF($B$5:B282,B282))</f>
        <v/>
      </c>
      <c r="D282" s="14"/>
      <c r="E282" s="14"/>
      <c r="F282" s="15"/>
      <c r="G282" s="14"/>
      <c r="H282" s="14"/>
      <c r="I282" s="16"/>
      <c r="J282" s="16"/>
      <c r="K282" s="13" t="str">
        <f t="shared" si="8"/>
        <v/>
      </c>
      <c r="L282" s="17" t="str">
        <f>IF(B282="","",TRIM(IF(ISNA(MATCH(B282,'Registru recepții'!$B$5:$B$504,0)),"PV inexistent în registru. ",IF(AND(INDEX('Registru recepții'!$D$5:$D$504,MATCH(B282,'Registru recepții'!$B$5:$B$504,0))="De suspendare a recepției",ISNUMBER(I282),I282-INDEX('Registru recepții'!$C$5:$C$504,MATCH(B282,'Registru recepții'!$B$5:$B$504,0))&gt;90),"Termenul de remediere depășește 90 de zile de la suspendare (HG 343/2017, art. 17). ",""))&amp;IF(F282="","Alege gravitatea. ","")&amp;IF(G282="","Scrie măsura de remediere. ","")&amp;IF(NOT(ISNUMBER(I282)),"Stabilește termenul de remediere. ","")&amp;IF(K282="Termen depășit","Termenul a trecut și defectul nu e remediat. ","")))</f>
        <v/>
      </c>
      <c r="M282" s="1" t="str">
        <f t="shared" si="9"/>
        <v/>
      </c>
    </row>
    <row r="283" spans="2:13" x14ac:dyDescent="0.2">
      <c r="B283" s="12"/>
      <c r="C283" s="13" t="str">
        <f>IF(B283="","",COUNTIF($B$5:B283,B283))</f>
        <v/>
      </c>
      <c r="D283" s="14"/>
      <c r="E283" s="14"/>
      <c r="F283" s="15"/>
      <c r="G283" s="14"/>
      <c r="H283" s="14"/>
      <c r="I283" s="16"/>
      <c r="J283" s="16"/>
      <c r="K283" s="13" t="str">
        <f t="shared" si="8"/>
        <v/>
      </c>
      <c r="L283" s="17" t="str">
        <f>IF(B283="","",TRIM(IF(ISNA(MATCH(B283,'Registru recepții'!$B$5:$B$504,0)),"PV inexistent în registru. ",IF(AND(INDEX('Registru recepții'!$D$5:$D$504,MATCH(B283,'Registru recepții'!$B$5:$B$504,0))="De suspendare a recepției",ISNUMBER(I283),I283-INDEX('Registru recepții'!$C$5:$C$504,MATCH(B283,'Registru recepții'!$B$5:$B$504,0))&gt;90),"Termenul de remediere depășește 90 de zile de la suspendare (HG 343/2017, art. 17). ",""))&amp;IF(F283="","Alege gravitatea. ","")&amp;IF(G283="","Scrie măsura de remediere. ","")&amp;IF(NOT(ISNUMBER(I283)),"Stabilește termenul de remediere. ","")&amp;IF(K283="Termen depășit","Termenul a trecut și defectul nu e remediat. ","")))</f>
        <v/>
      </c>
      <c r="M283" s="1" t="str">
        <f t="shared" si="9"/>
        <v/>
      </c>
    </row>
    <row r="284" spans="2:13" x14ac:dyDescent="0.2">
      <c r="B284" s="12"/>
      <c r="C284" s="13" t="str">
        <f>IF(B284="","",COUNTIF($B$5:B284,B284))</f>
        <v/>
      </c>
      <c r="D284" s="14"/>
      <c r="E284" s="14"/>
      <c r="F284" s="15"/>
      <c r="G284" s="14"/>
      <c r="H284" s="14"/>
      <c r="I284" s="16"/>
      <c r="J284" s="16"/>
      <c r="K284" s="13" t="str">
        <f t="shared" si="8"/>
        <v/>
      </c>
      <c r="L284" s="17" t="str">
        <f>IF(B284="","",TRIM(IF(ISNA(MATCH(B284,'Registru recepții'!$B$5:$B$504,0)),"PV inexistent în registru. ",IF(AND(INDEX('Registru recepții'!$D$5:$D$504,MATCH(B284,'Registru recepții'!$B$5:$B$504,0))="De suspendare a recepției",ISNUMBER(I284),I284-INDEX('Registru recepții'!$C$5:$C$504,MATCH(B284,'Registru recepții'!$B$5:$B$504,0))&gt;90),"Termenul de remediere depășește 90 de zile de la suspendare (HG 343/2017, art. 17). ",""))&amp;IF(F284="","Alege gravitatea. ","")&amp;IF(G284="","Scrie măsura de remediere. ","")&amp;IF(NOT(ISNUMBER(I284)),"Stabilește termenul de remediere. ","")&amp;IF(K284="Termen depășit","Termenul a trecut și defectul nu e remediat. ","")))</f>
        <v/>
      </c>
      <c r="M284" s="1" t="str">
        <f t="shared" si="9"/>
        <v/>
      </c>
    </row>
    <row r="285" spans="2:13" x14ac:dyDescent="0.2">
      <c r="B285" s="12"/>
      <c r="C285" s="13" t="str">
        <f>IF(B285="","",COUNTIF($B$5:B285,B285))</f>
        <v/>
      </c>
      <c r="D285" s="14"/>
      <c r="E285" s="14"/>
      <c r="F285" s="15"/>
      <c r="G285" s="14"/>
      <c r="H285" s="14"/>
      <c r="I285" s="16"/>
      <c r="J285" s="16"/>
      <c r="K285" s="13" t="str">
        <f t="shared" si="8"/>
        <v/>
      </c>
      <c r="L285" s="17" t="str">
        <f>IF(B285="","",TRIM(IF(ISNA(MATCH(B285,'Registru recepții'!$B$5:$B$504,0)),"PV inexistent în registru. ",IF(AND(INDEX('Registru recepții'!$D$5:$D$504,MATCH(B285,'Registru recepții'!$B$5:$B$504,0))="De suspendare a recepției",ISNUMBER(I285),I285-INDEX('Registru recepții'!$C$5:$C$504,MATCH(B285,'Registru recepții'!$B$5:$B$504,0))&gt;90),"Termenul de remediere depășește 90 de zile de la suspendare (HG 343/2017, art. 17). ",""))&amp;IF(F285="","Alege gravitatea. ","")&amp;IF(G285="","Scrie măsura de remediere. ","")&amp;IF(NOT(ISNUMBER(I285)),"Stabilește termenul de remediere. ","")&amp;IF(K285="Termen depășit","Termenul a trecut și defectul nu e remediat. ","")))</f>
        <v/>
      </c>
      <c r="M285" s="1" t="str">
        <f t="shared" si="9"/>
        <v/>
      </c>
    </row>
    <row r="286" spans="2:13" x14ac:dyDescent="0.2">
      <c r="B286" s="12"/>
      <c r="C286" s="13" t="str">
        <f>IF(B286="","",COUNTIF($B$5:B286,B286))</f>
        <v/>
      </c>
      <c r="D286" s="14"/>
      <c r="E286" s="14"/>
      <c r="F286" s="15"/>
      <c r="G286" s="14"/>
      <c r="H286" s="14"/>
      <c r="I286" s="16"/>
      <c r="J286" s="16"/>
      <c r="K286" s="13" t="str">
        <f t="shared" si="8"/>
        <v/>
      </c>
      <c r="L286" s="17" t="str">
        <f>IF(B286="","",TRIM(IF(ISNA(MATCH(B286,'Registru recepții'!$B$5:$B$504,0)),"PV inexistent în registru. ",IF(AND(INDEX('Registru recepții'!$D$5:$D$504,MATCH(B286,'Registru recepții'!$B$5:$B$504,0))="De suspendare a recepției",ISNUMBER(I286),I286-INDEX('Registru recepții'!$C$5:$C$504,MATCH(B286,'Registru recepții'!$B$5:$B$504,0))&gt;90),"Termenul de remediere depășește 90 de zile de la suspendare (HG 343/2017, art. 17). ",""))&amp;IF(F286="","Alege gravitatea. ","")&amp;IF(G286="","Scrie măsura de remediere. ","")&amp;IF(NOT(ISNUMBER(I286)),"Stabilește termenul de remediere. ","")&amp;IF(K286="Termen depășit","Termenul a trecut și defectul nu e remediat. ","")))</f>
        <v/>
      </c>
      <c r="M286" s="1" t="str">
        <f t="shared" si="9"/>
        <v/>
      </c>
    </row>
    <row r="287" spans="2:13" x14ac:dyDescent="0.2">
      <c r="B287" s="12"/>
      <c r="C287" s="13" t="str">
        <f>IF(B287="","",COUNTIF($B$5:B287,B287))</f>
        <v/>
      </c>
      <c r="D287" s="14"/>
      <c r="E287" s="14"/>
      <c r="F287" s="15"/>
      <c r="G287" s="14"/>
      <c r="H287" s="14"/>
      <c r="I287" s="16"/>
      <c r="J287" s="16"/>
      <c r="K287" s="13" t="str">
        <f t="shared" si="8"/>
        <v/>
      </c>
      <c r="L287" s="17" t="str">
        <f>IF(B287="","",TRIM(IF(ISNA(MATCH(B287,'Registru recepții'!$B$5:$B$504,0)),"PV inexistent în registru. ",IF(AND(INDEX('Registru recepții'!$D$5:$D$504,MATCH(B287,'Registru recepții'!$B$5:$B$504,0))="De suspendare a recepției",ISNUMBER(I287),I287-INDEX('Registru recepții'!$C$5:$C$504,MATCH(B287,'Registru recepții'!$B$5:$B$504,0))&gt;90),"Termenul de remediere depășește 90 de zile de la suspendare (HG 343/2017, art. 17). ",""))&amp;IF(F287="","Alege gravitatea. ","")&amp;IF(G287="","Scrie măsura de remediere. ","")&amp;IF(NOT(ISNUMBER(I287)),"Stabilește termenul de remediere. ","")&amp;IF(K287="Termen depășit","Termenul a trecut și defectul nu e remediat. ","")))</f>
        <v/>
      </c>
      <c r="M287" s="1" t="str">
        <f t="shared" si="9"/>
        <v/>
      </c>
    </row>
    <row r="288" spans="2:13" x14ac:dyDescent="0.2">
      <c r="B288" s="12"/>
      <c r="C288" s="13" t="str">
        <f>IF(B288="","",COUNTIF($B$5:B288,B288))</f>
        <v/>
      </c>
      <c r="D288" s="14"/>
      <c r="E288" s="14"/>
      <c r="F288" s="15"/>
      <c r="G288" s="14"/>
      <c r="H288" s="14"/>
      <c r="I288" s="16"/>
      <c r="J288" s="16"/>
      <c r="K288" s="13" t="str">
        <f t="shared" si="8"/>
        <v/>
      </c>
      <c r="L288" s="17" t="str">
        <f>IF(B288="","",TRIM(IF(ISNA(MATCH(B288,'Registru recepții'!$B$5:$B$504,0)),"PV inexistent în registru. ",IF(AND(INDEX('Registru recepții'!$D$5:$D$504,MATCH(B288,'Registru recepții'!$B$5:$B$504,0))="De suspendare a recepției",ISNUMBER(I288),I288-INDEX('Registru recepții'!$C$5:$C$504,MATCH(B288,'Registru recepții'!$B$5:$B$504,0))&gt;90),"Termenul de remediere depășește 90 de zile de la suspendare (HG 343/2017, art. 17). ",""))&amp;IF(F288="","Alege gravitatea. ","")&amp;IF(G288="","Scrie măsura de remediere. ","")&amp;IF(NOT(ISNUMBER(I288)),"Stabilește termenul de remediere. ","")&amp;IF(K288="Termen depășit","Termenul a trecut și defectul nu e remediat. ","")))</f>
        <v/>
      </c>
      <c r="M288" s="1" t="str">
        <f t="shared" si="9"/>
        <v/>
      </c>
    </row>
    <row r="289" spans="2:13" x14ac:dyDescent="0.2">
      <c r="B289" s="12"/>
      <c r="C289" s="13" t="str">
        <f>IF(B289="","",COUNTIF($B$5:B289,B289))</f>
        <v/>
      </c>
      <c r="D289" s="14"/>
      <c r="E289" s="14"/>
      <c r="F289" s="15"/>
      <c r="G289" s="14"/>
      <c r="H289" s="14"/>
      <c r="I289" s="16"/>
      <c r="J289" s="16"/>
      <c r="K289" s="13" t="str">
        <f t="shared" si="8"/>
        <v/>
      </c>
      <c r="L289" s="17" t="str">
        <f>IF(B289="","",TRIM(IF(ISNA(MATCH(B289,'Registru recepții'!$B$5:$B$504,0)),"PV inexistent în registru. ",IF(AND(INDEX('Registru recepții'!$D$5:$D$504,MATCH(B289,'Registru recepții'!$B$5:$B$504,0))="De suspendare a recepției",ISNUMBER(I289),I289-INDEX('Registru recepții'!$C$5:$C$504,MATCH(B289,'Registru recepții'!$B$5:$B$504,0))&gt;90),"Termenul de remediere depășește 90 de zile de la suspendare (HG 343/2017, art. 17). ",""))&amp;IF(F289="","Alege gravitatea. ","")&amp;IF(G289="","Scrie măsura de remediere. ","")&amp;IF(NOT(ISNUMBER(I289)),"Stabilește termenul de remediere. ","")&amp;IF(K289="Termen depășit","Termenul a trecut și defectul nu e remediat. ","")))</f>
        <v/>
      </c>
      <c r="M289" s="1" t="str">
        <f t="shared" si="9"/>
        <v/>
      </c>
    </row>
    <row r="290" spans="2:13" x14ac:dyDescent="0.2">
      <c r="B290" s="12"/>
      <c r="C290" s="13" t="str">
        <f>IF(B290="","",COUNTIF($B$5:B290,B290))</f>
        <v/>
      </c>
      <c r="D290" s="14"/>
      <c r="E290" s="14"/>
      <c r="F290" s="15"/>
      <c r="G290" s="14"/>
      <c r="H290" s="14"/>
      <c r="I290" s="16"/>
      <c r="J290" s="16"/>
      <c r="K290" s="13" t="str">
        <f t="shared" si="8"/>
        <v/>
      </c>
      <c r="L290" s="17" t="str">
        <f>IF(B290="","",TRIM(IF(ISNA(MATCH(B290,'Registru recepții'!$B$5:$B$504,0)),"PV inexistent în registru. ",IF(AND(INDEX('Registru recepții'!$D$5:$D$504,MATCH(B290,'Registru recepții'!$B$5:$B$504,0))="De suspendare a recepției",ISNUMBER(I290),I290-INDEX('Registru recepții'!$C$5:$C$504,MATCH(B290,'Registru recepții'!$B$5:$B$504,0))&gt;90),"Termenul de remediere depășește 90 de zile de la suspendare (HG 343/2017, art. 17). ",""))&amp;IF(F290="","Alege gravitatea. ","")&amp;IF(G290="","Scrie măsura de remediere. ","")&amp;IF(NOT(ISNUMBER(I290)),"Stabilește termenul de remediere. ","")&amp;IF(K290="Termen depășit","Termenul a trecut și defectul nu e remediat. ","")))</f>
        <v/>
      </c>
      <c r="M290" s="1" t="str">
        <f t="shared" si="9"/>
        <v/>
      </c>
    </row>
    <row r="291" spans="2:13" x14ac:dyDescent="0.2">
      <c r="B291" s="12"/>
      <c r="C291" s="13" t="str">
        <f>IF(B291="","",COUNTIF($B$5:B291,B291))</f>
        <v/>
      </c>
      <c r="D291" s="14"/>
      <c r="E291" s="14"/>
      <c r="F291" s="15"/>
      <c r="G291" s="14"/>
      <c r="H291" s="14"/>
      <c r="I291" s="16"/>
      <c r="J291" s="16"/>
      <c r="K291" s="13" t="str">
        <f t="shared" si="8"/>
        <v/>
      </c>
      <c r="L291" s="17" t="str">
        <f>IF(B291="","",TRIM(IF(ISNA(MATCH(B291,'Registru recepții'!$B$5:$B$504,0)),"PV inexistent în registru. ",IF(AND(INDEX('Registru recepții'!$D$5:$D$504,MATCH(B291,'Registru recepții'!$B$5:$B$504,0))="De suspendare a recepției",ISNUMBER(I291),I291-INDEX('Registru recepții'!$C$5:$C$504,MATCH(B291,'Registru recepții'!$B$5:$B$504,0))&gt;90),"Termenul de remediere depășește 90 de zile de la suspendare (HG 343/2017, art. 17). ",""))&amp;IF(F291="","Alege gravitatea. ","")&amp;IF(G291="","Scrie măsura de remediere. ","")&amp;IF(NOT(ISNUMBER(I291)),"Stabilește termenul de remediere. ","")&amp;IF(K291="Termen depășit","Termenul a trecut și defectul nu e remediat. ","")))</f>
        <v/>
      </c>
      <c r="M291" s="1" t="str">
        <f t="shared" si="9"/>
        <v/>
      </c>
    </row>
    <row r="292" spans="2:13" x14ac:dyDescent="0.2">
      <c r="B292" s="12"/>
      <c r="C292" s="13" t="str">
        <f>IF(B292="","",COUNTIF($B$5:B292,B292))</f>
        <v/>
      </c>
      <c r="D292" s="14"/>
      <c r="E292" s="14"/>
      <c r="F292" s="15"/>
      <c r="G292" s="14"/>
      <c r="H292" s="14"/>
      <c r="I292" s="16"/>
      <c r="J292" s="16"/>
      <c r="K292" s="13" t="str">
        <f t="shared" si="8"/>
        <v/>
      </c>
      <c r="L292" s="17" t="str">
        <f>IF(B292="","",TRIM(IF(ISNA(MATCH(B292,'Registru recepții'!$B$5:$B$504,0)),"PV inexistent în registru. ",IF(AND(INDEX('Registru recepții'!$D$5:$D$504,MATCH(B292,'Registru recepții'!$B$5:$B$504,0))="De suspendare a recepției",ISNUMBER(I292),I292-INDEX('Registru recepții'!$C$5:$C$504,MATCH(B292,'Registru recepții'!$B$5:$B$504,0))&gt;90),"Termenul de remediere depășește 90 de zile de la suspendare (HG 343/2017, art. 17). ",""))&amp;IF(F292="","Alege gravitatea. ","")&amp;IF(G292="","Scrie măsura de remediere. ","")&amp;IF(NOT(ISNUMBER(I292)),"Stabilește termenul de remediere. ","")&amp;IF(K292="Termen depășit","Termenul a trecut și defectul nu e remediat. ","")))</f>
        <v/>
      </c>
      <c r="M292" s="1" t="str">
        <f t="shared" si="9"/>
        <v/>
      </c>
    </row>
    <row r="293" spans="2:13" x14ac:dyDescent="0.2">
      <c r="B293" s="12"/>
      <c r="C293" s="13" t="str">
        <f>IF(B293="","",COUNTIF($B$5:B293,B293))</f>
        <v/>
      </c>
      <c r="D293" s="14"/>
      <c r="E293" s="14"/>
      <c r="F293" s="15"/>
      <c r="G293" s="14"/>
      <c r="H293" s="14"/>
      <c r="I293" s="16"/>
      <c r="J293" s="16"/>
      <c r="K293" s="13" t="str">
        <f t="shared" si="8"/>
        <v/>
      </c>
      <c r="L293" s="17" t="str">
        <f>IF(B293="","",TRIM(IF(ISNA(MATCH(B293,'Registru recepții'!$B$5:$B$504,0)),"PV inexistent în registru. ",IF(AND(INDEX('Registru recepții'!$D$5:$D$504,MATCH(B293,'Registru recepții'!$B$5:$B$504,0))="De suspendare a recepției",ISNUMBER(I293),I293-INDEX('Registru recepții'!$C$5:$C$504,MATCH(B293,'Registru recepții'!$B$5:$B$504,0))&gt;90),"Termenul de remediere depășește 90 de zile de la suspendare (HG 343/2017, art. 17). ",""))&amp;IF(F293="","Alege gravitatea. ","")&amp;IF(G293="","Scrie măsura de remediere. ","")&amp;IF(NOT(ISNUMBER(I293)),"Stabilește termenul de remediere. ","")&amp;IF(K293="Termen depășit","Termenul a trecut și defectul nu e remediat. ","")))</f>
        <v/>
      </c>
      <c r="M293" s="1" t="str">
        <f t="shared" si="9"/>
        <v/>
      </c>
    </row>
    <row r="294" spans="2:13" x14ac:dyDescent="0.2">
      <c r="B294" s="12"/>
      <c r="C294" s="13" t="str">
        <f>IF(B294="","",COUNTIF($B$5:B294,B294))</f>
        <v/>
      </c>
      <c r="D294" s="14"/>
      <c r="E294" s="14"/>
      <c r="F294" s="15"/>
      <c r="G294" s="14"/>
      <c r="H294" s="14"/>
      <c r="I294" s="16"/>
      <c r="J294" s="16"/>
      <c r="K294" s="13" t="str">
        <f t="shared" si="8"/>
        <v/>
      </c>
      <c r="L294" s="17" t="str">
        <f>IF(B294="","",TRIM(IF(ISNA(MATCH(B294,'Registru recepții'!$B$5:$B$504,0)),"PV inexistent în registru. ",IF(AND(INDEX('Registru recepții'!$D$5:$D$504,MATCH(B294,'Registru recepții'!$B$5:$B$504,0))="De suspendare a recepției",ISNUMBER(I294),I294-INDEX('Registru recepții'!$C$5:$C$504,MATCH(B294,'Registru recepții'!$B$5:$B$504,0))&gt;90),"Termenul de remediere depășește 90 de zile de la suspendare (HG 343/2017, art. 17). ",""))&amp;IF(F294="","Alege gravitatea. ","")&amp;IF(G294="","Scrie măsura de remediere. ","")&amp;IF(NOT(ISNUMBER(I294)),"Stabilește termenul de remediere. ","")&amp;IF(K294="Termen depășit","Termenul a trecut și defectul nu e remediat. ","")))</f>
        <v/>
      </c>
      <c r="M294" s="1" t="str">
        <f t="shared" si="9"/>
        <v/>
      </c>
    </row>
    <row r="295" spans="2:13" x14ac:dyDescent="0.2">
      <c r="B295" s="12"/>
      <c r="C295" s="13" t="str">
        <f>IF(B295="","",COUNTIF($B$5:B295,B295))</f>
        <v/>
      </c>
      <c r="D295" s="14"/>
      <c r="E295" s="14"/>
      <c r="F295" s="15"/>
      <c r="G295" s="14"/>
      <c r="H295" s="14"/>
      <c r="I295" s="16"/>
      <c r="J295" s="16"/>
      <c r="K295" s="13" t="str">
        <f t="shared" si="8"/>
        <v/>
      </c>
      <c r="L295" s="17" t="str">
        <f>IF(B295="","",TRIM(IF(ISNA(MATCH(B295,'Registru recepții'!$B$5:$B$504,0)),"PV inexistent în registru. ",IF(AND(INDEX('Registru recepții'!$D$5:$D$504,MATCH(B295,'Registru recepții'!$B$5:$B$504,0))="De suspendare a recepției",ISNUMBER(I295),I295-INDEX('Registru recepții'!$C$5:$C$504,MATCH(B295,'Registru recepții'!$B$5:$B$504,0))&gt;90),"Termenul de remediere depășește 90 de zile de la suspendare (HG 343/2017, art. 17). ",""))&amp;IF(F295="","Alege gravitatea. ","")&amp;IF(G295="","Scrie măsura de remediere. ","")&amp;IF(NOT(ISNUMBER(I295)),"Stabilește termenul de remediere. ","")&amp;IF(K295="Termen depășit","Termenul a trecut și defectul nu e remediat. ","")))</f>
        <v/>
      </c>
      <c r="M295" s="1" t="str">
        <f t="shared" si="9"/>
        <v/>
      </c>
    </row>
    <row r="296" spans="2:13" x14ac:dyDescent="0.2">
      <c r="B296" s="12"/>
      <c r="C296" s="13" t="str">
        <f>IF(B296="","",COUNTIF($B$5:B296,B296))</f>
        <v/>
      </c>
      <c r="D296" s="14"/>
      <c r="E296" s="14"/>
      <c r="F296" s="15"/>
      <c r="G296" s="14"/>
      <c r="H296" s="14"/>
      <c r="I296" s="16"/>
      <c r="J296" s="16"/>
      <c r="K296" s="13" t="str">
        <f t="shared" si="8"/>
        <v/>
      </c>
      <c r="L296" s="17" t="str">
        <f>IF(B296="","",TRIM(IF(ISNA(MATCH(B296,'Registru recepții'!$B$5:$B$504,0)),"PV inexistent în registru. ",IF(AND(INDEX('Registru recepții'!$D$5:$D$504,MATCH(B296,'Registru recepții'!$B$5:$B$504,0))="De suspendare a recepției",ISNUMBER(I296),I296-INDEX('Registru recepții'!$C$5:$C$504,MATCH(B296,'Registru recepții'!$B$5:$B$504,0))&gt;90),"Termenul de remediere depășește 90 de zile de la suspendare (HG 343/2017, art. 17). ",""))&amp;IF(F296="","Alege gravitatea. ","")&amp;IF(G296="","Scrie măsura de remediere. ","")&amp;IF(NOT(ISNUMBER(I296)),"Stabilește termenul de remediere. ","")&amp;IF(K296="Termen depășit","Termenul a trecut și defectul nu e remediat. ","")))</f>
        <v/>
      </c>
      <c r="M296" s="1" t="str">
        <f t="shared" si="9"/>
        <v/>
      </c>
    </row>
    <row r="297" spans="2:13" x14ac:dyDescent="0.2">
      <c r="B297" s="12"/>
      <c r="C297" s="13" t="str">
        <f>IF(B297="","",COUNTIF($B$5:B297,B297))</f>
        <v/>
      </c>
      <c r="D297" s="14"/>
      <c r="E297" s="14"/>
      <c r="F297" s="15"/>
      <c r="G297" s="14"/>
      <c r="H297" s="14"/>
      <c r="I297" s="16"/>
      <c r="J297" s="16"/>
      <c r="K297" s="13" t="str">
        <f t="shared" si="8"/>
        <v/>
      </c>
      <c r="L297" s="17" t="str">
        <f>IF(B297="","",TRIM(IF(ISNA(MATCH(B297,'Registru recepții'!$B$5:$B$504,0)),"PV inexistent în registru. ",IF(AND(INDEX('Registru recepții'!$D$5:$D$504,MATCH(B297,'Registru recepții'!$B$5:$B$504,0))="De suspendare a recepției",ISNUMBER(I297),I297-INDEX('Registru recepții'!$C$5:$C$504,MATCH(B297,'Registru recepții'!$B$5:$B$504,0))&gt;90),"Termenul de remediere depășește 90 de zile de la suspendare (HG 343/2017, art. 17). ",""))&amp;IF(F297="","Alege gravitatea. ","")&amp;IF(G297="","Scrie măsura de remediere. ","")&amp;IF(NOT(ISNUMBER(I297)),"Stabilește termenul de remediere. ","")&amp;IF(K297="Termen depășit","Termenul a trecut și defectul nu e remediat. ","")))</f>
        <v/>
      </c>
      <c r="M297" s="1" t="str">
        <f t="shared" si="9"/>
        <v/>
      </c>
    </row>
    <row r="298" spans="2:13" x14ac:dyDescent="0.2">
      <c r="B298" s="12"/>
      <c r="C298" s="13" t="str">
        <f>IF(B298="","",COUNTIF($B$5:B298,B298))</f>
        <v/>
      </c>
      <c r="D298" s="14"/>
      <c r="E298" s="14"/>
      <c r="F298" s="15"/>
      <c r="G298" s="14"/>
      <c r="H298" s="14"/>
      <c r="I298" s="16"/>
      <c r="J298" s="16"/>
      <c r="K298" s="13" t="str">
        <f t="shared" si="8"/>
        <v/>
      </c>
      <c r="L298" s="17" t="str">
        <f>IF(B298="","",TRIM(IF(ISNA(MATCH(B298,'Registru recepții'!$B$5:$B$504,0)),"PV inexistent în registru. ",IF(AND(INDEX('Registru recepții'!$D$5:$D$504,MATCH(B298,'Registru recepții'!$B$5:$B$504,0))="De suspendare a recepției",ISNUMBER(I298),I298-INDEX('Registru recepții'!$C$5:$C$504,MATCH(B298,'Registru recepții'!$B$5:$B$504,0))&gt;90),"Termenul de remediere depășește 90 de zile de la suspendare (HG 343/2017, art. 17). ",""))&amp;IF(F298="","Alege gravitatea. ","")&amp;IF(G298="","Scrie măsura de remediere. ","")&amp;IF(NOT(ISNUMBER(I298)),"Stabilește termenul de remediere. ","")&amp;IF(K298="Termen depășit","Termenul a trecut și defectul nu e remediat. ","")))</f>
        <v/>
      </c>
      <c r="M298" s="1" t="str">
        <f t="shared" si="9"/>
        <v/>
      </c>
    </row>
    <row r="299" spans="2:13" x14ac:dyDescent="0.2">
      <c r="B299" s="12"/>
      <c r="C299" s="13" t="str">
        <f>IF(B299="","",COUNTIF($B$5:B299,B299))</f>
        <v/>
      </c>
      <c r="D299" s="14"/>
      <c r="E299" s="14"/>
      <c r="F299" s="15"/>
      <c r="G299" s="14"/>
      <c r="H299" s="14"/>
      <c r="I299" s="16"/>
      <c r="J299" s="16"/>
      <c r="K299" s="13" t="str">
        <f t="shared" si="8"/>
        <v/>
      </c>
      <c r="L299" s="17" t="str">
        <f>IF(B299="","",TRIM(IF(ISNA(MATCH(B299,'Registru recepții'!$B$5:$B$504,0)),"PV inexistent în registru. ",IF(AND(INDEX('Registru recepții'!$D$5:$D$504,MATCH(B299,'Registru recepții'!$B$5:$B$504,0))="De suspendare a recepției",ISNUMBER(I299),I299-INDEX('Registru recepții'!$C$5:$C$504,MATCH(B299,'Registru recepții'!$B$5:$B$504,0))&gt;90),"Termenul de remediere depășește 90 de zile de la suspendare (HG 343/2017, art. 17). ",""))&amp;IF(F299="","Alege gravitatea. ","")&amp;IF(G299="","Scrie măsura de remediere. ","")&amp;IF(NOT(ISNUMBER(I299)),"Stabilește termenul de remediere. ","")&amp;IF(K299="Termen depășit","Termenul a trecut și defectul nu e remediat. ","")))</f>
        <v/>
      </c>
      <c r="M299" s="1" t="str">
        <f t="shared" si="9"/>
        <v/>
      </c>
    </row>
    <row r="300" spans="2:13" x14ac:dyDescent="0.2">
      <c r="B300" s="12"/>
      <c r="C300" s="13" t="str">
        <f>IF(B300="","",COUNTIF($B$5:B300,B300))</f>
        <v/>
      </c>
      <c r="D300" s="14"/>
      <c r="E300" s="14"/>
      <c r="F300" s="15"/>
      <c r="G300" s="14"/>
      <c r="H300" s="14"/>
      <c r="I300" s="16"/>
      <c r="J300" s="16"/>
      <c r="K300" s="13" t="str">
        <f t="shared" si="8"/>
        <v/>
      </c>
      <c r="L300" s="17" t="str">
        <f>IF(B300="","",TRIM(IF(ISNA(MATCH(B300,'Registru recepții'!$B$5:$B$504,0)),"PV inexistent în registru. ",IF(AND(INDEX('Registru recepții'!$D$5:$D$504,MATCH(B300,'Registru recepții'!$B$5:$B$504,0))="De suspendare a recepției",ISNUMBER(I300),I300-INDEX('Registru recepții'!$C$5:$C$504,MATCH(B300,'Registru recepții'!$B$5:$B$504,0))&gt;90),"Termenul de remediere depășește 90 de zile de la suspendare (HG 343/2017, art. 17). ",""))&amp;IF(F300="","Alege gravitatea. ","")&amp;IF(G300="","Scrie măsura de remediere. ","")&amp;IF(NOT(ISNUMBER(I300)),"Stabilește termenul de remediere. ","")&amp;IF(K300="Termen depășit","Termenul a trecut și defectul nu e remediat. ","")))</f>
        <v/>
      </c>
      <c r="M300" s="1" t="str">
        <f t="shared" si="9"/>
        <v/>
      </c>
    </row>
    <row r="301" spans="2:13" x14ac:dyDescent="0.2">
      <c r="B301" s="12"/>
      <c r="C301" s="13" t="str">
        <f>IF(B301="","",COUNTIF($B$5:B301,B301))</f>
        <v/>
      </c>
      <c r="D301" s="14"/>
      <c r="E301" s="14"/>
      <c r="F301" s="15"/>
      <c r="G301" s="14"/>
      <c r="H301" s="14"/>
      <c r="I301" s="16"/>
      <c r="J301" s="16"/>
      <c r="K301" s="13" t="str">
        <f t="shared" si="8"/>
        <v/>
      </c>
      <c r="L301" s="17" t="str">
        <f>IF(B301="","",TRIM(IF(ISNA(MATCH(B301,'Registru recepții'!$B$5:$B$504,0)),"PV inexistent în registru. ",IF(AND(INDEX('Registru recepții'!$D$5:$D$504,MATCH(B301,'Registru recepții'!$B$5:$B$504,0))="De suspendare a recepției",ISNUMBER(I301),I301-INDEX('Registru recepții'!$C$5:$C$504,MATCH(B301,'Registru recepții'!$B$5:$B$504,0))&gt;90),"Termenul de remediere depășește 90 de zile de la suspendare (HG 343/2017, art. 17). ",""))&amp;IF(F301="","Alege gravitatea. ","")&amp;IF(G301="","Scrie măsura de remediere. ","")&amp;IF(NOT(ISNUMBER(I301)),"Stabilește termenul de remediere. ","")&amp;IF(K301="Termen depășit","Termenul a trecut și defectul nu e remediat. ","")))</f>
        <v/>
      </c>
      <c r="M301" s="1" t="str">
        <f t="shared" si="9"/>
        <v/>
      </c>
    </row>
    <row r="302" spans="2:13" x14ac:dyDescent="0.2">
      <c r="B302" s="12"/>
      <c r="C302" s="13" t="str">
        <f>IF(B302="","",COUNTIF($B$5:B302,B302))</f>
        <v/>
      </c>
      <c r="D302" s="14"/>
      <c r="E302" s="14"/>
      <c r="F302" s="15"/>
      <c r="G302" s="14"/>
      <c r="H302" s="14"/>
      <c r="I302" s="16"/>
      <c r="J302" s="16"/>
      <c r="K302" s="13" t="str">
        <f t="shared" si="8"/>
        <v/>
      </c>
      <c r="L302" s="17" t="str">
        <f>IF(B302="","",TRIM(IF(ISNA(MATCH(B302,'Registru recepții'!$B$5:$B$504,0)),"PV inexistent în registru. ",IF(AND(INDEX('Registru recepții'!$D$5:$D$504,MATCH(B302,'Registru recepții'!$B$5:$B$504,0))="De suspendare a recepției",ISNUMBER(I302),I302-INDEX('Registru recepții'!$C$5:$C$504,MATCH(B302,'Registru recepții'!$B$5:$B$504,0))&gt;90),"Termenul de remediere depășește 90 de zile de la suspendare (HG 343/2017, art. 17). ",""))&amp;IF(F302="","Alege gravitatea. ","")&amp;IF(G302="","Scrie măsura de remediere. ","")&amp;IF(NOT(ISNUMBER(I302)),"Stabilește termenul de remediere. ","")&amp;IF(K302="Termen depășit","Termenul a trecut și defectul nu e remediat. ","")))</f>
        <v/>
      </c>
      <c r="M302" s="1" t="str">
        <f t="shared" si="9"/>
        <v/>
      </c>
    </row>
    <row r="303" spans="2:13" x14ac:dyDescent="0.2">
      <c r="B303" s="12"/>
      <c r="C303" s="13" t="str">
        <f>IF(B303="","",COUNTIF($B$5:B303,B303))</f>
        <v/>
      </c>
      <c r="D303" s="14"/>
      <c r="E303" s="14"/>
      <c r="F303" s="15"/>
      <c r="G303" s="14"/>
      <c r="H303" s="14"/>
      <c r="I303" s="16"/>
      <c r="J303" s="16"/>
      <c r="K303" s="13" t="str">
        <f t="shared" si="8"/>
        <v/>
      </c>
      <c r="L303" s="17" t="str">
        <f>IF(B303="","",TRIM(IF(ISNA(MATCH(B303,'Registru recepții'!$B$5:$B$504,0)),"PV inexistent în registru. ",IF(AND(INDEX('Registru recepții'!$D$5:$D$504,MATCH(B303,'Registru recepții'!$B$5:$B$504,0))="De suspendare a recepției",ISNUMBER(I303),I303-INDEX('Registru recepții'!$C$5:$C$504,MATCH(B303,'Registru recepții'!$B$5:$B$504,0))&gt;90),"Termenul de remediere depășește 90 de zile de la suspendare (HG 343/2017, art. 17). ",""))&amp;IF(F303="","Alege gravitatea. ","")&amp;IF(G303="","Scrie măsura de remediere. ","")&amp;IF(NOT(ISNUMBER(I303)),"Stabilește termenul de remediere. ","")&amp;IF(K303="Termen depășit","Termenul a trecut și defectul nu e remediat. ","")))</f>
        <v/>
      </c>
      <c r="M303" s="1" t="str">
        <f t="shared" si="9"/>
        <v/>
      </c>
    </row>
    <row r="304" spans="2:13" x14ac:dyDescent="0.2">
      <c r="B304" s="12"/>
      <c r="C304" s="13" t="str">
        <f>IF(B304="","",COUNTIF($B$5:B304,B304))</f>
        <v/>
      </c>
      <c r="D304" s="14"/>
      <c r="E304" s="14"/>
      <c r="F304" s="15"/>
      <c r="G304" s="14"/>
      <c r="H304" s="14"/>
      <c r="I304" s="16"/>
      <c r="J304" s="16"/>
      <c r="K304" s="13" t="str">
        <f t="shared" si="8"/>
        <v/>
      </c>
      <c r="L304" s="17" t="str">
        <f>IF(B304="","",TRIM(IF(ISNA(MATCH(B304,'Registru recepții'!$B$5:$B$504,0)),"PV inexistent în registru. ",IF(AND(INDEX('Registru recepții'!$D$5:$D$504,MATCH(B304,'Registru recepții'!$B$5:$B$504,0))="De suspendare a recepției",ISNUMBER(I304),I304-INDEX('Registru recepții'!$C$5:$C$504,MATCH(B304,'Registru recepții'!$B$5:$B$504,0))&gt;90),"Termenul de remediere depășește 90 de zile de la suspendare (HG 343/2017, art. 17). ",""))&amp;IF(F304="","Alege gravitatea. ","")&amp;IF(G304="","Scrie măsura de remediere. ","")&amp;IF(NOT(ISNUMBER(I304)),"Stabilește termenul de remediere. ","")&amp;IF(K304="Termen depășit","Termenul a trecut și defectul nu e remediat. ","")))</f>
        <v/>
      </c>
      <c r="M304" s="1" t="str">
        <f t="shared" si="9"/>
        <v/>
      </c>
    </row>
    <row r="305" spans="2:13" x14ac:dyDescent="0.2">
      <c r="B305" s="12"/>
      <c r="C305" s="13" t="str">
        <f>IF(B305="","",COUNTIF($B$5:B305,B305))</f>
        <v/>
      </c>
      <c r="D305" s="14"/>
      <c r="E305" s="14"/>
      <c r="F305" s="15"/>
      <c r="G305" s="14"/>
      <c r="H305" s="14"/>
      <c r="I305" s="16"/>
      <c r="J305" s="16"/>
      <c r="K305" s="13" t="str">
        <f t="shared" si="8"/>
        <v/>
      </c>
      <c r="L305" s="17" t="str">
        <f>IF(B305="","",TRIM(IF(ISNA(MATCH(B305,'Registru recepții'!$B$5:$B$504,0)),"PV inexistent în registru. ",IF(AND(INDEX('Registru recepții'!$D$5:$D$504,MATCH(B305,'Registru recepții'!$B$5:$B$504,0))="De suspendare a recepției",ISNUMBER(I305),I305-INDEX('Registru recepții'!$C$5:$C$504,MATCH(B305,'Registru recepții'!$B$5:$B$504,0))&gt;90),"Termenul de remediere depășește 90 de zile de la suspendare (HG 343/2017, art. 17). ",""))&amp;IF(F305="","Alege gravitatea. ","")&amp;IF(G305="","Scrie măsura de remediere. ","")&amp;IF(NOT(ISNUMBER(I305)),"Stabilește termenul de remediere. ","")&amp;IF(K305="Termen depășit","Termenul a trecut și defectul nu e remediat. ","")))</f>
        <v/>
      </c>
      <c r="M305" s="1" t="str">
        <f t="shared" si="9"/>
        <v/>
      </c>
    </row>
    <row r="306" spans="2:13" x14ac:dyDescent="0.2">
      <c r="B306" s="12"/>
      <c r="C306" s="13" t="str">
        <f>IF(B306="","",COUNTIF($B$5:B306,B306))</f>
        <v/>
      </c>
      <c r="D306" s="14"/>
      <c r="E306" s="14"/>
      <c r="F306" s="15"/>
      <c r="G306" s="14"/>
      <c r="H306" s="14"/>
      <c r="I306" s="16"/>
      <c r="J306" s="16"/>
      <c r="K306" s="13" t="str">
        <f t="shared" si="8"/>
        <v/>
      </c>
      <c r="L306" s="17" t="str">
        <f>IF(B306="","",TRIM(IF(ISNA(MATCH(B306,'Registru recepții'!$B$5:$B$504,0)),"PV inexistent în registru. ",IF(AND(INDEX('Registru recepții'!$D$5:$D$504,MATCH(B306,'Registru recepții'!$B$5:$B$504,0))="De suspendare a recepției",ISNUMBER(I306),I306-INDEX('Registru recepții'!$C$5:$C$504,MATCH(B306,'Registru recepții'!$B$5:$B$504,0))&gt;90),"Termenul de remediere depășește 90 de zile de la suspendare (HG 343/2017, art. 17). ",""))&amp;IF(F306="","Alege gravitatea. ","")&amp;IF(G306="","Scrie măsura de remediere. ","")&amp;IF(NOT(ISNUMBER(I306)),"Stabilește termenul de remediere. ","")&amp;IF(K306="Termen depășit","Termenul a trecut și defectul nu e remediat. ","")))</f>
        <v/>
      </c>
      <c r="M306" s="1" t="str">
        <f t="shared" si="9"/>
        <v/>
      </c>
    </row>
    <row r="307" spans="2:13" x14ac:dyDescent="0.2">
      <c r="B307" s="12"/>
      <c r="C307" s="13" t="str">
        <f>IF(B307="","",COUNTIF($B$5:B307,B307))</f>
        <v/>
      </c>
      <c r="D307" s="14"/>
      <c r="E307" s="14"/>
      <c r="F307" s="15"/>
      <c r="G307" s="14"/>
      <c r="H307" s="14"/>
      <c r="I307" s="16"/>
      <c r="J307" s="16"/>
      <c r="K307" s="13" t="str">
        <f t="shared" si="8"/>
        <v/>
      </c>
      <c r="L307" s="17" t="str">
        <f>IF(B307="","",TRIM(IF(ISNA(MATCH(B307,'Registru recepții'!$B$5:$B$504,0)),"PV inexistent în registru. ",IF(AND(INDEX('Registru recepții'!$D$5:$D$504,MATCH(B307,'Registru recepții'!$B$5:$B$504,0))="De suspendare a recepției",ISNUMBER(I307),I307-INDEX('Registru recepții'!$C$5:$C$504,MATCH(B307,'Registru recepții'!$B$5:$B$504,0))&gt;90),"Termenul de remediere depășește 90 de zile de la suspendare (HG 343/2017, art. 17). ",""))&amp;IF(F307="","Alege gravitatea. ","")&amp;IF(G307="","Scrie măsura de remediere. ","")&amp;IF(NOT(ISNUMBER(I307)),"Stabilește termenul de remediere. ","")&amp;IF(K307="Termen depășit","Termenul a trecut și defectul nu e remediat. ","")))</f>
        <v/>
      </c>
      <c r="M307" s="1" t="str">
        <f t="shared" si="9"/>
        <v/>
      </c>
    </row>
    <row r="308" spans="2:13" x14ac:dyDescent="0.2">
      <c r="B308" s="12"/>
      <c r="C308" s="13" t="str">
        <f>IF(B308="","",COUNTIF($B$5:B308,B308))</f>
        <v/>
      </c>
      <c r="D308" s="14"/>
      <c r="E308" s="14"/>
      <c r="F308" s="15"/>
      <c r="G308" s="14"/>
      <c r="H308" s="14"/>
      <c r="I308" s="16"/>
      <c r="J308" s="16"/>
      <c r="K308" s="13" t="str">
        <f t="shared" si="8"/>
        <v/>
      </c>
      <c r="L308" s="17" t="str">
        <f>IF(B308="","",TRIM(IF(ISNA(MATCH(B308,'Registru recepții'!$B$5:$B$504,0)),"PV inexistent în registru. ",IF(AND(INDEX('Registru recepții'!$D$5:$D$504,MATCH(B308,'Registru recepții'!$B$5:$B$504,0))="De suspendare a recepției",ISNUMBER(I308),I308-INDEX('Registru recepții'!$C$5:$C$504,MATCH(B308,'Registru recepții'!$B$5:$B$504,0))&gt;90),"Termenul de remediere depășește 90 de zile de la suspendare (HG 343/2017, art. 17). ",""))&amp;IF(F308="","Alege gravitatea. ","")&amp;IF(G308="","Scrie măsura de remediere. ","")&amp;IF(NOT(ISNUMBER(I308)),"Stabilește termenul de remediere. ","")&amp;IF(K308="Termen depășit","Termenul a trecut și defectul nu e remediat. ","")))</f>
        <v/>
      </c>
      <c r="M308" s="1" t="str">
        <f t="shared" si="9"/>
        <v/>
      </c>
    </row>
    <row r="309" spans="2:13" x14ac:dyDescent="0.2">
      <c r="B309" s="12"/>
      <c r="C309" s="13" t="str">
        <f>IF(B309="","",COUNTIF($B$5:B309,B309))</f>
        <v/>
      </c>
      <c r="D309" s="14"/>
      <c r="E309" s="14"/>
      <c r="F309" s="15"/>
      <c r="G309" s="14"/>
      <c r="H309" s="14"/>
      <c r="I309" s="16"/>
      <c r="J309" s="16"/>
      <c r="K309" s="13" t="str">
        <f t="shared" si="8"/>
        <v/>
      </c>
      <c r="L309" s="17" t="str">
        <f>IF(B309="","",TRIM(IF(ISNA(MATCH(B309,'Registru recepții'!$B$5:$B$504,0)),"PV inexistent în registru. ",IF(AND(INDEX('Registru recepții'!$D$5:$D$504,MATCH(B309,'Registru recepții'!$B$5:$B$504,0))="De suspendare a recepției",ISNUMBER(I309),I309-INDEX('Registru recepții'!$C$5:$C$504,MATCH(B309,'Registru recepții'!$B$5:$B$504,0))&gt;90),"Termenul de remediere depășește 90 de zile de la suspendare (HG 343/2017, art. 17). ",""))&amp;IF(F309="","Alege gravitatea. ","")&amp;IF(G309="","Scrie măsura de remediere. ","")&amp;IF(NOT(ISNUMBER(I309)),"Stabilește termenul de remediere. ","")&amp;IF(K309="Termen depășit","Termenul a trecut și defectul nu e remediat. ","")))</f>
        <v/>
      </c>
      <c r="M309" s="1" t="str">
        <f t="shared" si="9"/>
        <v/>
      </c>
    </row>
    <row r="310" spans="2:13" x14ac:dyDescent="0.2">
      <c r="B310" s="12"/>
      <c r="C310" s="13" t="str">
        <f>IF(B310="","",COUNTIF($B$5:B310,B310))</f>
        <v/>
      </c>
      <c r="D310" s="14"/>
      <c r="E310" s="14"/>
      <c r="F310" s="15"/>
      <c r="G310" s="14"/>
      <c r="H310" s="14"/>
      <c r="I310" s="16"/>
      <c r="J310" s="16"/>
      <c r="K310" s="13" t="str">
        <f t="shared" si="8"/>
        <v/>
      </c>
      <c r="L310" s="17" t="str">
        <f>IF(B310="","",TRIM(IF(ISNA(MATCH(B310,'Registru recepții'!$B$5:$B$504,0)),"PV inexistent în registru. ",IF(AND(INDEX('Registru recepții'!$D$5:$D$504,MATCH(B310,'Registru recepții'!$B$5:$B$504,0))="De suspendare a recepției",ISNUMBER(I310),I310-INDEX('Registru recepții'!$C$5:$C$504,MATCH(B310,'Registru recepții'!$B$5:$B$504,0))&gt;90),"Termenul de remediere depășește 90 de zile de la suspendare (HG 343/2017, art. 17). ",""))&amp;IF(F310="","Alege gravitatea. ","")&amp;IF(G310="","Scrie măsura de remediere. ","")&amp;IF(NOT(ISNUMBER(I310)),"Stabilește termenul de remediere. ","")&amp;IF(K310="Termen depășit","Termenul a trecut și defectul nu e remediat. ","")))</f>
        <v/>
      </c>
      <c r="M310" s="1" t="str">
        <f t="shared" si="9"/>
        <v/>
      </c>
    </row>
    <row r="311" spans="2:13" x14ac:dyDescent="0.2">
      <c r="B311" s="12"/>
      <c r="C311" s="13" t="str">
        <f>IF(B311="","",COUNTIF($B$5:B311,B311))</f>
        <v/>
      </c>
      <c r="D311" s="14"/>
      <c r="E311" s="14"/>
      <c r="F311" s="15"/>
      <c r="G311" s="14"/>
      <c r="H311" s="14"/>
      <c r="I311" s="16"/>
      <c r="J311" s="16"/>
      <c r="K311" s="13" t="str">
        <f t="shared" si="8"/>
        <v/>
      </c>
      <c r="L311" s="17" t="str">
        <f>IF(B311="","",TRIM(IF(ISNA(MATCH(B311,'Registru recepții'!$B$5:$B$504,0)),"PV inexistent în registru. ",IF(AND(INDEX('Registru recepții'!$D$5:$D$504,MATCH(B311,'Registru recepții'!$B$5:$B$504,0))="De suspendare a recepției",ISNUMBER(I311),I311-INDEX('Registru recepții'!$C$5:$C$504,MATCH(B311,'Registru recepții'!$B$5:$B$504,0))&gt;90),"Termenul de remediere depășește 90 de zile de la suspendare (HG 343/2017, art. 17). ",""))&amp;IF(F311="","Alege gravitatea. ","")&amp;IF(G311="","Scrie măsura de remediere. ","")&amp;IF(NOT(ISNUMBER(I311)),"Stabilește termenul de remediere. ","")&amp;IF(K311="Termen depășit","Termenul a trecut și defectul nu e remediat. ","")))</f>
        <v/>
      </c>
      <c r="M311" s="1" t="str">
        <f t="shared" si="9"/>
        <v/>
      </c>
    </row>
    <row r="312" spans="2:13" x14ac:dyDescent="0.2">
      <c r="B312" s="12"/>
      <c r="C312" s="13" t="str">
        <f>IF(B312="","",COUNTIF($B$5:B312,B312))</f>
        <v/>
      </c>
      <c r="D312" s="14"/>
      <c r="E312" s="14"/>
      <c r="F312" s="15"/>
      <c r="G312" s="14"/>
      <c r="H312" s="14"/>
      <c r="I312" s="16"/>
      <c r="J312" s="16"/>
      <c r="K312" s="13" t="str">
        <f t="shared" si="8"/>
        <v/>
      </c>
      <c r="L312" s="17" t="str">
        <f>IF(B312="","",TRIM(IF(ISNA(MATCH(B312,'Registru recepții'!$B$5:$B$504,0)),"PV inexistent în registru. ",IF(AND(INDEX('Registru recepții'!$D$5:$D$504,MATCH(B312,'Registru recepții'!$B$5:$B$504,0))="De suspendare a recepției",ISNUMBER(I312),I312-INDEX('Registru recepții'!$C$5:$C$504,MATCH(B312,'Registru recepții'!$B$5:$B$504,0))&gt;90),"Termenul de remediere depășește 90 de zile de la suspendare (HG 343/2017, art. 17). ",""))&amp;IF(F312="","Alege gravitatea. ","")&amp;IF(G312="","Scrie măsura de remediere. ","")&amp;IF(NOT(ISNUMBER(I312)),"Stabilește termenul de remediere. ","")&amp;IF(K312="Termen depășit","Termenul a trecut și defectul nu e remediat. ","")))</f>
        <v/>
      </c>
      <c r="M312" s="1" t="str">
        <f t="shared" si="9"/>
        <v/>
      </c>
    </row>
    <row r="313" spans="2:13" x14ac:dyDescent="0.2">
      <c r="B313" s="12"/>
      <c r="C313" s="13" t="str">
        <f>IF(B313="","",COUNTIF($B$5:B313,B313))</f>
        <v/>
      </c>
      <c r="D313" s="14"/>
      <c r="E313" s="14"/>
      <c r="F313" s="15"/>
      <c r="G313" s="14"/>
      <c r="H313" s="14"/>
      <c r="I313" s="16"/>
      <c r="J313" s="16"/>
      <c r="K313" s="13" t="str">
        <f t="shared" si="8"/>
        <v/>
      </c>
      <c r="L313" s="17" t="str">
        <f>IF(B313="","",TRIM(IF(ISNA(MATCH(B313,'Registru recepții'!$B$5:$B$504,0)),"PV inexistent în registru. ",IF(AND(INDEX('Registru recepții'!$D$5:$D$504,MATCH(B313,'Registru recepții'!$B$5:$B$504,0))="De suspendare a recepției",ISNUMBER(I313),I313-INDEX('Registru recepții'!$C$5:$C$504,MATCH(B313,'Registru recepții'!$B$5:$B$504,0))&gt;90),"Termenul de remediere depășește 90 de zile de la suspendare (HG 343/2017, art. 17). ",""))&amp;IF(F313="","Alege gravitatea. ","")&amp;IF(G313="","Scrie măsura de remediere. ","")&amp;IF(NOT(ISNUMBER(I313)),"Stabilește termenul de remediere. ","")&amp;IF(K313="Termen depășit","Termenul a trecut și defectul nu e remediat. ","")))</f>
        <v/>
      </c>
      <c r="M313" s="1" t="str">
        <f t="shared" si="9"/>
        <v/>
      </c>
    </row>
    <row r="314" spans="2:13" x14ac:dyDescent="0.2">
      <c r="B314" s="12"/>
      <c r="C314" s="13" t="str">
        <f>IF(B314="","",COUNTIF($B$5:B314,B314))</f>
        <v/>
      </c>
      <c r="D314" s="14"/>
      <c r="E314" s="14"/>
      <c r="F314" s="15"/>
      <c r="G314" s="14"/>
      <c r="H314" s="14"/>
      <c r="I314" s="16"/>
      <c r="J314" s="16"/>
      <c r="K314" s="13" t="str">
        <f t="shared" si="8"/>
        <v/>
      </c>
      <c r="L314" s="17" t="str">
        <f>IF(B314="","",TRIM(IF(ISNA(MATCH(B314,'Registru recepții'!$B$5:$B$504,0)),"PV inexistent în registru. ",IF(AND(INDEX('Registru recepții'!$D$5:$D$504,MATCH(B314,'Registru recepții'!$B$5:$B$504,0))="De suspendare a recepției",ISNUMBER(I314),I314-INDEX('Registru recepții'!$C$5:$C$504,MATCH(B314,'Registru recepții'!$B$5:$B$504,0))&gt;90),"Termenul de remediere depășește 90 de zile de la suspendare (HG 343/2017, art. 17). ",""))&amp;IF(F314="","Alege gravitatea. ","")&amp;IF(G314="","Scrie măsura de remediere. ","")&amp;IF(NOT(ISNUMBER(I314)),"Stabilește termenul de remediere. ","")&amp;IF(K314="Termen depășit","Termenul a trecut și defectul nu e remediat. ","")))</f>
        <v/>
      </c>
      <c r="M314" s="1" t="str">
        <f t="shared" si="9"/>
        <v/>
      </c>
    </row>
    <row r="315" spans="2:13" x14ac:dyDescent="0.2">
      <c r="B315" s="12"/>
      <c r="C315" s="13" t="str">
        <f>IF(B315="","",COUNTIF($B$5:B315,B315))</f>
        <v/>
      </c>
      <c r="D315" s="14"/>
      <c r="E315" s="14"/>
      <c r="F315" s="15"/>
      <c r="G315" s="14"/>
      <c r="H315" s="14"/>
      <c r="I315" s="16"/>
      <c r="J315" s="16"/>
      <c r="K315" s="13" t="str">
        <f t="shared" si="8"/>
        <v/>
      </c>
      <c r="L315" s="17" t="str">
        <f>IF(B315="","",TRIM(IF(ISNA(MATCH(B315,'Registru recepții'!$B$5:$B$504,0)),"PV inexistent în registru. ",IF(AND(INDEX('Registru recepții'!$D$5:$D$504,MATCH(B315,'Registru recepții'!$B$5:$B$504,0))="De suspendare a recepției",ISNUMBER(I315),I315-INDEX('Registru recepții'!$C$5:$C$504,MATCH(B315,'Registru recepții'!$B$5:$B$504,0))&gt;90),"Termenul de remediere depășește 90 de zile de la suspendare (HG 343/2017, art. 17). ",""))&amp;IF(F315="","Alege gravitatea. ","")&amp;IF(G315="","Scrie măsura de remediere. ","")&amp;IF(NOT(ISNUMBER(I315)),"Stabilește termenul de remediere. ","")&amp;IF(K315="Termen depășit","Termenul a trecut și defectul nu e remediat. ","")))</f>
        <v/>
      </c>
      <c r="M315" s="1" t="str">
        <f t="shared" si="9"/>
        <v/>
      </c>
    </row>
    <row r="316" spans="2:13" x14ac:dyDescent="0.2">
      <c r="B316" s="12"/>
      <c r="C316" s="13" t="str">
        <f>IF(B316="","",COUNTIF($B$5:B316,B316))</f>
        <v/>
      </c>
      <c r="D316" s="14"/>
      <c r="E316" s="14"/>
      <c r="F316" s="15"/>
      <c r="G316" s="14"/>
      <c r="H316" s="14"/>
      <c r="I316" s="16"/>
      <c r="J316" s="16"/>
      <c r="K316" s="13" t="str">
        <f t="shared" si="8"/>
        <v/>
      </c>
      <c r="L316" s="17" t="str">
        <f>IF(B316="","",TRIM(IF(ISNA(MATCH(B316,'Registru recepții'!$B$5:$B$504,0)),"PV inexistent în registru. ",IF(AND(INDEX('Registru recepții'!$D$5:$D$504,MATCH(B316,'Registru recepții'!$B$5:$B$504,0))="De suspendare a recepției",ISNUMBER(I316),I316-INDEX('Registru recepții'!$C$5:$C$504,MATCH(B316,'Registru recepții'!$B$5:$B$504,0))&gt;90),"Termenul de remediere depășește 90 de zile de la suspendare (HG 343/2017, art. 17). ",""))&amp;IF(F316="","Alege gravitatea. ","")&amp;IF(G316="","Scrie măsura de remediere. ","")&amp;IF(NOT(ISNUMBER(I316)),"Stabilește termenul de remediere. ","")&amp;IF(K316="Termen depășit","Termenul a trecut și defectul nu e remediat. ","")))</f>
        <v/>
      </c>
      <c r="M316" s="1" t="str">
        <f t="shared" si="9"/>
        <v/>
      </c>
    </row>
    <row r="317" spans="2:13" x14ac:dyDescent="0.2">
      <c r="B317" s="12"/>
      <c r="C317" s="13" t="str">
        <f>IF(B317="","",COUNTIF($B$5:B317,B317))</f>
        <v/>
      </c>
      <c r="D317" s="14"/>
      <c r="E317" s="14"/>
      <c r="F317" s="15"/>
      <c r="G317" s="14"/>
      <c r="H317" s="14"/>
      <c r="I317" s="16"/>
      <c r="J317" s="16"/>
      <c r="K317" s="13" t="str">
        <f t="shared" si="8"/>
        <v/>
      </c>
      <c r="L317" s="17" t="str">
        <f>IF(B317="","",TRIM(IF(ISNA(MATCH(B317,'Registru recepții'!$B$5:$B$504,0)),"PV inexistent în registru. ",IF(AND(INDEX('Registru recepții'!$D$5:$D$504,MATCH(B317,'Registru recepții'!$B$5:$B$504,0))="De suspendare a recepției",ISNUMBER(I317),I317-INDEX('Registru recepții'!$C$5:$C$504,MATCH(B317,'Registru recepții'!$B$5:$B$504,0))&gt;90),"Termenul de remediere depășește 90 de zile de la suspendare (HG 343/2017, art. 17). ",""))&amp;IF(F317="","Alege gravitatea. ","")&amp;IF(G317="","Scrie măsura de remediere. ","")&amp;IF(NOT(ISNUMBER(I317)),"Stabilește termenul de remediere. ","")&amp;IF(K317="Termen depășit","Termenul a trecut și defectul nu e remediat. ","")))</f>
        <v/>
      </c>
      <c r="M317" s="1" t="str">
        <f t="shared" si="9"/>
        <v/>
      </c>
    </row>
    <row r="318" spans="2:13" x14ac:dyDescent="0.2">
      <c r="B318" s="12"/>
      <c r="C318" s="13" t="str">
        <f>IF(B318="","",COUNTIF($B$5:B318,B318))</f>
        <v/>
      </c>
      <c r="D318" s="14"/>
      <c r="E318" s="14"/>
      <c r="F318" s="15"/>
      <c r="G318" s="14"/>
      <c r="H318" s="14"/>
      <c r="I318" s="16"/>
      <c r="J318" s="16"/>
      <c r="K318" s="13" t="str">
        <f t="shared" si="8"/>
        <v/>
      </c>
      <c r="L318" s="17" t="str">
        <f>IF(B318="","",TRIM(IF(ISNA(MATCH(B318,'Registru recepții'!$B$5:$B$504,0)),"PV inexistent în registru. ",IF(AND(INDEX('Registru recepții'!$D$5:$D$504,MATCH(B318,'Registru recepții'!$B$5:$B$504,0))="De suspendare a recepției",ISNUMBER(I318),I318-INDEX('Registru recepții'!$C$5:$C$504,MATCH(B318,'Registru recepții'!$B$5:$B$504,0))&gt;90),"Termenul de remediere depășește 90 de zile de la suspendare (HG 343/2017, art. 17). ",""))&amp;IF(F318="","Alege gravitatea. ","")&amp;IF(G318="","Scrie măsura de remediere. ","")&amp;IF(NOT(ISNUMBER(I318)),"Stabilește termenul de remediere. ","")&amp;IF(K318="Termen depășit","Termenul a trecut și defectul nu e remediat. ","")))</f>
        <v/>
      </c>
      <c r="M318" s="1" t="str">
        <f t="shared" si="9"/>
        <v/>
      </c>
    </row>
    <row r="319" spans="2:13" x14ac:dyDescent="0.2">
      <c r="B319" s="12"/>
      <c r="C319" s="13" t="str">
        <f>IF(B319="","",COUNTIF($B$5:B319,B319))</f>
        <v/>
      </c>
      <c r="D319" s="14"/>
      <c r="E319" s="14"/>
      <c r="F319" s="15"/>
      <c r="G319" s="14"/>
      <c r="H319" s="14"/>
      <c r="I319" s="16"/>
      <c r="J319" s="16"/>
      <c r="K319" s="13" t="str">
        <f t="shared" si="8"/>
        <v/>
      </c>
      <c r="L319" s="17" t="str">
        <f>IF(B319="","",TRIM(IF(ISNA(MATCH(B319,'Registru recepții'!$B$5:$B$504,0)),"PV inexistent în registru. ",IF(AND(INDEX('Registru recepții'!$D$5:$D$504,MATCH(B319,'Registru recepții'!$B$5:$B$504,0))="De suspendare a recepției",ISNUMBER(I319),I319-INDEX('Registru recepții'!$C$5:$C$504,MATCH(B319,'Registru recepții'!$B$5:$B$504,0))&gt;90),"Termenul de remediere depășește 90 de zile de la suspendare (HG 343/2017, art. 17). ",""))&amp;IF(F319="","Alege gravitatea. ","")&amp;IF(G319="","Scrie măsura de remediere. ","")&amp;IF(NOT(ISNUMBER(I319)),"Stabilește termenul de remediere. ","")&amp;IF(K319="Termen depășit","Termenul a trecut și defectul nu e remediat. ","")))</f>
        <v/>
      </c>
      <c r="M319" s="1" t="str">
        <f t="shared" si="9"/>
        <v/>
      </c>
    </row>
    <row r="320" spans="2:13" x14ac:dyDescent="0.2">
      <c r="B320" s="12"/>
      <c r="C320" s="13" t="str">
        <f>IF(B320="","",COUNTIF($B$5:B320,B320))</f>
        <v/>
      </c>
      <c r="D320" s="14"/>
      <c r="E320" s="14"/>
      <c r="F320" s="15"/>
      <c r="G320" s="14"/>
      <c r="H320" s="14"/>
      <c r="I320" s="16"/>
      <c r="J320" s="16"/>
      <c r="K320" s="13" t="str">
        <f t="shared" si="8"/>
        <v/>
      </c>
      <c r="L320" s="17" t="str">
        <f>IF(B320="","",TRIM(IF(ISNA(MATCH(B320,'Registru recepții'!$B$5:$B$504,0)),"PV inexistent în registru. ",IF(AND(INDEX('Registru recepții'!$D$5:$D$504,MATCH(B320,'Registru recepții'!$B$5:$B$504,0))="De suspendare a recepției",ISNUMBER(I320),I320-INDEX('Registru recepții'!$C$5:$C$504,MATCH(B320,'Registru recepții'!$B$5:$B$504,0))&gt;90),"Termenul de remediere depășește 90 de zile de la suspendare (HG 343/2017, art. 17). ",""))&amp;IF(F320="","Alege gravitatea. ","")&amp;IF(G320="","Scrie măsura de remediere. ","")&amp;IF(NOT(ISNUMBER(I320)),"Stabilește termenul de remediere. ","")&amp;IF(K320="Termen depășit","Termenul a trecut și defectul nu e remediat. ","")))</f>
        <v/>
      </c>
      <c r="M320" s="1" t="str">
        <f t="shared" si="9"/>
        <v/>
      </c>
    </row>
    <row r="321" spans="2:13" x14ac:dyDescent="0.2">
      <c r="B321" s="12"/>
      <c r="C321" s="13" t="str">
        <f>IF(B321="","",COUNTIF($B$5:B321,B321))</f>
        <v/>
      </c>
      <c r="D321" s="14"/>
      <c r="E321" s="14"/>
      <c r="F321" s="15"/>
      <c r="G321" s="14"/>
      <c r="H321" s="14"/>
      <c r="I321" s="16"/>
      <c r="J321" s="16"/>
      <c r="K321" s="13" t="str">
        <f t="shared" si="8"/>
        <v/>
      </c>
      <c r="L321" s="17" t="str">
        <f>IF(B321="","",TRIM(IF(ISNA(MATCH(B321,'Registru recepții'!$B$5:$B$504,0)),"PV inexistent în registru. ",IF(AND(INDEX('Registru recepții'!$D$5:$D$504,MATCH(B321,'Registru recepții'!$B$5:$B$504,0))="De suspendare a recepției",ISNUMBER(I321),I321-INDEX('Registru recepții'!$C$5:$C$504,MATCH(B321,'Registru recepții'!$B$5:$B$504,0))&gt;90),"Termenul de remediere depășește 90 de zile de la suspendare (HG 343/2017, art. 17). ",""))&amp;IF(F321="","Alege gravitatea. ","")&amp;IF(G321="","Scrie măsura de remediere. ","")&amp;IF(NOT(ISNUMBER(I321)),"Stabilește termenul de remediere. ","")&amp;IF(K321="Termen depășit","Termenul a trecut și defectul nu e remediat. ","")))</f>
        <v/>
      </c>
      <c r="M321" s="1" t="str">
        <f t="shared" si="9"/>
        <v/>
      </c>
    </row>
    <row r="322" spans="2:13" x14ac:dyDescent="0.2">
      <c r="B322" s="12"/>
      <c r="C322" s="13" t="str">
        <f>IF(B322="","",COUNTIF($B$5:B322,B322))</f>
        <v/>
      </c>
      <c r="D322" s="14"/>
      <c r="E322" s="14"/>
      <c r="F322" s="15"/>
      <c r="G322" s="14"/>
      <c r="H322" s="14"/>
      <c r="I322" s="16"/>
      <c r="J322" s="16"/>
      <c r="K322" s="13" t="str">
        <f t="shared" si="8"/>
        <v/>
      </c>
      <c r="L322" s="17" t="str">
        <f>IF(B322="","",TRIM(IF(ISNA(MATCH(B322,'Registru recepții'!$B$5:$B$504,0)),"PV inexistent în registru. ",IF(AND(INDEX('Registru recepții'!$D$5:$D$504,MATCH(B322,'Registru recepții'!$B$5:$B$504,0))="De suspendare a recepției",ISNUMBER(I322),I322-INDEX('Registru recepții'!$C$5:$C$504,MATCH(B322,'Registru recepții'!$B$5:$B$504,0))&gt;90),"Termenul de remediere depășește 90 de zile de la suspendare (HG 343/2017, art. 17). ",""))&amp;IF(F322="","Alege gravitatea. ","")&amp;IF(G322="","Scrie măsura de remediere. ","")&amp;IF(NOT(ISNUMBER(I322)),"Stabilește termenul de remediere. ","")&amp;IF(K322="Termen depășit","Termenul a trecut și defectul nu e remediat. ","")))</f>
        <v/>
      </c>
      <c r="M322" s="1" t="str">
        <f t="shared" si="9"/>
        <v/>
      </c>
    </row>
    <row r="323" spans="2:13" x14ac:dyDescent="0.2">
      <c r="B323" s="12"/>
      <c r="C323" s="13" t="str">
        <f>IF(B323="","",COUNTIF($B$5:B323,B323))</f>
        <v/>
      </c>
      <c r="D323" s="14"/>
      <c r="E323" s="14"/>
      <c r="F323" s="15"/>
      <c r="G323" s="14"/>
      <c r="H323" s="14"/>
      <c r="I323" s="16"/>
      <c r="J323" s="16"/>
      <c r="K323" s="13" t="str">
        <f t="shared" si="8"/>
        <v/>
      </c>
      <c r="L323" s="17" t="str">
        <f>IF(B323="","",TRIM(IF(ISNA(MATCH(B323,'Registru recepții'!$B$5:$B$504,0)),"PV inexistent în registru. ",IF(AND(INDEX('Registru recepții'!$D$5:$D$504,MATCH(B323,'Registru recepții'!$B$5:$B$504,0))="De suspendare a recepției",ISNUMBER(I323),I323-INDEX('Registru recepții'!$C$5:$C$504,MATCH(B323,'Registru recepții'!$B$5:$B$504,0))&gt;90),"Termenul de remediere depășește 90 de zile de la suspendare (HG 343/2017, art. 17). ",""))&amp;IF(F323="","Alege gravitatea. ","")&amp;IF(G323="","Scrie măsura de remediere. ","")&amp;IF(NOT(ISNUMBER(I323)),"Stabilește termenul de remediere. ","")&amp;IF(K323="Termen depășit","Termenul a trecut și defectul nu e remediat. ","")))</f>
        <v/>
      </c>
      <c r="M323" s="1" t="str">
        <f t="shared" si="9"/>
        <v/>
      </c>
    </row>
    <row r="324" spans="2:13" x14ac:dyDescent="0.2">
      <c r="B324" s="12"/>
      <c r="C324" s="13" t="str">
        <f>IF(B324="","",COUNTIF($B$5:B324,B324))</f>
        <v/>
      </c>
      <c r="D324" s="14"/>
      <c r="E324" s="14"/>
      <c r="F324" s="15"/>
      <c r="G324" s="14"/>
      <c r="H324" s="14"/>
      <c r="I324" s="16"/>
      <c r="J324" s="16"/>
      <c r="K324" s="13" t="str">
        <f t="shared" si="8"/>
        <v/>
      </c>
      <c r="L324" s="17" t="str">
        <f>IF(B324="","",TRIM(IF(ISNA(MATCH(B324,'Registru recepții'!$B$5:$B$504,0)),"PV inexistent în registru. ",IF(AND(INDEX('Registru recepții'!$D$5:$D$504,MATCH(B324,'Registru recepții'!$B$5:$B$504,0))="De suspendare a recepției",ISNUMBER(I324),I324-INDEX('Registru recepții'!$C$5:$C$504,MATCH(B324,'Registru recepții'!$B$5:$B$504,0))&gt;90),"Termenul de remediere depășește 90 de zile de la suspendare (HG 343/2017, art. 17). ",""))&amp;IF(F324="","Alege gravitatea. ","")&amp;IF(G324="","Scrie măsura de remediere. ","")&amp;IF(NOT(ISNUMBER(I324)),"Stabilește termenul de remediere. ","")&amp;IF(K324="Termen depășit","Termenul a trecut și defectul nu e remediat. ","")))</f>
        <v/>
      </c>
      <c r="M324" s="1" t="str">
        <f t="shared" si="9"/>
        <v/>
      </c>
    </row>
    <row r="325" spans="2:13" x14ac:dyDescent="0.2">
      <c r="B325" s="12"/>
      <c r="C325" s="13" t="str">
        <f>IF(B325="","",COUNTIF($B$5:B325,B325))</f>
        <v/>
      </c>
      <c r="D325" s="14"/>
      <c r="E325" s="14"/>
      <c r="F325" s="15"/>
      <c r="G325" s="14"/>
      <c r="H325" s="14"/>
      <c r="I325" s="16"/>
      <c r="J325" s="16"/>
      <c r="K325" s="13" t="str">
        <f t="shared" ref="K325:K388" si="10">IF(B325="","",IF(ISNUMBER(J325),"Remediat",IF(AND(ISNUMBER(I325),Azi&gt;I325),"Termen depășit","Deschis")))</f>
        <v/>
      </c>
      <c r="L325" s="17" t="str">
        <f>IF(B325="","",TRIM(IF(ISNA(MATCH(B325,'Registru recepții'!$B$5:$B$504,0)),"PV inexistent în registru. ",IF(AND(INDEX('Registru recepții'!$D$5:$D$504,MATCH(B325,'Registru recepții'!$B$5:$B$504,0))="De suspendare a recepției",ISNUMBER(I325),I325-INDEX('Registru recepții'!$C$5:$C$504,MATCH(B325,'Registru recepții'!$B$5:$B$504,0))&gt;90),"Termenul de remediere depășește 90 de zile de la suspendare (HG 343/2017, art. 17). ",""))&amp;IF(F325="","Alege gravitatea. ","")&amp;IF(G325="","Scrie măsura de remediere. ","")&amp;IF(NOT(ISNUMBER(I325)),"Stabilește termenul de remediere. ","")&amp;IF(K325="Termen depășit","Termenul a trecut și defectul nu e remediat. ","")))</f>
        <v/>
      </c>
      <c r="M325" s="1" t="str">
        <f t="shared" ref="M325:M388" si="11">IF(B325="","",B325&amp;"|"&amp;C325)</f>
        <v/>
      </c>
    </row>
    <row r="326" spans="2:13" x14ac:dyDescent="0.2">
      <c r="B326" s="12"/>
      <c r="C326" s="13" t="str">
        <f>IF(B326="","",COUNTIF($B$5:B326,B326))</f>
        <v/>
      </c>
      <c r="D326" s="14"/>
      <c r="E326" s="14"/>
      <c r="F326" s="15"/>
      <c r="G326" s="14"/>
      <c r="H326" s="14"/>
      <c r="I326" s="16"/>
      <c r="J326" s="16"/>
      <c r="K326" s="13" t="str">
        <f t="shared" si="10"/>
        <v/>
      </c>
      <c r="L326" s="17" t="str">
        <f>IF(B326="","",TRIM(IF(ISNA(MATCH(B326,'Registru recepții'!$B$5:$B$504,0)),"PV inexistent în registru. ",IF(AND(INDEX('Registru recepții'!$D$5:$D$504,MATCH(B326,'Registru recepții'!$B$5:$B$504,0))="De suspendare a recepției",ISNUMBER(I326),I326-INDEX('Registru recepții'!$C$5:$C$504,MATCH(B326,'Registru recepții'!$B$5:$B$504,0))&gt;90),"Termenul de remediere depășește 90 de zile de la suspendare (HG 343/2017, art. 17). ",""))&amp;IF(F326="","Alege gravitatea. ","")&amp;IF(G326="","Scrie măsura de remediere. ","")&amp;IF(NOT(ISNUMBER(I326)),"Stabilește termenul de remediere. ","")&amp;IF(K326="Termen depășit","Termenul a trecut și defectul nu e remediat. ","")))</f>
        <v/>
      </c>
      <c r="M326" s="1" t="str">
        <f t="shared" si="11"/>
        <v/>
      </c>
    </row>
    <row r="327" spans="2:13" x14ac:dyDescent="0.2">
      <c r="B327" s="12"/>
      <c r="C327" s="13" t="str">
        <f>IF(B327="","",COUNTIF($B$5:B327,B327))</f>
        <v/>
      </c>
      <c r="D327" s="14"/>
      <c r="E327" s="14"/>
      <c r="F327" s="15"/>
      <c r="G327" s="14"/>
      <c r="H327" s="14"/>
      <c r="I327" s="16"/>
      <c r="J327" s="16"/>
      <c r="K327" s="13" t="str">
        <f t="shared" si="10"/>
        <v/>
      </c>
      <c r="L327" s="17" t="str">
        <f>IF(B327="","",TRIM(IF(ISNA(MATCH(B327,'Registru recepții'!$B$5:$B$504,0)),"PV inexistent în registru. ",IF(AND(INDEX('Registru recepții'!$D$5:$D$504,MATCH(B327,'Registru recepții'!$B$5:$B$504,0))="De suspendare a recepției",ISNUMBER(I327),I327-INDEX('Registru recepții'!$C$5:$C$504,MATCH(B327,'Registru recepții'!$B$5:$B$504,0))&gt;90),"Termenul de remediere depășește 90 de zile de la suspendare (HG 343/2017, art. 17). ",""))&amp;IF(F327="","Alege gravitatea. ","")&amp;IF(G327="","Scrie măsura de remediere. ","")&amp;IF(NOT(ISNUMBER(I327)),"Stabilește termenul de remediere. ","")&amp;IF(K327="Termen depășit","Termenul a trecut și defectul nu e remediat. ","")))</f>
        <v/>
      </c>
      <c r="M327" s="1" t="str">
        <f t="shared" si="11"/>
        <v/>
      </c>
    </row>
    <row r="328" spans="2:13" x14ac:dyDescent="0.2">
      <c r="B328" s="12"/>
      <c r="C328" s="13" t="str">
        <f>IF(B328="","",COUNTIF($B$5:B328,B328))</f>
        <v/>
      </c>
      <c r="D328" s="14"/>
      <c r="E328" s="14"/>
      <c r="F328" s="15"/>
      <c r="G328" s="14"/>
      <c r="H328" s="14"/>
      <c r="I328" s="16"/>
      <c r="J328" s="16"/>
      <c r="K328" s="13" t="str">
        <f t="shared" si="10"/>
        <v/>
      </c>
      <c r="L328" s="17" t="str">
        <f>IF(B328="","",TRIM(IF(ISNA(MATCH(B328,'Registru recepții'!$B$5:$B$504,0)),"PV inexistent în registru. ",IF(AND(INDEX('Registru recepții'!$D$5:$D$504,MATCH(B328,'Registru recepții'!$B$5:$B$504,0))="De suspendare a recepției",ISNUMBER(I328),I328-INDEX('Registru recepții'!$C$5:$C$504,MATCH(B328,'Registru recepții'!$B$5:$B$504,0))&gt;90),"Termenul de remediere depășește 90 de zile de la suspendare (HG 343/2017, art. 17). ",""))&amp;IF(F328="","Alege gravitatea. ","")&amp;IF(G328="","Scrie măsura de remediere. ","")&amp;IF(NOT(ISNUMBER(I328)),"Stabilește termenul de remediere. ","")&amp;IF(K328="Termen depășit","Termenul a trecut și defectul nu e remediat. ","")))</f>
        <v/>
      </c>
      <c r="M328" s="1" t="str">
        <f t="shared" si="11"/>
        <v/>
      </c>
    </row>
    <row r="329" spans="2:13" x14ac:dyDescent="0.2">
      <c r="B329" s="12"/>
      <c r="C329" s="13" t="str">
        <f>IF(B329="","",COUNTIF($B$5:B329,B329))</f>
        <v/>
      </c>
      <c r="D329" s="14"/>
      <c r="E329" s="14"/>
      <c r="F329" s="15"/>
      <c r="G329" s="14"/>
      <c r="H329" s="14"/>
      <c r="I329" s="16"/>
      <c r="J329" s="16"/>
      <c r="K329" s="13" t="str">
        <f t="shared" si="10"/>
        <v/>
      </c>
      <c r="L329" s="17" t="str">
        <f>IF(B329="","",TRIM(IF(ISNA(MATCH(B329,'Registru recepții'!$B$5:$B$504,0)),"PV inexistent în registru. ",IF(AND(INDEX('Registru recepții'!$D$5:$D$504,MATCH(B329,'Registru recepții'!$B$5:$B$504,0))="De suspendare a recepției",ISNUMBER(I329),I329-INDEX('Registru recepții'!$C$5:$C$504,MATCH(B329,'Registru recepții'!$B$5:$B$504,0))&gt;90),"Termenul de remediere depășește 90 de zile de la suspendare (HG 343/2017, art. 17). ",""))&amp;IF(F329="","Alege gravitatea. ","")&amp;IF(G329="","Scrie măsura de remediere. ","")&amp;IF(NOT(ISNUMBER(I329)),"Stabilește termenul de remediere. ","")&amp;IF(K329="Termen depășit","Termenul a trecut și defectul nu e remediat. ","")))</f>
        <v/>
      </c>
      <c r="M329" s="1" t="str">
        <f t="shared" si="11"/>
        <v/>
      </c>
    </row>
    <row r="330" spans="2:13" x14ac:dyDescent="0.2">
      <c r="B330" s="12"/>
      <c r="C330" s="13" t="str">
        <f>IF(B330="","",COUNTIF($B$5:B330,B330))</f>
        <v/>
      </c>
      <c r="D330" s="14"/>
      <c r="E330" s="14"/>
      <c r="F330" s="15"/>
      <c r="G330" s="14"/>
      <c r="H330" s="14"/>
      <c r="I330" s="16"/>
      <c r="J330" s="16"/>
      <c r="K330" s="13" t="str">
        <f t="shared" si="10"/>
        <v/>
      </c>
      <c r="L330" s="17" t="str">
        <f>IF(B330="","",TRIM(IF(ISNA(MATCH(B330,'Registru recepții'!$B$5:$B$504,0)),"PV inexistent în registru. ",IF(AND(INDEX('Registru recepții'!$D$5:$D$504,MATCH(B330,'Registru recepții'!$B$5:$B$504,0))="De suspendare a recepției",ISNUMBER(I330),I330-INDEX('Registru recepții'!$C$5:$C$504,MATCH(B330,'Registru recepții'!$B$5:$B$504,0))&gt;90),"Termenul de remediere depășește 90 de zile de la suspendare (HG 343/2017, art. 17). ",""))&amp;IF(F330="","Alege gravitatea. ","")&amp;IF(G330="","Scrie măsura de remediere. ","")&amp;IF(NOT(ISNUMBER(I330)),"Stabilește termenul de remediere. ","")&amp;IF(K330="Termen depășit","Termenul a trecut și defectul nu e remediat. ","")))</f>
        <v/>
      </c>
      <c r="M330" s="1" t="str">
        <f t="shared" si="11"/>
        <v/>
      </c>
    </row>
    <row r="331" spans="2:13" x14ac:dyDescent="0.2">
      <c r="B331" s="12"/>
      <c r="C331" s="13" t="str">
        <f>IF(B331="","",COUNTIF($B$5:B331,B331))</f>
        <v/>
      </c>
      <c r="D331" s="14"/>
      <c r="E331" s="14"/>
      <c r="F331" s="15"/>
      <c r="G331" s="14"/>
      <c r="H331" s="14"/>
      <c r="I331" s="16"/>
      <c r="J331" s="16"/>
      <c r="K331" s="13" t="str">
        <f t="shared" si="10"/>
        <v/>
      </c>
      <c r="L331" s="17" t="str">
        <f>IF(B331="","",TRIM(IF(ISNA(MATCH(B331,'Registru recepții'!$B$5:$B$504,0)),"PV inexistent în registru. ",IF(AND(INDEX('Registru recepții'!$D$5:$D$504,MATCH(B331,'Registru recepții'!$B$5:$B$504,0))="De suspendare a recepției",ISNUMBER(I331),I331-INDEX('Registru recepții'!$C$5:$C$504,MATCH(B331,'Registru recepții'!$B$5:$B$504,0))&gt;90),"Termenul de remediere depășește 90 de zile de la suspendare (HG 343/2017, art. 17). ",""))&amp;IF(F331="","Alege gravitatea. ","")&amp;IF(G331="","Scrie măsura de remediere. ","")&amp;IF(NOT(ISNUMBER(I331)),"Stabilește termenul de remediere. ","")&amp;IF(K331="Termen depășit","Termenul a trecut și defectul nu e remediat. ","")))</f>
        <v/>
      </c>
      <c r="M331" s="1" t="str">
        <f t="shared" si="11"/>
        <v/>
      </c>
    </row>
    <row r="332" spans="2:13" x14ac:dyDescent="0.2">
      <c r="B332" s="12"/>
      <c r="C332" s="13" t="str">
        <f>IF(B332="","",COUNTIF($B$5:B332,B332))</f>
        <v/>
      </c>
      <c r="D332" s="14"/>
      <c r="E332" s="14"/>
      <c r="F332" s="15"/>
      <c r="G332" s="14"/>
      <c r="H332" s="14"/>
      <c r="I332" s="16"/>
      <c r="J332" s="16"/>
      <c r="K332" s="13" t="str">
        <f t="shared" si="10"/>
        <v/>
      </c>
      <c r="L332" s="17" t="str">
        <f>IF(B332="","",TRIM(IF(ISNA(MATCH(B332,'Registru recepții'!$B$5:$B$504,0)),"PV inexistent în registru. ",IF(AND(INDEX('Registru recepții'!$D$5:$D$504,MATCH(B332,'Registru recepții'!$B$5:$B$504,0))="De suspendare a recepției",ISNUMBER(I332),I332-INDEX('Registru recepții'!$C$5:$C$504,MATCH(B332,'Registru recepții'!$B$5:$B$504,0))&gt;90),"Termenul de remediere depășește 90 de zile de la suspendare (HG 343/2017, art. 17). ",""))&amp;IF(F332="","Alege gravitatea. ","")&amp;IF(G332="","Scrie măsura de remediere. ","")&amp;IF(NOT(ISNUMBER(I332)),"Stabilește termenul de remediere. ","")&amp;IF(K332="Termen depășit","Termenul a trecut și defectul nu e remediat. ","")))</f>
        <v/>
      </c>
      <c r="M332" s="1" t="str">
        <f t="shared" si="11"/>
        <v/>
      </c>
    </row>
    <row r="333" spans="2:13" x14ac:dyDescent="0.2">
      <c r="B333" s="12"/>
      <c r="C333" s="13" t="str">
        <f>IF(B333="","",COUNTIF($B$5:B333,B333))</f>
        <v/>
      </c>
      <c r="D333" s="14"/>
      <c r="E333" s="14"/>
      <c r="F333" s="15"/>
      <c r="G333" s="14"/>
      <c r="H333" s="14"/>
      <c r="I333" s="16"/>
      <c r="J333" s="16"/>
      <c r="K333" s="13" t="str">
        <f t="shared" si="10"/>
        <v/>
      </c>
      <c r="L333" s="17" t="str">
        <f>IF(B333="","",TRIM(IF(ISNA(MATCH(B333,'Registru recepții'!$B$5:$B$504,0)),"PV inexistent în registru. ",IF(AND(INDEX('Registru recepții'!$D$5:$D$504,MATCH(B333,'Registru recepții'!$B$5:$B$504,0))="De suspendare a recepției",ISNUMBER(I333),I333-INDEX('Registru recepții'!$C$5:$C$504,MATCH(B333,'Registru recepții'!$B$5:$B$504,0))&gt;90),"Termenul de remediere depășește 90 de zile de la suspendare (HG 343/2017, art. 17). ",""))&amp;IF(F333="","Alege gravitatea. ","")&amp;IF(G333="","Scrie măsura de remediere. ","")&amp;IF(NOT(ISNUMBER(I333)),"Stabilește termenul de remediere. ","")&amp;IF(K333="Termen depășit","Termenul a trecut și defectul nu e remediat. ","")))</f>
        <v/>
      </c>
      <c r="M333" s="1" t="str">
        <f t="shared" si="11"/>
        <v/>
      </c>
    </row>
    <row r="334" spans="2:13" x14ac:dyDescent="0.2">
      <c r="B334" s="12"/>
      <c r="C334" s="13" t="str">
        <f>IF(B334="","",COUNTIF($B$5:B334,B334))</f>
        <v/>
      </c>
      <c r="D334" s="14"/>
      <c r="E334" s="14"/>
      <c r="F334" s="15"/>
      <c r="G334" s="14"/>
      <c r="H334" s="14"/>
      <c r="I334" s="16"/>
      <c r="J334" s="16"/>
      <c r="K334" s="13" t="str">
        <f t="shared" si="10"/>
        <v/>
      </c>
      <c r="L334" s="17" t="str">
        <f>IF(B334="","",TRIM(IF(ISNA(MATCH(B334,'Registru recepții'!$B$5:$B$504,0)),"PV inexistent în registru. ",IF(AND(INDEX('Registru recepții'!$D$5:$D$504,MATCH(B334,'Registru recepții'!$B$5:$B$504,0))="De suspendare a recepției",ISNUMBER(I334),I334-INDEX('Registru recepții'!$C$5:$C$504,MATCH(B334,'Registru recepții'!$B$5:$B$504,0))&gt;90),"Termenul de remediere depășește 90 de zile de la suspendare (HG 343/2017, art. 17). ",""))&amp;IF(F334="","Alege gravitatea. ","")&amp;IF(G334="","Scrie măsura de remediere. ","")&amp;IF(NOT(ISNUMBER(I334)),"Stabilește termenul de remediere. ","")&amp;IF(K334="Termen depășit","Termenul a trecut și defectul nu e remediat. ","")))</f>
        <v/>
      </c>
      <c r="M334" s="1" t="str">
        <f t="shared" si="11"/>
        <v/>
      </c>
    </row>
    <row r="335" spans="2:13" x14ac:dyDescent="0.2">
      <c r="B335" s="12"/>
      <c r="C335" s="13" t="str">
        <f>IF(B335="","",COUNTIF($B$5:B335,B335))</f>
        <v/>
      </c>
      <c r="D335" s="14"/>
      <c r="E335" s="14"/>
      <c r="F335" s="15"/>
      <c r="G335" s="14"/>
      <c r="H335" s="14"/>
      <c r="I335" s="16"/>
      <c r="J335" s="16"/>
      <c r="K335" s="13" t="str">
        <f t="shared" si="10"/>
        <v/>
      </c>
      <c r="L335" s="17" t="str">
        <f>IF(B335="","",TRIM(IF(ISNA(MATCH(B335,'Registru recepții'!$B$5:$B$504,0)),"PV inexistent în registru. ",IF(AND(INDEX('Registru recepții'!$D$5:$D$504,MATCH(B335,'Registru recepții'!$B$5:$B$504,0))="De suspendare a recepției",ISNUMBER(I335),I335-INDEX('Registru recepții'!$C$5:$C$504,MATCH(B335,'Registru recepții'!$B$5:$B$504,0))&gt;90),"Termenul de remediere depășește 90 de zile de la suspendare (HG 343/2017, art. 17). ",""))&amp;IF(F335="","Alege gravitatea. ","")&amp;IF(G335="","Scrie măsura de remediere. ","")&amp;IF(NOT(ISNUMBER(I335)),"Stabilește termenul de remediere. ","")&amp;IF(K335="Termen depășit","Termenul a trecut și defectul nu e remediat. ","")))</f>
        <v/>
      </c>
      <c r="M335" s="1" t="str">
        <f t="shared" si="11"/>
        <v/>
      </c>
    </row>
    <row r="336" spans="2:13" x14ac:dyDescent="0.2">
      <c r="B336" s="12"/>
      <c r="C336" s="13" t="str">
        <f>IF(B336="","",COUNTIF($B$5:B336,B336))</f>
        <v/>
      </c>
      <c r="D336" s="14"/>
      <c r="E336" s="14"/>
      <c r="F336" s="15"/>
      <c r="G336" s="14"/>
      <c r="H336" s="14"/>
      <c r="I336" s="16"/>
      <c r="J336" s="16"/>
      <c r="K336" s="13" t="str">
        <f t="shared" si="10"/>
        <v/>
      </c>
      <c r="L336" s="17" t="str">
        <f>IF(B336="","",TRIM(IF(ISNA(MATCH(B336,'Registru recepții'!$B$5:$B$504,0)),"PV inexistent în registru. ",IF(AND(INDEX('Registru recepții'!$D$5:$D$504,MATCH(B336,'Registru recepții'!$B$5:$B$504,0))="De suspendare a recepției",ISNUMBER(I336),I336-INDEX('Registru recepții'!$C$5:$C$504,MATCH(B336,'Registru recepții'!$B$5:$B$504,0))&gt;90),"Termenul de remediere depășește 90 de zile de la suspendare (HG 343/2017, art. 17). ",""))&amp;IF(F336="","Alege gravitatea. ","")&amp;IF(G336="","Scrie măsura de remediere. ","")&amp;IF(NOT(ISNUMBER(I336)),"Stabilește termenul de remediere. ","")&amp;IF(K336="Termen depășit","Termenul a trecut și defectul nu e remediat. ","")))</f>
        <v/>
      </c>
      <c r="M336" s="1" t="str">
        <f t="shared" si="11"/>
        <v/>
      </c>
    </row>
    <row r="337" spans="2:13" x14ac:dyDescent="0.2">
      <c r="B337" s="12"/>
      <c r="C337" s="13" t="str">
        <f>IF(B337="","",COUNTIF($B$5:B337,B337))</f>
        <v/>
      </c>
      <c r="D337" s="14"/>
      <c r="E337" s="14"/>
      <c r="F337" s="15"/>
      <c r="G337" s="14"/>
      <c r="H337" s="14"/>
      <c r="I337" s="16"/>
      <c r="J337" s="16"/>
      <c r="K337" s="13" t="str">
        <f t="shared" si="10"/>
        <v/>
      </c>
      <c r="L337" s="17" t="str">
        <f>IF(B337="","",TRIM(IF(ISNA(MATCH(B337,'Registru recepții'!$B$5:$B$504,0)),"PV inexistent în registru. ",IF(AND(INDEX('Registru recepții'!$D$5:$D$504,MATCH(B337,'Registru recepții'!$B$5:$B$504,0))="De suspendare a recepției",ISNUMBER(I337),I337-INDEX('Registru recepții'!$C$5:$C$504,MATCH(B337,'Registru recepții'!$B$5:$B$504,0))&gt;90),"Termenul de remediere depășește 90 de zile de la suspendare (HG 343/2017, art. 17). ",""))&amp;IF(F337="","Alege gravitatea. ","")&amp;IF(G337="","Scrie măsura de remediere. ","")&amp;IF(NOT(ISNUMBER(I337)),"Stabilește termenul de remediere. ","")&amp;IF(K337="Termen depășit","Termenul a trecut și defectul nu e remediat. ","")))</f>
        <v/>
      </c>
      <c r="M337" s="1" t="str">
        <f t="shared" si="11"/>
        <v/>
      </c>
    </row>
    <row r="338" spans="2:13" x14ac:dyDescent="0.2">
      <c r="B338" s="12"/>
      <c r="C338" s="13" t="str">
        <f>IF(B338="","",COUNTIF($B$5:B338,B338))</f>
        <v/>
      </c>
      <c r="D338" s="14"/>
      <c r="E338" s="14"/>
      <c r="F338" s="15"/>
      <c r="G338" s="14"/>
      <c r="H338" s="14"/>
      <c r="I338" s="16"/>
      <c r="J338" s="16"/>
      <c r="K338" s="13" t="str">
        <f t="shared" si="10"/>
        <v/>
      </c>
      <c r="L338" s="17" t="str">
        <f>IF(B338="","",TRIM(IF(ISNA(MATCH(B338,'Registru recepții'!$B$5:$B$504,0)),"PV inexistent în registru. ",IF(AND(INDEX('Registru recepții'!$D$5:$D$504,MATCH(B338,'Registru recepții'!$B$5:$B$504,0))="De suspendare a recepției",ISNUMBER(I338),I338-INDEX('Registru recepții'!$C$5:$C$504,MATCH(B338,'Registru recepții'!$B$5:$B$504,0))&gt;90),"Termenul de remediere depășește 90 de zile de la suspendare (HG 343/2017, art. 17). ",""))&amp;IF(F338="","Alege gravitatea. ","")&amp;IF(G338="","Scrie măsura de remediere. ","")&amp;IF(NOT(ISNUMBER(I338)),"Stabilește termenul de remediere. ","")&amp;IF(K338="Termen depășit","Termenul a trecut și defectul nu e remediat. ","")))</f>
        <v/>
      </c>
      <c r="M338" s="1" t="str">
        <f t="shared" si="11"/>
        <v/>
      </c>
    </row>
    <row r="339" spans="2:13" x14ac:dyDescent="0.2">
      <c r="B339" s="12"/>
      <c r="C339" s="13" t="str">
        <f>IF(B339="","",COUNTIF($B$5:B339,B339))</f>
        <v/>
      </c>
      <c r="D339" s="14"/>
      <c r="E339" s="14"/>
      <c r="F339" s="15"/>
      <c r="G339" s="14"/>
      <c r="H339" s="14"/>
      <c r="I339" s="16"/>
      <c r="J339" s="16"/>
      <c r="K339" s="13" t="str">
        <f t="shared" si="10"/>
        <v/>
      </c>
      <c r="L339" s="17" t="str">
        <f>IF(B339="","",TRIM(IF(ISNA(MATCH(B339,'Registru recepții'!$B$5:$B$504,0)),"PV inexistent în registru. ",IF(AND(INDEX('Registru recepții'!$D$5:$D$504,MATCH(B339,'Registru recepții'!$B$5:$B$504,0))="De suspendare a recepției",ISNUMBER(I339),I339-INDEX('Registru recepții'!$C$5:$C$504,MATCH(B339,'Registru recepții'!$B$5:$B$504,0))&gt;90),"Termenul de remediere depășește 90 de zile de la suspendare (HG 343/2017, art. 17). ",""))&amp;IF(F339="","Alege gravitatea. ","")&amp;IF(G339="","Scrie măsura de remediere. ","")&amp;IF(NOT(ISNUMBER(I339)),"Stabilește termenul de remediere. ","")&amp;IF(K339="Termen depășit","Termenul a trecut și defectul nu e remediat. ","")))</f>
        <v/>
      </c>
      <c r="M339" s="1" t="str">
        <f t="shared" si="11"/>
        <v/>
      </c>
    </row>
    <row r="340" spans="2:13" x14ac:dyDescent="0.2">
      <c r="B340" s="12"/>
      <c r="C340" s="13" t="str">
        <f>IF(B340="","",COUNTIF($B$5:B340,B340))</f>
        <v/>
      </c>
      <c r="D340" s="14"/>
      <c r="E340" s="14"/>
      <c r="F340" s="15"/>
      <c r="G340" s="14"/>
      <c r="H340" s="14"/>
      <c r="I340" s="16"/>
      <c r="J340" s="16"/>
      <c r="K340" s="13" t="str">
        <f t="shared" si="10"/>
        <v/>
      </c>
      <c r="L340" s="17" t="str">
        <f>IF(B340="","",TRIM(IF(ISNA(MATCH(B340,'Registru recepții'!$B$5:$B$504,0)),"PV inexistent în registru. ",IF(AND(INDEX('Registru recepții'!$D$5:$D$504,MATCH(B340,'Registru recepții'!$B$5:$B$504,0))="De suspendare a recepției",ISNUMBER(I340),I340-INDEX('Registru recepții'!$C$5:$C$504,MATCH(B340,'Registru recepții'!$B$5:$B$504,0))&gt;90),"Termenul de remediere depășește 90 de zile de la suspendare (HG 343/2017, art. 17). ",""))&amp;IF(F340="","Alege gravitatea. ","")&amp;IF(G340="","Scrie măsura de remediere. ","")&amp;IF(NOT(ISNUMBER(I340)),"Stabilește termenul de remediere. ","")&amp;IF(K340="Termen depășit","Termenul a trecut și defectul nu e remediat. ","")))</f>
        <v/>
      </c>
      <c r="M340" s="1" t="str">
        <f t="shared" si="11"/>
        <v/>
      </c>
    </row>
    <row r="341" spans="2:13" x14ac:dyDescent="0.2">
      <c r="B341" s="12"/>
      <c r="C341" s="13" t="str">
        <f>IF(B341="","",COUNTIF($B$5:B341,B341))</f>
        <v/>
      </c>
      <c r="D341" s="14"/>
      <c r="E341" s="14"/>
      <c r="F341" s="15"/>
      <c r="G341" s="14"/>
      <c r="H341" s="14"/>
      <c r="I341" s="16"/>
      <c r="J341" s="16"/>
      <c r="K341" s="13" t="str">
        <f t="shared" si="10"/>
        <v/>
      </c>
      <c r="L341" s="17" t="str">
        <f>IF(B341="","",TRIM(IF(ISNA(MATCH(B341,'Registru recepții'!$B$5:$B$504,0)),"PV inexistent în registru. ",IF(AND(INDEX('Registru recepții'!$D$5:$D$504,MATCH(B341,'Registru recepții'!$B$5:$B$504,0))="De suspendare a recepției",ISNUMBER(I341),I341-INDEX('Registru recepții'!$C$5:$C$504,MATCH(B341,'Registru recepții'!$B$5:$B$504,0))&gt;90),"Termenul de remediere depășește 90 de zile de la suspendare (HG 343/2017, art. 17). ",""))&amp;IF(F341="","Alege gravitatea. ","")&amp;IF(G341="","Scrie măsura de remediere. ","")&amp;IF(NOT(ISNUMBER(I341)),"Stabilește termenul de remediere. ","")&amp;IF(K341="Termen depășit","Termenul a trecut și defectul nu e remediat. ","")))</f>
        <v/>
      </c>
      <c r="M341" s="1" t="str">
        <f t="shared" si="11"/>
        <v/>
      </c>
    </row>
    <row r="342" spans="2:13" x14ac:dyDescent="0.2">
      <c r="B342" s="12"/>
      <c r="C342" s="13" t="str">
        <f>IF(B342="","",COUNTIF($B$5:B342,B342))</f>
        <v/>
      </c>
      <c r="D342" s="14"/>
      <c r="E342" s="14"/>
      <c r="F342" s="15"/>
      <c r="G342" s="14"/>
      <c r="H342" s="14"/>
      <c r="I342" s="16"/>
      <c r="J342" s="16"/>
      <c r="K342" s="13" t="str">
        <f t="shared" si="10"/>
        <v/>
      </c>
      <c r="L342" s="17" t="str">
        <f>IF(B342="","",TRIM(IF(ISNA(MATCH(B342,'Registru recepții'!$B$5:$B$504,0)),"PV inexistent în registru. ",IF(AND(INDEX('Registru recepții'!$D$5:$D$504,MATCH(B342,'Registru recepții'!$B$5:$B$504,0))="De suspendare a recepției",ISNUMBER(I342),I342-INDEX('Registru recepții'!$C$5:$C$504,MATCH(B342,'Registru recepții'!$B$5:$B$504,0))&gt;90),"Termenul de remediere depășește 90 de zile de la suspendare (HG 343/2017, art. 17). ",""))&amp;IF(F342="","Alege gravitatea. ","")&amp;IF(G342="","Scrie măsura de remediere. ","")&amp;IF(NOT(ISNUMBER(I342)),"Stabilește termenul de remediere. ","")&amp;IF(K342="Termen depășit","Termenul a trecut și defectul nu e remediat. ","")))</f>
        <v/>
      </c>
      <c r="M342" s="1" t="str">
        <f t="shared" si="11"/>
        <v/>
      </c>
    </row>
    <row r="343" spans="2:13" x14ac:dyDescent="0.2">
      <c r="B343" s="12"/>
      <c r="C343" s="13" t="str">
        <f>IF(B343="","",COUNTIF($B$5:B343,B343))</f>
        <v/>
      </c>
      <c r="D343" s="14"/>
      <c r="E343" s="14"/>
      <c r="F343" s="15"/>
      <c r="G343" s="14"/>
      <c r="H343" s="14"/>
      <c r="I343" s="16"/>
      <c r="J343" s="16"/>
      <c r="K343" s="13" t="str">
        <f t="shared" si="10"/>
        <v/>
      </c>
      <c r="L343" s="17" t="str">
        <f>IF(B343="","",TRIM(IF(ISNA(MATCH(B343,'Registru recepții'!$B$5:$B$504,0)),"PV inexistent în registru. ",IF(AND(INDEX('Registru recepții'!$D$5:$D$504,MATCH(B343,'Registru recepții'!$B$5:$B$504,0))="De suspendare a recepției",ISNUMBER(I343),I343-INDEX('Registru recepții'!$C$5:$C$504,MATCH(B343,'Registru recepții'!$B$5:$B$504,0))&gt;90),"Termenul de remediere depășește 90 de zile de la suspendare (HG 343/2017, art. 17). ",""))&amp;IF(F343="","Alege gravitatea. ","")&amp;IF(G343="","Scrie măsura de remediere. ","")&amp;IF(NOT(ISNUMBER(I343)),"Stabilește termenul de remediere. ","")&amp;IF(K343="Termen depășit","Termenul a trecut și defectul nu e remediat. ","")))</f>
        <v/>
      </c>
      <c r="M343" s="1" t="str">
        <f t="shared" si="11"/>
        <v/>
      </c>
    </row>
    <row r="344" spans="2:13" x14ac:dyDescent="0.2">
      <c r="B344" s="12"/>
      <c r="C344" s="13" t="str">
        <f>IF(B344="","",COUNTIF($B$5:B344,B344))</f>
        <v/>
      </c>
      <c r="D344" s="14"/>
      <c r="E344" s="14"/>
      <c r="F344" s="15"/>
      <c r="G344" s="14"/>
      <c r="H344" s="14"/>
      <c r="I344" s="16"/>
      <c r="J344" s="16"/>
      <c r="K344" s="13" t="str">
        <f t="shared" si="10"/>
        <v/>
      </c>
      <c r="L344" s="17" t="str">
        <f>IF(B344="","",TRIM(IF(ISNA(MATCH(B344,'Registru recepții'!$B$5:$B$504,0)),"PV inexistent în registru. ",IF(AND(INDEX('Registru recepții'!$D$5:$D$504,MATCH(B344,'Registru recepții'!$B$5:$B$504,0))="De suspendare a recepției",ISNUMBER(I344),I344-INDEX('Registru recepții'!$C$5:$C$504,MATCH(B344,'Registru recepții'!$B$5:$B$504,0))&gt;90),"Termenul de remediere depășește 90 de zile de la suspendare (HG 343/2017, art. 17). ",""))&amp;IF(F344="","Alege gravitatea. ","")&amp;IF(G344="","Scrie măsura de remediere. ","")&amp;IF(NOT(ISNUMBER(I344)),"Stabilește termenul de remediere. ","")&amp;IF(K344="Termen depășit","Termenul a trecut și defectul nu e remediat. ","")))</f>
        <v/>
      </c>
      <c r="M344" s="1" t="str">
        <f t="shared" si="11"/>
        <v/>
      </c>
    </row>
    <row r="345" spans="2:13" x14ac:dyDescent="0.2">
      <c r="B345" s="12"/>
      <c r="C345" s="13" t="str">
        <f>IF(B345="","",COUNTIF($B$5:B345,B345))</f>
        <v/>
      </c>
      <c r="D345" s="14"/>
      <c r="E345" s="14"/>
      <c r="F345" s="15"/>
      <c r="G345" s="14"/>
      <c r="H345" s="14"/>
      <c r="I345" s="16"/>
      <c r="J345" s="16"/>
      <c r="K345" s="13" t="str">
        <f t="shared" si="10"/>
        <v/>
      </c>
      <c r="L345" s="17" t="str">
        <f>IF(B345="","",TRIM(IF(ISNA(MATCH(B345,'Registru recepții'!$B$5:$B$504,0)),"PV inexistent în registru. ",IF(AND(INDEX('Registru recepții'!$D$5:$D$504,MATCH(B345,'Registru recepții'!$B$5:$B$504,0))="De suspendare a recepției",ISNUMBER(I345),I345-INDEX('Registru recepții'!$C$5:$C$504,MATCH(B345,'Registru recepții'!$B$5:$B$504,0))&gt;90),"Termenul de remediere depășește 90 de zile de la suspendare (HG 343/2017, art. 17). ",""))&amp;IF(F345="","Alege gravitatea. ","")&amp;IF(G345="","Scrie măsura de remediere. ","")&amp;IF(NOT(ISNUMBER(I345)),"Stabilește termenul de remediere. ","")&amp;IF(K345="Termen depășit","Termenul a trecut și defectul nu e remediat. ","")))</f>
        <v/>
      </c>
      <c r="M345" s="1" t="str">
        <f t="shared" si="11"/>
        <v/>
      </c>
    </row>
    <row r="346" spans="2:13" x14ac:dyDescent="0.2">
      <c r="B346" s="12"/>
      <c r="C346" s="13" t="str">
        <f>IF(B346="","",COUNTIF($B$5:B346,B346))</f>
        <v/>
      </c>
      <c r="D346" s="14"/>
      <c r="E346" s="14"/>
      <c r="F346" s="15"/>
      <c r="G346" s="14"/>
      <c r="H346" s="14"/>
      <c r="I346" s="16"/>
      <c r="J346" s="16"/>
      <c r="K346" s="13" t="str">
        <f t="shared" si="10"/>
        <v/>
      </c>
      <c r="L346" s="17" t="str">
        <f>IF(B346="","",TRIM(IF(ISNA(MATCH(B346,'Registru recepții'!$B$5:$B$504,0)),"PV inexistent în registru. ",IF(AND(INDEX('Registru recepții'!$D$5:$D$504,MATCH(B346,'Registru recepții'!$B$5:$B$504,0))="De suspendare a recepției",ISNUMBER(I346),I346-INDEX('Registru recepții'!$C$5:$C$504,MATCH(B346,'Registru recepții'!$B$5:$B$504,0))&gt;90),"Termenul de remediere depășește 90 de zile de la suspendare (HG 343/2017, art. 17). ",""))&amp;IF(F346="","Alege gravitatea. ","")&amp;IF(G346="","Scrie măsura de remediere. ","")&amp;IF(NOT(ISNUMBER(I346)),"Stabilește termenul de remediere. ","")&amp;IF(K346="Termen depășit","Termenul a trecut și defectul nu e remediat. ","")))</f>
        <v/>
      </c>
      <c r="M346" s="1" t="str">
        <f t="shared" si="11"/>
        <v/>
      </c>
    </row>
    <row r="347" spans="2:13" x14ac:dyDescent="0.2">
      <c r="B347" s="12"/>
      <c r="C347" s="13" t="str">
        <f>IF(B347="","",COUNTIF($B$5:B347,B347))</f>
        <v/>
      </c>
      <c r="D347" s="14"/>
      <c r="E347" s="14"/>
      <c r="F347" s="15"/>
      <c r="G347" s="14"/>
      <c r="H347" s="14"/>
      <c r="I347" s="16"/>
      <c r="J347" s="16"/>
      <c r="K347" s="13" t="str">
        <f t="shared" si="10"/>
        <v/>
      </c>
      <c r="L347" s="17" t="str">
        <f>IF(B347="","",TRIM(IF(ISNA(MATCH(B347,'Registru recepții'!$B$5:$B$504,0)),"PV inexistent în registru. ",IF(AND(INDEX('Registru recepții'!$D$5:$D$504,MATCH(B347,'Registru recepții'!$B$5:$B$504,0))="De suspendare a recepției",ISNUMBER(I347),I347-INDEX('Registru recepții'!$C$5:$C$504,MATCH(B347,'Registru recepții'!$B$5:$B$504,0))&gt;90),"Termenul de remediere depășește 90 de zile de la suspendare (HG 343/2017, art. 17). ",""))&amp;IF(F347="","Alege gravitatea. ","")&amp;IF(G347="","Scrie măsura de remediere. ","")&amp;IF(NOT(ISNUMBER(I347)),"Stabilește termenul de remediere. ","")&amp;IF(K347="Termen depășit","Termenul a trecut și defectul nu e remediat. ","")))</f>
        <v/>
      </c>
      <c r="M347" s="1" t="str">
        <f t="shared" si="11"/>
        <v/>
      </c>
    </row>
    <row r="348" spans="2:13" x14ac:dyDescent="0.2">
      <c r="B348" s="12"/>
      <c r="C348" s="13" t="str">
        <f>IF(B348="","",COUNTIF($B$5:B348,B348))</f>
        <v/>
      </c>
      <c r="D348" s="14"/>
      <c r="E348" s="14"/>
      <c r="F348" s="15"/>
      <c r="G348" s="14"/>
      <c r="H348" s="14"/>
      <c r="I348" s="16"/>
      <c r="J348" s="16"/>
      <c r="K348" s="13" t="str">
        <f t="shared" si="10"/>
        <v/>
      </c>
      <c r="L348" s="17" t="str">
        <f>IF(B348="","",TRIM(IF(ISNA(MATCH(B348,'Registru recepții'!$B$5:$B$504,0)),"PV inexistent în registru. ",IF(AND(INDEX('Registru recepții'!$D$5:$D$504,MATCH(B348,'Registru recepții'!$B$5:$B$504,0))="De suspendare a recepției",ISNUMBER(I348),I348-INDEX('Registru recepții'!$C$5:$C$504,MATCH(B348,'Registru recepții'!$B$5:$B$504,0))&gt;90),"Termenul de remediere depășește 90 de zile de la suspendare (HG 343/2017, art. 17). ",""))&amp;IF(F348="","Alege gravitatea. ","")&amp;IF(G348="","Scrie măsura de remediere. ","")&amp;IF(NOT(ISNUMBER(I348)),"Stabilește termenul de remediere. ","")&amp;IF(K348="Termen depășit","Termenul a trecut și defectul nu e remediat. ","")))</f>
        <v/>
      </c>
      <c r="M348" s="1" t="str">
        <f t="shared" si="11"/>
        <v/>
      </c>
    </row>
    <row r="349" spans="2:13" x14ac:dyDescent="0.2">
      <c r="B349" s="12"/>
      <c r="C349" s="13" t="str">
        <f>IF(B349="","",COUNTIF($B$5:B349,B349))</f>
        <v/>
      </c>
      <c r="D349" s="14"/>
      <c r="E349" s="14"/>
      <c r="F349" s="15"/>
      <c r="G349" s="14"/>
      <c r="H349" s="14"/>
      <c r="I349" s="16"/>
      <c r="J349" s="16"/>
      <c r="K349" s="13" t="str">
        <f t="shared" si="10"/>
        <v/>
      </c>
      <c r="L349" s="17" t="str">
        <f>IF(B349="","",TRIM(IF(ISNA(MATCH(B349,'Registru recepții'!$B$5:$B$504,0)),"PV inexistent în registru. ",IF(AND(INDEX('Registru recepții'!$D$5:$D$504,MATCH(B349,'Registru recepții'!$B$5:$B$504,0))="De suspendare a recepției",ISNUMBER(I349),I349-INDEX('Registru recepții'!$C$5:$C$504,MATCH(B349,'Registru recepții'!$B$5:$B$504,0))&gt;90),"Termenul de remediere depășește 90 de zile de la suspendare (HG 343/2017, art. 17). ",""))&amp;IF(F349="","Alege gravitatea. ","")&amp;IF(G349="","Scrie măsura de remediere. ","")&amp;IF(NOT(ISNUMBER(I349)),"Stabilește termenul de remediere. ","")&amp;IF(K349="Termen depășit","Termenul a trecut și defectul nu e remediat. ","")))</f>
        <v/>
      </c>
      <c r="M349" s="1" t="str">
        <f t="shared" si="11"/>
        <v/>
      </c>
    </row>
    <row r="350" spans="2:13" x14ac:dyDescent="0.2">
      <c r="B350" s="12"/>
      <c r="C350" s="13" t="str">
        <f>IF(B350="","",COUNTIF($B$5:B350,B350))</f>
        <v/>
      </c>
      <c r="D350" s="14"/>
      <c r="E350" s="14"/>
      <c r="F350" s="15"/>
      <c r="G350" s="14"/>
      <c r="H350" s="14"/>
      <c r="I350" s="16"/>
      <c r="J350" s="16"/>
      <c r="K350" s="13" t="str">
        <f t="shared" si="10"/>
        <v/>
      </c>
      <c r="L350" s="17" t="str">
        <f>IF(B350="","",TRIM(IF(ISNA(MATCH(B350,'Registru recepții'!$B$5:$B$504,0)),"PV inexistent în registru. ",IF(AND(INDEX('Registru recepții'!$D$5:$D$504,MATCH(B350,'Registru recepții'!$B$5:$B$504,0))="De suspendare a recepției",ISNUMBER(I350),I350-INDEX('Registru recepții'!$C$5:$C$504,MATCH(B350,'Registru recepții'!$B$5:$B$504,0))&gt;90),"Termenul de remediere depășește 90 de zile de la suspendare (HG 343/2017, art. 17). ",""))&amp;IF(F350="","Alege gravitatea. ","")&amp;IF(G350="","Scrie măsura de remediere. ","")&amp;IF(NOT(ISNUMBER(I350)),"Stabilește termenul de remediere. ","")&amp;IF(K350="Termen depășit","Termenul a trecut și defectul nu e remediat. ","")))</f>
        <v/>
      </c>
      <c r="M350" s="1" t="str">
        <f t="shared" si="11"/>
        <v/>
      </c>
    </row>
    <row r="351" spans="2:13" x14ac:dyDescent="0.2">
      <c r="B351" s="12"/>
      <c r="C351" s="13" t="str">
        <f>IF(B351="","",COUNTIF($B$5:B351,B351))</f>
        <v/>
      </c>
      <c r="D351" s="14"/>
      <c r="E351" s="14"/>
      <c r="F351" s="15"/>
      <c r="G351" s="14"/>
      <c r="H351" s="14"/>
      <c r="I351" s="16"/>
      <c r="J351" s="16"/>
      <c r="K351" s="13" t="str">
        <f t="shared" si="10"/>
        <v/>
      </c>
      <c r="L351" s="17" t="str">
        <f>IF(B351="","",TRIM(IF(ISNA(MATCH(B351,'Registru recepții'!$B$5:$B$504,0)),"PV inexistent în registru. ",IF(AND(INDEX('Registru recepții'!$D$5:$D$504,MATCH(B351,'Registru recepții'!$B$5:$B$504,0))="De suspendare a recepției",ISNUMBER(I351),I351-INDEX('Registru recepții'!$C$5:$C$504,MATCH(B351,'Registru recepții'!$B$5:$B$504,0))&gt;90),"Termenul de remediere depășește 90 de zile de la suspendare (HG 343/2017, art. 17). ",""))&amp;IF(F351="","Alege gravitatea. ","")&amp;IF(G351="","Scrie măsura de remediere. ","")&amp;IF(NOT(ISNUMBER(I351)),"Stabilește termenul de remediere. ","")&amp;IF(K351="Termen depășit","Termenul a trecut și defectul nu e remediat. ","")))</f>
        <v/>
      </c>
      <c r="M351" s="1" t="str">
        <f t="shared" si="11"/>
        <v/>
      </c>
    </row>
    <row r="352" spans="2:13" x14ac:dyDescent="0.2">
      <c r="B352" s="12"/>
      <c r="C352" s="13" t="str">
        <f>IF(B352="","",COUNTIF($B$5:B352,B352))</f>
        <v/>
      </c>
      <c r="D352" s="14"/>
      <c r="E352" s="14"/>
      <c r="F352" s="15"/>
      <c r="G352" s="14"/>
      <c r="H352" s="14"/>
      <c r="I352" s="16"/>
      <c r="J352" s="16"/>
      <c r="K352" s="13" t="str">
        <f t="shared" si="10"/>
        <v/>
      </c>
      <c r="L352" s="17" t="str">
        <f>IF(B352="","",TRIM(IF(ISNA(MATCH(B352,'Registru recepții'!$B$5:$B$504,0)),"PV inexistent în registru. ",IF(AND(INDEX('Registru recepții'!$D$5:$D$504,MATCH(B352,'Registru recepții'!$B$5:$B$504,0))="De suspendare a recepției",ISNUMBER(I352),I352-INDEX('Registru recepții'!$C$5:$C$504,MATCH(B352,'Registru recepții'!$B$5:$B$504,0))&gt;90),"Termenul de remediere depășește 90 de zile de la suspendare (HG 343/2017, art. 17). ",""))&amp;IF(F352="","Alege gravitatea. ","")&amp;IF(G352="","Scrie măsura de remediere. ","")&amp;IF(NOT(ISNUMBER(I352)),"Stabilește termenul de remediere. ","")&amp;IF(K352="Termen depășit","Termenul a trecut și defectul nu e remediat. ","")))</f>
        <v/>
      </c>
      <c r="M352" s="1" t="str">
        <f t="shared" si="11"/>
        <v/>
      </c>
    </row>
    <row r="353" spans="2:13" x14ac:dyDescent="0.2">
      <c r="B353" s="12"/>
      <c r="C353" s="13" t="str">
        <f>IF(B353="","",COUNTIF($B$5:B353,B353))</f>
        <v/>
      </c>
      <c r="D353" s="14"/>
      <c r="E353" s="14"/>
      <c r="F353" s="15"/>
      <c r="G353" s="14"/>
      <c r="H353" s="14"/>
      <c r="I353" s="16"/>
      <c r="J353" s="16"/>
      <c r="K353" s="13" t="str">
        <f t="shared" si="10"/>
        <v/>
      </c>
      <c r="L353" s="17" t="str">
        <f>IF(B353="","",TRIM(IF(ISNA(MATCH(B353,'Registru recepții'!$B$5:$B$504,0)),"PV inexistent în registru. ",IF(AND(INDEX('Registru recepții'!$D$5:$D$504,MATCH(B353,'Registru recepții'!$B$5:$B$504,0))="De suspendare a recepției",ISNUMBER(I353),I353-INDEX('Registru recepții'!$C$5:$C$504,MATCH(B353,'Registru recepții'!$B$5:$B$504,0))&gt;90),"Termenul de remediere depășește 90 de zile de la suspendare (HG 343/2017, art. 17). ",""))&amp;IF(F353="","Alege gravitatea. ","")&amp;IF(G353="","Scrie măsura de remediere. ","")&amp;IF(NOT(ISNUMBER(I353)),"Stabilește termenul de remediere. ","")&amp;IF(K353="Termen depășit","Termenul a trecut și defectul nu e remediat. ","")))</f>
        <v/>
      </c>
      <c r="M353" s="1" t="str">
        <f t="shared" si="11"/>
        <v/>
      </c>
    </row>
    <row r="354" spans="2:13" x14ac:dyDescent="0.2">
      <c r="B354" s="12"/>
      <c r="C354" s="13" t="str">
        <f>IF(B354="","",COUNTIF($B$5:B354,B354))</f>
        <v/>
      </c>
      <c r="D354" s="14"/>
      <c r="E354" s="14"/>
      <c r="F354" s="15"/>
      <c r="G354" s="14"/>
      <c r="H354" s="14"/>
      <c r="I354" s="16"/>
      <c r="J354" s="16"/>
      <c r="K354" s="13" t="str">
        <f t="shared" si="10"/>
        <v/>
      </c>
      <c r="L354" s="17" t="str">
        <f>IF(B354="","",TRIM(IF(ISNA(MATCH(B354,'Registru recepții'!$B$5:$B$504,0)),"PV inexistent în registru. ",IF(AND(INDEX('Registru recepții'!$D$5:$D$504,MATCH(B354,'Registru recepții'!$B$5:$B$504,0))="De suspendare a recepției",ISNUMBER(I354),I354-INDEX('Registru recepții'!$C$5:$C$504,MATCH(B354,'Registru recepții'!$B$5:$B$504,0))&gt;90),"Termenul de remediere depășește 90 de zile de la suspendare (HG 343/2017, art. 17). ",""))&amp;IF(F354="","Alege gravitatea. ","")&amp;IF(G354="","Scrie măsura de remediere. ","")&amp;IF(NOT(ISNUMBER(I354)),"Stabilește termenul de remediere. ","")&amp;IF(K354="Termen depășit","Termenul a trecut și defectul nu e remediat. ","")))</f>
        <v/>
      </c>
      <c r="M354" s="1" t="str">
        <f t="shared" si="11"/>
        <v/>
      </c>
    </row>
    <row r="355" spans="2:13" x14ac:dyDescent="0.2">
      <c r="B355" s="12"/>
      <c r="C355" s="13" t="str">
        <f>IF(B355="","",COUNTIF($B$5:B355,B355))</f>
        <v/>
      </c>
      <c r="D355" s="14"/>
      <c r="E355" s="14"/>
      <c r="F355" s="15"/>
      <c r="G355" s="14"/>
      <c r="H355" s="14"/>
      <c r="I355" s="16"/>
      <c r="J355" s="16"/>
      <c r="K355" s="13" t="str">
        <f t="shared" si="10"/>
        <v/>
      </c>
      <c r="L355" s="17" t="str">
        <f>IF(B355="","",TRIM(IF(ISNA(MATCH(B355,'Registru recepții'!$B$5:$B$504,0)),"PV inexistent în registru. ",IF(AND(INDEX('Registru recepții'!$D$5:$D$504,MATCH(B355,'Registru recepții'!$B$5:$B$504,0))="De suspendare a recepției",ISNUMBER(I355),I355-INDEX('Registru recepții'!$C$5:$C$504,MATCH(B355,'Registru recepții'!$B$5:$B$504,0))&gt;90),"Termenul de remediere depășește 90 de zile de la suspendare (HG 343/2017, art. 17). ",""))&amp;IF(F355="","Alege gravitatea. ","")&amp;IF(G355="","Scrie măsura de remediere. ","")&amp;IF(NOT(ISNUMBER(I355)),"Stabilește termenul de remediere. ","")&amp;IF(K355="Termen depășit","Termenul a trecut și defectul nu e remediat. ","")))</f>
        <v/>
      </c>
      <c r="M355" s="1" t="str">
        <f t="shared" si="11"/>
        <v/>
      </c>
    </row>
    <row r="356" spans="2:13" x14ac:dyDescent="0.2">
      <c r="B356" s="12"/>
      <c r="C356" s="13" t="str">
        <f>IF(B356="","",COUNTIF($B$5:B356,B356))</f>
        <v/>
      </c>
      <c r="D356" s="14"/>
      <c r="E356" s="14"/>
      <c r="F356" s="15"/>
      <c r="G356" s="14"/>
      <c r="H356" s="14"/>
      <c r="I356" s="16"/>
      <c r="J356" s="16"/>
      <c r="K356" s="13" t="str">
        <f t="shared" si="10"/>
        <v/>
      </c>
      <c r="L356" s="17" t="str">
        <f>IF(B356="","",TRIM(IF(ISNA(MATCH(B356,'Registru recepții'!$B$5:$B$504,0)),"PV inexistent în registru. ",IF(AND(INDEX('Registru recepții'!$D$5:$D$504,MATCH(B356,'Registru recepții'!$B$5:$B$504,0))="De suspendare a recepției",ISNUMBER(I356),I356-INDEX('Registru recepții'!$C$5:$C$504,MATCH(B356,'Registru recepții'!$B$5:$B$504,0))&gt;90),"Termenul de remediere depășește 90 de zile de la suspendare (HG 343/2017, art. 17). ",""))&amp;IF(F356="","Alege gravitatea. ","")&amp;IF(G356="","Scrie măsura de remediere. ","")&amp;IF(NOT(ISNUMBER(I356)),"Stabilește termenul de remediere. ","")&amp;IF(K356="Termen depășit","Termenul a trecut și defectul nu e remediat. ","")))</f>
        <v/>
      </c>
      <c r="M356" s="1" t="str">
        <f t="shared" si="11"/>
        <v/>
      </c>
    </row>
    <row r="357" spans="2:13" x14ac:dyDescent="0.2">
      <c r="B357" s="12"/>
      <c r="C357" s="13" t="str">
        <f>IF(B357="","",COUNTIF($B$5:B357,B357))</f>
        <v/>
      </c>
      <c r="D357" s="14"/>
      <c r="E357" s="14"/>
      <c r="F357" s="15"/>
      <c r="G357" s="14"/>
      <c r="H357" s="14"/>
      <c r="I357" s="16"/>
      <c r="J357" s="16"/>
      <c r="K357" s="13" t="str">
        <f t="shared" si="10"/>
        <v/>
      </c>
      <c r="L357" s="17" t="str">
        <f>IF(B357="","",TRIM(IF(ISNA(MATCH(B357,'Registru recepții'!$B$5:$B$504,0)),"PV inexistent în registru. ",IF(AND(INDEX('Registru recepții'!$D$5:$D$504,MATCH(B357,'Registru recepții'!$B$5:$B$504,0))="De suspendare a recepției",ISNUMBER(I357),I357-INDEX('Registru recepții'!$C$5:$C$504,MATCH(B357,'Registru recepții'!$B$5:$B$504,0))&gt;90),"Termenul de remediere depășește 90 de zile de la suspendare (HG 343/2017, art. 17). ",""))&amp;IF(F357="","Alege gravitatea. ","")&amp;IF(G357="","Scrie măsura de remediere. ","")&amp;IF(NOT(ISNUMBER(I357)),"Stabilește termenul de remediere. ","")&amp;IF(K357="Termen depășit","Termenul a trecut și defectul nu e remediat. ","")))</f>
        <v/>
      </c>
      <c r="M357" s="1" t="str">
        <f t="shared" si="11"/>
        <v/>
      </c>
    </row>
    <row r="358" spans="2:13" x14ac:dyDescent="0.2">
      <c r="B358" s="12"/>
      <c r="C358" s="13" t="str">
        <f>IF(B358="","",COUNTIF($B$5:B358,B358))</f>
        <v/>
      </c>
      <c r="D358" s="14"/>
      <c r="E358" s="14"/>
      <c r="F358" s="15"/>
      <c r="G358" s="14"/>
      <c r="H358" s="14"/>
      <c r="I358" s="16"/>
      <c r="J358" s="16"/>
      <c r="K358" s="13" t="str">
        <f t="shared" si="10"/>
        <v/>
      </c>
      <c r="L358" s="17" t="str">
        <f>IF(B358="","",TRIM(IF(ISNA(MATCH(B358,'Registru recepții'!$B$5:$B$504,0)),"PV inexistent în registru. ",IF(AND(INDEX('Registru recepții'!$D$5:$D$504,MATCH(B358,'Registru recepții'!$B$5:$B$504,0))="De suspendare a recepției",ISNUMBER(I358),I358-INDEX('Registru recepții'!$C$5:$C$504,MATCH(B358,'Registru recepții'!$B$5:$B$504,0))&gt;90),"Termenul de remediere depășește 90 de zile de la suspendare (HG 343/2017, art. 17). ",""))&amp;IF(F358="","Alege gravitatea. ","")&amp;IF(G358="","Scrie măsura de remediere. ","")&amp;IF(NOT(ISNUMBER(I358)),"Stabilește termenul de remediere. ","")&amp;IF(K358="Termen depășit","Termenul a trecut și defectul nu e remediat. ","")))</f>
        <v/>
      </c>
      <c r="M358" s="1" t="str">
        <f t="shared" si="11"/>
        <v/>
      </c>
    </row>
    <row r="359" spans="2:13" x14ac:dyDescent="0.2">
      <c r="B359" s="12"/>
      <c r="C359" s="13" t="str">
        <f>IF(B359="","",COUNTIF($B$5:B359,B359))</f>
        <v/>
      </c>
      <c r="D359" s="14"/>
      <c r="E359" s="14"/>
      <c r="F359" s="15"/>
      <c r="G359" s="14"/>
      <c r="H359" s="14"/>
      <c r="I359" s="16"/>
      <c r="J359" s="16"/>
      <c r="K359" s="13" t="str">
        <f t="shared" si="10"/>
        <v/>
      </c>
      <c r="L359" s="17" t="str">
        <f>IF(B359="","",TRIM(IF(ISNA(MATCH(B359,'Registru recepții'!$B$5:$B$504,0)),"PV inexistent în registru. ",IF(AND(INDEX('Registru recepții'!$D$5:$D$504,MATCH(B359,'Registru recepții'!$B$5:$B$504,0))="De suspendare a recepției",ISNUMBER(I359),I359-INDEX('Registru recepții'!$C$5:$C$504,MATCH(B359,'Registru recepții'!$B$5:$B$504,0))&gt;90),"Termenul de remediere depășește 90 de zile de la suspendare (HG 343/2017, art. 17). ",""))&amp;IF(F359="","Alege gravitatea. ","")&amp;IF(G359="","Scrie măsura de remediere. ","")&amp;IF(NOT(ISNUMBER(I359)),"Stabilește termenul de remediere. ","")&amp;IF(K359="Termen depășit","Termenul a trecut și defectul nu e remediat. ","")))</f>
        <v/>
      </c>
      <c r="M359" s="1" t="str">
        <f t="shared" si="11"/>
        <v/>
      </c>
    </row>
    <row r="360" spans="2:13" x14ac:dyDescent="0.2">
      <c r="B360" s="12"/>
      <c r="C360" s="13" t="str">
        <f>IF(B360="","",COUNTIF($B$5:B360,B360))</f>
        <v/>
      </c>
      <c r="D360" s="14"/>
      <c r="E360" s="14"/>
      <c r="F360" s="15"/>
      <c r="G360" s="14"/>
      <c r="H360" s="14"/>
      <c r="I360" s="16"/>
      <c r="J360" s="16"/>
      <c r="K360" s="13" t="str">
        <f t="shared" si="10"/>
        <v/>
      </c>
      <c r="L360" s="17" t="str">
        <f>IF(B360="","",TRIM(IF(ISNA(MATCH(B360,'Registru recepții'!$B$5:$B$504,0)),"PV inexistent în registru. ",IF(AND(INDEX('Registru recepții'!$D$5:$D$504,MATCH(B360,'Registru recepții'!$B$5:$B$504,0))="De suspendare a recepției",ISNUMBER(I360),I360-INDEX('Registru recepții'!$C$5:$C$504,MATCH(B360,'Registru recepții'!$B$5:$B$504,0))&gt;90),"Termenul de remediere depășește 90 de zile de la suspendare (HG 343/2017, art. 17). ",""))&amp;IF(F360="","Alege gravitatea. ","")&amp;IF(G360="","Scrie măsura de remediere. ","")&amp;IF(NOT(ISNUMBER(I360)),"Stabilește termenul de remediere. ","")&amp;IF(K360="Termen depășit","Termenul a trecut și defectul nu e remediat. ","")))</f>
        <v/>
      </c>
      <c r="M360" s="1" t="str">
        <f t="shared" si="11"/>
        <v/>
      </c>
    </row>
    <row r="361" spans="2:13" x14ac:dyDescent="0.2">
      <c r="B361" s="12"/>
      <c r="C361" s="13" t="str">
        <f>IF(B361="","",COUNTIF($B$5:B361,B361))</f>
        <v/>
      </c>
      <c r="D361" s="14"/>
      <c r="E361" s="14"/>
      <c r="F361" s="15"/>
      <c r="G361" s="14"/>
      <c r="H361" s="14"/>
      <c r="I361" s="16"/>
      <c r="J361" s="16"/>
      <c r="K361" s="13" t="str">
        <f t="shared" si="10"/>
        <v/>
      </c>
      <c r="L361" s="17" t="str">
        <f>IF(B361="","",TRIM(IF(ISNA(MATCH(B361,'Registru recepții'!$B$5:$B$504,0)),"PV inexistent în registru. ",IF(AND(INDEX('Registru recepții'!$D$5:$D$504,MATCH(B361,'Registru recepții'!$B$5:$B$504,0))="De suspendare a recepției",ISNUMBER(I361),I361-INDEX('Registru recepții'!$C$5:$C$504,MATCH(B361,'Registru recepții'!$B$5:$B$504,0))&gt;90),"Termenul de remediere depășește 90 de zile de la suspendare (HG 343/2017, art. 17). ",""))&amp;IF(F361="","Alege gravitatea. ","")&amp;IF(G361="","Scrie măsura de remediere. ","")&amp;IF(NOT(ISNUMBER(I361)),"Stabilește termenul de remediere. ","")&amp;IF(K361="Termen depășit","Termenul a trecut și defectul nu e remediat. ","")))</f>
        <v/>
      </c>
      <c r="M361" s="1" t="str">
        <f t="shared" si="11"/>
        <v/>
      </c>
    </row>
    <row r="362" spans="2:13" x14ac:dyDescent="0.2">
      <c r="B362" s="12"/>
      <c r="C362" s="13" t="str">
        <f>IF(B362="","",COUNTIF($B$5:B362,B362))</f>
        <v/>
      </c>
      <c r="D362" s="14"/>
      <c r="E362" s="14"/>
      <c r="F362" s="15"/>
      <c r="G362" s="14"/>
      <c r="H362" s="14"/>
      <c r="I362" s="16"/>
      <c r="J362" s="16"/>
      <c r="K362" s="13" t="str">
        <f t="shared" si="10"/>
        <v/>
      </c>
      <c r="L362" s="17" t="str">
        <f>IF(B362="","",TRIM(IF(ISNA(MATCH(B362,'Registru recepții'!$B$5:$B$504,0)),"PV inexistent în registru. ",IF(AND(INDEX('Registru recepții'!$D$5:$D$504,MATCH(B362,'Registru recepții'!$B$5:$B$504,0))="De suspendare a recepției",ISNUMBER(I362),I362-INDEX('Registru recepții'!$C$5:$C$504,MATCH(B362,'Registru recepții'!$B$5:$B$504,0))&gt;90),"Termenul de remediere depășește 90 de zile de la suspendare (HG 343/2017, art. 17). ",""))&amp;IF(F362="","Alege gravitatea. ","")&amp;IF(G362="","Scrie măsura de remediere. ","")&amp;IF(NOT(ISNUMBER(I362)),"Stabilește termenul de remediere. ","")&amp;IF(K362="Termen depășit","Termenul a trecut și defectul nu e remediat. ","")))</f>
        <v/>
      </c>
      <c r="M362" s="1" t="str">
        <f t="shared" si="11"/>
        <v/>
      </c>
    </row>
    <row r="363" spans="2:13" x14ac:dyDescent="0.2">
      <c r="B363" s="12"/>
      <c r="C363" s="13" t="str">
        <f>IF(B363="","",COUNTIF($B$5:B363,B363))</f>
        <v/>
      </c>
      <c r="D363" s="14"/>
      <c r="E363" s="14"/>
      <c r="F363" s="15"/>
      <c r="G363" s="14"/>
      <c r="H363" s="14"/>
      <c r="I363" s="16"/>
      <c r="J363" s="16"/>
      <c r="K363" s="13" t="str">
        <f t="shared" si="10"/>
        <v/>
      </c>
      <c r="L363" s="17" t="str">
        <f>IF(B363="","",TRIM(IF(ISNA(MATCH(B363,'Registru recepții'!$B$5:$B$504,0)),"PV inexistent în registru. ",IF(AND(INDEX('Registru recepții'!$D$5:$D$504,MATCH(B363,'Registru recepții'!$B$5:$B$504,0))="De suspendare a recepției",ISNUMBER(I363),I363-INDEX('Registru recepții'!$C$5:$C$504,MATCH(B363,'Registru recepții'!$B$5:$B$504,0))&gt;90),"Termenul de remediere depășește 90 de zile de la suspendare (HG 343/2017, art. 17). ",""))&amp;IF(F363="","Alege gravitatea. ","")&amp;IF(G363="","Scrie măsura de remediere. ","")&amp;IF(NOT(ISNUMBER(I363)),"Stabilește termenul de remediere. ","")&amp;IF(K363="Termen depășit","Termenul a trecut și defectul nu e remediat. ","")))</f>
        <v/>
      </c>
      <c r="M363" s="1" t="str">
        <f t="shared" si="11"/>
        <v/>
      </c>
    </row>
    <row r="364" spans="2:13" x14ac:dyDescent="0.2">
      <c r="B364" s="12"/>
      <c r="C364" s="13" t="str">
        <f>IF(B364="","",COUNTIF($B$5:B364,B364))</f>
        <v/>
      </c>
      <c r="D364" s="14"/>
      <c r="E364" s="14"/>
      <c r="F364" s="15"/>
      <c r="G364" s="14"/>
      <c r="H364" s="14"/>
      <c r="I364" s="16"/>
      <c r="J364" s="16"/>
      <c r="K364" s="13" t="str">
        <f t="shared" si="10"/>
        <v/>
      </c>
      <c r="L364" s="17" t="str">
        <f>IF(B364="","",TRIM(IF(ISNA(MATCH(B364,'Registru recepții'!$B$5:$B$504,0)),"PV inexistent în registru. ",IF(AND(INDEX('Registru recepții'!$D$5:$D$504,MATCH(B364,'Registru recepții'!$B$5:$B$504,0))="De suspendare a recepției",ISNUMBER(I364),I364-INDEX('Registru recepții'!$C$5:$C$504,MATCH(B364,'Registru recepții'!$B$5:$B$504,0))&gt;90),"Termenul de remediere depășește 90 de zile de la suspendare (HG 343/2017, art. 17). ",""))&amp;IF(F364="","Alege gravitatea. ","")&amp;IF(G364="","Scrie măsura de remediere. ","")&amp;IF(NOT(ISNUMBER(I364)),"Stabilește termenul de remediere. ","")&amp;IF(K364="Termen depășit","Termenul a trecut și defectul nu e remediat. ","")))</f>
        <v/>
      </c>
      <c r="M364" s="1" t="str">
        <f t="shared" si="11"/>
        <v/>
      </c>
    </row>
    <row r="365" spans="2:13" x14ac:dyDescent="0.2">
      <c r="B365" s="12"/>
      <c r="C365" s="13" t="str">
        <f>IF(B365="","",COUNTIF($B$5:B365,B365))</f>
        <v/>
      </c>
      <c r="D365" s="14"/>
      <c r="E365" s="14"/>
      <c r="F365" s="15"/>
      <c r="G365" s="14"/>
      <c r="H365" s="14"/>
      <c r="I365" s="16"/>
      <c r="J365" s="16"/>
      <c r="K365" s="13" t="str">
        <f t="shared" si="10"/>
        <v/>
      </c>
      <c r="L365" s="17" t="str">
        <f>IF(B365="","",TRIM(IF(ISNA(MATCH(B365,'Registru recepții'!$B$5:$B$504,0)),"PV inexistent în registru. ",IF(AND(INDEX('Registru recepții'!$D$5:$D$504,MATCH(B365,'Registru recepții'!$B$5:$B$504,0))="De suspendare a recepției",ISNUMBER(I365),I365-INDEX('Registru recepții'!$C$5:$C$504,MATCH(B365,'Registru recepții'!$B$5:$B$504,0))&gt;90),"Termenul de remediere depășește 90 de zile de la suspendare (HG 343/2017, art. 17). ",""))&amp;IF(F365="","Alege gravitatea. ","")&amp;IF(G365="","Scrie măsura de remediere. ","")&amp;IF(NOT(ISNUMBER(I365)),"Stabilește termenul de remediere. ","")&amp;IF(K365="Termen depășit","Termenul a trecut și defectul nu e remediat. ","")))</f>
        <v/>
      </c>
      <c r="M365" s="1" t="str">
        <f t="shared" si="11"/>
        <v/>
      </c>
    </row>
    <row r="366" spans="2:13" x14ac:dyDescent="0.2">
      <c r="B366" s="12"/>
      <c r="C366" s="13" t="str">
        <f>IF(B366="","",COUNTIF($B$5:B366,B366))</f>
        <v/>
      </c>
      <c r="D366" s="14"/>
      <c r="E366" s="14"/>
      <c r="F366" s="15"/>
      <c r="G366" s="14"/>
      <c r="H366" s="14"/>
      <c r="I366" s="16"/>
      <c r="J366" s="16"/>
      <c r="K366" s="13" t="str">
        <f t="shared" si="10"/>
        <v/>
      </c>
      <c r="L366" s="17" t="str">
        <f>IF(B366="","",TRIM(IF(ISNA(MATCH(B366,'Registru recepții'!$B$5:$B$504,0)),"PV inexistent în registru. ",IF(AND(INDEX('Registru recepții'!$D$5:$D$504,MATCH(B366,'Registru recepții'!$B$5:$B$504,0))="De suspendare a recepției",ISNUMBER(I366),I366-INDEX('Registru recepții'!$C$5:$C$504,MATCH(B366,'Registru recepții'!$B$5:$B$504,0))&gt;90),"Termenul de remediere depășește 90 de zile de la suspendare (HG 343/2017, art. 17). ",""))&amp;IF(F366="","Alege gravitatea. ","")&amp;IF(G366="","Scrie măsura de remediere. ","")&amp;IF(NOT(ISNUMBER(I366)),"Stabilește termenul de remediere. ","")&amp;IF(K366="Termen depășit","Termenul a trecut și defectul nu e remediat. ","")))</f>
        <v/>
      </c>
      <c r="M366" s="1" t="str">
        <f t="shared" si="11"/>
        <v/>
      </c>
    </row>
    <row r="367" spans="2:13" x14ac:dyDescent="0.2">
      <c r="B367" s="12"/>
      <c r="C367" s="13" t="str">
        <f>IF(B367="","",COUNTIF($B$5:B367,B367))</f>
        <v/>
      </c>
      <c r="D367" s="14"/>
      <c r="E367" s="14"/>
      <c r="F367" s="15"/>
      <c r="G367" s="14"/>
      <c r="H367" s="14"/>
      <c r="I367" s="16"/>
      <c r="J367" s="16"/>
      <c r="K367" s="13" t="str">
        <f t="shared" si="10"/>
        <v/>
      </c>
      <c r="L367" s="17" t="str">
        <f>IF(B367="","",TRIM(IF(ISNA(MATCH(B367,'Registru recepții'!$B$5:$B$504,0)),"PV inexistent în registru. ",IF(AND(INDEX('Registru recepții'!$D$5:$D$504,MATCH(B367,'Registru recepții'!$B$5:$B$504,0))="De suspendare a recepției",ISNUMBER(I367),I367-INDEX('Registru recepții'!$C$5:$C$504,MATCH(B367,'Registru recepții'!$B$5:$B$504,0))&gt;90),"Termenul de remediere depășește 90 de zile de la suspendare (HG 343/2017, art. 17). ",""))&amp;IF(F367="","Alege gravitatea. ","")&amp;IF(G367="","Scrie măsura de remediere. ","")&amp;IF(NOT(ISNUMBER(I367)),"Stabilește termenul de remediere. ","")&amp;IF(K367="Termen depășit","Termenul a trecut și defectul nu e remediat. ","")))</f>
        <v/>
      </c>
      <c r="M367" s="1" t="str">
        <f t="shared" si="11"/>
        <v/>
      </c>
    </row>
    <row r="368" spans="2:13" x14ac:dyDescent="0.2">
      <c r="B368" s="12"/>
      <c r="C368" s="13" t="str">
        <f>IF(B368="","",COUNTIF($B$5:B368,B368))</f>
        <v/>
      </c>
      <c r="D368" s="14"/>
      <c r="E368" s="14"/>
      <c r="F368" s="15"/>
      <c r="G368" s="14"/>
      <c r="H368" s="14"/>
      <c r="I368" s="16"/>
      <c r="J368" s="16"/>
      <c r="K368" s="13" t="str">
        <f t="shared" si="10"/>
        <v/>
      </c>
      <c r="L368" s="17" t="str">
        <f>IF(B368="","",TRIM(IF(ISNA(MATCH(B368,'Registru recepții'!$B$5:$B$504,0)),"PV inexistent în registru. ",IF(AND(INDEX('Registru recepții'!$D$5:$D$504,MATCH(B368,'Registru recepții'!$B$5:$B$504,0))="De suspendare a recepției",ISNUMBER(I368),I368-INDEX('Registru recepții'!$C$5:$C$504,MATCH(B368,'Registru recepții'!$B$5:$B$504,0))&gt;90),"Termenul de remediere depășește 90 de zile de la suspendare (HG 343/2017, art. 17). ",""))&amp;IF(F368="","Alege gravitatea. ","")&amp;IF(G368="","Scrie măsura de remediere. ","")&amp;IF(NOT(ISNUMBER(I368)),"Stabilește termenul de remediere. ","")&amp;IF(K368="Termen depășit","Termenul a trecut și defectul nu e remediat. ","")))</f>
        <v/>
      </c>
      <c r="M368" s="1" t="str">
        <f t="shared" si="11"/>
        <v/>
      </c>
    </row>
    <row r="369" spans="2:13" x14ac:dyDescent="0.2">
      <c r="B369" s="12"/>
      <c r="C369" s="13" t="str">
        <f>IF(B369="","",COUNTIF($B$5:B369,B369))</f>
        <v/>
      </c>
      <c r="D369" s="14"/>
      <c r="E369" s="14"/>
      <c r="F369" s="15"/>
      <c r="G369" s="14"/>
      <c r="H369" s="14"/>
      <c r="I369" s="16"/>
      <c r="J369" s="16"/>
      <c r="K369" s="13" t="str">
        <f t="shared" si="10"/>
        <v/>
      </c>
      <c r="L369" s="17" t="str">
        <f>IF(B369="","",TRIM(IF(ISNA(MATCH(B369,'Registru recepții'!$B$5:$B$504,0)),"PV inexistent în registru. ",IF(AND(INDEX('Registru recepții'!$D$5:$D$504,MATCH(B369,'Registru recepții'!$B$5:$B$504,0))="De suspendare a recepției",ISNUMBER(I369),I369-INDEX('Registru recepții'!$C$5:$C$504,MATCH(B369,'Registru recepții'!$B$5:$B$504,0))&gt;90),"Termenul de remediere depășește 90 de zile de la suspendare (HG 343/2017, art. 17). ",""))&amp;IF(F369="","Alege gravitatea. ","")&amp;IF(G369="","Scrie măsura de remediere. ","")&amp;IF(NOT(ISNUMBER(I369)),"Stabilește termenul de remediere. ","")&amp;IF(K369="Termen depășit","Termenul a trecut și defectul nu e remediat. ","")))</f>
        <v/>
      </c>
      <c r="M369" s="1" t="str">
        <f t="shared" si="11"/>
        <v/>
      </c>
    </row>
    <row r="370" spans="2:13" x14ac:dyDescent="0.2">
      <c r="B370" s="12"/>
      <c r="C370" s="13" t="str">
        <f>IF(B370="","",COUNTIF($B$5:B370,B370))</f>
        <v/>
      </c>
      <c r="D370" s="14"/>
      <c r="E370" s="14"/>
      <c r="F370" s="15"/>
      <c r="G370" s="14"/>
      <c r="H370" s="14"/>
      <c r="I370" s="16"/>
      <c r="J370" s="16"/>
      <c r="K370" s="13" t="str">
        <f t="shared" si="10"/>
        <v/>
      </c>
      <c r="L370" s="17" t="str">
        <f>IF(B370="","",TRIM(IF(ISNA(MATCH(B370,'Registru recepții'!$B$5:$B$504,0)),"PV inexistent în registru. ",IF(AND(INDEX('Registru recepții'!$D$5:$D$504,MATCH(B370,'Registru recepții'!$B$5:$B$504,0))="De suspendare a recepției",ISNUMBER(I370),I370-INDEX('Registru recepții'!$C$5:$C$504,MATCH(B370,'Registru recepții'!$B$5:$B$504,0))&gt;90),"Termenul de remediere depășește 90 de zile de la suspendare (HG 343/2017, art. 17). ",""))&amp;IF(F370="","Alege gravitatea. ","")&amp;IF(G370="","Scrie măsura de remediere. ","")&amp;IF(NOT(ISNUMBER(I370)),"Stabilește termenul de remediere. ","")&amp;IF(K370="Termen depășit","Termenul a trecut și defectul nu e remediat. ","")))</f>
        <v/>
      </c>
      <c r="M370" s="1" t="str">
        <f t="shared" si="11"/>
        <v/>
      </c>
    </row>
    <row r="371" spans="2:13" x14ac:dyDescent="0.2">
      <c r="B371" s="12"/>
      <c r="C371" s="13" t="str">
        <f>IF(B371="","",COUNTIF($B$5:B371,B371))</f>
        <v/>
      </c>
      <c r="D371" s="14"/>
      <c r="E371" s="14"/>
      <c r="F371" s="15"/>
      <c r="G371" s="14"/>
      <c r="H371" s="14"/>
      <c r="I371" s="16"/>
      <c r="J371" s="16"/>
      <c r="K371" s="13" t="str">
        <f t="shared" si="10"/>
        <v/>
      </c>
      <c r="L371" s="17" t="str">
        <f>IF(B371="","",TRIM(IF(ISNA(MATCH(B371,'Registru recepții'!$B$5:$B$504,0)),"PV inexistent în registru. ",IF(AND(INDEX('Registru recepții'!$D$5:$D$504,MATCH(B371,'Registru recepții'!$B$5:$B$504,0))="De suspendare a recepției",ISNUMBER(I371),I371-INDEX('Registru recepții'!$C$5:$C$504,MATCH(B371,'Registru recepții'!$B$5:$B$504,0))&gt;90),"Termenul de remediere depășește 90 de zile de la suspendare (HG 343/2017, art. 17). ",""))&amp;IF(F371="","Alege gravitatea. ","")&amp;IF(G371="","Scrie măsura de remediere. ","")&amp;IF(NOT(ISNUMBER(I371)),"Stabilește termenul de remediere. ","")&amp;IF(K371="Termen depășit","Termenul a trecut și defectul nu e remediat. ","")))</f>
        <v/>
      </c>
      <c r="M371" s="1" t="str">
        <f t="shared" si="11"/>
        <v/>
      </c>
    </row>
    <row r="372" spans="2:13" x14ac:dyDescent="0.2">
      <c r="B372" s="12"/>
      <c r="C372" s="13" t="str">
        <f>IF(B372="","",COUNTIF($B$5:B372,B372))</f>
        <v/>
      </c>
      <c r="D372" s="14"/>
      <c r="E372" s="14"/>
      <c r="F372" s="15"/>
      <c r="G372" s="14"/>
      <c r="H372" s="14"/>
      <c r="I372" s="16"/>
      <c r="J372" s="16"/>
      <c r="K372" s="13" t="str">
        <f t="shared" si="10"/>
        <v/>
      </c>
      <c r="L372" s="17" t="str">
        <f>IF(B372="","",TRIM(IF(ISNA(MATCH(B372,'Registru recepții'!$B$5:$B$504,0)),"PV inexistent în registru. ",IF(AND(INDEX('Registru recepții'!$D$5:$D$504,MATCH(B372,'Registru recepții'!$B$5:$B$504,0))="De suspendare a recepției",ISNUMBER(I372),I372-INDEX('Registru recepții'!$C$5:$C$504,MATCH(B372,'Registru recepții'!$B$5:$B$504,0))&gt;90),"Termenul de remediere depășește 90 de zile de la suspendare (HG 343/2017, art. 17). ",""))&amp;IF(F372="","Alege gravitatea. ","")&amp;IF(G372="","Scrie măsura de remediere. ","")&amp;IF(NOT(ISNUMBER(I372)),"Stabilește termenul de remediere. ","")&amp;IF(K372="Termen depășit","Termenul a trecut și defectul nu e remediat. ","")))</f>
        <v/>
      </c>
      <c r="M372" s="1" t="str">
        <f t="shared" si="11"/>
        <v/>
      </c>
    </row>
    <row r="373" spans="2:13" x14ac:dyDescent="0.2">
      <c r="B373" s="12"/>
      <c r="C373" s="13" t="str">
        <f>IF(B373="","",COUNTIF($B$5:B373,B373))</f>
        <v/>
      </c>
      <c r="D373" s="14"/>
      <c r="E373" s="14"/>
      <c r="F373" s="15"/>
      <c r="G373" s="14"/>
      <c r="H373" s="14"/>
      <c r="I373" s="16"/>
      <c r="J373" s="16"/>
      <c r="K373" s="13" t="str">
        <f t="shared" si="10"/>
        <v/>
      </c>
      <c r="L373" s="17" t="str">
        <f>IF(B373="","",TRIM(IF(ISNA(MATCH(B373,'Registru recepții'!$B$5:$B$504,0)),"PV inexistent în registru. ",IF(AND(INDEX('Registru recepții'!$D$5:$D$504,MATCH(B373,'Registru recepții'!$B$5:$B$504,0))="De suspendare a recepției",ISNUMBER(I373),I373-INDEX('Registru recepții'!$C$5:$C$504,MATCH(B373,'Registru recepții'!$B$5:$B$504,0))&gt;90),"Termenul de remediere depășește 90 de zile de la suspendare (HG 343/2017, art. 17). ",""))&amp;IF(F373="","Alege gravitatea. ","")&amp;IF(G373="","Scrie măsura de remediere. ","")&amp;IF(NOT(ISNUMBER(I373)),"Stabilește termenul de remediere. ","")&amp;IF(K373="Termen depășit","Termenul a trecut și defectul nu e remediat. ","")))</f>
        <v/>
      </c>
      <c r="M373" s="1" t="str">
        <f t="shared" si="11"/>
        <v/>
      </c>
    </row>
    <row r="374" spans="2:13" x14ac:dyDescent="0.2">
      <c r="B374" s="12"/>
      <c r="C374" s="13" t="str">
        <f>IF(B374="","",COUNTIF($B$5:B374,B374))</f>
        <v/>
      </c>
      <c r="D374" s="14"/>
      <c r="E374" s="14"/>
      <c r="F374" s="15"/>
      <c r="G374" s="14"/>
      <c r="H374" s="14"/>
      <c r="I374" s="16"/>
      <c r="J374" s="16"/>
      <c r="K374" s="13" t="str">
        <f t="shared" si="10"/>
        <v/>
      </c>
      <c r="L374" s="17" t="str">
        <f>IF(B374="","",TRIM(IF(ISNA(MATCH(B374,'Registru recepții'!$B$5:$B$504,0)),"PV inexistent în registru. ",IF(AND(INDEX('Registru recepții'!$D$5:$D$504,MATCH(B374,'Registru recepții'!$B$5:$B$504,0))="De suspendare a recepției",ISNUMBER(I374),I374-INDEX('Registru recepții'!$C$5:$C$504,MATCH(B374,'Registru recepții'!$B$5:$B$504,0))&gt;90),"Termenul de remediere depășește 90 de zile de la suspendare (HG 343/2017, art. 17). ",""))&amp;IF(F374="","Alege gravitatea. ","")&amp;IF(G374="","Scrie măsura de remediere. ","")&amp;IF(NOT(ISNUMBER(I374)),"Stabilește termenul de remediere. ","")&amp;IF(K374="Termen depășit","Termenul a trecut și defectul nu e remediat. ","")))</f>
        <v/>
      </c>
      <c r="M374" s="1" t="str">
        <f t="shared" si="11"/>
        <v/>
      </c>
    </row>
    <row r="375" spans="2:13" x14ac:dyDescent="0.2">
      <c r="B375" s="12"/>
      <c r="C375" s="13" t="str">
        <f>IF(B375="","",COUNTIF($B$5:B375,B375))</f>
        <v/>
      </c>
      <c r="D375" s="14"/>
      <c r="E375" s="14"/>
      <c r="F375" s="15"/>
      <c r="G375" s="14"/>
      <c r="H375" s="14"/>
      <c r="I375" s="16"/>
      <c r="J375" s="16"/>
      <c r="K375" s="13" t="str">
        <f t="shared" si="10"/>
        <v/>
      </c>
      <c r="L375" s="17" t="str">
        <f>IF(B375="","",TRIM(IF(ISNA(MATCH(B375,'Registru recepții'!$B$5:$B$504,0)),"PV inexistent în registru. ",IF(AND(INDEX('Registru recepții'!$D$5:$D$504,MATCH(B375,'Registru recepții'!$B$5:$B$504,0))="De suspendare a recepției",ISNUMBER(I375),I375-INDEX('Registru recepții'!$C$5:$C$504,MATCH(B375,'Registru recepții'!$B$5:$B$504,0))&gt;90),"Termenul de remediere depășește 90 de zile de la suspendare (HG 343/2017, art. 17). ",""))&amp;IF(F375="","Alege gravitatea. ","")&amp;IF(G375="","Scrie măsura de remediere. ","")&amp;IF(NOT(ISNUMBER(I375)),"Stabilește termenul de remediere. ","")&amp;IF(K375="Termen depășit","Termenul a trecut și defectul nu e remediat. ","")))</f>
        <v/>
      </c>
      <c r="M375" s="1" t="str">
        <f t="shared" si="11"/>
        <v/>
      </c>
    </row>
    <row r="376" spans="2:13" x14ac:dyDescent="0.2">
      <c r="B376" s="12"/>
      <c r="C376" s="13" t="str">
        <f>IF(B376="","",COUNTIF($B$5:B376,B376))</f>
        <v/>
      </c>
      <c r="D376" s="14"/>
      <c r="E376" s="14"/>
      <c r="F376" s="15"/>
      <c r="G376" s="14"/>
      <c r="H376" s="14"/>
      <c r="I376" s="16"/>
      <c r="J376" s="16"/>
      <c r="K376" s="13" t="str">
        <f t="shared" si="10"/>
        <v/>
      </c>
      <c r="L376" s="17" t="str">
        <f>IF(B376="","",TRIM(IF(ISNA(MATCH(B376,'Registru recepții'!$B$5:$B$504,0)),"PV inexistent în registru. ",IF(AND(INDEX('Registru recepții'!$D$5:$D$504,MATCH(B376,'Registru recepții'!$B$5:$B$504,0))="De suspendare a recepției",ISNUMBER(I376),I376-INDEX('Registru recepții'!$C$5:$C$504,MATCH(B376,'Registru recepții'!$B$5:$B$504,0))&gt;90),"Termenul de remediere depășește 90 de zile de la suspendare (HG 343/2017, art. 17). ",""))&amp;IF(F376="","Alege gravitatea. ","")&amp;IF(G376="","Scrie măsura de remediere. ","")&amp;IF(NOT(ISNUMBER(I376)),"Stabilește termenul de remediere. ","")&amp;IF(K376="Termen depășit","Termenul a trecut și defectul nu e remediat. ","")))</f>
        <v/>
      </c>
      <c r="M376" s="1" t="str">
        <f t="shared" si="11"/>
        <v/>
      </c>
    </row>
    <row r="377" spans="2:13" x14ac:dyDescent="0.2">
      <c r="B377" s="12"/>
      <c r="C377" s="13" t="str">
        <f>IF(B377="","",COUNTIF($B$5:B377,B377))</f>
        <v/>
      </c>
      <c r="D377" s="14"/>
      <c r="E377" s="14"/>
      <c r="F377" s="15"/>
      <c r="G377" s="14"/>
      <c r="H377" s="14"/>
      <c r="I377" s="16"/>
      <c r="J377" s="16"/>
      <c r="K377" s="13" t="str">
        <f t="shared" si="10"/>
        <v/>
      </c>
      <c r="L377" s="17" t="str">
        <f>IF(B377="","",TRIM(IF(ISNA(MATCH(B377,'Registru recepții'!$B$5:$B$504,0)),"PV inexistent în registru. ",IF(AND(INDEX('Registru recepții'!$D$5:$D$504,MATCH(B377,'Registru recepții'!$B$5:$B$504,0))="De suspendare a recepției",ISNUMBER(I377),I377-INDEX('Registru recepții'!$C$5:$C$504,MATCH(B377,'Registru recepții'!$B$5:$B$504,0))&gt;90),"Termenul de remediere depășește 90 de zile de la suspendare (HG 343/2017, art. 17). ",""))&amp;IF(F377="","Alege gravitatea. ","")&amp;IF(G377="","Scrie măsura de remediere. ","")&amp;IF(NOT(ISNUMBER(I377)),"Stabilește termenul de remediere. ","")&amp;IF(K377="Termen depășit","Termenul a trecut și defectul nu e remediat. ","")))</f>
        <v/>
      </c>
      <c r="M377" s="1" t="str">
        <f t="shared" si="11"/>
        <v/>
      </c>
    </row>
    <row r="378" spans="2:13" x14ac:dyDescent="0.2">
      <c r="B378" s="12"/>
      <c r="C378" s="13" t="str">
        <f>IF(B378="","",COUNTIF($B$5:B378,B378))</f>
        <v/>
      </c>
      <c r="D378" s="14"/>
      <c r="E378" s="14"/>
      <c r="F378" s="15"/>
      <c r="G378" s="14"/>
      <c r="H378" s="14"/>
      <c r="I378" s="16"/>
      <c r="J378" s="16"/>
      <c r="K378" s="13" t="str">
        <f t="shared" si="10"/>
        <v/>
      </c>
      <c r="L378" s="17" t="str">
        <f>IF(B378="","",TRIM(IF(ISNA(MATCH(B378,'Registru recepții'!$B$5:$B$504,0)),"PV inexistent în registru. ",IF(AND(INDEX('Registru recepții'!$D$5:$D$504,MATCH(B378,'Registru recepții'!$B$5:$B$504,0))="De suspendare a recepției",ISNUMBER(I378),I378-INDEX('Registru recepții'!$C$5:$C$504,MATCH(B378,'Registru recepții'!$B$5:$B$504,0))&gt;90),"Termenul de remediere depășește 90 de zile de la suspendare (HG 343/2017, art. 17). ",""))&amp;IF(F378="","Alege gravitatea. ","")&amp;IF(G378="","Scrie măsura de remediere. ","")&amp;IF(NOT(ISNUMBER(I378)),"Stabilește termenul de remediere. ","")&amp;IF(K378="Termen depășit","Termenul a trecut și defectul nu e remediat. ","")))</f>
        <v/>
      </c>
      <c r="M378" s="1" t="str">
        <f t="shared" si="11"/>
        <v/>
      </c>
    </row>
    <row r="379" spans="2:13" x14ac:dyDescent="0.2">
      <c r="B379" s="12"/>
      <c r="C379" s="13" t="str">
        <f>IF(B379="","",COUNTIF($B$5:B379,B379))</f>
        <v/>
      </c>
      <c r="D379" s="14"/>
      <c r="E379" s="14"/>
      <c r="F379" s="15"/>
      <c r="G379" s="14"/>
      <c r="H379" s="14"/>
      <c r="I379" s="16"/>
      <c r="J379" s="16"/>
      <c r="K379" s="13" t="str">
        <f t="shared" si="10"/>
        <v/>
      </c>
      <c r="L379" s="17" t="str">
        <f>IF(B379="","",TRIM(IF(ISNA(MATCH(B379,'Registru recepții'!$B$5:$B$504,0)),"PV inexistent în registru. ",IF(AND(INDEX('Registru recepții'!$D$5:$D$504,MATCH(B379,'Registru recepții'!$B$5:$B$504,0))="De suspendare a recepției",ISNUMBER(I379),I379-INDEX('Registru recepții'!$C$5:$C$504,MATCH(B379,'Registru recepții'!$B$5:$B$504,0))&gt;90),"Termenul de remediere depășește 90 de zile de la suspendare (HG 343/2017, art. 17). ",""))&amp;IF(F379="","Alege gravitatea. ","")&amp;IF(G379="","Scrie măsura de remediere. ","")&amp;IF(NOT(ISNUMBER(I379)),"Stabilește termenul de remediere. ","")&amp;IF(K379="Termen depășit","Termenul a trecut și defectul nu e remediat. ","")))</f>
        <v/>
      </c>
      <c r="M379" s="1" t="str">
        <f t="shared" si="11"/>
        <v/>
      </c>
    </row>
    <row r="380" spans="2:13" x14ac:dyDescent="0.2">
      <c r="B380" s="12"/>
      <c r="C380" s="13" t="str">
        <f>IF(B380="","",COUNTIF($B$5:B380,B380))</f>
        <v/>
      </c>
      <c r="D380" s="14"/>
      <c r="E380" s="14"/>
      <c r="F380" s="15"/>
      <c r="G380" s="14"/>
      <c r="H380" s="14"/>
      <c r="I380" s="16"/>
      <c r="J380" s="16"/>
      <c r="K380" s="13" t="str">
        <f t="shared" si="10"/>
        <v/>
      </c>
      <c r="L380" s="17" t="str">
        <f>IF(B380="","",TRIM(IF(ISNA(MATCH(B380,'Registru recepții'!$B$5:$B$504,0)),"PV inexistent în registru. ",IF(AND(INDEX('Registru recepții'!$D$5:$D$504,MATCH(B380,'Registru recepții'!$B$5:$B$504,0))="De suspendare a recepției",ISNUMBER(I380),I380-INDEX('Registru recepții'!$C$5:$C$504,MATCH(B380,'Registru recepții'!$B$5:$B$504,0))&gt;90),"Termenul de remediere depășește 90 de zile de la suspendare (HG 343/2017, art. 17). ",""))&amp;IF(F380="","Alege gravitatea. ","")&amp;IF(G380="","Scrie măsura de remediere. ","")&amp;IF(NOT(ISNUMBER(I380)),"Stabilește termenul de remediere. ","")&amp;IF(K380="Termen depășit","Termenul a trecut și defectul nu e remediat. ","")))</f>
        <v/>
      </c>
      <c r="M380" s="1" t="str">
        <f t="shared" si="11"/>
        <v/>
      </c>
    </row>
    <row r="381" spans="2:13" x14ac:dyDescent="0.2">
      <c r="B381" s="12"/>
      <c r="C381" s="13" t="str">
        <f>IF(B381="","",COUNTIF($B$5:B381,B381))</f>
        <v/>
      </c>
      <c r="D381" s="14"/>
      <c r="E381" s="14"/>
      <c r="F381" s="15"/>
      <c r="G381" s="14"/>
      <c r="H381" s="14"/>
      <c r="I381" s="16"/>
      <c r="J381" s="16"/>
      <c r="K381" s="13" t="str">
        <f t="shared" si="10"/>
        <v/>
      </c>
      <c r="L381" s="17" t="str">
        <f>IF(B381="","",TRIM(IF(ISNA(MATCH(B381,'Registru recepții'!$B$5:$B$504,0)),"PV inexistent în registru. ",IF(AND(INDEX('Registru recepții'!$D$5:$D$504,MATCH(B381,'Registru recepții'!$B$5:$B$504,0))="De suspendare a recepției",ISNUMBER(I381),I381-INDEX('Registru recepții'!$C$5:$C$504,MATCH(B381,'Registru recepții'!$B$5:$B$504,0))&gt;90),"Termenul de remediere depășește 90 de zile de la suspendare (HG 343/2017, art. 17). ",""))&amp;IF(F381="","Alege gravitatea. ","")&amp;IF(G381="","Scrie măsura de remediere. ","")&amp;IF(NOT(ISNUMBER(I381)),"Stabilește termenul de remediere. ","")&amp;IF(K381="Termen depășit","Termenul a trecut și defectul nu e remediat. ","")))</f>
        <v/>
      </c>
      <c r="M381" s="1" t="str">
        <f t="shared" si="11"/>
        <v/>
      </c>
    </row>
    <row r="382" spans="2:13" x14ac:dyDescent="0.2">
      <c r="B382" s="12"/>
      <c r="C382" s="13" t="str">
        <f>IF(B382="","",COUNTIF($B$5:B382,B382))</f>
        <v/>
      </c>
      <c r="D382" s="14"/>
      <c r="E382" s="14"/>
      <c r="F382" s="15"/>
      <c r="G382" s="14"/>
      <c r="H382" s="14"/>
      <c r="I382" s="16"/>
      <c r="J382" s="16"/>
      <c r="K382" s="13" t="str">
        <f t="shared" si="10"/>
        <v/>
      </c>
      <c r="L382" s="17" t="str">
        <f>IF(B382="","",TRIM(IF(ISNA(MATCH(B382,'Registru recepții'!$B$5:$B$504,0)),"PV inexistent în registru. ",IF(AND(INDEX('Registru recepții'!$D$5:$D$504,MATCH(B382,'Registru recepții'!$B$5:$B$504,0))="De suspendare a recepției",ISNUMBER(I382),I382-INDEX('Registru recepții'!$C$5:$C$504,MATCH(B382,'Registru recepții'!$B$5:$B$504,0))&gt;90),"Termenul de remediere depășește 90 de zile de la suspendare (HG 343/2017, art. 17). ",""))&amp;IF(F382="","Alege gravitatea. ","")&amp;IF(G382="","Scrie măsura de remediere. ","")&amp;IF(NOT(ISNUMBER(I382)),"Stabilește termenul de remediere. ","")&amp;IF(K382="Termen depășit","Termenul a trecut și defectul nu e remediat. ","")))</f>
        <v/>
      </c>
      <c r="M382" s="1" t="str">
        <f t="shared" si="11"/>
        <v/>
      </c>
    </row>
    <row r="383" spans="2:13" x14ac:dyDescent="0.2">
      <c r="B383" s="12"/>
      <c r="C383" s="13" t="str">
        <f>IF(B383="","",COUNTIF($B$5:B383,B383))</f>
        <v/>
      </c>
      <c r="D383" s="14"/>
      <c r="E383" s="14"/>
      <c r="F383" s="15"/>
      <c r="G383" s="14"/>
      <c r="H383" s="14"/>
      <c r="I383" s="16"/>
      <c r="J383" s="16"/>
      <c r="K383" s="13" t="str">
        <f t="shared" si="10"/>
        <v/>
      </c>
      <c r="L383" s="17" t="str">
        <f>IF(B383="","",TRIM(IF(ISNA(MATCH(B383,'Registru recepții'!$B$5:$B$504,0)),"PV inexistent în registru. ",IF(AND(INDEX('Registru recepții'!$D$5:$D$504,MATCH(B383,'Registru recepții'!$B$5:$B$504,0))="De suspendare a recepției",ISNUMBER(I383),I383-INDEX('Registru recepții'!$C$5:$C$504,MATCH(B383,'Registru recepții'!$B$5:$B$504,0))&gt;90),"Termenul de remediere depășește 90 de zile de la suspendare (HG 343/2017, art. 17). ",""))&amp;IF(F383="","Alege gravitatea. ","")&amp;IF(G383="","Scrie măsura de remediere. ","")&amp;IF(NOT(ISNUMBER(I383)),"Stabilește termenul de remediere. ","")&amp;IF(K383="Termen depășit","Termenul a trecut și defectul nu e remediat. ","")))</f>
        <v/>
      </c>
      <c r="M383" s="1" t="str">
        <f t="shared" si="11"/>
        <v/>
      </c>
    </row>
    <row r="384" spans="2:13" x14ac:dyDescent="0.2">
      <c r="B384" s="12"/>
      <c r="C384" s="13" t="str">
        <f>IF(B384="","",COUNTIF($B$5:B384,B384))</f>
        <v/>
      </c>
      <c r="D384" s="14"/>
      <c r="E384" s="14"/>
      <c r="F384" s="15"/>
      <c r="G384" s="14"/>
      <c r="H384" s="14"/>
      <c r="I384" s="16"/>
      <c r="J384" s="16"/>
      <c r="K384" s="13" t="str">
        <f t="shared" si="10"/>
        <v/>
      </c>
      <c r="L384" s="17" t="str">
        <f>IF(B384="","",TRIM(IF(ISNA(MATCH(B384,'Registru recepții'!$B$5:$B$504,0)),"PV inexistent în registru. ",IF(AND(INDEX('Registru recepții'!$D$5:$D$504,MATCH(B384,'Registru recepții'!$B$5:$B$504,0))="De suspendare a recepției",ISNUMBER(I384),I384-INDEX('Registru recepții'!$C$5:$C$504,MATCH(B384,'Registru recepții'!$B$5:$B$504,0))&gt;90),"Termenul de remediere depășește 90 de zile de la suspendare (HG 343/2017, art. 17). ",""))&amp;IF(F384="","Alege gravitatea. ","")&amp;IF(G384="","Scrie măsura de remediere. ","")&amp;IF(NOT(ISNUMBER(I384)),"Stabilește termenul de remediere. ","")&amp;IF(K384="Termen depășit","Termenul a trecut și defectul nu e remediat. ","")))</f>
        <v/>
      </c>
      <c r="M384" s="1" t="str">
        <f t="shared" si="11"/>
        <v/>
      </c>
    </row>
    <row r="385" spans="2:13" x14ac:dyDescent="0.2">
      <c r="B385" s="12"/>
      <c r="C385" s="13" t="str">
        <f>IF(B385="","",COUNTIF($B$5:B385,B385))</f>
        <v/>
      </c>
      <c r="D385" s="14"/>
      <c r="E385" s="14"/>
      <c r="F385" s="15"/>
      <c r="G385" s="14"/>
      <c r="H385" s="14"/>
      <c r="I385" s="16"/>
      <c r="J385" s="16"/>
      <c r="K385" s="13" t="str">
        <f t="shared" si="10"/>
        <v/>
      </c>
      <c r="L385" s="17" t="str">
        <f>IF(B385="","",TRIM(IF(ISNA(MATCH(B385,'Registru recepții'!$B$5:$B$504,0)),"PV inexistent în registru. ",IF(AND(INDEX('Registru recepții'!$D$5:$D$504,MATCH(B385,'Registru recepții'!$B$5:$B$504,0))="De suspendare a recepției",ISNUMBER(I385),I385-INDEX('Registru recepții'!$C$5:$C$504,MATCH(B385,'Registru recepții'!$B$5:$B$504,0))&gt;90),"Termenul de remediere depășește 90 de zile de la suspendare (HG 343/2017, art. 17). ",""))&amp;IF(F385="","Alege gravitatea. ","")&amp;IF(G385="","Scrie măsura de remediere. ","")&amp;IF(NOT(ISNUMBER(I385)),"Stabilește termenul de remediere. ","")&amp;IF(K385="Termen depășit","Termenul a trecut și defectul nu e remediat. ","")))</f>
        <v/>
      </c>
      <c r="M385" s="1" t="str">
        <f t="shared" si="11"/>
        <v/>
      </c>
    </row>
    <row r="386" spans="2:13" x14ac:dyDescent="0.2">
      <c r="B386" s="12"/>
      <c r="C386" s="13" t="str">
        <f>IF(B386="","",COUNTIF($B$5:B386,B386))</f>
        <v/>
      </c>
      <c r="D386" s="14"/>
      <c r="E386" s="14"/>
      <c r="F386" s="15"/>
      <c r="G386" s="14"/>
      <c r="H386" s="14"/>
      <c r="I386" s="16"/>
      <c r="J386" s="16"/>
      <c r="K386" s="13" t="str">
        <f t="shared" si="10"/>
        <v/>
      </c>
      <c r="L386" s="17" t="str">
        <f>IF(B386="","",TRIM(IF(ISNA(MATCH(B386,'Registru recepții'!$B$5:$B$504,0)),"PV inexistent în registru. ",IF(AND(INDEX('Registru recepții'!$D$5:$D$504,MATCH(B386,'Registru recepții'!$B$5:$B$504,0))="De suspendare a recepției",ISNUMBER(I386),I386-INDEX('Registru recepții'!$C$5:$C$504,MATCH(B386,'Registru recepții'!$B$5:$B$504,0))&gt;90),"Termenul de remediere depășește 90 de zile de la suspendare (HG 343/2017, art. 17). ",""))&amp;IF(F386="","Alege gravitatea. ","")&amp;IF(G386="","Scrie măsura de remediere. ","")&amp;IF(NOT(ISNUMBER(I386)),"Stabilește termenul de remediere. ","")&amp;IF(K386="Termen depășit","Termenul a trecut și defectul nu e remediat. ","")))</f>
        <v/>
      </c>
      <c r="M386" s="1" t="str">
        <f t="shared" si="11"/>
        <v/>
      </c>
    </row>
    <row r="387" spans="2:13" x14ac:dyDescent="0.2">
      <c r="B387" s="12"/>
      <c r="C387" s="13" t="str">
        <f>IF(B387="","",COUNTIF($B$5:B387,B387))</f>
        <v/>
      </c>
      <c r="D387" s="14"/>
      <c r="E387" s="14"/>
      <c r="F387" s="15"/>
      <c r="G387" s="14"/>
      <c r="H387" s="14"/>
      <c r="I387" s="16"/>
      <c r="J387" s="16"/>
      <c r="K387" s="13" t="str">
        <f t="shared" si="10"/>
        <v/>
      </c>
      <c r="L387" s="17" t="str">
        <f>IF(B387="","",TRIM(IF(ISNA(MATCH(B387,'Registru recepții'!$B$5:$B$504,0)),"PV inexistent în registru. ",IF(AND(INDEX('Registru recepții'!$D$5:$D$504,MATCH(B387,'Registru recepții'!$B$5:$B$504,0))="De suspendare a recepției",ISNUMBER(I387),I387-INDEX('Registru recepții'!$C$5:$C$504,MATCH(B387,'Registru recepții'!$B$5:$B$504,0))&gt;90),"Termenul de remediere depășește 90 de zile de la suspendare (HG 343/2017, art. 17). ",""))&amp;IF(F387="","Alege gravitatea. ","")&amp;IF(G387="","Scrie măsura de remediere. ","")&amp;IF(NOT(ISNUMBER(I387)),"Stabilește termenul de remediere. ","")&amp;IF(K387="Termen depășit","Termenul a trecut și defectul nu e remediat. ","")))</f>
        <v/>
      </c>
      <c r="M387" s="1" t="str">
        <f t="shared" si="11"/>
        <v/>
      </c>
    </row>
    <row r="388" spans="2:13" x14ac:dyDescent="0.2">
      <c r="B388" s="12"/>
      <c r="C388" s="13" t="str">
        <f>IF(B388="","",COUNTIF($B$5:B388,B388))</f>
        <v/>
      </c>
      <c r="D388" s="14"/>
      <c r="E388" s="14"/>
      <c r="F388" s="15"/>
      <c r="G388" s="14"/>
      <c r="H388" s="14"/>
      <c r="I388" s="16"/>
      <c r="J388" s="16"/>
      <c r="K388" s="13" t="str">
        <f t="shared" si="10"/>
        <v/>
      </c>
      <c r="L388" s="17" t="str">
        <f>IF(B388="","",TRIM(IF(ISNA(MATCH(B388,'Registru recepții'!$B$5:$B$504,0)),"PV inexistent în registru. ",IF(AND(INDEX('Registru recepții'!$D$5:$D$504,MATCH(B388,'Registru recepții'!$B$5:$B$504,0))="De suspendare a recepției",ISNUMBER(I388),I388-INDEX('Registru recepții'!$C$5:$C$504,MATCH(B388,'Registru recepții'!$B$5:$B$504,0))&gt;90),"Termenul de remediere depășește 90 de zile de la suspendare (HG 343/2017, art. 17). ",""))&amp;IF(F388="","Alege gravitatea. ","")&amp;IF(G388="","Scrie măsura de remediere. ","")&amp;IF(NOT(ISNUMBER(I388)),"Stabilește termenul de remediere. ","")&amp;IF(K388="Termen depășit","Termenul a trecut și defectul nu e remediat. ","")))</f>
        <v/>
      </c>
      <c r="M388" s="1" t="str">
        <f t="shared" si="11"/>
        <v/>
      </c>
    </row>
    <row r="389" spans="2:13" x14ac:dyDescent="0.2">
      <c r="B389" s="12"/>
      <c r="C389" s="13" t="str">
        <f>IF(B389="","",COUNTIF($B$5:B389,B389))</f>
        <v/>
      </c>
      <c r="D389" s="14"/>
      <c r="E389" s="14"/>
      <c r="F389" s="15"/>
      <c r="G389" s="14"/>
      <c r="H389" s="14"/>
      <c r="I389" s="16"/>
      <c r="J389" s="16"/>
      <c r="K389" s="13" t="str">
        <f t="shared" ref="K389:K452" si="12">IF(B389="","",IF(ISNUMBER(J389),"Remediat",IF(AND(ISNUMBER(I389),Azi&gt;I389),"Termen depășit","Deschis")))</f>
        <v/>
      </c>
      <c r="L389" s="17" t="str">
        <f>IF(B389="","",TRIM(IF(ISNA(MATCH(B389,'Registru recepții'!$B$5:$B$504,0)),"PV inexistent în registru. ",IF(AND(INDEX('Registru recepții'!$D$5:$D$504,MATCH(B389,'Registru recepții'!$B$5:$B$504,0))="De suspendare a recepției",ISNUMBER(I389),I389-INDEX('Registru recepții'!$C$5:$C$504,MATCH(B389,'Registru recepții'!$B$5:$B$504,0))&gt;90),"Termenul de remediere depășește 90 de zile de la suspendare (HG 343/2017, art. 17). ",""))&amp;IF(F389="","Alege gravitatea. ","")&amp;IF(G389="","Scrie măsura de remediere. ","")&amp;IF(NOT(ISNUMBER(I389)),"Stabilește termenul de remediere. ","")&amp;IF(K389="Termen depășit","Termenul a trecut și defectul nu e remediat. ","")))</f>
        <v/>
      </c>
      <c r="M389" s="1" t="str">
        <f t="shared" ref="M389:M452" si="13">IF(B389="","",B389&amp;"|"&amp;C389)</f>
        <v/>
      </c>
    </row>
    <row r="390" spans="2:13" x14ac:dyDescent="0.2">
      <c r="B390" s="12"/>
      <c r="C390" s="13" t="str">
        <f>IF(B390="","",COUNTIF($B$5:B390,B390))</f>
        <v/>
      </c>
      <c r="D390" s="14"/>
      <c r="E390" s="14"/>
      <c r="F390" s="15"/>
      <c r="G390" s="14"/>
      <c r="H390" s="14"/>
      <c r="I390" s="16"/>
      <c r="J390" s="16"/>
      <c r="K390" s="13" t="str">
        <f t="shared" si="12"/>
        <v/>
      </c>
      <c r="L390" s="17" t="str">
        <f>IF(B390="","",TRIM(IF(ISNA(MATCH(B390,'Registru recepții'!$B$5:$B$504,0)),"PV inexistent în registru. ",IF(AND(INDEX('Registru recepții'!$D$5:$D$504,MATCH(B390,'Registru recepții'!$B$5:$B$504,0))="De suspendare a recepției",ISNUMBER(I390),I390-INDEX('Registru recepții'!$C$5:$C$504,MATCH(B390,'Registru recepții'!$B$5:$B$504,0))&gt;90),"Termenul de remediere depășește 90 de zile de la suspendare (HG 343/2017, art. 17). ",""))&amp;IF(F390="","Alege gravitatea. ","")&amp;IF(G390="","Scrie măsura de remediere. ","")&amp;IF(NOT(ISNUMBER(I390)),"Stabilește termenul de remediere. ","")&amp;IF(K390="Termen depășit","Termenul a trecut și defectul nu e remediat. ","")))</f>
        <v/>
      </c>
      <c r="M390" s="1" t="str">
        <f t="shared" si="13"/>
        <v/>
      </c>
    </row>
    <row r="391" spans="2:13" x14ac:dyDescent="0.2">
      <c r="B391" s="12"/>
      <c r="C391" s="13" t="str">
        <f>IF(B391="","",COUNTIF($B$5:B391,B391))</f>
        <v/>
      </c>
      <c r="D391" s="14"/>
      <c r="E391" s="14"/>
      <c r="F391" s="15"/>
      <c r="G391" s="14"/>
      <c r="H391" s="14"/>
      <c r="I391" s="16"/>
      <c r="J391" s="16"/>
      <c r="K391" s="13" t="str">
        <f t="shared" si="12"/>
        <v/>
      </c>
      <c r="L391" s="17" t="str">
        <f>IF(B391="","",TRIM(IF(ISNA(MATCH(B391,'Registru recepții'!$B$5:$B$504,0)),"PV inexistent în registru. ",IF(AND(INDEX('Registru recepții'!$D$5:$D$504,MATCH(B391,'Registru recepții'!$B$5:$B$504,0))="De suspendare a recepției",ISNUMBER(I391),I391-INDEX('Registru recepții'!$C$5:$C$504,MATCH(B391,'Registru recepții'!$B$5:$B$504,0))&gt;90),"Termenul de remediere depășește 90 de zile de la suspendare (HG 343/2017, art. 17). ",""))&amp;IF(F391="","Alege gravitatea. ","")&amp;IF(G391="","Scrie măsura de remediere. ","")&amp;IF(NOT(ISNUMBER(I391)),"Stabilește termenul de remediere. ","")&amp;IF(K391="Termen depășit","Termenul a trecut și defectul nu e remediat. ","")))</f>
        <v/>
      </c>
      <c r="M391" s="1" t="str">
        <f t="shared" si="13"/>
        <v/>
      </c>
    </row>
    <row r="392" spans="2:13" x14ac:dyDescent="0.2">
      <c r="B392" s="12"/>
      <c r="C392" s="13" t="str">
        <f>IF(B392="","",COUNTIF($B$5:B392,B392))</f>
        <v/>
      </c>
      <c r="D392" s="14"/>
      <c r="E392" s="14"/>
      <c r="F392" s="15"/>
      <c r="G392" s="14"/>
      <c r="H392" s="14"/>
      <c r="I392" s="16"/>
      <c r="J392" s="16"/>
      <c r="K392" s="13" t="str">
        <f t="shared" si="12"/>
        <v/>
      </c>
      <c r="L392" s="17" t="str">
        <f>IF(B392="","",TRIM(IF(ISNA(MATCH(B392,'Registru recepții'!$B$5:$B$504,0)),"PV inexistent în registru. ",IF(AND(INDEX('Registru recepții'!$D$5:$D$504,MATCH(B392,'Registru recepții'!$B$5:$B$504,0))="De suspendare a recepției",ISNUMBER(I392),I392-INDEX('Registru recepții'!$C$5:$C$504,MATCH(B392,'Registru recepții'!$B$5:$B$504,0))&gt;90),"Termenul de remediere depășește 90 de zile de la suspendare (HG 343/2017, art. 17). ",""))&amp;IF(F392="","Alege gravitatea. ","")&amp;IF(G392="","Scrie măsura de remediere. ","")&amp;IF(NOT(ISNUMBER(I392)),"Stabilește termenul de remediere. ","")&amp;IF(K392="Termen depășit","Termenul a trecut și defectul nu e remediat. ","")))</f>
        <v/>
      </c>
      <c r="M392" s="1" t="str">
        <f t="shared" si="13"/>
        <v/>
      </c>
    </row>
    <row r="393" spans="2:13" x14ac:dyDescent="0.2">
      <c r="B393" s="12"/>
      <c r="C393" s="13" t="str">
        <f>IF(B393="","",COUNTIF($B$5:B393,B393))</f>
        <v/>
      </c>
      <c r="D393" s="14"/>
      <c r="E393" s="14"/>
      <c r="F393" s="15"/>
      <c r="G393" s="14"/>
      <c r="H393" s="14"/>
      <c r="I393" s="16"/>
      <c r="J393" s="16"/>
      <c r="K393" s="13" t="str">
        <f t="shared" si="12"/>
        <v/>
      </c>
      <c r="L393" s="17" t="str">
        <f>IF(B393="","",TRIM(IF(ISNA(MATCH(B393,'Registru recepții'!$B$5:$B$504,0)),"PV inexistent în registru. ",IF(AND(INDEX('Registru recepții'!$D$5:$D$504,MATCH(B393,'Registru recepții'!$B$5:$B$504,0))="De suspendare a recepției",ISNUMBER(I393),I393-INDEX('Registru recepții'!$C$5:$C$504,MATCH(B393,'Registru recepții'!$B$5:$B$504,0))&gt;90),"Termenul de remediere depășește 90 de zile de la suspendare (HG 343/2017, art. 17). ",""))&amp;IF(F393="","Alege gravitatea. ","")&amp;IF(G393="","Scrie măsura de remediere. ","")&amp;IF(NOT(ISNUMBER(I393)),"Stabilește termenul de remediere. ","")&amp;IF(K393="Termen depășit","Termenul a trecut și defectul nu e remediat. ","")))</f>
        <v/>
      </c>
      <c r="M393" s="1" t="str">
        <f t="shared" si="13"/>
        <v/>
      </c>
    </row>
    <row r="394" spans="2:13" x14ac:dyDescent="0.2">
      <c r="B394" s="12"/>
      <c r="C394" s="13" t="str">
        <f>IF(B394="","",COUNTIF($B$5:B394,B394))</f>
        <v/>
      </c>
      <c r="D394" s="14"/>
      <c r="E394" s="14"/>
      <c r="F394" s="15"/>
      <c r="G394" s="14"/>
      <c r="H394" s="14"/>
      <c r="I394" s="16"/>
      <c r="J394" s="16"/>
      <c r="K394" s="13" t="str">
        <f t="shared" si="12"/>
        <v/>
      </c>
      <c r="L394" s="17" t="str">
        <f>IF(B394="","",TRIM(IF(ISNA(MATCH(B394,'Registru recepții'!$B$5:$B$504,0)),"PV inexistent în registru. ",IF(AND(INDEX('Registru recepții'!$D$5:$D$504,MATCH(B394,'Registru recepții'!$B$5:$B$504,0))="De suspendare a recepției",ISNUMBER(I394),I394-INDEX('Registru recepții'!$C$5:$C$504,MATCH(B394,'Registru recepții'!$B$5:$B$504,0))&gt;90),"Termenul de remediere depășește 90 de zile de la suspendare (HG 343/2017, art. 17). ",""))&amp;IF(F394="","Alege gravitatea. ","")&amp;IF(G394="","Scrie măsura de remediere. ","")&amp;IF(NOT(ISNUMBER(I394)),"Stabilește termenul de remediere. ","")&amp;IF(K394="Termen depășit","Termenul a trecut și defectul nu e remediat. ","")))</f>
        <v/>
      </c>
      <c r="M394" s="1" t="str">
        <f t="shared" si="13"/>
        <v/>
      </c>
    </row>
    <row r="395" spans="2:13" x14ac:dyDescent="0.2">
      <c r="B395" s="12"/>
      <c r="C395" s="13" t="str">
        <f>IF(B395="","",COUNTIF($B$5:B395,B395))</f>
        <v/>
      </c>
      <c r="D395" s="14"/>
      <c r="E395" s="14"/>
      <c r="F395" s="15"/>
      <c r="G395" s="14"/>
      <c r="H395" s="14"/>
      <c r="I395" s="16"/>
      <c r="J395" s="16"/>
      <c r="K395" s="13" t="str">
        <f t="shared" si="12"/>
        <v/>
      </c>
      <c r="L395" s="17" t="str">
        <f>IF(B395="","",TRIM(IF(ISNA(MATCH(B395,'Registru recepții'!$B$5:$B$504,0)),"PV inexistent în registru. ",IF(AND(INDEX('Registru recepții'!$D$5:$D$504,MATCH(B395,'Registru recepții'!$B$5:$B$504,0))="De suspendare a recepției",ISNUMBER(I395),I395-INDEX('Registru recepții'!$C$5:$C$504,MATCH(B395,'Registru recepții'!$B$5:$B$504,0))&gt;90),"Termenul de remediere depășește 90 de zile de la suspendare (HG 343/2017, art. 17). ",""))&amp;IF(F395="","Alege gravitatea. ","")&amp;IF(G395="","Scrie măsura de remediere. ","")&amp;IF(NOT(ISNUMBER(I395)),"Stabilește termenul de remediere. ","")&amp;IF(K395="Termen depășit","Termenul a trecut și defectul nu e remediat. ","")))</f>
        <v/>
      </c>
      <c r="M395" s="1" t="str">
        <f t="shared" si="13"/>
        <v/>
      </c>
    </row>
    <row r="396" spans="2:13" x14ac:dyDescent="0.2">
      <c r="B396" s="12"/>
      <c r="C396" s="13" t="str">
        <f>IF(B396="","",COUNTIF($B$5:B396,B396))</f>
        <v/>
      </c>
      <c r="D396" s="14"/>
      <c r="E396" s="14"/>
      <c r="F396" s="15"/>
      <c r="G396" s="14"/>
      <c r="H396" s="14"/>
      <c r="I396" s="16"/>
      <c r="J396" s="16"/>
      <c r="K396" s="13" t="str">
        <f t="shared" si="12"/>
        <v/>
      </c>
      <c r="L396" s="17" t="str">
        <f>IF(B396="","",TRIM(IF(ISNA(MATCH(B396,'Registru recepții'!$B$5:$B$504,0)),"PV inexistent în registru. ",IF(AND(INDEX('Registru recepții'!$D$5:$D$504,MATCH(B396,'Registru recepții'!$B$5:$B$504,0))="De suspendare a recepției",ISNUMBER(I396),I396-INDEX('Registru recepții'!$C$5:$C$504,MATCH(B396,'Registru recepții'!$B$5:$B$504,0))&gt;90),"Termenul de remediere depășește 90 de zile de la suspendare (HG 343/2017, art. 17). ",""))&amp;IF(F396="","Alege gravitatea. ","")&amp;IF(G396="","Scrie măsura de remediere. ","")&amp;IF(NOT(ISNUMBER(I396)),"Stabilește termenul de remediere. ","")&amp;IF(K396="Termen depășit","Termenul a trecut și defectul nu e remediat. ","")))</f>
        <v/>
      </c>
      <c r="M396" s="1" t="str">
        <f t="shared" si="13"/>
        <v/>
      </c>
    </row>
    <row r="397" spans="2:13" x14ac:dyDescent="0.2">
      <c r="B397" s="12"/>
      <c r="C397" s="13" t="str">
        <f>IF(B397="","",COUNTIF($B$5:B397,B397))</f>
        <v/>
      </c>
      <c r="D397" s="14"/>
      <c r="E397" s="14"/>
      <c r="F397" s="15"/>
      <c r="G397" s="14"/>
      <c r="H397" s="14"/>
      <c r="I397" s="16"/>
      <c r="J397" s="16"/>
      <c r="K397" s="13" t="str">
        <f t="shared" si="12"/>
        <v/>
      </c>
      <c r="L397" s="17" t="str">
        <f>IF(B397="","",TRIM(IF(ISNA(MATCH(B397,'Registru recepții'!$B$5:$B$504,0)),"PV inexistent în registru. ",IF(AND(INDEX('Registru recepții'!$D$5:$D$504,MATCH(B397,'Registru recepții'!$B$5:$B$504,0))="De suspendare a recepției",ISNUMBER(I397),I397-INDEX('Registru recepții'!$C$5:$C$504,MATCH(B397,'Registru recepții'!$B$5:$B$504,0))&gt;90),"Termenul de remediere depășește 90 de zile de la suspendare (HG 343/2017, art. 17). ",""))&amp;IF(F397="","Alege gravitatea. ","")&amp;IF(G397="","Scrie măsura de remediere. ","")&amp;IF(NOT(ISNUMBER(I397)),"Stabilește termenul de remediere. ","")&amp;IF(K397="Termen depășit","Termenul a trecut și defectul nu e remediat. ","")))</f>
        <v/>
      </c>
      <c r="M397" s="1" t="str">
        <f t="shared" si="13"/>
        <v/>
      </c>
    </row>
    <row r="398" spans="2:13" x14ac:dyDescent="0.2">
      <c r="B398" s="12"/>
      <c r="C398" s="13" t="str">
        <f>IF(B398="","",COUNTIF($B$5:B398,B398))</f>
        <v/>
      </c>
      <c r="D398" s="14"/>
      <c r="E398" s="14"/>
      <c r="F398" s="15"/>
      <c r="G398" s="14"/>
      <c r="H398" s="14"/>
      <c r="I398" s="16"/>
      <c r="J398" s="16"/>
      <c r="K398" s="13" t="str">
        <f t="shared" si="12"/>
        <v/>
      </c>
      <c r="L398" s="17" t="str">
        <f>IF(B398="","",TRIM(IF(ISNA(MATCH(B398,'Registru recepții'!$B$5:$B$504,0)),"PV inexistent în registru. ",IF(AND(INDEX('Registru recepții'!$D$5:$D$504,MATCH(B398,'Registru recepții'!$B$5:$B$504,0))="De suspendare a recepției",ISNUMBER(I398),I398-INDEX('Registru recepții'!$C$5:$C$504,MATCH(B398,'Registru recepții'!$B$5:$B$504,0))&gt;90),"Termenul de remediere depășește 90 de zile de la suspendare (HG 343/2017, art. 17). ",""))&amp;IF(F398="","Alege gravitatea. ","")&amp;IF(G398="","Scrie măsura de remediere. ","")&amp;IF(NOT(ISNUMBER(I398)),"Stabilește termenul de remediere. ","")&amp;IF(K398="Termen depășit","Termenul a trecut și defectul nu e remediat. ","")))</f>
        <v/>
      </c>
      <c r="M398" s="1" t="str">
        <f t="shared" si="13"/>
        <v/>
      </c>
    </row>
    <row r="399" spans="2:13" x14ac:dyDescent="0.2">
      <c r="B399" s="12"/>
      <c r="C399" s="13" t="str">
        <f>IF(B399="","",COUNTIF($B$5:B399,B399))</f>
        <v/>
      </c>
      <c r="D399" s="14"/>
      <c r="E399" s="14"/>
      <c r="F399" s="15"/>
      <c r="G399" s="14"/>
      <c r="H399" s="14"/>
      <c r="I399" s="16"/>
      <c r="J399" s="16"/>
      <c r="K399" s="13" t="str">
        <f t="shared" si="12"/>
        <v/>
      </c>
      <c r="L399" s="17" t="str">
        <f>IF(B399="","",TRIM(IF(ISNA(MATCH(B399,'Registru recepții'!$B$5:$B$504,0)),"PV inexistent în registru. ",IF(AND(INDEX('Registru recepții'!$D$5:$D$504,MATCH(B399,'Registru recepții'!$B$5:$B$504,0))="De suspendare a recepției",ISNUMBER(I399),I399-INDEX('Registru recepții'!$C$5:$C$504,MATCH(B399,'Registru recepții'!$B$5:$B$504,0))&gt;90),"Termenul de remediere depășește 90 de zile de la suspendare (HG 343/2017, art. 17). ",""))&amp;IF(F399="","Alege gravitatea. ","")&amp;IF(G399="","Scrie măsura de remediere. ","")&amp;IF(NOT(ISNUMBER(I399)),"Stabilește termenul de remediere. ","")&amp;IF(K399="Termen depășit","Termenul a trecut și defectul nu e remediat. ","")))</f>
        <v/>
      </c>
      <c r="M399" s="1" t="str">
        <f t="shared" si="13"/>
        <v/>
      </c>
    </row>
    <row r="400" spans="2:13" x14ac:dyDescent="0.2">
      <c r="B400" s="12"/>
      <c r="C400" s="13" t="str">
        <f>IF(B400="","",COUNTIF($B$5:B400,B400))</f>
        <v/>
      </c>
      <c r="D400" s="14"/>
      <c r="E400" s="14"/>
      <c r="F400" s="15"/>
      <c r="G400" s="14"/>
      <c r="H400" s="14"/>
      <c r="I400" s="16"/>
      <c r="J400" s="16"/>
      <c r="K400" s="13" t="str">
        <f t="shared" si="12"/>
        <v/>
      </c>
      <c r="L400" s="17" t="str">
        <f>IF(B400="","",TRIM(IF(ISNA(MATCH(B400,'Registru recepții'!$B$5:$B$504,0)),"PV inexistent în registru. ",IF(AND(INDEX('Registru recepții'!$D$5:$D$504,MATCH(B400,'Registru recepții'!$B$5:$B$504,0))="De suspendare a recepției",ISNUMBER(I400),I400-INDEX('Registru recepții'!$C$5:$C$504,MATCH(B400,'Registru recepții'!$B$5:$B$504,0))&gt;90),"Termenul de remediere depășește 90 de zile de la suspendare (HG 343/2017, art. 17). ",""))&amp;IF(F400="","Alege gravitatea. ","")&amp;IF(G400="","Scrie măsura de remediere. ","")&amp;IF(NOT(ISNUMBER(I400)),"Stabilește termenul de remediere. ","")&amp;IF(K400="Termen depășit","Termenul a trecut și defectul nu e remediat. ","")))</f>
        <v/>
      </c>
      <c r="M400" s="1" t="str">
        <f t="shared" si="13"/>
        <v/>
      </c>
    </row>
    <row r="401" spans="2:13" x14ac:dyDescent="0.2">
      <c r="B401" s="12"/>
      <c r="C401" s="13" t="str">
        <f>IF(B401="","",COUNTIF($B$5:B401,B401))</f>
        <v/>
      </c>
      <c r="D401" s="14"/>
      <c r="E401" s="14"/>
      <c r="F401" s="15"/>
      <c r="G401" s="14"/>
      <c r="H401" s="14"/>
      <c r="I401" s="16"/>
      <c r="J401" s="16"/>
      <c r="K401" s="13" t="str">
        <f t="shared" si="12"/>
        <v/>
      </c>
      <c r="L401" s="17" t="str">
        <f>IF(B401="","",TRIM(IF(ISNA(MATCH(B401,'Registru recepții'!$B$5:$B$504,0)),"PV inexistent în registru. ",IF(AND(INDEX('Registru recepții'!$D$5:$D$504,MATCH(B401,'Registru recepții'!$B$5:$B$504,0))="De suspendare a recepției",ISNUMBER(I401),I401-INDEX('Registru recepții'!$C$5:$C$504,MATCH(B401,'Registru recepții'!$B$5:$B$504,0))&gt;90),"Termenul de remediere depășește 90 de zile de la suspendare (HG 343/2017, art. 17). ",""))&amp;IF(F401="","Alege gravitatea. ","")&amp;IF(G401="","Scrie măsura de remediere. ","")&amp;IF(NOT(ISNUMBER(I401)),"Stabilește termenul de remediere. ","")&amp;IF(K401="Termen depășit","Termenul a trecut și defectul nu e remediat. ","")))</f>
        <v/>
      </c>
      <c r="M401" s="1" t="str">
        <f t="shared" si="13"/>
        <v/>
      </c>
    </row>
    <row r="402" spans="2:13" x14ac:dyDescent="0.2">
      <c r="B402" s="12"/>
      <c r="C402" s="13" t="str">
        <f>IF(B402="","",COUNTIF($B$5:B402,B402))</f>
        <v/>
      </c>
      <c r="D402" s="14"/>
      <c r="E402" s="14"/>
      <c r="F402" s="15"/>
      <c r="G402" s="14"/>
      <c r="H402" s="14"/>
      <c r="I402" s="16"/>
      <c r="J402" s="16"/>
      <c r="K402" s="13" t="str">
        <f t="shared" si="12"/>
        <v/>
      </c>
      <c r="L402" s="17" t="str">
        <f>IF(B402="","",TRIM(IF(ISNA(MATCH(B402,'Registru recepții'!$B$5:$B$504,0)),"PV inexistent în registru. ",IF(AND(INDEX('Registru recepții'!$D$5:$D$504,MATCH(B402,'Registru recepții'!$B$5:$B$504,0))="De suspendare a recepției",ISNUMBER(I402),I402-INDEX('Registru recepții'!$C$5:$C$504,MATCH(B402,'Registru recepții'!$B$5:$B$504,0))&gt;90),"Termenul de remediere depășește 90 de zile de la suspendare (HG 343/2017, art. 17). ",""))&amp;IF(F402="","Alege gravitatea. ","")&amp;IF(G402="","Scrie măsura de remediere. ","")&amp;IF(NOT(ISNUMBER(I402)),"Stabilește termenul de remediere. ","")&amp;IF(K402="Termen depășit","Termenul a trecut și defectul nu e remediat. ","")))</f>
        <v/>
      </c>
      <c r="M402" s="1" t="str">
        <f t="shared" si="13"/>
        <v/>
      </c>
    </row>
    <row r="403" spans="2:13" x14ac:dyDescent="0.2">
      <c r="B403" s="12"/>
      <c r="C403" s="13" t="str">
        <f>IF(B403="","",COUNTIF($B$5:B403,B403))</f>
        <v/>
      </c>
      <c r="D403" s="14"/>
      <c r="E403" s="14"/>
      <c r="F403" s="15"/>
      <c r="G403" s="14"/>
      <c r="H403" s="14"/>
      <c r="I403" s="16"/>
      <c r="J403" s="16"/>
      <c r="K403" s="13" t="str">
        <f t="shared" si="12"/>
        <v/>
      </c>
      <c r="L403" s="17" t="str">
        <f>IF(B403="","",TRIM(IF(ISNA(MATCH(B403,'Registru recepții'!$B$5:$B$504,0)),"PV inexistent în registru. ",IF(AND(INDEX('Registru recepții'!$D$5:$D$504,MATCH(B403,'Registru recepții'!$B$5:$B$504,0))="De suspendare a recepției",ISNUMBER(I403),I403-INDEX('Registru recepții'!$C$5:$C$504,MATCH(B403,'Registru recepții'!$B$5:$B$504,0))&gt;90),"Termenul de remediere depășește 90 de zile de la suspendare (HG 343/2017, art. 17). ",""))&amp;IF(F403="","Alege gravitatea. ","")&amp;IF(G403="","Scrie măsura de remediere. ","")&amp;IF(NOT(ISNUMBER(I403)),"Stabilește termenul de remediere. ","")&amp;IF(K403="Termen depășit","Termenul a trecut și defectul nu e remediat. ","")))</f>
        <v/>
      </c>
      <c r="M403" s="1" t="str">
        <f t="shared" si="13"/>
        <v/>
      </c>
    </row>
    <row r="404" spans="2:13" x14ac:dyDescent="0.2">
      <c r="B404" s="12"/>
      <c r="C404" s="13" t="str">
        <f>IF(B404="","",COUNTIF($B$5:B404,B404))</f>
        <v/>
      </c>
      <c r="D404" s="14"/>
      <c r="E404" s="14"/>
      <c r="F404" s="15"/>
      <c r="G404" s="14"/>
      <c r="H404" s="14"/>
      <c r="I404" s="16"/>
      <c r="J404" s="16"/>
      <c r="K404" s="13" t="str">
        <f t="shared" si="12"/>
        <v/>
      </c>
      <c r="L404" s="17" t="str">
        <f>IF(B404="","",TRIM(IF(ISNA(MATCH(B404,'Registru recepții'!$B$5:$B$504,0)),"PV inexistent în registru. ",IF(AND(INDEX('Registru recepții'!$D$5:$D$504,MATCH(B404,'Registru recepții'!$B$5:$B$504,0))="De suspendare a recepției",ISNUMBER(I404),I404-INDEX('Registru recepții'!$C$5:$C$504,MATCH(B404,'Registru recepții'!$B$5:$B$504,0))&gt;90),"Termenul de remediere depășește 90 de zile de la suspendare (HG 343/2017, art. 17). ",""))&amp;IF(F404="","Alege gravitatea. ","")&amp;IF(G404="","Scrie măsura de remediere. ","")&amp;IF(NOT(ISNUMBER(I404)),"Stabilește termenul de remediere. ","")&amp;IF(K404="Termen depășit","Termenul a trecut și defectul nu e remediat. ","")))</f>
        <v/>
      </c>
      <c r="M404" s="1" t="str">
        <f t="shared" si="13"/>
        <v/>
      </c>
    </row>
    <row r="405" spans="2:13" x14ac:dyDescent="0.2">
      <c r="B405" s="12"/>
      <c r="C405" s="13" t="str">
        <f>IF(B405="","",COUNTIF($B$5:B405,B405))</f>
        <v/>
      </c>
      <c r="D405" s="14"/>
      <c r="E405" s="14"/>
      <c r="F405" s="15"/>
      <c r="G405" s="14"/>
      <c r="H405" s="14"/>
      <c r="I405" s="16"/>
      <c r="J405" s="16"/>
      <c r="K405" s="13" t="str">
        <f t="shared" si="12"/>
        <v/>
      </c>
      <c r="L405" s="17" t="str">
        <f>IF(B405="","",TRIM(IF(ISNA(MATCH(B405,'Registru recepții'!$B$5:$B$504,0)),"PV inexistent în registru. ",IF(AND(INDEX('Registru recepții'!$D$5:$D$504,MATCH(B405,'Registru recepții'!$B$5:$B$504,0))="De suspendare a recepției",ISNUMBER(I405),I405-INDEX('Registru recepții'!$C$5:$C$504,MATCH(B405,'Registru recepții'!$B$5:$B$504,0))&gt;90),"Termenul de remediere depășește 90 de zile de la suspendare (HG 343/2017, art. 17). ",""))&amp;IF(F405="","Alege gravitatea. ","")&amp;IF(G405="","Scrie măsura de remediere. ","")&amp;IF(NOT(ISNUMBER(I405)),"Stabilește termenul de remediere. ","")&amp;IF(K405="Termen depășit","Termenul a trecut și defectul nu e remediat. ","")))</f>
        <v/>
      </c>
      <c r="M405" s="1" t="str">
        <f t="shared" si="13"/>
        <v/>
      </c>
    </row>
    <row r="406" spans="2:13" x14ac:dyDescent="0.2">
      <c r="B406" s="12"/>
      <c r="C406" s="13" t="str">
        <f>IF(B406="","",COUNTIF($B$5:B406,B406))</f>
        <v/>
      </c>
      <c r="D406" s="14"/>
      <c r="E406" s="14"/>
      <c r="F406" s="15"/>
      <c r="G406" s="14"/>
      <c r="H406" s="14"/>
      <c r="I406" s="16"/>
      <c r="J406" s="16"/>
      <c r="K406" s="13" t="str">
        <f t="shared" si="12"/>
        <v/>
      </c>
      <c r="L406" s="17" t="str">
        <f>IF(B406="","",TRIM(IF(ISNA(MATCH(B406,'Registru recepții'!$B$5:$B$504,0)),"PV inexistent în registru. ",IF(AND(INDEX('Registru recepții'!$D$5:$D$504,MATCH(B406,'Registru recepții'!$B$5:$B$504,0))="De suspendare a recepției",ISNUMBER(I406),I406-INDEX('Registru recepții'!$C$5:$C$504,MATCH(B406,'Registru recepții'!$B$5:$B$504,0))&gt;90),"Termenul de remediere depășește 90 de zile de la suspendare (HG 343/2017, art. 17). ",""))&amp;IF(F406="","Alege gravitatea. ","")&amp;IF(G406="","Scrie măsura de remediere. ","")&amp;IF(NOT(ISNUMBER(I406)),"Stabilește termenul de remediere. ","")&amp;IF(K406="Termen depășit","Termenul a trecut și defectul nu e remediat. ","")))</f>
        <v/>
      </c>
      <c r="M406" s="1" t="str">
        <f t="shared" si="13"/>
        <v/>
      </c>
    </row>
    <row r="407" spans="2:13" x14ac:dyDescent="0.2">
      <c r="B407" s="12"/>
      <c r="C407" s="13" t="str">
        <f>IF(B407="","",COUNTIF($B$5:B407,B407))</f>
        <v/>
      </c>
      <c r="D407" s="14"/>
      <c r="E407" s="14"/>
      <c r="F407" s="15"/>
      <c r="G407" s="14"/>
      <c r="H407" s="14"/>
      <c r="I407" s="16"/>
      <c r="J407" s="16"/>
      <c r="K407" s="13" t="str">
        <f t="shared" si="12"/>
        <v/>
      </c>
      <c r="L407" s="17" t="str">
        <f>IF(B407="","",TRIM(IF(ISNA(MATCH(B407,'Registru recepții'!$B$5:$B$504,0)),"PV inexistent în registru. ",IF(AND(INDEX('Registru recepții'!$D$5:$D$504,MATCH(B407,'Registru recepții'!$B$5:$B$504,0))="De suspendare a recepției",ISNUMBER(I407),I407-INDEX('Registru recepții'!$C$5:$C$504,MATCH(B407,'Registru recepții'!$B$5:$B$504,0))&gt;90),"Termenul de remediere depășește 90 de zile de la suspendare (HG 343/2017, art. 17). ",""))&amp;IF(F407="","Alege gravitatea. ","")&amp;IF(G407="","Scrie măsura de remediere. ","")&amp;IF(NOT(ISNUMBER(I407)),"Stabilește termenul de remediere. ","")&amp;IF(K407="Termen depășit","Termenul a trecut și defectul nu e remediat. ","")))</f>
        <v/>
      </c>
      <c r="M407" s="1" t="str">
        <f t="shared" si="13"/>
        <v/>
      </c>
    </row>
    <row r="408" spans="2:13" x14ac:dyDescent="0.2">
      <c r="B408" s="12"/>
      <c r="C408" s="13" t="str">
        <f>IF(B408="","",COUNTIF($B$5:B408,B408))</f>
        <v/>
      </c>
      <c r="D408" s="14"/>
      <c r="E408" s="14"/>
      <c r="F408" s="15"/>
      <c r="G408" s="14"/>
      <c r="H408" s="14"/>
      <c r="I408" s="16"/>
      <c r="J408" s="16"/>
      <c r="K408" s="13" t="str">
        <f t="shared" si="12"/>
        <v/>
      </c>
      <c r="L408" s="17" t="str">
        <f>IF(B408="","",TRIM(IF(ISNA(MATCH(B408,'Registru recepții'!$B$5:$B$504,0)),"PV inexistent în registru. ",IF(AND(INDEX('Registru recepții'!$D$5:$D$504,MATCH(B408,'Registru recepții'!$B$5:$B$504,0))="De suspendare a recepției",ISNUMBER(I408),I408-INDEX('Registru recepții'!$C$5:$C$504,MATCH(B408,'Registru recepții'!$B$5:$B$504,0))&gt;90),"Termenul de remediere depășește 90 de zile de la suspendare (HG 343/2017, art. 17). ",""))&amp;IF(F408="","Alege gravitatea. ","")&amp;IF(G408="","Scrie măsura de remediere. ","")&amp;IF(NOT(ISNUMBER(I408)),"Stabilește termenul de remediere. ","")&amp;IF(K408="Termen depășit","Termenul a trecut și defectul nu e remediat. ","")))</f>
        <v/>
      </c>
      <c r="M408" s="1" t="str">
        <f t="shared" si="13"/>
        <v/>
      </c>
    </row>
    <row r="409" spans="2:13" x14ac:dyDescent="0.2">
      <c r="B409" s="12"/>
      <c r="C409" s="13" t="str">
        <f>IF(B409="","",COUNTIF($B$5:B409,B409))</f>
        <v/>
      </c>
      <c r="D409" s="14"/>
      <c r="E409" s="14"/>
      <c r="F409" s="15"/>
      <c r="G409" s="14"/>
      <c r="H409" s="14"/>
      <c r="I409" s="16"/>
      <c r="J409" s="16"/>
      <c r="K409" s="13" t="str">
        <f t="shared" si="12"/>
        <v/>
      </c>
      <c r="L409" s="17" t="str">
        <f>IF(B409="","",TRIM(IF(ISNA(MATCH(B409,'Registru recepții'!$B$5:$B$504,0)),"PV inexistent în registru. ",IF(AND(INDEX('Registru recepții'!$D$5:$D$504,MATCH(B409,'Registru recepții'!$B$5:$B$504,0))="De suspendare a recepției",ISNUMBER(I409),I409-INDEX('Registru recepții'!$C$5:$C$504,MATCH(B409,'Registru recepții'!$B$5:$B$504,0))&gt;90),"Termenul de remediere depășește 90 de zile de la suspendare (HG 343/2017, art. 17). ",""))&amp;IF(F409="","Alege gravitatea. ","")&amp;IF(G409="","Scrie măsura de remediere. ","")&amp;IF(NOT(ISNUMBER(I409)),"Stabilește termenul de remediere. ","")&amp;IF(K409="Termen depășit","Termenul a trecut și defectul nu e remediat. ","")))</f>
        <v/>
      </c>
      <c r="M409" s="1" t="str">
        <f t="shared" si="13"/>
        <v/>
      </c>
    </row>
    <row r="410" spans="2:13" x14ac:dyDescent="0.2">
      <c r="B410" s="12"/>
      <c r="C410" s="13" t="str">
        <f>IF(B410="","",COUNTIF($B$5:B410,B410))</f>
        <v/>
      </c>
      <c r="D410" s="14"/>
      <c r="E410" s="14"/>
      <c r="F410" s="15"/>
      <c r="G410" s="14"/>
      <c r="H410" s="14"/>
      <c r="I410" s="16"/>
      <c r="J410" s="16"/>
      <c r="K410" s="13" t="str">
        <f t="shared" si="12"/>
        <v/>
      </c>
      <c r="L410" s="17" t="str">
        <f>IF(B410="","",TRIM(IF(ISNA(MATCH(B410,'Registru recepții'!$B$5:$B$504,0)),"PV inexistent în registru. ",IF(AND(INDEX('Registru recepții'!$D$5:$D$504,MATCH(B410,'Registru recepții'!$B$5:$B$504,0))="De suspendare a recepției",ISNUMBER(I410),I410-INDEX('Registru recepții'!$C$5:$C$504,MATCH(B410,'Registru recepții'!$B$5:$B$504,0))&gt;90),"Termenul de remediere depășește 90 de zile de la suspendare (HG 343/2017, art. 17). ",""))&amp;IF(F410="","Alege gravitatea. ","")&amp;IF(G410="","Scrie măsura de remediere. ","")&amp;IF(NOT(ISNUMBER(I410)),"Stabilește termenul de remediere. ","")&amp;IF(K410="Termen depășit","Termenul a trecut și defectul nu e remediat. ","")))</f>
        <v/>
      </c>
      <c r="M410" s="1" t="str">
        <f t="shared" si="13"/>
        <v/>
      </c>
    </row>
    <row r="411" spans="2:13" x14ac:dyDescent="0.2">
      <c r="B411" s="12"/>
      <c r="C411" s="13" t="str">
        <f>IF(B411="","",COUNTIF($B$5:B411,B411))</f>
        <v/>
      </c>
      <c r="D411" s="14"/>
      <c r="E411" s="14"/>
      <c r="F411" s="15"/>
      <c r="G411" s="14"/>
      <c r="H411" s="14"/>
      <c r="I411" s="16"/>
      <c r="J411" s="16"/>
      <c r="K411" s="13" t="str">
        <f t="shared" si="12"/>
        <v/>
      </c>
      <c r="L411" s="17" t="str">
        <f>IF(B411="","",TRIM(IF(ISNA(MATCH(B411,'Registru recepții'!$B$5:$B$504,0)),"PV inexistent în registru. ",IF(AND(INDEX('Registru recepții'!$D$5:$D$504,MATCH(B411,'Registru recepții'!$B$5:$B$504,0))="De suspendare a recepției",ISNUMBER(I411),I411-INDEX('Registru recepții'!$C$5:$C$504,MATCH(B411,'Registru recepții'!$B$5:$B$504,0))&gt;90),"Termenul de remediere depășește 90 de zile de la suspendare (HG 343/2017, art. 17). ",""))&amp;IF(F411="","Alege gravitatea. ","")&amp;IF(G411="","Scrie măsura de remediere. ","")&amp;IF(NOT(ISNUMBER(I411)),"Stabilește termenul de remediere. ","")&amp;IF(K411="Termen depășit","Termenul a trecut și defectul nu e remediat. ","")))</f>
        <v/>
      </c>
      <c r="M411" s="1" t="str">
        <f t="shared" si="13"/>
        <v/>
      </c>
    </row>
    <row r="412" spans="2:13" x14ac:dyDescent="0.2">
      <c r="B412" s="12"/>
      <c r="C412" s="13" t="str">
        <f>IF(B412="","",COUNTIF($B$5:B412,B412))</f>
        <v/>
      </c>
      <c r="D412" s="14"/>
      <c r="E412" s="14"/>
      <c r="F412" s="15"/>
      <c r="G412" s="14"/>
      <c r="H412" s="14"/>
      <c r="I412" s="16"/>
      <c r="J412" s="16"/>
      <c r="K412" s="13" t="str">
        <f t="shared" si="12"/>
        <v/>
      </c>
      <c r="L412" s="17" t="str">
        <f>IF(B412="","",TRIM(IF(ISNA(MATCH(B412,'Registru recepții'!$B$5:$B$504,0)),"PV inexistent în registru. ",IF(AND(INDEX('Registru recepții'!$D$5:$D$504,MATCH(B412,'Registru recepții'!$B$5:$B$504,0))="De suspendare a recepției",ISNUMBER(I412),I412-INDEX('Registru recepții'!$C$5:$C$504,MATCH(B412,'Registru recepții'!$B$5:$B$504,0))&gt;90),"Termenul de remediere depășește 90 de zile de la suspendare (HG 343/2017, art. 17). ",""))&amp;IF(F412="","Alege gravitatea. ","")&amp;IF(G412="","Scrie măsura de remediere. ","")&amp;IF(NOT(ISNUMBER(I412)),"Stabilește termenul de remediere. ","")&amp;IF(K412="Termen depășit","Termenul a trecut și defectul nu e remediat. ","")))</f>
        <v/>
      </c>
      <c r="M412" s="1" t="str">
        <f t="shared" si="13"/>
        <v/>
      </c>
    </row>
    <row r="413" spans="2:13" x14ac:dyDescent="0.2">
      <c r="B413" s="12"/>
      <c r="C413" s="13" t="str">
        <f>IF(B413="","",COUNTIF($B$5:B413,B413))</f>
        <v/>
      </c>
      <c r="D413" s="14"/>
      <c r="E413" s="14"/>
      <c r="F413" s="15"/>
      <c r="G413" s="14"/>
      <c r="H413" s="14"/>
      <c r="I413" s="16"/>
      <c r="J413" s="16"/>
      <c r="K413" s="13" t="str">
        <f t="shared" si="12"/>
        <v/>
      </c>
      <c r="L413" s="17" t="str">
        <f>IF(B413="","",TRIM(IF(ISNA(MATCH(B413,'Registru recepții'!$B$5:$B$504,0)),"PV inexistent în registru. ",IF(AND(INDEX('Registru recepții'!$D$5:$D$504,MATCH(B413,'Registru recepții'!$B$5:$B$504,0))="De suspendare a recepției",ISNUMBER(I413),I413-INDEX('Registru recepții'!$C$5:$C$504,MATCH(B413,'Registru recepții'!$B$5:$B$504,0))&gt;90),"Termenul de remediere depășește 90 de zile de la suspendare (HG 343/2017, art. 17). ",""))&amp;IF(F413="","Alege gravitatea. ","")&amp;IF(G413="","Scrie măsura de remediere. ","")&amp;IF(NOT(ISNUMBER(I413)),"Stabilește termenul de remediere. ","")&amp;IF(K413="Termen depășit","Termenul a trecut și defectul nu e remediat. ","")))</f>
        <v/>
      </c>
      <c r="M413" s="1" t="str">
        <f t="shared" si="13"/>
        <v/>
      </c>
    </row>
    <row r="414" spans="2:13" x14ac:dyDescent="0.2">
      <c r="B414" s="12"/>
      <c r="C414" s="13" t="str">
        <f>IF(B414="","",COUNTIF($B$5:B414,B414))</f>
        <v/>
      </c>
      <c r="D414" s="14"/>
      <c r="E414" s="14"/>
      <c r="F414" s="15"/>
      <c r="G414" s="14"/>
      <c r="H414" s="14"/>
      <c r="I414" s="16"/>
      <c r="J414" s="16"/>
      <c r="K414" s="13" t="str">
        <f t="shared" si="12"/>
        <v/>
      </c>
      <c r="L414" s="17" t="str">
        <f>IF(B414="","",TRIM(IF(ISNA(MATCH(B414,'Registru recepții'!$B$5:$B$504,0)),"PV inexistent în registru. ",IF(AND(INDEX('Registru recepții'!$D$5:$D$504,MATCH(B414,'Registru recepții'!$B$5:$B$504,0))="De suspendare a recepției",ISNUMBER(I414),I414-INDEX('Registru recepții'!$C$5:$C$504,MATCH(B414,'Registru recepții'!$B$5:$B$504,0))&gt;90),"Termenul de remediere depășește 90 de zile de la suspendare (HG 343/2017, art. 17). ",""))&amp;IF(F414="","Alege gravitatea. ","")&amp;IF(G414="","Scrie măsura de remediere. ","")&amp;IF(NOT(ISNUMBER(I414)),"Stabilește termenul de remediere. ","")&amp;IF(K414="Termen depășit","Termenul a trecut și defectul nu e remediat. ","")))</f>
        <v/>
      </c>
      <c r="M414" s="1" t="str">
        <f t="shared" si="13"/>
        <v/>
      </c>
    </row>
    <row r="415" spans="2:13" x14ac:dyDescent="0.2">
      <c r="B415" s="12"/>
      <c r="C415" s="13" t="str">
        <f>IF(B415="","",COUNTIF($B$5:B415,B415))</f>
        <v/>
      </c>
      <c r="D415" s="14"/>
      <c r="E415" s="14"/>
      <c r="F415" s="15"/>
      <c r="G415" s="14"/>
      <c r="H415" s="14"/>
      <c r="I415" s="16"/>
      <c r="J415" s="16"/>
      <c r="K415" s="13" t="str">
        <f t="shared" si="12"/>
        <v/>
      </c>
      <c r="L415" s="17" t="str">
        <f>IF(B415="","",TRIM(IF(ISNA(MATCH(B415,'Registru recepții'!$B$5:$B$504,0)),"PV inexistent în registru. ",IF(AND(INDEX('Registru recepții'!$D$5:$D$504,MATCH(B415,'Registru recepții'!$B$5:$B$504,0))="De suspendare a recepției",ISNUMBER(I415),I415-INDEX('Registru recepții'!$C$5:$C$504,MATCH(B415,'Registru recepții'!$B$5:$B$504,0))&gt;90),"Termenul de remediere depășește 90 de zile de la suspendare (HG 343/2017, art. 17). ",""))&amp;IF(F415="","Alege gravitatea. ","")&amp;IF(G415="","Scrie măsura de remediere. ","")&amp;IF(NOT(ISNUMBER(I415)),"Stabilește termenul de remediere. ","")&amp;IF(K415="Termen depășit","Termenul a trecut și defectul nu e remediat. ","")))</f>
        <v/>
      </c>
      <c r="M415" s="1" t="str">
        <f t="shared" si="13"/>
        <v/>
      </c>
    </row>
    <row r="416" spans="2:13" x14ac:dyDescent="0.2">
      <c r="B416" s="12"/>
      <c r="C416" s="13" t="str">
        <f>IF(B416="","",COUNTIF($B$5:B416,B416))</f>
        <v/>
      </c>
      <c r="D416" s="14"/>
      <c r="E416" s="14"/>
      <c r="F416" s="15"/>
      <c r="G416" s="14"/>
      <c r="H416" s="14"/>
      <c r="I416" s="16"/>
      <c r="J416" s="16"/>
      <c r="K416" s="13" t="str">
        <f t="shared" si="12"/>
        <v/>
      </c>
      <c r="L416" s="17" t="str">
        <f>IF(B416="","",TRIM(IF(ISNA(MATCH(B416,'Registru recepții'!$B$5:$B$504,0)),"PV inexistent în registru. ",IF(AND(INDEX('Registru recepții'!$D$5:$D$504,MATCH(B416,'Registru recepții'!$B$5:$B$504,0))="De suspendare a recepției",ISNUMBER(I416),I416-INDEX('Registru recepții'!$C$5:$C$504,MATCH(B416,'Registru recepții'!$B$5:$B$504,0))&gt;90),"Termenul de remediere depășește 90 de zile de la suspendare (HG 343/2017, art. 17). ",""))&amp;IF(F416="","Alege gravitatea. ","")&amp;IF(G416="","Scrie măsura de remediere. ","")&amp;IF(NOT(ISNUMBER(I416)),"Stabilește termenul de remediere. ","")&amp;IF(K416="Termen depășit","Termenul a trecut și defectul nu e remediat. ","")))</f>
        <v/>
      </c>
      <c r="M416" s="1" t="str">
        <f t="shared" si="13"/>
        <v/>
      </c>
    </row>
    <row r="417" spans="2:13" x14ac:dyDescent="0.2">
      <c r="B417" s="12"/>
      <c r="C417" s="13" t="str">
        <f>IF(B417="","",COUNTIF($B$5:B417,B417))</f>
        <v/>
      </c>
      <c r="D417" s="14"/>
      <c r="E417" s="14"/>
      <c r="F417" s="15"/>
      <c r="G417" s="14"/>
      <c r="H417" s="14"/>
      <c r="I417" s="16"/>
      <c r="J417" s="16"/>
      <c r="K417" s="13" t="str">
        <f t="shared" si="12"/>
        <v/>
      </c>
      <c r="L417" s="17" t="str">
        <f>IF(B417="","",TRIM(IF(ISNA(MATCH(B417,'Registru recepții'!$B$5:$B$504,0)),"PV inexistent în registru. ",IF(AND(INDEX('Registru recepții'!$D$5:$D$504,MATCH(B417,'Registru recepții'!$B$5:$B$504,0))="De suspendare a recepției",ISNUMBER(I417),I417-INDEX('Registru recepții'!$C$5:$C$504,MATCH(B417,'Registru recepții'!$B$5:$B$504,0))&gt;90),"Termenul de remediere depășește 90 de zile de la suspendare (HG 343/2017, art. 17). ",""))&amp;IF(F417="","Alege gravitatea. ","")&amp;IF(G417="","Scrie măsura de remediere. ","")&amp;IF(NOT(ISNUMBER(I417)),"Stabilește termenul de remediere. ","")&amp;IF(K417="Termen depășit","Termenul a trecut și defectul nu e remediat. ","")))</f>
        <v/>
      </c>
      <c r="M417" s="1" t="str">
        <f t="shared" si="13"/>
        <v/>
      </c>
    </row>
    <row r="418" spans="2:13" x14ac:dyDescent="0.2">
      <c r="B418" s="12"/>
      <c r="C418" s="13" t="str">
        <f>IF(B418="","",COUNTIF($B$5:B418,B418))</f>
        <v/>
      </c>
      <c r="D418" s="14"/>
      <c r="E418" s="14"/>
      <c r="F418" s="15"/>
      <c r="G418" s="14"/>
      <c r="H418" s="14"/>
      <c r="I418" s="16"/>
      <c r="J418" s="16"/>
      <c r="K418" s="13" t="str">
        <f t="shared" si="12"/>
        <v/>
      </c>
      <c r="L418" s="17" t="str">
        <f>IF(B418="","",TRIM(IF(ISNA(MATCH(B418,'Registru recepții'!$B$5:$B$504,0)),"PV inexistent în registru. ",IF(AND(INDEX('Registru recepții'!$D$5:$D$504,MATCH(B418,'Registru recepții'!$B$5:$B$504,0))="De suspendare a recepției",ISNUMBER(I418),I418-INDEX('Registru recepții'!$C$5:$C$504,MATCH(B418,'Registru recepții'!$B$5:$B$504,0))&gt;90),"Termenul de remediere depășește 90 de zile de la suspendare (HG 343/2017, art. 17). ",""))&amp;IF(F418="","Alege gravitatea. ","")&amp;IF(G418="","Scrie măsura de remediere. ","")&amp;IF(NOT(ISNUMBER(I418)),"Stabilește termenul de remediere. ","")&amp;IF(K418="Termen depășit","Termenul a trecut și defectul nu e remediat. ","")))</f>
        <v/>
      </c>
      <c r="M418" s="1" t="str">
        <f t="shared" si="13"/>
        <v/>
      </c>
    </row>
    <row r="419" spans="2:13" x14ac:dyDescent="0.2">
      <c r="B419" s="12"/>
      <c r="C419" s="13" t="str">
        <f>IF(B419="","",COUNTIF($B$5:B419,B419))</f>
        <v/>
      </c>
      <c r="D419" s="14"/>
      <c r="E419" s="14"/>
      <c r="F419" s="15"/>
      <c r="G419" s="14"/>
      <c r="H419" s="14"/>
      <c r="I419" s="16"/>
      <c r="J419" s="16"/>
      <c r="K419" s="13" t="str">
        <f t="shared" si="12"/>
        <v/>
      </c>
      <c r="L419" s="17" t="str">
        <f>IF(B419="","",TRIM(IF(ISNA(MATCH(B419,'Registru recepții'!$B$5:$B$504,0)),"PV inexistent în registru. ",IF(AND(INDEX('Registru recepții'!$D$5:$D$504,MATCH(B419,'Registru recepții'!$B$5:$B$504,0))="De suspendare a recepției",ISNUMBER(I419),I419-INDEX('Registru recepții'!$C$5:$C$504,MATCH(B419,'Registru recepții'!$B$5:$B$504,0))&gt;90),"Termenul de remediere depășește 90 de zile de la suspendare (HG 343/2017, art. 17). ",""))&amp;IF(F419="","Alege gravitatea. ","")&amp;IF(G419="","Scrie măsura de remediere. ","")&amp;IF(NOT(ISNUMBER(I419)),"Stabilește termenul de remediere. ","")&amp;IF(K419="Termen depășit","Termenul a trecut și defectul nu e remediat. ","")))</f>
        <v/>
      </c>
      <c r="M419" s="1" t="str">
        <f t="shared" si="13"/>
        <v/>
      </c>
    </row>
    <row r="420" spans="2:13" x14ac:dyDescent="0.2">
      <c r="B420" s="12"/>
      <c r="C420" s="13" t="str">
        <f>IF(B420="","",COUNTIF($B$5:B420,B420))</f>
        <v/>
      </c>
      <c r="D420" s="14"/>
      <c r="E420" s="14"/>
      <c r="F420" s="15"/>
      <c r="G420" s="14"/>
      <c r="H420" s="14"/>
      <c r="I420" s="16"/>
      <c r="J420" s="16"/>
      <c r="K420" s="13" t="str">
        <f t="shared" si="12"/>
        <v/>
      </c>
      <c r="L420" s="17" t="str">
        <f>IF(B420="","",TRIM(IF(ISNA(MATCH(B420,'Registru recepții'!$B$5:$B$504,0)),"PV inexistent în registru. ",IF(AND(INDEX('Registru recepții'!$D$5:$D$504,MATCH(B420,'Registru recepții'!$B$5:$B$504,0))="De suspendare a recepției",ISNUMBER(I420),I420-INDEX('Registru recepții'!$C$5:$C$504,MATCH(B420,'Registru recepții'!$B$5:$B$504,0))&gt;90),"Termenul de remediere depășește 90 de zile de la suspendare (HG 343/2017, art. 17). ",""))&amp;IF(F420="","Alege gravitatea. ","")&amp;IF(G420="","Scrie măsura de remediere. ","")&amp;IF(NOT(ISNUMBER(I420)),"Stabilește termenul de remediere. ","")&amp;IF(K420="Termen depășit","Termenul a trecut și defectul nu e remediat. ","")))</f>
        <v/>
      </c>
      <c r="M420" s="1" t="str">
        <f t="shared" si="13"/>
        <v/>
      </c>
    </row>
    <row r="421" spans="2:13" x14ac:dyDescent="0.2">
      <c r="B421" s="12"/>
      <c r="C421" s="13" t="str">
        <f>IF(B421="","",COUNTIF($B$5:B421,B421))</f>
        <v/>
      </c>
      <c r="D421" s="14"/>
      <c r="E421" s="14"/>
      <c r="F421" s="15"/>
      <c r="G421" s="14"/>
      <c r="H421" s="14"/>
      <c r="I421" s="16"/>
      <c r="J421" s="16"/>
      <c r="K421" s="13" t="str">
        <f t="shared" si="12"/>
        <v/>
      </c>
      <c r="L421" s="17" t="str">
        <f>IF(B421="","",TRIM(IF(ISNA(MATCH(B421,'Registru recepții'!$B$5:$B$504,0)),"PV inexistent în registru. ",IF(AND(INDEX('Registru recepții'!$D$5:$D$504,MATCH(B421,'Registru recepții'!$B$5:$B$504,0))="De suspendare a recepției",ISNUMBER(I421),I421-INDEX('Registru recepții'!$C$5:$C$504,MATCH(B421,'Registru recepții'!$B$5:$B$504,0))&gt;90),"Termenul de remediere depășește 90 de zile de la suspendare (HG 343/2017, art. 17). ",""))&amp;IF(F421="","Alege gravitatea. ","")&amp;IF(G421="","Scrie măsura de remediere. ","")&amp;IF(NOT(ISNUMBER(I421)),"Stabilește termenul de remediere. ","")&amp;IF(K421="Termen depășit","Termenul a trecut și defectul nu e remediat. ","")))</f>
        <v/>
      </c>
      <c r="M421" s="1" t="str">
        <f t="shared" si="13"/>
        <v/>
      </c>
    </row>
    <row r="422" spans="2:13" x14ac:dyDescent="0.2">
      <c r="B422" s="12"/>
      <c r="C422" s="13" t="str">
        <f>IF(B422="","",COUNTIF($B$5:B422,B422))</f>
        <v/>
      </c>
      <c r="D422" s="14"/>
      <c r="E422" s="14"/>
      <c r="F422" s="15"/>
      <c r="G422" s="14"/>
      <c r="H422" s="14"/>
      <c r="I422" s="16"/>
      <c r="J422" s="16"/>
      <c r="K422" s="13" t="str">
        <f t="shared" si="12"/>
        <v/>
      </c>
      <c r="L422" s="17" t="str">
        <f>IF(B422="","",TRIM(IF(ISNA(MATCH(B422,'Registru recepții'!$B$5:$B$504,0)),"PV inexistent în registru. ",IF(AND(INDEX('Registru recepții'!$D$5:$D$504,MATCH(B422,'Registru recepții'!$B$5:$B$504,0))="De suspendare a recepției",ISNUMBER(I422),I422-INDEX('Registru recepții'!$C$5:$C$504,MATCH(B422,'Registru recepții'!$B$5:$B$504,0))&gt;90),"Termenul de remediere depășește 90 de zile de la suspendare (HG 343/2017, art. 17). ",""))&amp;IF(F422="","Alege gravitatea. ","")&amp;IF(G422="","Scrie măsura de remediere. ","")&amp;IF(NOT(ISNUMBER(I422)),"Stabilește termenul de remediere. ","")&amp;IF(K422="Termen depășit","Termenul a trecut și defectul nu e remediat. ","")))</f>
        <v/>
      </c>
      <c r="M422" s="1" t="str">
        <f t="shared" si="13"/>
        <v/>
      </c>
    </row>
    <row r="423" spans="2:13" x14ac:dyDescent="0.2">
      <c r="B423" s="12"/>
      <c r="C423" s="13" t="str">
        <f>IF(B423="","",COUNTIF($B$5:B423,B423))</f>
        <v/>
      </c>
      <c r="D423" s="14"/>
      <c r="E423" s="14"/>
      <c r="F423" s="15"/>
      <c r="G423" s="14"/>
      <c r="H423" s="14"/>
      <c r="I423" s="16"/>
      <c r="J423" s="16"/>
      <c r="K423" s="13" t="str">
        <f t="shared" si="12"/>
        <v/>
      </c>
      <c r="L423" s="17" t="str">
        <f>IF(B423="","",TRIM(IF(ISNA(MATCH(B423,'Registru recepții'!$B$5:$B$504,0)),"PV inexistent în registru. ",IF(AND(INDEX('Registru recepții'!$D$5:$D$504,MATCH(B423,'Registru recepții'!$B$5:$B$504,0))="De suspendare a recepției",ISNUMBER(I423),I423-INDEX('Registru recepții'!$C$5:$C$504,MATCH(B423,'Registru recepții'!$B$5:$B$504,0))&gt;90),"Termenul de remediere depășește 90 de zile de la suspendare (HG 343/2017, art. 17). ",""))&amp;IF(F423="","Alege gravitatea. ","")&amp;IF(G423="","Scrie măsura de remediere. ","")&amp;IF(NOT(ISNUMBER(I423)),"Stabilește termenul de remediere. ","")&amp;IF(K423="Termen depășit","Termenul a trecut și defectul nu e remediat. ","")))</f>
        <v/>
      </c>
      <c r="M423" s="1" t="str">
        <f t="shared" si="13"/>
        <v/>
      </c>
    </row>
    <row r="424" spans="2:13" x14ac:dyDescent="0.2">
      <c r="B424" s="12"/>
      <c r="C424" s="13" t="str">
        <f>IF(B424="","",COUNTIF($B$5:B424,B424))</f>
        <v/>
      </c>
      <c r="D424" s="14"/>
      <c r="E424" s="14"/>
      <c r="F424" s="15"/>
      <c r="G424" s="14"/>
      <c r="H424" s="14"/>
      <c r="I424" s="16"/>
      <c r="J424" s="16"/>
      <c r="K424" s="13" t="str">
        <f t="shared" si="12"/>
        <v/>
      </c>
      <c r="L424" s="17" t="str">
        <f>IF(B424="","",TRIM(IF(ISNA(MATCH(B424,'Registru recepții'!$B$5:$B$504,0)),"PV inexistent în registru. ",IF(AND(INDEX('Registru recepții'!$D$5:$D$504,MATCH(B424,'Registru recepții'!$B$5:$B$504,0))="De suspendare a recepției",ISNUMBER(I424),I424-INDEX('Registru recepții'!$C$5:$C$504,MATCH(B424,'Registru recepții'!$B$5:$B$504,0))&gt;90),"Termenul de remediere depășește 90 de zile de la suspendare (HG 343/2017, art. 17). ",""))&amp;IF(F424="","Alege gravitatea. ","")&amp;IF(G424="","Scrie măsura de remediere. ","")&amp;IF(NOT(ISNUMBER(I424)),"Stabilește termenul de remediere. ","")&amp;IF(K424="Termen depășit","Termenul a trecut și defectul nu e remediat. ","")))</f>
        <v/>
      </c>
      <c r="M424" s="1" t="str">
        <f t="shared" si="13"/>
        <v/>
      </c>
    </row>
    <row r="425" spans="2:13" x14ac:dyDescent="0.2">
      <c r="B425" s="12"/>
      <c r="C425" s="13" t="str">
        <f>IF(B425="","",COUNTIF($B$5:B425,B425))</f>
        <v/>
      </c>
      <c r="D425" s="14"/>
      <c r="E425" s="14"/>
      <c r="F425" s="15"/>
      <c r="G425" s="14"/>
      <c r="H425" s="14"/>
      <c r="I425" s="16"/>
      <c r="J425" s="16"/>
      <c r="K425" s="13" t="str">
        <f t="shared" si="12"/>
        <v/>
      </c>
      <c r="L425" s="17" t="str">
        <f>IF(B425="","",TRIM(IF(ISNA(MATCH(B425,'Registru recepții'!$B$5:$B$504,0)),"PV inexistent în registru. ",IF(AND(INDEX('Registru recepții'!$D$5:$D$504,MATCH(B425,'Registru recepții'!$B$5:$B$504,0))="De suspendare a recepției",ISNUMBER(I425),I425-INDEX('Registru recepții'!$C$5:$C$504,MATCH(B425,'Registru recepții'!$B$5:$B$504,0))&gt;90),"Termenul de remediere depășește 90 de zile de la suspendare (HG 343/2017, art. 17). ",""))&amp;IF(F425="","Alege gravitatea. ","")&amp;IF(G425="","Scrie măsura de remediere. ","")&amp;IF(NOT(ISNUMBER(I425)),"Stabilește termenul de remediere. ","")&amp;IF(K425="Termen depășit","Termenul a trecut și defectul nu e remediat. ","")))</f>
        <v/>
      </c>
      <c r="M425" s="1" t="str">
        <f t="shared" si="13"/>
        <v/>
      </c>
    </row>
    <row r="426" spans="2:13" x14ac:dyDescent="0.2">
      <c r="B426" s="12"/>
      <c r="C426" s="13" t="str">
        <f>IF(B426="","",COUNTIF($B$5:B426,B426))</f>
        <v/>
      </c>
      <c r="D426" s="14"/>
      <c r="E426" s="14"/>
      <c r="F426" s="15"/>
      <c r="G426" s="14"/>
      <c r="H426" s="14"/>
      <c r="I426" s="16"/>
      <c r="J426" s="16"/>
      <c r="K426" s="13" t="str">
        <f t="shared" si="12"/>
        <v/>
      </c>
      <c r="L426" s="17" t="str">
        <f>IF(B426="","",TRIM(IF(ISNA(MATCH(B426,'Registru recepții'!$B$5:$B$504,0)),"PV inexistent în registru. ",IF(AND(INDEX('Registru recepții'!$D$5:$D$504,MATCH(B426,'Registru recepții'!$B$5:$B$504,0))="De suspendare a recepției",ISNUMBER(I426),I426-INDEX('Registru recepții'!$C$5:$C$504,MATCH(B426,'Registru recepții'!$B$5:$B$504,0))&gt;90),"Termenul de remediere depășește 90 de zile de la suspendare (HG 343/2017, art. 17). ",""))&amp;IF(F426="","Alege gravitatea. ","")&amp;IF(G426="","Scrie măsura de remediere. ","")&amp;IF(NOT(ISNUMBER(I426)),"Stabilește termenul de remediere. ","")&amp;IF(K426="Termen depășit","Termenul a trecut și defectul nu e remediat. ","")))</f>
        <v/>
      </c>
      <c r="M426" s="1" t="str">
        <f t="shared" si="13"/>
        <v/>
      </c>
    </row>
    <row r="427" spans="2:13" x14ac:dyDescent="0.2">
      <c r="B427" s="12"/>
      <c r="C427" s="13" t="str">
        <f>IF(B427="","",COUNTIF($B$5:B427,B427))</f>
        <v/>
      </c>
      <c r="D427" s="14"/>
      <c r="E427" s="14"/>
      <c r="F427" s="15"/>
      <c r="G427" s="14"/>
      <c r="H427" s="14"/>
      <c r="I427" s="16"/>
      <c r="J427" s="16"/>
      <c r="K427" s="13" t="str">
        <f t="shared" si="12"/>
        <v/>
      </c>
      <c r="L427" s="17" t="str">
        <f>IF(B427="","",TRIM(IF(ISNA(MATCH(B427,'Registru recepții'!$B$5:$B$504,0)),"PV inexistent în registru. ",IF(AND(INDEX('Registru recepții'!$D$5:$D$504,MATCH(B427,'Registru recepții'!$B$5:$B$504,0))="De suspendare a recepției",ISNUMBER(I427),I427-INDEX('Registru recepții'!$C$5:$C$504,MATCH(B427,'Registru recepții'!$B$5:$B$504,0))&gt;90),"Termenul de remediere depășește 90 de zile de la suspendare (HG 343/2017, art. 17). ",""))&amp;IF(F427="","Alege gravitatea. ","")&amp;IF(G427="","Scrie măsura de remediere. ","")&amp;IF(NOT(ISNUMBER(I427)),"Stabilește termenul de remediere. ","")&amp;IF(K427="Termen depășit","Termenul a trecut și defectul nu e remediat. ","")))</f>
        <v/>
      </c>
      <c r="M427" s="1" t="str">
        <f t="shared" si="13"/>
        <v/>
      </c>
    </row>
    <row r="428" spans="2:13" x14ac:dyDescent="0.2">
      <c r="B428" s="12"/>
      <c r="C428" s="13" t="str">
        <f>IF(B428="","",COUNTIF($B$5:B428,B428))</f>
        <v/>
      </c>
      <c r="D428" s="14"/>
      <c r="E428" s="14"/>
      <c r="F428" s="15"/>
      <c r="G428" s="14"/>
      <c r="H428" s="14"/>
      <c r="I428" s="16"/>
      <c r="J428" s="16"/>
      <c r="K428" s="13" t="str">
        <f t="shared" si="12"/>
        <v/>
      </c>
      <c r="L428" s="17" t="str">
        <f>IF(B428="","",TRIM(IF(ISNA(MATCH(B428,'Registru recepții'!$B$5:$B$504,0)),"PV inexistent în registru. ",IF(AND(INDEX('Registru recepții'!$D$5:$D$504,MATCH(B428,'Registru recepții'!$B$5:$B$504,0))="De suspendare a recepției",ISNUMBER(I428),I428-INDEX('Registru recepții'!$C$5:$C$504,MATCH(B428,'Registru recepții'!$B$5:$B$504,0))&gt;90),"Termenul de remediere depășește 90 de zile de la suspendare (HG 343/2017, art. 17). ",""))&amp;IF(F428="","Alege gravitatea. ","")&amp;IF(G428="","Scrie măsura de remediere. ","")&amp;IF(NOT(ISNUMBER(I428)),"Stabilește termenul de remediere. ","")&amp;IF(K428="Termen depășit","Termenul a trecut și defectul nu e remediat. ","")))</f>
        <v/>
      </c>
      <c r="M428" s="1" t="str">
        <f t="shared" si="13"/>
        <v/>
      </c>
    </row>
    <row r="429" spans="2:13" x14ac:dyDescent="0.2">
      <c r="B429" s="12"/>
      <c r="C429" s="13" t="str">
        <f>IF(B429="","",COUNTIF($B$5:B429,B429))</f>
        <v/>
      </c>
      <c r="D429" s="14"/>
      <c r="E429" s="14"/>
      <c r="F429" s="15"/>
      <c r="G429" s="14"/>
      <c r="H429" s="14"/>
      <c r="I429" s="16"/>
      <c r="J429" s="16"/>
      <c r="K429" s="13" t="str">
        <f t="shared" si="12"/>
        <v/>
      </c>
      <c r="L429" s="17" t="str">
        <f>IF(B429="","",TRIM(IF(ISNA(MATCH(B429,'Registru recepții'!$B$5:$B$504,0)),"PV inexistent în registru. ",IF(AND(INDEX('Registru recepții'!$D$5:$D$504,MATCH(B429,'Registru recepții'!$B$5:$B$504,0))="De suspendare a recepției",ISNUMBER(I429),I429-INDEX('Registru recepții'!$C$5:$C$504,MATCH(B429,'Registru recepții'!$B$5:$B$504,0))&gt;90),"Termenul de remediere depășește 90 de zile de la suspendare (HG 343/2017, art. 17). ",""))&amp;IF(F429="","Alege gravitatea. ","")&amp;IF(G429="","Scrie măsura de remediere. ","")&amp;IF(NOT(ISNUMBER(I429)),"Stabilește termenul de remediere. ","")&amp;IF(K429="Termen depășit","Termenul a trecut și defectul nu e remediat. ","")))</f>
        <v/>
      </c>
      <c r="M429" s="1" t="str">
        <f t="shared" si="13"/>
        <v/>
      </c>
    </row>
    <row r="430" spans="2:13" x14ac:dyDescent="0.2">
      <c r="B430" s="12"/>
      <c r="C430" s="13" t="str">
        <f>IF(B430="","",COUNTIF($B$5:B430,B430))</f>
        <v/>
      </c>
      <c r="D430" s="14"/>
      <c r="E430" s="14"/>
      <c r="F430" s="15"/>
      <c r="G430" s="14"/>
      <c r="H430" s="14"/>
      <c r="I430" s="16"/>
      <c r="J430" s="16"/>
      <c r="K430" s="13" t="str">
        <f t="shared" si="12"/>
        <v/>
      </c>
      <c r="L430" s="17" t="str">
        <f>IF(B430="","",TRIM(IF(ISNA(MATCH(B430,'Registru recepții'!$B$5:$B$504,0)),"PV inexistent în registru. ",IF(AND(INDEX('Registru recepții'!$D$5:$D$504,MATCH(B430,'Registru recepții'!$B$5:$B$504,0))="De suspendare a recepției",ISNUMBER(I430),I430-INDEX('Registru recepții'!$C$5:$C$504,MATCH(B430,'Registru recepții'!$B$5:$B$504,0))&gt;90),"Termenul de remediere depășește 90 de zile de la suspendare (HG 343/2017, art. 17). ",""))&amp;IF(F430="","Alege gravitatea. ","")&amp;IF(G430="","Scrie măsura de remediere. ","")&amp;IF(NOT(ISNUMBER(I430)),"Stabilește termenul de remediere. ","")&amp;IF(K430="Termen depășit","Termenul a trecut și defectul nu e remediat. ","")))</f>
        <v/>
      </c>
      <c r="M430" s="1" t="str">
        <f t="shared" si="13"/>
        <v/>
      </c>
    </row>
    <row r="431" spans="2:13" x14ac:dyDescent="0.2">
      <c r="B431" s="12"/>
      <c r="C431" s="13" t="str">
        <f>IF(B431="","",COUNTIF($B$5:B431,B431))</f>
        <v/>
      </c>
      <c r="D431" s="14"/>
      <c r="E431" s="14"/>
      <c r="F431" s="15"/>
      <c r="G431" s="14"/>
      <c r="H431" s="14"/>
      <c r="I431" s="16"/>
      <c r="J431" s="16"/>
      <c r="K431" s="13" t="str">
        <f t="shared" si="12"/>
        <v/>
      </c>
      <c r="L431" s="17" t="str">
        <f>IF(B431="","",TRIM(IF(ISNA(MATCH(B431,'Registru recepții'!$B$5:$B$504,0)),"PV inexistent în registru. ",IF(AND(INDEX('Registru recepții'!$D$5:$D$504,MATCH(B431,'Registru recepții'!$B$5:$B$504,0))="De suspendare a recepției",ISNUMBER(I431),I431-INDEX('Registru recepții'!$C$5:$C$504,MATCH(B431,'Registru recepții'!$B$5:$B$504,0))&gt;90),"Termenul de remediere depășește 90 de zile de la suspendare (HG 343/2017, art. 17). ",""))&amp;IF(F431="","Alege gravitatea. ","")&amp;IF(G431="","Scrie măsura de remediere. ","")&amp;IF(NOT(ISNUMBER(I431)),"Stabilește termenul de remediere. ","")&amp;IF(K431="Termen depășit","Termenul a trecut și defectul nu e remediat. ","")))</f>
        <v/>
      </c>
      <c r="M431" s="1" t="str">
        <f t="shared" si="13"/>
        <v/>
      </c>
    </row>
    <row r="432" spans="2:13" x14ac:dyDescent="0.2">
      <c r="B432" s="12"/>
      <c r="C432" s="13" t="str">
        <f>IF(B432="","",COUNTIF($B$5:B432,B432))</f>
        <v/>
      </c>
      <c r="D432" s="14"/>
      <c r="E432" s="14"/>
      <c r="F432" s="15"/>
      <c r="G432" s="14"/>
      <c r="H432" s="14"/>
      <c r="I432" s="16"/>
      <c r="J432" s="16"/>
      <c r="K432" s="13" t="str">
        <f t="shared" si="12"/>
        <v/>
      </c>
      <c r="L432" s="17" t="str">
        <f>IF(B432="","",TRIM(IF(ISNA(MATCH(B432,'Registru recepții'!$B$5:$B$504,0)),"PV inexistent în registru. ",IF(AND(INDEX('Registru recepții'!$D$5:$D$504,MATCH(B432,'Registru recepții'!$B$5:$B$504,0))="De suspendare a recepției",ISNUMBER(I432),I432-INDEX('Registru recepții'!$C$5:$C$504,MATCH(B432,'Registru recepții'!$B$5:$B$504,0))&gt;90),"Termenul de remediere depășește 90 de zile de la suspendare (HG 343/2017, art. 17). ",""))&amp;IF(F432="","Alege gravitatea. ","")&amp;IF(G432="","Scrie măsura de remediere. ","")&amp;IF(NOT(ISNUMBER(I432)),"Stabilește termenul de remediere. ","")&amp;IF(K432="Termen depășit","Termenul a trecut și defectul nu e remediat. ","")))</f>
        <v/>
      </c>
      <c r="M432" s="1" t="str">
        <f t="shared" si="13"/>
        <v/>
      </c>
    </row>
    <row r="433" spans="2:13" x14ac:dyDescent="0.2">
      <c r="B433" s="12"/>
      <c r="C433" s="13" t="str">
        <f>IF(B433="","",COUNTIF($B$5:B433,B433))</f>
        <v/>
      </c>
      <c r="D433" s="14"/>
      <c r="E433" s="14"/>
      <c r="F433" s="15"/>
      <c r="G433" s="14"/>
      <c r="H433" s="14"/>
      <c r="I433" s="16"/>
      <c r="J433" s="16"/>
      <c r="K433" s="13" t="str">
        <f t="shared" si="12"/>
        <v/>
      </c>
      <c r="L433" s="17" t="str">
        <f>IF(B433="","",TRIM(IF(ISNA(MATCH(B433,'Registru recepții'!$B$5:$B$504,0)),"PV inexistent în registru. ",IF(AND(INDEX('Registru recepții'!$D$5:$D$504,MATCH(B433,'Registru recepții'!$B$5:$B$504,0))="De suspendare a recepției",ISNUMBER(I433),I433-INDEX('Registru recepții'!$C$5:$C$504,MATCH(B433,'Registru recepții'!$B$5:$B$504,0))&gt;90),"Termenul de remediere depășește 90 de zile de la suspendare (HG 343/2017, art. 17). ",""))&amp;IF(F433="","Alege gravitatea. ","")&amp;IF(G433="","Scrie măsura de remediere. ","")&amp;IF(NOT(ISNUMBER(I433)),"Stabilește termenul de remediere. ","")&amp;IF(K433="Termen depășit","Termenul a trecut și defectul nu e remediat. ","")))</f>
        <v/>
      </c>
      <c r="M433" s="1" t="str">
        <f t="shared" si="13"/>
        <v/>
      </c>
    </row>
    <row r="434" spans="2:13" x14ac:dyDescent="0.2">
      <c r="B434" s="12"/>
      <c r="C434" s="13" t="str">
        <f>IF(B434="","",COUNTIF($B$5:B434,B434))</f>
        <v/>
      </c>
      <c r="D434" s="14"/>
      <c r="E434" s="14"/>
      <c r="F434" s="15"/>
      <c r="G434" s="14"/>
      <c r="H434" s="14"/>
      <c r="I434" s="16"/>
      <c r="J434" s="16"/>
      <c r="K434" s="13" t="str">
        <f t="shared" si="12"/>
        <v/>
      </c>
      <c r="L434" s="17" t="str">
        <f>IF(B434="","",TRIM(IF(ISNA(MATCH(B434,'Registru recepții'!$B$5:$B$504,0)),"PV inexistent în registru. ",IF(AND(INDEX('Registru recepții'!$D$5:$D$504,MATCH(B434,'Registru recepții'!$B$5:$B$504,0))="De suspendare a recepției",ISNUMBER(I434),I434-INDEX('Registru recepții'!$C$5:$C$504,MATCH(B434,'Registru recepții'!$B$5:$B$504,0))&gt;90),"Termenul de remediere depășește 90 de zile de la suspendare (HG 343/2017, art. 17). ",""))&amp;IF(F434="","Alege gravitatea. ","")&amp;IF(G434="","Scrie măsura de remediere. ","")&amp;IF(NOT(ISNUMBER(I434)),"Stabilește termenul de remediere. ","")&amp;IF(K434="Termen depășit","Termenul a trecut și defectul nu e remediat. ","")))</f>
        <v/>
      </c>
      <c r="M434" s="1" t="str">
        <f t="shared" si="13"/>
        <v/>
      </c>
    </row>
    <row r="435" spans="2:13" x14ac:dyDescent="0.2">
      <c r="B435" s="12"/>
      <c r="C435" s="13" t="str">
        <f>IF(B435="","",COUNTIF($B$5:B435,B435))</f>
        <v/>
      </c>
      <c r="D435" s="14"/>
      <c r="E435" s="14"/>
      <c r="F435" s="15"/>
      <c r="G435" s="14"/>
      <c r="H435" s="14"/>
      <c r="I435" s="16"/>
      <c r="J435" s="16"/>
      <c r="K435" s="13" t="str">
        <f t="shared" si="12"/>
        <v/>
      </c>
      <c r="L435" s="17" t="str">
        <f>IF(B435="","",TRIM(IF(ISNA(MATCH(B435,'Registru recepții'!$B$5:$B$504,0)),"PV inexistent în registru. ",IF(AND(INDEX('Registru recepții'!$D$5:$D$504,MATCH(B435,'Registru recepții'!$B$5:$B$504,0))="De suspendare a recepției",ISNUMBER(I435),I435-INDEX('Registru recepții'!$C$5:$C$504,MATCH(B435,'Registru recepții'!$B$5:$B$504,0))&gt;90),"Termenul de remediere depășește 90 de zile de la suspendare (HG 343/2017, art. 17). ",""))&amp;IF(F435="","Alege gravitatea. ","")&amp;IF(G435="","Scrie măsura de remediere. ","")&amp;IF(NOT(ISNUMBER(I435)),"Stabilește termenul de remediere. ","")&amp;IF(K435="Termen depășit","Termenul a trecut și defectul nu e remediat. ","")))</f>
        <v/>
      </c>
      <c r="M435" s="1" t="str">
        <f t="shared" si="13"/>
        <v/>
      </c>
    </row>
    <row r="436" spans="2:13" x14ac:dyDescent="0.2">
      <c r="B436" s="12"/>
      <c r="C436" s="13" t="str">
        <f>IF(B436="","",COUNTIF($B$5:B436,B436))</f>
        <v/>
      </c>
      <c r="D436" s="14"/>
      <c r="E436" s="14"/>
      <c r="F436" s="15"/>
      <c r="G436" s="14"/>
      <c r="H436" s="14"/>
      <c r="I436" s="16"/>
      <c r="J436" s="16"/>
      <c r="K436" s="13" t="str">
        <f t="shared" si="12"/>
        <v/>
      </c>
      <c r="L436" s="17" t="str">
        <f>IF(B436="","",TRIM(IF(ISNA(MATCH(B436,'Registru recepții'!$B$5:$B$504,0)),"PV inexistent în registru. ",IF(AND(INDEX('Registru recepții'!$D$5:$D$504,MATCH(B436,'Registru recepții'!$B$5:$B$504,0))="De suspendare a recepției",ISNUMBER(I436),I436-INDEX('Registru recepții'!$C$5:$C$504,MATCH(B436,'Registru recepții'!$B$5:$B$504,0))&gt;90),"Termenul de remediere depășește 90 de zile de la suspendare (HG 343/2017, art. 17). ",""))&amp;IF(F436="","Alege gravitatea. ","")&amp;IF(G436="","Scrie măsura de remediere. ","")&amp;IF(NOT(ISNUMBER(I436)),"Stabilește termenul de remediere. ","")&amp;IF(K436="Termen depășit","Termenul a trecut și defectul nu e remediat. ","")))</f>
        <v/>
      </c>
      <c r="M436" s="1" t="str">
        <f t="shared" si="13"/>
        <v/>
      </c>
    </row>
    <row r="437" spans="2:13" x14ac:dyDescent="0.2">
      <c r="B437" s="12"/>
      <c r="C437" s="13" t="str">
        <f>IF(B437="","",COUNTIF($B$5:B437,B437))</f>
        <v/>
      </c>
      <c r="D437" s="14"/>
      <c r="E437" s="14"/>
      <c r="F437" s="15"/>
      <c r="G437" s="14"/>
      <c r="H437" s="14"/>
      <c r="I437" s="16"/>
      <c r="J437" s="16"/>
      <c r="K437" s="13" t="str">
        <f t="shared" si="12"/>
        <v/>
      </c>
      <c r="L437" s="17" t="str">
        <f>IF(B437="","",TRIM(IF(ISNA(MATCH(B437,'Registru recepții'!$B$5:$B$504,0)),"PV inexistent în registru. ",IF(AND(INDEX('Registru recepții'!$D$5:$D$504,MATCH(B437,'Registru recepții'!$B$5:$B$504,0))="De suspendare a recepției",ISNUMBER(I437),I437-INDEX('Registru recepții'!$C$5:$C$504,MATCH(B437,'Registru recepții'!$B$5:$B$504,0))&gt;90),"Termenul de remediere depășește 90 de zile de la suspendare (HG 343/2017, art. 17). ",""))&amp;IF(F437="","Alege gravitatea. ","")&amp;IF(G437="","Scrie măsura de remediere. ","")&amp;IF(NOT(ISNUMBER(I437)),"Stabilește termenul de remediere. ","")&amp;IF(K437="Termen depășit","Termenul a trecut și defectul nu e remediat. ","")))</f>
        <v/>
      </c>
      <c r="M437" s="1" t="str">
        <f t="shared" si="13"/>
        <v/>
      </c>
    </row>
    <row r="438" spans="2:13" x14ac:dyDescent="0.2">
      <c r="B438" s="12"/>
      <c r="C438" s="13" t="str">
        <f>IF(B438="","",COUNTIF($B$5:B438,B438))</f>
        <v/>
      </c>
      <c r="D438" s="14"/>
      <c r="E438" s="14"/>
      <c r="F438" s="15"/>
      <c r="G438" s="14"/>
      <c r="H438" s="14"/>
      <c r="I438" s="16"/>
      <c r="J438" s="16"/>
      <c r="K438" s="13" t="str">
        <f t="shared" si="12"/>
        <v/>
      </c>
      <c r="L438" s="17" t="str">
        <f>IF(B438="","",TRIM(IF(ISNA(MATCH(B438,'Registru recepții'!$B$5:$B$504,0)),"PV inexistent în registru. ",IF(AND(INDEX('Registru recepții'!$D$5:$D$504,MATCH(B438,'Registru recepții'!$B$5:$B$504,0))="De suspendare a recepției",ISNUMBER(I438),I438-INDEX('Registru recepții'!$C$5:$C$504,MATCH(B438,'Registru recepții'!$B$5:$B$504,0))&gt;90),"Termenul de remediere depășește 90 de zile de la suspendare (HG 343/2017, art. 17). ",""))&amp;IF(F438="","Alege gravitatea. ","")&amp;IF(G438="","Scrie măsura de remediere. ","")&amp;IF(NOT(ISNUMBER(I438)),"Stabilește termenul de remediere. ","")&amp;IF(K438="Termen depășit","Termenul a trecut și defectul nu e remediat. ","")))</f>
        <v/>
      </c>
      <c r="M438" s="1" t="str">
        <f t="shared" si="13"/>
        <v/>
      </c>
    </row>
    <row r="439" spans="2:13" x14ac:dyDescent="0.2">
      <c r="B439" s="12"/>
      <c r="C439" s="13" t="str">
        <f>IF(B439="","",COUNTIF($B$5:B439,B439))</f>
        <v/>
      </c>
      <c r="D439" s="14"/>
      <c r="E439" s="14"/>
      <c r="F439" s="15"/>
      <c r="G439" s="14"/>
      <c r="H439" s="14"/>
      <c r="I439" s="16"/>
      <c r="J439" s="16"/>
      <c r="K439" s="13" t="str">
        <f t="shared" si="12"/>
        <v/>
      </c>
      <c r="L439" s="17" t="str">
        <f>IF(B439="","",TRIM(IF(ISNA(MATCH(B439,'Registru recepții'!$B$5:$B$504,0)),"PV inexistent în registru. ",IF(AND(INDEX('Registru recepții'!$D$5:$D$504,MATCH(B439,'Registru recepții'!$B$5:$B$504,0))="De suspendare a recepției",ISNUMBER(I439),I439-INDEX('Registru recepții'!$C$5:$C$504,MATCH(B439,'Registru recepții'!$B$5:$B$504,0))&gt;90),"Termenul de remediere depășește 90 de zile de la suspendare (HG 343/2017, art. 17). ",""))&amp;IF(F439="","Alege gravitatea. ","")&amp;IF(G439="","Scrie măsura de remediere. ","")&amp;IF(NOT(ISNUMBER(I439)),"Stabilește termenul de remediere. ","")&amp;IF(K439="Termen depășit","Termenul a trecut și defectul nu e remediat. ","")))</f>
        <v/>
      </c>
      <c r="M439" s="1" t="str">
        <f t="shared" si="13"/>
        <v/>
      </c>
    </row>
    <row r="440" spans="2:13" x14ac:dyDescent="0.2">
      <c r="B440" s="12"/>
      <c r="C440" s="13" t="str">
        <f>IF(B440="","",COUNTIF($B$5:B440,B440))</f>
        <v/>
      </c>
      <c r="D440" s="14"/>
      <c r="E440" s="14"/>
      <c r="F440" s="15"/>
      <c r="G440" s="14"/>
      <c r="H440" s="14"/>
      <c r="I440" s="16"/>
      <c r="J440" s="16"/>
      <c r="K440" s="13" t="str">
        <f t="shared" si="12"/>
        <v/>
      </c>
      <c r="L440" s="17" t="str">
        <f>IF(B440="","",TRIM(IF(ISNA(MATCH(B440,'Registru recepții'!$B$5:$B$504,0)),"PV inexistent în registru. ",IF(AND(INDEX('Registru recepții'!$D$5:$D$504,MATCH(B440,'Registru recepții'!$B$5:$B$504,0))="De suspendare a recepției",ISNUMBER(I440),I440-INDEX('Registru recepții'!$C$5:$C$504,MATCH(B440,'Registru recepții'!$B$5:$B$504,0))&gt;90),"Termenul de remediere depășește 90 de zile de la suspendare (HG 343/2017, art. 17). ",""))&amp;IF(F440="","Alege gravitatea. ","")&amp;IF(G440="","Scrie măsura de remediere. ","")&amp;IF(NOT(ISNUMBER(I440)),"Stabilește termenul de remediere. ","")&amp;IF(K440="Termen depășit","Termenul a trecut și defectul nu e remediat. ","")))</f>
        <v/>
      </c>
      <c r="M440" s="1" t="str">
        <f t="shared" si="13"/>
        <v/>
      </c>
    </row>
    <row r="441" spans="2:13" x14ac:dyDescent="0.2">
      <c r="B441" s="12"/>
      <c r="C441" s="13" t="str">
        <f>IF(B441="","",COUNTIF($B$5:B441,B441))</f>
        <v/>
      </c>
      <c r="D441" s="14"/>
      <c r="E441" s="14"/>
      <c r="F441" s="15"/>
      <c r="G441" s="14"/>
      <c r="H441" s="14"/>
      <c r="I441" s="16"/>
      <c r="J441" s="16"/>
      <c r="K441" s="13" t="str">
        <f t="shared" si="12"/>
        <v/>
      </c>
      <c r="L441" s="17" t="str">
        <f>IF(B441="","",TRIM(IF(ISNA(MATCH(B441,'Registru recepții'!$B$5:$B$504,0)),"PV inexistent în registru. ",IF(AND(INDEX('Registru recepții'!$D$5:$D$504,MATCH(B441,'Registru recepții'!$B$5:$B$504,0))="De suspendare a recepției",ISNUMBER(I441),I441-INDEX('Registru recepții'!$C$5:$C$504,MATCH(B441,'Registru recepții'!$B$5:$B$504,0))&gt;90),"Termenul de remediere depășește 90 de zile de la suspendare (HG 343/2017, art. 17). ",""))&amp;IF(F441="","Alege gravitatea. ","")&amp;IF(G441="","Scrie măsura de remediere. ","")&amp;IF(NOT(ISNUMBER(I441)),"Stabilește termenul de remediere. ","")&amp;IF(K441="Termen depășit","Termenul a trecut și defectul nu e remediat. ","")))</f>
        <v/>
      </c>
      <c r="M441" s="1" t="str">
        <f t="shared" si="13"/>
        <v/>
      </c>
    </row>
    <row r="442" spans="2:13" x14ac:dyDescent="0.2">
      <c r="B442" s="12"/>
      <c r="C442" s="13" t="str">
        <f>IF(B442="","",COUNTIF($B$5:B442,B442))</f>
        <v/>
      </c>
      <c r="D442" s="14"/>
      <c r="E442" s="14"/>
      <c r="F442" s="15"/>
      <c r="G442" s="14"/>
      <c r="H442" s="14"/>
      <c r="I442" s="16"/>
      <c r="J442" s="16"/>
      <c r="K442" s="13" t="str">
        <f t="shared" si="12"/>
        <v/>
      </c>
      <c r="L442" s="17" t="str">
        <f>IF(B442="","",TRIM(IF(ISNA(MATCH(B442,'Registru recepții'!$B$5:$B$504,0)),"PV inexistent în registru. ",IF(AND(INDEX('Registru recepții'!$D$5:$D$504,MATCH(B442,'Registru recepții'!$B$5:$B$504,0))="De suspendare a recepției",ISNUMBER(I442),I442-INDEX('Registru recepții'!$C$5:$C$504,MATCH(B442,'Registru recepții'!$B$5:$B$504,0))&gt;90),"Termenul de remediere depășește 90 de zile de la suspendare (HG 343/2017, art. 17). ",""))&amp;IF(F442="","Alege gravitatea. ","")&amp;IF(G442="","Scrie măsura de remediere. ","")&amp;IF(NOT(ISNUMBER(I442)),"Stabilește termenul de remediere. ","")&amp;IF(K442="Termen depășit","Termenul a trecut și defectul nu e remediat. ","")))</f>
        <v/>
      </c>
      <c r="M442" s="1" t="str">
        <f t="shared" si="13"/>
        <v/>
      </c>
    </row>
    <row r="443" spans="2:13" x14ac:dyDescent="0.2">
      <c r="B443" s="12"/>
      <c r="C443" s="13" t="str">
        <f>IF(B443="","",COUNTIF($B$5:B443,B443))</f>
        <v/>
      </c>
      <c r="D443" s="14"/>
      <c r="E443" s="14"/>
      <c r="F443" s="15"/>
      <c r="G443" s="14"/>
      <c r="H443" s="14"/>
      <c r="I443" s="16"/>
      <c r="J443" s="16"/>
      <c r="K443" s="13" t="str">
        <f t="shared" si="12"/>
        <v/>
      </c>
      <c r="L443" s="17" t="str">
        <f>IF(B443="","",TRIM(IF(ISNA(MATCH(B443,'Registru recepții'!$B$5:$B$504,0)),"PV inexistent în registru. ",IF(AND(INDEX('Registru recepții'!$D$5:$D$504,MATCH(B443,'Registru recepții'!$B$5:$B$504,0))="De suspendare a recepției",ISNUMBER(I443),I443-INDEX('Registru recepții'!$C$5:$C$504,MATCH(B443,'Registru recepții'!$B$5:$B$504,0))&gt;90),"Termenul de remediere depășește 90 de zile de la suspendare (HG 343/2017, art. 17). ",""))&amp;IF(F443="","Alege gravitatea. ","")&amp;IF(G443="","Scrie măsura de remediere. ","")&amp;IF(NOT(ISNUMBER(I443)),"Stabilește termenul de remediere. ","")&amp;IF(K443="Termen depășit","Termenul a trecut și defectul nu e remediat. ","")))</f>
        <v/>
      </c>
      <c r="M443" s="1" t="str">
        <f t="shared" si="13"/>
        <v/>
      </c>
    </row>
    <row r="444" spans="2:13" x14ac:dyDescent="0.2">
      <c r="B444" s="12"/>
      <c r="C444" s="13" t="str">
        <f>IF(B444="","",COUNTIF($B$5:B444,B444))</f>
        <v/>
      </c>
      <c r="D444" s="14"/>
      <c r="E444" s="14"/>
      <c r="F444" s="15"/>
      <c r="G444" s="14"/>
      <c r="H444" s="14"/>
      <c r="I444" s="16"/>
      <c r="J444" s="16"/>
      <c r="K444" s="13" t="str">
        <f t="shared" si="12"/>
        <v/>
      </c>
      <c r="L444" s="17" t="str">
        <f>IF(B444="","",TRIM(IF(ISNA(MATCH(B444,'Registru recepții'!$B$5:$B$504,0)),"PV inexistent în registru. ",IF(AND(INDEX('Registru recepții'!$D$5:$D$504,MATCH(B444,'Registru recepții'!$B$5:$B$504,0))="De suspendare a recepției",ISNUMBER(I444),I444-INDEX('Registru recepții'!$C$5:$C$504,MATCH(B444,'Registru recepții'!$B$5:$B$504,0))&gt;90),"Termenul de remediere depășește 90 de zile de la suspendare (HG 343/2017, art. 17). ",""))&amp;IF(F444="","Alege gravitatea. ","")&amp;IF(G444="","Scrie măsura de remediere. ","")&amp;IF(NOT(ISNUMBER(I444)),"Stabilește termenul de remediere. ","")&amp;IF(K444="Termen depășit","Termenul a trecut și defectul nu e remediat. ","")))</f>
        <v/>
      </c>
      <c r="M444" s="1" t="str">
        <f t="shared" si="13"/>
        <v/>
      </c>
    </row>
    <row r="445" spans="2:13" x14ac:dyDescent="0.2">
      <c r="B445" s="12"/>
      <c r="C445" s="13" t="str">
        <f>IF(B445="","",COUNTIF($B$5:B445,B445))</f>
        <v/>
      </c>
      <c r="D445" s="14"/>
      <c r="E445" s="14"/>
      <c r="F445" s="15"/>
      <c r="G445" s="14"/>
      <c r="H445" s="14"/>
      <c r="I445" s="16"/>
      <c r="J445" s="16"/>
      <c r="K445" s="13" t="str">
        <f t="shared" si="12"/>
        <v/>
      </c>
      <c r="L445" s="17" t="str">
        <f>IF(B445="","",TRIM(IF(ISNA(MATCH(B445,'Registru recepții'!$B$5:$B$504,0)),"PV inexistent în registru. ",IF(AND(INDEX('Registru recepții'!$D$5:$D$504,MATCH(B445,'Registru recepții'!$B$5:$B$504,0))="De suspendare a recepției",ISNUMBER(I445),I445-INDEX('Registru recepții'!$C$5:$C$504,MATCH(B445,'Registru recepții'!$B$5:$B$504,0))&gt;90),"Termenul de remediere depășește 90 de zile de la suspendare (HG 343/2017, art. 17). ",""))&amp;IF(F445="","Alege gravitatea. ","")&amp;IF(G445="","Scrie măsura de remediere. ","")&amp;IF(NOT(ISNUMBER(I445)),"Stabilește termenul de remediere. ","")&amp;IF(K445="Termen depășit","Termenul a trecut și defectul nu e remediat. ","")))</f>
        <v/>
      </c>
      <c r="M445" s="1" t="str">
        <f t="shared" si="13"/>
        <v/>
      </c>
    </row>
    <row r="446" spans="2:13" x14ac:dyDescent="0.2">
      <c r="B446" s="12"/>
      <c r="C446" s="13" t="str">
        <f>IF(B446="","",COUNTIF($B$5:B446,B446))</f>
        <v/>
      </c>
      <c r="D446" s="14"/>
      <c r="E446" s="14"/>
      <c r="F446" s="15"/>
      <c r="G446" s="14"/>
      <c r="H446" s="14"/>
      <c r="I446" s="16"/>
      <c r="J446" s="16"/>
      <c r="K446" s="13" t="str">
        <f t="shared" si="12"/>
        <v/>
      </c>
      <c r="L446" s="17" t="str">
        <f>IF(B446="","",TRIM(IF(ISNA(MATCH(B446,'Registru recepții'!$B$5:$B$504,0)),"PV inexistent în registru. ",IF(AND(INDEX('Registru recepții'!$D$5:$D$504,MATCH(B446,'Registru recepții'!$B$5:$B$504,0))="De suspendare a recepției",ISNUMBER(I446),I446-INDEX('Registru recepții'!$C$5:$C$504,MATCH(B446,'Registru recepții'!$B$5:$B$504,0))&gt;90),"Termenul de remediere depășește 90 de zile de la suspendare (HG 343/2017, art. 17). ",""))&amp;IF(F446="","Alege gravitatea. ","")&amp;IF(G446="","Scrie măsura de remediere. ","")&amp;IF(NOT(ISNUMBER(I446)),"Stabilește termenul de remediere. ","")&amp;IF(K446="Termen depășit","Termenul a trecut și defectul nu e remediat. ","")))</f>
        <v/>
      </c>
      <c r="M446" s="1" t="str">
        <f t="shared" si="13"/>
        <v/>
      </c>
    </row>
    <row r="447" spans="2:13" x14ac:dyDescent="0.2">
      <c r="B447" s="12"/>
      <c r="C447" s="13" t="str">
        <f>IF(B447="","",COUNTIF($B$5:B447,B447))</f>
        <v/>
      </c>
      <c r="D447" s="14"/>
      <c r="E447" s="14"/>
      <c r="F447" s="15"/>
      <c r="G447" s="14"/>
      <c r="H447" s="14"/>
      <c r="I447" s="16"/>
      <c r="J447" s="16"/>
      <c r="K447" s="13" t="str">
        <f t="shared" si="12"/>
        <v/>
      </c>
      <c r="L447" s="17" t="str">
        <f>IF(B447="","",TRIM(IF(ISNA(MATCH(B447,'Registru recepții'!$B$5:$B$504,0)),"PV inexistent în registru. ",IF(AND(INDEX('Registru recepții'!$D$5:$D$504,MATCH(B447,'Registru recepții'!$B$5:$B$504,0))="De suspendare a recepției",ISNUMBER(I447),I447-INDEX('Registru recepții'!$C$5:$C$504,MATCH(B447,'Registru recepții'!$B$5:$B$504,0))&gt;90),"Termenul de remediere depășește 90 de zile de la suspendare (HG 343/2017, art. 17). ",""))&amp;IF(F447="","Alege gravitatea. ","")&amp;IF(G447="","Scrie măsura de remediere. ","")&amp;IF(NOT(ISNUMBER(I447)),"Stabilește termenul de remediere. ","")&amp;IF(K447="Termen depășit","Termenul a trecut și defectul nu e remediat. ","")))</f>
        <v/>
      </c>
      <c r="M447" s="1" t="str">
        <f t="shared" si="13"/>
        <v/>
      </c>
    </row>
    <row r="448" spans="2:13" x14ac:dyDescent="0.2">
      <c r="B448" s="12"/>
      <c r="C448" s="13" t="str">
        <f>IF(B448="","",COUNTIF($B$5:B448,B448))</f>
        <v/>
      </c>
      <c r="D448" s="14"/>
      <c r="E448" s="14"/>
      <c r="F448" s="15"/>
      <c r="G448" s="14"/>
      <c r="H448" s="14"/>
      <c r="I448" s="16"/>
      <c r="J448" s="16"/>
      <c r="K448" s="13" t="str">
        <f t="shared" si="12"/>
        <v/>
      </c>
      <c r="L448" s="17" t="str">
        <f>IF(B448="","",TRIM(IF(ISNA(MATCH(B448,'Registru recepții'!$B$5:$B$504,0)),"PV inexistent în registru. ",IF(AND(INDEX('Registru recepții'!$D$5:$D$504,MATCH(B448,'Registru recepții'!$B$5:$B$504,0))="De suspendare a recepției",ISNUMBER(I448),I448-INDEX('Registru recepții'!$C$5:$C$504,MATCH(B448,'Registru recepții'!$B$5:$B$504,0))&gt;90),"Termenul de remediere depășește 90 de zile de la suspendare (HG 343/2017, art. 17). ",""))&amp;IF(F448="","Alege gravitatea. ","")&amp;IF(G448="","Scrie măsura de remediere. ","")&amp;IF(NOT(ISNUMBER(I448)),"Stabilește termenul de remediere. ","")&amp;IF(K448="Termen depășit","Termenul a trecut și defectul nu e remediat. ","")))</f>
        <v/>
      </c>
      <c r="M448" s="1" t="str">
        <f t="shared" si="13"/>
        <v/>
      </c>
    </row>
    <row r="449" spans="2:13" x14ac:dyDescent="0.2">
      <c r="B449" s="12"/>
      <c r="C449" s="13" t="str">
        <f>IF(B449="","",COUNTIF($B$5:B449,B449))</f>
        <v/>
      </c>
      <c r="D449" s="14"/>
      <c r="E449" s="14"/>
      <c r="F449" s="15"/>
      <c r="G449" s="14"/>
      <c r="H449" s="14"/>
      <c r="I449" s="16"/>
      <c r="J449" s="16"/>
      <c r="K449" s="13" t="str">
        <f t="shared" si="12"/>
        <v/>
      </c>
      <c r="L449" s="17" t="str">
        <f>IF(B449="","",TRIM(IF(ISNA(MATCH(B449,'Registru recepții'!$B$5:$B$504,0)),"PV inexistent în registru. ",IF(AND(INDEX('Registru recepții'!$D$5:$D$504,MATCH(B449,'Registru recepții'!$B$5:$B$504,0))="De suspendare a recepției",ISNUMBER(I449),I449-INDEX('Registru recepții'!$C$5:$C$504,MATCH(B449,'Registru recepții'!$B$5:$B$504,0))&gt;90),"Termenul de remediere depășește 90 de zile de la suspendare (HG 343/2017, art. 17). ",""))&amp;IF(F449="","Alege gravitatea. ","")&amp;IF(G449="","Scrie măsura de remediere. ","")&amp;IF(NOT(ISNUMBER(I449)),"Stabilește termenul de remediere. ","")&amp;IF(K449="Termen depășit","Termenul a trecut și defectul nu e remediat. ","")))</f>
        <v/>
      </c>
      <c r="M449" s="1" t="str">
        <f t="shared" si="13"/>
        <v/>
      </c>
    </row>
    <row r="450" spans="2:13" x14ac:dyDescent="0.2">
      <c r="B450" s="12"/>
      <c r="C450" s="13" t="str">
        <f>IF(B450="","",COUNTIF($B$5:B450,B450))</f>
        <v/>
      </c>
      <c r="D450" s="14"/>
      <c r="E450" s="14"/>
      <c r="F450" s="15"/>
      <c r="G450" s="14"/>
      <c r="H450" s="14"/>
      <c r="I450" s="16"/>
      <c r="J450" s="16"/>
      <c r="K450" s="13" t="str">
        <f t="shared" si="12"/>
        <v/>
      </c>
      <c r="L450" s="17" t="str">
        <f>IF(B450="","",TRIM(IF(ISNA(MATCH(B450,'Registru recepții'!$B$5:$B$504,0)),"PV inexistent în registru. ",IF(AND(INDEX('Registru recepții'!$D$5:$D$504,MATCH(B450,'Registru recepții'!$B$5:$B$504,0))="De suspendare a recepției",ISNUMBER(I450),I450-INDEX('Registru recepții'!$C$5:$C$504,MATCH(B450,'Registru recepții'!$B$5:$B$504,0))&gt;90),"Termenul de remediere depășește 90 de zile de la suspendare (HG 343/2017, art. 17). ",""))&amp;IF(F450="","Alege gravitatea. ","")&amp;IF(G450="","Scrie măsura de remediere. ","")&amp;IF(NOT(ISNUMBER(I450)),"Stabilește termenul de remediere. ","")&amp;IF(K450="Termen depășit","Termenul a trecut și defectul nu e remediat. ","")))</f>
        <v/>
      </c>
      <c r="M450" s="1" t="str">
        <f t="shared" si="13"/>
        <v/>
      </c>
    </row>
    <row r="451" spans="2:13" x14ac:dyDescent="0.2">
      <c r="B451" s="12"/>
      <c r="C451" s="13" t="str">
        <f>IF(B451="","",COUNTIF($B$5:B451,B451))</f>
        <v/>
      </c>
      <c r="D451" s="14"/>
      <c r="E451" s="14"/>
      <c r="F451" s="15"/>
      <c r="G451" s="14"/>
      <c r="H451" s="14"/>
      <c r="I451" s="16"/>
      <c r="J451" s="16"/>
      <c r="K451" s="13" t="str">
        <f t="shared" si="12"/>
        <v/>
      </c>
      <c r="L451" s="17" t="str">
        <f>IF(B451="","",TRIM(IF(ISNA(MATCH(B451,'Registru recepții'!$B$5:$B$504,0)),"PV inexistent în registru. ",IF(AND(INDEX('Registru recepții'!$D$5:$D$504,MATCH(B451,'Registru recepții'!$B$5:$B$504,0))="De suspendare a recepției",ISNUMBER(I451),I451-INDEX('Registru recepții'!$C$5:$C$504,MATCH(B451,'Registru recepții'!$B$5:$B$504,0))&gt;90),"Termenul de remediere depășește 90 de zile de la suspendare (HG 343/2017, art. 17). ",""))&amp;IF(F451="","Alege gravitatea. ","")&amp;IF(G451="","Scrie măsura de remediere. ","")&amp;IF(NOT(ISNUMBER(I451)),"Stabilește termenul de remediere. ","")&amp;IF(K451="Termen depășit","Termenul a trecut și defectul nu e remediat. ","")))</f>
        <v/>
      </c>
      <c r="M451" s="1" t="str">
        <f t="shared" si="13"/>
        <v/>
      </c>
    </row>
    <row r="452" spans="2:13" x14ac:dyDescent="0.2">
      <c r="B452" s="12"/>
      <c r="C452" s="13" t="str">
        <f>IF(B452="","",COUNTIF($B$5:B452,B452))</f>
        <v/>
      </c>
      <c r="D452" s="14"/>
      <c r="E452" s="14"/>
      <c r="F452" s="15"/>
      <c r="G452" s="14"/>
      <c r="H452" s="14"/>
      <c r="I452" s="16"/>
      <c r="J452" s="16"/>
      <c r="K452" s="13" t="str">
        <f t="shared" si="12"/>
        <v/>
      </c>
      <c r="L452" s="17" t="str">
        <f>IF(B452="","",TRIM(IF(ISNA(MATCH(B452,'Registru recepții'!$B$5:$B$504,0)),"PV inexistent în registru. ",IF(AND(INDEX('Registru recepții'!$D$5:$D$504,MATCH(B452,'Registru recepții'!$B$5:$B$504,0))="De suspendare a recepției",ISNUMBER(I452),I452-INDEX('Registru recepții'!$C$5:$C$504,MATCH(B452,'Registru recepții'!$B$5:$B$504,0))&gt;90),"Termenul de remediere depășește 90 de zile de la suspendare (HG 343/2017, art. 17). ",""))&amp;IF(F452="","Alege gravitatea. ","")&amp;IF(G452="","Scrie măsura de remediere. ","")&amp;IF(NOT(ISNUMBER(I452)),"Stabilește termenul de remediere. ","")&amp;IF(K452="Termen depășit","Termenul a trecut și defectul nu e remediat. ","")))</f>
        <v/>
      </c>
      <c r="M452" s="1" t="str">
        <f t="shared" si="13"/>
        <v/>
      </c>
    </row>
    <row r="453" spans="2:13" x14ac:dyDescent="0.2">
      <c r="B453" s="12"/>
      <c r="C453" s="13" t="str">
        <f>IF(B453="","",COUNTIF($B$5:B453,B453))</f>
        <v/>
      </c>
      <c r="D453" s="14"/>
      <c r="E453" s="14"/>
      <c r="F453" s="15"/>
      <c r="G453" s="14"/>
      <c r="H453" s="14"/>
      <c r="I453" s="16"/>
      <c r="J453" s="16"/>
      <c r="K453" s="13" t="str">
        <f t="shared" ref="K453:K516" si="14">IF(B453="","",IF(ISNUMBER(J453),"Remediat",IF(AND(ISNUMBER(I453),Azi&gt;I453),"Termen depășit","Deschis")))</f>
        <v/>
      </c>
      <c r="L453" s="17" t="str">
        <f>IF(B453="","",TRIM(IF(ISNA(MATCH(B453,'Registru recepții'!$B$5:$B$504,0)),"PV inexistent în registru. ",IF(AND(INDEX('Registru recepții'!$D$5:$D$504,MATCH(B453,'Registru recepții'!$B$5:$B$504,0))="De suspendare a recepției",ISNUMBER(I453),I453-INDEX('Registru recepții'!$C$5:$C$504,MATCH(B453,'Registru recepții'!$B$5:$B$504,0))&gt;90),"Termenul de remediere depășește 90 de zile de la suspendare (HG 343/2017, art. 17). ",""))&amp;IF(F453="","Alege gravitatea. ","")&amp;IF(G453="","Scrie măsura de remediere. ","")&amp;IF(NOT(ISNUMBER(I453)),"Stabilește termenul de remediere. ","")&amp;IF(K453="Termen depășit","Termenul a trecut și defectul nu e remediat. ","")))</f>
        <v/>
      </c>
      <c r="M453" s="1" t="str">
        <f t="shared" ref="M453:M516" si="15">IF(B453="","",B453&amp;"|"&amp;C453)</f>
        <v/>
      </c>
    </row>
    <row r="454" spans="2:13" x14ac:dyDescent="0.2">
      <c r="B454" s="12"/>
      <c r="C454" s="13" t="str">
        <f>IF(B454="","",COUNTIF($B$5:B454,B454))</f>
        <v/>
      </c>
      <c r="D454" s="14"/>
      <c r="E454" s="14"/>
      <c r="F454" s="15"/>
      <c r="G454" s="14"/>
      <c r="H454" s="14"/>
      <c r="I454" s="16"/>
      <c r="J454" s="16"/>
      <c r="K454" s="13" t="str">
        <f t="shared" si="14"/>
        <v/>
      </c>
      <c r="L454" s="17" t="str">
        <f>IF(B454="","",TRIM(IF(ISNA(MATCH(B454,'Registru recepții'!$B$5:$B$504,0)),"PV inexistent în registru. ",IF(AND(INDEX('Registru recepții'!$D$5:$D$504,MATCH(B454,'Registru recepții'!$B$5:$B$504,0))="De suspendare a recepției",ISNUMBER(I454),I454-INDEX('Registru recepții'!$C$5:$C$504,MATCH(B454,'Registru recepții'!$B$5:$B$504,0))&gt;90),"Termenul de remediere depășește 90 de zile de la suspendare (HG 343/2017, art. 17). ",""))&amp;IF(F454="","Alege gravitatea. ","")&amp;IF(G454="","Scrie măsura de remediere. ","")&amp;IF(NOT(ISNUMBER(I454)),"Stabilește termenul de remediere. ","")&amp;IF(K454="Termen depășit","Termenul a trecut și defectul nu e remediat. ","")))</f>
        <v/>
      </c>
      <c r="M454" s="1" t="str">
        <f t="shared" si="15"/>
        <v/>
      </c>
    </row>
    <row r="455" spans="2:13" x14ac:dyDescent="0.2">
      <c r="B455" s="12"/>
      <c r="C455" s="13" t="str">
        <f>IF(B455="","",COUNTIF($B$5:B455,B455))</f>
        <v/>
      </c>
      <c r="D455" s="14"/>
      <c r="E455" s="14"/>
      <c r="F455" s="15"/>
      <c r="G455" s="14"/>
      <c r="H455" s="14"/>
      <c r="I455" s="16"/>
      <c r="J455" s="16"/>
      <c r="K455" s="13" t="str">
        <f t="shared" si="14"/>
        <v/>
      </c>
      <c r="L455" s="17" t="str">
        <f>IF(B455="","",TRIM(IF(ISNA(MATCH(B455,'Registru recepții'!$B$5:$B$504,0)),"PV inexistent în registru. ",IF(AND(INDEX('Registru recepții'!$D$5:$D$504,MATCH(B455,'Registru recepții'!$B$5:$B$504,0))="De suspendare a recepției",ISNUMBER(I455),I455-INDEX('Registru recepții'!$C$5:$C$504,MATCH(B455,'Registru recepții'!$B$5:$B$504,0))&gt;90),"Termenul de remediere depășește 90 de zile de la suspendare (HG 343/2017, art. 17). ",""))&amp;IF(F455="","Alege gravitatea. ","")&amp;IF(G455="","Scrie măsura de remediere. ","")&amp;IF(NOT(ISNUMBER(I455)),"Stabilește termenul de remediere. ","")&amp;IF(K455="Termen depășit","Termenul a trecut și defectul nu e remediat. ","")))</f>
        <v/>
      </c>
      <c r="M455" s="1" t="str">
        <f t="shared" si="15"/>
        <v/>
      </c>
    </row>
    <row r="456" spans="2:13" x14ac:dyDescent="0.2">
      <c r="B456" s="12"/>
      <c r="C456" s="13" t="str">
        <f>IF(B456="","",COUNTIF($B$5:B456,B456))</f>
        <v/>
      </c>
      <c r="D456" s="14"/>
      <c r="E456" s="14"/>
      <c r="F456" s="15"/>
      <c r="G456" s="14"/>
      <c r="H456" s="14"/>
      <c r="I456" s="16"/>
      <c r="J456" s="16"/>
      <c r="K456" s="13" t="str">
        <f t="shared" si="14"/>
        <v/>
      </c>
      <c r="L456" s="17" t="str">
        <f>IF(B456="","",TRIM(IF(ISNA(MATCH(B456,'Registru recepții'!$B$5:$B$504,0)),"PV inexistent în registru. ",IF(AND(INDEX('Registru recepții'!$D$5:$D$504,MATCH(B456,'Registru recepții'!$B$5:$B$504,0))="De suspendare a recepției",ISNUMBER(I456),I456-INDEX('Registru recepții'!$C$5:$C$504,MATCH(B456,'Registru recepții'!$B$5:$B$504,0))&gt;90),"Termenul de remediere depășește 90 de zile de la suspendare (HG 343/2017, art. 17). ",""))&amp;IF(F456="","Alege gravitatea. ","")&amp;IF(G456="","Scrie măsura de remediere. ","")&amp;IF(NOT(ISNUMBER(I456)),"Stabilește termenul de remediere. ","")&amp;IF(K456="Termen depășit","Termenul a trecut și defectul nu e remediat. ","")))</f>
        <v/>
      </c>
      <c r="M456" s="1" t="str">
        <f t="shared" si="15"/>
        <v/>
      </c>
    </row>
    <row r="457" spans="2:13" x14ac:dyDescent="0.2">
      <c r="B457" s="12"/>
      <c r="C457" s="13" t="str">
        <f>IF(B457="","",COUNTIF($B$5:B457,B457))</f>
        <v/>
      </c>
      <c r="D457" s="14"/>
      <c r="E457" s="14"/>
      <c r="F457" s="15"/>
      <c r="G457" s="14"/>
      <c r="H457" s="14"/>
      <c r="I457" s="16"/>
      <c r="J457" s="16"/>
      <c r="K457" s="13" t="str">
        <f t="shared" si="14"/>
        <v/>
      </c>
      <c r="L457" s="17" t="str">
        <f>IF(B457="","",TRIM(IF(ISNA(MATCH(B457,'Registru recepții'!$B$5:$B$504,0)),"PV inexistent în registru. ",IF(AND(INDEX('Registru recepții'!$D$5:$D$504,MATCH(B457,'Registru recepții'!$B$5:$B$504,0))="De suspendare a recepției",ISNUMBER(I457),I457-INDEX('Registru recepții'!$C$5:$C$504,MATCH(B457,'Registru recepții'!$B$5:$B$504,0))&gt;90),"Termenul de remediere depășește 90 de zile de la suspendare (HG 343/2017, art. 17). ",""))&amp;IF(F457="","Alege gravitatea. ","")&amp;IF(G457="","Scrie măsura de remediere. ","")&amp;IF(NOT(ISNUMBER(I457)),"Stabilește termenul de remediere. ","")&amp;IF(K457="Termen depășit","Termenul a trecut și defectul nu e remediat. ","")))</f>
        <v/>
      </c>
      <c r="M457" s="1" t="str">
        <f t="shared" si="15"/>
        <v/>
      </c>
    </row>
    <row r="458" spans="2:13" x14ac:dyDescent="0.2">
      <c r="B458" s="12"/>
      <c r="C458" s="13" t="str">
        <f>IF(B458="","",COUNTIF($B$5:B458,B458))</f>
        <v/>
      </c>
      <c r="D458" s="14"/>
      <c r="E458" s="14"/>
      <c r="F458" s="15"/>
      <c r="G458" s="14"/>
      <c r="H458" s="14"/>
      <c r="I458" s="16"/>
      <c r="J458" s="16"/>
      <c r="K458" s="13" t="str">
        <f t="shared" si="14"/>
        <v/>
      </c>
      <c r="L458" s="17" t="str">
        <f>IF(B458="","",TRIM(IF(ISNA(MATCH(B458,'Registru recepții'!$B$5:$B$504,0)),"PV inexistent în registru. ",IF(AND(INDEX('Registru recepții'!$D$5:$D$504,MATCH(B458,'Registru recepții'!$B$5:$B$504,0))="De suspendare a recepției",ISNUMBER(I458),I458-INDEX('Registru recepții'!$C$5:$C$504,MATCH(B458,'Registru recepții'!$B$5:$B$504,0))&gt;90),"Termenul de remediere depășește 90 de zile de la suspendare (HG 343/2017, art. 17). ",""))&amp;IF(F458="","Alege gravitatea. ","")&amp;IF(G458="","Scrie măsura de remediere. ","")&amp;IF(NOT(ISNUMBER(I458)),"Stabilește termenul de remediere. ","")&amp;IF(K458="Termen depășit","Termenul a trecut și defectul nu e remediat. ","")))</f>
        <v/>
      </c>
      <c r="M458" s="1" t="str">
        <f t="shared" si="15"/>
        <v/>
      </c>
    </row>
    <row r="459" spans="2:13" x14ac:dyDescent="0.2">
      <c r="B459" s="12"/>
      <c r="C459" s="13" t="str">
        <f>IF(B459="","",COUNTIF($B$5:B459,B459))</f>
        <v/>
      </c>
      <c r="D459" s="14"/>
      <c r="E459" s="14"/>
      <c r="F459" s="15"/>
      <c r="G459" s="14"/>
      <c r="H459" s="14"/>
      <c r="I459" s="16"/>
      <c r="J459" s="16"/>
      <c r="K459" s="13" t="str">
        <f t="shared" si="14"/>
        <v/>
      </c>
      <c r="L459" s="17" t="str">
        <f>IF(B459="","",TRIM(IF(ISNA(MATCH(B459,'Registru recepții'!$B$5:$B$504,0)),"PV inexistent în registru. ",IF(AND(INDEX('Registru recepții'!$D$5:$D$504,MATCH(B459,'Registru recepții'!$B$5:$B$504,0))="De suspendare a recepției",ISNUMBER(I459),I459-INDEX('Registru recepții'!$C$5:$C$504,MATCH(B459,'Registru recepții'!$B$5:$B$504,0))&gt;90),"Termenul de remediere depășește 90 de zile de la suspendare (HG 343/2017, art. 17). ",""))&amp;IF(F459="","Alege gravitatea. ","")&amp;IF(G459="","Scrie măsura de remediere. ","")&amp;IF(NOT(ISNUMBER(I459)),"Stabilește termenul de remediere. ","")&amp;IF(K459="Termen depășit","Termenul a trecut și defectul nu e remediat. ","")))</f>
        <v/>
      </c>
      <c r="M459" s="1" t="str">
        <f t="shared" si="15"/>
        <v/>
      </c>
    </row>
    <row r="460" spans="2:13" x14ac:dyDescent="0.2">
      <c r="B460" s="12"/>
      <c r="C460" s="13" t="str">
        <f>IF(B460="","",COUNTIF($B$5:B460,B460))</f>
        <v/>
      </c>
      <c r="D460" s="14"/>
      <c r="E460" s="14"/>
      <c r="F460" s="15"/>
      <c r="G460" s="14"/>
      <c r="H460" s="14"/>
      <c r="I460" s="16"/>
      <c r="J460" s="16"/>
      <c r="K460" s="13" t="str">
        <f t="shared" si="14"/>
        <v/>
      </c>
      <c r="L460" s="17" t="str">
        <f>IF(B460="","",TRIM(IF(ISNA(MATCH(B460,'Registru recepții'!$B$5:$B$504,0)),"PV inexistent în registru. ",IF(AND(INDEX('Registru recepții'!$D$5:$D$504,MATCH(B460,'Registru recepții'!$B$5:$B$504,0))="De suspendare a recepției",ISNUMBER(I460),I460-INDEX('Registru recepții'!$C$5:$C$504,MATCH(B460,'Registru recepții'!$B$5:$B$504,0))&gt;90),"Termenul de remediere depășește 90 de zile de la suspendare (HG 343/2017, art. 17). ",""))&amp;IF(F460="","Alege gravitatea. ","")&amp;IF(G460="","Scrie măsura de remediere. ","")&amp;IF(NOT(ISNUMBER(I460)),"Stabilește termenul de remediere. ","")&amp;IF(K460="Termen depășit","Termenul a trecut și defectul nu e remediat. ","")))</f>
        <v/>
      </c>
      <c r="M460" s="1" t="str">
        <f t="shared" si="15"/>
        <v/>
      </c>
    </row>
    <row r="461" spans="2:13" x14ac:dyDescent="0.2">
      <c r="B461" s="12"/>
      <c r="C461" s="13" t="str">
        <f>IF(B461="","",COUNTIF($B$5:B461,B461))</f>
        <v/>
      </c>
      <c r="D461" s="14"/>
      <c r="E461" s="14"/>
      <c r="F461" s="15"/>
      <c r="G461" s="14"/>
      <c r="H461" s="14"/>
      <c r="I461" s="16"/>
      <c r="J461" s="16"/>
      <c r="K461" s="13" t="str">
        <f t="shared" si="14"/>
        <v/>
      </c>
      <c r="L461" s="17" t="str">
        <f>IF(B461="","",TRIM(IF(ISNA(MATCH(B461,'Registru recepții'!$B$5:$B$504,0)),"PV inexistent în registru. ",IF(AND(INDEX('Registru recepții'!$D$5:$D$504,MATCH(B461,'Registru recepții'!$B$5:$B$504,0))="De suspendare a recepției",ISNUMBER(I461),I461-INDEX('Registru recepții'!$C$5:$C$504,MATCH(B461,'Registru recepții'!$B$5:$B$504,0))&gt;90),"Termenul de remediere depășește 90 de zile de la suspendare (HG 343/2017, art. 17). ",""))&amp;IF(F461="","Alege gravitatea. ","")&amp;IF(G461="","Scrie măsura de remediere. ","")&amp;IF(NOT(ISNUMBER(I461)),"Stabilește termenul de remediere. ","")&amp;IF(K461="Termen depășit","Termenul a trecut și defectul nu e remediat. ","")))</f>
        <v/>
      </c>
      <c r="M461" s="1" t="str">
        <f t="shared" si="15"/>
        <v/>
      </c>
    </row>
    <row r="462" spans="2:13" x14ac:dyDescent="0.2">
      <c r="B462" s="12"/>
      <c r="C462" s="13" t="str">
        <f>IF(B462="","",COUNTIF($B$5:B462,B462))</f>
        <v/>
      </c>
      <c r="D462" s="14"/>
      <c r="E462" s="14"/>
      <c r="F462" s="15"/>
      <c r="G462" s="14"/>
      <c r="H462" s="14"/>
      <c r="I462" s="16"/>
      <c r="J462" s="16"/>
      <c r="K462" s="13" t="str">
        <f t="shared" si="14"/>
        <v/>
      </c>
      <c r="L462" s="17" t="str">
        <f>IF(B462="","",TRIM(IF(ISNA(MATCH(B462,'Registru recepții'!$B$5:$B$504,0)),"PV inexistent în registru. ",IF(AND(INDEX('Registru recepții'!$D$5:$D$504,MATCH(B462,'Registru recepții'!$B$5:$B$504,0))="De suspendare a recepției",ISNUMBER(I462),I462-INDEX('Registru recepții'!$C$5:$C$504,MATCH(B462,'Registru recepții'!$B$5:$B$504,0))&gt;90),"Termenul de remediere depășește 90 de zile de la suspendare (HG 343/2017, art. 17). ",""))&amp;IF(F462="","Alege gravitatea. ","")&amp;IF(G462="","Scrie măsura de remediere. ","")&amp;IF(NOT(ISNUMBER(I462)),"Stabilește termenul de remediere. ","")&amp;IF(K462="Termen depășit","Termenul a trecut și defectul nu e remediat. ","")))</f>
        <v/>
      </c>
      <c r="M462" s="1" t="str">
        <f t="shared" si="15"/>
        <v/>
      </c>
    </row>
    <row r="463" spans="2:13" x14ac:dyDescent="0.2">
      <c r="B463" s="12"/>
      <c r="C463" s="13" t="str">
        <f>IF(B463="","",COUNTIF($B$5:B463,B463))</f>
        <v/>
      </c>
      <c r="D463" s="14"/>
      <c r="E463" s="14"/>
      <c r="F463" s="15"/>
      <c r="G463" s="14"/>
      <c r="H463" s="14"/>
      <c r="I463" s="16"/>
      <c r="J463" s="16"/>
      <c r="K463" s="13" t="str">
        <f t="shared" si="14"/>
        <v/>
      </c>
      <c r="L463" s="17" t="str">
        <f>IF(B463="","",TRIM(IF(ISNA(MATCH(B463,'Registru recepții'!$B$5:$B$504,0)),"PV inexistent în registru. ",IF(AND(INDEX('Registru recepții'!$D$5:$D$504,MATCH(B463,'Registru recepții'!$B$5:$B$504,0))="De suspendare a recepției",ISNUMBER(I463),I463-INDEX('Registru recepții'!$C$5:$C$504,MATCH(B463,'Registru recepții'!$B$5:$B$504,0))&gt;90),"Termenul de remediere depășește 90 de zile de la suspendare (HG 343/2017, art. 17). ",""))&amp;IF(F463="","Alege gravitatea. ","")&amp;IF(G463="","Scrie măsura de remediere. ","")&amp;IF(NOT(ISNUMBER(I463)),"Stabilește termenul de remediere. ","")&amp;IF(K463="Termen depășit","Termenul a trecut și defectul nu e remediat. ","")))</f>
        <v/>
      </c>
      <c r="M463" s="1" t="str">
        <f t="shared" si="15"/>
        <v/>
      </c>
    </row>
    <row r="464" spans="2:13" x14ac:dyDescent="0.2">
      <c r="B464" s="12"/>
      <c r="C464" s="13" t="str">
        <f>IF(B464="","",COUNTIF($B$5:B464,B464))</f>
        <v/>
      </c>
      <c r="D464" s="14"/>
      <c r="E464" s="14"/>
      <c r="F464" s="15"/>
      <c r="G464" s="14"/>
      <c r="H464" s="14"/>
      <c r="I464" s="16"/>
      <c r="J464" s="16"/>
      <c r="K464" s="13" t="str">
        <f t="shared" si="14"/>
        <v/>
      </c>
      <c r="L464" s="17" t="str">
        <f>IF(B464="","",TRIM(IF(ISNA(MATCH(B464,'Registru recepții'!$B$5:$B$504,0)),"PV inexistent în registru. ",IF(AND(INDEX('Registru recepții'!$D$5:$D$504,MATCH(B464,'Registru recepții'!$B$5:$B$504,0))="De suspendare a recepției",ISNUMBER(I464),I464-INDEX('Registru recepții'!$C$5:$C$504,MATCH(B464,'Registru recepții'!$B$5:$B$504,0))&gt;90),"Termenul de remediere depășește 90 de zile de la suspendare (HG 343/2017, art. 17). ",""))&amp;IF(F464="","Alege gravitatea. ","")&amp;IF(G464="","Scrie măsura de remediere. ","")&amp;IF(NOT(ISNUMBER(I464)),"Stabilește termenul de remediere. ","")&amp;IF(K464="Termen depășit","Termenul a trecut și defectul nu e remediat. ","")))</f>
        <v/>
      </c>
      <c r="M464" s="1" t="str">
        <f t="shared" si="15"/>
        <v/>
      </c>
    </row>
    <row r="465" spans="2:13" x14ac:dyDescent="0.2">
      <c r="B465" s="12"/>
      <c r="C465" s="13" t="str">
        <f>IF(B465="","",COUNTIF($B$5:B465,B465))</f>
        <v/>
      </c>
      <c r="D465" s="14"/>
      <c r="E465" s="14"/>
      <c r="F465" s="15"/>
      <c r="G465" s="14"/>
      <c r="H465" s="14"/>
      <c r="I465" s="16"/>
      <c r="J465" s="16"/>
      <c r="K465" s="13" t="str">
        <f t="shared" si="14"/>
        <v/>
      </c>
      <c r="L465" s="17" t="str">
        <f>IF(B465="","",TRIM(IF(ISNA(MATCH(B465,'Registru recepții'!$B$5:$B$504,0)),"PV inexistent în registru. ",IF(AND(INDEX('Registru recepții'!$D$5:$D$504,MATCH(B465,'Registru recepții'!$B$5:$B$504,0))="De suspendare a recepției",ISNUMBER(I465),I465-INDEX('Registru recepții'!$C$5:$C$504,MATCH(B465,'Registru recepții'!$B$5:$B$504,0))&gt;90),"Termenul de remediere depășește 90 de zile de la suspendare (HG 343/2017, art. 17). ",""))&amp;IF(F465="","Alege gravitatea. ","")&amp;IF(G465="","Scrie măsura de remediere. ","")&amp;IF(NOT(ISNUMBER(I465)),"Stabilește termenul de remediere. ","")&amp;IF(K465="Termen depășit","Termenul a trecut și defectul nu e remediat. ","")))</f>
        <v/>
      </c>
      <c r="M465" s="1" t="str">
        <f t="shared" si="15"/>
        <v/>
      </c>
    </row>
    <row r="466" spans="2:13" x14ac:dyDescent="0.2">
      <c r="B466" s="12"/>
      <c r="C466" s="13" t="str">
        <f>IF(B466="","",COUNTIF($B$5:B466,B466))</f>
        <v/>
      </c>
      <c r="D466" s="14"/>
      <c r="E466" s="14"/>
      <c r="F466" s="15"/>
      <c r="G466" s="14"/>
      <c r="H466" s="14"/>
      <c r="I466" s="16"/>
      <c r="J466" s="16"/>
      <c r="K466" s="13" t="str">
        <f t="shared" si="14"/>
        <v/>
      </c>
      <c r="L466" s="17" t="str">
        <f>IF(B466="","",TRIM(IF(ISNA(MATCH(B466,'Registru recepții'!$B$5:$B$504,0)),"PV inexistent în registru. ",IF(AND(INDEX('Registru recepții'!$D$5:$D$504,MATCH(B466,'Registru recepții'!$B$5:$B$504,0))="De suspendare a recepției",ISNUMBER(I466),I466-INDEX('Registru recepții'!$C$5:$C$504,MATCH(B466,'Registru recepții'!$B$5:$B$504,0))&gt;90),"Termenul de remediere depășește 90 de zile de la suspendare (HG 343/2017, art. 17). ",""))&amp;IF(F466="","Alege gravitatea. ","")&amp;IF(G466="","Scrie măsura de remediere. ","")&amp;IF(NOT(ISNUMBER(I466)),"Stabilește termenul de remediere. ","")&amp;IF(K466="Termen depășit","Termenul a trecut și defectul nu e remediat. ","")))</f>
        <v/>
      </c>
      <c r="M466" s="1" t="str">
        <f t="shared" si="15"/>
        <v/>
      </c>
    </row>
    <row r="467" spans="2:13" x14ac:dyDescent="0.2">
      <c r="B467" s="12"/>
      <c r="C467" s="13" t="str">
        <f>IF(B467="","",COUNTIF($B$5:B467,B467))</f>
        <v/>
      </c>
      <c r="D467" s="14"/>
      <c r="E467" s="14"/>
      <c r="F467" s="15"/>
      <c r="G467" s="14"/>
      <c r="H467" s="14"/>
      <c r="I467" s="16"/>
      <c r="J467" s="16"/>
      <c r="K467" s="13" t="str">
        <f t="shared" si="14"/>
        <v/>
      </c>
      <c r="L467" s="17" t="str">
        <f>IF(B467="","",TRIM(IF(ISNA(MATCH(B467,'Registru recepții'!$B$5:$B$504,0)),"PV inexistent în registru. ",IF(AND(INDEX('Registru recepții'!$D$5:$D$504,MATCH(B467,'Registru recepții'!$B$5:$B$504,0))="De suspendare a recepției",ISNUMBER(I467),I467-INDEX('Registru recepții'!$C$5:$C$504,MATCH(B467,'Registru recepții'!$B$5:$B$504,0))&gt;90),"Termenul de remediere depășește 90 de zile de la suspendare (HG 343/2017, art. 17). ",""))&amp;IF(F467="","Alege gravitatea. ","")&amp;IF(G467="","Scrie măsura de remediere. ","")&amp;IF(NOT(ISNUMBER(I467)),"Stabilește termenul de remediere. ","")&amp;IF(K467="Termen depășit","Termenul a trecut și defectul nu e remediat. ","")))</f>
        <v/>
      </c>
      <c r="M467" s="1" t="str">
        <f t="shared" si="15"/>
        <v/>
      </c>
    </row>
    <row r="468" spans="2:13" x14ac:dyDescent="0.2">
      <c r="B468" s="12"/>
      <c r="C468" s="13" t="str">
        <f>IF(B468="","",COUNTIF($B$5:B468,B468))</f>
        <v/>
      </c>
      <c r="D468" s="14"/>
      <c r="E468" s="14"/>
      <c r="F468" s="15"/>
      <c r="G468" s="14"/>
      <c r="H468" s="14"/>
      <c r="I468" s="16"/>
      <c r="J468" s="16"/>
      <c r="K468" s="13" t="str">
        <f t="shared" si="14"/>
        <v/>
      </c>
      <c r="L468" s="17" t="str">
        <f>IF(B468="","",TRIM(IF(ISNA(MATCH(B468,'Registru recepții'!$B$5:$B$504,0)),"PV inexistent în registru. ",IF(AND(INDEX('Registru recepții'!$D$5:$D$504,MATCH(B468,'Registru recepții'!$B$5:$B$504,0))="De suspendare a recepției",ISNUMBER(I468),I468-INDEX('Registru recepții'!$C$5:$C$504,MATCH(B468,'Registru recepții'!$B$5:$B$504,0))&gt;90),"Termenul de remediere depășește 90 de zile de la suspendare (HG 343/2017, art. 17). ",""))&amp;IF(F468="","Alege gravitatea. ","")&amp;IF(G468="","Scrie măsura de remediere. ","")&amp;IF(NOT(ISNUMBER(I468)),"Stabilește termenul de remediere. ","")&amp;IF(K468="Termen depășit","Termenul a trecut și defectul nu e remediat. ","")))</f>
        <v/>
      </c>
      <c r="M468" s="1" t="str">
        <f t="shared" si="15"/>
        <v/>
      </c>
    </row>
    <row r="469" spans="2:13" x14ac:dyDescent="0.2">
      <c r="B469" s="12"/>
      <c r="C469" s="13" t="str">
        <f>IF(B469="","",COUNTIF($B$5:B469,B469))</f>
        <v/>
      </c>
      <c r="D469" s="14"/>
      <c r="E469" s="14"/>
      <c r="F469" s="15"/>
      <c r="G469" s="14"/>
      <c r="H469" s="14"/>
      <c r="I469" s="16"/>
      <c r="J469" s="16"/>
      <c r="K469" s="13" t="str">
        <f t="shared" si="14"/>
        <v/>
      </c>
      <c r="L469" s="17" t="str">
        <f>IF(B469="","",TRIM(IF(ISNA(MATCH(B469,'Registru recepții'!$B$5:$B$504,0)),"PV inexistent în registru. ",IF(AND(INDEX('Registru recepții'!$D$5:$D$504,MATCH(B469,'Registru recepții'!$B$5:$B$504,0))="De suspendare a recepției",ISNUMBER(I469),I469-INDEX('Registru recepții'!$C$5:$C$504,MATCH(B469,'Registru recepții'!$B$5:$B$504,0))&gt;90),"Termenul de remediere depășește 90 de zile de la suspendare (HG 343/2017, art. 17). ",""))&amp;IF(F469="","Alege gravitatea. ","")&amp;IF(G469="","Scrie măsura de remediere. ","")&amp;IF(NOT(ISNUMBER(I469)),"Stabilește termenul de remediere. ","")&amp;IF(K469="Termen depășit","Termenul a trecut și defectul nu e remediat. ","")))</f>
        <v/>
      </c>
      <c r="M469" s="1" t="str">
        <f t="shared" si="15"/>
        <v/>
      </c>
    </row>
    <row r="470" spans="2:13" x14ac:dyDescent="0.2">
      <c r="B470" s="12"/>
      <c r="C470" s="13" t="str">
        <f>IF(B470="","",COUNTIF($B$5:B470,B470))</f>
        <v/>
      </c>
      <c r="D470" s="14"/>
      <c r="E470" s="14"/>
      <c r="F470" s="15"/>
      <c r="G470" s="14"/>
      <c r="H470" s="14"/>
      <c r="I470" s="16"/>
      <c r="J470" s="16"/>
      <c r="K470" s="13" t="str">
        <f t="shared" si="14"/>
        <v/>
      </c>
      <c r="L470" s="17" t="str">
        <f>IF(B470="","",TRIM(IF(ISNA(MATCH(B470,'Registru recepții'!$B$5:$B$504,0)),"PV inexistent în registru. ",IF(AND(INDEX('Registru recepții'!$D$5:$D$504,MATCH(B470,'Registru recepții'!$B$5:$B$504,0))="De suspendare a recepției",ISNUMBER(I470),I470-INDEX('Registru recepții'!$C$5:$C$504,MATCH(B470,'Registru recepții'!$B$5:$B$504,0))&gt;90),"Termenul de remediere depășește 90 de zile de la suspendare (HG 343/2017, art. 17). ",""))&amp;IF(F470="","Alege gravitatea. ","")&amp;IF(G470="","Scrie măsura de remediere. ","")&amp;IF(NOT(ISNUMBER(I470)),"Stabilește termenul de remediere. ","")&amp;IF(K470="Termen depășit","Termenul a trecut și defectul nu e remediat. ","")))</f>
        <v/>
      </c>
      <c r="M470" s="1" t="str">
        <f t="shared" si="15"/>
        <v/>
      </c>
    </row>
    <row r="471" spans="2:13" x14ac:dyDescent="0.2">
      <c r="B471" s="12"/>
      <c r="C471" s="13" t="str">
        <f>IF(B471="","",COUNTIF($B$5:B471,B471))</f>
        <v/>
      </c>
      <c r="D471" s="14"/>
      <c r="E471" s="14"/>
      <c r="F471" s="15"/>
      <c r="G471" s="14"/>
      <c r="H471" s="14"/>
      <c r="I471" s="16"/>
      <c r="J471" s="16"/>
      <c r="K471" s="13" t="str">
        <f t="shared" si="14"/>
        <v/>
      </c>
      <c r="L471" s="17" t="str">
        <f>IF(B471="","",TRIM(IF(ISNA(MATCH(B471,'Registru recepții'!$B$5:$B$504,0)),"PV inexistent în registru. ",IF(AND(INDEX('Registru recepții'!$D$5:$D$504,MATCH(B471,'Registru recepții'!$B$5:$B$504,0))="De suspendare a recepției",ISNUMBER(I471),I471-INDEX('Registru recepții'!$C$5:$C$504,MATCH(B471,'Registru recepții'!$B$5:$B$504,0))&gt;90),"Termenul de remediere depășește 90 de zile de la suspendare (HG 343/2017, art. 17). ",""))&amp;IF(F471="","Alege gravitatea. ","")&amp;IF(G471="","Scrie măsura de remediere. ","")&amp;IF(NOT(ISNUMBER(I471)),"Stabilește termenul de remediere. ","")&amp;IF(K471="Termen depășit","Termenul a trecut și defectul nu e remediat. ","")))</f>
        <v/>
      </c>
      <c r="M471" s="1" t="str">
        <f t="shared" si="15"/>
        <v/>
      </c>
    </row>
    <row r="472" spans="2:13" x14ac:dyDescent="0.2">
      <c r="B472" s="12"/>
      <c r="C472" s="13" t="str">
        <f>IF(B472="","",COUNTIF($B$5:B472,B472))</f>
        <v/>
      </c>
      <c r="D472" s="14"/>
      <c r="E472" s="14"/>
      <c r="F472" s="15"/>
      <c r="G472" s="14"/>
      <c r="H472" s="14"/>
      <c r="I472" s="16"/>
      <c r="J472" s="16"/>
      <c r="K472" s="13" t="str">
        <f t="shared" si="14"/>
        <v/>
      </c>
      <c r="L472" s="17" t="str">
        <f>IF(B472="","",TRIM(IF(ISNA(MATCH(B472,'Registru recepții'!$B$5:$B$504,0)),"PV inexistent în registru. ",IF(AND(INDEX('Registru recepții'!$D$5:$D$504,MATCH(B472,'Registru recepții'!$B$5:$B$504,0))="De suspendare a recepției",ISNUMBER(I472),I472-INDEX('Registru recepții'!$C$5:$C$504,MATCH(B472,'Registru recepții'!$B$5:$B$504,0))&gt;90),"Termenul de remediere depășește 90 de zile de la suspendare (HG 343/2017, art. 17). ",""))&amp;IF(F472="","Alege gravitatea. ","")&amp;IF(G472="","Scrie măsura de remediere. ","")&amp;IF(NOT(ISNUMBER(I472)),"Stabilește termenul de remediere. ","")&amp;IF(K472="Termen depășit","Termenul a trecut și defectul nu e remediat. ","")))</f>
        <v/>
      </c>
      <c r="M472" s="1" t="str">
        <f t="shared" si="15"/>
        <v/>
      </c>
    </row>
    <row r="473" spans="2:13" x14ac:dyDescent="0.2">
      <c r="B473" s="12"/>
      <c r="C473" s="13" t="str">
        <f>IF(B473="","",COUNTIF($B$5:B473,B473))</f>
        <v/>
      </c>
      <c r="D473" s="14"/>
      <c r="E473" s="14"/>
      <c r="F473" s="15"/>
      <c r="G473" s="14"/>
      <c r="H473" s="14"/>
      <c r="I473" s="16"/>
      <c r="J473" s="16"/>
      <c r="K473" s="13" t="str">
        <f t="shared" si="14"/>
        <v/>
      </c>
      <c r="L473" s="17" t="str">
        <f>IF(B473="","",TRIM(IF(ISNA(MATCH(B473,'Registru recepții'!$B$5:$B$504,0)),"PV inexistent în registru. ",IF(AND(INDEX('Registru recepții'!$D$5:$D$504,MATCH(B473,'Registru recepții'!$B$5:$B$504,0))="De suspendare a recepției",ISNUMBER(I473),I473-INDEX('Registru recepții'!$C$5:$C$504,MATCH(B473,'Registru recepții'!$B$5:$B$504,0))&gt;90),"Termenul de remediere depășește 90 de zile de la suspendare (HG 343/2017, art. 17). ",""))&amp;IF(F473="","Alege gravitatea. ","")&amp;IF(G473="","Scrie măsura de remediere. ","")&amp;IF(NOT(ISNUMBER(I473)),"Stabilește termenul de remediere. ","")&amp;IF(K473="Termen depășit","Termenul a trecut și defectul nu e remediat. ","")))</f>
        <v/>
      </c>
      <c r="M473" s="1" t="str">
        <f t="shared" si="15"/>
        <v/>
      </c>
    </row>
    <row r="474" spans="2:13" x14ac:dyDescent="0.2">
      <c r="B474" s="12"/>
      <c r="C474" s="13" t="str">
        <f>IF(B474="","",COUNTIF($B$5:B474,B474))</f>
        <v/>
      </c>
      <c r="D474" s="14"/>
      <c r="E474" s="14"/>
      <c r="F474" s="15"/>
      <c r="G474" s="14"/>
      <c r="H474" s="14"/>
      <c r="I474" s="16"/>
      <c r="J474" s="16"/>
      <c r="K474" s="13" t="str">
        <f t="shared" si="14"/>
        <v/>
      </c>
      <c r="L474" s="17" t="str">
        <f>IF(B474="","",TRIM(IF(ISNA(MATCH(B474,'Registru recepții'!$B$5:$B$504,0)),"PV inexistent în registru. ",IF(AND(INDEX('Registru recepții'!$D$5:$D$504,MATCH(B474,'Registru recepții'!$B$5:$B$504,0))="De suspendare a recepției",ISNUMBER(I474),I474-INDEX('Registru recepții'!$C$5:$C$504,MATCH(B474,'Registru recepții'!$B$5:$B$504,0))&gt;90),"Termenul de remediere depășește 90 de zile de la suspendare (HG 343/2017, art. 17). ",""))&amp;IF(F474="","Alege gravitatea. ","")&amp;IF(G474="","Scrie măsura de remediere. ","")&amp;IF(NOT(ISNUMBER(I474)),"Stabilește termenul de remediere. ","")&amp;IF(K474="Termen depășit","Termenul a trecut și defectul nu e remediat. ","")))</f>
        <v/>
      </c>
      <c r="M474" s="1" t="str">
        <f t="shared" si="15"/>
        <v/>
      </c>
    </row>
    <row r="475" spans="2:13" x14ac:dyDescent="0.2">
      <c r="B475" s="12"/>
      <c r="C475" s="13" t="str">
        <f>IF(B475="","",COUNTIF($B$5:B475,B475))</f>
        <v/>
      </c>
      <c r="D475" s="14"/>
      <c r="E475" s="14"/>
      <c r="F475" s="15"/>
      <c r="G475" s="14"/>
      <c r="H475" s="14"/>
      <c r="I475" s="16"/>
      <c r="J475" s="16"/>
      <c r="K475" s="13" t="str">
        <f t="shared" si="14"/>
        <v/>
      </c>
      <c r="L475" s="17" t="str">
        <f>IF(B475="","",TRIM(IF(ISNA(MATCH(B475,'Registru recepții'!$B$5:$B$504,0)),"PV inexistent în registru. ",IF(AND(INDEX('Registru recepții'!$D$5:$D$504,MATCH(B475,'Registru recepții'!$B$5:$B$504,0))="De suspendare a recepției",ISNUMBER(I475),I475-INDEX('Registru recepții'!$C$5:$C$504,MATCH(B475,'Registru recepții'!$B$5:$B$504,0))&gt;90),"Termenul de remediere depășește 90 de zile de la suspendare (HG 343/2017, art. 17). ",""))&amp;IF(F475="","Alege gravitatea. ","")&amp;IF(G475="","Scrie măsura de remediere. ","")&amp;IF(NOT(ISNUMBER(I475)),"Stabilește termenul de remediere. ","")&amp;IF(K475="Termen depășit","Termenul a trecut și defectul nu e remediat. ","")))</f>
        <v/>
      </c>
      <c r="M475" s="1" t="str">
        <f t="shared" si="15"/>
        <v/>
      </c>
    </row>
    <row r="476" spans="2:13" x14ac:dyDescent="0.2">
      <c r="B476" s="12"/>
      <c r="C476" s="13" t="str">
        <f>IF(B476="","",COUNTIF($B$5:B476,B476))</f>
        <v/>
      </c>
      <c r="D476" s="14"/>
      <c r="E476" s="14"/>
      <c r="F476" s="15"/>
      <c r="G476" s="14"/>
      <c r="H476" s="14"/>
      <c r="I476" s="16"/>
      <c r="J476" s="16"/>
      <c r="K476" s="13" t="str">
        <f t="shared" si="14"/>
        <v/>
      </c>
      <c r="L476" s="17" t="str">
        <f>IF(B476="","",TRIM(IF(ISNA(MATCH(B476,'Registru recepții'!$B$5:$B$504,0)),"PV inexistent în registru. ",IF(AND(INDEX('Registru recepții'!$D$5:$D$504,MATCH(B476,'Registru recepții'!$B$5:$B$504,0))="De suspendare a recepției",ISNUMBER(I476),I476-INDEX('Registru recepții'!$C$5:$C$504,MATCH(B476,'Registru recepții'!$B$5:$B$504,0))&gt;90),"Termenul de remediere depășește 90 de zile de la suspendare (HG 343/2017, art. 17). ",""))&amp;IF(F476="","Alege gravitatea. ","")&amp;IF(G476="","Scrie măsura de remediere. ","")&amp;IF(NOT(ISNUMBER(I476)),"Stabilește termenul de remediere. ","")&amp;IF(K476="Termen depășit","Termenul a trecut și defectul nu e remediat. ","")))</f>
        <v/>
      </c>
      <c r="M476" s="1" t="str">
        <f t="shared" si="15"/>
        <v/>
      </c>
    </row>
    <row r="477" spans="2:13" x14ac:dyDescent="0.2">
      <c r="B477" s="12"/>
      <c r="C477" s="13" t="str">
        <f>IF(B477="","",COUNTIF($B$5:B477,B477))</f>
        <v/>
      </c>
      <c r="D477" s="14"/>
      <c r="E477" s="14"/>
      <c r="F477" s="15"/>
      <c r="G477" s="14"/>
      <c r="H477" s="14"/>
      <c r="I477" s="16"/>
      <c r="J477" s="16"/>
      <c r="K477" s="13" t="str">
        <f t="shared" si="14"/>
        <v/>
      </c>
      <c r="L477" s="17" t="str">
        <f>IF(B477="","",TRIM(IF(ISNA(MATCH(B477,'Registru recepții'!$B$5:$B$504,0)),"PV inexistent în registru. ",IF(AND(INDEX('Registru recepții'!$D$5:$D$504,MATCH(B477,'Registru recepții'!$B$5:$B$504,0))="De suspendare a recepției",ISNUMBER(I477),I477-INDEX('Registru recepții'!$C$5:$C$504,MATCH(B477,'Registru recepții'!$B$5:$B$504,0))&gt;90),"Termenul de remediere depășește 90 de zile de la suspendare (HG 343/2017, art. 17). ",""))&amp;IF(F477="","Alege gravitatea. ","")&amp;IF(G477="","Scrie măsura de remediere. ","")&amp;IF(NOT(ISNUMBER(I477)),"Stabilește termenul de remediere. ","")&amp;IF(K477="Termen depășit","Termenul a trecut și defectul nu e remediat. ","")))</f>
        <v/>
      </c>
      <c r="M477" s="1" t="str">
        <f t="shared" si="15"/>
        <v/>
      </c>
    </row>
    <row r="478" spans="2:13" x14ac:dyDescent="0.2">
      <c r="B478" s="12"/>
      <c r="C478" s="13" t="str">
        <f>IF(B478="","",COUNTIF($B$5:B478,B478))</f>
        <v/>
      </c>
      <c r="D478" s="14"/>
      <c r="E478" s="14"/>
      <c r="F478" s="15"/>
      <c r="G478" s="14"/>
      <c r="H478" s="14"/>
      <c r="I478" s="16"/>
      <c r="J478" s="16"/>
      <c r="K478" s="13" t="str">
        <f t="shared" si="14"/>
        <v/>
      </c>
      <c r="L478" s="17" t="str">
        <f>IF(B478="","",TRIM(IF(ISNA(MATCH(B478,'Registru recepții'!$B$5:$B$504,0)),"PV inexistent în registru. ",IF(AND(INDEX('Registru recepții'!$D$5:$D$504,MATCH(B478,'Registru recepții'!$B$5:$B$504,0))="De suspendare a recepției",ISNUMBER(I478),I478-INDEX('Registru recepții'!$C$5:$C$504,MATCH(B478,'Registru recepții'!$B$5:$B$504,0))&gt;90),"Termenul de remediere depășește 90 de zile de la suspendare (HG 343/2017, art. 17). ",""))&amp;IF(F478="","Alege gravitatea. ","")&amp;IF(G478="","Scrie măsura de remediere. ","")&amp;IF(NOT(ISNUMBER(I478)),"Stabilește termenul de remediere. ","")&amp;IF(K478="Termen depășit","Termenul a trecut și defectul nu e remediat. ","")))</f>
        <v/>
      </c>
      <c r="M478" s="1" t="str">
        <f t="shared" si="15"/>
        <v/>
      </c>
    </row>
    <row r="479" spans="2:13" x14ac:dyDescent="0.2">
      <c r="B479" s="12"/>
      <c r="C479" s="13" t="str">
        <f>IF(B479="","",COUNTIF($B$5:B479,B479))</f>
        <v/>
      </c>
      <c r="D479" s="14"/>
      <c r="E479" s="14"/>
      <c r="F479" s="15"/>
      <c r="G479" s="14"/>
      <c r="H479" s="14"/>
      <c r="I479" s="16"/>
      <c r="J479" s="16"/>
      <c r="K479" s="13" t="str">
        <f t="shared" si="14"/>
        <v/>
      </c>
      <c r="L479" s="17" t="str">
        <f>IF(B479="","",TRIM(IF(ISNA(MATCH(B479,'Registru recepții'!$B$5:$B$504,0)),"PV inexistent în registru. ",IF(AND(INDEX('Registru recepții'!$D$5:$D$504,MATCH(B479,'Registru recepții'!$B$5:$B$504,0))="De suspendare a recepției",ISNUMBER(I479),I479-INDEX('Registru recepții'!$C$5:$C$504,MATCH(B479,'Registru recepții'!$B$5:$B$504,0))&gt;90),"Termenul de remediere depășește 90 de zile de la suspendare (HG 343/2017, art. 17). ",""))&amp;IF(F479="","Alege gravitatea. ","")&amp;IF(G479="","Scrie măsura de remediere. ","")&amp;IF(NOT(ISNUMBER(I479)),"Stabilește termenul de remediere. ","")&amp;IF(K479="Termen depășit","Termenul a trecut și defectul nu e remediat. ","")))</f>
        <v/>
      </c>
      <c r="M479" s="1" t="str">
        <f t="shared" si="15"/>
        <v/>
      </c>
    </row>
    <row r="480" spans="2:13" x14ac:dyDescent="0.2">
      <c r="B480" s="12"/>
      <c r="C480" s="13" t="str">
        <f>IF(B480="","",COUNTIF($B$5:B480,B480))</f>
        <v/>
      </c>
      <c r="D480" s="14"/>
      <c r="E480" s="14"/>
      <c r="F480" s="15"/>
      <c r="G480" s="14"/>
      <c r="H480" s="14"/>
      <c r="I480" s="16"/>
      <c r="J480" s="16"/>
      <c r="K480" s="13" t="str">
        <f t="shared" si="14"/>
        <v/>
      </c>
      <c r="L480" s="17" t="str">
        <f>IF(B480="","",TRIM(IF(ISNA(MATCH(B480,'Registru recepții'!$B$5:$B$504,0)),"PV inexistent în registru. ",IF(AND(INDEX('Registru recepții'!$D$5:$D$504,MATCH(B480,'Registru recepții'!$B$5:$B$504,0))="De suspendare a recepției",ISNUMBER(I480),I480-INDEX('Registru recepții'!$C$5:$C$504,MATCH(B480,'Registru recepții'!$B$5:$B$504,0))&gt;90),"Termenul de remediere depășește 90 de zile de la suspendare (HG 343/2017, art. 17). ",""))&amp;IF(F480="","Alege gravitatea. ","")&amp;IF(G480="","Scrie măsura de remediere. ","")&amp;IF(NOT(ISNUMBER(I480)),"Stabilește termenul de remediere. ","")&amp;IF(K480="Termen depășit","Termenul a trecut și defectul nu e remediat. ","")))</f>
        <v/>
      </c>
      <c r="M480" s="1" t="str">
        <f t="shared" si="15"/>
        <v/>
      </c>
    </row>
    <row r="481" spans="2:13" x14ac:dyDescent="0.2">
      <c r="B481" s="12"/>
      <c r="C481" s="13" t="str">
        <f>IF(B481="","",COUNTIF($B$5:B481,B481))</f>
        <v/>
      </c>
      <c r="D481" s="14"/>
      <c r="E481" s="14"/>
      <c r="F481" s="15"/>
      <c r="G481" s="14"/>
      <c r="H481" s="14"/>
      <c r="I481" s="16"/>
      <c r="J481" s="16"/>
      <c r="K481" s="13" t="str">
        <f t="shared" si="14"/>
        <v/>
      </c>
      <c r="L481" s="17" t="str">
        <f>IF(B481="","",TRIM(IF(ISNA(MATCH(B481,'Registru recepții'!$B$5:$B$504,0)),"PV inexistent în registru. ",IF(AND(INDEX('Registru recepții'!$D$5:$D$504,MATCH(B481,'Registru recepții'!$B$5:$B$504,0))="De suspendare a recepției",ISNUMBER(I481),I481-INDEX('Registru recepții'!$C$5:$C$504,MATCH(B481,'Registru recepții'!$B$5:$B$504,0))&gt;90),"Termenul de remediere depășește 90 de zile de la suspendare (HG 343/2017, art. 17). ",""))&amp;IF(F481="","Alege gravitatea. ","")&amp;IF(G481="","Scrie măsura de remediere. ","")&amp;IF(NOT(ISNUMBER(I481)),"Stabilește termenul de remediere. ","")&amp;IF(K481="Termen depășit","Termenul a trecut și defectul nu e remediat. ","")))</f>
        <v/>
      </c>
      <c r="M481" s="1" t="str">
        <f t="shared" si="15"/>
        <v/>
      </c>
    </row>
    <row r="482" spans="2:13" x14ac:dyDescent="0.2">
      <c r="B482" s="12"/>
      <c r="C482" s="13" t="str">
        <f>IF(B482="","",COUNTIF($B$5:B482,B482))</f>
        <v/>
      </c>
      <c r="D482" s="14"/>
      <c r="E482" s="14"/>
      <c r="F482" s="15"/>
      <c r="G482" s="14"/>
      <c r="H482" s="14"/>
      <c r="I482" s="16"/>
      <c r="J482" s="16"/>
      <c r="K482" s="13" t="str">
        <f t="shared" si="14"/>
        <v/>
      </c>
      <c r="L482" s="17" t="str">
        <f>IF(B482="","",TRIM(IF(ISNA(MATCH(B482,'Registru recepții'!$B$5:$B$504,0)),"PV inexistent în registru. ",IF(AND(INDEX('Registru recepții'!$D$5:$D$504,MATCH(B482,'Registru recepții'!$B$5:$B$504,0))="De suspendare a recepției",ISNUMBER(I482),I482-INDEX('Registru recepții'!$C$5:$C$504,MATCH(B482,'Registru recepții'!$B$5:$B$504,0))&gt;90),"Termenul de remediere depășește 90 de zile de la suspendare (HG 343/2017, art. 17). ",""))&amp;IF(F482="","Alege gravitatea. ","")&amp;IF(G482="","Scrie măsura de remediere. ","")&amp;IF(NOT(ISNUMBER(I482)),"Stabilește termenul de remediere. ","")&amp;IF(K482="Termen depășit","Termenul a trecut și defectul nu e remediat. ","")))</f>
        <v/>
      </c>
      <c r="M482" s="1" t="str">
        <f t="shared" si="15"/>
        <v/>
      </c>
    </row>
    <row r="483" spans="2:13" x14ac:dyDescent="0.2">
      <c r="B483" s="12"/>
      <c r="C483" s="13" t="str">
        <f>IF(B483="","",COUNTIF($B$5:B483,B483))</f>
        <v/>
      </c>
      <c r="D483" s="14"/>
      <c r="E483" s="14"/>
      <c r="F483" s="15"/>
      <c r="G483" s="14"/>
      <c r="H483" s="14"/>
      <c r="I483" s="16"/>
      <c r="J483" s="16"/>
      <c r="K483" s="13" t="str">
        <f t="shared" si="14"/>
        <v/>
      </c>
      <c r="L483" s="17" t="str">
        <f>IF(B483="","",TRIM(IF(ISNA(MATCH(B483,'Registru recepții'!$B$5:$B$504,0)),"PV inexistent în registru. ",IF(AND(INDEX('Registru recepții'!$D$5:$D$504,MATCH(B483,'Registru recepții'!$B$5:$B$504,0))="De suspendare a recepției",ISNUMBER(I483),I483-INDEX('Registru recepții'!$C$5:$C$504,MATCH(B483,'Registru recepții'!$B$5:$B$504,0))&gt;90),"Termenul de remediere depășește 90 de zile de la suspendare (HG 343/2017, art. 17). ",""))&amp;IF(F483="","Alege gravitatea. ","")&amp;IF(G483="","Scrie măsura de remediere. ","")&amp;IF(NOT(ISNUMBER(I483)),"Stabilește termenul de remediere. ","")&amp;IF(K483="Termen depășit","Termenul a trecut și defectul nu e remediat. ","")))</f>
        <v/>
      </c>
      <c r="M483" s="1" t="str">
        <f t="shared" si="15"/>
        <v/>
      </c>
    </row>
    <row r="484" spans="2:13" x14ac:dyDescent="0.2">
      <c r="B484" s="12"/>
      <c r="C484" s="13" t="str">
        <f>IF(B484="","",COUNTIF($B$5:B484,B484))</f>
        <v/>
      </c>
      <c r="D484" s="14"/>
      <c r="E484" s="14"/>
      <c r="F484" s="15"/>
      <c r="G484" s="14"/>
      <c r="H484" s="14"/>
      <c r="I484" s="16"/>
      <c r="J484" s="16"/>
      <c r="K484" s="13" t="str">
        <f t="shared" si="14"/>
        <v/>
      </c>
      <c r="L484" s="17" t="str">
        <f>IF(B484="","",TRIM(IF(ISNA(MATCH(B484,'Registru recepții'!$B$5:$B$504,0)),"PV inexistent în registru. ",IF(AND(INDEX('Registru recepții'!$D$5:$D$504,MATCH(B484,'Registru recepții'!$B$5:$B$504,0))="De suspendare a recepției",ISNUMBER(I484),I484-INDEX('Registru recepții'!$C$5:$C$504,MATCH(B484,'Registru recepții'!$B$5:$B$504,0))&gt;90),"Termenul de remediere depășește 90 de zile de la suspendare (HG 343/2017, art. 17). ",""))&amp;IF(F484="","Alege gravitatea. ","")&amp;IF(G484="","Scrie măsura de remediere. ","")&amp;IF(NOT(ISNUMBER(I484)),"Stabilește termenul de remediere. ","")&amp;IF(K484="Termen depășit","Termenul a trecut și defectul nu e remediat. ","")))</f>
        <v/>
      </c>
      <c r="M484" s="1" t="str">
        <f t="shared" si="15"/>
        <v/>
      </c>
    </row>
    <row r="485" spans="2:13" x14ac:dyDescent="0.2">
      <c r="B485" s="12"/>
      <c r="C485" s="13" t="str">
        <f>IF(B485="","",COUNTIF($B$5:B485,B485))</f>
        <v/>
      </c>
      <c r="D485" s="14"/>
      <c r="E485" s="14"/>
      <c r="F485" s="15"/>
      <c r="G485" s="14"/>
      <c r="H485" s="14"/>
      <c r="I485" s="16"/>
      <c r="J485" s="16"/>
      <c r="K485" s="13" t="str">
        <f t="shared" si="14"/>
        <v/>
      </c>
      <c r="L485" s="17" t="str">
        <f>IF(B485="","",TRIM(IF(ISNA(MATCH(B485,'Registru recepții'!$B$5:$B$504,0)),"PV inexistent în registru. ",IF(AND(INDEX('Registru recepții'!$D$5:$D$504,MATCH(B485,'Registru recepții'!$B$5:$B$504,0))="De suspendare a recepției",ISNUMBER(I485),I485-INDEX('Registru recepții'!$C$5:$C$504,MATCH(B485,'Registru recepții'!$B$5:$B$504,0))&gt;90),"Termenul de remediere depășește 90 de zile de la suspendare (HG 343/2017, art. 17). ",""))&amp;IF(F485="","Alege gravitatea. ","")&amp;IF(G485="","Scrie măsura de remediere. ","")&amp;IF(NOT(ISNUMBER(I485)),"Stabilește termenul de remediere. ","")&amp;IF(K485="Termen depășit","Termenul a trecut și defectul nu e remediat. ","")))</f>
        <v/>
      </c>
      <c r="M485" s="1" t="str">
        <f t="shared" si="15"/>
        <v/>
      </c>
    </row>
    <row r="486" spans="2:13" x14ac:dyDescent="0.2">
      <c r="B486" s="12"/>
      <c r="C486" s="13" t="str">
        <f>IF(B486="","",COUNTIF($B$5:B486,B486))</f>
        <v/>
      </c>
      <c r="D486" s="14"/>
      <c r="E486" s="14"/>
      <c r="F486" s="15"/>
      <c r="G486" s="14"/>
      <c r="H486" s="14"/>
      <c r="I486" s="16"/>
      <c r="J486" s="16"/>
      <c r="K486" s="13" t="str">
        <f t="shared" si="14"/>
        <v/>
      </c>
      <c r="L486" s="17" t="str">
        <f>IF(B486="","",TRIM(IF(ISNA(MATCH(B486,'Registru recepții'!$B$5:$B$504,0)),"PV inexistent în registru. ",IF(AND(INDEX('Registru recepții'!$D$5:$D$504,MATCH(B486,'Registru recepții'!$B$5:$B$504,0))="De suspendare a recepției",ISNUMBER(I486),I486-INDEX('Registru recepții'!$C$5:$C$504,MATCH(B486,'Registru recepții'!$B$5:$B$504,0))&gt;90),"Termenul de remediere depășește 90 de zile de la suspendare (HG 343/2017, art. 17). ",""))&amp;IF(F486="","Alege gravitatea. ","")&amp;IF(G486="","Scrie măsura de remediere. ","")&amp;IF(NOT(ISNUMBER(I486)),"Stabilește termenul de remediere. ","")&amp;IF(K486="Termen depășit","Termenul a trecut și defectul nu e remediat. ","")))</f>
        <v/>
      </c>
      <c r="M486" s="1" t="str">
        <f t="shared" si="15"/>
        <v/>
      </c>
    </row>
    <row r="487" spans="2:13" x14ac:dyDescent="0.2">
      <c r="B487" s="12"/>
      <c r="C487" s="13" t="str">
        <f>IF(B487="","",COUNTIF($B$5:B487,B487))</f>
        <v/>
      </c>
      <c r="D487" s="14"/>
      <c r="E487" s="14"/>
      <c r="F487" s="15"/>
      <c r="G487" s="14"/>
      <c r="H487" s="14"/>
      <c r="I487" s="16"/>
      <c r="J487" s="16"/>
      <c r="K487" s="13" t="str">
        <f t="shared" si="14"/>
        <v/>
      </c>
      <c r="L487" s="17" t="str">
        <f>IF(B487="","",TRIM(IF(ISNA(MATCH(B487,'Registru recepții'!$B$5:$B$504,0)),"PV inexistent în registru. ",IF(AND(INDEX('Registru recepții'!$D$5:$D$504,MATCH(B487,'Registru recepții'!$B$5:$B$504,0))="De suspendare a recepției",ISNUMBER(I487),I487-INDEX('Registru recepții'!$C$5:$C$504,MATCH(B487,'Registru recepții'!$B$5:$B$504,0))&gt;90),"Termenul de remediere depășește 90 de zile de la suspendare (HG 343/2017, art. 17). ",""))&amp;IF(F487="","Alege gravitatea. ","")&amp;IF(G487="","Scrie măsura de remediere. ","")&amp;IF(NOT(ISNUMBER(I487)),"Stabilește termenul de remediere. ","")&amp;IF(K487="Termen depășit","Termenul a trecut și defectul nu e remediat. ","")))</f>
        <v/>
      </c>
      <c r="M487" s="1" t="str">
        <f t="shared" si="15"/>
        <v/>
      </c>
    </row>
    <row r="488" spans="2:13" x14ac:dyDescent="0.2">
      <c r="B488" s="12"/>
      <c r="C488" s="13" t="str">
        <f>IF(B488="","",COUNTIF($B$5:B488,B488))</f>
        <v/>
      </c>
      <c r="D488" s="14"/>
      <c r="E488" s="14"/>
      <c r="F488" s="15"/>
      <c r="G488" s="14"/>
      <c r="H488" s="14"/>
      <c r="I488" s="16"/>
      <c r="J488" s="16"/>
      <c r="K488" s="13" t="str">
        <f t="shared" si="14"/>
        <v/>
      </c>
      <c r="L488" s="17" t="str">
        <f>IF(B488="","",TRIM(IF(ISNA(MATCH(B488,'Registru recepții'!$B$5:$B$504,0)),"PV inexistent în registru. ",IF(AND(INDEX('Registru recepții'!$D$5:$D$504,MATCH(B488,'Registru recepții'!$B$5:$B$504,0))="De suspendare a recepției",ISNUMBER(I488),I488-INDEX('Registru recepții'!$C$5:$C$504,MATCH(B488,'Registru recepții'!$B$5:$B$504,0))&gt;90),"Termenul de remediere depășește 90 de zile de la suspendare (HG 343/2017, art. 17). ",""))&amp;IF(F488="","Alege gravitatea. ","")&amp;IF(G488="","Scrie măsura de remediere. ","")&amp;IF(NOT(ISNUMBER(I488)),"Stabilește termenul de remediere. ","")&amp;IF(K488="Termen depășit","Termenul a trecut și defectul nu e remediat. ","")))</f>
        <v/>
      </c>
      <c r="M488" s="1" t="str">
        <f t="shared" si="15"/>
        <v/>
      </c>
    </row>
    <row r="489" spans="2:13" x14ac:dyDescent="0.2">
      <c r="B489" s="12"/>
      <c r="C489" s="13" t="str">
        <f>IF(B489="","",COUNTIF($B$5:B489,B489))</f>
        <v/>
      </c>
      <c r="D489" s="14"/>
      <c r="E489" s="14"/>
      <c r="F489" s="15"/>
      <c r="G489" s="14"/>
      <c r="H489" s="14"/>
      <c r="I489" s="16"/>
      <c r="J489" s="16"/>
      <c r="K489" s="13" t="str">
        <f t="shared" si="14"/>
        <v/>
      </c>
      <c r="L489" s="17" t="str">
        <f>IF(B489="","",TRIM(IF(ISNA(MATCH(B489,'Registru recepții'!$B$5:$B$504,0)),"PV inexistent în registru. ",IF(AND(INDEX('Registru recepții'!$D$5:$D$504,MATCH(B489,'Registru recepții'!$B$5:$B$504,0))="De suspendare a recepției",ISNUMBER(I489),I489-INDEX('Registru recepții'!$C$5:$C$504,MATCH(B489,'Registru recepții'!$B$5:$B$504,0))&gt;90),"Termenul de remediere depășește 90 de zile de la suspendare (HG 343/2017, art. 17). ",""))&amp;IF(F489="","Alege gravitatea. ","")&amp;IF(G489="","Scrie măsura de remediere. ","")&amp;IF(NOT(ISNUMBER(I489)),"Stabilește termenul de remediere. ","")&amp;IF(K489="Termen depășit","Termenul a trecut și defectul nu e remediat. ","")))</f>
        <v/>
      </c>
      <c r="M489" s="1" t="str">
        <f t="shared" si="15"/>
        <v/>
      </c>
    </row>
    <row r="490" spans="2:13" x14ac:dyDescent="0.2">
      <c r="B490" s="12"/>
      <c r="C490" s="13" t="str">
        <f>IF(B490="","",COUNTIF($B$5:B490,B490))</f>
        <v/>
      </c>
      <c r="D490" s="14"/>
      <c r="E490" s="14"/>
      <c r="F490" s="15"/>
      <c r="G490" s="14"/>
      <c r="H490" s="14"/>
      <c r="I490" s="16"/>
      <c r="J490" s="16"/>
      <c r="K490" s="13" t="str">
        <f t="shared" si="14"/>
        <v/>
      </c>
      <c r="L490" s="17" t="str">
        <f>IF(B490="","",TRIM(IF(ISNA(MATCH(B490,'Registru recepții'!$B$5:$B$504,0)),"PV inexistent în registru. ",IF(AND(INDEX('Registru recepții'!$D$5:$D$504,MATCH(B490,'Registru recepții'!$B$5:$B$504,0))="De suspendare a recepției",ISNUMBER(I490),I490-INDEX('Registru recepții'!$C$5:$C$504,MATCH(B490,'Registru recepții'!$B$5:$B$504,0))&gt;90),"Termenul de remediere depășește 90 de zile de la suspendare (HG 343/2017, art. 17). ",""))&amp;IF(F490="","Alege gravitatea. ","")&amp;IF(G490="","Scrie măsura de remediere. ","")&amp;IF(NOT(ISNUMBER(I490)),"Stabilește termenul de remediere. ","")&amp;IF(K490="Termen depășit","Termenul a trecut și defectul nu e remediat. ","")))</f>
        <v/>
      </c>
      <c r="M490" s="1" t="str">
        <f t="shared" si="15"/>
        <v/>
      </c>
    </row>
    <row r="491" spans="2:13" x14ac:dyDescent="0.2">
      <c r="B491" s="12"/>
      <c r="C491" s="13" t="str">
        <f>IF(B491="","",COUNTIF($B$5:B491,B491))</f>
        <v/>
      </c>
      <c r="D491" s="14"/>
      <c r="E491" s="14"/>
      <c r="F491" s="15"/>
      <c r="G491" s="14"/>
      <c r="H491" s="14"/>
      <c r="I491" s="16"/>
      <c r="J491" s="16"/>
      <c r="K491" s="13" t="str">
        <f t="shared" si="14"/>
        <v/>
      </c>
      <c r="L491" s="17" t="str">
        <f>IF(B491="","",TRIM(IF(ISNA(MATCH(B491,'Registru recepții'!$B$5:$B$504,0)),"PV inexistent în registru. ",IF(AND(INDEX('Registru recepții'!$D$5:$D$504,MATCH(B491,'Registru recepții'!$B$5:$B$504,0))="De suspendare a recepției",ISNUMBER(I491),I491-INDEX('Registru recepții'!$C$5:$C$504,MATCH(B491,'Registru recepții'!$B$5:$B$504,0))&gt;90),"Termenul de remediere depășește 90 de zile de la suspendare (HG 343/2017, art. 17). ",""))&amp;IF(F491="","Alege gravitatea. ","")&amp;IF(G491="","Scrie măsura de remediere. ","")&amp;IF(NOT(ISNUMBER(I491)),"Stabilește termenul de remediere. ","")&amp;IF(K491="Termen depășit","Termenul a trecut și defectul nu e remediat. ","")))</f>
        <v/>
      </c>
      <c r="M491" s="1" t="str">
        <f t="shared" si="15"/>
        <v/>
      </c>
    </row>
    <row r="492" spans="2:13" x14ac:dyDescent="0.2">
      <c r="B492" s="12"/>
      <c r="C492" s="13" t="str">
        <f>IF(B492="","",COUNTIF($B$5:B492,B492))</f>
        <v/>
      </c>
      <c r="D492" s="14"/>
      <c r="E492" s="14"/>
      <c r="F492" s="15"/>
      <c r="G492" s="14"/>
      <c r="H492" s="14"/>
      <c r="I492" s="16"/>
      <c r="J492" s="16"/>
      <c r="K492" s="13" t="str">
        <f t="shared" si="14"/>
        <v/>
      </c>
      <c r="L492" s="17" t="str">
        <f>IF(B492="","",TRIM(IF(ISNA(MATCH(B492,'Registru recepții'!$B$5:$B$504,0)),"PV inexistent în registru. ",IF(AND(INDEX('Registru recepții'!$D$5:$D$504,MATCH(B492,'Registru recepții'!$B$5:$B$504,0))="De suspendare a recepției",ISNUMBER(I492),I492-INDEX('Registru recepții'!$C$5:$C$504,MATCH(B492,'Registru recepții'!$B$5:$B$504,0))&gt;90),"Termenul de remediere depășește 90 de zile de la suspendare (HG 343/2017, art. 17). ",""))&amp;IF(F492="","Alege gravitatea. ","")&amp;IF(G492="","Scrie măsura de remediere. ","")&amp;IF(NOT(ISNUMBER(I492)),"Stabilește termenul de remediere. ","")&amp;IF(K492="Termen depășit","Termenul a trecut și defectul nu e remediat. ","")))</f>
        <v/>
      </c>
      <c r="M492" s="1" t="str">
        <f t="shared" si="15"/>
        <v/>
      </c>
    </row>
    <row r="493" spans="2:13" x14ac:dyDescent="0.2">
      <c r="B493" s="12"/>
      <c r="C493" s="13" t="str">
        <f>IF(B493="","",COUNTIF($B$5:B493,B493))</f>
        <v/>
      </c>
      <c r="D493" s="14"/>
      <c r="E493" s="14"/>
      <c r="F493" s="15"/>
      <c r="G493" s="14"/>
      <c r="H493" s="14"/>
      <c r="I493" s="16"/>
      <c r="J493" s="16"/>
      <c r="K493" s="13" t="str">
        <f t="shared" si="14"/>
        <v/>
      </c>
      <c r="L493" s="17" t="str">
        <f>IF(B493="","",TRIM(IF(ISNA(MATCH(B493,'Registru recepții'!$B$5:$B$504,0)),"PV inexistent în registru. ",IF(AND(INDEX('Registru recepții'!$D$5:$D$504,MATCH(B493,'Registru recepții'!$B$5:$B$504,0))="De suspendare a recepției",ISNUMBER(I493),I493-INDEX('Registru recepții'!$C$5:$C$504,MATCH(B493,'Registru recepții'!$B$5:$B$504,0))&gt;90),"Termenul de remediere depășește 90 de zile de la suspendare (HG 343/2017, art. 17). ",""))&amp;IF(F493="","Alege gravitatea. ","")&amp;IF(G493="","Scrie măsura de remediere. ","")&amp;IF(NOT(ISNUMBER(I493)),"Stabilește termenul de remediere. ","")&amp;IF(K493="Termen depășit","Termenul a trecut și defectul nu e remediat. ","")))</f>
        <v/>
      </c>
      <c r="M493" s="1" t="str">
        <f t="shared" si="15"/>
        <v/>
      </c>
    </row>
    <row r="494" spans="2:13" x14ac:dyDescent="0.2">
      <c r="B494" s="12"/>
      <c r="C494" s="13" t="str">
        <f>IF(B494="","",COUNTIF($B$5:B494,B494))</f>
        <v/>
      </c>
      <c r="D494" s="14"/>
      <c r="E494" s="14"/>
      <c r="F494" s="15"/>
      <c r="G494" s="14"/>
      <c r="H494" s="14"/>
      <c r="I494" s="16"/>
      <c r="J494" s="16"/>
      <c r="K494" s="13" t="str">
        <f t="shared" si="14"/>
        <v/>
      </c>
      <c r="L494" s="17" t="str">
        <f>IF(B494="","",TRIM(IF(ISNA(MATCH(B494,'Registru recepții'!$B$5:$B$504,0)),"PV inexistent în registru. ",IF(AND(INDEX('Registru recepții'!$D$5:$D$504,MATCH(B494,'Registru recepții'!$B$5:$B$504,0))="De suspendare a recepției",ISNUMBER(I494),I494-INDEX('Registru recepții'!$C$5:$C$504,MATCH(B494,'Registru recepții'!$B$5:$B$504,0))&gt;90),"Termenul de remediere depășește 90 de zile de la suspendare (HG 343/2017, art. 17). ",""))&amp;IF(F494="","Alege gravitatea. ","")&amp;IF(G494="","Scrie măsura de remediere. ","")&amp;IF(NOT(ISNUMBER(I494)),"Stabilește termenul de remediere. ","")&amp;IF(K494="Termen depășit","Termenul a trecut și defectul nu e remediat. ","")))</f>
        <v/>
      </c>
      <c r="M494" s="1" t="str">
        <f t="shared" si="15"/>
        <v/>
      </c>
    </row>
    <row r="495" spans="2:13" x14ac:dyDescent="0.2">
      <c r="B495" s="12"/>
      <c r="C495" s="13" t="str">
        <f>IF(B495="","",COUNTIF($B$5:B495,B495))</f>
        <v/>
      </c>
      <c r="D495" s="14"/>
      <c r="E495" s="14"/>
      <c r="F495" s="15"/>
      <c r="G495" s="14"/>
      <c r="H495" s="14"/>
      <c r="I495" s="16"/>
      <c r="J495" s="16"/>
      <c r="K495" s="13" t="str">
        <f t="shared" si="14"/>
        <v/>
      </c>
      <c r="L495" s="17" t="str">
        <f>IF(B495="","",TRIM(IF(ISNA(MATCH(B495,'Registru recepții'!$B$5:$B$504,0)),"PV inexistent în registru. ",IF(AND(INDEX('Registru recepții'!$D$5:$D$504,MATCH(B495,'Registru recepții'!$B$5:$B$504,0))="De suspendare a recepției",ISNUMBER(I495),I495-INDEX('Registru recepții'!$C$5:$C$504,MATCH(B495,'Registru recepții'!$B$5:$B$504,0))&gt;90),"Termenul de remediere depășește 90 de zile de la suspendare (HG 343/2017, art. 17). ",""))&amp;IF(F495="","Alege gravitatea. ","")&amp;IF(G495="","Scrie măsura de remediere. ","")&amp;IF(NOT(ISNUMBER(I495)),"Stabilește termenul de remediere. ","")&amp;IF(K495="Termen depășit","Termenul a trecut și defectul nu e remediat. ","")))</f>
        <v/>
      </c>
      <c r="M495" s="1" t="str">
        <f t="shared" si="15"/>
        <v/>
      </c>
    </row>
    <row r="496" spans="2:13" x14ac:dyDescent="0.2">
      <c r="B496" s="12"/>
      <c r="C496" s="13" t="str">
        <f>IF(B496="","",COUNTIF($B$5:B496,B496))</f>
        <v/>
      </c>
      <c r="D496" s="14"/>
      <c r="E496" s="14"/>
      <c r="F496" s="15"/>
      <c r="G496" s="14"/>
      <c r="H496" s="14"/>
      <c r="I496" s="16"/>
      <c r="J496" s="16"/>
      <c r="K496" s="13" t="str">
        <f t="shared" si="14"/>
        <v/>
      </c>
      <c r="L496" s="17" t="str">
        <f>IF(B496="","",TRIM(IF(ISNA(MATCH(B496,'Registru recepții'!$B$5:$B$504,0)),"PV inexistent în registru. ",IF(AND(INDEX('Registru recepții'!$D$5:$D$504,MATCH(B496,'Registru recepții'!$B$5:$B$504,0))="De suspendare a recepției",ISNUMBER(I496),I496-INDEX('Registru recepții'!$C$5:$C$504,MATCH(B496,'Registru recepții'!$B$5:$B$504,0))&gt;90),"Termenul de remediere depășește 90 de zile de la suspendare (HG 343/2017, art. 17). ",""))&amp;IF(F496="","Alege gravitatea. ","")&amp;IF(G496="","Scrie măsura de remediere. ","")&amp;IF(NOT(ISNUMBER(I496)),"Stabilește termenul de remediere. ","")&amp;IF(K496="Termen depășit","Termenul a trecut și defectul nu e remediat. ","")))</f>
        <v/>
      </c>
      <c r="M496" s="1" t="str">
        <f t="shared" si="15"/>
        <v/>
      </c>
    </row>
    <row r="497" spans="2:13" x14ac:dyDescent="0.2">
      <c r="B497" s="12"/>
      <c r="C497" s="13" t="str">
        <f>IF(B497="","",COUNTIF($B$5:B497,B497))</f>
        <v/>
      </c>
      <c r="D497" s="14"/>
      <c r="E497" s="14"/>
      <c r="F497" s="15"/>
      <c r="G497" s="14"/>
      <c r="H497" s="14"/>
      <c r="I497" s="16"/>
      <c r="J497" s="16"/>
      <c r="K497" s="13" t="str">
        <f t="shared" si="14"/>
        <v/>
      </c>
      <c r="L497" s="17" t="str">
        <f>IF(B497="","",TRIM(IF(ISNA(MATCH(B497,'Registru recepții'!$B$5:$B$504,0)),"PV inexistent în registru. ",IF(AND(INDEX('Registru recepții'!$D$5:$D$504,MATCH(B497,'Registru recepții'!$B$5:$B$504,0))="De suspendare a recepției",ISNUMBER(I497),I497-INDEX('Registru recepții'!$C$5:$C$504,MATCH(B497,'Registru recepții'!$B$5:$B$504,0))&gt;90),"Termenul de remediere depășește 90 de zile de la suspendare (HG 343/2017, art. 17). ",""))&amp;IF(F497="","Alege gravitatea. ","")&amp;IF(G497="","Scrie măsura de remediere. ","")&amp;IF(NOT(ISNUMBER(I497)),"Stabilește termenul de remediere. ","")&amp;IF(K497="Termen depășit","Termenul a trecut și defectul nu e remediat. ","")))</f>
        <v/>
      </c>
      <c r="M497" s="1" t="str">
        <f t="shared" si="15"/>
        <v/>
      </c>
    </row>
    <row r="498" spans="2:13" x14ac:dyDescent="0.2">
      <c r="B498" s="12"/>
      <c r="C498" s="13" t="str">
        <f>IF(B498="","",COUNTIF($B$5:B498,B498))</f>
        <v/>
      </c>
      <c r="D498" s="14"/>
      <c r="E498" s="14"/>
      <c r="F498" s="15"/>
      <c r="G498" s="14"/>
      <c r="H498" s="14"/>
      <c r="I498" s="16"/>
      <c r="J498" s="16"/>
      <c r="K498" s="13" t="str">
        <f t="shared" si="14"/>
        <v/>
      </c>
      <c r="L498" s="17" t="str">
        <f>IF(B498="","",TRIM(IF(ISNA(MATCH(B498,'Registru recepții'!$B$5:$B$504,0)),"PV inexistent în registru. ",IF(AND(INDEX('Registru recepții'!$D$5:$D$504,MATCH(B498,'Registru recepții'!$B$5:$B$504,0))="De suspendare a recepției",ISNUMBER(I498),I498-INDEX('Registru recepții'!$C$5:$C$504,MATCH(B498,'Registru recepții'!$B$5:$B$504,0))&gt;90),"Termenul de remediere depășește 90 de zile de la suspendare (HG 343/2017, art. 17). ",""))&amp;IF(F498="","Alege gravitatea. ","")&amp;IF(G498="","Scrie măsura de remediere. ","")&amp;IF(NOT(ISNUMBER(I498)),"Stabilește termenul de remediere. ","")&amp;IF(K498="Termen depășit","Termenul a trecut și defectul nu e remediat. ","")))</f>
        <v/>
      </c>
      <c r="M498" s="1" t="str">
        <f t="shared" si="15"/>
        <v/>
      </c>
    </row>
    <row r="499" spans="2:13" x14ac:dyDescent="0.2">
      <c r="B499" s="12"/>
      <c r="C499" s="13" t="str">
        <f>IF(B499="","",COUNTIF($B$5:B499,B499))</f>
        <v/>
      </c>
      <c r="D499" s="14"/>
      <c r="E499" s="14"/>
      <c r="F499" s="15"/>
      <c r="G499" s="14"/>
      <c r="H499" s="14"/>
      <c r="I499" s="16"/>
      <c r="J499" s="16"/>
      <c r="K499" s="13" t="str">
        <f t="shared" si="14"/>
        <v/>
      </c>
      <c r="L499" s="17" t="str">
        <f>IF(B499="","",TRIM(IF(ISNA(MATCH(B499,'Registru recepții'!$B$5:$B$504,0)),"PV inexistent în registru. ",IF(AND(INDEX('Registru recepții'!$D$5:$D$504,MATCH(B499,'Registru recepții'!$B$5:$B$504,0))="De suspendare a recepției",ISNUMBER(I499),I499-INDEX('Registru recepții'!$C$5:$C$504,MATCH(B499,'Registru recepții'!$B$5:$B$504,0))&gt;90),"Termenul de remediere depășește 90 de zile de la suspendare (HG 343/2017, art. 17). ",""))&amp;IF(F499="","Alege gravitatea. ","")&amp;IF(G499="","Scrie măsura de remediere. ","")&amp;IF(NOT(ISNUMBER(I499)),"Stabilește termenul de remediere. ","")&amp;IF(K499="Termen depășit","Termenul a trecut și defectul nu e remediat. ","")))</f>
        <v/>
      </c>
      <c r="M499" s="1" t="str">
        <f t="shared" si="15"/>
        <v/>
      </c>
    </row>
    <row r="500" spans="2:13" x14ac:dyDescent="0.2">
      <c r="B500" s="12"/>
      <c r="C500" s="13" t="str">
        <f>IF(B500="","",COUNTIF($B$5:B500,B500))</f>
        <v/>
      </c>
      <c r="D500" s="14"/>
      <c r="E500" s="14"/>
      <c r="F500" s="15"/>
      <c r="G500" s="14"/>
      <c r="H500" s="14"/>
      <c r="I500" s="16"/>
      <c r="J500" s="16"/>
      <c r="K500" s="13" t="str">
        <f t="shared" si="14"/>
        <v/>
      </c>
      <c r="L500" s="17" t="str">
        <f>IF(B500="","",TRIM(IF(ISNA(MATCH(B500,'Registru recepții'!$B$5:$B$504,0)),"PV inexistent în registru. ",IF(AND(INDEX('Registru recepții'!$D$5:$D$504,MATCH(B500,'Registru recepții'!$B$5:$B$504,0))="De suspendare a recepției",ISNUMBER(I500),I500-INDEX('Registru recepții'!$C$5:$C$504,MATCH(B500,'Registru recepții'!$B$5:$B$504,0))&gt;90),"Termenul de remediere depășește 90 de zile de la suspendare (HG 343/2017, art. 17). ",""))&amp;IF(F500="","Alege gravitatea. ","")&amp;IF(G500="","Scrie măsura de remediere. ","")&amp;IF(NOT(ISNUMBER(I500)),"Stabilește termenul de remediere. ","")&amp;IF(K500="Termen depășit","Termenul a trecut și defectul nu e remediat. ","")))</f>
        <v/>
      </c>
      <c r="M500" s="1" t="str">
        <f t="shared" si="15"/>
        <v/>
      </c>
    </row>
    <row r="501" spans="2:13" x14ac:dyDescent="0.2">
      <c r="B501" s="12"/>
      <c r="C501" s="13" t="str">
        <f>IF(B501="","",COUNTIF($B$5:B501,B501))</f>
        <v/>
      </c>
      <c r="D501" s="14"/>
      <c r="E501" s="14"/>
      <c r="F501" s="15"/>
      <c r="G501" s="14"/>
      <c r="H501" s="14"/>
      <c r="I501" s="16"/>
      <c r="J501" s="16"/>
      <c r="K501" s="13" t="str">
        <f t="shared" si="14"/>
        <v/>
      </c>
      <c r="L501" s="17" t="str">
        <f>IF(B501="","",TRIM(IF(ISNA(MATCH(B501,'Registru recepții'!$B$5:$B$504,0)),"PV inexistent în registru. ",IF(AND(INDEX('Registru recepții'!$D$5:$D$504,MATCH(B501,'Registru recepții'!$B$5:$B$504,0))="De suspendare a recepției",ISNUMBER(I501),I501-INDEX('Registru recepții'!$C$5:$C$504,MATCH(B501,'Registru recepții'!$B$5:$B$504,0))&gt;90),"Termenul de remediere depășește 90 de zile de la suspendare (HG 343/2017, art. 17). ",""))&amp;IF(F501="","Alege gravitatea. ","")&amp;IF(G501="","Scrie măsura de remediere. ","")&amp;IF(NOT(ISNUMBER(I501)),"Stabilește termenul de remediere. ","")&amp;IF(K501="Termen depășit","Termenul a trecut și defectul nu e remediat. ","")))</f>
        <v/>
      </c>
      <c r="M501" s="1" t="str">
        <f t="shared" si="15"/>
        <v/>
      </c>
    </row>
    <row r="502" spans="2:13" x14ac:dyDescent="0.2">
      <c r="B502" s="12"/>
      <c r="C502" s="13" t="str">
        <f>IF(B502="","",COUNTIF($B$5:B502,B502))</f>
        <v/>
      </c>
      <c r="D502" s="14"/>
      <c r="E502" s="14"/>
      <c r="F502" s="15"/>
      <c r="G502" s="14"/>
      <c r="H502" s="14"/>
      <c r="I502" s="16"/>
      <c r="J502" s="16"/>
      <c r="K502" s="13" t="str">
        <f t="shared" si="14"/>
        <v/>
      </c>
      <c r="L502" s="17" t="str">
        <f>IF(B502="","",TRIM(IF(ISNA(MATCH(B502,'Registru recepții'!$B$5:$B$504,0)),"PV inexistent în registru. ",IF(AND(INDEX('Registru recepții'!$D$5:$D$504,MATCH(B502,'Registru recepții'!$B$5:$B$504,0))="De suspendare a recepției",ISNUMBER(I502),I502-INDEX('Registru recepții'!$C$5:$C$504,MATCH(B502,'Registru recepții'!$B$5:$B$504,0))&gt;90),"Termenul de remediere depășește 90 de zile de la suspendare (HG 343/2017, art. 17). ",""))&amp;IF(F502="","Alege gravitatea. ","")&amp;IF(G502="","Scrie măsura de remediere. ","")&amp;IF(NOT(ISNUMBER(I502)),"Stabilește termenul de remediere. ","")&amp;IF(K502="Termen depășit","Termenul a trecut și defectul nu e remediat. ","")))</f>
        <v/>
      </c>
      <c r="M502" s="1" t="str">
        <f t="shared" si="15"/>
        <v/>
      </c>
    </row>
    <row r="503" spans="2:13" x14ac:dyDescent="0.2">
      <c r="B503" s="12"/>
      <c r="C503" s="13" t="str">
        <f>IF(B503="","",COUNTIF($B$5:B503,B503))</f>
        <v/>
      </c>
      <c r="D503" s="14"/>
      <c r="E503" s="14"/>
      <c r="F503" s="15"/>
      <c r="G503" s="14"/>
      <c r="H503" s="14"/>
      <c r="I503" s="16"/>
      <c r="J503" s="16"/>
      <c r="K503" s="13" t="str">
        <f t="shared" si="14"/>
        <v/>
      </c>
      <c r="L503" s="17" t="str">
        <f>IF(B503="","",TRIM(IF(ISNA(MATCH(B503,'Registru recepții'!$B$5:$B$504,0)),"PV inexistent în registru. ",IF(AND(INDEX('Registru recepții'!$D$5:$D$504,MATCH(B503,'Registru recepții'!$B$5:$B$504,0))="De suspendare a recepției",ISNUMBER(I503),I503-INDEX('Registru recepții'!$C$5:$C$504,MATCH(B503,'Registru recepții'!$B$5:$B$504,0))&gt;90),"Termenul de remediere depășește 90 de zile de la suspendare (HG 343/2017, art. 17). ",""))&amp;IF(F503="","Alege gravitatea. ","")&amp;IF(G503="","Scrie măsura de remediere. ","")&amp;IF(NOT(ISNUMBER(I503)),"Stabilește termenul de remediere. ","")&amp;IF(K503="Termen depășit","Termenul a trecut și defectul nu e remediat. ","")))</f>
        <v/>
      </c>
      <c r="M503" s="1" t="str">
        <f t="shared" si="15"/>
        <v/>
      </c>
    </row>
    <row r="504" spans="2:13" x14ac:dyDescent="0.2">
      <c r="B504" s="12"/>
      <c r="C504" s="13" t="str">
        <f>IF(B504="","",COUNTIF($B$5:B504,B504))</f>
        <v/>
      </c>
      <c r="D504" s="14"/>
      <c r="E504" s="14"/>
      <c r="F504" s="15"/>
      <c r="G504" s="14"/>
      <c r="H504" s="14"/>
      <c r="I504" s="16"/>
      <c r="J504" s="16"/>
      <c r="K504" s="13" t="str">
        <f t="shared" si="14"/>
        <v/>
      </c>
      <c r="L504" s="17" t="str">
        <f>IF(B504="","",TRIM(IF(ISNA(MATCH(B504,'Registru recepții'!$B$5:$B$504,0)),"PV inexistent în registru. ",IF(AND(INDEX('Registru recepții'!$D$5:$D$504,MATCH(B504,'Registru recepții'!$B$5:$B$504,0))="De suspendare a recepției",ISNUMBER(I504),I504-INDEX('Registru recepții'!$C$5:$C$504,MATCH(B504,'Registru recepții'!$B$5:$B$504,0))&gt;90),"Termenul de remediere depășește 90 de zile de la suspendare (HG 343/2017, art. 17). ",""))&amp;IF(F504="","Alege gravitatea. ","")&amp;IF(G504="","Scrie măsura de remediere. ","")&amp;IF(NOT(ISNUMBER(I504)),"Stabilește termenul de remediere. ","")&amp;IF(K504="Termen depășit","Termenul a trecut și defectul nu e remediat. ","")))</f>
        <v/>
      </c>
      <c r="M504" s="1" t="str">
        <f t="shared" si="15"/>
        <v/>
      </c>
    </row>
    <row r="505" spans="2:13" x14ac:dyDescent="0.2">
      <c r="B505" s="12"/>
      <c r="C505" s="13" t="str">
        <f>IF(B505="","",COUNTIF($B$5:B505,B505))</f>
        <v/>
      </c>
      <c r="D505" s="14"/>
      <c r="E505" s="14"/>
      <c r="F505" s="15"/>
      <c r="G505" s="14"/>
      <c r="H505" s="14"/>
      <c r="I505" s="16"/>
      <c r="J505" s="16"/>
      <c r="K505" s="13" t="str">
        <f t="shared" si="14"/>
        <v/>
      </c>
      <c r="L505" s="17" t="str">
        <f>IF(B505="","",TRIM(IF(ISNA(MATCH(B505,'Registru recepții'!$B$5:$B$504,0)),"PV inexistent în registru. ",IF(AND(INDEX('Registru recepții'!$D$5:$D$504,MATCH(B505,'Registru recepții'!$B$5:$B$504,0))="De suspendare a recepției",ISNUMBER(I505),I505-INDEX('Registru recepții'!$C$5:$C$504,MATCH(B505,'Registru recepții'!$B$5:$B$504,0))&gt;90),"Termenul de remediere depășește 90 de zile de la suspendare (HG 343/2017, art. 17). ",""))&amp;IF(F505="","Alege gravitatea. ","")&amp;IF(G505="","Scrie măsura de remediere. ","")&amp;IF(NOT(ISNUMBER(I505)),"Stabilește termenul de remediere. ","")&amp;IF(K505="Termen depășit","Termenul a trecut și defectul nu e remediat. ","")))</f>
        <v/>
      </c>
      <c r="M505" s="1" t="str">
        <f t="shared" si="15"/>
        <v/>
      </c>
    </row>
    <row r="506" spans="2:13" x14ac:dyDescent="0.2">
      <c r="B506" s="12"/>
      <c r="C506" s="13" t="str">
        <f>IF(B506="","",COUNTIF($B$5:B506,B506))</f>
        <v/>
      </c>
      <c r="D506" s="14"/>
      <c r="E506" s="14"/>
      <c r="F506" s="15"/>
      <c r="G506" s="14"/>
      <c r="H506" s="14"/>
      <c r="I506" s="16"/>
      <c r="J506" s="16"/>
      <c r="K506" s="13" t="str">
        <f t="shared" si="14"/>
        <v/>
      </c>
      <c r="L506" s="17" t="str">
        <f>IF(B506="","",TRIM(IF(ISNA(MATCH(B506,'Registru recepții'!$B$5:$B$504,0)),"PV inexistent în registru. ",IF(AND(INDEX('Registru recepții'!$D$5:$D$504,MATCH(B506,'Registru recepții'!$B$5:$B$504,0))="De suspendare a recepției",ISNUMBER(I506),I506-INDEX('Registru recepții'!$C$5:$C$504,MATCH(B506,'Registru recepții'!$B$5:$B$504,0))&gt;90),"Termenul de remediere depășește 90 de zile de la suspendare (HG 343/2017, art. 17). ",""))&amp;IF(F506="","Alege gravitatea. ","")&amp;IF(G506="","Scrie măsura de remediere. ","")&amp;IF(NOT(ISNUMBER(I506)),"Stabilește termenul de remediere. ","")&amp;IF(K506="Termen depășit","Termenul a trecut și defectul nu e remediat. ","")))</f>
        <v/>
      </c>
      <c r="M506" s="1" t="str">
        <f t="shared" si="15"/>
        <v/>
      </c>
    </row>
    <row r="507" spans="2:13" x14ac:dyDescent="0.2">
      <c r="B507" s="12"/>
      <c r="C507" s="13" t="str">
        <f>IF(B507="","",COUNTIF($B$5:B507,B507))</f>
        <v/>
      </c>
      <c r="D507" s="14"/>
      <c r="E507" s="14"/>
      <c r="F507" s="15"/>
      <c r="G507" s="14"/>
      <c r="H507" s="14"/>
      <c r="I507" s="16"/>
      <c r="J507" s="16"/>
      <c r="K507" s="13" t="str">
        <f t="shared" si="14"/>
        <v/>
      </c>
      <c r="L507" s="17" t="str">
        <f>IF(B507="","",TRIM(IF(ISNA(MATCH(B507,'Registru recepții'!$B$5:$B$504,0)),"PV inexistent în registru. ",IF(AND(INDEX('Registru recepții'!$D$5:$D$504,MATCH(B507,'Registru recepții'!$B$5:$B$504,0))="De suspendare a recepției",ISNUMBER(I507),I507-INDEX('Registru recepții'!$C$5:$C$504,MATCH(B507,'Registru recepții'!$B$5:$B$504,0))&gt;90),"Termenul de remediere depășește 90 de zile de la suspendare (HG 343/2017, art. 17). ",""))&amp;IF(F507="","Alege gravitatea. ","")&amp;IF(G507="","Scrie măsura de remediere. ","")&amp;IF(NOT(ISNUMBER(I507)),"Stabilește termenul de remediere. ","")&amp;IF(K507="Termen depășit","Termenul a trecut și defectul nu e remediat. ","")))</f>
        <v/>
      </c>
      <c r="M507" s="1" t="str">
        <f t="shared" si="15"/>
        <v/>
      </c>
    </row>
    <row r="508" spans="2:13" x14ac:dyDescent="0.2">
      <c r="B508" s="12"/>
      <c r="C508" s="13" t="str">
        <f>IF(B508="","",COUNTIF($B$5:B508,B508))</f>
        <v/>
      </c>
      <c r="D508" s="14"/>
      <c r="E508" s="14"/>
      <c r="F508" s="15"/>
      <c r="G508" s="14"/>
      <c r="H508" s="14"/>
      <c r="I508" s="16"/>
      <c r="J508" s="16"/>
      <c r="K508" s="13" t="str">
        <f t="shared" si="14"/>
        <v/>
      </c>
      <c r="L508" s="17" t="str">
        <f>IF(B508="","",TRIM(IF(ISNA(MATCH(B508,'Registru recepții'!$B$5:$B$504,0)),"PV inexistent în registru. ",IF(AND(INDEX('Registru recepții'!$D$5:$D$504,MATCH(B508,'Registru recepții'!$B$5:$B$504,0))="De suspendare a recepției",ISNUMBER(I508),I508-INDEX('Registru recepții'!$C$5:$C$504,MATCH(B508,'Registru recepții'!$B$5:$B$504,0))&gt;90),"Termenul de remediere depășește 90 de zile de la suspendare (HG 343/2017, art. 17). ",""))&amp;IF(F508="","Alege gravitatea. ","")&amp;IF(G508="","Scrie măsura de remediere. ","")&amp;IF(NOT(ISNUMBER(I508)),"Stabilește termenul de remediere. ","")&amp;IF(K508="Termen depășit","Termenul a trecut și defectul nu e remediat. ","")))</f>
        <v/>
      </c>
      <c r="M508" s="1" t="str">
        <f t="shared" si="15"/>
        <v/>
      </c>
    </row>
    <row r="509" spans="2:13" x14ac:dyDescent="0.2">
      <c r="B509" s="12"/>
      <c r="C509" s="13" t="str">
        <f>IF(B509="","",COUNTIF($B$5:B509,B509))</f>
        <v/>
      </c>
      <c r="D509" s="14"/>
      <c r="E509" s="14"/>
      <c r="F509" s="15"/>
      <c r="G509" s="14"/>
      <c r="H509" s="14"/>
      <c r="I509" s="16"/>
      <c r="J509" s="16"/>
      <c r="K509" s="13" t="str">
        <f t="shared" si="14"/>
        <v/>
      </c>
      <c r="L509" s="17" t="str">
        <f>IF(B509="","",TRIM(IF(ISNA(MATCH(B509,'Registru recepții'!$B$5:$B$504,0)),"PV inexistent în registru. ",IF(AND(INDEX('Registru recepții'!$D$5:$D$504,MATCH(B509,'Registru recepții'!$B$5:$B$504,0))="De suspendare a recepției",ISNUMBER(I509),I509-INDEX('Registru recepții'!$C$5:$C$504,MATCH(B509,'Registru recepții'!$B$5:$B$504,0))&gt;90),"Termenul de remediere depășește 90 de zile de la suspendare (HG 343/2017, art. 17). ",""))&amp;IF(F509="","Alege gravitatea. ","")&amp;IF(G509="","Scrie măsura de remediere. ","")&amp;IF(NOT(ISNUMBER(I509)),"Stabilește termenul de remediere. ","")&amp;IF(K509="Termen depășit","Termenul a trecut și defectul nu e remediat. ","")))</f>
        <v/>
      </c>
      <c r="M509" s="1" t="str">
        <f t="shared" si="15"/>
        <v/>
      </c>
    </row>
    <row r="510" spans="2:13" x14ac:dyDescent="0.2">
      <c r="B510" s="12"/>
      <c r="C510" s="13" t="str">
        <f>IF(B510="","",COUNTIF($B$5:B510,B510))</f>
        <v/>
      </c>
      <c r="D510" s="14"/>
      <c r="E510" s="14"/>
      <c r="F510" s="15"/>
      <c r="G510" s="14"/>
      <c r="H510" s="14"/>
      <c r="I510" s="16"/>
      <c r="J510" s="16"/>
      <c r="K510" s="13" t="str">
        <f t="shared" si="14"/>
        <v/>
      </c>
      <c r="L510" s="17" t="str">
        <f>IF(B510="","",TRIM(IF(ISNA(MATCH(B510,'Registru recepții'!$B$5:$B$504,0)),"PV inexistent în registru. ",IF(AND(INDEX('Registru recepții'!$D$5:$D$504,MATCH(B510,'Registru recepții'!$B$5:$B$504,0))="De suspendare a recepției",ISNUMBER(I510),I510-INDEX('Registru recepții'!$C$5:$C$504,MATCH(B510,'Registru recepții'!$B$5:$B$504,0))&gt;90),"Termenul de remediere depășește 90 de zile de la suspendare (HG 343/2017, art. 17). ",""))&amp;IF(F510="","Alege gravitatea. ","")&amp;IF(G510="","Scrie măsura de remediere. ","")&amp;IF(NOT(ISNUMBER(I510)),"Stabilește termenul de remediere. ","")&amp;IF(K510="Termen depășit","Termenul a trecut și defectul nu e remediat. ","")))</f>
        <v/>
      </c>
      <c r="M510" s="1" t="str">
        <f t="shared" si="15"/>
        <v/>
      </c>
    </row>
    <row r="511" spans="2:13" x14ac:dyDescent="0.2">
      <c r="B511" s="12"/>
      <c r="C511" s="13" t="str">
        <f>IF(B511="","",COUNTIF($B$5:B511,B511))</f>
        <v/>
      </c>
      <c r="D511" s="14"/>
      <c r="E511" s="14"/>
      <c r="F511" s="15"/>
      <c r="G511" s="14"/>
      <c r="H511" s="14"/>
      <c r="I511" s="16"/>
      <c r="J511" s="16"/>
      <c r="K511" s="13" t="str">
        <f t="shared" si="14"/>
        <v/>
      </c>
      <c r="L511" s="17" t="str">
        <f>IF(B511="","",TRIM(IF(ISNA(MATCH(B511,'Registru recepții'!$B$5:$B$504,0)),"PV inexistent în registru. ",IF(AND(INDEX('Registru recepții'!$D$5:$D$504,MATCH(B511,'Registru recepții'!$B$5:$B$504,0))="De suspendare a recepției",ISNUMBER(I511),I511-INDEX('Registru recepții'!$C$5:$C$504,MATCH(B511,'Registru recepții'!$B$5:$B$504,0))&gt;90),"Termenul de remediere depășește 90 de zile de la suspendare (HG 343/2017, art. 17). ",""))&amp;IF(F511="","Alege gravitatea. ","")&amp;IF(G511="","Scrie măsura de remediere. ","")&amp;IF(NOT(ISNUMBER(I511)),"Stabilește termenul de remediere. ","")&amp;IF(K511="Termen depășit","Termenul a trecut și defectul nu e remediat. ","")))</f>
        <v/>
      </c>
      <c r="M511" s="1" t="str">
        <f t="shared" si="15"/>
        <v/>
      </c>
    </row>
    <row r="512" spans="2:13" x14ac:dyDescent="0.2">
      <c r="B512" s="12"/>
      <c r="C512" s="13" t="str">
        <f>IF(B512="","",COUNTIF($B$5:B512,B512))</f>
        <v/>
      </c>
      <c r="D512" s="14"/>
      <c r="E512" s="14"/>
      <c r="F512" s="15"/>
      <c r="G512" s="14"/>
      <c r="H512" s="14"/>
      <c r="I512" s="16"/>
      <c r="J512" s="16"/>
      <c r="K512" s="13" t="str">
        <f t="shared" si="14"/>
        <v/>
      </c>
      <c r="L512" s="17" t="str">
        <f>IF(B512="","",TRIM(IF(ISNA(MATCH(B512,'Registru recepții'!$B$5:$B$504,0)),"PV inexistent în registru. ",IF(AND(INDEX('Registru recepții'!$D$5:$D$504,MATCH(B512,'Registru recepții'!$B$5:$B$504,0))="De suspendare a recepției",ISNUMBER(I512),I512-INDEX('Registru recepții'!$C$5:$C$504,MATCH(B512,'Registru recepții'!$B$5:$B$504,0))&gt;90),"Termenul de remediere depășește 90 de zile de la suspendare (HG 343/2017, art. 17). ",""))&amp;IF(F512="","Alege gravitatea. ","")&amp;IF(G512="","Scrie măsura de remediere. ","")&amp;IF(NOT(ISNUMBER(I512)),"Stabilește termenul de remediere. ","")&amp;IF(K512="Termen depășit","Termenul a trecut și defectul nu e remediat. ","")))</f>
        <v/>
      </c>
      <c r="M512" s="1" t="str">
        <f t="shared" si="15"/>
        <v/>
      </c>
    </row>
    <row r="513" spans="2:13" x14ac:dyDescent="0.2">
      <c r="B513" s="12"/>
      <c r="C513" s="13" t="str">
        <f>IF(B513="","",COUNTIF($B$5:B513,B513))</f>
        <v/>
      </c>
      <c r="D513" s="14"/>
      <c r="E513" s="14"/>
      <c r="F513" s="15"/>
      <c r="G513" s="14"/>
      <c r="H513" s="14"/>
      <c r="I513" s="16"/>
      <c r="J513" s="16"/>
      <c r="K513" s="13" t="str">
        <f t="shared" si="14"/>
        <v/>
      </c>
      <c r="L513" s="17" t="str">
        <f>IF(B513="","",TRIM(IF(ISNA(MATCH(B513,'Registru recepții'!$B$5:$B$504,0)),"PV inexistent în registru. ",IF(AND(INDEX('Registru recepții'!$D$5:$D$504,MATCH(B513,'Registru recepții'!$B$5:$B$504,0))="De suspendare a recepției",ISNUMBER(I513),I513-INDEX('Registru recepții'!$C$5:$C$504,MATCH(B513,'Registru recepții'!$B$5:$B$504,0))&gt;90),"Termenul de remediere depășește 90 de zile de la suspendare (HG 343/2017, art. 17). ",""))&amp;IF(F513="","Alege gravitatea. ","")&amp;IF(G513="","Scrie măsura de remediere. ","")&amp;IF(NOT(ISNUMBER(I513)),"Stabilește termenul de remediere. ","")&amp;IF(K513="Termen depășit","Termenul a trecut și defectul nu e remediat. ","")))</f>
        <v/>
      </c>
      <c r="M513" s="1" t="str">
        <f t="shared" si="15"/>
        <v/>
      </c>
    </row>
    <row r="514" spans="2:13" x14ac:dyDescent="0.2">
      <c r="B514" s="12"/>
      <c r="C514" s="13" t="str">
        <f>IF(B514="","",COUNTIF($B$5:B514,B514))</f>
        <v/>
      </c>
      <c r="D514" s="14"/>
      <c r="E514" s="14"/>
      <c r="F514" s="15"/>
      <c r="G514" s="14"/>
      <c r="H514" s="14"/>
      <c r="I514" s="16"/>
      <c r="J514" s="16"/>
      <c r="K514" s="13" t="str">
        <f t="shared" si="14"/>
        <v/>
      </c>
      <c r="L514" s="17" t="str">
        <f>IF(B514="","",TRIM(IF(ISNA(MATCH(B514,'Registru recepții'!$B$5:$B$504,0)),"PV inexistent în registru. ",IF(AND(INDEX('Registru recepții'!$D$5:$D$504,MATCH(B514,'Registru recepții'!$B$5:$B$504,0))="De suspendare a recepției",ISNUMBER(I514),I514-INDEX('Registru recepții'!$C$5:$C$504,MATCH(B514,'Registru recepții'!$B$5:$B$504,0))&gt;90),"Termenul de remediere depășește 90 de zile de la suspendare (HG 343/2017, art. 17). ",""))&amp;IF(F514="","Alege gravitatea. ","")&amp;IF(G514="","Scrie măsura de remediere. ","")&amp;IF(NOT(ISNUMBER(I514)),"Stabilește termenul de remediere. ","")&amp;IF(K514="Termen depășit","Termenul a trecut și defectul nu e remediat. ","")))</f>
        <v/>
      </c>
      <c r="M514" s="1" t="str">
        <f t="shared" si="15"/>
        <v/>
      </c>
    </row>
    <row r="515" spans="2:13" x14ac:dyDescent="0.2">
      <c r="B515" s="12"/>
      <c r="C515" s="13" t="str">
        <f>IF(B515="","",COUNTIF($B$5:B515,B515))</f>
        <v/>
      </c>
      <c r="D515" s="14"/>
      <c r="E515" s="14"/>
      <c r="F515" s="15"/>
      <c r="G515" s="14"/>
      <c r="H515" s="14"/>
      <c r="I515" s="16"/>
      <c r="J515" s="16"/>
      <c r="K515" s="13" t="str">
        <f t="shared" si="14"/>
        <v/>
      </c>
      <c r="L515" s="17" t="str">
        <f>IF(B515="","",TRIM(IF(ISNA(MATCH(B515,'Registru recepții'!$B$5:$B$504,0)),"PV inexistent în registru. ",IF(AND(INDEX('Registru recepții'!$D$5:$D$504,MATCH(B515,'Registru recepții'!$B$5:$B$504,0))="De suspendare a recepției",ISNUMBER(I515),I515-INDEX('Registru recepții'!$C$5:$C$504,MATCH(B515,'Registru recepții'!$B$5:$B$504,0))&gt;90),"Termenul de remediere depășește 90 de zile de la suspendare (HG 343/2017, art. 17). ",""))&amp;IF(F515="","Alege gravitatea. ","")&amp;IF(G515="","Scrie măsura de remediere. ","")&amp;IF(NOT(ISNUMBER(I515)),"Stabilește termenul de remediere. ","")&amp;IF(K515="Termen depășit","Termenul a trecut și defectul nu e remediat. ","")))</f>
        <v/>
      </c>
      <c r="M515" s="1" t="str">
        <f t="shared" si="15"/>
        <v/>
      </c>
    </row>
    <row r="516" spans="2:13" x14ac:dyDescent="0.2">
      <c r="B516" s="12"/>
      <c r="C516" s="13" t="str">
        <f>IF(B516="","",COUNTIF($B$5:B516,B516))</f>
        <v/>
      </c>
      <c r="D516" s="14"/>
      <c r="E516" s="14"/>
      <c r="F516" s="15"/>
      <c r="G516" s="14"/>
      <c r="H516" s="14"/>
      <c r="I516" s="16"/>
      <c r="J516" s="16"/>
      <c r="K516" s="13" t="str">
        <f t="shared" si="14"/>
        <v/>
      </c>
      <c r="L516" s="17" t="str">
        <f>IF(B516="","",TRIM(IF(ISNA(MATCH(B516,'Registru recepții'!$B$5:$B$504,0)),"PV inexistent în registru. ",IF(AND(INDEX('Registru recepții'!$D$5:$D$504,MATCH(B516,'Registru recepții'!$B$5:$B$504,0))="De suspendare a recepției",ISNUMBER(I516),I516-INDEX('Registru recepții'!$C$5:$C$504,MATCH(B516,'Registru recepții'!$B$5:$B$504,0))&gt;90),"Termenul de remediere depășește 90 de zile de la suspendare (HG 343/2017, art. 17). ",""))&amp;IF(F516="","Alege gravitatea. ","")&amp;IF(G516="","Scrie măsura de remediere. ","")&amp;IF(NOT(ISNUMBER(I516)),"Stabilește termenul de remediere. ","")&amp;IF(K516="Termen depășit","Termenul a trecut și defectul nu e remediat. ","")))</f>
        <v/>
      </c>
      <c r="M516" s="1" t="str">
        <f t="shared" si="15"/>
        <v/>
      </c>
    </row>
    <row r="517" spans="2:13" x14ac:dyDescent="0.2">
      <c r="B517" s="12"/>
      <c r="C517" s="13" t="str">
        <f>IF(B517="","",COUNTIF($B$5:B517,B517))</f>
        <v/>
      </c>
      <c r="D517" s="14"/>
      <c r="E517" s="14"/>
      <c r="F517" s="15"/>
      <c r="G517" s="14"/>
      <c r="H517" s="14"/>
      <c r="I517" s="16"/>
      <c r="J517" s="16"/>
      <c r="K517" s="13" t="str">
        <f t="shared" ref="K517:K580" si="16">IF(B517="","",IF(ISNUMBER(J517),"Remediat",IF(AND(ISNUMBER(I517),Azi&gt;I517),"Termen depășit","Deschis")))</f>
        <v/>
      </c>
      <c r="L517" s="17" t="str">
        <f>IF(B517="","",TRIM(IF(ISNA(MATCH(B517,'Registru recepții'!$B$5:$B$504,0)),"PV inexistent în registru. ",IF(AND(INDEX('Registru recepții'!$D$5:$D$504,MATCH(B517,'Registru recepții'!$B$5:$B$504,0))="De suspendare a recepției",ISNUMBER(I517),I517-INDEX('Registru recepții'!$C$5:$C$504,MATCH(B517,'Registru recepții'!$B$5:$B$504,0))&gt;90),"Termenul de remediere depășește 90 de zile de la suspendare (HG 343/2017, art. 17). ",""))&amp;IF(F517="","Alege gravitatea. ","")&amp;IF(G517="","Scrie măsura de remediere. ","")&amp;IF(NOT(ISNUMBER(I517)),"Stabilește termenul de remediere. ","")&amp;IF(K517="Termen depășit","Termenul a trecut și defectul nu e remediat. ","")))</f>
        <v/>
      </c>
      <c r="M517" s="1" t="str">
        <f t="shared" ref="M517:M580" si="17">IF(B517="","",B517&amp;"|"&amp;C517)</f>
        <v/>
      </c>
    </row>
    <row r="518" spans="2:13" x14ac:dyDescent="0.2">
      <c r="B518" s="12"/>
      <c r="C518" s="13" t="str">
        <f>IF(B518="","",COUNTIF($B$5:B518,B518))</f>
        <v/>
      </c>
      <c r="D518" s="14"/>
      <c r="E518" s="14"/>
      <c r="F518" s="15"/>
      <c r="G518" s="14"/>
      <c r="H518" s="14"/>
      <c r="I518" s="16"/>
      <c r="J518" s="16"/>
      <c r="K518" s="13" t="str">
        <f t="shared" si="16"/>
        <v/>
      </c>
      <c r="L518" s="17" t="str">
        <f>IF(B518="","",TRIM(IF(ISNA(MATCH(B518,'Registru recepții'!$B$5:$B$504,0)),"PV inexistent în registru. ",IF(AND(INDEX('Registru recepții'!$D$5:$D$504,MATCH(B518,'Registru recepții'!$B$5:$B$504,0))="De suspendare a recepției",ISNUMBER(I518),I518-INDEX('Registru recepții'!$C$5:$C$504,MATCH(B518,'Registru recepții'!$B$5:$B$504,0))&gt;90),"Termenul de remediere depășește 90 de zile de la suspendare (HG 343/2017, art. 17). ",""))&amp;IF(F518="","Alege gravitatea. ","")&amp;IF(G518="","Scrie măsura de remediere. ","")&amp;IF(NOT(ISNUMBER(I518)),"Stabilește termenul de remediere. ","")&amp;IF(K518="Termen depășit","Termenul a trecut și defectul nu e remediat. ","")))</f>
        <v/>
      </c>
      <c r="M518" s="1" t="str">
        <f t="shared" si="17"/>
        <v/>
      </c>
    </row>
    <row r="519" spans="2:13" x14ac:dyDescent="0.2">
      <c r="B519" s="12"/>
      <c r="C519" s="13" t="str">
        <f>IF(B519="","",COUNTIF($B$5:B519,B519))</f>
        <v/>
      </c>
      <c r="D519" s="14"/>
      <c r="E519" s="14"/>
      <c r="F519" s="15"/>
      <c r="G519" s="14"/>
      <c r="H519" s="14"/>
      <c r="I519" s="16"/>
      <c r="J519" s="16"/>
      <c r="K519" s="13" t="str">
        <f t="shared" si="16"/>
        <v/>
      </c>
      <c r="L519" s="17" t="str">
        <f>IF(B519="","",TRIM(IF(ISNA(MATCH(B519,'Registru recepții'!$B$5:$B$504,0)),"PV inexistent în registru. ",IF(AND(INDEX('Registru recepții'!$D$5:$D$504,MATCH(B519,'Registru recepții'!$B$5:$B$504,0))="De suspendare a recepției",ISNUMBER(I519),I519-INDEX('Registru recepții'!$C$5:$C$504,MATCH(B519,'Registru recepții'!$B$5:$B$504,0))&gt;90),"Termenul de remediere depășește 90 de zile de la suspendare (HG 343/2017, art. 17). ",""))&amp;IF(F519="","Alege gravitatea. ","")&amp;IF(G519="","Scrie măsura de remediere. ","")&amp;IF(NOT(ISNUMBER(I519)),"Stabilește termenul de remediere. ","")&amp;IF(K519="Termen depășit","Termenul a trecut și defectul nu e remediat. ","")))</f>
        <v/>
      </c>
      <c r="M519" s="1" t="str">
        <f t="shared" si="17"/>
        <v/>
      </c>
    </row>
    <row r="520" spans="2:13" x14ac:dyDescent="0.2">
      <c r="B520" s="12"/>
      <c r="C520" s="13" t="str">
        <f>IF(B520="","",COUNTIF($B$5:B520,B520))</f>
        <v/>
      </c>
      <c r="D520" s="14"/>
      <c r="E520" s="14"/>
      <c r="F520" s="15"/>
      <c r="G520" s="14"/>
      <c r="H520" s="14"/>
      <c r="I520" s="16"/>
      <c r="J520" s="16"/>
      <c r="K520" s="13" t="str">
        <f t="shared" si="16"/>
        <v/>
      </c>
      <c r="L520" s="17" t="str">
        <f>IF(B520="","",TRIM(IF(ISNA(MATCH(B520,'Registru recepții'!$B$5:$B$504,0)),"PV inexistent în registru. ",IF(AND(INDEX('Registru recepții'!$D$5:$D$504,MATCH(B520,'Registru recepții'!$B$5:$B$504,0))="De suspendare a recepției",ISNUMBER(I520),I520-INDEX('Registru recepții'!$C$5:$C$504,MATCH(B520,'Registru recepții'!$B$5:$B$504,0))&gt;90),"Termenul de remediere depășește 90 de zile de la suspendare (HG 343/2017, art. 17). ",""))&amp;IF(F520="","Alege gravitatea. ","")&amp;IF(G520="","Scrie măsura de remediere. ","")&amp;IF(NOT(ISNUMBER(I520)),"Stabilește termenul de remediere. ","")&amp;IF(K520="Termen depășit","Termenul a trecut și defectul nu e remediat. ","")))</f>
        <v/>
      </c>
      <c r="M520" s="1" t="str">
        <f t="shared" si="17"/>
        <v/>
      </c>
    </row>
    <row r="521" spans="2:13" x14ac:dyDescent="0.2">
      <c r="B521" s="12"/>
      <c r="C521" s="13" t="str">
        <f>IF(B521="","",COUNTIF($B$5:B521,B521))</f>
        <v/>
      </c>
      <c r="D521" s="14"/>
      <c r="E521" s="14"/>
      <c r="F521" s="15"/>
      <c r="G521" s="14"/>
      <c r="H521" s="14"/>
      <c r="I521" s="16"/>
      <c r="J521" s="16"/>
      <c r="K521" s="13" t="str">
        <f t="shared" si="16"/>
        <v/>
      </c>
      <c r="L521" s="17" t="str">
        <f>IF(B521="","",TRIM(IF(ISNA(MATCH(B521,'Registru recepții'!$B$5:$B$504,0)),"PV inexistent în registru. ",IF(AND(INDEX('Registru recepții'!$D$5:$D$504,MATCH(B521,'Registru recepții'!$B$5:$B$504,0))="De suspendare a recepției",ISNUMBER(I521),I521-INDEX('Registru recepții'!$C$5:$C$504,MATCH(B521,'Registru recepții'!$B$5:$B$504,0))&gt;90),"Termenul de remediere depășește 90 de zile de la suspendare (HG 343/2017, art. 17). ",""))&amp;IF(F521="","Alege gravitatea. ","")&amp;IF(G521="","Scrie măsura de remediere. ","")&amp;IF(NOT(ISNUMBER(I521)),"Stabilește termenul de remediere. ","")&amp;IF(K521="Termen depășit","Termenul a trecut și defectul nu e remediat. ","")))</f>
        <v/>
      </c>
      <c r="M521" s="1" t="str">
        <f t="shared" si="17"/>
        <v/>
      </c>
    </row>
    <row r="522" spans="2:13" x14ac:dyDescent="0.2">
      <c r="B522" s="12"/>
      <c r="C522" s="13" t="str">
        <f>IF(B522="","",COUNTIF($B$5:B522,B522))</f>
        <v/>
      </c>
      <c r="D522" s="14"/>
      <c r="E522" s="14"/>
      <c r="F522" s="15"/>
      <c r="G522" s="14"/>
      <c r="H522" s="14"/>
      <c r="I522" s="16"/>
      <c r="J522" s="16"/>
      <c r="K522" s="13" t="str">
        <f t="shared" si="16"/>
        <v/>
      </c>
      <c r="L522" s="17" t="str">
        <f>IF(B522="","",TRIM(IF(ISNA(MATCH(B522,'Registru recepții'!$B$5:$B$504,0)),"PV inexistent în registru. ",IF(AND(INDEX('Registru recepții'!$D$5:$D$504,MATCH(B522,'Registru recepții'!$B$5:$B$504,0))="De suspendare a recepției",ISNUMBER(I522),I522-INDEX('Registru recepții'!$C$5:$C$504,MATCH(B522,'Registru recepții'!$B$5:$B$504,0))&gt;90),"Termenul de remediere depășește 90 de zile de la suspendare (HG 343/2017, art. 17). ",""))&amp;IF(F522="","Alege gravitatea. ","")&amp;IF(G522="","Scrie măsura de remediere. ","")&amp;IF(NOT(ISNUMBER(I522)),"Stabilește termenul de remediere. ","")&amp;IF(K522="Termen depășit","Termenul a trecut și defectul nu e remediat. ","")))</f>
        <v/>
      </c>
      <c r="M522" s="1" t="str">
        <f t="shared" si="17"/>
        <v/>
      </c>
    </row>
    <row r="523" spans="2:13" x14ac:dyDescent="0.2">
      <c r="B523" s="12"/>
      <c r="C523" s="13" t="str">
        <f>IF(B523="","",COUNTIF($B$5:B523,B523))</f>
        <v/>
      </c>
      <c r="D523" s="14"/>
      <c r="E523" s="14"/>
      <c r="F523" s="15"/>
      <c r="G523" s="14"/>
      <c r="H523" s="14"/>
      <c r="I523" s="16"/>
      <c r="J523" s="16"/>
      <c r="K523" s="13" t="str">
        <f t="shared" si="16"/>
        <v/>
      </c>
      <c r="L523" s="17" t="str">
        <f>IF(B523="","",TRIM(IF(ISNA(MATCH(B523,'Registru recepții'!$B$5:$B$504,0)),"PV inexistent în registru. ",IF(AND(INDEX('Registru recepții'!$D$5:$D$504,MATCH(B523,'Registru recepții'!$B$5:$B$504,0))="De suspendare a recepției",ISNUMBER(I523),I523-INDEX('Registru recepții'!$C$5:$C$504,MATCH(B523,'Registru recepții'!$B$5:$B$504,0))&gt;90),"Termenul de remediere depășește 90 de zile de la suspendare (HG 343/2017, art. 17). ",""))&amp;IF(F523="","Alege gravitatea. ","")&amp;IF(G523="","Scrie măsura de remediere. ","")&amp;IF(NOT(ISNUMBER(I523)),"Stabilește termenul de remediere. ","")&amp;IF(K523="Termen depășit","Termenul a trecut și defectul nu e remediat. ","")))</f>
        <v/>
      </c>
      <c r="M523" s="1" t="str">
        <f t="shared" si="17"/>
        <v/>
      </c>
    </row>
    <row r="524" spans="2:13" x14ac:dyDescent="0.2">
      <c r="B524" s="12"/>
      <c r="C524" s="13" t="str">
        <f>IF(B524="","",COUNTIF($B$5:B524,B524))</f>
        <v/>
      </c>
      <c r="D524" s="14"/>
      <c r="E524" s="14"/>
      <c r="F524" s="15"/>
      <c r="G524" s="14"/>
      <c r="H524" s="14"/>
      <c r="I524" s="16"/>
      <c r="J524" s="16"/>
      <c r="K524" s="13" t="str">
        <f t="shared" si="16"/>
        <v/>
      </c>
      <c r="L524" s="17" t="str">
        <f>IF(B524="","",TRIM(IF(ISNA(MATCH(B524,'Registru recepții'!$B$5:$B$504,0)),"PV inexistent în registru. ",IF(AND(INDEX('Registru recepții'!$D$5:$D$504,MATCH(B524,'Registru recepții'!$B$5:$B$504,0))="De suspendare a recepției",ISNUMBER(I524),I524-INDEX('Registru recepții'!$C$5:$C$504,MATCH(B524,'Registru recepții'!$B$5:$B$504,0))&gt;90),"Termenul de remediere depășește 90 de zile de la suspendare (HG 343/2017, art. 17). ",""))&amp;IF(F524="","Alege gravitatea. ","")&amp;IF(G524="","Scrie măsura de remediere. ","")&amp;IF(NOT(ISNUMBER(I524)),"Stabilește termenul de remediere. ","")&amp;IF(K524="Termen depășit","Termenul a trecut și defectul nu e remediat. ","")))</f>
        <v/>
      </c>
      <c r="M524" s="1" t="str">
        <f t="shared" si="17"/>
        <v/>
      </c>
    </row>
    <row r="525" spans="2:13" x14ac:dyDescent="0.2">
      <c r="B525" s="12"/>
      <c r="C525" s="13" t="str">
        <f>IF(B525="","",COUNTIF($B$5:B525,B525))</f>
        <v/>
      </c>
      <c r="D525" s="14"/>
      <c r="E525" s="14"/>
      <c r="F525" s="15"/>
      <c r="G525" s="14"/>
      <c r="H525" s="14"/>
      <c r="I525" s="16"/>
      <c r="J525" s="16"/>
      <c r="K525" s="13" t="str">
        <f t="shared" si="16"/>
        <v/>
      </c>
      <c r="L525" s="17" t="str">
        <f>IF(B525="","",TRIM(IF(ISNA(MATCH(B525,'Registru recepții'!$B$5:$B$504,0)),"PV inexistent în registru. ",IF(AND(INDEX('Registru recepții'!$D$5:$D$504,MATCH(B525,'Registru recepții'!$B$5:$B$504,0))="De suspendare a recepției",ISNUMBER(I525),I525-INDEX('Registru recepții'!$C$5:$C$504,MATCH(B525,'Registru recepții'!$B$5:$B$504,0))&gt;90),"Termenul de remediere depășește 90 de zile de la suspendare (HG 343/2017, art. 17). ",""))&amp;IF(F525="","Alege gravitatea. ","")&amp;IF(G525="","Scrie măsura de remediere. ","")&amp;IF(NOT(ISNUMBER(I525)),"Stabilește termenul de remediere. ","")&amp;IF(K525="Termen depășit","Termenul a trecut și defectul nu e remediat. ","")))</f>
        <v/>
      </c>
      <c r="M525" s="1" t="str">
        <f t="shared" si="17"/>
        <v/>
      </c>
    </row>
    <row r="526" spans="2:13" x14ac:dyDescent="0.2">
      <c r="B526" s="12"/>
      <c r="C526" s="13" t="str">
        <f>IF(B526="","",COUNTIF($B$5:B526,B526))</f>
        <v/>
      </c>
      <c r="D526" s="14"/>
      <c r="E526" s="14"/>
      <c r="F526" s="15"/>
      <c r="G526" s="14"/>
      <c r="H526" s="14"/>
      <c r="I526" s="16"/>
      <c r="J526" s="16"/>
      <c r="K526" s="13" t="str">
        <f t="shared" si="16"/>
        <v/>
      </c>
      <c r="L526" s="17" t="str">
        <f>IF(B526="","",TRIM(IF(ISNA(MATCH(B526,'Registru recepții'!$B$5:$B$504,0)),"PV inexistent în registru. ",IF(AND(INDEX('Registru recepții'!$D$5:$D$504,MATCH(B526,'Registru recepții'!$B$5:$B$504,0))="De suspendare a recepției",ISNUMBER(I526),I526-INDEX('Registru recepții'!$C$5:$C$504,MATCH(B526,'Registru recepții'!$B$5:$B$504,0))&gt;90),"Termenul de remediere depășește 90 de zile de la suspendare (HG 343/2017, art. 17). ",""))&amp;IF(F526="","Alege gravitatea. ","")&amp;IF(G526="","Scrie măsura de remediere. ","")&amp;IF(NOT(ISNUMBER(I526)),"Stabilește termenul de remediere. ","")&amp;IF(K526="Termen depășit","Termenul a trecut și defectul nu e remediat. ","")))</f>
        <v/>
      </c>
      <c r="M526" s="1" t="str">
        <f t="shared" si="17"/>
        <v/>
      </c>
    </row>
    <row r="527" spans="2:13" x14ac:dyDescent="0.2">
      <c r="B527" s="12"/>
      <c r="C527" s="13" t="str">
        <f>IF(B527="","",COUNTIF($B$5:B527,B527))</f>
        <v/>
      </c>
      <c r="D527" s="14"/>
      <c r="E527" s="14"/>
      <c r="F527" s="15"/>
      <c r="G527" s="14"/>
      <c r="H527" s="14"/>
      <c r="I527" s="16"/>
      <c r="J527" s="16"/>
      <c r="K527" s="13" t="str">
        <f t="shared" si="16"/>
        <v/>
      </c>
      <c r="L527" s="17" t="str">
        <f>IF(B527="","",TRIM(IF(ISNA(MATCH(B527,'Registru recepții'!$B$5:$B$504,0)),"PV inexistent în registru. ",IF(AND(INDEX('Registru recepții'!$D$5:$D$504,MATCH(B527,'Registru recepții'!$B$5:$B$504,0))="De suspendare a recepției",ISNUMBER(I527),I527-INDEX('Registru recepții'!$C$5:$C$504,MATCH(B527,'Registru recepții'!$B$5:$B$504,0))&gt;90),"Termenul de remediere depășește 90 de zile de la suspendare (HG 343/2017, art. 17). ",""))&amp;IF(F527="","Alege gravitatea. ","")&amp;IF(G527="","Scrie măsura de remediere. ","")&amp;IF(NOT(ISNUMBER(I527)),"Stabilește termenul de remediere. ","")&amp;IF(K527="Termen depășit","Termenul a trecut și defectul nu e remediat. ","")))</f>
        <v/>
      </c>
      <c r="M527" s="1" t="str">
        <f t="shared" si="17"/>
        <v/>
      </c>
    </row>
    <row r="528" spans="2:13" x14ac:dyDescent="0.2">
      <c r="B528" s="12"/>
      <c r="C528" s="13" t="str">
        <f>IF(B528="","",COUNTIF($B$5:B528,B528))</f>
        <v/>
      </c>
      <c r="D528" s="14"/>
      <c r="E528" s="14"/>
      <c r="F528" s="15"/>
      <c r="G528" s="14"/>
      <c r="H528" s="14"/>
      <c r="I528" s="16"/>
      <c r="J528" s="16"/>
      <c r="K528" s="13" t="str">
        <f t="shared" si="16"/>
        <v/>
      </c>
      <c r="L528" s="17" t="str">
        <f>IF(B528="","",TRIM(IF(ISNA(MATCH(B528,'Registru recepții'!$B$5:$B$504,0)),"PV inexistent în registru. ",IF(AND(INDEX('Registru recepții'!$D$5:$D$504,MATCH(B528,'Registru recepții'!$B$5:$B$504,0))="De suspendare a recepției",ISNUMBER(I528),I528-INDEX('Registru recepții'!$C$5:$C$504,MATCH(B528,'Registru recepții'!$B$5:$B$504,0))&gt;90),"Termenul de remediere depășește 90 de zile de la suspendare (HG 343/2017, art. 17). ",""))&amp;IF(F528="","Alege gravitatea. ","")&amp;IF(G528="","Scrie măsura de remediere. ","")&amp;IF(NOT(ISNUMBER(I528)),"Stabilește termenul de remediere. ","")&amp;IF(K528="Termen depășit","Termenul a trecut și defectul nu e remediat. ","")))</f>
        <v/>
      </c>
      <c r="M528" s="1" t="str">
        <f t="shared" si="17"/>
        <v/>
      </c>
    </row>
    <row r="529" spans="2:13" x14ac:dyDescent="0.2">
      <c r="B529" s="12"/>
      <c r="C529" s="13" t="str">
        <f>IF(B529="","",COUNTIF($B$5:B529,B529))</f>
        <v/>
      </c>
      <c r="D529" s="14"/>
      <c r="E529" s="14"/>
      <c r="F529" s="15"/>
      <c r="G529" s="14"/>
      <c r="H529" s="14"/>
      <c r="I529" s="16"/>
      <c r="J529" s="16"/>
      <c r="K529" s="13" t="str">
        <f t="shared" si="16"/>
        <v/>
      </c>
      <c r="L529" s="17" t="str">
        <f>IF(B529="","",TRIM(IF(ISNA(MATCH(B529,'Registru recepții'!$B$5:$B$504,0)),"PV inexistent în registru. ",IF(AND(INDEX('Registru recepții'!$D$5:$D$504,MATCH(B529,'Registru recepții'!$B$5:$B$504,0))="De suspendare a recepției",ISNUMBER(I529),I529-INDEX('Registru recepții'!$C$5:$C$504,MATCH(B529,'Registru recepții'!$B$5:$B$504,0))&gt;90),"Termenul de remediere depășește 90 de zile de la suspendare (HG 343/2017, art. 17). ",""))&amp;IF(F529="","Alege gravitatea. ","")&amp;IF(G529="","Scrie măsura de remediere. ","")&amp;IF(NOT(ISNUMBER(I529)),"Stabilește termenul de remediere. ","")&amp;IF(K529="Termen depășit","Termenul a trecut și defectul nu e remediat. ","")))</f>
        <v/>
      </c>
      <c r="M529" s="1" t="str">
        <f t="shared" si="17"/>
        <v/>
      </c>
    </row>
    <row r="530" spans="2:13" x14ac:dyDescent="0.2">
      <c r="B530" s="12"/>
      <c r="C530" s="13" t="str">
        <f>IF(B530="","",COUNTIF($B$5:B530,B530))</f>
        <v/>
      </c>
      <c r="D530" s="14"/>
      <c r="E530" s="14"/>
      <c r="F530" s="15"/>
      <c r="G530" s="14"/>
      <c r="H530" s="14"/>
      <c r="I530" s="16"/>
      <c r="J530" s="16"/>
      <c r="K530" s="13" t="str">
        <f t="shared" si="16"/>
        <v/>
      </c>
      <c r="L530" s="17" t="str">
        <f>IF(B530="","",TRIM(IF(ISNA(MATCH(B530,'Registru recepții'!$B$5:$B$504,0)),"PV inexistent în registru. ",IF(AND(INDEX('Registru recepții'!$D$5:$D$504,MATCH(B530,'Registru recepții'!$B$5:$B$504,0))="De suspendare a recepției",ISNUMBER(I530),I530-INDEX('Registru recepții'!$C$5:$C$504,MATCH(B530,'Registru recepții'!$B$5:$B$504,0))&gt;90),"Termenul de remediere depășește 90 de zile de la suspendare (HG 343/2017, art. 17). ",""))&amp;IF(F530="","Alege gravitatea. ","")&amp;IF(G530="","Scrie măsura de remediere. ","")&amp;IF(NOT(ISNUMBER(I530)),"Stabilește termenul de remediere. ","")&amp;IF(K530="Termen depășit","Termenul a trecut și defectul nu e remediat. ","")))</f>
        <v/>
      </c>
      <c r="M530" s="1" t="str">
        <f t="shared" si="17"/>
        <v/>
      </c>
    </row>
    <row r="531" spans="2:13" x14ac:dyDescent="0.2">
      <c r="B531" s="12"/>
      <c r="C531" s="13" t="str">
        <f>IF(B531="","",COUNTIF($B$5:B531,B531))</f>
        <v/>
      </c>
      <c r="D531" s="14"/>
      <c r="E531" s="14"/>
      <c r="F531" s="15"/>
      <c r="G531" s="14"/>
      <c r="H531" s="14"/>
      <c r="I531" s="16"/>
      <c r="J531" s="16"/>
      <c r="K531" s="13" t="str">
        <f t="shared" si="16"/>
        <v/>
      </c>
      <c r="L531" s="17" t="str">
        <f>IF(B531="","",TRIM(IF(ISNA(MATCH(B531,'Registru recepții'!$B$5:$B$504,0)),"PV inexistent în registru. ",IF(AND(INDEX('Registru recepții'!$D$5:$D$504,MATCH(B531,'Registru recepții'!$B$5:$B$504,0))="De suspendare a recepției",ISNUMBER(I531),I531-INDEX('Registru recepții'!$C$5:$C$504,MATCH(B531,'Registru recepții'!$B$5:$B$504,0))&gt;90),"Termenul de remediere depășește 90 de zile de la suspendare (HG 343/2017, art. 17). ",""))&amp;IF(F531="","Alege gravitatea. ","")&amp;IF(G531="","Scrie măsura de remediere. ","")&amp;IF(NOT(ISNUMBER(I531)),"Stabilește termenul de remediere. ","")&amp;IF(K531="Termen depășit","Termenul a trecut și defectul nu e remediat. ","")))</f>
        <v/>
      </c>
      <c r="M531" s="1" t="str">
        <f t="shared" si="17"/>
        <v/>
      </c>
    </row>
    <row r="532" spans="2:13" x14ac:dyDescent="0.2">
      <c r="B532" s="12"/>
      <c r="C532" s="13" t="str">
        <f>IF(B532="","",COUNTIF($B$5:B532,B532))</f>
        <v/>
      </c>
      <c r="D532" s="14"/>
      <c r="E532" s="14"/>
      <c r="F532" s="15"/>
      <c r="G532" s="14"/>
      <c r="H532" s="14"/>
      <c r="I532" s="16"/>
      <c r="J532" s="16"/>
      <c r="K532" s="13" t="str">
        <f t="shared" si="16"/>
        <v/>
      </c>
      <c r="L532" s="17" t="str">
        <f>IF(B532="","",TRIM(IF(ISNA(MATCH(B532,'Registru recepții'!$B$5:$B$504,0)),"PV inexistent în registru. ",IF(AND(INDEX('Registru recepții'!$D$5:$D$504,MATCH(B532,'Registru recepții'!$B$5:$B$504,0))="De suspendare a recepției",ISNUMBER(I532),I532-INDEX('Registru recepții'!$C$5:$C$504,MATCH(B532,'Registru recepții'!$B$5:$B$504,0))&gt;90),"Termenul de remediere depășește 90 de zile de la suspendare (HG 343/2017, art. 17). ",""))&amp;IF(F532="","Alege gravitatea. ","")&amp;IF(G532="","Scrie măsura de remediere. ","")&amp;IF(NOT(ISNUMBER(I532)),"Stabilește termenul de remediere. ","")&amp;IF(K532="Termen depășit","Termenul a trecut și defectul nu e remediat. ","")))</f>
        <v/>
      </c>
      <c r="M532" s="1" t="str">
        <f t="shared" si="17"/>
        <v/>
      </c>
    </row>
    <row r="533" spans="2:13" x14ac:dyDescent="0.2">
      <c r="B533" s="12"/>
      <c r="C533" s="13" t="str">
        <f>IF(B533="","",COUNTIF($B$5:B533,B533))</f>
        <v/>
      </c>
      <c r="D533" s="14"/>
      <c r="E533" s="14"/>
      <c r="F533" s="15"/>
      <c r="G533" s="14"/>
      <c r="H533" s="14"/>
      <c r="I533" s="16"/>
      <c r="J533" s="16"/>
      <c r="K533" s="13" t="str">
        <f t="shared" si="16"/>
        <v/>
      </c>
      <c r="L533" s="17" t="str">
        <f>IF(B533="","",TRIM(IF(ISNA(MATCH(B533,'Registru recepții'!$B$5:$B$504,0)),"PV inexistent în registru. ",IF(AND(INDEX('Registru recepții'!$D$5:$D$504,MATCH(B533,'Registru recepții'!$B$5:$B$504,0))="De suspendare a recepției",ISNUMBER(I533),I533-INDEX('Registru recepții'!$C$5:$C$504,MATCH(B533,'Registru recepții'!$B$5:$B$504,0))&gt;90),"Termenul de remediere depășește 90 de zile de la suspendare (HG 343/2017, art. 17). ",""))&amp;IF(F533="","Alege gravitatea. ","")&amp;IF(G533="","Scrie măsura de remediere. ","")&amp;IF(NOT(ISNUMBER(I533)),"Stabilește termenul de remediere. ","")&amp;IF(K533="Termen depășit","Termenul a trecut și defectul nu e remediat. ","")))</f>
        <v/>
      </c>
      <c r="M533" s="1" t="str">
        <f t="shared" si="17"/>
        <v/>
      </c>
    </row>
    <row r="534" spans="2:13" x14ac:dyDescent="0.2">
      <c r="B534" s="12"/>
      <c r="C534" s="13" t="str">
        <f>IF(B534="","",COUNTIF($B$5:B534,B534))</f>
        <v/>
      </c>
      <c r="D534" s="14"/>
      <c r="E534" s="14"/>
      <c r="F534" s="15"/>
      <c r="G534" s="14"/>
      <c r="H534" s="14"/>
      <c r="I534" s="16"/>
      <c r="J534" s="16"/>
      <c r="K534" s="13" t="str">
        <f t="shared" si="16"/>
        <v/>
      </c>
      <c r="L534" s="17" t="str">
        <f>IF(B534="","",TRIM(IF(ISNA(MATCH(B534,'Registru recepții'!$B$5:$B$504,0)),"PV inexistent în registru. ",IF(AND(INDEX('Registru recepții'!$D$5:$D$504,MATCH(B534,'Registru recepții'!$B$5:$B$504,0))="De suspendare a recepției",ISNUMBER(I534),I534-INDEX('Registru recepții'!$C$5:$C$504,MATCH(B534,'Registru recepții'!$B$5:$B$504,0))&gt;90),"Termenul de remediere depășește 90 de zile de la suspendare (HG 343/2017, art. 17). ",""))&amp;IF(F534="","Alege gravitatea. ","")&amp;IF(G534="","Scrie măsura de remediere. ","")&amp;IF(NOT(ISNUMBER(I534)),"Stabilește termenul de remediere. ","")&amp;IF(K534="Termen depășit","Termenul a trecut și defectul nu e remediat. ","")))</f>
        <v/>
      </c>
      <c r="M534" s="1" t="str">
        <f t="shared" si="17"/>
        <v/>
      </c>
    </row>
    <row r="535" spans="2:13" x14ac:dyDescent="0.2">
      <c r="B535" s="12"/>
      <c r="C535" s="13" t="str">
        <f>IF(B535="","",COUNTIF($B$5:B535,B535))</f>
        <v/>
      </c>
      <c r="D535" s="14"/>
      <c r="E535" s="14"/>
      <c r="F535" s="15"/>
      <c r="G535" s="14"/>
      <c r="H535" s="14"/>
      <c r="I535" s="16"/>
      <c r="J535" s="16"/>
      <c r="K535" s="13" t="str">
        <f t="shared" si="16"/>
        <v/>
      </c>
      <c r="L535" s="17" t="str">
        <f>IF(B535="","",TRIM(IF(ISNA(MATCH(B535,'Registru recepții'!$B$5:$B$504,0)),"PV inexistent în registru. ",IF(AND(INDEX('Registru recepții'!$D$5:$D$504,MATCH(B535,'Registru recepții'!$B$5:$B$504,0))="De suspendare a recepției",ISNUMBER(I535),I535-INDEX('Registru recepții'!$C$5:$C$504,MATCH(B535,'Registru recepții'!$B$5:$B$504,0))&gt;90),"Termenul de remediere depășește 90 de zile de la suspendare (HG 343/2017, art. 17). ",""))&amp;IF(F535="","Alege gravitatea. ","")&amp;IF(G535="","Scrie măsura de remediere. ","")&amp;IF(NOT(ISNUMBER(I535)),"Stabilește termenul de remediere. ","")&amp;IF(K535="Termen depășit","Termenul a trecut și defectul nu e remediat. ","")))</f>
        <v/>
      </c>
      <c r="M535" s="1" t="str">
        <f t="shared" si="17"/>
        <v/>
      </c>
    </row>
    <row r="536" spans="2:13" x14ac:dyDescent="0.2">
      <c r="B536" s="12"/>
      <c r="C536" s="13" t="str">
        <f>IF(B536="","",COUNTIF($B$5:B536,B536))</f>
        <v/>
      </c>
      <c r="D536" s="14"/>
      <c r="E536" s="14"/>
      <c r="F536" s="15"/>
      <c r="G536" s="14"/>
      <c r="H536" s="14"/>
      <c r="I536" s="16"/>
      <c r="J536" s="16"/>
      <c r="K536" s="13" t="str">
        <f t="shared" si="16"/>
        <v/>
      </c>
      <c r="L536" s="17" t="str">
        <f>IF(B536="","",TRIM(IF(ISNA(MATCH(B536,'Registru recepții'!$B$5:$B$504,0)),"PV inexistent în registru. ",IF(AND(INDEX('Registru recepții'!$D$5:$D$504,MATCH(B536,'Registru recepții'!$B$5:$B$504,0))="De suspendare a recepției",ISNUMBER(I536),I536-INDEX('Registru recepții'!$C$5:$C$504,MATCH(B536,'Registru recepții'!$B$5:$B$504,0))&gt;90),"Termenul de remediere depășește 90 de zile de la suspendare (HG 343/2017, art. 17). ",""))&amp;IF(F536="","Alege gravitatea. ","")&amp;IF(G536="","Scrie măsura de remediere. ","")&amp;IF(NOT(ISNUMBER(I536)),"Stabilește termenul de remediere. ","")&amp;IF(K536="Termen depășit","Termenul a trecut și defectul nu e remediat. ","")))</f>
        <v/>
      </c>
      <c r="M536" s="1" t="str">
        <f t="shared" si="17"/>
        <v/>
      </c>
    </row>
    <row r="537" spans="2:13" x14ac:dyDescent="0.2">
      <c r="B537" s="12"/>
      <c r="C537" s="13" t="str">
        <f>IF(B537="","",COUNTIF($B$5:B537,B537))</f>
        <v/>
      </c>
      <c r="D537" s="14"/>
      <c r="E537" s="14"/>
      <c r="F537" s="15"/>
      <c r="G537" s="14"/>
      <c r="H537" s="14"/>
      <c r="I537" s="16"/>
      <c r="J537" s="16"/>
      <c r="K537" s="13" t="str">
        <f t="shared" si="16"/>
        <v/>
      </c>
      <c r="L537" s="17" t="str">
        <f>IF(B537="","",TRIM(IF(ISNA(MATCH(B537,'Registru recepții'!$B$5:$B$504,0)),"PV inexistent în registru. ",IF(AND(INDEX('Registru recepții'!$D$5:$D$504,MATCH(B537,'Registru recepții'!$B$5:$B$504,0))="De suspendare a recepției",ISNUMBER(I537),I537-INDEX('Registru recepții'!$C$5:$C$504,MATCH(B537,'Registru recepții'!$B$5:$B$504,0))&gt;90),"Termenul de remediere depășește 90 de zile de la suspendare (HG 343/2017, art. 17). ",""))&amp;IF(F537="","Alege gravitatea. ","")&amp;IF(G537="","Scrie măsura de remediere. ","")&amp;IF(NOT(ISNUMBER(I537)),"Stabilește termenul de remediere. ","")&amp;IF(K537="Termen depășit","Termenul a trecut și defectul nu e remediat. ","")))</f>
        <v/>
      </c>
      <c r="M537" s="1" t="str">
        <f t="shared" si="17"/>
        <v/>
      </c>
    </row>
    <row r="538" spans="2:13" x14ac:dyDescent="0.2">
      <c r="B538" s="12"/>
      <c r="C538" s="13" t="str">
        <f>IF(B538="","",COUNTIF($B$5:B538,B538))</f>
        <v/>
      </c>
      <c r="D538" s="14"/>
      <c r="E538" s="14"/>
      <c r="F538" s="15"/>
      <c r="G538" s="14"/>
      <c r="H538" s="14"/>
      <c r="I538" s="16"/>
      <c r="J538" s="16"/>
      <c r="K538" s="13" t="str">
        <f t="shared" si="16"/>
        <v/>
      </c>
      <c r="L538" s="17" t="str">
        <f>IF(B538="","",TRIM(IF(ISNA(MATCH(B538,'Registru recepții'!$B$5:$B$504,0)),"PV inexistent în registru. ",IF(AND(INDEX('Registru recepții'!$D$5:$D$504,MATCH(B538,'Registru recepții'!$B$5:$B$504,0))="De suspendare a recepției",ISNUMBER(I538),I538-INDEX('Registru recepții'!$C$5:$C$504,MATCH(B538,'Registru recepții'!$B$5:$B$504,0))&gt;90),"Termenul de remediere depășește 90 de zile de la suspendare (HG 343/2017, art. 17). ",""))&amp;IF(F538="","Alege gravitatea. ","")&amp;IF(G538="","Scrie măsura de remediere. ","")&amp;IF(NOT(ISNUMBER(I538)),"Stabilește termenul de remediere. ","")&amp;IF(K538="Termen depășit","Termenul a trecut și defectul nu e remediat. ","")))</f>
        <v/>
      </c>
      <c r="M538" s="1" t="str">
        <f t="shared" si="17"/>
        <v/>
      </c>
    </row>
    <row r="539" spans="2:13" x14ac:dyDescent="0.2">
      <c r="B539" s="12"/>
      <c r="C539" s="13" t="str">
        <f>IF(B539="","",COUNTIF($B$5:B539,B539))</f>
        <v/>
      </c>
      <c r="D539" s="14"/>
      <c r="E539" s="14"/>
      <c r="F539" s="15"/>
      <c r="G539" s="14"/>
      <c r="H539" s="14"/>
      <c r="I539" s="16"/>
      <c r="J539" s="16"/>
      <c r="K539" s="13" t="str">
        <f t="shared" si="16"/>
        <v/>
      </c>
      <c r="L539" s="17" t="str">
        <f>IF(B539="","",TRIM(IF(ISNA(MATCH(B539,'Registru recepții'!$B$5:$B$504,0)),"PV inexistent în registru. ",IF(AND(INDEX('Registru recepții'!$D$5:$D$504,MATCH(B539,'Registru recepții'!$B$5:$B$504,0))="De suspendare a recepției",ISNUMBER(I539),I539-INDEX('Registru recepții'!$C$5:$C$504,MATCH(B539,'Registru recepții'!$B$5:$B$504,0))&gt;90),"Termenul de remediere depășește 90 de zile de la suspendare (HG 343/2017, art. 17). ",""))&amp;IF(F539="","Alege gravitatea. ","")&amp;IF(G539="","Scrie măsura de remediere. ","")&amp;IF(NOT(ISNUMBER(I539)),"Stabilește termenul de remediere. ","")&amp;IF(K539="Termen depășit","Termenul a trecut și defectul nu e remediat. ","")))</f>
        <v/>
      </c>
      <c r="M539" s="1" t="str">
        <f t="shared" si="17"/>
        <v/>
      </c>
    </row>
    <row r="540" spans="2:13" x14ac:dyDescent="0.2">
      <c r="B540" s="12"/>
      <c r="C540" s="13" t="str">
        <f>IF(B540="","",COUNTIF($B$5:B540,B540))</f>
        <v/>
      </c>
      <c r="D540" s="14"/>
      <c r="E540" s="14"/>
      <c r="F540" s="15"/>
      <c r="G540" s="14"/>
      <c r="H540" s="14"/>
      <c r="I540" s="16"/>
      <c r="J540" s="16"/>
      <c r="K540" s="13" t="str">
        <f t="shared" si="16"/>
        <v/>
      </c>
      <c r="L540" s="17" t="str">
        <f>IF(B540="","",TRIM(IF(ISNA(MATCH(B540,'Registru recepții'!$B$5:$B$504,0)),"PV inexistent în registru. ",IF(AND(INDEX('Registru recepții'!$D$5:$D$504,MATCH(B540,'Registru recepții'!$B$5:$B$504,0))="De suspendare a recepției",ISNUMBER(I540),I540-INDEX('Registru recepții'!$C$5:$C$504,MATCH(B540,'Registru recepții'!$B$5:$B$504,0))&gt;90),"Termenul de remediere depășește 90 de zile de la suspendare (HG 343/2017, art. 17). ",""))&amp;IF(F540="","Alege gravitatea. ","")&amp;IF(G540="","Scrie măsura de remediere. ","")&amp;IF(NOT(ISNUMBER(I540)),"Stabilește termenul de remediere. ","")&amp;IF(K540="Termen depășit","Termenul a trecut și defectul nu e remediat. ","")))</f>
        <v/>
      </c>
      <c r="M540" s="1" t="str">
        <f t="shared" si="17"/>
        <v/>
      </c>
    </row>
    <row r="541" spans="2:13" x14ac:dyDescent="0.2">
      <c r="B541" s="12"/>
      <c r="C541" s="13" t="str">
        <f>IF(B541="","",COUNTIF($B$5:B541,B541))</f>
        <v/>
      </c>
      <c r="D541" s="14"/>
      <c r="E541" s="14"/>
      <c r="F541" s="15"/>
      <c r="G541" s="14"/>
      <c r="H541" s="14"/>
      <c r="I541" s="16"/>
      <c r="J541" s="16"/>
      <c r="K541" s="13" t="str">
        <f t="shared" si="16"/>
        <v/>
      </c>
      <c r="L541" s="17" t="str">
        <f>IF(B541="","",TRIM(IF(ISNA(MATCH(B541,'Registru recepții'!$B$5:$B$504,0)),"PV inexistent în registru. ",IF(AND(INDEX('Registru recepții'!$D$5:$D$504,MATCH(B541,'Registru recepții'!$B$5:$B$504,0))="De suspendare a recepției",ISNUMBER(I541),I541-INDEX('Registru recepții'!$C$5:$C$504,MATCH(B541,'Registru recepții'!$B$5:$B$504,0))&gt;90),"Termenul de remediere depășește 90 de zile de la suspendare (HG 343/2017, art. 17). ",""))&amp;IF(F541="","Alege gravitatea. ","")&amp;IF(G541="","Scrie măsura de remediere. ","")&amp;IF(NOT(ISNUMBER(I541)),"Stabilește termenul de remediere. ","")&amp;IF(K541="Termen depășit","Termenul a trecut și defectul nu e remediat. ","")))</f>
        <v/>
      </c>
      <c r="M541" s="1" t="str">
        <f t="shared" si="17"/>
        <v/>
      </c>
    </row>
    <row r="542" spans="2:13" x14ac:dyDescent="0.2">
      <c r="B542" s="12"/>
      <c r="C542" s="13" t="str">
        <f>IF(B542="","",COUNTIF($B$5:B542,B542))</f>
        <v/>
      </c>
      <c r="D542" s="14"/>
      <c r="E542" s="14"/>
      <c r="F542" s="15"/>
      <c r="G542" s="14"/>
      <c r="H542" s="14"/>
      <c r="I542" s="16"/>
      <c r="J542" s="16"/>
      <c r="K542" s="13" t="str">
        <f t="shared" si="16"/>
        <v/>
      </c>
      <c r="L542" s="17" t="str">
        <f>IF(B542="","",TRIM(IF(ISNA(MATCH(B542,'Registru recepții'!$B$5:$B$504,0)),"PV inexistent în registru. ",IF(AND(INDEX('Registru recepții'!$D$5:$D$504,MATCH(B542,'Registru recepții'!$B$5:$B$504,0))="De suspendare a recepției",ISNUMBER(I542),I542-INDEX('Registru recepții'!$C$5:$C$504,MATCH(B542,'Registru recepții'!$B$5:$B$504,0))&gt;90),"Termenul de remediere depășește 90 de zile de la suspendare (HG 343/2017, art. 17). ",""))&amp;IF(F542="","Alege gravitatea. ","")&amp;IF(G542="","Scrie măsura de remediere. ","")&amp;IF(NOT(ISNUMBER(I542)),"Stabilește termenul de remediere. ","")&amp;IF(K542="Termen depășit","Termenul a trecut și defectul nu e remediat. ","")))</f>
        <v/>
      </c>
      <c r="M542" s="1" t="str">
        <f t="shared" si="17"/>
        <v/>
      </c>
    </row>
    <row r="543" spans="2:13" x14ac:dyDescent="0.2">
      <c r="B543" s="12"/>
      <c r="C543" s="13" t="str">
        <f>IF(B543="","",COUNTIF($B$5:B543,B543))</f>
        <v/>
      </c>
      <c r="D543" s="14"/>
      <c r="E543" s="14"/>
      <c r="F543" s="15"/>
      <c r="G543" s="14"/>
      <c r="H543" s="14"/>
      <c r="I543" s="16"/>
      <c r="J543" s="16"/>
      <c r="K543" s="13" t="str">
        <f t="shared" si="16"/>
        <v/>
      </c>
      <c r="L543" s="17" t="str">
        <f>IF(B543="","",TRIM(IF(ISNA(MATCH(B543,'Registru recepții'!$B$5:$B$504,0)),"PV inexistent în registru. ",IF(AND(INDEX('Registru recepții'!$D$5:$D$504,MATCH(B543,'Registru recepții'!$B$5:$B$504,0))="De suspendare a recepției",ISNUMBER(I543),I543-INDEX('Registru recepții'!$C$5:$C$504,MATCH(B543,'Registru recepții'!$B$5:$B$504,0))&gt;90),"Termenul de remediere depășește 90 de zile de la suspendare (HG 343/2017, art. 17). ",""))&amp;IF(F543="","Alege gravitatea. ","")&amp;IF(G543="","Scrie măsura de remediere. ","")&amp;IF(NOT(ISNUMBER(I543)),"Stabilește termenul de remediere. ","")&amp;IF(K543="Termen depășit","Termenul a trecut și defectul nu e remediat. ","")))</f>
        <v/>
      </c>
      <c r="M543" s="1" t="str">
        <f t="shared" si="17"/>
        <v/>
      </c>
    </row>
    <row r="544" spans="2:13" x14ac:dyDescent="0.2">
      <c r="B544" s="12"/>
      <c r="C544" s="13" t="str">
        <f>IF(B544="","",COUNTIF($B$5:B544,B544))</f>
        <v/>
      </c>
      <c r="D544" s="14"/>
      <c r="E544" s="14"/>
      <c r="F544" s="15"/>
      <c r="G544" s="14"/>
      <c r="H544" s="14"/>
      <c r="I544" s="16"/>
      <c r="J544" s="16"/>
      <c r="K544" s="13" t="str">
        <f t="shared" si="16"/>
        <v/>
      </c>
      <c r="L544" s="17" t="str">
        <f>IF(B544="","",TRIM(IF(ISNA(MATCH(B544,'Registru recepții'!$B$5:$B$504,0)),"PV inexistent în registru. ",IF(AND(INDEX('Registru recepții'!$D$5:$D$504,MATCH(B544,'Registru recepții'!$B$5:$B$504,0))="De suspendare a recepției",ISNUMBER(I544),I544-INDEX('Registru recepții'!$C$5:$C$504,MATCH(B544,'Registru recepții'!$B$5:$B$504,0))&gt;90),"Termenul de remediere depășește 90 de zile de la suspendare (HG 343/2017, art. 17). ",""))&amp;IF(F544="","Alege gravitatea. ","")&amp;IF(G544="","Scrie măsura de remediere. ","")&amp;IF(NOT(ISNUMBER(I544)),"Stabilește termenul de remediere. ","")&amp;IF(K544="Termen depășit","Termenul a trecut și defectul nu e remediat. ","")))</f>
        <v/>
      </c>
      <c r="M544" s="1" t="str">
        <f t="shared" si="17"/>
        <v/>
      </c>
    </row>
    <row r="545" spans="2:13" x14ac:dyDescent="0.2">
      <c r="B545" s="12"/>
      <c r="C545" s="13" t="str">
        <f>IF(B545="","",COUNTIF($B$5:B545,B545))</f>
        <v/>
      </c>
      <c r="D545" s="14"/>
      <c r="E545" s="14"/>
      <c r="F545" s="15"/>
      <c r="G545" s="14"/>
      <c r="H545" s="14"/>
      <c r="I545" s="16"/>
      <c r="J545" s="16"/>
      <c r="K545" s="13" t="str">
        <f t="shared" si="16"/>
        <v/>
      </c>
      <c r="L545" s="17" t="str">
        <f>IF(B545="","",TRIM(IF(ISNA(MATCH(B545,'Registru recepții'!$B$5:$B$504,0)),"PV inexistent în registru. ",IF(AND(INDEX('Registru recepții'!$D$5:$D$504,MATCH(B545,'Registru recepții'!$B$5:$B$504,0))="De suspendare a recepției",ISNUMBER(I545),I545-INDEX('Registru recepții'!$C$5:$C$504,MATCH(B545,'Registru recepții'!$B$5:$B$504,0))&gt;90),"Termenul de remediere depășește 90 de zile de la suspendare (HG 343/2017, art. 17). ",""))&amp;IF(F545="","Alege gravitatea. ","")&amp;IF(G545="","Scrie măsura de remediere. ","")&amp;IF(NOT(ISNUMBER(I545)),"Stabilește termenul de remediere. ","")&amp;IF(K545="Termen depășit","Termenul a trecut și defectul nu e remediat. ","")))</f>
        <v/>
      </c>
      <c r="M545" s="1" t="str">
        <f t="shared" si="17"/>
        <v/>
      </c>
    </row>
    <row r="546" spans="2:13" x14ac:dyDescent="0.2">
      <c r="B546" s="12"/>
      <c r="C546" s="13" t="str">
        <f>IF(B546="","",COUNTIF($B$5:B546,B546))</f>
        <v/>
      </c>
      <c r="D546" s="14"/>
      <c r="E546" s="14"/>
      <c r="F546" s="15"/>
      <c r="G546" s="14"/>
      <c r="H546" s="14"/>
      <c r="I546" s="16"/>
      <c r="J546" s="16"/>
      <c r="K546" s="13" t="str">
        <f t="shared" si="16"/>
        <v/>
      </c>
      <c r="L546" s="17" t="str">
        <f>IF(B546="","",TRIM(IF(ISNA(MATCH(B546,'Registru recepții'!$B$5:$B$504,0)),"PV inexistent în registru. ",IF(AND(INDEX('Registru recepții'!$D$5:$D$504,MATCH(B546,'Registru recepții'!$B$5:$B$504,0))="De suspendare a recepției",ISNUMBER(I546),I546-INDEX('Registru recepții'!$C$5:$C$504,MATCH(B546,'Registru recepții'!$B$5:$B$504,0))&gt;90),"Termenul de remediere depășește 90 de zile de la suspendare (HG 343/2017, art. 17). ",""))&amp;IF(F546="","Alege gravitatea. ","")&amp;IF(G546="","Scrie măsura de remediere. ","")&amp;IF(NOT(ISNUMBER(I546)),"Stabilește termenul de remediere. ","")&amp;IF(K546="Termen depășit","Termenul a trecut și defectul nu e remediat. ","")))</f>
        <v/>
      </c>
      <c r="M546" s="1" t="str">
        <f t="shared" si="17"/>
        <v/>
      </c>
    </row>
    <row r="547" spans="2:13" x14ac:dyDescent="0.2">
      <c r="B547" s="12"/>
      <c r="C547" s="13" t="str">
        <f>IF(B547="","",COUNTIF($B$5:B547,B547))</f>
        <v/>
      </c>
      <c r="D547" s="14"/>
      <c r="E547" s="14"/>
      <c r="F547" s="15"/>
      <c r="G547" s="14"/>
      <c r="H547" s="14"/>
      <c r="I547" s="16"/>
      <c r="J547" s="16"/>
      <c r="K547" s="13" t="str">
        <f t="shared" si="16"/>
        <v/>
      </c>
      <c r="L547" s="17" t="str">
        <f>IF(B547="","",TRIM(IF(ISNA(MATCH(B547,'Registru recepții'!$B$5:$B$504,0)),"PV inexistent în registru. ",IF(AND(INDEX('Registru recepții'!$D$5:$D$504,MATCH(B547,'Registru recepții'!$B$5:$B$504,0))="De suspendare a recepției",ISNUMBER(I547),I547-INDEX('Registru recepții'!$C$5:$C$504,MATCH(B547,'Registru recepții'!$B$5:$B$504,0))&gt;90),"Termenul de remediere depășește 90 de zile de la suspendare (HG 343/2017, art. 17). ",""))&amp;IF(F547="","Alege gravitatea. ","")&amp;IF(G547="","Scrie măsura de remediere. ","")&amp;IF(NOT(ISNUMBER(I547)),"Stabilește termenul de remediere. ","")&amp;IF(K547="Termen depășit","Termenul a trecut și defectul nu e remediat. ","")))</f>
        <v/>
      </c>
      <c r="M547" s="1" t="str">
        <f t="shared" si="17"/>
        <v/>
      </c>
    </row>
    <row r="548" spans="2:13" x14ac:dyDescent="0.2">
      <c r="B548" s="12"/>
      <c r="C548" s="13" t="str">
        <f>IF(B548="","",COUNTIF($B$5:B548,B548))</f>
        <v/>
      </c>
      <c r="D548" s="14"/>
      <c r="E548" s="14"/>
      <c r="F548" s="15"/>
      <c r="G548" s="14"/>
      <c r="H548" s="14"/>
      <c r="I548" s="16"/>
      <c r="J548" s="16"/>
      <c r="K548" s="13" t="str">
        <f t="shared" si="16"/>
        <v/>
      </c>
      <c r="L548" s="17" t="str">
        <f>IF(B548="","",TRIM(IF(ISNA(MATCH(B548,'Registru recepții'!$B$5:$B$504,0)),"PV inexistent în registru. ",IF(AND(INDEX('Registru recepții'!$D$5:$D$504,MATCH(B548,'Registru recepții'!$B$5:$B$504,0))="De suspendare a recepției",ISNUMBER(I548),I548-INDEX('Registru recepții'!$C$5:$C$504,MATCH(B548,'Registru recepții'!$B$5:$B$504,0))&gt;90),"Termenul de remediere depășește 90 de zile de la suspendare (HG 343/2017, art. 17). ",""))&amp;IF(F548="","Alege gravitatea. ","")&amp;IF(G548="","Scrie măsura de remediere. ","")&amp;IF(NOT(ISNUMBER(I548)),"Stabilește termenul de remediere. ","")&amp;IF(K548="Termen depășit","Termenul a trecut și defectul nu e remediat. ","")))</f>
        <v/>
      </c>
      <c r="M548" s="1" t="str">
        <f t="shared" si="17"/>
        <v/>
      </c>
    </row>
    <row r="549" spans="2:13" x14ac:dyDescent="0.2">
      <c r="B549" s="12"/>
      <c r="C549" s="13" t="str">
        <f>IF(B549="","",COUNTIF($B$5:B549,B549))</f>
        <v/>
      </c>
      <c r="D549" s="14"/>
      <c r="E549" s="14"/>
      <c r="F549" s="15"/>
      <c r="G549" s="14"/>
      <c r="H549" s="14"/>
      <c r="I549" s="16"/>
      <c r="J549" s="16"/>
      <c r="K549" s="13" t="str">
        <f t="shared" si="16"/>
        <v/>
      </c>
      <c r="L549" s="17" t="str">
        <f>IF(B549="","",TRIM(IF(ISNA(MATCH(B549,'Registru recepții'!$B$5:$B$504,0)),"PV inexistent în registru. ",IF(AND(INDEX('Registru recepții'!$D$5:$D$504,MATCH(B549,'Registru recepții'!$B$5:$B$504,0))="De suspendare a recepției",ISNUMBER(I549),I549-INDEX('Registru recepții'!$C$5:$C$504,MATCH(B549,'Registru recepții'!$B$5:$B$504,0))&gt;90),"Termenul de remediere depășește 90 de zile de la suspendare (HG 343/2017, art. 17). ",""))&amp;IF(F549="","Alege gravitatea. ","")&amp;IF(G549="","Scrie măsura de remediere. ","")&amp;IF(NOT(ISNUMBER(I549)),"Stabilește termenul de remediere. ","")&amp;IF(K549="Termen depășit","Termenul a trecut și defectul nu e remediat. ","")))</f>
        <v/>
      </c>
      <c r="M549" s="1" t="str">
        <f t="shared" si="17"/>
        <v/>
      </c>
    </row>
    <row r="550" spans="2:13" x14ac:dyDescent="0.2">
      <c r="B550" s="12"/>
      <c r="C550" s="13" t="str">
        <f>IF(B550="","",COUNTIF($B$5:B550,B550))</f>
        <v/>
      </c>
      <c r="D550" s="14"/>
      <c r="E550" s="14"/>
      <c r="F550" s="15"/>
      <c r="G550" s="14"/>
      <c r="H550" s="14"/>
      <c r="I550" s="16"/>
      <c r="J550" s="16"/>
      <c r="K550" s="13" t="str">
        <f t="shared" si="16"/>
        <v/>
      </c>
      <c r="L550" s="17" t="str">
        <f>IF(B550="","",TRIM(IF(ISNA(MATCH(B550,'Registru recepții'!$B$5:$B$504,0)),"PV inexistent în registru. ",IF(AND(INDEX('Registru recepții'!$D$5:$D$504,MATCH(B550,'Registru recepții'!$B$5:$B$504,0))="De suspendare a recepției",ISNUMBER(I550),I550-INDEX('Registru recepții'!$C$5:$C$504,MATCH(B550,'Registru recepții'!$B$5:$B$504,0))&gt;90),"Termenul de remediere depășește 90 de zile de la suspendare (HG 343/2017, art. 17). ",""))&amp;IF(F550="","Alege gravitatea. ","")&amp;IF(G550="","Scrie măsura de remediere. ","")&amp;IF(NOT(ISNUMBER(I550)),"Stabilește termenul de remediere. ","")&amp;IF(K550="Termen depășit","Termenul a trecut și defectul nu e remediat. ","")))</f>
        <v/>
      </c>
      <c r="M550" s="1" t="str">
        <f t="shared" si="17"/>
        <v/>
      </c>
    </row>
    <row r="551" spans="2:13" x14ac:dyDescent="0.2">
      <c r="B551" s="12"/>
      <c r="C551" s="13" t="str">
        <f>IF(B551="","",COUNTIF($B$5:B551,B551))</f>
        <v/>
      </c>
      <c r="D551" s="14"/>
      <c r="E551" s="14"/>
      <c r="F551" s="15"/>
      <c r="G551" s="14"/>
      <c r="H551" s="14"/>
      <c r="I551" s="16"/>
      <c r="J551" s="16"/>
      <c r="K551" s="13" t="str">
        <f t="shared" si="16"/>
        <v/>
      </c>
      <c r="L551" s="17" t="str">
        <f>IF(B551="","",TRIM(IF(ISNA(MATCH(B551,'Registru recepții'!$B$5:$B$504,0)),"PV inexistent în registru. ",IF(AND(INDEX('Registru recepții'!$D$5:$D$504,MATCH(B551,'Registru recepții'!$B$5:$B$504,0))="De suspendare a recepției",ISNUMBER(I551),I551-INDEX('Registru recepții'!$C$5:$C$504,MATCH(B551,'Registru recepții'!$B$5:$B$504,0))&gt;90),"Termenul de remediere depășește 90 de zile de la suspendare (HG 343/2017, art. 17). ",""))&amp;IF(F551="","Alege gravitatea. ","")&amp;IF(G551="","Scrie măsura de remediere. ","")&amp;IF(NOT(ISNUMBER(I551)),"Stabilește termenul de remediere. ","")&amp;IF(K551="Termen depășit","Termenul a trecut și defectul nu e remediat. ","")))</f>
        <v/>
      </c>
      <c r="M551" s="1" t="str">
        <f t="shared" si="17"/>
        <v/>
      </c>
    </row>
    <row r="552" spans="2:13" x14ac:dyDescent="0.2">
      <c r="B552" s="12"/>
      <c r="C552" s="13" t="str">
        <f>IF(B552="","",COUNTIF($B$5:B552,B552))</f>
        <v/>
      </c>
      <c r="D552" s="14"/>
      <c r="E552" s="14"/>
      <c r="F552" s="15"/>
      <c r="G552" s="14"/>
      <c r="H552" s="14"/>
      <c r="I552" s="16"/>
      <c r="J552" s="16"/>
      <c r="K552" s="13" t="str">
        <f t="shared" si="16"/>
        <v/>
      </c>
      <c r="L552" s="17" t="str">
        <f>IF(B552="","",TRIM(IF(ISNA(MATCH(B552,'Registru recepții'!$B$5:$B$504,0)),"PV inexistent în registru. ",IF(AND(INDEX('Registru recepții'!$D$5:$D$504,MATCH(B552,'Registru recepții'!$B$5:$B$504,0))="De suspendare a recepției",ISNUMBER(I552),I552-INDEX('Registru recepții'!$C$5:$C$504,MATCH(B552,'Registru recepții'!$B$5:$B$504,0))&gt;90),"Termenul de remediere depășește 90 de zile de la suspendare (HG 343/2017, art. 17). ",""))&amp;IF(F552="","Alege gravitatea. ","")&amp;IF(G552="","Scrie măsura de remediere. ","")&amp;IF(NOT(ISNUMBER(I552)),"Stabilește termenul de remediere. ","")&amp;IF(K552="Termen depășit","Termenul a trecut și defectul nu e remediat. ","")))</f>
        <v/>
      </c>
      <c r="M552" s="1" t="str">
        <f t="shared" si="17"/>
        <v/>
      </c>
    </row>
    <row r="553" spans="2:13" x14ac:dyDescent="0.2">
      <c r="B553" s="12"/>
      <c r="C553" s="13" t="str">
        <f>IF(B553="","",COUNTIF($B$5:B553,B553))</f>
        <v/>
      </c>
      <c r="D553" s="14"/>
      <c r="E553" s="14"/>
      <c r="F553" s="15"/>
      <c r="G553" s="14"/>
      <c r="H553" s="14"/>
      <c r="I553" s="16"/>
      <c r="J553" s="16"/>
      <c r="K553" s="13" t="str">
        <f t="shared" si="16"/>
        <v/>
      </c>
      <c r="L553" s="17" t="str">
        <f>IF(B553="","",TRIM(IF(ISNA(MATCH(B553,'Registru recepții'!$B$5:$B$504,0)),"PV inexistent în registru. ",IF(AND(INDEX('Registru recepții'!$D$5:$D$504,MATCH(B553,'Registru recepții'!$B$5:$B$504,0))="De suspendare a recepției",ISNUMBER(I553),I553-INDEX('Registru recepții'!$C$5:$C$504,MATCH(B553,'Registru recepții'!$B$5:$B$504,0))&gt;90),"Termenul de remediere depășește 90 de zile de la suspendare (HG 343/2017, art. 17). ",""))&amp;IF(F553="","Alege gravitatea. ","")&amp;IF(G553="","Scrie măsura de remediere. ","")&amp;IF(NOT(ISNUMBER(I553)),"Stabilește termenul de remediere. ","")&amp;IF(K553="Termen depășit","Termenul a trecut și defectul nu e remediat. ","")))</f>
        <v/>
      </c>
      <c r="M553" s="1" t="str">
        <f t="shared" si="17"/>
        <v/>
      </c>
    </row>
    <row r="554" spans="2:13" x14ac:dyDescent="0.2">
      <c r="B554" s="12"/>
      <c r="C554" s="13" t="str">
        <f>IF(B554="","",COUNTIF($B$5:B554,B554))</f>
        <v/>
      </c>
      <c r="D554" s="14"/>
      <c r="E554" s="14"/>
      <c r="F554" s="15"/>
      <c r="G554" s="14"/>
      <c r="H554" s="14"/>
      <c r="I554" s="16"/>
      <c r="J554" s="16"/>
      <c r="K554" s="13" t="str">
        <f t="shared" si="16"/>
        <v/>
      </c>
      <c r="L554" s="17" t="str">
        <f>IF(B554="","",TRIM(IF(ISNA(MATCH(B554,'Registru recepții'!$B$5:$B$504,0)),"PV inexistent în registru. ",IF(AND(INDEX('Registru recepții'!$D$5:$D$504,MATCH(B554,'Registru recepții'!$B$5:$B$504,0))="De suspendare a recepției",ISNUMBER(I554),I554-INDEX('Registru recepții'!$C$5:$C$504,MATCH(B554,'Registru recepții'!$B$5:$B$504,0))&gt;90),"Termenul de remediere depășește 90 de zile de la suspendare (HG 343/2017, art. 17). ",""))&amp;IF(F554="","Alege gravitatea. ","")&amp;IF(G554="","Scrie măsura de remediere. ","")&amp;IF(NOT(ISNUMBER(I554)),"Stabilește termenul de remediere. ","")&amp;IF(K554="Termen depășit","Termenul a trecut și defectul nu e remediat. ","")))</f>
        <v/>
      </c>
      <c r="M554" s="1" t="str">
        <f t="shared" si="17"/>
        <v/>
      </c>
    </row>
    <row r="555" spans="2:13" x14ac:dyDescent="0.2">
      <c r="B555" s="12"/>
      <c r="C555" s="13" t="str">
        <f>IF(B555="","",COUNTIF($B$5:B555,B555))</f>
        <v/>
      </c>
      <c r="D555" s="14"/>
      <c r="E555" s="14"/>
      <c r="F555" s="15"/>
      <c r="G555" s="14"/>
      <c r="H555" s="14"/>
      <c r="I555" s="16"/>
      <c r="J555" s="16"/>
      <c r="K555" s="13" t="str">
        <f t="shared" si="16"/>
        <v/>
      </c>
      <c r="L555" s="17" t="str">
        <f>IF(B555="","",TRIM(IF(ISNA(MATCH(B555,'Registru recepții'!$B$5:$B$504,0)),"PV inexistent în registru. ",IF(AND(INDEX('Registru recepții'!$D$5:$D$504,MATCH(B555,'Registru recepții'!$B$5:$B$504,0))="De suspendare a recepției",ISNUMBER(I555),I555-INDEX('Registru recepții'!$C$5:$C$504,MATCH(B555,'Registru recepții'!$B$5:$B$504,0))&gt;90),"Termenul de remediere depășește 90 de zile de la suspendare (HG 343/2017, art. 17). ",""))&amp;IF(F555="","Alege gravitatea. ","")&amp;IF(G555="","Scrie măsura de remediere. ","")&amp;IF(NOT(ISNUMBER(I555)),"Stabilește termenul de remediere. ","")&amp;IF(K555="Termen depășit","Termenul a trecut și defectul nu e remediat. ","")))</f>
        <v/>
      </c>
      <c r="M555" s="1" t="str">
        <f t="shared" si="17"/>
        <v/>
      </c>
    </row>
    <row r="556" spans="2:13" x14ac:dyDescent="0.2">
      <c r="B556" s="12"/>
      <c r="C556" s="13" t="str">
        <f>IF(B556="","",COUNTIF($B$5:B556,B556))</f>
        <v/>
      </c>
      <c r="D556" s="14"/>
      <c r="E556" s="14"/>
      <c r="F556" s="15"/>
      <c r="G556" s="14"/>
      <c r="H556" s="14"/>
      <c r="I556" s="16"/>
      <c r="J556" s="16"/>
      <c r="K556" s="13" t="str">
        <f t="shared" si="16"/>
        <v/>
      </c>
      <c r="L556" s="17" t="str">
        <f>IF(B556="","",TRIM(IF(ISNA(MATCH(B556,'Registru recepții'!$B$5:$B$504,0)),"PV inexistent în registru. ",IF(AND(INDEX('Registru recepții'!$D$5:$D$504,MATCH(B556,'Registru recepții'!$B$5:$B$504,0))="De suspendare a recepției",ISNUMBER(I556),I556-INDEX('Registru recepții'!$C$5:$C$504,MATCH(B556,'Registru recepții'!$B$5:$B$504,0))&gt;90),"Termenul de remediere depășește 90 de zile de la suspendare (HG 343/2017, art. 17). ",""))&amp;IF(F556="","Alege gravitatea. ","")&amp;IF(G556="","Scrie măsura de remediere. ","")&amp;IF(NOT(ISNUMBER(I556)),"Stabilește termenul de remediere. ","")&amp;IF(K556="Termen depășit","Termenul a trecut și defectul nu e remediat. ","")))</f>
        <v/>
      </c>
      <c r="M556" s="1" t="str">
        <f t="shared" si="17"/>
        <v/>
      </c>
    </row>
    <row r="557" spans="2:13" x14ac:dyDescent="0.2">
      <c r="B557" s="12"/>
      <c r="C557" s="13" t="str">
        <f>IF(B557="","",COUNTIF($B$5:B557,B557))</f>
        <v/>
      </c>
      <c r="D557" s="14"/>
      <c r="E557" s="14"/>
      <c r="F557" s="15"/>
      <c r="G557" s="14"/>
      <c r="H557" s="14"/>
      <c r="I557" s="16"/>
      <c r="J557" s="16"/>
      <c r="K557" s="13" t="str">
        <f t="shared" si="16"/>
        <v/>
      </c>
      <c r="L557" s="17" t="str">
        <f>IF(B557="","",TRIM(IF(ISNA(MATCH(B557,'Registru recepții'!$B$5:$B$504,0)),"PV inexistent în registru. ",IF(AND(INDEX('Registru recepții'!$D$5:$D$504,MATCH(B557,'Registru recepții'!$B$5:$B$504,0))="De suspendare a recepției",ISNUMBER(I557),I557-INDEX('Registru recepții'!$C$5:$C$504,MATCH(B557,'Registru recepții'!$B$5:$B$504,0))&gt;90),"Termenul de remediere depășește 90 de zile de la suspendare (HG 343/2017, art. 17). ",""))&amp;IF(F557="","Alege gravitatea. ","")&amp;IF(G557="","Scrie măsura de remediere. ","")&amp;IF(NOT(ISNUMBER(I557)),"Stabilește termenul de remediere. ","")&amp;IF(K557="Termen depășit","Termenul a trecut și defectul nu e remediat. ","")))</f>
        <v/>
      </c>
      <c r="M557" s="1" t="str">
        <f t="shared" si="17"/>
        <v/>
      </c>
    </row>
    <row r="558" spans="2:13" x14ac:dyDescent="0.2">
      <c r="B558" s="12"/>
      <c r="C558" s="13" t="str">
        <f>IF(B558="","",COUNTIF($B$5:B558,B558))</f>
        <v/>
      </c>
      <c r="D558" s="14"/>
      <c r="E558" s="14"/>
      <c r="F558" s="15"/>
      <c r="G558" s="14"/>
      <c r="H558" s="14"/>
      <c r="I558" s="16"/>
      <c r="J558" s="16"/>
      <c r="K558" s="13" t="str">
        <f t="shared" si="16"/>
        <v/>
      </c>
      <c r="L558" s="17" t="str">
        <f>IF(B558="","",TRIM(IF(ISNA(MATCH(B558,'Registru recepții'!$B$5:$B$504,0)),"PV inexistent în registru. ",IF(AND(INDEX('Registru recepții'!$D$5:$D$504,MATCH(B558,'Registru recepții'!$B$5:$B$504,0))="De suspendare a recepției",ISNUMBER(I558),I558-INDEX('Registru recepții'!$C$5:$C$504,MATCH(B558,'Registru recepții'!$B$5:$B$504,0))&gt;90),"Termenul de remediere depășește 90 de zile de la suspendare (HG 343/2017, art. 17). ",""))&amp;IF(F558="","Alege gravitatea. ","")&amp;IF(G558="","Scrie măsura de remediere. ","")&amp;IF(NOT(ISNUMBER(I558)),"Stabilește termenul de remediere. ","")&amp;IF(K558="Termen depășit","Termenul a trecut și defectul nu e remediat. ","")))</f>
        <v/>
      </c>
      <c r="M558" s="1" t="str">
        <f t="shared" si="17"/>
        <v/>
      </c>
    </row>
    <row r="559" spans="2:13" x14ac:dyDescent="0.2">
      <c r="B559" s="12"/>
      <c r="C559" s="13" t="str">
        <f>IF(B559="","",COUNTIF($B$5:B559,B559))</f>
        <v/>
      </c>
      <c r="D559" s="14"/>
      <c r="E559" s="14"/>
      <c r="F559" s="15"/>
      <c r="G559" s="14"/>
      <c r="H559" s="14"/>
      <c r="I559" s="16"/>
      <c r="J559" s="16"/>
      <c r="K559" s="13" t="str">
        <f t="shared" si="16"/>
        <v/>
      </c>
      <c r="L559" s="17" t="str">
        <f>IF(B559="","",TRIM(IF(ISNA(MATCH(B559,'Registru recepții'!$B$5:$B$504,0)),"PV inexistent în registru. ",IF(AND(INDEX('Registru recepții'!$D$5:$D$504,MATCH(B559,'Registru recepții'!$B$5:$B$504,0))="De suspendare a recepției",ISNUMBER(I559),I559-INDEX('Registru recepții'!$C$5:$C$504,MATCH(B559,'Registru recepții'!$B$5:$B$504,0))&gt;90),"Termenul de remediere depășește 90 de zile de la suspendare (HG 343/2017, art. 17). ",""))&amp;IF(F559="","Alege gravitatea. ","")&amp;IF(G559="","Scrie măsura de remediere. ","")&amp;IF(NOT(ISNUMBER(I559)),"Stabilește termenul de remediere. ","")&amp;IF(K559="Termen depășit","Termenul a trecut și defectul nu e remediat. ","")))</f>
        <v/>
      </c>
      <c r="M559" s="1" t="str">
        <f t="shared" si="17"/>
        <v/>
      </c>
    </row>
    <row r="560" spans="2:13" x14ac:dyDescent="0.2">
      <c r="B560" s="12"/>
      <c r="C560" s="13" t="str">
        <f>IF(B560="","",COUNTIF($B$5:B560,B560))</f>
        <v/>
      </c>
      <c r="D560" s="14"/>
      <c r="E560" s="14"/>
      <c r="F560" s="15"/>
      <c r="G560" s="14"/>
      <c r="H560" s="14"/>
      <c r="I560" s="16"/>
      <c r="J560" s="16"/>
      <c r="K560" s="13" t="str">
        <f t="shared" si="16"/>
        <v/>
      </c>
      <c r="L560" s="17" t="str">
        <f>IF(B560="","",TRIM(IF(ISNA(MATCH(B560,'Registru recepții'!$B$5:$B$504,0)),"PV inexistent în registru. ",IF(AND(INDEX('Registru recepții'!$D$5:$D$504,MATCH(B560,'Registru recepții'!$B$5:$B$504,0))="De suspendare a recepției",ISNUMBER(I560),I560-INDEX('Registru recepții'!$C$5:$C$504,MATCH(B560,'Registru recepții'!$B$5:$B$504,0))&gt;90),"Termenul de remediere depășește 90 de zile de la suspendare (HG 343/2017, art. 17). ",""))&amp;IF(F560="","Alege gravitatea. ","")&amp;IF(G560="","Scrie măsura de remediere. ","")&amp;IF(NOT(ISNUMBER(I560)),"Stabilește termenul de remediere. ","")&amp;IF(K560="Termen depășit","Termenul a trecut și defectul nu e remediat. ","")))</f>
        <v/>
      </c>
      <c r="M560" s="1" t="str">
        <f t="shared" si="17"/>
        <v/>
      </c>
    </row>
    <row r="561" spans="2:13" x14ac:dyDescent="0.2">
      <c r="B561" s="12"/>
      <c r="C561" s="13" t="str">
        <f>IF(B561="","",COUNTIF($B$5:B561,B561))</f>
        <v/>
      </c>
      <c r="D561" s="14"/>
      <c r="E561" s="14"/>
      <c r="F561" s="15"/>
      <c r="G561" s="14"/>
      <c r="H561" s="14"/>
      <c r="I561" s="16"/>
      <c r="J561" s="16"/>
      <c r="K561" s="13" t="str">
        <f t="shared" si="16"/>
        <v/>
      </c>
      <c r="L561" s="17" t="str">
        <f>IF(B561="","",TRIM(IF(ISNA(MATCH(B561,'Registru recepții'!$B$5:$B$504,0)),"PV inexistent în registru. ",IF(AND(INDEX('Registru recepții'!$D$5:$D$504,MATCH(B561,'Registru recepții'!$B$5:$B$504,0))="De suspendare a recepției",ISNUMBER(I561),I561-INDEX('Registru recepții'!$C$5:$C$504,MATCH(B561,'Registru recepții'!$B$5:$B$504,0))&gt;90),"Termenul de remediere depășește 90 de zile de la suspendare (HG 343/2017, art. 17). ",""))&amp;IF(F561="","Alege gravitatea. ","")&amp;IF(G561="","Scrie măsura de remediere. ","")&amp;IF(NOT(ISNUMBER(I561)),"Stabilește termenul de remediere. ","")&amp;IF(K561="Termen depășit","Termenul a trecut și defectul nu e remediat. ","")))</f>
        <v/>
      </c>
      <c r="M561" s="1" t="str">
        <f t="shared" si="17"/>
        <v/>
      </c>
    </row>
    <row r="562" spans="2:13" x14ac:dyDescent="0.2">
      <c r="B562" s="12"/>
      <c r="C562" s="13" t="str">
        <f>IF(B562="","",COUNTIF($B$5:B562,B562))</f>
        <v/>
      </c>
      <c r="D562" s="14"/>
      <c r="E562" s="14"/>
      <c r="F562" s="15"/>
      <c r="G562" s="14"/>
      <c r="H562" s="14"/>
      <c r="I562" s="16"/>
      <c r="J562" s="16"/>
      <c r="K562" s="13" t="str">
        <f t="shared" si="16"/>
        <v/>
      </c>
      <c r="L562" s="17" t="str">
        <f>IF(B562="","",TRIM(IF(ISNA(MATCH(B562,'Registru recepții'!$B$5:$B$504,0)),"PV inexistent în registru. ",IF(AND(INDEX('Registru recepții'!$D$5:$D$504,MATCH(B562,'Registru recepții'!$B$5:$B$504,0))="De suspendare a recepției",ISNUMBER(I562),I562-INDEX('Registru recepții'!$C$5:$C$504,MATCH(B562,'Registru recepții'!$B$5:$B$504,0))&gt;90),"Termenul de remediere depășește 90 de zile de la suspendare (HG 343/2017, art. 17). ",""))&amp;IF(F562="","Alege gravitatea. ","")&amp;IF(G562="","Scrie măsura de remediere. ","")&amp;IF(NOT(ISNUMBER(I562)),"Stabilește termenul de remediere. ","")&amp;IF(K562="Termen depășit","Termenul a trecut și defectul nu e remediat. ","")))</f>
        <v/>
      </c>
      <c r="M562" s="1" t="str">
        <f t="shared" si="17"/>
        <v/>
      </c>
    </row>
    <row r="563" spans="2:13" x14ac:dyDescent="0.2">
      <c r="B563" s="12"/>
      <c r="C563" s="13" t="str">
        <f>IF(B563="","",COUNTIF($B$5:B563,B563))</f>
        <v/>
      </c>
      <c r="D563" s="14"/>
      <c r="E563" s="14"/>
      <c r="F563" s="15"/>
      <c r="G563" s="14"/>
      <c r="H563" s="14"/>
      <c r="I563" s="16"/>
      <c r="J563" s="16"/>
      <c r="K563" s="13" t="str">
        <f t="shared" si="16"/>
        <v/>
      </c>
      <c r="L563" s="17" t="str">
        <f>IF(B563="","",TRIM(IF(ISNA(MATCH(B563,'Registru recepții'!$B$5:$B$504,0)),"PV inexistent în registru. ",IF(AND(INDEX('Registru recepții'!$D$5:$D$504,MATCH(B563,'Registru recepții'!$B$5:$B$504,0))="De suspendare a recepției",ISNUMBER(I563),I563-INDEX('Registru recepții'!$C$5:$C$504,MATCH(B563,'Registru recepții'!$B$5:$B$504,0))&gt;90),"Termenul de remediere depășește 90 de zile de la suspendare (HG 343/2017, art. 17). ",""))&amp;IF(F563="","Alege gravitatea. ","")&amp;IF(G563="","Scrie măsura de remediere. ","")&amp;IF(NOT(ISNUMBER(I563)),"Stabilește termenul de remediere. ","")&amp;IF(K563="Termen depășit","Termenul a trecut și defectul nu e remediat. ","")))</f>
        <v/>
      </c>
      <c r="M563" s="1" t="str">
        <f t="shared" si="17"/>
        <v/>
      </c>
    </row>
    <row r="564" spans="2:13" x14ac:dyDescent="0.2">
      <c r="B564" s="12"/>
      <c r="C564" s="13" t="str">
        <f>IF(B564="","",COUNTIF($B$5:B564,B564))</f>
        <v/>
      </c>
      <c r="D564" s="14"/>
      <c r="E564" s="14"/>
      <c r="F564" s="15"/>
      <c r="G564" s="14"/>
      <c r="H564" s="14"/>
      <c r="I564" s="16"/>
      <c r="J564" s="16"/>
      <c r="K564" s="13" t="str">
        <f t="shared" si="16"/>
        <v/>
      </c>
      <c r="L564" s="17" t="str">
        <f>IF(B564="","",TRIM(IF(ISNA(MATCH(B564,'Registru recepții'!$B$5:$B$504,0)),"PV inexistent în registru. ",IF(AND(INDEX('Registru recepții'!$D$5:$D$504,MATCH(B564,'Registru recepții'!$B$5:$B$504,0))="De suspendare a recepției",ISNUMBER(I564),I564-INDEX('Registru recepții'!$C$5:$C$504,MATCH(B564,'Registru recepții'!$B$5:$B$504,0))&gt;90),"Termenul de remediere depășește 90 de zile de la suspendare (HG 343/2017, art. 17). ",""))&amp;IF(F564="","Alege gravitatea. ","")&amp;IF(G564="","Scrie măsura de remediere. ","")&amp;IF(NOT(ISNUMBER(I564)),"Stabilește termenul de remediere. ","")&amp;IF(K564="Termen depășit","Termenul a trecut și defectul nu e remediat. ","")))</f>
        <v/>
      </c>
      <c r="M564" s="1" t="str">
        <f t="shared" si="17"/>
        <v/>
      </c>
    </row>
    <row r="565" spans="2:13" x14ac:dyDescent="0.2">
      <c r="B565" s="12"/>
      <c r="C565" s="13" t="str">
        <f>IF(B565="","",COUNTIF($B$5:B565,B565))</f>
        <v/>
      </c>
      <c r="D565" s="14"/>
      <c r="E565" s="14"/>
      <c r="F565" s="15"/>
      <c r="G565" s="14"/>
      <c r="H565" s="14"/>
      <c r="I565" s="16"/>
      <c r="J565" s="16"/>
      <c r="K565" s="13" t="str">
        <f t="shared" si="16"/>
        <v/>
      </c>
      <c r="L565" s="17" t="str">
        <f>IF(B565="","",TRIM(IF(ISNA(MATCH(B565,'Registru recepții'!$B$5:$B$504,0)),"PV inexistent în registru. ",IF(AND(INDEX('Registru recepții'!$D$5:$D$504,MATCH(B565,'Registru recepții'!$B$5:$B$504,0))="De suspendare a recepției",ISNUMBER(I565),I565-INDEX('Registru recepții'!$C$5:$C$504,MATCH(B565,'Registru recepții'!$B$5:$B$504,0))&gt;90),"Termenul de remediere depășește 90 de zile de la suspendare (HG 343/2017, art. 17). ",""))&amp;IF(F565="","Alege gravitatea. ","")&amp;IF(G565="","Scrie măsura de remediere. ","")&amp;IF(NOT(ISNUMBER(I565)),"Stabilește termenul de remediere. ","")&amp;IF(K565="Termen depășit","Termenul a trecut și defectul nu e remediat. ","")))</f>
        <v/>
      </c>
      <c r="M565" s="1" t="str">
        <f t="shared" si="17"/>
        <v/>
      </c>
    </row>
    <row r="566" spans="2:13" x14ac:dyDescent="0.2">
      <c r="B566" s="12"/>
      <c r="C566" s="13" t="str">
        <f>IF(B566="","",COUNTIF($B$5:B566,B566))</f>
        <v/>
      </c>
      <c r="D566" s="14"/>
      <c r="E566" s="14"/>
      <c r="F566" s="15"/>
      <c r="G566" s="14"/>
      <c r="H566" s="14"/>
      <c r="I566" s="16"/>
      <c r="J566" s="16"/>
      <c r="K566" s="13" t="str">
        <f t="shared" si="16"/>
        <v/>
      </c>
      <c r="L566" s="17" t="str">
        <f>IF(B566="","",TRIM(IF(ISNA(MATCH(B566,'Registru recepții'!$B$5:$B$504,0)),"PV inexistent în registru. ",IF(AND(INDEX('Registru recepții'!$D$5:$D$504,MATCH(B566,'Registru recepții'!$B$5:$B$504,0))="De suspendare a recepției",ISNUMBER(I566),I566-INDEX('Registru recepții'!$C$5:$C$504,MATCH(B566,'Registru recepții'!$B$5:$B$504,0))&gt;90),"Termenul de remediere depășește 90 de zile de la suspendare (HG 343/2017, art. 17). ",""))&amp;IF(F566="","Alege gravitatea. ","")&amp;IF(G566="","Scrie măsura de remediere. ","")&amp;IF(NOT(ISNUMBER(I566)),"Stabilește termenul de remediere. ","")&amp;IF(K566="Termen depășit","Termenul a trecut și defectul nu e remediat. ","")))</f>
        <v/>
      </c>
      <c r="M566" s="1" t="str">
        <f t="shared" si="17"/>
        <v/>
      </c>
    </row>
    <row r="567" spans="2:13" x14ac:dyDescent="0.2">
      <c r="B567" s="12"/>
      <c r="C567" s="13" t="str">
        <f>IF(B567="","",COUNTIF($B$5:B567,B567))</f>
        <v/>
      </c>
      <c r="D567" s="14"/>
      <c r="E567" s="14"/>
      <c r="F567" s="15"/>
      <c r="G567" s="14"/>
      <c r="H567" s="14"/>
      <c r="I567" s="16"/>
      <c r="J567" s="16"/>
      <c r="K567" s="13" t="str">
        <f t="shared" si="16"/>
        <v/>
      </c>
      <c r="L567" s="17" t="str">
        <f>IF(B567="","",TRIM(IF(ISNA(MATCH(B567,'Registru recepții'!$B$5:$B$504,0)),"PV inexistent în registru. ",IF(AND(INDEX('Registru recepții'!$D$5:$D$504,MATCH(B567,'Registru recepții'!$B$5:$B$504,0))="De suspendare a recepției",ISNUMBER(I567),I567-INDEX('Registru recepții'!$C$5:$C$504,MATCH(B567,'Registru recepții'!$B$5:$B$504,0))&gt;90),"Termenul de remediere depășește 90 de zile de la suspendare (HG 343/2017, art. 17). ",""))&amp;IF(F567="","Alege gravitatea. ","")&amp;IF(G567="","Scrie măsura de remediere. ","")&amp;IF(NOT(ISNUMBER(I567)),"Stabilește termenul de remediere. ","")&amp;IF(K567="Termen depășit","Termenul a trecut și defectul nu e remediat. ","")))</f>
        <v/>
      </c>
      <c r="M567" s="1" t="str">
        <f t="shared" si="17"/>
        <v/>
      </c>
    </row>
    <row r="568" spans="2:13" x14ac:dyDescent="0.2">
      <c r="B568" s="12"/>
      <c r="C568" s="13" t="str">
        <f>IF(B568="","",COUNTIF($B$5:B568,B568))</f>
        <v/>
      </c>
      <c r="D568" s="14"/>
      <c r="E568" s="14"/>
      <c r="F568" s="15"/>
      <c r="G568" s="14"/>
      <c r="H568" s="14"/>
      <c r="I568" s="16"/>
      <c r="J568" s="16"/>
      <c r="K568" s="13" t="str">
        <f t="shared" si="16"/>
        <v/>
      </c>
      <c r="L568" s="17" t="str">
        <f>IF(B568="","",TRIM(IF(ISNA(MATCH(B568,'Registru recepții'!$B$5:$B$504,0)),"PV inexistent în registru. ",IF(AND(INDEX('Registru recepții'!$D$5:$D$504,MATCH(B568,'Registru recepții'!$B$5:$B$504,0))="De suspendare a recepției",ISNUMBER(I568),I568-INDEX('Registru recepții'!$C$5:$C$504,MATCH(B568,'Registru recepții'!$B$5:$B$504,0))&gt;90),"Termenul de remediere depășește 90 de zile de la suspendare (HG 343/2017, art. 17). ",""))&amp;IF(F568="","Alege gravitatea. ","")&amp;IF(G568="","Scrie măsura de remediere. ","")&amp;IF(NOT(ISNUMBER(I568)),"Stabilește termenul de remediere. ","")&amp;IF(K568="Termen depășit","Termenul a trecut și defectul nu e remediat. ","")))</f>
        <v/>
      </c>
      <c r="M568" s="1" t="str">
        <f t="shared" si="17"/>
        <v/>
      </c>
    </row>
    <row r="569" spans="2:13" x14ac:dyDescent="0.2">
      <c r="B569" s="12"/>
      <c r="C569" s="13" t="str">
        <f>IF(B569="","",COUNTIF($B$5:B569,B569))</f>
        <v/>
      </c>
      <c r="D569" s="14"/>
      <c r="E569" s="14"/>
      <c r="F569" s="15"/>
      <c r="G569" s="14"/>
      <c r="H569" s="14"/>
      <c r="I569" s="16"/>
      <c r="J569" s="16"/>
      <c r="K569" s="13" t="str">
        <f t="shared" si="16"/>
        <v/>
      </c>
      <c r="L569" s="17" t="str">
        <f>IF(B569="","",TRIM(IF(ISNA(MATCH(B569,'Registru recepții'!$B$5:$B$504,0)),"PV inexistent în registru. ",IF(AND(INDEX('Registru recepții'!$D$5:$D$504,MATCH(B569,'Registru recepții'!$B$5:$B$504,0))="De suspendare a recepției",ISNUMBER(I569),I569-INDEX('Registru recepții'!$C$5:$C$504,MATCH(B569,'Registru recepții'!$B$5:$B$504,0))&gt;90),"Termenul de remediere depășește 90 de zile de la suspendare (HG 343/2017, art. 17). ",""))&amp;IF(F569="","Alege gravitatea. ","")&amp;IF(G569="","Scrie măsura de remediere. ","")&amp;IF(NOT(ISNUMBER(I569)),"Stabilește termenul de remediere. ","")&amp;IF(K569="Termen depășit","Termenul a trecut și defectul nu e remediat. ","")))</f>
        <v/>
      </c>
      <c r="M569" s="1" t="str">
        <f t="shared" si="17"/>
        <v/>
      </c>
    </row>
    <row r="570" spans="2:13" x14ac:dyDescent="0.2">
      <c r="B570" s="12"/>
      <c r="C570" s="13" t="str">
        <f>IF(B570="","",COUNTIF($B$5:B570,B570))</f>
        <v/>
      </c>
      <c r="D570" s="14"/>
      <c r="E570" s="14"/>
      <c r="F570" s="15"/>
      <c r="G570" s="14"/>
      <c r="H570" s="14"/>
      <c r="I570" s="16"/>
      <c r="J570" s="16"/>
      <c r="K570" s="13" t="str">
        <f t="shared" si="16"/>
        <v/>
      </c>
      <c r="L570" s="17" t="str">
        <f>IF(B570="","",TRIM(IF(ISNA(MATCH(B570,'Registru recepții'!$B$5:$B$504,0)),"PV inexistent în registru. ",IF(AND(INDEX('Registru recepții'!$D$5:$D$504,MATCH(B570,'Registru recepții'!$B$5:$B$504,0))="De suspendare a recepției",ISNUMBER(I570),I570-INDEX('Registru recepții'!$C$5:$C$504,MATCH(B570,'Registru recepții'!$B$5:$B$504,0))&gt;90),"Termenul de remediere depășește 90 de zile de la suspendare (HG 343/2017, art. 17). ",""))&amp;IF(F570="","Alege gravitatea. ","")&amp;IF(G570="","Scrie măsura de remediere. ","")&amp;IF(NOT(ISNUMBER(I570)),"Stabilește termenul de remediere. ","")&amp;IF(K570="Termen depășit","Termenul a trecut și defectul nu e remediat. ","")))</f>
        <v/>
      </c>
      <c r="M570" s="1" t="str">
        <f t="shared" si="17"/>
        <v/>
      </c>
    </row>
    <row r="571" spans="2:13" x14ac:dyDescent="0.2">
      <c r="B571" s="12"/>
      <c r="C571" s="13" t="str">
        <f>IF(B571="","",COUNTIF($B$5:B571,B571))</f>
        <v/>
      </c>
      <c r="D571" s="14"/>
      <c r="E571" s="14"/>
      <c r="F571" s="15"/>
      <c r="G571" s="14"/>
      <c r="H571" s="14"/>
      <c r="I571" s="16"/>
      <c r="J571" s="16"/>
      <c r="K571" s="13" t="str">
        <f t="shared" si="16"/>
        <v/>
      </c>
      <c r="L571" s="17" t="str">
        <f>IF(B571="","",TRIM(IF(ISNA(MATCH(B571,'Registru recepții'!$B$5:$B$504,0)),"PV inexistent în registru. ",IF(AND(INDEX('Registru recepții'!$D$5:$D$504,MATCH(B571,'Registru recepții'!$B$5:$B$504,0))="De suspendare a recepției",ISNUMBER(I571),I571-INDEX('Registru recepții'!$C$5:$C$504,MATCH(B571,'Registru recepții'!$B$5:$B$504,0))&gt;90),"Termenul de remediere depășește 90 de zile de la suspendare (HG 343/2017, art. 17). ",""))&amp;IF(F571="","Alege gravitatea. ","")&amp;IF(G571="","Scrie măsura de remediere. ","")&amp;IF(NOT(ISNUMBER(I571)),"Stabilește termenul de remediere. ","")&amp;IF(K571="Termen depășit","Termenul a trecut și defectul nu e remediat. ","")))</f>
        <v/>
      </c>
      <c r="M571" s="1" t="str">
        <f t="shared" si="17"/>
        <v/>
      </c>
    </row>
    <row r="572" spans="2:13" x14ac:dyDescent="0.2">
      <c r="B572" s="12"/>
      <c r="C572" s="13" t="str">
        <f>IF(B572="","",COUNTIF($B$5:B572,B572))</f>
        <v/>
      </c>
      <c r="D572" s="14"/>
      <c r="E572" s="14"/>
      <c r="F572" s="15"/>
      <c r="G572" s="14"/>
      <c r="H572" s="14"/>
      <c r="I572" s="16"/>
      <c r="J572" s="16"/>
      <c r="K572" s="13" t="str">
        <f t="shared" si="16"/>
        <v/>
      </c>
      <c r="L572" s="17" t="str">
        <f>IF(B572="","",TRIM(IF(ISNA(MATCH(B572,'Registru recepții'!$B$5:$B$504,0)),"PV inexistent în registru. ",IF(AND(INDEX('Registru recepții'!$D$5:$D$504,MATCH(B572,'Registru recepții'!$B$5:$B$504,0))="De suspendare a recepției",ISNUMBER(I572),I572-INDEX('Registru recepții'!$C$5:$C$504,MATCH(B572,'Registru recepții'!$B$5:$B$504,0))&gt;90),"Termenul de remediere depășește 90 de zile de la suspendare (HG 343/2017, art. 17). ",""))&amp;IF(F572="","Alege gravitatea. ","")&amp;IF(G572="","Scrie măsura de remediere. ","")&amp;IF(NOT(ISNUMBER(I572)),"Stabilește termenul de remediere. ","")&amp;IF(K572="Termen depășit","Termenul a trecut și defectul nu e remediat. ","")))</f>
        <v/>
      </c>
      <c r="M572" s="1" t="str">
        <f t="shared" si="17"/>
        <v/>
      </c>
    </row>
    <row r="573" spans="2:13" x14ac:dyDescent="0.2">
      <c r="B573" s="12"/>
      <c r="C573" s="13" t="str">
        <f>IF(B573="","",COUNTIF($B$5:B573,B573))</f>
        <v/>
      </c>
      <c r="D573" s="14"/>
      <c r="E573" s="14"/>
      <c r="F573" s="15"/>
      <c r="G573" s="14"/>
      <c r="H573" s="14"/>
      <c r="I573" s="16"/>
      <c r="J573" s="16"/>
      <c r="K573" s="13" t="str">
        <f t="shared" si="16"/>
        <v/>
      </c>
      <c r="L573" s="17" t="str">
        <f>IF(B573="","",TRIM(IF(ISNA(MATCH(B573,'Registru recepții'!$B$5:$B$504,0)),"PV inexistent în registru. ",IF(AND(INDEX('Registru recepții'!$D$5:$D$504,MATCH(B573,'Registru recepții'!$B$5:$B$504,0))="De suspendare a recepției",ISNUMBER(I573),I573-INDEX('Registru recepții'!$C$5:$C$504,MATCH(B573,'Registru recepții'!$B$5:$B$504,0))&gt;90),"Termenul de remediere depășește 90 de zile de la suspendare (HG 343/2017, art. 17). ",""))&amp;IF(F573="","Alege gravitatea. ","")&amp;IF(G573="","Scrie măsura de remediere. ","")&amp;IF(NOT(ISNUMBER(I573)),"Stabilește termenul de remediere. ","")&amp;IF(K573="Termen depășit","Termenul a trecut și defectul nu e remediat. ","")))</f>
        <v/>
      </c>
      <c r="M573" s="1" t="str">
        <f t="shared" si="17"/>
        <v/>
      </c>
    </row>
    <row r="574" spans="2:13" x14ac:dyDescent="0.2">
      <c r="B574" s="12"/>
      <c r="C574" s="13" t="str">
        <f>IF(B574="","",COUNTIF($B$5:B574,B574))</f>
        <v/>
      </c>
      <c r="D574" s="14"/>
      <c r="E574" s="14"/>
      <c r="F574" s="15"/>
      <c r="G574" s="14"/>
      <c r="H574" s="14"/>
      <c r="I574" s="16"/>
      <c r="J574" s="16"/>
      <c r="K574" s="13" t="str">
        <f t="shared" si="16"/>
        <v/>
      </c>
      <c r="L574" s="17" t="str">
        <f>IF(B574="","",TRIM(IF(ISNA(MATCH(B574,'Registru recepții'!$B$5:$B$504,0)),"PV inexistent în registru. ",IF(AND(INDEX('Registru recepții'!$D$5:$D$504,MATCH(B574,'Registru recepții'!$B$5:$B$504,0))="De suspendare a recepției",ISNUMBER(I574),I574-INDEX('Registru recepții'!$C$5:$C$504,MATCH(B574,'Registru recepții'!$B$5:$B$504,0))&gt;90),"Termenul de remediere depășește 90 de zile de la suspendare (HG 343/2017, art. 17). ",""))&amp;IF(F574="","Alege gravitatea. ","")&amp;IF(G574="","Scrie măsura de remediere. ","")&amp;IF(NOT(ISNUMBER(I574)),"Stabilește termenul de remediere. ","")&amp;IF(K574="Termen depășit","Termenul a trecut și defectul nu e remediat. ","")))</f>
        <v/>
      </c>
      <c r="M574" s="1" t="str">
        <f t="shared" si="17"/>
        <v/>
      </c>
    </row>
    <row r="575" spans="2:13" x14ac:dyDescent="0.2">
      <c r="B575" s="12"/>
      <c r="C575" s="13" t="str">
        <f>IF(B575="","",COUNTIF($B$5:B575,B575))</f>
        <v/>
      </c>
      <c r="D575" s="14"/>
      <c r="E575" s="14"/>
      <c r="F575" s="15"/>
      <c r="G575" s="14"/>
      <c r="H575" s="14"/>
      <c r="I575" s="16"/>
      <c r="J575" s="16"/>
      <c r="K575" s="13" t="str">
        <f t="shared" si="16"/>
        <v/>
      </c>
      <c r="L575" s="17" t="str">
        <f>IF(B575="","",TRIM(IF(ISNA(MATCH(B575,'Registru recepții'!$B$5:$B$504,0)),"PV inexistent în registru. ",IF(AND(INDEX('Registru recepții'!$D$5:$D$504,MATCH(B575,'Registru recepții'!$B$5:$B$504,0))="De suspendare a recepției",ISNUMBER(I575),I575-INDEX('Registru recepții'!$C$5:$C$504,MATCH(B575,'Registru recepții'!$B$5:$B$504,0))&gt;90),"Termenul de remediere depășește 90 de zile de la suspendare (HG 343/2017, art. 17). ",""))&amp;IF(F575="","Alege gravitatea. ","")&amp;IF(G575="","Scrie măsura de remediere. ","")&amp;IF(NOT(ISNUMBER(I575)),"Stabilește termenul de remediere. ","")&amp;IF(K575="Termen depășit","Termenul a trecut și defectul nu e remediat. ","")))</f>
        <v/>
      </c>
      <c r="M575" s="1" t="str">
        <f t="shared" si="17"/>
        <v/>
      </c>
    </row>
    <row r="576" spans="2:13" x14ac:dyDescent="0.2">
      <c r="B576" s="12"/>
      <c r="C576" s="13" t="str">
        <f>IF(B576="","",COUNTIF($B$5:B576,B576))</f>
        <v/>
      </c>
      <c r="D576" s="14"/>
      <c r="E576" s="14"/>
      <c r="F576" s="15"/>
      <c r="G576" s="14"/>
      <c r="H576" s="14"/>
      <c r="I576" s="16"/>
      <c r="J576" s="16"/>
      <c r="K576" s="13" t="str">
        <f t="shared" si="16"/>
        <v/>
      </c>
      <c r="L576" s="17" t="str">
        <f>IF(B576="","",TRIM(IF(ISNA(MATCH(B576,'Registru recepții'!$B$5:$B$504,0)),"PV inexistent în registru. ",IF(AND(INDEX('Registru recepții'!$D$5:$D$504,MATCH(B576,'Registru recepții'!$B$5:$B$504,0))="De suspendare a recepției",ISNUMBER(I576),I576-INDEX('Registru recepții'!$C$5:$C$504,MATCH(B576,'Registru recepții'!$B$5:$B$504,0))&gt;90),"Termenul de remediere depășește 90 de zile de la suspendare (HG 343/2017, art. 17). ",""))&amp;IF(F576="","Alege gravitatea. ","")&amp;IF(G576="","Scrie măsura de remediere. ","")&amp;IF(NOT(ISNUMBER(I576)),"Stabilește termenul de remediere. ","")&amp;IF(K576="Termen depășit","Termenul a trecut și defectul nu e remediat. ","")))</f>
        <v/>
      </c>
      <c r="M576" s="1" t="str">
        <f t="shared" si="17"/>
        <v/>
      </c>
    </row>
    <row r="577" spans="2:13" x14ac:dyDescent="0.2">
      <c r="B577" s="12"/>
      <c r="C577" s="13" t="str">
        <f>IF(B577="","",COUNTIF($B$5:B577,B577))</f>
        <v/>
      </c>
      <c r="D577" s="14"/>
      <c r="E577" s="14"/>
      <c r="F577" s="15"/>
      <c r="G577" s="14"/>
      <c r="H577" s="14"/>
      <c r="I577" s="16"/>
      <c r="J577" s="16"/>
      <c r="K577" s="13" t="str">
        <f t="shared" si="16"/>
        <v/>
      </c>
      <c r="L577" s="17" t="str">
        <f>IF(B577="","",TRIM(IF(ISNA(MATCH(B577,'Registru recepții'!$B$5:$B$504,0)),"PV inexistent în registru. ",IF(AND(INDEX('Registru recepții'!$D$5:$D$504,MATCH(B577,'Registru recepții'!$B$5:$B$504,0))="De suspendare a recepției",ISNUMBER(I577),I577-INDEX('Registru recepții'!$C$5:$C$504,MATCH(B577,'Registru recepții'!$B$5:$B$504,0))&gt;90),"Termenul de remediere depășește 90 de zile de la suspendare (HG 343/2017, art. 17). ",""))&amp;IF(F577="","Alege gravitatea. ","")&amp;IF(G577="","Scrie măsura de remediere. ","")&amp;IF(NOT(ISNUMBER(I577)),"Stabilește termenul de remediere. ","")&amp;IF(K577="Termen depășit","Termenul a trecut și defectul nu e remediat. ","")))</f>
        <v/>
      </c>
      <c r="M577" s="1" t="str">
        <f t="shared" si="17"/>
        <v/>
      </c>
    </row>
    <row r="578" spans="2:13" x14ac:dyDescent="0.2">
      <c r="B578" s="12"/>
      <c r="C578" s="13" t="str">
        <f>IF(B578="","",COUNTIF($B$5:B578,B578))</f>
        <v/>
      </c>
      <c r="D578" s="14"/>
      <c r="E578" s="14"/>
      <c r="F578" s="15"/>
      <c r="G578" s="14"/>
      <c r="H578" s="14"/>
      <c r="I578" s="16"/>
      <c r="J578" s="16"/>
      <c r="K578" s="13" t="str">
        <f t="shared" si="16"/>
        <v/>
      </c>
      <c r="L578" s="17" t="str">
        <f>IF(B578="","",TRIM(IF(ISNA(MATCH(B578,'Registru recepții'!$B$5:$B$504,0)),"PV inexistent în registru. ",IF(AND(INDEX('Registru recepții'!$D$5:$D$504,MATCH(B578,'Registru recepții'!$B$5:$B$504,0))="De suspendare a recepției",ISNUMBER(I578),I578-INDEX('Registru recepții'!$C$5:$C$504,MATCH(B578,'Registru recepții'!$B$5:$B$504,0))&gt;90),"Termenul de remediere depășește 90 de zile de la suspendare (HG 343/2017, art. 17). ",""))&amp;IF(F578="","Alege gravitatea. ","")&amp;IF(G578="","Scrie măsura de remediere. ","")&amp;IF(NOT(ISNUMBER(I578)),"Stabilește termenul de remediere. ","")&amp;IF(K578="Termen depășit","Termenul a trecut și defectul nu e remediat. ","")))</f>
        <v/>
      </c>
      <c r="M578" s="1" t="str">
        <f t="shared" si="17"/>
        <v/>
      </c>
    </row>
    <row r="579" spans="2:13" x14ac:dyDescent="0.2">
      <c r="B579" s="12"/>
      <c r="C579" s="13" t="str">
        <f>IF(B579="","",COUNTIF($B$5:B579,B579))</f>
        <v/>
      </c>
      <c r="D579" s="14"/>
      <c r="E579" s="14"/>
      <c r="F579" s="15"/>
      <c r="G579" s="14"/>
      <c r="H579" s="14"/>
      <c r="I579" s="16"/>
      <c r="J579" s="16"/>
      <c r="K579" s="13" t="str">
        <f t="shared" si="16"/>
        <v/>
      </c>
      <c r="L579" s="17" t="str">
        <f>IF(B579="","",TRIM(IF(ISNA(MATCH(B579,'Registru recepții'!$B$5:$B$504,0)),"PV inexistent în registru. ",IF(AND(INDEX('Registru recepții'!$D$5:$D$504,MATCH(B579,'Registru recepții'!$B$5:$B$504,0))="De suspendare a recepției",ISNUMBER(I579),I579-INDEX('Registru recepții'!$C$5:$C$504,MATCH(B579,'Registru recepții'!$B$5:$B$504,0))&gt;90),"Termenul de remediere depășește 90 de zile de la suspendare (HG 343/2017, art. 17). ",""))&amp;IF(F579="","Alege gravitatea. ","")&amp;IF(G579="","Scrie măsura de remediere. ","")&amp;IF(NOT(ISNUMBER(I579)),"Stabilește termenul de remediere. ","")&amp;IF(K579="Termen depășit","Termenul a trecut și defectul nu e remediat. ","")))</f>
        <v/>
      </c>
      <c r="M579" s="1" t="str">
        <f t="shared" si="17"/>
        <v/>
      </c>
    </row>
    <row r="580" spans="2:13" x14ac:dyDescent="0.2">
      <c r="B580" s="12"/>
      <c r="C580" s="13" t="str">
        <f>IF(B580="","",COUNTIF($B$5:B580,B580))</f>
        <v/>
      </c>
      <c r="D580" s="14"/>
      <c r="E580" s="14"/>
      <c r="F580" s="15"/>
      <c r="G580" s="14"/>
      <c r="H580" s="14"/>
      <c r="I580" s="16"/>
      <c r="J580" s="16"/>
      <c r="K580" s="13" t="str">
        <f t="shared" si="16"/>
        <v/>
      </c>
      <c r="L580" s="17" t="str">
        <f>IF(B580="","",TRIM(IF(ISNA(MATCH(B580,'Registru recepții'!$B$5:$B$504,0)),"PV inexistent în registru. ",IF(AND(INDEX('Registru recepții'!$D$5:$D$504,MATCH(B580,'Registru recepții'!$B$5:$B$504,0))="De suspendare a recepției",ISNUMBER(I580),I580-INDEX('Registru recepții'!$C$5:$C$504,MATCH(B580,'Registru recepții'!$B$5:$B$504,0))&gt;90),"Termenul de remediere depășește 90 de zile de la suspendare (HG 343/2017, art. 17). ",""))&amp;IF(F580="","Alege gravitatea. ","")&amp;IF(G580="","Scrie măsura de remediere. ","")&amp;IF(NOT(ISNUMBER(I580)),"Stabilește termenul de remediere. ","")&amp;IF(K580="Termen depășit","Termenul a trecut și defectul nu e remediat. ","")))</f>
        <v/>
      </c>
      <c r="M580" s="1" t="str">
        <f t="shared" si="17"/>
        <v/>
      </c>
    </row>
    <row r="581" spans="2:13" x14ac:dyDescent="0.2">
      <c r="B581" s="12"/>
      <c r="C581" s="13" t="str">
        <f>IF(B581="","",COUNTIF($B$5:B581,B581))</f>
        <v/>
      </c>
      <c r="D581" s="14"/>
      <c r="E581" s="14"/>
      <c r="F581" s="15"/>
      <c r="G581" s="14"/>
      <c r="H581" s="14"/>
      <c r="I581" s="16"/>
      <c r="J581" s="16"/>
      <c r="K581" s="13" t="str">
        <f t="shared" ref="K581:K644" si="18">IF(B581="","",IF(ISNUMBER(J581),"Remediat",IF(AND(ISNUMBER(I581),Azi&gt;I581),"Termen depășit","Deschis")))</f>
        <v/>
      </c>
      <c r="L581" s="17" t="str">
        <f>IF(B581="","",TRIM(IF(ISNA(MATCH(B581,'Registru recepții'!$B$5:$B$504,0)),"PV inexistent în registru. ",IF(AND(INDEX('Registru recepții'!$D$5:$D$504,MATCH(B581,'Registru recepții'!$B$5:$B$504,0))="De suspendare a recepției",ISNUMBER(I581),I581-INDEX('Registru recepții'!$C$5:$C$504,MATCH(B581,'Registru recepții'!$B$5:$B$504,0))&gt;90),"Termenul de remediere depășește 90 de zile de la suspendare (HG 343/2017, art. 17). ",""))&amp;IF(F581="","Alege gravitatea. ","")&amp;IF(G581="","Scrie măsura de remediere. ","")&amp;IF(NOT(ISNUMBER(I581)),"Stabilește termenul de remediere. ","")&amp;IF(K581="Termen depășit","Termenul a trecut și defectul nu e remediat. ","")))</f>
        <v/>
      </c>
      <c r="M581" s="1" t="str">
        <f t="shared" ref="M581:M644" si="19">IF(B581="","",B581&amp;"|"&amp;C581)</f>
        <v/>
      </c>
    </row>
    <row r="582" spans="2:13" x14ac:dyDescent="0.2">
      <c r="B582" s="12"/>
      <c r="C582" s="13" t="str">
        <f>IF(B582="","",COUNTIF($B$5:B582,B582))</f>
        <v/>
      </c>
      <c r="D582" s="14"/>
      <c r="E582" s="14"/>
      <c r="F582" s="15"/>
      <c r="G582" s="14"/>
      <c r="H582" s="14"/>
      <c r="I582" s="16"/>
      <c r="J582" s="16"/>
      <c r="K582" s="13" t="str">
        <f t="shared" si="18"/>
        <v/>
      </c>
      <c r="L582" s="17" t="str">
        <f>IF(B582="","",TRIM(IF(ISNA(MATCH(B582,'Registru recepții'!$B$5:$B$504,0)),"PV inexistent în registru. ",IF(AND(INDEX('Registru recepții'!$D$5:$D$504,MATCH(B582,'Registru recepții'!$B$5:$B$504,0))="De suspendare a recepției",ISNUMBER(I582),I582-INDEX('Registru recepții'!$C$5:$C$504,MATCH(B582,'Registru recepții'!$B$5:$B$504,0))&gt;90),"Termenul de remediere depășește 90 de zile de la suspendare (HG 343/2017, art. 17). ",""))&amp;IF(F582="","Alege gravitatea. ","")&amp;IF(G582="","Scrie măsura de remediere. ","")&amp;IF(NOT(ISNUMBER(I582)),"Stabilește termenul de remediere. ","")&amp;IF(K582="Termen depășit","Termenul a trecut și defectul nu e remediat. ","")))</f>
        <v/>
      </c>
      <c r="M582" s="1" t="str">
        <f t="shared" si="19"/>
        <v/>
      </c>
    </row>
    <row r="583" spans="2:13" x14ac:dyDescent="0.2">
      <c r="B583" s="12"/>
      <c r="C583" s="13" t="str">
        <f>IF(B583="","",COUNTIF($B$5:B583,B583))</f>
        <v/>
      </c>
      <c r="D583" s="14"/>
      <c r="E583" s="14"/>
      <c r="F583" s="15"/>
      <c r="G583" s="14"/>
      <c r="H583" s="14"/>
      <c r="I583" s="16"/>
      <c r="J583" s="16"/>
      <c r="K583" s="13" t="str">
        <f t="shared" si="18"/>
        <v/>
      </c>
      <c r="L583" s="17" t="str">
        <f>IF(B583="","",TRIM(IF(ISNA(MATCH(B583,'Registru recepții'!$B$5:$B$504,0)),"PV inexistent în registru. ",IF(AND(INDEX('Registru recepții'!$D$5:$D$504,MATCH(B583,'Registru recepții'!$B$5:$B$504,0))="De suspendare a recepției",ISNUMBER(I583),I583-INDEX('Registru recepții'!$C$5:$C$504,MATCH(B583,'Registru recepții'!$B$5:$B$504,0))&gt;90),"Termenul de remediere depășește 90 de zile de la suspendare (HG 343/2017, art. 17). ",""))&amp;IF(F583="","Alege gravitatea. ","")&amp;IF(G583="","Scrie măsura de remediere. ","")&amp;IF(NOT(ISNUMBER(I583)),"Stabilește termenul de remediere. ","")&amp;IF(K583="Termen depășit","Termenul a trecut și defectul nu e remediat. ","")))</f>
        <v/>
      </c>
      <c r="M583" s="1" t="str">
        <f t="shared" si="19"/>
        <v/>
      </c>
    </row>
    <row r="584" spans="2:13" x14ac:dyDescent="0.2">
      <c r="B584" s="12"/>
      <c r="C584" s="13" t="str">
        <f>IF(B584="","",COUNTIF($B$5:B584,B584))</f>
        <v/>
      </c>
      <c r="D584" s="14"/>
      <c r="E584" s="14"/>
      <c r="F584" s="15"/>
      <c r="G584" s="14"/>
      <c r="H584" s="14"/>
      <c r="I584" s="16"/>
      <c r="J584" s="16"/>
      <c r="K584" s="13" t="str">
        <f t="shared" si="18"/>
        <v/>
      </c>
      <c r="L584" s="17" t="str">
        <f>IF(B584="","",TRIM(IF(ISNA(MATCH(B584,'Registru recepții'!$B$5:$B$504,0)),"PV inexistent în registru. ",IF(AND(INDEX('Registru recepții'!$D$5:$D$504,MATCH(B584,'Registru recepții'!$B$5:$B$504,0))="De suspendare a recepției",ISNUMBER(I584),I584-INDEX('Registru recepții'!$C$5:$C$504,MATCH(B584,'Registru recepții'!$B$5:$B$504,0))&gt;90),"Termenul de remediere depășește 90 de zile de la suspendare (HG 343/2017, art. 17). ",""))&amp;IF(F584="","Alege gravitatea. ","")&amp;IF(G584="","Scrie măsura de remediere. ","")&amp;IF(NOT(ISNUMBER(I584)),"Stabilește termenul de remediere. ","")&amp;IF(K584="Termen depășit","Termenul a trecut și defectul nu e remediat. ","")))</f>
        <v/>
      </c>
      <c r="M584" s="1" t="str">
        <f t="shared" si="19"/>
        <v/>
      </c>
    </row>
    <row r="585" spans="2:13" x14ac:dyDescent="0.2">
      <c r="B585" s="12"/>
      <c r="C585" s="13" t="str">
        <f>IF(B585="","",COUNTIF($B$5:B585,B585))</f>
        <v/>
      </c>
      <c r="D585" s="14"/>
      <c r="E585" s="14"/>
      <c r="F585" s="15"/>
      <c r="G585" s="14"/>
      <c r="H585" s="14"/>
      <c r="I585" s="16"/>
      <c r="J585" s="16"/>
      <c r="K585" s="13" t="str">
        <f t="shared" si="18"/>
        <v/>
      </c>
      <c r="L585" s="17" t="str">
        <f>IF(B585="","",TRIM(IF(ISNA(MATCH(B585,'Registru recepții'!$B$5:$B$504,0)),"PV inexistent în registru. ",IF(AND(INDEX('Registru recepții'!$D$5:$D$504,MATCH(B585,'Registru recepții'!$B$5:$B$504,0))="De suspendare a recepției",ISNUMBER(I585),I585-INDEX('Registru recepții'!$C$5:$C$504,MATCH(B585,'Registru recepții'!$B$5:$B$504,0))&gt;90),"Termenul de remediere depășește 90 de zile de la suspendare (HG 343/2017, art. 17). ",""))&amp;IF(F585="","Alege gravitatea. ","")&amp;IF(G585="","Scrie măsura de remediere. ","")&amp;IF(NOT(ISNUMBER(I585)),"Stabilește termenul de remediere. ","")&amp;IF(K585="Termen depășit","Termenul a trecut și defectul nu e remediat. ","")))</f>
        <v/>
      </c>
      <c r="M585" s="1" t="str">
        <f t="shared" si="19"/>
        <v/>
      </c>
    </row>
    <row r="586" spans="2:13" x14ac:dyDescent="0.2">
      <c r="B586" s="12"/>
      <c r="C586" s="13" t="str">
        <f>IF(B586="","",COUNTIF($B$5:B586,B586))</f>
        <v/>
      </c>
      <c r="D586" s="14"/>
      <c r="E586" s="14"/>
      <c r="F586" s="15"/>
      <c r="G586" s="14"/>
      <c r="H586" s="14"/>
      <c r="I586" s="16"/>
      <c r="J586" s="16"/>
      <c r="K586" s="13" t="str">
        <f t="shared" si="18"/>
        <v/>
      </c>
      <c r="L586" s="17" t="str">
        <f>IF(B586="","",TRIM(IF(ISNA(MATCH(B586,'Registru recepții'!$B$5:$B$504,0)),"PV inexistent în registru. ",IF(AND(INDEX('Registru recepții'!$D$5:$D$504,MATCH(B586,'Registru recepții'!$B$5:$B$504,0))="De suspendare a recepției",ISNUMBER(I586),I586-INDEX('Registru recepții'!$C$5:$C$504,MATCH(B586,'Registru recepții'!$B$5:$B$504,0))&gt;90),"Termenul de remediere depășește 90 de zile de la suspendare (HG 343/2017, art. 17). ",""))&amp;IF(F586="","Alege gravitatea. ","")&amp;IF(G586="","Scrie măsura de remediere. ","")&amp;IF(NOT(ISNUMBER(I586)),"Stabilește termenul de remediere. ","")&amp;IF(K586="Termen depășit","Termenul a trecut și defectul nu e remediat. ","")))</f>
        <v/>
      </c>
      <c r="M586" s="1" t="str">
        <f t="shared" si="19"/>
        <v/>
      </c>
    </row>
    <row r="587" spans="2:13" x14ac:dyDescent="0.2">
      <c r="B587" s="12"/>
      <c r="C587" s="13" t="str">
        <f>IF(B587="","",COUNTIF($B$5:B587,B587))</f>
        <v/>
      </c>
      <c r="D587" s="14"/>
      <c r="E587" s="14"/>
      <c r="F587" s="15"/>
      <c r="G587" s="14"/>
      <c r="H587" s="14"/>
      <c r="I587" s="16"/>
      <c r="J587" s="16"/>
      <c r="K587" s="13" t="str">
        <f t="shared" si="18"/>
        <v/>
      </c>
      <c r="L587" s="17" t="str">
        <f>IF(B587="","",TRIM(IF(ISNA(MATCH(B587,'Registru recepții'!$B$5:$B$504,0)),"PV inexistent în registru. ",IF(AND(INDEX('Registru recepții'!$D$5:$D$504,MATCH(B587,'Registru recepții'!$B$5:$B$504,0))="De suspendare a recepției",ISNUMBER(I587),I587-INDEX('Registru recepții'!$C$5:$C$504,MATCH(B587,'Registru recepții'!$B$5:$B$504,0))&gt;90),"Termenul de remediere depășește 90 de zile de la suspendare (HG 343/2017, art. 17). ",""))&amp;IF(F587="","Alege gravitatea. ","")&amp;IF(G587="","Scrie măsura de remediere. ","")&amp;IF(NOT(ISNUMBER(I587)),"Stabilește termenul de remediere. ","")&amp;IF(K587="Termen depășit","Termenul a trecut și defectul nu e remediat. ","")))</f>
        <v/>
      </c>
      <c r="M587" s="1" t="str">
        <f t="shared" si="19"/>
        <v/>
      </c>
    </row>
    <row r="588" spans="2:13" x14ac:dyDescent="0.2">
      <c r="B588" s="12"/>
      <c r="C588" s="13" t="str">
        <f>IF(B588="","",COUNTIF($B$5:B588,B588))</f>
        <v/>
      </c>
      <c r="D588" s="14"/>
      <c r="E588" s="14"/>
      <c r="F588" s="15"/>
      <c r="G588" s="14"/>
      <c r="H588" s="14"/>
      <c r="I588" s="16"/>
      <c r="J588" s="16"/>
      <c r="K588" s="13" t="str">
        <f t="shared" si="18"/>
        <v/>
      </c>
      <c r="L588" s="17" t="str">
        <f>IF(B588="","",TRIM(IF(ISNA(MATCH(B588,'Registru recepții'!$B$5:$B$504,0)),"PV inexistent în registru. ",IF(AND(INDEX('Registru recepții'!$D$5:$D$504,MATCH(B588,'Registru recepții'!$B$5:$B$504,0))="De suspendare a recepției",ISNUMBER(I588),I588-INDEX('Registru recepții'!$C$5:$C$504,MATCH(B588,'Registru recepții'!$B$5:$B$504,0))&gt;90),"Termenul de remediere depășește 90 de zile de la suspendare (HG 343/2017, art. 17). ",""))&amp;IF(F588="","Alege gravitatea. ","")&amp;IF(G588="","Scrie măsura de remediere. ","")&amp;IF(NOT(ISNUMBER(I588)),"Stabilește termenul de remediere. ","")&amp;IF(K588="Termen depășit","Termenul a trecut și defectul nu e remediat. ","")))</f>
        <v/>
      </c>
      <c r="M588" s="1" t="str">
        <f t="shared" si="19"/>
        <v/>
      </c>
    </row>
    <row r="589" spans="2:13" x14ac:dyDescent="0.2">
      <c r="B589" s="12"/>
      <c r="C589" s="13" t="str">
        <f>IF(B589="","",COUNTIF($B$5:B589,B589))</f>
        <v/>
      </c>
      <c r="D589" s="14"/>
      <c r="E589" s="14"/>
      <c r="F589" s="15"/>
      <c r="G589" s="14"/>
      <c r="H589" s="14"/>
      <c r="I589" s="16"/>
      <c r="J589" s="16"/>
      <c r="K589" s="13" t="str">
        <f t="shared" si="18"/>
        <v/>
      </c>
      <c r="L589" s="17" t="str">
        <f>IF(B589="","",TRIM(IF(ISNA(MATCH(B589,'Registru recepții'!$B$5:$B$504,0)),"PV inexistent în registru. ",IF(AND(INDEX('Registru recepții'!$D$5:$D$504,MATCH(B589,'Registru recepții'!$B$5:$B$504,0))="De suspendare a recepției",ISNUMBER(I589),I589-INDEX('Registru recepții'!$C$5:$C$504,MATCH(B589,'Registru recepții'!$B$5:$B$504,0))&gt;90),"Termenul de remediere depășește 90 de zile de la suspendare (HG 343/2017, art. 17). ",""))&amp;IF(F589="","Alege gravitatea. ","")&amp;IF(G589="","Scrie măsura de remediere. ","")&amp;IF(NOT(ISNUMBER(I589)),"Stabilește termenul de remediere. ","")&amp;IF(K589="Termen depășit","Termenul a trecut și defectul nu e remediat. ","")))</f>
        <v/>
      </c>
      <c r="M589" s="1" t="str">
        <f t="shared" si="19"/>
        <v/>
      </c>
    </row>
    <row r="590" spans="2:13" x14ac:dyDescent="0.2">
      <c r="B590" s="12"/>
      <c r="C590" s="13" t="str">
        <f>IF(B590="","",COUNTIF($B$5:B590,B590))</f>
        <v/>
      </c>
      <c r="D590" s="14"/>
      <c r="E590" s="14"/>
      <c r="F590" s="15"/>
      <c r="G590" s="14"/>
      <c r="H590" s="14"/>
      <c r="I590" s="16"/>
      <c r="J590" s="16"/>
      <c r="K590" s="13" t="str">
        <f t="shared" si="18"/>
        <v/>
      </c>
      <c r="L590" s="17" t="str">
        <f>IF(B590="","",TRIM(IF(ISNA(MATCH(B590,'Registru recepții'!$B$5:$B$504,0)),"PV inexistent în registru. ",IF(AND(INDEX('Registru recepții'!$D$5:$D$504,MATCH(B590,'Registru recepții'!$B$5:$B$504,0))="De suspendare a recepției",ISNUMBER(I590),I590-INDEX('Registru recepții'!$C$5:$C$504,MATCH(B590,'Registru recepții'!$B$5:$B$504,0))&gt;90),"Termenul de remediere depășește 90 de zile de la suspendare (HG 343/2017, art. 17). ",""))&amp;IF(F590="","Alege gravitatea. ","")&amp;IF(G590="","Scrie măsura de remediere. ","")&amp;IF(NOT(ISNUMBER(I590)),"Stabilește termenul de remediere. ","")&amp;IF(K590="Termen depășit","Termenul a trecut și defectul nu e remediat. ","")))</f>
        <v/>
      </c>
      <c r="M590" s="1" t="str">
        <f t="shared" si="19"/>
        <v/>
      </c>
    </row>
    <row r="591" spans="2:13" x14ac:dyDescent="0.2">
      <c r="B591" s="12"/>
      <c r="C591" s="13" t="str">
        <f>IF(B591="","",COUNTIF($B$5:B591,B591))</f>
        <v/>
      </c>
      <c r="D591" s="14"/>
      <c r="E591" s="14"/>
      <c r="F591" s="15"/>
      <c r="G591" s="14"/>
      <c r="H591" s="14"/>
      <c r="I591" s="16"/>
      <c r="J591" s="16"/>
      <c r="K591" s="13" t="str">
        <f t="shared" si="18"/>
        <v/>
      </c>
      <c r="L591" s="17" t="str">
        <f>IF(B591="","",TRIM(IF(ISNA(MATCH(B591,'Registru recepții'!$B$5:$B$504,0)),"PV inexistent în registru. ",IF(AND(INDEX('Registru recepții'!$D$5:$D$504,MATCH(B591,'Registru recepții'!$B$5:$B$504,0))="De suspendare a recepției",ISNUMBER(I591),I591-INDEX('Registru recepții'!$C$5:$C$504,MATCH(B591,'Registru recepții'!$B$5:$B$504,0))&gt;90),"Termenul de remediere depășește 90 de zile de la suspendare (HG 343/2017, art. 17). ",""))&amp;IF(F591="","Alege gravitatea. ","")&amp;IF(G591="","Scrie măsura de remediere. ","")&amp;IF(NOT(ISNUMBER(I591)),"Stabilește termenul de remediere. ","")&amp;IF(K591="Termen depășit","Termenul a trecut și defectul nu e remediat. ","")))</f>
        <v/>
      </c>
      <c r="M591" s="1" t="str">
        <f t="shared" si="19"/>
        <v/>
      </c>
    </row>
    <row r="592" spans="2:13" x14ac:dyDescent="0.2">
      <c r="B592" s="12"/>
      <c r="C592" s="13" t="str">
        <f>IF(B592="","",COUNTIF($B$5:B592,B592))</f>
        <v/>
      </c>
      <c r="D592" s="14"/>
      <c r="E592" s="14"/>
      <c r="F592" s="15"/>
      <c r="G592" s="14"/>
      <c r="H592" s="14"/>
      <c r="I592" s="16"/>
      <c r="J592" s="16"/>
      <c r="K592" s="13" t="str">
        <f t="shared" si="18"/>
        <v/>
      </c>
      <c r="L592" s="17" t="str">
        <f>IF(B592="","",TRIM(IF(ISNA(MATCH(B592,'Registru recepții'!$B$5:$B$504,0)),"PV inexistent în registru. ",IF(AND(INDEX('Registru recepții'!$D$5:$D$504,MATCH(B592,'Registru recepții'!$B$5:$B$504,0))="De suspendare a recepției",ISNUMBER(I592),I592-INDEX('Registru recepții'!$C$5:$C$504,MATCH(B592,'Registru recepții'!$B$5:$B$504,0))&gt;90),"Termenul de remediere depășește 90 de zile de la suspendare (HG 343/2017, art. 17). ",""))&amp;IF(F592="","Alege gravitatea. ","")&amp;IF(G592="","Scrie măsura de remediere. ","")&amp;IF(NOT(ISNUMBER(I592)),"Stabilește termenul de remediere. ","")&amp;IF(K592="Termen depășit","Termenul a trecut și defectul nu e remediat. ","")))</f>
        <v/>
      </c>
      <c r="M592" s="1" t="str">
        <f t="shared" si="19"/>
        <v/>
      </c>
    </row>
    <row r="593" spans="2:13" x14ac:dyDescent="0.2">
      <c r="B593" s="12"/>
      <c r="C593" s="13" t="str">
        <f>IF(B593="","",COUNTIF($B$5:B593,B593))</f>
        <v/>
      </c>
      <c r="D593" s="14"/>
      <c r="E593" s="14"/>
      <c r="F593" s="15"/>
      <c r="G593" s="14"/>
      <c r="H593" s="14"/>
      <c r="I593" s="16"/>
      <c r="J593" s="16"/>
      <c r="K593" s="13" t="str">
        <f t="shared" si="18"/>
        <v/>
      </c>
      <c r="L593" s="17" t="str">
        <f>IF(B593="","",TRIM(IF(ISNA(MATCH(B593,'Registru recepții'!$B$5:$B$504,0)),"PV inexistent în registru. ",IF(AND(INDEX('Registru recepții'!$D$5:$D$504,MATCH(B593,'Registru recepții'!$B$5:$B$504,0))="De suspendare a recepției",ISNUMBER(I593),I593-INDEX('Registru recepții'!$C$5:$C$504,MATCH(B593,'Registru recepții'!$B$5:$B$504,0))&gt;90),"Termenul de remediere depășește 90 de zile de la suspendare (HG 343/2017, art. 17). ",""))&amp;IF(F593="","Alege gravitatea. ","")&amp;IF(G593="","Scrie măsura de remediere. ","")&amp;IF(NOT(ISNUMBER(I593)),"Stabilește termenul de remediere. ","")&amp;IF(K593="Termen depășit","Termenul a trecut și defectul nu e remediat. ","")))</f>
        <v/>
      </c>
      <c r="M593" s="1" t="str">
        <f t="shared" si="19"/>
        <v/>
      </c>
    </row>
    <row r="594" spans="2:13" x14ac:dyDescent="0.2">
      <c r="B594" s="12"/>
      <c r="C594" s="13" t="str">
        <f>IF(B594="","",COUNTIF($B$5:B594,B594))</f>
        <v/>
      </c>
      <c r="D594" s="14"/>
      <c r="E594" s="14"/>
      <c r="F594" s="15"/>
      <c r="G594" s="14"/>
      <c r="H594" s="14"/>
      <c r="I594" s="16"/>
      <c r="J594" s="16"/>
      <c r="K594" s="13" t="str">
        <f t="shared" si="18"/>
        <v/>
      </c>
      <c r="L594" s="17" t="str">
        <f>IF(B594="","",TRIM(IF(ISNA(MATCH(B594,'Registru recepții'!$B$5:$B$504,0)),"PV inexistent în registru. ",IF(AND(INDEX('Registru recepții'!$D$5:$D$504,MATCH(B594,'Registru recepții'!$B$5:$B$504,0))="De suspendare a recepției",ISNUMBER(I594),I594-INDEX('Registru recepții'!$C$5:$C$504,MATCH(B594,'Registru recepții'!$B$5:$B$504,0))&gt;90),"Termenul de remediere depășește 90 de zile de la suspendare (HG 343/2017, art. 17). ",""))&amp;IF(F594="","Alege gravitatea. ","")&amp;IF(G594="","Scrie măsura de remediere. ","")&amp;IF(NOT(ISNUMBER(I594)),"Stabilește termenul de remediere. ","")&amp;IF(K594="Termen depășit","Termenul a trecut și defectul nu e remediat. ","")))</f>
        <v/>
      </c>
      <c r="M594" s="1" t="str">
        <f t="shared" si="19"/>
        <v/>
      </c>
    </row>
    <row r="595" spans="2:13" x14ac:dyDescent="0.2">
      <c r="B595" s="12"/>
      <c r="C595" s="13" t="str">
        <f>IF(B595="","",COUNTIF($B$5:B595,B595))</f>
        <v/>
      </c>
      <c r="D595" s="14"/>
      <c r="E595" s="14"/>
      <c r="F595" s="15"/>
      <c r="G595" s="14"/>
      <c r="H595" s="14"/>
      <c r="I595" s="16"/>
      <c r="J595" s="16"/>
      <c r="K595" s="13" t="str">
        <f t="shared" si="18"/>
        <v/>
      </c>
      <c r="L595" s="17" t="str">
        <f>IF(B595="","",TRIM(IF(ISNA(MATCH(B595,'Registru recepții'!$B$5:$B$504,0)),"PV inexistent în registru. ",IF(AND(INDEX('Registru recepții'!$D$5:$D$504,MATCH(B595,'Registru recepții'!$B$5:$B$504,0))="De suspendare a recepției",ISNUMBER(I595),I595-INDEX('Registru recepții'!$C$5:$C$504,MATCH(B595,'Registru recepții'!$B$5:$B$504,0))&gt;90),"Termenul de remediere depășește 90 de zile de la suspendare (HG 343/2017, art. 17). ",""))&amp;IF(F595="","Alege gravitatea. ","")&amp;IF(G595="","Scrie măsura de remediere. ","")&amp;IF(NOT(ISNUMBER(I595)),"Stabilește termenul de remediere. ","")&amp;IF(K595="Termen depășit","Termenul a trecut și defectul nu e remediat. ","")))</f>
        <v/>
      </c>
      <c r="M595" s="1" t="str">
        <f t="shared" si="19"/>
        <v/>
      </c>
    </row>
    <row r="596" spans="2:13" x14ac:dyDescent="0.2">
      <c r="B596" s="12"/>
      <c r="C596" s="13" t="str">
        <f>IF(B596="","",COUNTIF($B$5:B596,B596))</f>
        <v/>
      </c>
      <c r="D596" s="14"/>
      <c r="E596" s="14"/>
      <c r="F596" s="15"/>
      <c r="G596" s="14"/>
      <c r="H596" s="14"/>
      <c r="I596" s="16"/>
      <c r="J596" s="16"/>
      <c r="K596" s="13" t="str">
        <f t="shared" si="18"/>
        <v/>
      </c>
      <c r="L596" s="17" t="str">
        <f>IF(B596="","",TRIM(IF(ISNA(MATCH(B596,'Registru recepții'!$B$5:$B$504,0)),"PV inexistent în registru. ",IF(AND(INDEX('Registru recepții'!$D$5:$D$504,MATCH(B596,'Registru recepții'!$B$5:$B$504,0))="De suspendare a recepției",ISNUMBER(I596),I596-INDEX('Registru recepții'!$C$5:$C$504,MATCH(B596,'Registru recepții'!$B$5:$B$504,0))&gt;90),"Termenul de remediere depășește 90 de zile de la suspendare (HG 343/2017, art. 17). ",""))&amp;IF(F596="","Alege gravitatea. ","")&amp;IF(G596="","Scrie măsura de remediere. ","")&amp;IF(NOT(ISNUMBER(I596)),"Stabilește termenul de remediere. ","")&amp;IF(K596="Termen depășit","Termenul a trecut și defectul nu e remediat. ","")))</f>
        <v/>
      </c>
      <c r="M596" s="1" t="str">
        <f t="shared" si="19"/>
        <v/>
      </c>
    </row>
    <row r="597" spans="2:13" x14ac:dyDescent="0.2">
      <c r="B597" s="12"/>
      <c r="C597" s="13" t="str">
        <f>IF(B597="","",COUNTIF($B$5:B597,B597))</f>
        <v/>
      </c>
      <c r="D597" s="14"/>
      <c r="E597" s="14"/>
      <c r="F597" s="15"/>
      <c r="G597" s="14"/>
      <c r="H597" s="14"/>
      <c r="I597" s="16"/>
      <c r="J597" s="16"/>
      <c r="K597" s="13" t="str">
        <f t="shared" si="18"/>
        <v/>
      </c>
      <c r="L597" s="17" t="str">
        <f>IF(B597="","",TRIM(IF(ISNA(MATCH(B597,'Registru recepții'!$B$5:$B$504,0)),"PV inexistent în registru. ",IF(AND(INDEX('Registru recepții'!$D$5:$D$504,MATCH(B597,'Registru recepții'!$B$5:$B$504,0))="De suspendare a recepției",ISNUMBER(I597),I597-INDEX('Registru recepții'!$C$5:$C$504,MATCH(B597,'Registru recepții'!$B$5:$B$504,0))&gt;90),"Termenul de remediere depășește 90 de zile de la suspendare (HG 343/2017, art. 17). ",""))&amp;IF(F597="","Alege gravitatea. ","")&amp;IF(G597="","Scrie măsura de remediere. ","")&amp;IF(NOT(ISNUMBER(I597)),"Stabilește termenul de remediere. ","")&amp;IF(K597="Termen depășit","Termenul a trecut și defectul nu e remediat. ","")))</f>
        <v/>
      </c>
      <c r="M597" s="1" t="str">
        <f t="shared" si="19"/>
        <v/>
      </c>
    </row>
    <row r="598" spans="2:13" x14ac:dyDescent="0.2">
      <c r="B598" s="12"/>
      <c r="C598" s="13" t="str">
        <f>IF(B598="","",COUNTIF($B$5:B598,B598))</f>
        <v/>
      </c>
      <c r="D598" s="14"/>
      <c r="E598" s="14"/>
      <c r="F598" s="15"/>
      <c r="G598" s="14"/>
      <c r="H598" s="14"/>
      <c r="I598" s="16"/>
      <c r="J598" s="16"/>
      <c r="K598" s="13" t="str">
        <f t="shared" si="18"/>
        <v/>
      </c>
      <c r="L598" s="17" t="str">
        <f>IF(B598="","",TRIM(IF(ISNA(MATCH(B598,'Registru recepții'!$B$5:$B$504,0)),"PV inexistent în registru. ",IF(AND(INDEX('Registru recepții'!$D$5:$D$504,MATCH(B598,'Registru recepții'!$B$5:$B$504,0))="De suspendare a recepției",ISNUMBER(I598),I598-INDEX('Registru recepții'!$C$5:$C$504,MATCH(B598,'Registru recepții'!$B$5:$B$504,0))&gt;90),"Termenul de remediere depășește 90 de zile de la suspendare (HG 343/2017, art. 17). ",""))&amp;IF(F598="","Alege gravitatea. ","")&amp;IF(G598="","Scrie măsura de remediere. ","")&amp;IF(NOT(ISNUMBER(I598)),"Stabilește termenul de remediere. ","")&amp;IF(K598="Termen depășit","Termenul a trecut și defectul nu e remediat. ","")))</f>
        <v/>
      </c>
      <c r="M598" s="1" t="str">
        <f t="shared" si="19"/>
        <v/>
      </c>
    </row>
    <row r="599" spans="2:13" x14ac:dyDescent="0.2">
      <c r="B599" s="12"/>
      <c r="C599" s="13" t="str">
        <f>IF(B599="","",COUNTIF($B$5:B599,B599))</f>
        <v/>
      </c>
      <c r="D599" s="14"/>
      <c r="E599" s="14"/>
      <c r="F599" s="15"/>
      <c r="G599" s="14"/>
      <c r="H599" s="14"/>
      <c r="I599" s="16"/>
      <c r="J599" s="16"/>
      <c r="K599" s="13" t="str">
        <f t="shared" si="18"/>
        <v/>
      </c>
      <c r="L599" s="17" t="str">
        <f>IF(B599="","",TRIM(IF(ISNA(MATCH(B599,'Registru recepții'!$B$5:$B$504,0)),"PV inexistent în registru. ",IF(AND(INDEX('Registru recepții'!$D$5:$D$504,MATCH(B599,'Registru recepții'!$B$5:$B$504,0))="De suspendare a recepției",ISNUMBER(I599),I599-INDEX('Registru recepții'!$C$5:$C$504,MATCH(B599,'Registru recepții'!$B$5:$B$504,0))&gt;90),"Termenul de remediere depășește 90 de zile de la suspendare (HG 343/2017, art. 17). ",""))&amp;IF(F599="","Alege gravitatea. ","")&amp;IF(G599="","Scrie măsura de remediere. ","")&amp;IF(NOT(ISNUMBER(I599)),"Stabilește termenul de remediere. ","")&amp;IF(K599="Termen depășit","Termenul a trecut și defectul nu e remediat. ","")))</f>
        <v/>
      </c>
      <c r="M599" s="1" t="str">
        <f t="shared" si="19"/>
        <v/>
      </c>
    </row>
    <row r="600" spans="2:13" x14ac:dyDescent="0.2">
      <c r="B600" s="12"/>
      <c r="C600" s="13" t="str">
        <f>IF(B600="","",COUNTIF($B$5:B600,B600))</f>
        <v/>
      </c>
      <c r="D600" s="14"/>
      <c r="E600" s="14"/>
      <c r="F600" s="15"/>
      <c r="G600" s="14"/>
      <c r="H600" s="14"/>
      <c r="I600" s="16"/>
      <c r="J600" s="16"/>
      <c r="K600" s="13" t="str">
        <f t="shared" si="18"/>
        <v/>
      </c>
      <c r="L600" s="17" t="str">
        <f>IF(B600="","",TRIM(IF(ISNA(MATCH(B600,'Registru recepții'!$B$5:$B$504,0)),"PV inexistent în registru. ",IF(AND(INDEX('Registru recepții'!$D$5:$D$504,MATCH(B600,'Registru recepții'!$B$5:$B$504,0))="De suspendare a recepției",ISNUMBER(I600),I600-INDEX('Registru recepții'!$C$5:$C$504,MATCH(B600,'Registru recepții'!$B$5:$B$504,0))&gt;90),"Termenul de remediere depășește 90 de zile de la suspendare (HG 343/2017, art. 17). ",""))&amp;IF(F600="","Alege gravitatea. ","")&amp;IF(G600="","Scrie măsura de remediere. ","")&amp;IF(NOT(ISNUMBER(I600)),"Stabilește termenul de remediere. ","")&amp;IF(K600="Termen depășit","Termenul a trecut și defectul nu e remediat. ","")))</f>
        <v/>
      </c>
      <c r="M600" s="1" t="str">
        <f t="shared" si="19"/>
        <v/>
      </c>
    </row>
    <row r="601" spans="2:13" x14ac:dyDescent="0.2">
      <c r="B601" s="12"/>
      <c r="C601" s="13" t="str">
        <f>IF(B601="","",COUNTIF($B$5:B601,B601))</f>
        <v/>
      </c>
      <c r="D601" s="14"/>
      <c r="E601" s="14"/>
      <c r="F601" s="15"/>
      <c r="G601" s="14"/>
      <c r="H601" s="14"/>
      <c r="I601" s="16"/>
      <c r="J601" s="16"/>
      <c r="K601" s="13" t="str">
        <f t="shared" si="18"/>
        <v/>
      </c>
      <c r="L601" s="17" t="str">
        <f>IF(B601="","",TRIM(IF(ISNA(MATCH(B601,'Registru recepții'!$B$5:$B$504,0)),"PV inexistent în registru. ",IF(AND(INDEX('Registru recepții'!$D$5:$D$504,MATCH(B601,'Registru recepții'!$B$5:$B$504,0))="De suspendare a recepției",ISNUMBER(I601),I601-INDEX('Registru recepții'!$C$5:$C$504,MATCH(B601,'Registru recepții'!$B$5:$B$504,0))&gt;90),"Termenul de remediere depășește 90 de zile de la suspendare (HG 343/2017, art. 17). ",""))&amp;IF(F601="","Alege gravitatea. ","")&amp;IF(G601="","Scrie măsura de remediere. ","")&amp;IF(NOT(ISNUMBER(I601)),"Stabilește termenul de remediere. ","")&amp;IF(K601="Termen depășit","Termenul a trecut și defectul nu e remediat. ","")))</f>
        <v/>
      </c>
      <c r="M601" s="1" t="str">
        <f t="shared" si="19"/>
        <v/>
      </c>
    </row>
    <row r="602" spans="2:13" x14ac:dyDescent="0.2">
      <c r="B602" s="12"/>
      <c r="C602" s="13" t="str">
        <f>IF(B602="","",COUNTIF($B$5:B602,B602))</f>
        <v/>
      </c>
      <c r="D602" s="14"/>
      <c r="E602" s="14"/>
      <c r="F602" s="15"/>
      <c r="G602" s="14"/>
      <c r="H602" s="14"/>
      <c r="I602" s="16"/>
      <c r="J602" s="16"/>
      <c r="K602" s="13" t="str">
        <f t="shared" si="18"/>
        <v/>
      </c>
      <c r="L602" s="17" t="str">
        <f>IF(B602="","",TRIM(IF(ISNA(MATCH(B602,'Registru recepții'!$B$5:$B$504,0)),"PV inexistent în registru. ",IF(AND(INDEX('Registru recepții'!$D$5:$D$504,MATCH(B602,'Registru recepții'!$B$5:$B$504,0))="De suspendare a recepției",ISNUMBER(I602),I602-INDEX('Registru recepții'!$C$5:$C$504,MATCH(B602,'Registru recepții'!$B$5:$B$504,0))&gt;90),"Termenul de remediere depășește 90 de zile de la suspendare (HG 343/2017, art. 17). ",""))&amp;IF(F602="","Alege gravitatea. ","")&amp;IF(G602="","Scrie măsura de remediere. ","")&amp;IF(NOT(ISNUMBER(I602)),"Stabilește termenul de remediere. ","")&amp;IF(K602="Termen depășit","Termenul a trecut și defectul nu e remediat. ","")))</f>
        <v/>
      </c>
      <c r="M602" s="1" t="str">
        <f t="shared" si="19"/>
        <v/>
      </c>
    </row>
    <row r="603" spans="2:13" x14ac:dyDescent="0.2">
      <c r="B603" s="12"/>
      <c r="C603" s="13" t="str">
        <f>IF(B603="","",COUNTIF($B$5:B603,B603))</f>
        <v/>
      </c>
      <c r="D603" s="14"/>
      <c r="E603" s="14"/>
      <c r="F603" s="15"/>
      <c r="G603" s="14"/>
      <c r="H603" s="14"/>
      <c r="I603" s="16"/>
      <c r="J603" s="16"/>
      <c r="K603" s="13" t="str">
        <f t="shared" si="18"/>
        <v/>
      </c>
      <c r="L603" s="17" t="str">
        <f>IF(B603="","",TRIM(IF(ISNA(MATCH(B603,'Registru recepții'!$B$5:$B$504,0)),"PV inexistent în registru. ",IF(AND(INDEX('Registru recepții'!$D$5:$D$504,MATCH(B603,'Registru recepții'!$B$5:$B$504,0))="De suspendare a recepției",ISNUMBER(I603),I603-INDEX('Registru recepții'!$C$5:$C$504,MATCH(B603,'Registru recepții'!$B$5:$B$504,0))&gt;90),"Termenul de remediere depășește 90 de zile de la suspendare (HG 343/2017, art. 17). ",""))&amp;IF(F603="","Alege gravitatea. ","")&amp;IF(G603="","Scrie măsura de remediere. ","")&amp;IF(NOT(ISNUMBER(I603)),"Stabilește termenul de remediere. ","")&amp;IF(K603="Termen depășit","Termenul a trecut și defectul nu e remediat. ","")))</f>
        <v/>
      </c>
      <c r="M603" s="1" t="str">
        <f t="shared" si="19"/>
        <v/>
      </c>
    </row>
    <row r="604" spans="2:13" x14ac:dyDescent="0.2">
      <c r="B604" s="12"/>
      <c r="C604" s="13" t="str">
        <f>IF(B604="","",COUNTIF($B$5:B604,B604))</f>
        <v/>
      </c>
      <c r="D604" s="14"/>
      <c r="E604" s="14"/>
      <c r="F604" s="15"/>
      <c r="G604" s="14"/>
      <c r="H604" s="14"/>
      <c r="I604" s="16"/>
      <c r="J604" s="16"/>
      <c r="K604" s="13" t="str">
        <f t="shared" si="18"/>
        <v/>
      </c>
      <c r="L604" s="17" t="str">
        <f>IF(B604="","",TRIM(IF(ISNA(MATCH(B604,'Registru recepții'!$B$5:$B$504,0)),"PV inexistent în registru. ",IF(AND(INDEX('Registru recepții'!$D$5:$D$504,MATCH(B604,'Registru recepții'!$B$5:$B$504,0))="De suspendare a recepției",ISNUMBER(I604),I604-INDEX('Registru recepții'!$C$5:$C$504,MATCH(B604,'Registru recepții'!$B$5:$B$504,0))&gt;90),"Termenul de remediere depășește 90 de zile de la suspendare (HG 343/2017, art. 17). ",""))&amp;IF(F604="","Alege gravitatea. ","")&amp;IF(G604="","Scrie măsura de remediere. ","")&amp;IF(NOT(ISNUMBER(I604)),"Stabilește termenul de remediere. ","")&amp;IF(K604="Termen depășit","Termenul a trecut și defectul nu e remediat. ","")))</f>
        <v/>
      </c>
      <c r="M604" s="1" t="str">
        <f t="shared" si="19"/>
        <v/>
      </c>
    </row>
    <row r="605" spans="2:13" x14ac:dyDescent="0.2">
      <c r="B605" s="12"/>
      <c r="C605" s="13" t="str">
        <f>IF(B605="","",COUNTIF($B$5:B605,B605))</f>
        <v/>
      </c>
      <c r="D605" s="14"/>
      <c r="E605" s="14"/>
      <c r="F605" s="15"/>
      <c r="G605" s="14"/>
      <c r="H605" s="14"/>
      <c r="I605" s="16"/>
      <c r="J605" s="16"/>
      <c r="K605" s="13" t="str">
        <f t="shared" si="18"/>
        <v/>
      </c>
      <c r="L605" s="17" t="str">
        <f>IF(B605="","",TRIM(IF(ISNA(MATCH(B605,'Registru recepții'!$B$5:$B$504,0)),"PV inexistent în registru. ",IF(AND(INDEX('Registru recepții'!$D$5:$D$504,MATCH(B605,'Registru recepții'!$B$5:$B$504,0))="De suspendare a recepției",ISNUMBER(I605),I605-INDEX('Registru recepții'!$C$5:$C$504,MATCH(B605,'Registru recepții'!$B$5:$B$504,0))&gt;90),"Termenul de remediere depășește 90 de zile de la suspendare (HG 343/2017, art. 17). ",""))&amp;IF(F605="","Alege gravitatea. ","")&amp;IF(G605="","Scrie măsura de remediere. ","")&amp;IF(NOT(ISNUMBER(I605)),"Stabilește termenul de remediere. ","")&amp;IF(K605="Termen depășit","Termenul a trecut și defectul nu e remediat. ","")))</f>
        <v/>
      </c>
      <c r="M605" s="1" t="str">
        <f t="shared" si="19"/>
        <v/>
      </c>
    </row>
    <row r="606" spans="2:13" x14ac:dyDescent="0.2">
      <c r="B606" s="12"/>
      <c r="C606" s="13" t="str">
        <f>IF(B606="","",COUNTIF($B$5:B606,B606))</f>
        <v/>
      </c>
      <c r="D606" s="14"/>
      <c r="E606" s="14"/>
      <c r="F606" s="15"/>
      <c r="G606" s="14"/>
      <c r="H606" s="14"/>
      <c r="I606" s="16"/>
      <c r="J606" s="16"/>
      <c r="K606" s="13" t="str">
        <f t="shared" si="18"/>
        <v/>
      </c>
      <c r="L606" s="17" t="str">
        <f>IF(B606="","",TRIM(IF(ISNA(MATCH(B606,'Registru recepții'!$B$5:$B$504,0)),"PV inexistent în registru. ",IF(AND(INDEX('Registru recepții'!$D$5:$D$504,MATCH(B606,'Registru recepții'!$B$5:$B$504,0))="De suspendare a recepției",ISNUMBER(I606),I606-INDEX('Registru recepții'!$C$5:$C$504,MATCH(B606,'Registru recepții'!$B$5:$B$504,0))&gt;90),"Termenul de remediere depășește 90 de zile de la suspendare (HG 343/2017, art. 17). ",""))&amp;IF(F606="","Alege gravitatea. ","")&amp;IF(G606="","Scrie măsura de remediere. ","")&amp;IF(NOT(ISNUMBER(I606)),"Stabilește termenul de remediere. ","")&amp;IF(K606="Termen depășit","Termenul a trecut și defectul nu e remediat. ","")))</f>
        <v/>
      </c>
      <c r="M606" s="1" t="str">
        <f t="shared" si="19"/>
        <v/>
      </c>
    </row>
    <row r="607" spans="2:13" x14ac:dyDescent="0.2">
      <c r="B607" s="12"/>
      <c r="C607" s="13" t="str">
        <f>IF(B607="","",COUNTIF($B$5:B607,B607))</f>
        <v/>
      </c>
      <c r="D607" s="14"/>
      <c r="E607" s="14"/>
      <c r="F607" s="15"/>
      <c r="G607" s="14"/>
      <c r="H607" s="14"/>
      <c r="I607" s="16"/>
      <c r="J607" s="16"/>
      <c r="K607" s="13" t="str">
        <f t="shared" si="18"/>
        <v/>
      </c>
      <c r="L607" s="17" t="str">
        <f>IF(B607="","",TRIM(IF(ISNA(MATCH(B607,'Registru recepții'!$B$5:$B$504,0)),"PV inexistent în registru. ",IF(AND(INDEX('Registru recepții'!$D$5:$D$504,MATCH(B607,'Registru recepții'!$B$5:$B$504,0))="De suspendare a recepției",ISNUMBER(I607),I607-INDEX('Registru recepții'!$C$5:$C$504,MATCH(B607,'Registru recepții'!$B$5:$B$504,0))&gt;90),"Termenul de remediere depășește 90 de zile de la suspendare (HG 343/2017, art. 17). ",""))&amp;IF(F607="","Alege gravitatea. ","")&amp;IF(G607="","Scrie măsura de remediere. ","")&amp;IF(NOT(ISNUMBER(I607)),"Stabilește termenul de remediere. ","")&amp;IF(K607="Termen depășit","Termenul a trecut și defectul nu e remediat. ","")))</f>
        <v/>
      </c>
      <c r="M607" s="1" t="str">
        <f t="shared" si="19"/>
        <v/>
      </c>
    </row>
    <row r="608" spans="2:13" x14ac:dyDescent="0.2">
      <c r="B608" s="12"/>
      <c r="C608" s="13" t="str">
        <f>IF(B608="","",COUNTIF($B$5:B608,B608))</f>
        <v/>
      </c>
      <c r="D608" s="14"/>
      <c r="E608" s="14"/>
      <c r="F608" s="15"/>
      <c r="G608" s="14"/>
      <c r="H608" s="14"/>
      <c r="I608" s="16"/>
      <c r="J608" s="16"/>
      <c r="K608" s="13" t="str">
        <f t="shared" si="18"/>
        <v/>
      </c>
      <c r="L608" s="17" t="str">
        <f>IF(B608="","",TRIM(IF(ISNA(MATCH(B608,'Registru recepții'!$B$5:$B$504,0)),"PV inexistent în registru. ",IF(AND(INDEX('Registru recepții'!$D$5:$D$504,MATCH(B608,'Registru recepții'!$B$5:$B$504,0))="De suspendare a recepției",ISNUMBER(I608),I608-INDEX('Registru recepții'!$C$5:$C$504,MATCH(B608,'Registru recepții'!$B$5:$B$504,0))&gt;90),"Termenul de remediere depășește 90 de zile de la suspendare (HG 343/2017, art. 17). ",""))&amp;IF(F608="","Alege gravitatea. ","")&amp;IF(G608="","Scrie măsura de remediere. ","")&amp;IF(NOT(ISNUMBER(I608)),"Stabilește termenul de remediere. ","")&amp;IF(K608="Termen depășit","Termenul a trecut și defectul nu e remediat. ","")))</f>
        <v/>
      </c>
      <c r="M608" s="1" t="str">
        <f t="shared" si="19"/>
        <v/>
      </c>
    </row>
    <row r="609" spans="2:13" x14ac:dyDescent="0.2">
      <c r="B609" s="12"/>
      <c r="C609" s="13" t="str">
        <f>IF(B609="","",COUNTIF($B$5:B609,B609))</f>
        <v/>
      </c>
      <c r="D609" s="14"/>
      <c r="E609" s="14"/>
      <c r="F609" s="15"/>
      <c r="G609" s="14"/>
      <c r="H609" s="14"/>
      <c r="I609" s="16"/>
      <c r="J609" s="16"/>
      <c r="K609" s="13" t="str">
        <f t="shared" si="18"/>
        <v/>
      </c>
      <c r="L609" s="17" t="str">
        <f>IF(B609="","",TRIM(IF(ISNA(MATCH(B609,'Registru recepții'!$B$5:$B$504,0)),"PV inexistent în registru. ",IF(AND(INDEX('Registru recepții'!$D$5:$D$504,MATCH(B609,'Registru recepții'!$B$5:$B$504,0))="De suspendare a recepției",ISNUMBER(I609),I609-INDEX('Registru recepții'!$C$5:$C$504,MATCH(B609,'Registru recepții'!$B$5:$B$504,0))&gt;90),"Termenul de remediere depășește 90 de zile de la suspendare (HG 343/2017, art. 17). ",""))&amp;IF(F609="","Alege gravitatea. ","")&amp;IF(G609="","Scrie măsura de remediere. ","")&amp;IF(NOT(ISNUMBER(I609)),"Stabilește termenul de remediere. ","")&amp;IF(K609="Termen depășit","Termenul a trecut și defectul nu e remediat. ","")))</f>
        <v/>
      </c>
      <c r="M609" s="1" t="str">
        <f t="shared" si="19"/>
        <v/>
      </c>
    </row>
    <row r="610" spans="2:13" x14ac:dyDescent="0.2">
      <c r="B610" s="12"/>
      <c r="C610" s="13" t="str">
        <f>IF(B610="","",COUNTIF($B$5:B610,B610))</f>
        <v/>
      </c>
      <c r="D610" s="14"/>
      <c r="E610" s="14"/>
      <c r="F610" s="15"/>
      <c r="G610" s="14"/>
      <c r="H610" s="14"/>
      <c r="I610" s="16"/>
      <c r="J610" s="16"/>
      <c r="K610" s="13" t="str">
        <f t="shared" si="18"/>
        <v/>
      </c>
      <c r="L610" s="17" t="str">
        <f>IF(B610="","",TRIM(IF(ISNA(MATCH(B610,'Registru recepții'!$B$5:$B$504,0)),"PV inexistent în registru. ",IF(AND(INDEX('Registru recepții'!$D$5:$D$504,MATCH(B610,'Registru recepții'!$B$5:$B$504,0))="De suspendare a recepției",ISNUMBER(I610),I610-INDEX('Registru recepții'!$C$5:$C$504,MATCH(B610,'Registru recepții'!$B$5:$B$504,0))&gt;90),"Termenul de remediere depășește 90 de zile de la suspendare (HG 343/2017, art. 17). ",""))&amp;IF(F610="","Alege gravitatea. ","")&amp;IF(G610="","Scrie măsura de remediere. ","")&amp;IF(NOT(ISNUMBER(I610)),"Stabilește termenul de remediere. ","")&amp;IF(K610="Termen depășit","Termenul a trecut și defectul nu e remediat. ","")))</f>
        <v/>
      </c>
      <c r="M610" s="1" t="str">
        <f t="shared" si="19"/>
        <v/>
      </c>
    </row>
    <row r="611" spans="2:13" x14ac:dyDescent="0.2">
      <c r="B611" s="12"/>
      <c r="C611" s="13" t="str">
        <f>IF(B611="","",COUNTIF($B$5:B611,B611))</f>
        <v/>
      </c>
      <c r="D611" s="14"/>
      <c r="E611" s="14"/>
      <c r="F611" s="15"/>
      <c r="G611" s="14"/>
      <c r="H611" s="14"/>
      <c r="I611" s="16"/>
      <c r="J611" s="16"/>
      <c r="K611" s="13" t="str">
        <f t="shared" si="18"/>
        <v/>
      </c>
      <c r="L611" s="17" t="str">
        <f>IF(B611="","",TRIM(IF(ISNA(MATCH(B611,'Registru recepții'!$B$5:$B$504,0)),"PV inexistent în registru. ",IF(AND(INDEX('Registru recepții'!$D$5:$D$504,MATCH(B611,'Registru recepții'!$B$5:$B$504,0))="De suspendare a recepției",ISNUMBER(I611),I611-INDEX('Registru recepții'!$C$5:$C$504,MATCH(B611,'Registru recepții'!$B$5:$B$504,0))&gt;90),"Termenul de remediere depășește 90 de zile de la suspendare (HG 343/2017, art. 17). ",""))&amp;IF(F611="","Alege gravitatea. ","")&amp;IF(G611="","Scrie măsura de remediere. ","")&amp;IF(NOT(ISNUMBER(I611)),"Stabilește termenul de remediere. ","")&amp;IF(K611="Termen depășit","Termenul a trecut și defectul nu e remediat. ","")))</f>
        <v/>
      </c>
      <c r="M611" s="1" t="str">
        <f t="shared" si="19"/>
        <v/>
      </c>
    </row>
    <row r="612" spans="2:13" x14ac:dyDescent="0.2">
      <c r="B612" s="12"/>
      <c r="C612" s="13" t="str">
        <f>IF(B612="","",COUNTIF($B$5:B612,B612))</f>
        <v/>
      </c>
      <c r="D612" s="14"/>
      <c r="E612" s="14"/>
      <c r="F612" s="15"/>
      <c r="G612" s="14"/>
      <c r="H612" s="14"/>
      <c r="I612" s="16"/>
      <c r="J612" s="16"/>
      <c r="K612" s="13" t="str">
        <f t="shared" si="18"/>
        <v/>
      </c>
      <c r="L612" s="17" t="str">
        <f>IF(B612="","",TRIM(IF(ISNA(MATCH(B612,'Registru recepții'!$B$5:$B$504,0)),"PV inexistent în registru. ",IF(AND(INDEX('Registru recepții'!$D$5:$D$504,MATCH(B612,'Registru recepții'!$B$5:$B$504,0))="De suspendare a recepției",ISNUMBER(I612),I612-INDEX('Registru recepții'!$C$5:$C$504,MATCH(B612,'Registru recepții'!$B$5:$B$504,0))&gt;90),"Termenul de remediere depășește 90 de zile de la suspendare (HG 343/2017, art. 17). ",""))&amp;IF(F612="","Alege gravitatea. ","")&amp;IF(G612="","Scrie măsura de remediere. ","")&amp;IF(NOT(ISNUMBER(I612)),"Stabilește termenul de remediere. ","")&amp;IF(K612="Termen depășit","Termenul a trecut și defectul nu e remediat. ","")))</f>
        <v/>
      </c>
      <c r="M612" s="1" t="str">
        <f t="shared" si="19"/>
        <v/>
      </c>
    </row>
    <row r="613" spans="2:13" x14ac:dyDescent="0.2">
      <c r="B613" s="12"/>
      <c r="C613" s="13" t="str">
        <f>IF(B613="","",COUNTIF($B$5:B613,B613))</f>
        <v/>
      </c>
      <c r="D613" s="14"/>
      <c r="E613" s="14"/>
      <c r="F613" s="15"/>
      <c r="G613" s="14"/>
      <c r="H613" s="14"/>
      <c r="I613" s="16"/>
      <c r="J613" s="16"/>
      <c r="K613" s="13" t="str">
        <f t="shared" si="18"/>
        <v/>
      </c>
      <c r="L613" s="17" t="str">
        <f>IF(B613="","",TRIM(IF(ISNA(MATCH(B613,'Registru recepții'!$B$5:$B$504,0)),"PV inexistent în registru. ",IF(AND(INDEX('Registru recepții'!$D$5:$D$504,MATCH(B613,'Registru recepții'!$B$5:$B$504,0))="De suspendare a recepției",ISNUMBER(I613),I613-INDEX('Registru recepții'!$C$5:$C$504,MATCH(B613,'Registru recepții'!$B$5:$B$504,0))&gt;90),"Termenul de remediere depășește 90 de zile de la suspendare (HG 343/2017, art. 17). ",""))&amp;IF(F613="","Alege gravitatea. ","")&amp;IF(G613="","Scrie măsura de remediere. ","")&amp;IF(NOT(ISNUMBER(I613)),"Stabilește termenul de remediere. ","")&amp;IF(K613="Termen depășit","Termenul a trecut și defectul nu e remediat. ","")))</f>
        <v/>
      </c>
      <c r="M613" s="1" t="str">
        <f t="shared" si="19"/>
        <v/>
      </c>
    </row>
    <row r="614" spans="2:13" x14ac:dyDescent="0.2">
      <c r="B614" s="12"/>
      <c r="C614" s="13" t="str">
        <f>IF(B614="","",COUNTIF($B$5:B614,B614))</f>
        <v/>
      </c>
      <c r="D614" s="14"/>
      <c r="E614" s="14"/>
      <c r="F614" s="15"/>
      <c r="G614" s="14"/>
      <c r="H614" s="14"/>
      <c r="I614" s="16"/>
      <c r="J614" s="16"/>
      <c r="K614" s="13" t="str">
        <f t="shared" si="18"/>
        <v/>
      </c>
      <c r="L614" s="17" t="str">
        <f>IF(B614="","",TRIM(IF(ISNA(MATCH(B614,'Registru recepții'!$B$5:$B$504,0)),"PV inexistent în registru. ",IF(AND(INDEX('Registru recepții'!$D$5:$D$504,MATCH(B614,'Registru recepții'!$B$5:$B$504,0))="De suspendare a recepției",ISNUMBER(I614),I614-INDEX('Registru recepții'!$C$5:$C$504,MATCH(B614,'Registru recepții'!$B$5:$B$504,0))&gt;90),"Termenul de remediere depășește 90 de zile de la suspendare (HG 343/2017, art. 17). ",""))&amp;IF(F614="","Alege gravitatea. ","")&amp;IF(G614="","Scrie măsura de remediere. ","")&amp;IF(NOT(ISNUMBER(I614)),"Stabilește termenul de remediere. ","")&amp;IF(K614="Termen depășit","Termenul a trecut și defectul nu e remediat. ","")))</f>
        <v/>
      </c>
      <c r="M614" s="1" t="str">
        <f t="shared" si="19"/>
        <v/>
      </c>
    </row>
    <row r="615" spans="2:13" x14ac:dyDescent="0.2">
      <c r="B615" s="12"/>
      <c r="C615" s="13" t="str">
        <f>IF(B615="","",COUNTIF($B$5:B615,B615))</f>
        <v/>
      </c>
      <c r="D615" s="14"/>
      <c r="E615" s="14"/>
      <c r="F615" s="15"/>
      <c r="G615" s="14"/>
      <c r="H615" s="14"/>
      <c r="I615" s="16"/>
      <c r="J615" s="16"/>
      <c r="K615" s="13" t="str">
        <f t="shared" si="18"/>
        <v/>
      </c>
      <c r="L615" s="17" t="str">
        <f>IF(B615="","",TRIM(IF(ISNA(MATCH(B615,'Registru recepții'!$B$5:$B$504,0)),"PV inexistent în registru. ",IF(AND(INDEX('Registru recepții'!$D$5:$D$504,MATCH(B615,'Registru recepții'!$B$5:$B$504,0))="De suspendare a recepției",ISNUMBER(I615),I615-INDEX('Registru recepții'!$C$5:$C$504,MATCH(B615,'Registru recepții'!$B$5:$B$504,0))&gt;90),"Termenul de remediere depășește 90 de zile de la suspendare (HG 343/2017, art. 17). ",""))&amp;IF(F615="","Alege gravitatea. ","")&amp;IF(G615="","Scrie măsura de remediere. ","")&amp;IF(NOT(ISNUMBER(I615)),"Stabilește termenul de remediere. ","")&amp;IF(K615="Termen depășit","Termenul a trecut și defectul nu e remediat. ","")))</f>
        <v/>
      </c>
      <c r="M615" s="1" t="str">
        <f t="shared" si="19"/>
        <v/>
      </c>
    </row>
    <row r="616" spans="2:13" x14ac:dyDescent="0.2">
      <c r="B616" s="12"/>
      <c r="C616" s="13" t="str">
        <f>IF(B616="","",COUNTIF($B$5:B616,B616))</f>
        <v/>
      </c>
      <c r="D616" s="14"/>
      <c r="E616" s="14"/>
      <c r="F616" s="15"/>
      <c r="G616" s="14"/>
      <c r="H616" s="14"/>
      <c r="I616" s="16"/>
      <c r="J616" s="16"/>
      <c r="K616" s="13" t="str">
        <f t="shared" si="18"/>
        <v/>
      </c>
      <c r="L616" s="17" t="str">
        <f>IF(B616="","",TRIM(IF(ISNA(MATCH(B616,'Registru recepții'!$B$5:$B$504,0)),"PV inexistent în registru. ",IF(AND(INDEX('Registru recepții'!$D$5:$D$504,MATCH(B616,'Registru recepții'!$B$5:$B$504,0))="De suspendare a recepției",ISNUMBER(I616),I616-INDEX('Registru recepții'!$C$5:$C$504,MATCH(B616,'Registru recepții'!$B$5:$B$504,0))&gt;90),"Termenul de remediere depășește 90 de zile de la suspendare (HG 343/2017, art. 17). ",""))&amp;IF(F616="","Alege gravitatea. ","")&amp;IF(G616="","Scrie măsura de remediere. ","")&amp;IF(NOT(ISNUMBER(I616)),"Stabilește termenul de remediere. ","")&amp;IF(K616="Termen depășit","Termenul a trecut și defectul nu e remediat. ","")))</f>
        <v/>
      </c>
      <c r="M616" s="1" t="str">
        <f t="shared" si="19"/>
        <v/>
      </c>
    </row>
    <row r="617" spans="2:13" x14ac:dyDescent="0.2">
      <c r="B617" s="12"/>
      <c r="C617" s="13" t="str">
        <f>IF(B617="","",COUNTIF($B$5:B617,B617))</f>
        <v/>
      </c>
      <c r="D617" s="14"/>
      <c r="E617" s="14"/>
      <c r="F617" s="15"/>
      <c r="G617" s="14"/>
      <c r="H617" s="14"/>
      <c r="I617" s="16"/>
      <c r="J617" s="16"/>
      <c r="K617" s="13" t="str">
        <f t="shared" si="18"/>
        <v/>
      </c>
      <c r="L617" s="17" t="str">
        <f>IF(B617="","",TRIM(IF(ISNA(MATCH(B617,'Registru recepții'!$B$5:$B$504,0)),"PV inexistent în registru. ",IF(AND(INDEX('Registru recepții'!$D$5:$D$504,MATCH(B617,'Registru recepții'!$B$5:$B$504,0))="De suspendare a recepției",ISNUMBER(I617),I617-INDEX('Registru recepții'!$C$5:$C$504,MATCH(B617,'Registru recepții'!$B$5:$B$504,0))&gt;90),"Termenul de remediere depășește 90 de zile de la suspendare (HG 343/2017, art. 17). ",""))&amp;IF(F617="","Alege gravitatea. ","")&amp;IF(G617="","Scrie măsura de remediere. ","")&amp;IF(NOT(ISNUMBER(I617)),"Stabilește termenul de remediere. ","")&amp;IF(K617="Termen depășit","Termenul a trecut și defectul nu e remediat. ","")))</f>
        <v/>
      </c>
      <c r="M617" s="1" t="str">
        <f t="shared" si="19"/>
        <v/>
      </c>
    </row>
    <row r="618" spans="2:13" x14ac:dyDescent="0.2">
      <c r="B618" s="12"/>
      <c r="C618" s="13" t="str">
        <f>IF(B618="","",COUNTIF($B$5:B618,B618))</f>
        <v/>
      </c>
      <c r="D618" s="14"/>
      <c r="E618" s="14"/>
      <c r="F618" s="15"/>
      <c r="G618" s="14"/>
      <c r="H618" s="14"/>
      <c r="I618" s="16"/>
      <c r="J618" s="16"/>
      <c r="K618" s="13" t="str">
        <f t="shared" si="18"/>
        <v/>
      </c>
      <c r="L618" s="17" t="str">
        <f>IF(B618="","",TRIM(IF(ISNA(MATCH(B618,'Registru recepții'!$B$5:$B$504,0)),"PV inexistent în registru. ",IF(AND(INDEX('Registru recepții'!$D$5:$D$504,MATCH(B618,'Registru recepții'!$B$5:$B$504,0))="De suspendare a recepției",ISNUMBER(I618),I618-INDEX('Registru recepții'!$C$5:$C$504,MATCH(B618,'Registru recepții'!$B$5:$B$504,0))&gt;90),"Termenul de remediere depășește 90 de zile de la suspendare (HG 343/2017, art. 17). ",""))&amp;IF(F618="","Alege gravitatea. ","")&amp;IF(G618="","Scrie măsura de remediere. ","")&amp;IF(NOT(ISNUMBER(I618)),"Stabilește termenul de remediere. ","")&amp;IF(K618="Termen depășit","Termenul a trecut și defectul nu e remediat. ","")))</f>
        <v/>
      </c>
      <c r="M618" s="1" t="str">
        <f t="shared" si="19"/>
        <v/>
      </c>
    </row>
    <row r="619" spans="2:13" x14ac:dyDescent="0.2">
      <c r="B619" s="12"/>
      <c r="C619" s="13" t="str">
        <f>IF(B619="","",COUNTIF($B$5:B619,B619))</f>
        <v/>
      </c>
      <c r="D619" s="14"/>
      <c r="E619" s="14"/>
      <c r="F619" s="15"/>
      <c r="G619" s="14"/>
      <c r="H619" s="14"/>
      <c r="I619" s="16"/>
      <c r="J619" s="16"/>
      <c r="K619" s="13" t="str">
        <f t="shared" si="18"/>
        <v/>
      </c>
      <c r="L619" s="17" t="str">
        <f>IF(B619="","",TRIM(IF(ISNA(MATCH(B619,'Registru recepții'!$B$5:$B$504,0)),"PV inexistent în registru. ",IF(AND(INDEX('Registru recepții'!$D$5:$D$504,MATCH(B619,'Registru recepții'!$B$5:$B$504,0))="De suspendare a recepției",ISNUMBER(I619),I619-INDEX('Registru recepții'!$C$5:$C$504,MATCH(B619,'Registru recepții'!$B$5:$B$504,0))&gt;90),"Termenul de remediere depășește 90 de zile de la suspendare (HG 343/2017, art. 17). ",""))&amp;IF(F619="","Alege gravitatea. ","")&amp;IF(G619="","Scrie măsura de remediere. ","")&amp;IF(NOT(ISNUMBER(I619)),"Stabilește termenul de remediere. ","")&amp;IF(K619="Termen depășit","Termenul a trecut și defectul nu e remediat. ","")))</f>
        <v/>
      </c>
      <c r="M619" s="1" t="str">
        <f t="shared" si="19"/>
        <v/>
      </c>
    </row>
    <row r="620" spans="2:13" x14ac:dyDescent="0.2">
      <c r="B620" s="12"/>
      <c r="C620" s="13" t="str">
        <f>IF(B620="","",COUNTIF($B$5:B620,B620))</f>
        <v/>
      </c>
      <c r="D620" s="14"/>
      <c r="E620" s="14"/>
      <c r="F620" s="15"/>
      <c r="G620" s="14"/>
      <c r="H620" s="14"/>
      <c r="I620" s="16"/>
      <c r="J620" s="16"/>
      <c r="K620" s="13" t="str">
        <f t="shared" si="18"/>
        <v/>
      </c>
      <c r="L620" s="17" t="str">
        <f>IF(B620="","",TRIM(IF(ISNA(MATCH(B620,'Registru recepții'!$B$5:$B$504,0)),"PV inexistent în registru. ",IF(AND(INDEX('Registru recepții'!$D$5:$D$504,MATCH(B620,'Registru recepții'!$B$5:$B$504,0))="De suspendare a recepției",ISNUMBER(I620),I620-INDEX('Registru recepții'!$C$5:$C$504,MATCH(B620,'Registru recepții'!$B$5:$B$504,0))&gt;90),"Termenul de remediere depășește 90 de zile de la suspendare (HG 343/2017, art. 17). ",""))&amp;IF(F620="","Alege gravitatea. ","")&amp;IF(G620="","Scrie măsura de remediere. ","")&amp;IF(NOT(ISNUMBER(I620)),"Stabilește termenul de remediere. ","")&amp;IF(K620="Termen depășit","Termenul a trecut și defectul nu e remediat. ","")))</f>
        <v/>
      </c>
      <c r="M620" s="1" t="str">
        <f t="shared" si="19"/>
        <v/>
      </c>
    </row>
    <row r="621" spans="2:13" x14ac:dyDescent="0.2">
      <c r="B621" s="12"/>
      <c r="C621" s="13" t="str">
        <f>IF(B621="","",COUNTIF($B$5:B621,B621))</f>
        <v/>
      </c>
      <c r="D621" s="14"/>
      <c r="E621" s="14"/>
      <c r="F621" s="15"/>
      <c r="G621" s="14"/>
      <c r="H621" s="14"/>
      <c r="I621" s="16"/>
      <c r="J621" s="16"/>
      <c r="K621" s="13" t="str">
        <f t="shared" si="18"/>
        <v/>
      </c>
      <c r="L621" s="17" t="str">
        <f>IF(B621="","",TRIM(IF(ISNA(MATCH(B621,'Registru recepții'!$B$5:$B$504,0)),"PV inexistent în registru. ",IF(AND(INDEX('Registru recepții'!$D$5:$D$504,MATCH(B621,'Registru recepții'!$B$5:$B$504,0))="De suspendare a recepției",ISNUMBER(I621),I621-INDEX('Registru recepții'!$C$5:$C$504,MATCH(B621,'Registru recepții'!$B$5:$B$504,0))&gt;90),"Termenul de remediere depășește 90 de zile de la suspendare (HG 343/2017, art. 17). ",""))&amp;IF(F621="","Alege gravitatea. ","")&amp;IF(G621="","Scrie măsura de remediere. ","")&amp;IF(NOT(ISNUMBER(I621)),"Stabilește termenul de remediere. ","")&amp;IF(K621="Termen depășit","Termenul a trecut și defectul nu e remediat. ","")))</f>
        <v/>
      </c>
      <c r="M621" s="1" t="str">
        <f t="shared" si="19"/>
        <v/>
      </c>
    </row>
    <row r="622" spans="2:13" x14ac:dyDescent="0.2">
      <c r="B622" s="12"/>
      <c r="C622" s="13" t="str">
        <f>IF(B622="","",COUNTIF($B$5:B622,B622))</f>
        <v/>
      </c>
      <c r="D622" s="14"/>
      <c r="E622" s="14"/>
      <c r="F622" s="15"/>
      <c r="G622" s="14"/>
      <c r="H622" s="14"/>
      <c r="I622" s="16"/>
      <c r="J622" s="16"/>
      <c r="K622" s="13" t="str">
        <f t="shared" si="18"/>
        <v/>
      </c>
      <c r="L622" s="17" t="str">
        <f>IF(B622="","",TRIM(IF(ISNA(MATCH(B622,'Registru recepții'!$B$5:$B$504,0)),"PV inexistent în registru. ",IF(AND(INDEX('Registru recepții'!$D$5:$D$504,MATCH(B622,'Registru recepții'!$B$5:$B$504,0))="De suspendare a recepției",ISNUMBER(I622),I622-INDEX('Registru recepții'!$C$5:$C$504,MATCH(B622,'Registru recepții'!$B$5:$B$504,0))&gt;90),"Termenul de remediere depășește 90 de zile de la suspendare (HG 343/2017, art. 17). ",""))&amp;IF(F622="","Alege gravitatea. ","")&amp;IF(G622="","Scrie măsura de remediere. ","")&amp;IF(NOT(ISNUMBER(I622)),"Stabilește termenul de remediere. ","")&amp;IF(K622="Termen depășit","Termenul a trecut și defectul nu e remediat. ","")))</f>
        <v/>
      </c>
      <c r="M622" s="1" t="str">
        <f t="shared" si="19"/>
        <v/>
      </c>
    </row>
    <row r="623" spans="2:13" x14ac:dyDescent="0.2">
      <c r="B623" s="12"/>
      <c r="C623" s="13" t="str">
        <f>IF(B623="","",COUNTIF($B$5:B623,B623))</f>
        <v/>
      </c>
      <c r="D623" s="14"/>
      <c r="E623" s="14"/>
      <c r="F623" s="15"/>
      <c r="G623" s="14"/>
      <c r="H623" s="14"/>
      <c r="I623" s="16"/>
      <c r="J623" s="16"/>
      <c r="K623" s="13" t="str">
        <f t="shared" si="18"/>
        <v/>
      </c>
      <c r="L623" s="17" t="str">
        <f>IF(B623="","",TRIM(IF(ISNA(MATCH(B623,'Registru recepții'!$B$5:$B$504,0)),"PV inexistent în registru. ",IF(AND(INDEX('Registru recepții'!$D$5:$D$504,MATCH(B623,'Registru recepții'!$B$5:$B$504,0))="De suspendare a recepției",ISNUMBER(I623),I623-INDEX('Registru recepții'!$C$5:$C$504,MATCH(B623,'Registru recepții'!$B$5:$B$504,0))&gt;90),"Termenul de remediere depășește 90 de zile de la suspendare (HG 343/2017, art. 17). ",""))&amp;IF(F623="","Alege gravitatea. ","")&amp;IF(G623="","Scrie măsura de remediere. ","")&amp;IF(NOT(ISNUMBER(I623)),"Stabilește termenul de remediere. ","")&amp;IF(K623="Termen depășit","Termenul a trecut și defectul nu e remediat. ","")))</f>
        <v/>
      </c>
      <c r="M623" s="1" t="str">
        <f t="shared" si="19"/>
        <v/>
      </c>
    </row>
    <row r="624" spans="2:13" x14ac:dyDescent="0.2">
      <c r="B624" s="12"/>
      <c r="C624" s="13" t="str">
        <f>IF(B624="","",COUNTIF($B$5:B624,B624))</f>
        <v/>
      </c>
      <c r="D624" s="14"/>
      <c r="E624" s="14"/>
      <c r="F624" s="15"/>
      <c r="G624" s="14"/>
      <c r="H624" s="14"/>
      <c r="I624" s="16"/>
      <c r="J624" s="16"/>
      <c r="K624" s="13" t="str">
        <f t="shared" si="18"/>
        <v/>
      </c>
      <c r="L624" s="17" t="str">
        <f>IF(B624="","",TRIM(IF(ISNA(MATCH(B624,'Registru recepții'!$B$5:$B$504,0)),"PV inexistent în registru. ",IF(AND(INDEX('Registru recepții'!$D$5:$D$504,MATCH(B624,'Registru recepții'!$B$5:$B$504,0))="De suspendare a recepției",ISNUMBER(I624),I624-INDEX('Registru recepții'!$C$5:$C$504,MATCH(B624,'Registru recepții'!$B$5:$B$504,0))&gt;90),"Termenul de remediere depășește 90 de zile de la suspendare (HG 343/2017, art. 17). ",""))&amp;IF(F624="","Alege gravitatea. ","")&amp;IF(G624="","Scrie măsura de remediere. ","")&amp;IF(NOT(ISNUMBER(I624)),"Stabilește termenul de remediere. ","")&amp;IF(K624="Termen depășit","Termenul a trecut și defectul nu e remediat. ","")))</f>
        <v/>
      </c>
      <c r="M624" s="1" t="str">
        <f t="shared" si="19"/>
        <v/>
      </c>
    </row>
    <row r="625" spans="2:13" x14ac:dyDescent="0.2">
      <c r="B625" s="12"/>
      <c r="C625" s="13" t="str">
        <f>IF(B625="","",COUNTIF($B$5:B625,B625))</f>
        <v/>
      </c>
      <c r="D625" s="14"/>
      <c r="E625" s="14"/>
      <c r="F625" s="15"/>
      <c r="G625" s="14"/>
      <c r="H625" s="14"/>
      <c r="I625" s="16"/>
      <c r="J625" s="16"/>
      <c r="K625" s="13" t="str">
        <f t="shared" si="18"/>
        <v/>
      </c>
      <c r="L625" s="17" t="str">
        <f>IF(B625="","",TRIM(IF(ISNA(MATCH(B625,'Registru recepții'!$B$5:$B$504,0)),"PV inexistent în registru. ",IF(AND(INDEX('Registru recepții'!$D$5:$D$504,MATCH(B625,'Registru recepții'!$B$5:$B$504,0))="De suspendare a recepției",ISNUMBER(I625),I625-INDEX('Registru recepții'!$C$5:$C$504,MATCH(B625,'Registru recepții'!$B$5:$B$504,0))&gt;90),"Termenul de remediere depășește 90 de zile de la suspendare (HG 343/2017, art. 17). ",""))&amp;IF(F625="","Alege gravitatea. ","")&amp;IF(G625="","Scrie măsura de remediere. ","")&amp;IF(NOT(ISNUMBER(I625)),"Stabilește termenul de remediere. ","")&amp;IF(K625="Termen depășit","Termenul a trecut și defectul nu e remediat. ","")))</f>
        <v/>
      </c>
      <c r="M625" s="1" t="str">
        <f t="shared" si="19"/>
        <v/>
      </c>
    </row>
    <row r="626" spans="2:13" x14ac:dyDescent="0.2">
      <c r="B626" s="12"/>
      <c r="C626" s="13" t="str">
        <f>IF(B626="","",COUNTIF($B$5:B626,B626))</f>
        <v/>
      </c>
      <c r="D626" s="14"/>
      <c r="E626" s="14"/>
      <c r="F626" s="15"/>
      <c r="G626" s="14"/>
      <c r="H626" s="14"/>
      <c r="I626" s="16"/>
      <c r="J626" s="16"/>
      <c r="K626" s="13" t="str">
        <f t="shared" si="18"/>
        <v/>
      </c>
      <c r="L626" s="17" t="str">
        <f>IF(B626="","",TRIM(IF(ISNA(MATCH(B626,'Registru recepții'!$B$5:$B$504,0)),"PV inexistent în registru. ",IF(AND(INDEX('Registru recepții'!$D$5:$D$504,MATCH(B626,'Registru recepții'!$B$5:$B$504,0))="De suspendare a recepției",ISNUMBER(I626),I626-INDEX('Registru recepții'!$C$5:$C$504,MATCH(B626,'Registru recepții'!$B$5:$B$504,0))&gt;90),"Termenul de remediere depășește 90 de zile de la suspendare (HG 343/2017, art. 17). ",""))&amp;IF(F626="","Alege gravitatea. ","")&amp;IF(G626="","Scrie măsura de remediere. ","")&amp;IF(NOT(ISNUMBER(I626)),"Stabilește termenul de remediere. ","")&amp;IF(K626="Termen depășit","Termenul a trecut și defectul nu e remediat. ","")))</f>
        <v/>
      </c>
      <c r="M626" s="1" t="str">
        <f t="shared" si="19"/>
        <v/>
      </c>
    </row>
    <row r="627" spans="2:13" x14ac:dyDescent="0.2">
      <c r="B627" s="12"/>
      <c r="C627" s="13" t="str">
        <f>IF(B627="","",COUNTIF($B$5:B627,B627))</f>
        <v/>
      </c>
      <c r="D627" s="14"/>
      <c r="E627" s="14"/>
      <c r="F627" s="15"/>
      <c r="G627" s="14"/>
      <c r="H627" s="14"/>
      <c r="I627" s="16"/>
      <c r="J627" s="16"/>
      <c r="K627" s="13" t="str">
        <f t="shared" si="18"/>
        <v/>
      </c>
      <c r="L627" s="17" t="str">
        <f>IF(B627="","",TRIM(IF(ISNA(MATCH(B627,'Registru recepții'!$B$5:$B$504,0)),"PV inexistent în registru. ",IF(AND(INDEX('Registru recepții'!$D$5:$D$504,MATCH(B627,'Registru recepții'!$B$5:$B$504,0))="De suspendare a recepției",ISNUMBER(I627),I627-INDEX('Registru recepții'!$C$5:$C$504,MATCH(B627,'Registru recepții'!$B$5:$B$504,0))&gt;90),"Termenul de remediere depășește 90 de zile de la suspendare (HG 343/2017, art. 17). ",""))&amp;IF(F627="","Alege gravitatea. ","")&amp;IF(G627="","Scrie măsura de remediere. ","")&amp;IF(NOT(ISNUMBER(I627)),"Stabilește termenul de remediere. ","")&amp;IF(K627="Termen depășit","Termenul a trecut și defectul nu e remediat. ","")))</f>
        <v/>
      </c>
      <c r="M627" s="1" t="str">
        <f t="shared" si="19"/>
        <v/>
      </c>
    </row>
    <row r="628" spans="2:13" x14ac:dyDescent="0.2">
      <c r="B628" s="12"/>
      <c r="C628" s="13" t="str">
        <f>IF(B628="","",COUNTIF($B$5:B628,B628))</f>
        <v/>
      </c>
      <c r="D628" s="14"/>
      <c r="E628" s="14"/>
      <c r="F628" s="15"/>
      <c r="G628" s="14"/>
      <c r="H628" s="14"/>
      <c r="I628" s="16"/>
      <c r="J628" s="16"/>
      <c r="K628" s="13" t="str">
        <f t="shared" si="18"/>
        <v/>
      </c>
      <c r="L628" s="17" t="str">
        <f>IF(B628="","",TRIM(IF(ISNA(MATCH(B628,'Registru recepții'!$B$5:$B$504,0)),"PV inexistent în registru. ",IF(AND(INDEX('Registru recepții'!$D$5:$D$504,MATCH(B628,'Registru recepții'!$B$5:$B$504,0))="De suspendare a recepției",ISNUMBER(I628),I628-INDEX('Registru recepții'!$C$5:$C$504,MATCH(B628,'Registru recepții'!$B$5:$B$504,0))&gt;90),"Termenul de remediere depășește 90 de zile de la suspendare (HG 343/2017, art. 17). ",""))&amp;IF(F628="","Alege gravitatea. ","")&amp;IF(G628="","Scrie măsura de remediere. ","")&amp;IF(NOT(ISNUMBER(I628)),"Stabilește termenul de remediere. ","")&amp;IF(K628="Termen depășit","Termenul a trecut și defectul nu e remediat. ","")))</f>
        <v/>
      </c>
      <c r="M628" s="1" t="str">
        <f t="shared" si="19"/>
        <v/>
      </c>
    </row>
    <row r="629" spans="2:13" x14ac:dyDescent="0.2">
      <c r="B629" s="12"/>
      <c r="C629" s="13" t="str">
        <f>IF(B629="","",COUNTIF($B$5:B629,B629))</f>
        <v/>
      </c>
      <c r="D629" s="14"/>
      <c r="E629" s="14"/>
      <c r="F629" s="15"/>
      <c r="G629" s="14"/>
      <c r="H629" s="14"/>
      <c r="I629" s="16"/>
      <c r="J629" s="16"/>
      <c r="K629" s="13" t="str">
        <f t="shared" si="18"/>
        <v/>
      </c>
      <c r="L629" s="17" t="str">
        <f>IF(B629="","",TRIM(IF(ISNA(MATCH(B629,'Registru recepții'!$B$5:$B$504,0)),"PV inexistent în registru. ",IF(AND(INDEX('Registru recepții'!$D$5:$D$504,MATCH(B629,'Registru recepții'!$B$5:$B$504,0))="De suspendare a recepției",ISNUMBER(I629),I629-INDEX('Registru recepții'!$C$5:$C$504,MATCH(B629,'Registru recepții'!$B$5:$B$504,0))&gt;90),"Termenul de remediere depășește 90 de zile de la suspendare (HG 343/2017, art. 17). ",""))&amp;IF(F629="","Alege gravitatea. ","")&amp;IF(G629="","Scrie măsura de remediere. ","")&amp;IF(NOT(ISNUMBER(I629)),"Stabilește termenul de remediere. ","")&amp;IF(K629="Termen depășit","Termenul a trecut și defectul nu e remediat. ","")))</f>
        <v/>
      </c>
      <c r="M629" s="1" t="str">
        <f t="shared" si="19"/>
        <v/>
      </c>
    </row>
    <row r="630" spans="2:13" x14ac:dyDescent="0.2">
      <c r="B630" s="12"/>
      <c r="C630" s="13" t="str">
        <f>IF(B630="","",COUNTIF($B$5:B630,B630))</f>
        <v/>
      </c>
      <c r="D630" s="14"/>
      <c r="E630" s="14"/>
      <c r="F630" s="15"/>
      <c r="G630" s="14"/>
      <c r="H630" s="14"/>
      <c r="I630" s="16"/>
      <c r="J630" s="16"/>
      <c r="K630" s="13" t="str">
        <f t="shared" si="18"/>
        <v/>
      </c>
      <c r="L630" s="17" t="str">
        <f>IF(B630="","",TRIM(IF(ISNA(MATCH(B630,'Registru recepții'!$B$5:$B$504,0)),"PV inexistent în registru. ",IF(AND(INDEX('Registru recepții'!$D$5:$D$504,MATCH(B630,'Registru recepții'!$B$5:$B$504,0))="De suspendare a recepției",ISNUMBER(I630),I630-INDEX('Registru recepții'!$C$5:$C$504,MATCH(B630,'Registru recepții'!$B$5:$B$504,0))&gt;90),"Termenul de remediere depășește 90 de zile de la suspendare (HG 343/2017, art. 17). ",""))&amp;IF(F630="","Alege gravitatea. ","")&amp;IF(G630="","Scrie măsura de remediere. ","")&amp;IF(NOT(ISNUMBER(I630)),"Stabilește termenul de remediere. ","")&amp;IF(K630="Termen depășit","Termenul a trecut și defectul nu e remediat. ","")))</f>
        <v/>
      </c>
      <c r="M630" s="1" t="str">
        <f t="shared" si="19"/>
        <v/>
      </c>
    </row>
    <row r="631" spans="2:13" x14ac:dyDescent="0.2">
      <c r="B631" s="12"/>
      <c r="C631" s="13" t="str">
        <f>IF(B631="","",COUNTIF($B$5:B631,B631))</f>
        <v/>
      </c>
      <c r="D631" s="14"/>
      <c r="E631" s="14"/>
      <c r="F631" s="15"/>
      <c r="G631" s="14"/>
      <c r="H631" s="14"/>
      <c r="I631" s="16"/>
      <c r="J631" s="16"/>
      <c r="K631" s="13" t="str">
        <f t="shared" si="18"/>
        <v/>
      </c>
      <c r="L631" s="17" t="str">
        <f>IF(B631="","",TRIM(IF(ISNA(MATCH(B631,'Registru recepții'!$B$5:$B$504,0)),"PV inexistent în registru. ",IF(AND(INDEX('Registru recepții'!$D$5:$D$504,MATCH(B631,'Registru recepții'!$B$5:$B$504,0))="De suspendare a recepției",ISNUMBER(I631),I631-INDEX('Registru recepții'!$C$5:$C$504,MATCH(B631,'Registru recepții'!$B$5:$B$504,0))&gt;90),"Termenul de remediere depășește 90 de zile de la suspendare (HG 343/2017, art. 17). ",""))&amp;IF(F631="","Alege gravitatea. ","")&amp;IF(G631="","Scrie măsura de remediere. ","")&amp;IF(NOT(ISNUMBER(I631)),"Stabilește termenul de remediere. ","")&amp;IF(K631="Termen depășit","Termenul a trecut și defectul nu e remediat. ","")))</f>
        <v/>
      </c>
      <c r="M631" s="1" t="str">
        <f t="shared" si="19"/>
        <v/>
      </c>
    </row>
    <row r="632" spans="2:13" x14ac:dyDescent="0.2">
      <c r="B632" s="12"/>
      <c r="C632" s="13" t="str">
        <f>IF(B632="","",COUNTIF($B$5:B632,B632))</f>
        <v/>
      </c>
      <c r="D632" s="14"/>
      <c r="E632" s="14"/>
      <c r="F632" s="15"/>
      <c r="G632" s="14"/>
      <c r="H632" s="14"/>
      <c r="I632" s="16"/>
      <c r="J632" s="16"/>
      <c r="K632" s="13" t="str">
        <f t="shared" si="18"/>
        <v/>
      </c>
      <c r="L632" s="17" t="str">
        <f>IF(B632="","",TRIM(IF(ISNA(MATCH(B632,'Registru recepții'!$B$5:$B$504,0)),"PV inexistent în registru. ",IF(AND(INDEX('Registru recepții'!$D$5:$D$504,MATCH(B632,'Registru recepții'!$B$5:$B$504,0))="De suspendare a recepției",ISNUMBER(I632),I632-INDEX('Registru recepții'!$C$5:$C$504,MATCH(B632,'Registru recepții'!$B$5:$B$504,0))&gt;90),"Termenul de remediere depășește 90 de zile de la suspendare (HG 343/2017, art. 17). ",""))&amp;IF(F632="","Alege gravitatea. ","")&amp;IF(G632="","Scrie măsura de remediere. ","")&amp;IF(NOT(ISNUMBER(I632)),"Stabilește termenul de remediere. ","")&amp;IF(K632="Termen depășit","Termenul a trecut și defectul nu e remediat. ","")))</f>
        <v/>
      </c>
      <c r="M632" s="1" t="str">
        <f t="shared" si="19"/>
        <v/>
      </c>
    </row>
    <row r="633" spans="2:13" x14ac:dyDescent="0.2">
      <c r="B633" s="12"/>
      <c r="C633" s="13" t="str">
        <f>IF(B633="","",COUNTIF($B$5:B633,B633))</f>
        <v/>
      </c>
      <c r="D633" s="14"/>
      <c r="E633" s="14"/>
      <c r="F633" s="15"/>
      <c r="G633" s="14"/>
      <c r="H633" s="14"/>
      <c r="I633" s="16"/>
      <c r="J633" s="16"/>
      <c r="K633" s="13" t="str">
        <f t="shared" si="18"/>
        <v/>
      </c>
      <c r="L633" s="17" t="str">
        <f>IF(B633="","",TRIM(IF(ISNA(MATCH(B633,'Registru recepții'!$B$5:$B$504,0)),"PV inexistent în registru. ",IF(AND(INDEX('Registru recepții'!$D$5:$D$504,MATCH(B633,'Registru recepții'!$B$5:$B$504,0))="De suspendare a recepției",ISNUMBER(I633),I633-INDEX('Registru recepții'!$C$5:$C$504,MATCH(B633,'Registru recepții'!$B$5:$B$504,0))&gt;90),"Termenul de remediere depășește 90 de zile de la suspendare (HG 343/2017, art. 17). ",""))&amp;IF(F633="","Alege gravitatea. ","")&amp;IF(G633="","Scrie măsura de remediere. ","")&amp;IF(NOT(ISNUMBER(I633)),"Stabilește termenul de remediere. ","")&amp;IF(K633="Termen depășit","Termenul a trecut și defectul nu e remediat. ","")))</f>
        <v/>
      </c>
      <c r="M633" s="1" t="str">
        <f t="shared" si="19"/>
        <v/>
      </c>
    </row>
    <row r="634" spans="2:13" x14ac:dyDescent="0.2">
      <c r="B634" s="12"/>
      <c r="C634" s="13" t="str">
        <f>IF(B634="","",COUNTIF($B$5:B634,B634))</f>
        <v/>
      </c>
      <c r="D634" s="14"/>
      <c r="E634" s="14"/>
      <c r="F634" s="15"/>
      <c r="G634" s="14"/>
      <c r="H634" s="14"/>
      <c r="I634" s="16"/>
      <c r="J634" s="16"/>
      <c r="K634" s="13" t="str">
        <f t="shared" si="18"/>
        <v/>
      </c>
      <c r="L634" s="17" t="str">
        <f>IF(B634="","",TRIM(IF(ISNA(MATCH(B634,'Registru recepții'!$B$5:$B$504,0)),"PV inexistent în registru. ",IF(AND(INDEX('Registru recepții'!$D$5:$D$504,MATCH(B634,'Registru recepții'!$B$5:$B$504,0))="De suspendare a recepției",ISNUMBER(I634),I634-INDEX('Registru recepții'!$C$5:$C$504,MATCH(B634,'Registru recepții'!$B$5:$B$504,0))&gt;90),"Termenul de remediere depășește 90 de zile de la suspendare (HG 343/2017, art. 17). ",""))&amp;IF(F634="","Alege gravitatea. ","")&amp;IF(G634="","Scrie măsura de remediere. ","")&amp;IF(NOT(ISNUMBER(I634)),"Stabilește termenul de remediere. ","")&amp;IF(K634="Termen depășit","Termenul a trecut și defectul nu e remediat. ","")))</f>
        <v/>
      </c>
      <c r="M634" s="1" t="str">
        <f t="shared" si="19"/>
        <v/>
      </c>
    </row>
    <row r="635" spans="2:13" x14ac:dyDescent="0.2">
      <c r="B635" s="12"/>
      <c r="C635" s="13" t="str">
        <f>IF(B635="","",COUNTIF($B$5:B635,B635))</f>
        <v/>
      </c>
      <c r="D635" s="14"/>
      <c r="E635" s="14"/>
      <c r="F635" s="15"/>
      <c r="G635" s="14"/>
      <c r="H635" s="14"/>
      <c r="I635" s="16"/>
      <c r="J635" s="16"/>
      <c r="K635" s="13" t="str">
        <f t="shared" si="18"/>
        <v/>
      </c>
      <c r="L635" s="17" t="str">
        <f>IF(B635="","",TRIM(IF(ISNA(MATCH(B635,'Registru recepții'!$B$5:$B$504,0)),"PV inexistent în registru. ",IF(AND(INDEX('Registru recepții'!$D$5:$D$504,MATCH(B635,'Registru recepții'!$B$5:$B$504,0))="De suspendare a recepției",ISNUMBER(I635),I635-INDEX('Registru recepții'!$C$5:$C$504,MATCH(B635,'Registru recepții'!$B$5:$B$504,0))&gt;90),"Termenul de remediere depășește 90 de zile de la suspendare (HG 343/2017, art. 17). ",""))&amp;IF(F635="","Alege gravitatea. ","")&amp;IF(G635="","Scrie măsura de remediere. ","")&amp;IF(NOT(ISNUMBER(I635)),"Stabilește termenul de remediere. ","")&amp;IF(K635="Termen depășit","Termenul a trecut și defectul nu e remediat. ","")))</f>
        <v/>
      </c>
      <c r="M635" s="1" t="str">
        <f t="shared" si="19"/>
        <v/>
      </c>
    </row>
    <row r="636" spans="2:13" x14ac:dyDescent="0.2">
      <c r="B636" s="12"/>
      <c r="C636" s="13" t="str">
        <f>IF(B636="","",COUNTIF($B$5:B636,B636))</f>
        <v/>
      </c>
      <c r="D636" s="14"/>
      <c r="E636" s="14"/>
      <c r="F636" s="15"/>
      <c r="G636" s="14"/>
      <c r="H636" s="14"/>
      <c r="I636" s="16"/>
      <c r="J636" s="16"/>
      <c r="K636" s="13" t="str">
        <f t="shared" si="18"/>
        <v/>
      </c>
      <c r="L636" s="17" t="str">
        <f>IF(B636="","",TRIM(IF(ISNA(MATCH(B636,'Registru recepții'!$B$5:$B$504,0)),"PV inexistent în registru. ",IF(AND(INDEX('Registru recepții'!$D$5:$D$504,MATCH(B636,'Registru recepții'!$B$5:$B$504,0))="De suspendare a recepției",ISNUMBER(I636),I636-INDEX('Registru recepții'!$C$5:$C$504,MATCH(B636,'Registru recepții'!$B$5:$B$504,0))&gt;90),"Termenul de remediere depășește 90 de zile de la suspendare (HG 343/2017, art. 17). ",""))&amp;IF(F636="","Alege gravitatea. ","")&amp;IF(G636="","Scrie măsura de remediere. ","")&amp;IF(NOT(ISNUMBER(I636)),"Stabilește termenul de remediere. ","")&amp;IF(K636="Termen depășit","Termenul a trecut și defectul nu e remediat. ","")))</f>
        <v/>
      </c>
      <c r="M636" s="1" t="str">
        <f t="shared" si="19"/>
        <v/>
      </c>
    </row>
    <row r="637" spans="2:13" x14ac:dyDescent="0.2">
      <c r="B637" s="12"/>
      <c r="C637" s="13" t="str">
        <f>IF(B637="","",COUNTIF($B$5:B637,B637))</f>
        <v/>
      </c>
      <c r="D637" s="14"/>
      <c r="E637" s="14"/>
      <c r="F637" s="15"/>
      <c r="G637" s="14"/>
      <c r="H637" s="14"/>
      <c r="I637" s="16"/>
      <c r="J637" s="16"/>
      <c r="K637" s="13" t="str">
        <f t="shared" si="18"/>
        <v/>
      </c>
      <c r="L637" s="17" t="str">
        <f>IF(B637="","",TRIM(IF(ISNA(MATCH(B637,'Registru recepții'!$B$5:$B$504,0)),"PV inexistent în registru. ",IF(AND(INDEX('Registru recepții'!$D$5:$D$504,MATCH(B637,'Registru recepții'!$B$5:$B$504,0))="De suspendare a recepției",ISNUMBER(I637),I637-INDEX('Registru recepții'!$C$5:$C$504,MATCH(B637,'Registru recepții'!$B$5:$B$504,0))&gt;90),"Termenul de remediere depășește 90 de zile de la suspendare (HG 343/2017, art. 17). ",""))&amp;IF(F637="","Alege gravitatea. ","")&amp;IF(G637="","Scrie măsura de remediere. ","")&amp;IF(NOT(ISNUMBER(I637)),"Stabilește termenul de remediere. ","")&amp;IF(K637="Termen depășit","Termenul a trecut și defectul nu e remediat. ","")))</f>
        <v/>
      </c>
      <c r="M637" s="1" t="str">
        <f t="shared" si="19"/>
        <v/>
      </c>
    </row>
    <row r="638" spans="2:13" x14ac:dyDescent="0.2">
      <c r="B638" s="12"/>
      <c r="C638" s="13" t="str">
        <f>IF(B638="","",COUNTIF($B$5:B638,B638))</f>
        <v/>
      </c>
      <c r="D638" s="14"/>
      <c r="E638" s="14"/>
      <c r="F638" s="15"/>
      <c r="G638" s="14"/>
      <c r="H638" s="14"/>
      <c r="I638" s="16"/>
      <c r="J638" s="16"/>
      <c r="K638" s="13" t="str">
        <f t="shared" si="18"/>
        <v/>
      </c>
      <c r="L638" s="17" t="str">
        <f>IF(B638="","",TRIM(IF(ISNA(MATCH(B638,'Registru recepții'!$B$5:$B$504,0)),"PV inexistent în registru. ",IF(AND(INDEX('Registru recepții'!$D$5:$D$504,MATCH(B638,'Registru recepții'!$B$5:$B$504,0))="De suspendare a recepției",ISNUMBER(I638),I638-INDEX('Registru recepții'!$C$5:$C$504,MATCH(B638,'Registru recepții'!$B$5:$B$504,0))&gt;90),"Termenul de remediere depășește 90 de zile de la suspendare (HG 343/2017, art. 17). ",""))&amp;IF(F638="","Alege gravitatea. ","")&amp;IF(G638="","Scrie măsura de remediere. ","")&amp;IF(NOT(ISNUMBER(I638)),"Stabilește termenul de remediere. ","")&amp;IF(K638="Termen depășit","Termenul a trecut și defectul nu e remediat. ","")))</f>
        <v/>
      </c>
      <c r="M638" s="1" t="str">
        <f t="shared" si="19"/>
        <v/>
      </c>
    </row>
    <row r="639" spans="2:13" x14ac:dyDescent="0.2">
      <c r="B639" s="12"/>
      <c r="C639" s="13" t="str">
        <f>IF(B639="","",COUNTIF($B$5:B639,B639))</f>
        <v/>
      </c>
      <c r="D639" s="14"/>
      <c r="E639" s="14"/>
      <c r="F639" s="15"/>
      <c r="G639" s="14"/>
      <c r="H639" s="14"/>
      <c r="I639" s="16"/>
      <c r="J639" s="16"/>
      <c r="K639" s="13" t="str">
        <f t="shared" si="18"/>
        <v/>
      </c>
      <c r="L639" s="17" t="str">
        <f>IF(B639="","",TRIM(IF(ISNA(MATCH(B639,'Registru recepții'!$B$5:$B$504,0)),"PV inexistent în registru. ",IF(AND(INDEX('Registru recepții'!$D$5:$D$504,MATCH(B639,'Registru recepții'!$B$5:$B$504,0))="De suspendare a recepției",ISNUMBER(I639),I639-INDEX('Registru recepții'!$C$5:$C$504,MATCH(B639,'Registru recepții'!$B$5:$B$504,0))&gt;90),"Termenul de remediere depășește 90 de zile de la suspendare (HG 343/2017, art. 17). ",""))&amp;IF(F639="","Alege gravitatea. ","")&amp;IF(G639="","Scrie măsura de remediere. ","")&amp;IF(NOT(ISNUMBER(I639)),"Stabilește termenul de remediere. ","")&amp;IF(K639="Termen depășit","Termenul a trecut și defectul nu e remediat. ","")))</f>
        <v/>
      </c>
      <c r="M639" s="1" t="str">
        <f t="shared" si="19"/>
        <v/>
      </c>
    </row>
    <row r="640" spans="2:13" x14ac:dyDescent="0.2">
      <c r="B640" s="12"/>
      <c r="C640" s="13" t="str">
        <f>IF(B640="","",COUNTIF($B$5:B640,B640))</f>
        <v/>
      </c>
      <c r="D640" s="14"/>
      <c r="E640" s="14"/>
      <c r="F640" s="15"/>
      <c r="G640" s="14"/>
      <c r="H640" s="14"/>
      <c r="I640" s="16"/>
      <c r="J640" s="16"/>
      <c r="K640" s="13" t="str">
        <f t="shared" si="18"/>
        <v/>
      </c>
      <c r="L640" s="17" t="str">
        <f>IF(B640="","",TRIM(IF(ISNA(MATCH(B640,'Registru recepții'!$B$5:$B$504,0)),"PV inexistent în registru. ",IF(AND(INDEX('Registru recepții'!$D$5:$D$504,MATCH(B640,'Registru recepții'!$B$5:$B$504,0))="De suspendare a recepției",ISNUMBER(I640),I640-INDEX('Registru recepții'!$C$5:$C$504,MATCH(B640,'Registru recepții'!$B$5:$B$504,0))&gt;90),"Termenul de remediere depășește 90 de zile de la suspendare (HG 343/2017, art. 17). ",""))&amp;IF(F640="","Alege gravitatea. ","")&amp;IF(G640="","Scrie măsura de remediere. ","")&amp;IF(NOT(ISNUMBER(I640)),"Stabilește termenul de remediere. ","")&amp;IF(K640="Termen depășit","Termenul a trecut și defectul nu e remediat. ","")))</f>
        <v/>
      </c>
      <c r="M640" s="1" t="str">
        <f t="shared" si="19"/>
        <v/>
      </c>
    </row>
    <row r="641" spans="2:13" x14ac:dyDescent="0.2">
      <c r="B641" s="12"/>
      <c r="C641" s="13" t="str">
        <f>IF(B641="","",COUNTIF($B$5:B641,B641))</f>
        <v/>
      </c>
      <c r="D641" s="14"/>
      <c r="E641" s="14"/>
      <c r="F641" s="15"/>
      <c r="G641" s="14"/>
      <c r="H641" s="14"/>
      <c r="I641" s="16"/>
      <c r="J641" s="16"/>
      <c r="K641" s="13" t="str">
        <f t="shared" si="18"/>
        <v/>
      </c>
      <c r="L641" s="17" t="str">
        <f>IF(B641="","",TRIM(IF(ISNA(MATCH(B641,'Registru recepții'!$B$5:$B$504,0)),"PV inexistent în registru. ",IF(AND(INDEX('Registru recepții'!$D$5:$D$504,MATCH(B641,'Registru recepții'!$B$5:$B$504,0))="De suspendare a recepției",ISNUMBER(I641),I641-INDEX('Registru recepții'!$C$5:$C$504,MATCH(B641,'Registru recepții'!$B$5:$B$504,0))&gt;90),"Termenul de remediere depășește 90 de zile de la suspendare (HG 343/2017, art. 17). ",""))&amp;IF(F641="","Alege gravitatea. ","")&amp;IF(G641="","Scrie măsura de remediere. ","")&amp;IF(NOT(ISNUMBER(I641)),"Stabilește termenul de remediere. ","")&amp;IF(K641="Termen depășit","Termenul a trecut și defectul nu e remediat. ","")))</f>
        <v/>
      </c>
      <c r="M641" s="1" t="str">
        <f t="shared" si="19"/>
        <v/>
      </c>
    </row>
    <row r="642" spans="2:13" x14ac:dyDescent="0.2">
      <c r="B642" s="12"/>
      <c r="C642" s="13" t="str">
        <f>IF(B642="","",COUNTIF($B$5:B642,B642))</f>
        <v/>
      </c>
      <c r="D642" s="14"/>
      <c r="E642" s="14"/>
      <c r="F642" s="15"/>
      <c r="G642" s="14"/>
      <c r="H642" s="14"/>
      <c r="I642" s="16"/>
      <c r="J642" s="16"/>
      <c r="K642" s="13" t="str">
        <f t="shared" si="18"/>
        <v/>
      </c>
      <c r="L642" s="17" t="str">
        <f>IF(B642="","",TRIM(IF(ISNA(MATCH(B642,'Registru recepții'!$B$5:$B$504,0)),"PV inexistent în registru. ",IF(AND(INDEX('Registru recepții'!$D$5:$D$504,MATCH(B642,'Registru recepții'!$B$5:$B$504,0))="De suspendare a recepției",ISNUMBER(I642),I642-INDEX('Registru recepții'!$C$5:$C$504,MATCH(B642,'Registru recepții'!$B$5:$B$504,0))&gt;90),"Termenul de remediere depășește 90 de zile de la suspendare (HG 343/2017, art. 17). ",""))&amp;IF(F642="","Alege gravitatea. ","")&amp;IF(G642="","Scrie măsura de remediere. ","")&amp;IF(NOT(ISNUMBER(I642)),"Stabilește termenul de remediere. ","")&amp;IF(K642="Termen depășit","Termenul a trecut și defectul nu e remediat. ","")))</f>
        <v/>
      </c>
      <c r="M642" s="1" t="str">
        <f t="shared" si="19"/>
        <v/>
      </c>
    </row>
    <row r="643" spans="2:13" x14ac:dyDescent="0.2">
      <c r="B643" s="12"/>
      <c r="C643" s="13" t="str">
        <f>IF(B643="","",COUNTIF($B$5:B643,B643))</f>
        <v/>
      </c>
      <c r="D643" s="14"/>
      <c r="E643" s="14"/>
      <c r="F643" s="15"/>
      <c r="G643" s="14"/>
      <c r="H643" s="14"/>
      <c r="I643" s="16"/>
      <c r="J643" s="16"/>
      <c r="K643" s="13" t="str">
        <f t="shared" si="18"/>
        <v/>
      </c>
      <c r="L643" s="17" t="str">
        <f>IF(B643="","",TRIM(IF(ISNA(MATCH(B643,'Registru recepții'!$B$5:$B$504,0)),"PV inexistent în registru. ",IF(AND(INDEX('Registru recepții'!$D$5:$D$504,MATCH(B643,'Registru recepții'!$B$5:$B$504,0))="De suspendare a recepției",ISNUMBER(I643),I643-INDEX('Registru recepții'!$C$5:$C$504,MATCH(B643,'Registru recepții'!$B$5:$B$504,0))&gt;90),"Termenul de remediere depășește 90 de zile de la suspendare (HG 343/2017, art. 17). ",""))&amp;IF(F643="","Alege gravitatea. ","")&amp;IF(G643="","Scrie măsura de remediere. ","")&amp;IF(NOT(ISNUMBER(I643)),"Stabilește termenul de remediere. ","")&amp;IF(K643="Termen depășit","Termenul a trecut și defectul nu e remediat. ","")))</f>
        <v/>
      </c>
      <c r="M643" s="1" t="str">
        <f t="shared" si="19"/>
        <v/>
      </c>
    </row>
    <row r="644" spans="2:13" x14ac:dyDescent="0.2">
      <c r="B644" s="12"/>
      <c r="C644" s="13" t="str">
        <f>IF(B644="","",COUNTIF($B$5:B644,B644))</f>
        <v/>
      </c>
      <c r="D644" s="14"/>
      <c r="E644" s="14"/>
      <c r="F644" s="15"/>
      <c r="G644" s="14"/>
      <c r="H644" s="14"/>
      <c r="I644" s="16"/>
      <c r="J644" s="16"/>
      <c r="K644" s="13" t="str">
        <f t="shared" si="18"/>
        <v/>
      </c>
      <c r="L644" s="17" t="str">
        <f>IF(B644="","",TRIM(IF(ISNA(MATCH(B644,'Registru recepții'!$B$5:$B$504,0)),"PV inexistent în registru. ",IF(AND(INDEX('Registru recepții'!$D$5:$D$504,MATCH(B644,'Registru recepții'!$B$5:$B$504,0))="De suspendare a recepției",ISNUMBER(I644),I644-INDEX('Registru recepții'!$C$5:$C$504,MATCH(B644,'Registru recepții'!$B$5:$B$504,0))&gt;90),"Termenul de remediere depășește 90 de zile de la suspendare (HG 343/2017, art. 17). ",""))&amp;IF(F644="","Alege gravitatea. ","")&amp;IF(G644="","Scrie măsura de remediere. ","")&amp;IF(NOT(ISNUMBER(I644)),"Stabilește termenul de remediere. ","")&amp;IF(K644="Termen depășit","Termenul a trecut și defectul nu e remediat. ","")))</f>
        <v/>
      </c>
      <c r="M644" s="1" t="str">
        <f t="shared" si="19"/>
        <v/>
      </c>
    </row>
    <row r="645" spans="2:13" x14ac:dyDescent="0.2">
      <c r="B645" s="12"/>
      <c r="C645" s="13" t="str">
        <f>IF(B645="","",COUNTIF($B$5:B645,B645))</f>
        <v/>
      </c>
      <c r="D645" s="14"/>
      <c r="E645" s="14"/>
      <c r="F645" s="15"/>
      <c r="G645" s="14"/>
      <c r="H645" s="14"/>
      <c r="I645" s="16"/>
      <c r="J645" s="16"/>
      <c r="K645" s="13" t="str">
        <f t="shared" ref="K645:K708" si="20">IF(B645="","",IF(ISNUMBER(J645),"Remediat",IF(AND(ISNUMBER(I645),Azi&gt;I645),"Termen depășit","Deschis")))</f>
        <v/>
      </c>
      <c r="L645" s="17" t="str">
        <f>IF(B645="","",TRIM(IF(ISNA(MATCH(B645,'Registru recepții'!$B$5:$B$504,0)),"PV inexistent în registru. ",IF(AND(INDEX('Registru recepții'!$D$5:$D$504,MATCH(B645,'Registru recepții'!$B$5:$B$504,0))="De suspendare a recepției",ISNUMBER(I645),I645-INDEX('Registru recepții'!$C$5:$C$504,MATCH(B645,'Registru recepții'!$B$5:$B$504,0))&gt;90),"Termenul de remediere depășește 90 de zile de la suspendare (HG 343/2017, art. 17). ",""))&amp;IF(F645="","Alege gravitatea. ","")&amp;IF(G645="","Scrie măsura de remediere. ","")&amp;IF(NOT(ISNUMBER(I645)),"Stabilește termenul de remediere. ","")&amp;IF(K645="Termen depășit","Termenul a trecut și defectul nu e remediat. ","")))</f>
        <v/>
      </c>
      <c r="M645" s="1" t="str">
        <f t="shared" ref="M645:M708" si="21">IF(B645="","",B645&amp;"|"&amp;C645)</f>
        <v/>
      </c>
    </row>
    <row r="646" spans="2:13" x14ac:dyDescent="0.2">
      <c r="B646" s="12"/>
      <c r="C646" s="13" t="str">
        <f>IF(B646="","",COUNTIF($B$5:B646,B646))</f>
        <v/>
      </c>
      <c r="D646" s="14"/>
      <c r="E646" s="14"/>
      <c r="F646" s="15"/>
      <c r="G646" s="14"/>
      <c r="H646" s="14"/>
      <c r="I646" s="16"/>
      <c r="J646" s="16"/>
      <c r="K646" s="13" t="str">
        <f t="shared" si="20"/>
        <v/>
      </c>
      <c r="L646" s="17" t="str">
        <f>IF(B646="","",TRIM(IF(ISNA(MATCH(B646,'Registru recepții'!$B$5:$B$504,0)),"PV inexistent în registru. ",IF(AND(INDEX('Registru recepții'!$D$5:$D$504,MATCH(B646,'Registru recepții'!$B$5:$B$504,0))="De suspendare a recepției",ISNUMBER(I646),I646-INDEX('Registru recepții'!$C$5:$C$504,MATCH(B646,'Registru recepții'!$B$5:$B$504,0))&gt;90),"Termenul de remediere depășește 90 de zile de la suspendare (HG 343/2017, art. 17). ",""))&amp;IF(F646="","Alege gravitatea. ","")&amp;IF(G646="","Scrie măsura de remediere. ","")&amp;IF(NOT(ISNUMBER(I646)),"Stabilește termenul de remediere. ","")&amp;IF(K646="Termen depășit","Termenul a trecut și defectul nu e remediat. ","")))</f>
        <v/>
      </c>
      <c r="M646" s="1" t="str">
        <f t="shared" si="21"/>
        <v/>
      </c>
    </row>
    <row r="647" spans="2:13" x14ac:dyDescent="0.2">
      <c r="B647" s="12"/>
      <c r="C647" s="13" t="str">
        <f>IF(B647="","",COUNTIF($B$5:B647,B647))</f>
        <v/>
      </c>
      <c r="D647" s="14"/>
      <c r="E647" s="14"/>
      <c r="F647" s="15"/>
      <c r="G647" s="14"/>
      <c r="H647" s="14"/>
      <c r="I647" s="16"/>
      <c r="J647" s="16"/>
      <c r="K647" s="13" t="str">
        <f t="shared" si="20"/>
        <v/>
      </c>
      <c r="L647" s="17" t="str">
        <f>IF(B647="","",TRIM(IF(ISNA(MATCH(B647,'Registru recepții'!$B$5:$B$504,0)),"PV inexistent în registru. ",IF(AND(INDEX('Registru recepții'!$D$5:$D$504,MATCH(B647,'Registru recepții'!$B$5:$B$504,0))="De suspendare a recepției",ISNUMBER(I647),I647-INDEX('Registru recepții'!$C$5:$C$504,MATCH(B647,'Registru recepții'!$B$5:$B$504,0))&gt;90),"Termenul de remediere depășește 90 de zile de la suspendare (HG 343/2017, art. 17). ",""))&amp;IF(F647="","Alege gravitatea. ","")&amp;IF(G647="","Scrie măsura de remediere. ","")&amp;IF(NOT(ISNUMBER(I647)),"Stabilește termenul de remediere. ","")&amp;IF(K647="Termen depășit","Termenul a trecut și defectul nu e remediat. ","")))</f>
        <v/>
      </c>
      <c r="M647" s="1" t="str">
        <f t="shared" si="21"/>
        <v/>
      </c>
    </row>
    <row r="648" spans="2:13" x14ac:dyDescent="0.2">
      <c r="B648" s="12"/>
      <c r="C648" s="13" t="str">
        <f>IF(B648="","",COUNTIF($B$5:B648,B648))</f>
        <v/>
      </c>
      <c r="D648" s="14"/>
      <c r="E648" s="14"/>
      <c r="F648" s="15"/>
      <c r="G648" s="14"/>
      <c r="H648" s="14"/>
      <c r="I648" s="16"/>
      <c r="J648" s="16"/>
      <c r="K648" s="13" t="str">
        <f t="shared" si="20"/>
        <v/>
      </c>
      <c r="L648" s="17" t="str">
        <f>IF(B648="","",TRIM(IF(ISNA(MATCH(B648,'Registru recepții'!$B$5:$B$504,0)),"PV inexistent în registru. ",IF(AND(INDEX('Registru recepții'!$D$5:$D$504,MATCH(B648,'Registru recepții'!$B$5:$B$504,0))="De suspendare a recepției",ISNUMBER(I648),I648-INDEX('Registru recepții'!$C$5:$C$504,MATCH(B648,'Registru recepții'!$B$5:$B$504,0))&gt;90),"Termenul de remediere depășește 90 de zile de la suspendare (HG 343/2017, art. 17). ",""))&amp;IF(F648="","Alege gravitatea. ","")&amp;IF(G648="","Scrie măsura de remediere. ","")&amp;IF(NOT(ISNUMBER(I648)),"Stabilește termenul de remediere. ","")&amp;IF(K648="Termen depășit","Termenul a trecut și defectul nu e remediat. ","")))</f>
        <v/>
      </c>
      <c r="M648" s="1" t="str">
        <f t="shared" si="21"/>
        <v/>
      </c>
    </row>
    <row r="649" spans="2:13" x14ac:dyDescent="0.2">
      <c r="B649" s="12"/>
      <c r="C649" s="13" t="str">
        <f>IF(B649="","",COUNTIF($B$5:B649,B649))</f>
        <v/>
      </c>
      <c r="D649" s="14"/>
      <c r="E649" s="14"/>
      <c r="F649" s="15"/>
      <c r="G649" s="14"/>
      <c r="H649" s="14"/>
      <c r="I649" s="16"/>
      <c r="J649" s="16"/>
      <c r="K649" s="13" t="str">
        <f t="shared" si="20"/>
        <v/>
      </c>
      <c r="L649" s="17" t="str">
        <f>IF(B649="","",TRIM(IF(ISNA(MATCH(B649,'Registru recepții'!$B$5:$B$504,0)),"PV inexistent în registru. ",IF(AND(INDEX('Registru recepții'!$D$5:$D$504,MATCH(B649,'Registru recepții'!$B$5:$B$504,0))="De suspendare a recepției",ISNUMBER(I649),I649-INDEX('Registru recepții'!$C$5:$C$504,MATCH(B649,'Registru recepții'!$B$5:$B$504,0))&gt;90),"Termenul de remediere depășește 90 de zile de la suspendare (HG 343/2017, art. 17). ",""))&amp;IF(F649="","Alege gravitatea. ","")&amp;IF(G649="","Scrie măsura de remediere. ","")&amp;IF(NOT(ISNUMBER(I649)),"Stabilește termenul de remediere. ","")&amp;IF(K649="Termen depășit","Termenul a trecut și defectul nu e remediat. ","")))</f>
        <v/>
      </c>
      <c r="M649" s="1" t="str">
        <f t="shared" si="21"/>
        <v/>
      </c>
    </row>
    <row r="650" spans="2:13" x14ac:dyDescent="0.2">
      <c r="B650" s="12"/>
      <c r="C650" s="13" t="str">
        <f>IF(B650="","",COUNTIF($B$5:B650,B650))</f>
        <v/>
      </c>
      <c r="D650" s="14"/>
      <c r="E650" s="14"/>
      <c r="F650" s="15"/>
      <c r="G650" s="14"/>
      <c r="H650" s="14"/>
      <c r="I650" s="16"/>
      <c r="J650" s="16"/>
      <c r="K650" s="13" t="str">
        <f t="shared" si="20"/>
        <v/>
      </c>
      <c r="L650" s="17" t="str">
        <f>IF(B650="","",TRIM(IF(ISNA(MATCH(B650,'Registru recepții'!$B$5:$B$504,0)),"PV inexistent în registru. ",IF(AND(INDEX('Registru recepții'!$D$5:$D$504,MATCH(B650,'Registru recepții'!$B$5:$B$504,0))="De suspendare a recepției",ISNUMBER(I650),I650-INDEX('Registru recepții'!$C$5:$C$504,MATCH(B650,'Registru recepții'!$B$5:$B$504,0))&gt;90),"Termenul de remediere depășește 90 de zile de la suspendare (HG 343/2017, art. 17). ",""))&amp;IF(F650="","Alege gravitatea. ","")&amp;IF(G650="","Scrie măsura de remediere. ","")&amp;IF(NOT(ISNUMBER(I650)),"Stabilește termenul de remediere. ","")&amp;IF(K650="Termen depășit","Termenul a trecut și defectul nu e remediat. ","")))</f>
        <v/>
      </c>
      <c r="M650" s="1" t="str">
        <f t="shared" si="21"/>
        <v/>
      </c>
    </row>
    <row r="651" spans="2:13" x14ac:dyDescent="0.2">
      <c r="B651" s="12"/>
      <c r="C651" s="13" t="str">
        <f>IF(B651="","",COUNTIF($B$5:B651,B651))</f>
        <v/>
      </c>
      <c r="D651" s="14"/>
      <c r="E651" s="14"/>
      <c r="F651" s="15"/>
      <c r="G651" s="14"/>
      <c r="H651" s="14"/>
      <c r="I651" s="16"/>
      <c r="J651" s="16"/>
      <c r="K651" s="13" t="str">
        <f t="shared" si="20"/>
        <v/>
      </c>
      <c r="L651" s="17" t="str">
        <f>IF(B651="","",TRIM(IF(ISNA(MATCH(B651,'Registru recepții'!$B$5:$B$504,0)),"PV inexistent în registru. ",IF(AND(INDEX('Registru recepții'!$D$5:$D$504,MATCH(B651,'Registru recepții'!$B$5:$B$504,0))="De suspendare a recepției",ISNUMBER(I651),I651-INDEX('Registru recepții'!$C$5:$C$504,MATCH(B651,'Registru recepții'!$B$5:$B$504,0))&gt;90),"Termenul de remediere depășește 90 de zile de la suspendare (HG 343/2017, art. 17). ",""))&amp;IF(F651="","Alege gravitatea. ","")&amp;IF(G651="","Scrie măsura de remediere. ","")&amp;IF(NOT(ISNUMBER(I651)),"Stabilește termenul de remediere. ","")&amp;IF(K651="Termen depășit","Termenul a trecut și defectul nu e remediat. ","")))</f>
        <v/>
      </c>
      <c r="M651" s="1" t="str">
        <f t="shared" si="21"/>
        <v/>
      </c>
    </row>
    <row r="652" spans="2:13" x14ac:dyDescent="0.2">
      <c r="B652" s="12"/>
      <c r="C652" s="13" t="str">
        <f>IF(B652="","",COUNTIF($B$5:B652,B652))</f>
        <v/>
      </c>
      <c r="D652" s="14"/>
      <c r="E652" s="14"/>
      <c r="F652" s="15"/>
      <c r="G652" s="14"/>
      <c r="H652" s="14"/>
      <c r="I652" s="16"/>
      <c r="J652" s="16"/>
      <c r="K652" s="13" t="str">
        <f t="shared" si="20"/>
        <v/>
      </c>
      <c r="L652" s="17" t="str">
        <f>IF(B652="","",TRIM(IF(ISNA(MATCH(B652,'Registru recepții'!$B$5:$B$504,0)),"PV inexistent în registru. ",IF(AND(INDEX('Registru recepții'!$D$5:$D$504,MATCH(B652,'Registru recepții'!$B$5:$B$504,0))="De suspendare a recepției",ISNUMBER(I652),I652-INDEX('Registru recepții'!$C$5:$C$504,MATCH(B652,'Registru recepții'!$B$5:$B$504,0))&gt;90),"Termenul de remediere depășește 90 de zile de la suspendare (HG 343/2017, art. 17). ",""))&amp;IF(F652="","Alege gravitatea. ","")&amp;IF(G652="","Scrie măsura de remediere. ","")&amp;IF(NOT(ISNUMBER(I652)),"Stabilește termenul de remediere. ","")&amp;IF(K652="Termen depășit","Termenul a trecut și defectul nu e remediat. ","")))</f>
        <v/>
      </c>
      <c r="M652" s="1" t="str">
        <f t="shared" si="21"/>
        <v/>
      </c>
    </row>
    <row r="653" spans="2:13" x14ac:dyDescent="0.2">
      <c r="B653" s="12"/>
      <c r="C653" s="13" t="str">
        <f>IF(B653="","",COUNTIF($B$5:B653,B653))</f>
        <v/>
      </c>
      <c r="D653" s="14"/>
      <c r="E653" s="14"/>
      <c r="F653" s="15"/>
      <c r="G653" s="14"/>
      <c r="H653" s="14"/>
      <c r="I653" s="16"/>
      <c r="J653" s="16"/>
      <c r="K653" s="13" t="str">
        <f t="shared" si="20"/>
        <v/>
      </c>
      <c r="L653" s="17" t="str">
        <f>IF(B653="","",TRIM(IF(ISNA(MATCH(B653,'Registru recepții'!$B$5:$B$504,0)),"PV inexistent în registru. ",IF(AND(INDEX('Registru recepții'!$D$5:$D$504,MATCH(B653,'Registru recepții'!$B$5:$B$504,0))="De suspendare a recepției",ISNUMBER(I653),I653-INDEX('Registru recepții'!$C$5:$C$504,MATCH(B653,'Registru recepții'!$B$5:$B$504,0))&gt;90),"Termenul de remediere depășește 90 de zile de la suspendare (HG 343/2017, art. 17). ",""))&amp;IF(F653="","Alege gravitatea. ","")&amp;IF(G653="","Scrie măsura de remediere. ","")&amp;IF(NOT(ISNUMBER(I653)),"Stabilește termenul de remediere. ","")&amp;IF(K653="Termen depășit","Termenul a trecut și defectul nu e remediat. ","")))</f>
        <v/>
      </c>
      <c r="M653" s="1" t="str">
        <f t="shared" si="21"/>
        <v/>
      </c>
    </row>
    <row r="654" spans="2:13" x14ac:dyDescent="0.2">
      <c r="B654" s="12"/>
      <c r="C654" s="13" t="str">
        <f>IF(B654="","",COUNTIF($B$5:B654,B654))</f>
        <v/>
      </c>
      <c r="D654" s="14"/>
      <c r="E654" s="14"/>
      <c r="F654" s="15"/>
      <c r="G654" s="14"/>
      <c r="H654" s="14"/>
      <c r="I654" s="16"/>
      <c r="J654" s="16"/>
      <c r="K654" s="13" t="str">
        <f t="shared" si="20"/>
        <v/>
      </c>
      <c r="L654" s="17" t="str">
        <f>IF(B654="","",TRIM(IF(ISNA(MATCH(B654,'Registru recepții'!$B$5:$B$504,0)),"PV inexistent în registru. ",IF(AND(INDEX('Registru recepții'!$D$5:$D$504,MATCH(B654,'Registru recepții'!$B$5:$B$504,0))="De suspendare a recepției",ISNUMBER(I654),I654-INDEX('Registru recepții'!$C$5:$C$504,MATCH(B654,'Registru recepții'!$B$5:$B$504,0))&gt;90),"Termenul de remediere depășește 90 de zile de la suspendare (HG 343/2017, art. 17). ",""))&amp;IF(F654="","Alege gravitatea. ","")&amp;IF(G654="","Scrie măsura de remediere. ","")&amp;IF(NOT(ISNUMBER(I654)),"Stabilește termenul de remediere. ","")&amp;IF(K654="Termen depășit","Termenul a trecut și defectul nu e remediat. ","")))</f>
        <v/>
      </c>
      <c r="M654" s="1" t="str">
        <f t="shared" si="21"/>
        <v/>
      </c>
    </row>
    <row r="655" spans="2:13" x14ac:dyDescent="0.2">
      <c r="B655" s="12"/>
      <c r="C655" s="13" t="str">
        <f>IF(B655="","",COUNTIF($B$5:B655,B655))</f>
        <v/>
      </c>
      <c r="D655" s="14"/>
      <c r="E655" s="14"/>
      <c r="F655" s="15"/>
      <c r="G655" s="14"/>
      <c r="H655" s="14"/>
      <c r="I655" s="16"/>
      <c r="J655" s="16"/>
      <c r="K655" s="13" t="str">
        <f t="shared" si="20"/>
        <v/>
      </c>
      <c r="L655" s="17" t="str">
        <f>IF(B655="","",TRIM(IF(ISNA(MATCH(B655,'Registru recepții'!$B$5:$B$504,0)),"PV inexistent în registru. ",IF(AND(INDEX('Registru recepții'!$D$5:$D$504,MATCH(B655,'Registru recepții'!$B$5:$B$504,0))="De suspendare a recepției",ISNUMBER(I655),I655-INDEX('Registru recepții'!$C$5:$C$504,MATCH(B655,'Registru recepții'!$B$5:$B$504,0))&gt;90),"Termenul de remediere depășește 90 de zile de la suspendare (HG 343/2017, art. 17). ",""))&amp;IF(F655="","Alege gravitatea. ","")&amp;IF(G655="","Scrie măsura de remediere. ","")&amp;IF(NOT(ISNUMBER(I655)),"Stabilește termenul de remediere. ","")&amp;IF(K655="Termen depășit","Termenul a trecut și defectul nu e remediat. ","")))</f>
        <v/>
      </c>
      <c r="M655" s="1" t="str">
        <f t="shared" si="21"/>
        <v/>
      </c>
    </row>
    <row r="656" spans="2:13" x14ac:dyDescent="0.2">
      <c r="B656" s="12"/>
      <c r="C656" s="13" t="str">
        <f>IF(B656="","",COUNTIF($B$5:B656,B656))</f>
        <v/>
      </c>
      <c r="D656" s="14"/>
      <c r="E656" s="14"/>
      <c r="F656" s="15"/>
      <c r="G656" s="14"/>
      <c r="H656" s="14"/>
      <c r="I656" s="16"/>
      <c r="J656" s="16"/>
      <c r="K656" s="13" t="str">
        <f t="shared" si="20"/>
        <v/>
      </c>
      <c r="L656" s="17" t="str">
        <f>IF(B656="","",TRIM(IF(ISNA(MATCH(B656,'Registru recepții'!$B$5:$B$504,0)),"PV inexistent în registru. ",IF(AND(INDEX('Registru recepții'!$D$5:$D$504,MATCH(B656,'Registru recepții'!$B$5:$B$504,0))="De suspendare a recepției",ISNUMBER(I656),I656-INDEX('Registru recepții'!$C$5:$C$504,MATCH(B656,'Registru recepții'!$B$5:$B$504,0))&gt;90),"Termenul de remediere depășește 90 de zile de la suspendare (HG 343/2017, art. 17). ",""))&amp;IF(F656="","Alege gravitatea. ","")&amp;IF(G656="","Scrie măsura de remediere. ","")&amp;IF(NOT(ISNUMBER(I656)),"Stabilește termenul de remediere. ","")&amp;IF(K656="Termen depășit","Termenul a trecut și defectul nu e remediat. ","")))</f>
        <v/>
      </c>
      <c r="M656" s="1" t="str">
        <f t="shared" si="21"/>
        <v/>
      </c>
    </row>
    <row r="657" spans="2:13" x14ac:dyDescent="0.2">
      <c r="B657" s="12"/>
      <c r="C657" s="13" t="str">
        <f>IF(B657="","",COUNTIF($B$5:B657,B657))</f>
        <v/>
      </c>
      <c r="D657" s="14"/>
      <c r="E657" s="14"/>
      <c r="F657" s="15"/>
      <c r="G657" s="14"/>
      <c r="H657" s="14"/>
      <c r="I657" s="16"/>
      <c r="J657" s="16"/>
      <c r="K657" s="13" t="str">
        <f t="shared" si="20"/>
        <v/>
      </c>
      <c r="L657" s="17" t="str">
        <f>IF(B657="","",TRIM(IF(ISNA(MATCH(B657,'Registru recepții'!$B$5:$B$504,0)),"PV inexistent în registru. ",IF(AND(INDEX('Registru recepții'!$D$5:$D$504,MATCH(B657,'Registru recepții'!$B$5:$B$504,0))="De suspendare a recepției",ISNUMBER(I657),I657-INDEX('Registru recepții'!$C$5:$C$504,MATCH(B657,'Registru recepții'!$B$5:$B$504,0))&gt;90),"Termenul de remediere depășește 90 de zile de la suspendare (HG 343/2017, art. 17). ",""))&amp;IF(F657="","Alege gravitatea. ","")&amp;IF(G657="","Scrie măsura de remediere. ","")&amp;IF(NOT(ISNUMBER(I657)),"Stabilește termenul de remediere. ","")&amp;IF(K657="Termen depășit","Termenul a trecut și defectul nu e remediat. ","")))</f>
        <v/>
      </c>
      <c r="M657" s="1" t="str">
        <f t="shared" si="21"/>
        <v/>
      </c>
    </row>
    <row r="658" spans="2:13" x14ac:dyDescent="0.2">
      <c r="B658" s="12"/>
      <c r="C658" s="13" t="str">
        <f>IF(B658="","",COUNTIF($B$5:B658,B658))</f>
        <v/>
      </c>
      <c r="D658" s="14"/>
      <c r="E658" s="14"/>
      <c r="F658" s="15"/>
      <c r="G658" s="14"/>
      <c r="H658" s="14"/>
      <c r="I658" s="16"/>
      <c r="J658" s="16"/>
      <c r="K658" s="13" t="str">
        <f t="shared" si="20"/>
        <v/>
      </c>
      <c r="L658" s="17" t="str">
        <f>IF(B658="","",TRIM(IF(ISNA(MATCH(B658,'Registru recepții'!$B$5:$B$504,0)),"PV inexistent în registru. ",IF(AND(INDEX('Registru recepții'!$D$5:$D$504,MATCH(B658,'Registru recepții'!$B$5:$B$504,0))="De suspendare a recepției",ISNUMBER(I658),I658-INDEX('Registru recepții'!$C$5:$C$504,MATCH(B658,'Registru recepții'!$B$5:$B$504,0))&gt;90),"Termenul de remediere depășește 90 de zile de la suspendare (HG 343/2017, art. 17). ",""))&amp;IF(F658="","Alege gravitatea. ","")&amp;IF(G658="","Scrie măsura de remediere. ","")&amp;IF(NOT(ISNUMBER(I658)),"Stabilește termenul de remediere. ","")&amp;IF(K658="Termen depășit","Termenul a trecut și defectul nu e remediat. ","")))</f>
        <v/>
      </c>
      <c r="M658" s="1" t="str">
        <f t="shared" si="21"/>
        <v/>
      </c>
    </row>
    <row r="659" spans="2:13" x14ac:dyDescent="0.2">
      <c r="B659" s="12"/>
      <c r="C659" s="13" t="str">
        <f>IF(B659="","",COUNTIF($B$5:B659,B659))</f>
        <v/>
      </c>
      <c r="D659" s="14"/>
      <c r="E659" s="14"/>
      <c r="F659" s="15"/>
      <c r="G659" s="14"/>
      <c r="H659" s="14"/>
      <c r="I659" s="16"/>
      <c r="J659" s="16"/>
      <c r="K659" s="13" t="str">
        <f t="shared" si="20"/>
        <v/>
      </c>
      <c r="L659" s="17" t="str">
        <f>IF(B659="","",TRIM(IF(ISNA(MATCH(B659,'Registru recepții'!$B$5:$B$504,0)),"PV inexistent în registru. ",IF(AND(INDEX('Registru recepții'!$D$5:$D$504,MATCH(B659,'Registru recepții'!$B$5:$B$504,0))="De suspendare a recepției",ISNUMBER(I659),I659-INDEX('Registru recepții'!$C$5:$C$504,MATCH(B659,'Registru recepții'!$B$5:$B$504,0))&gt;90),"Termenul de remediere depășește 90 de zile de la suspendare (HG 343/2017, art. 17). ",""))&amp;IF(F659="","Alege gravitatea. ","")&amp;IF(G659="","Scrie măsura de remediere. ","")&amp;IF(NOT(ISNUMBER(I659)),"Stabilește termenul de remediere. ","")&amp;IF(K659="Termen depășit","Termenul a trecut și defectul nu e remediat. ","")))</f>
        <v/>
      </c>
      <c r="M659" s="1" t="str">
        <f t="shared" si="21"/>
        <v/>
      </c>
    </row>
    <row r="660" spans="2:13" x14ac:dyDescent="0.2">
      <c r="B660" s="12"/>
      <c r="C660" s="13" t="str">
        <f>IF(B660="","",COUNTIF($B$5:B660,B660))</f>
        <v/>
      </c>
      <c r="D660" s="14"/>
      <c r="E660" s="14"/>
      <c r="F660" s="15"/>
      <c r="G660" s="14"/>
      <c r="H660" s="14"/>
      <c r="I660" s="16"/>
      <c r="J660" s="16"/>
      <c r="K660" s="13" t="str">
        <f t="shared" si="20"/>
        <v/>
      </c>
      <c r="L660" s="17" t="str">
        <f>IF(B660="","",TRIM(IF(ISNA(MATCH(B660,'Registru recepții'!$B$5:$B$504,0)),"PV inexistent în registru. ",IF(AND(INDEX('Registru recepții'!$D$5:$D$504,MATCH(B660,'Registru recepții'!$B$5:$B$504,0))="De suspendare a recepției",ISNUMBER(I660),I660-INDEX('Registru recepții'!$C$5:$C$504,MATCH(B660,'Registru recepții'!$B$5:$B$504,0))&gt;90),"Termenul de remediere depășește 90 de zile de la suspendare (HG 343/2017, art. 17). ",""))&amp;IF(F660="","Alege gravitatea. ","")&amp;IF(G660="","Scrie măsura de remediere. ","")&amp;IF(NOT(ISNUMBER(I660)),"Stabilește termenul de remediere. ","")&amp;IF(K660="Termen depășit","Termenul a trecut și defectul nu e remediat. ","")))</f>
        <v/>
      </c>
      <c r="M660" s="1" t="str">
        <f t="shared" si="21"/>
        <v/>
      </c>
    </row>
    <row r="661" spans="2:13" x14ac:dyDescent="0.2">
      <c r="B661" s="12"/>
      <c r="C661" s="13" t="str">
        <f>IF(B661="","",COUNTIF($B$5:B661,B661))</f>
        <v/>
      </c>
      <c r="D661" s="14"/>
      <c r="E661" s="14"/>
      <c r="F661" s="15"/>
      <c r="G661" s="14"/>
      <c r="H661" s="14"/>
      <c r="I661" s="16"/>
      <c r="J661" s="16"/>
      <c r="K661" s="13" t="str">
        <f t="shared" si="20"/>
        <v/>
      </c>
      <c r="L661" s="17" t="str">
        <f>IF(B661="","",TRIM(IF(ISNA(MATCH(B661,'Registru recepții'!$B$5:$B$504,0)),"PV inexistent în registru. ",IF(AND(INDEX('Registru recepții'!$D$5:$D$504,MATCH(B661,'Registru recepții'!$B$5:$B$504,0))="De suspendare a recepției",ISNUMBER(I661),I661-INDEX('Registru recepții'!$C$5:$C$504,MATCH(B661,'Registru recepții'!$B$5:$B$504,0))&gt;90),"Termenul de remediere depășește 90 de zile de la suspendare (HG 343/2017, art. 17). ",""))&amp;IF(F661="","Alege gravitatea. ","")&amp;IF(G661="","Scrie măsura de remediere. ","")&amp;IF(NOT(ISNUMBER(I661)),"Stabilește termenul de remediere. ","")&amp;IF(K661="Termen depășit","Termenul a trecut și defectul nu e remediat. ","")))</f>
        <v/>
      </c>
      <c r="M661" s="1" t="str">
        <f t="shared" si="21"/>
        <v/>
      </c>
    </row>
    <row r="662" spans="2:13" x14ac:dyDescent="0.2">
      <c r="B662" s="12"/>
      <c r="C662" s="13" t="str">
        <f>IF(B662="","",COUNTIF($B$5:B662,B662))</f>
        <v/>
      </c>
      <c r="D662" s="14"/>
      <c r="E662" s="14"/>
      <c r="F662" s="15"/>
      <c r="G662" s="14"/>
      <c r="H662" s="14"/>
      <c r="I662" s="16"/>
      <c r="J662" s="16"/>
      <c r="K662" s="13" t="str">
        <f t="shared" si="20"/>
        <v/>
      </c>
      <c r="L662" s="17" t="str">
        <f>IF(B662="","",TRIM(IF(ISNA(MATCH(B662,'Registru recepții'!$B$5:$B$504,0)),"PV inexistent în registru. ",IF(AND(INDEX('Registru recepții'!$D$5:$D$504,MATCH(B662,'Registru recepții'!$B$5:$B$504,0))="De suspendare a recepției",ISNUMBER(I662),I662-INDEX('Registru recepții'!$C$5:$C$504,MATCH(B662,'Registru recepții'!$B$5:$B$504,0))&gt;90),"Termenul de remediere depășește 90 de zile de la suspendare (HG 343/2017, art. 17). ",""))&amp;IF(F662="","Alege gravitatea. ","")&amp;IF(G662="","Scrie măsura de remediere. ","")&amp;IF(NOT(ISNUMBER(I662)),"Stabilește termenul de remediere. ","")&amp;IF(K662="Termen depășit","Termenul a trecut și defectul nu e remediat. ","")))</f>
        <v/>
      </c>
      <c r="M662" s="1" t="str">
        <f t="shared" si="21"/>
        <v/>
      </c>
    </row>
    <row r="663" spans="2:13" x14ac:dyDescent="0.2">
      <c r="B663" s="12"/>
      <c r="C663" s="13" t="str">
        <f>IF(B663="","",COUNTIF($B$5:B663,B663))</f>
        <v/>
      </c>
      <c r="D663" s="14"/>
      <c r="E663" s="14"/>
      <c r="F663" s="15"/>
      <c r="G663" s="14"/>
      <c r="H663" s="14"/>
      <c r="I663" s="16"/>
      <c r="J663" s="16"/>
      <c r="K663" s="13" t="str">
        <f t="shared" si="20"/>
        <v/>
      </c>
      <c r="L663" s="17" t="str">
        <f>IF(B663="","",TRIM(IF(ISNA(MATCH(B663,'Registru recepții'!$B$5:$B$504,0)),"PV inexistent în registru. ",IF(AND(INDEX('Registru recepții'!$D$5:$D$504,MATCH(B663,'Registru recepții'!$B$5:$B$504,0))="De suspendare a recepției",ISNUMBER(I663),I663-INDEX('Registru recepții'!$C$5:$C$504,MATCH(B663,'Registru recepții'!$B$5:$B$504,0))&gt;90),"Termenul de remediere depășește 90 de zile de la suspendare (HG 343/2017, art. 17). ",""))&amp;IF(F663="","Alege gravitatea. ","")&amp;IF(G663="","Scrie măsura de remediere. ","")&amp;IF(NOT(ISNUMBER(I663)),"Stabilește termenul de remediere. ","")&amp;IF(K663="Termen depășit","Termenul a trecut și defectul nu e remediat. ","")))</f>
        <v/>
      </c>
      <c r="M663" s="1" t="str">
        <f t="shared" si="21"/>
        <v/>
      </c>
    </row>
    <row r="664" spans="2:13" x14ac:dyDescent="0.2">
      <c r="B664" s="12"/>
      <c r="C664" s="13" t="str">
        <f>IF(B664="","",COUNTIF($B$5:B664,B664))</f>
        <v/>
      </c>
      <c r="D664" s="14"/>
      <c r="E664" s="14"/>
      <c r="F664" s="15"/>
      <c r="G664" s="14"/>
      <c r="H664" s="14"/>
      <c r="I664" s="16"/>
      <c r="J664" s="16"/>
      <c r="K664" s="13" t="str">
        <f t="shared" si="20"/>
        <v/>
      </c>
      <c r="L664" s="17" t="str">
        <f>IF(B664="","",TRIM(IF(ISNA(MATCH(B664,'Registru recepții'!$B$5:$B$504,0)),"PV inexistent în registru. ",IF(AND(INDEX('Registru recepții'!$D$5:$D$504,MATCH(B664,'Registru recepții'!$B$5:$B$504,0))="De suspendare a recepției",ISNUMBER(I664),I664-INDEX('Registru recepții'!$C$5:$C$504,MATCH(B664,'Registru recepții'!$B$5:$B$504,0))&gt;90),"Termenul de remediere depășește 90 de zile de la suspendare (HG 343/2017, art. 17). ",""))&amp;IF(F664="","Alege gravitatea. ","")&amp;IF(G664="","Scrie măsura de remediere. ","")&amp;IF(NOT(ISNUMBER(I664)),"Stabilește termenul de remediere. ","")&amp;IF(K664="Termen depășit","Termenul a trecut și defectul nu e remediat. ","")))</f>
        <v/>
      </c>
      <c r="M664" s="1" t="str">
        <f t="shared" si="21"/>
        <v/>
      </c>
    </row>
    <row r="665" spans="2:13" x14ac:dyDescent="0.2">
      <c r="B665" s="12"/>
      <c r="C665" s="13" t="str">
        <f>IF(B665="","",COUNTIF($B$5:B665,B665))</f>
        <v/>
      </c>
      <c r="D665" s="14"/>
      <c r="E665" s="14"/>
      <c r="F665" s="15"/>
      <c r="G665" s="14"/>
      <c r="H665" s="14"/>
      <c r="I665" s="16"/>
      <c r="J665" s="16"/>
      <c r="K665" s="13" t="str">
        <f t="shared" si="20"/>
        <v/>
      </c>
      <c r="L665" s="17" t="str">
        <f>IF(B665="","",TRIM(IF(ISNA(MATCH(B665,'Registru recepții'!$B$5:$B$504,0)),"PV inexistent în registru. ",IF(AND(INDEX('Registru recepții'!$D$5:$D$504,MATCH(B665,'Registru recepții'!$B$5:$B$504,0))="De suspendare a recepției",ISNUMBER(I665),I665-INDEX('Registru recepții'!$C$5:$C$504,MATCH(B665,'Registru recepții'!$B$5:$B$504,0))&gt;90),"Termenul de remediere depășește 90 de zile de la suspendare (HG 343/2017, art. 17). ",""))&amp;IF(F665="","Alege gravitatea. ","")&amp;IF(G665="","Scrie măsura de remediere. ","")&amp;IF(NOT(ISNUMBER(I665)),"Stabilește termenul de remediere. ","")&amp;IF(K665="Termen depășit","Termenul a trecut și defectul nu e remediat. ","")))</f>
        <v/>
      </c>
      <c r="M665" s="1" t="str">
        <f t="shared" si="21"/>
        <v/>
      </c>
    </row>
    <row r="666" spans="2:13" x14ac:dyDescent="0.2">
      <c r="B666" s="12"/>
      <c r="C666" s="13" t="str">
        <f>IF(B666="","",COUNTIF($B$5:B666,B666))</f>
        <v/>
      </c>
      <c r="D666" s="14"/>
      <c r="E666" s="14"/>
      <c r="F666" s="15"/>
      <c r="G666" s="14"/>
      <c r="H666" s="14"/>
      <c r="I666" s="16"/>
      <c r="J666" s="16"/>
      <c r="K666" s="13" t="str">
        <f t="shared" si="20"/>
        <v/>
      </c>
      <c r="L666" s="17" t="str">
        <f>IF(B666="","",TRIM(IF(ISNA(MATCH(B666,'Registru recepții'!$B$5:$B$504,0)),"PV inexistent în registru. ",IF(AND(INDEX('Registru recepții'!$D$5:$D$504,MATCH(B666,'Registru recepții'!$B$5:$B$504,0))="De suspendare a recepției",ISNUMBER(I666),I666-INDEX('Registru recepții'!$C$5:$C$504,MATCH(B666,'Registru recepții'!$B$5:$B$504,0))&gt;90),"Termenul de remediere depășește 90 de zile de la suspendare (HG 343/2017, art. 17). ",""))&amp;IF(F666="","Alege gravitatea. ","")&amp;IF(G666="","Scrie măsura de remediere. ","")&amp;IF(NOT(ISNUMBER(I666)),"Stabilește termenul de remediere. ","")&amp;IF(K666="Termen depășit","Termenul a trecut și defectul nu e remediat. ","")))</f>
        <v/>
      </c>
      <c r="M666" s="1" t="str">
        <f t="shared" si="21"/>
        <v/>
      </c>
    </row>
    <row r="667" spans="2:13" x14ac:dyDescent="0.2">
      <c r="B667" s="12"/>
      <c r="C667" s="13" t="str">
        <f>IF(B667="","",COUNTIF($B$5:B667,B667))</f>
        <v/>
      </c>
      <c r="D667" s="14"/>
      <c r="E667" s="14"/>
      <c r="F667" s="15"/>
      <c r="G667" s="14"/>
      <c r="H667" s="14"/>
      <c r="I667" s="16"/>
      <c r="J667" s="16"/>
      <c r="K667" s="13" t="str">
        <f t="shared" si="20"/>
        <v/>
      </c>
      <c r="L667" s="17" t="str">
        <f>IF(B667="","",TRIM(IF(ISNA(MATCH(B667,'Registru recepții'!$B$5:$B$504,0)),"PV inexistent în registru. ",IF(AND(INDEX('Registru recepții'!$D$5:$D$504,MATCH(B667,'Registru recepții'!$B$5:$B$504,0))="De suspendare a recepției",ISNUMBER(I667),I667-INDEX('Registru recepții'!$C$5:$C$504,MATCH(B667,'Registru recepții'!$B$5:$B$504,0))&gt;90),"Termenul de remediere depășește 90 de zile de la suspendare (HG 343/2017, art. 17). ",""))&amp;IF(F667="","Alege gravitatea. ","")&amp;IF(G667="","Scrie măsura de remediere. ","")&amp;IF(NOT(ISNUMBER(I667)),"Stabilește termenul de remediere. ","")&amp;IF(K667="Termen depășit","Termenul a trecut și defectul nu e remediat. ","")))</f>
        <v/>
      </c>
      <c r="M667" s="1" t="str">
        <f t="shared" si="21"/>
        <v/>
      </c>
    </row>
    <row r="668" spans="2:13" x14ac:dyDescent="0.2">
      <c r="B668" s="12"/>
      <c r="C668" s="13" t="str">
        <f>IF(B668="","",COUNTIF($B$5:B668,B668))</f>
        <v/>
      </c>
      <c r="D668" s="14"/>
      <c r="E668" s="14"/>
      <c r="F668" s="15"/>
      <c r="G668" s="14"/>
      <c r="H668" s="14"/>
      <c r="I668" s="16"/>
      <c r="J668" s="16"/>
      <c r="K668" s="13" t="str">
        <f t="shared" si="20"/>
        <v/>
      </c>
      <c r="L668" s="17" t="str">
        <f>IF(B668="","",TRIM(IF(ISNA(MATCH(B668,'Registru recepții'!$B$5:$B$504,0)),"PV inexistent în registru. ",IF(AND(INDEX('Registru recepții'!$D$5:$D$504,MATCH(B668,'Registru recepții'!$B$5:$B$504,0))="De suspendare a recepției",ISNUMBER(I668),I668-INDEX('Registru recepții'!$C$5:$C$504,MATCH(B668,'Registru recepții'!$B$5:$B$504,0))&gt;90),"Termenul de remediere depășește 90 de zile de la suspendare (HG 343/2017, art. 17). ",""))&amp;IF(F668="","Alege gravitatea. ","")&amp;IF(G668="","Scrie măsura de remediere. ","")&amp;IF(NOT(ISNUMBER(I668)),"Stabilește termenul de remediere. ","")&amp;IF(K668="Termen depășit","Termenul a trecut și defectul nu e remediat. ","")))</f>
        <v/>
      </c>
      <c r="M668" s="1" t="str">
        <f t="shared" si="21"/>
        <v/>
      </c>
    </row>
    <row r="669" spans="2:13" x14ac:dyDescent="0.2">
      <c r="B669" s="12"/>
      <c r="C669" s="13" t="str">
        <f>IF(B669="","",COUNTIF($B$5:B669,B669))</f>
        <v/>
      </c>
      <c r="D669" s="14"/>
      <c r="E669" s="14"/>
      <c r="F669" s="15"/>
      <c r="G669" s="14"/>
      <c r="H669" s="14"/>
      <c r="I669" s="16"/>
      <c r="J669" s="16"/>
      <c r="K669" s="13" t="str">
        <f t="shared" si="20"/>
        <v/>
      </c>
      <c r="L669" s="17" t="str">
        <f>IF(B669="","",TRIM(IF(ISNA(MATCH(B669,'Registru recepții'!$B$5:$B$504,0)),"PV inexistent în registru. ",IF(AND(INDEX('Registru recepții'!$D$5:$D$504,MATCH(B669,'Registru recepții'!$B$5:$B$504,0))="De suspendare a recepției",ISNUMBER(I669),I669-INDEX('Registru recepții'!$C$5:$C$504,MATCH(B669,'Registru recepții'!$B$5:$B$504,0))&gt;90),"Termenul de remediere depășește 90 de zile de la suspendare (HG 343/2017, art. 17). ",""))&amp;IF(F669="","Alege gravitatea. ","")&amp;IF(G669="","Scrie măsura de remediere. ","")&amp;IF(NOT(ISNUMBER(I669)),"Stabilește termenul de remediere. ","")&amp;IF(K669="Termen depășit","Termenul a trecut și defectul nu e remediat. ","")))</f>
        <v/>
      </c>
      <c r="M669" s="1" t="str">
        <f t="shared" si="21"/>
        <v/>
      </c>
    </row>
    <row r="670" spans="2:13" x14ac:dyDescent="0.2">
      <c r="B670" s="12"/>
      <c r="C670" s="13" t="str">
        <f>IF(B670="","",COUNTIF($B$5:B670,B670))</f>
        <v/>
      </c>
      <c r="D670" s="14"/>
      <c r="E670" s="14"/>
      <c r="F670" s="15"/>
      <c r="G670" s="14"/>
      <c r="H670" s="14"/>
      <c r="I670" s="16"/>
      <c r="J670" s="16"/>
      <c r="K670" s="13" t="str">
        <f t="shared" si="20"/>
        <v/>
      </c>
      <c r="L670" s="17" t="str">
        <f>IF(B670="","",TRIM(IF(ISNA(MATCH(B670,'Registru recepții'!$B$5:$B$504,0)),"PV inexistent în registru. ",IF(AND(INDEX('Registru recepții'!$D$5:$D$504,MATCH(B670,'Registru recepții'!$B$5:$B$504,0))="De suspendare a recepției",ISNUMBER(I670),I670-INDEX('Registru recepții'!$C$5:$C$504,MATCH(B670,'Registru recepții'!$B$5:$B$504,0))&gt;90),"Termenul de remediere depășește 90 de zile de la suspendare (HG 343/2017, art. 17). ",""))&amp;IF(F670="","Alege gravitatea. ","")&amp;IF(G670="","Scrie măsura de remediere. ","")&amp;IF(NOT(ISNUMBER(I670)),"Stabilește termenul de remediere. ","")&amp;IF(K670="Termen depășit","Termenul a trecut și defectul nu e remediat. ","")))</f>
        <v/>
      </c>
      <c r="M670" s="1" t="str">
        <f t="shared" si="21"/>
        <v/>
      </c>
    </row>
    <row r="671" spans="2:13" x14ac:dyDescent="0.2">
      <c r="B671" s="12"/>
      <c r="C671" s="13" t="str">
        <f>IF(B671="","",COUNTIF($B$5:B671,B671))</f>
        <v/>
      </c>
      <c r="D671" s="14"/>
      <c r="E671" s="14"/>
      <c r="F671" s="15"/>
      <c r="G671" s="14"/>
      <c r="H671" s="14"/>
      <c r="I671" s="16"/>
      <c r="J671" s="16"/>
      <c r="K671" s="13" t="str">
        <f t="shared" si="20"/>
        <v/>
      </c>
      <c r="L671" s="17" t="str">
        <f>IF(B671="","",TRIM(IF(ISNA(MATCH(B671,'Registru recepții'!$B$5:$B$504,0)),"PV inexistent în registru. ",IF(AND(INDEX('Registru recepții'!$D$5:$D$504,MATCH(B671,'Registru recepții'!$B$5:$B$504,0))="De suspendare a recepției",ISNUMBER(I671),I671-INDEX('Registru recepții'!$C$5:$C$504,MATCH(B671,'Registru recepții'!$B$5:$B$504,0))&gt;90),"Termenul de remediere depășește 90 de zile de la suspendare (HG 343/2017, art. 17). ",""))&amp;IF(F671="","Alege gravitatea. ","")&amp;IF(G671="","Scrie măsura de remediere. ","")&amp;IF(NOT(ISNUMBER(I671)),"Stabilește termenul de remediere. ","")&amp;IF(K671="Termen depășit","Termenul a trecut și defectul nu e remediat. ","")))</f>
        <v/>
      </c>
      <c r="M671" s="1" t="str">
        <f t="shared" si="21"/>
        <v/>
      </c>
    </row>
    <row r="672" spans="2:13" x14ac:dyDescent="0.2">
      <c r="B672" s="12"/>
      <c r="C672" s="13" t="str">
        <f>IF(B672="","",COUNTIF($B$5:B672,B672))</f>
        <v/>
      </c>
      <c r="D672" s="14"/>
      <c r="E672" s="14"/>
      <c r="F672" s="15"/>
      <c r="G672" s="14"/>
      <c r="H672" s="14"/>
      <c r="I672" s="16"/>
      <c r="J672" s="16"/>
      <c r="K672" s="13" t="str">
        <f t="shared" si="20"/>
        <v/>
      </c>
      <c r="L672" s="17" t="str">
        <f>IF(B672="","",TRIM(IF(ISNA(MATCH(B672,'Registru recepții'!$B$5:$B$504,0)),"PV inexistent în registru. ",IF(AND(INDEX('Registru recepții'!$D$5:$D$504,MATCH(B672,'Registru recepții'!$B$5:$B$504,0))="De suspendare a recepției",ISNUMBER(I672),I672-INDEX('Registru recepții'!$C$5:$C$504,MATCH(B672,'Registru recepții'!$B$5:$B$504,0))&gt;90),"Termenul de remediere depășește 90 de zile de la suspendare (HG 343/2017, art. 17). ",""))&amp;IF(F672="","Alege gravitatea. ","")&amp;IF(G672="","Scrie măsura de remediere. ","")&amp;IF(NOT(ISNUMBER(I672)),"Stabilește termenul de remediere. ","")&amp;IF(K672="Termen depășit","Termenul a trecut și defectul nu e remediat. ","")))</f>
        <v/>
      </c>
      <c r="M672" s="1" t="str">
        <f t="shared" si="21"/>
        <v/>
      </c>
    </row>
    <row r="673" spans="2:13" x14ac:dyDescent="0.2">
      <c r="B673" s="12"/>
      <c r="C673" s="13" t="str">
        <f>IF(B673="","",COUNTIF($B$5:B673,B673))</f>
        <v/>
      </c>
      <c r="D673" s="14"/>
      <c r="E673" s="14"/>
      <c r="F673" s="15"/>
      <c r="G673" s="14"/>
      <c r="H673" s="14"/>
      <c r="I673" s="16"/>
      <c r="J673" s="16"/>
      <c r="K673" s="13" t="str">
        <f t="shared" si="20"/>
        <v/>
      </c>
      <c r="L673" s="17" t="str">
        <f>IF(B673="","",TRIM(IF(ISNA(MATCH(B673,'Registru recepții'!$B$5:$B$504,0)),"PV inexistent în registru. ",IF(AND(INDEX('Registru recepții'!$D$5:$D$504,MATCH(B673,'Registru recepții'!$B$5:$B$504,0))="De suspendare a recepției",ISNUMBER(I673),I673-INDEX('Registru recepții'!$C$5:$C$504,MATCH(B673,'Registru recepții'!$B$5:$B$504,0))&gt;90),"Termenul de remediere depășește 90 de zile de la suspendare (HG 343/2017, art. 17). ",""))&amp;IF(F673="","Alege gravitatea. ","")&amp;IF(G673="","Scrie măsura de remediere. ","")&amp;IF(NOT(ISNUMBER(I673)),"Stabilește termenul de remediere. ","")&amp;IF(K673="Termen depășit","Termenul a trecut și defectul nu e remediat. ","")))</f>
        <v/>
      </c>
      <c r="M673" s="1" t="str">
        <f t="shared" si="21"/>
        <v/>
      </c>
    </row>
    <row r="674" spans="2:13" x14ac:dyDescent="0.2">
      <c r="B674" s="12"/>
      <c r="C674" s="13" t="str">
        <f>IF(B674="","",COUNTIF($B$5:B674,B674))</f>
        <v/>
      </c>
      <c r="D674" s="14"/>
      <c r="E674" s="14"/>
      <c r="F674" s="15"/>
      <c r="G674" s="14"/>
      <c r="H674" s="14"/>
      <c r="I674" s="16"/>
      <c r="J674" s="16"/>
      <c r="K674" s="13" t="str">
        <f t="shared" si="20"/>
        <v/>
      </c>
      <c r="L674" s="17" t="str">
        <f>IF(B674="","",TRIM(IF(ISNA(MATCH(B674,'Registru recepții'!$B$5:$B$504,0)),"PV inexistent în registru. ",IF(AND(INDEX('Registru recepții'!$D$5:$D$504,MATCH(B674,'Registru recepții'!$B$5:$B$504,0))="De suspendare a recepției",ISNUMBER(I674),I674-INDEX('Registru recepții'!$C$5:$C$504,MATCH(B674,'Registru recepții'!$B$5:$B$504,0))&gt;90),"Termenul de remediere depășește 90 de zile de la suspendare (HG 343/2017, art. 17). ",""))&amp;IF(F674="","Alege gravitatea. ","")&amp;IF(G674="","Scrie măsura de remediere. ","")&amp;IF(NOT(ISNUMBER(I674)),"Stabilește termenul de remediere. ","")&amp;IF(K674="Termen depășit","Termenul a trecut și defectul nu e remediat. ","")))</f>
        <v/>
      </c>
      <c r="M674" s="1" t="str">
        <f t="shared" si="21"/>
        <v/>
      </c>
    </row>
    <row r="675" spans="2:13" x14ac:dyDescent="0.2">
      <c r="B675" s="12"/>
      <c r="C675" s="13" t="str">
        <f>IF(B675="","",COUNTIF($B$5:B675,B675))</f>
        <v/>
      </c>
      <c r="D675" s="14"/>
      <c r="E675" s="14"/>
      <c r="F675" s="15"/>
      <c r="G675" s="14"/>
      <c r="H675" s="14"/>
      <c r="I675" s="16"/>
      <c r="J675" s="16"/>
      <c r="K675" s="13" t="str">
        <f t="shared" si="20"/>
        <v/>
      </c>
      <c r="L675" s="17" t="str">
        <f>IF(B675="","",TRIM(IF(ISNA(MATCH(B675,'Registru recepții'!$B$5:$B$504,0)),"PV inexistent în registru. ",IF(AND(INDEX('Registru recepții'!$D$5:$D$504,MATCH(B675,'Registru recepții'!$B$5:$B$504,0))="De suspendare a recepției",ISNUMBER(I675),I675-INDEX('Registru recepții'!$C$5:$C$504,MATCH(B675,'Registru recepții'!$B$5:$B$504,0))&gt;90),"Termenul de remediere depășește 90 de zile de la suspendare (HG 343/2017, art. 17). ",""))&amp;IF(F675="","Alege gravitatea. ","")&amp;IF(G675="","Scrie măsura de remediere. ","")&amp;IF(NOT(ISNUMBER(I675)),"Stabilește termenul de remediere. ","")&amp;IF(K675="Termen depășit","Termenul a trecut și defectul nu e remediat. ","")))</f>
        <v/>
      </c>
      <c r="M675" s="1" t="str">
        <f t="shared" si="21"/>
        <v/>
      </c>
    </row>
    <row r="676" spans="2:13" x14ac:dyDescent="0.2">
      <c r="B676" s="12"/>
      <c r="C676" s="13" t="str">
        <f>IF(B676="","",COUNTIF($B$5:B676,B676))</f>
        <v/>
      </c>
      <c r="D676" s="14"/>
      <c r="E676" s="14"/>
      <c r="F676" s="15"/>
      <c r="G676" s="14"/>
      <c r="H676" s="14"/>
      <c r="I676" s="16"/>
      <c r="J676" s="16"/>
      <c r="K676" s="13" t="str">
        <f t="shared" si="20"/>
        <v/>
      </c>
      <c r="L676" s="17" t="str">
        <f>IF(B676="","",TRIM(IF(ISNA(MATCH(B676,'Registru recepții'!$B$5:$B$504,0)),"PV inexistent în registru. ",IF(AND(INDEX('Registru recepții'!$D$5:$D$504,MATCH(B676,'Registru recepții'!$B$5:$B$504,0))="De suspendare a recepției",ISNUMBER(I676),I676-INDEX('Registru recepții'!$C$5:$C$504,MATCH(B676,'Registru recepții'!$B$5:$B$504,0))&gt;90),"Termenul de remediere depășește 90 de zile de la suspendare (HG 343/2017, art. 17). ",""))&amp;IF(F676="","Alege gravitatea. ","")&amp;IF(G676="","Scrie măsura de remediere. ","")&amp;IF(NOT(ISNUMBER(I676)),"Stabilește termenul de remediere. ","")&amp;IF(K676="Termen depășit","Termenul a trecut și defectul nu e remediat. ","")))</f>
        <v/>
      </c>
      <c r="M676" s="1" t="str">
        <f t="shared" si="21"/>
        <v/>
      </c>
    </row>
    <row r="677" spans="2:13" x14ac:dyDescent="0.2">
      <c r="B677" s="12"/>
      <c r="C677" s="13" t="str">
        <f>IF(B677="","",COUNTIF($B$5:B677,B677))</f>
        <v/>
      </c>
      <c r="D677" s="14"/>
      <c r="E677" s="14"/>
      <c r="F677" s="15"/>
      <c r="G677" s="14"/>
      <c r="H677" s="14"/>
      <c r="I677" s="16"/>
      <c r="J677" s="16"/>
      <c r="K677" s="13" t="str">
        <f t="shared" si="20"/>
        <v/>
      </c>
      <c r="L677" s="17" t="str">
        <f>IF(B677="","",TRIM(IF(ISNA(MATCH(B677,'Registru recepții'!$B$5:$B$504,0)),"PV inexistent în registru. ",IF(AND(INDEX('Registru recepții'!$D$5:$D$504,MATCH(B677,'Registru recepții'!$B$5:$B$504,0))="De suspendare a recepției",ISNUMBER(I677),I677-INDEX('Registru recepții'!$C$5:$C$504,MATCH(B677,'Registru recepții'!$B$5:$B$504,0))&gt;90),"Termenul de remediere depășește 90 de zile de la suspendare (HG 343/2017, art. 17). ",""))&amp;IF(F677="","Alege gravitatea. ","")&amp;IF(G677="","Scrie măsura de remediere. ","")&amp;IF(NOT(ISNUMBER(I677)),"Stabilește termenul de remediere. ","")&amp;IF(K677="Termen depășit","Termenul a trecut și defectul nu e remediat. ","")))</f>
        <v/>
      </c>
      <c r="M677" s="1" t="str">
        <f t="shared" si="21"/>
        <v/>
      </c>
    </row>
    <row r="678" spans="2:13" x14ac:dyDescent="0.2">
      <c r="B678" s="12"/>
      <c r="C678" s="13" t="str">
        <f>IF(B678="","",COUNTIF($B$5:B678,B678))</f>
        <v/>
      </c>
      <c r="D678" s="14"/>
      <c r="E678" s="14"/>
      <c r="F678" s="15"/>
      <c r="G678" s="14"/>
      <c r="H678" s="14"/>
      <c r="I678" s="16"/>
      <c r="J678" s="16"/>
      <c r="K678" s="13" t="str">
        <f t="shared" si="20"/>
        <v/>
      </c>
      <c r="L678" s="17" t="str">
        <f>IF(B678="","",TRIM(IF(ISNA(MATCH(B678,'Registru recepții'!$B$5:$B$504,0)),"PV inexistent în registru. ",IF(AND(INDEX('Registru recepții'!$D$5:$D$504,MATCH(B678,'Registru recepții'!$B$5:$B$504,0))="De suspendare a recepției",ISNUMBER(I678),I678-INDEX('Registru recepții'!$C$5:$C$504,MATCH(B678,'Registru recepții'!$B$5:$B$504,0))&gt;90),"Termenul de remediere depășește 90 de zile de la suspendare (HG 343/2017, art. 17). ",""))&amp;IF(F678="","Alege gravitatea. ","")&amp;IF(G678="","Scrie măsura de remediere. ","")&amp;IF(NOT(ISNUMBER(I678)),"Stabilește termenul de remediere. ","")&amp;IF(K678="Termen depășit","Termenul a trecut și defectul nu e remediat. ","")))</f>
        <v/>
      </c>
      <c r="M678" s="1" t="str">
        <f t="shared" si="21"/>
        <v/>
      </c>
    </row>
    <row r="679" spans="2:13" x14ac:dyDescent="0.2">
      <c r="B679" s="12"/>
      <c r="C679" s="13" t="str">
        <f>IF(B679="","",COUNTIF($B$5:B679,B679))</f>
        <v/>
      </c>
      <c r="D679" s="14"/>
      <c r="E679" s="14"/>
      <c r="F679" s="15"/>
      <c r="G679" s="14"/>
      <c r="H679" s="14"/>
      <c r="I679" s="16"/>
      <c r="J679" s="16"/>
      <c r="K679" s="13" t="str">
        <f t="shared" si="20"/>
        <v/>
      </c>
      <c r="L679" s="17" t="str">
        <f>IF(B679="","",TRIM(IF(ISNA(MATCH(B679,'Registru recepții'!$B$5:$B$504,0)),"PV inexistent în registru. ",IF(AND(INDEX('Registru recepții'!$D$5:$D$504,MATCH(B679,'Registru recepții'!$B$5:$B$504,0))="De suspendare a recepției",ISNUMBER(I679),I679-INDEX('Registru recepții'!$C$5:$C$504,MATCH(B679,'Registru recepții'!$B$5:$B$504,0))&gt;90),"Termenul de remediere depășește 90 de zile de la suspendare (HG 343/2017, art. 17). ",""))&amp;IF(F679="","Alege gravitatea. ","")&amp;IF(G679="","Scrie măsura de remediere. ","")&amp;IF(NOT(ISNUMBER(I679)),"Stabilește termenul de remediere. ","")&amp;IF(K679="Termen depășit","Termenul a trecut și defectul nu e remediat. ","")))</f>
        <v/>
      </c>
      <c r="M679" s="1" t="str">
        <f t="shared" si="21"/>
        <v/>
      </c>
    </row>
    <row r="680" spans="2:13" x14ac:dyDescent="0.2">
      <c r="B680" s="12"/>
      <c r="C680" s="13" t="str">
        <f>IF(B680="","",COUNTIF($B$5:B680,B680))</f>
        <v/>
      </c>
      <c r="D680" s="14"/>
      <c r="E680" s="14"/>
      <c r="F680" s="15"/>
      <c r="G680" s="14"/>
      <c r="H680" s="14"/>
      <c r="I680" s="16"/>
      <c r="J680" s="16"/>
      <c r="K680" s="13" t="str">
        <f t="shared" si="20"/>
        <v/>
      </c>
      <c r="L680" s="17" t="str">
        <f>IF(B680="","",TRIM(IF(ISNA(MATCH(B680,'Registru recepții'!$B$5:$B$504,0)),"PV inexistent în registru. ",IF(AND(INDEX('Registru recepții'!$D$5:$D$504,MATCH(B680,'Registru recepții'!$B$5:$B$504,0))="De suspendare a recepției",ISNUMBER(I680),I680-INDEX('Registru recepții'!$C$5:$C$504,MATCH(B680,'Registru recepții'!$B$5:$B$504,0))&gt;90),"Termenul de remediere depășește 90 de zile de la suspendare (HG 343/2017, art. 17). ",""))&amp;IF(F680="","Alege gravitatea. ","")&amp;IF(G680="","Scrie măsura de remediere. ","")&amp;IF(NOT(ISNUMBER(I680)),"Stabilește termenul de remediere. ","")&amp;IF(K680="Termen depășit","Termenul a trecut și defectul nu e remediat. ","")))</f>
        <v/>
      </c>
      <c r="M680" s="1" t="str">
        <f t="shared" si="21"/>
        <v/>
      </c>
    </row>
    <row r="681" spans="2:13" x14ac:dyDescent="0.2">
      <c r="B681" s="12"/>
      <c r="C681" s="13" t="str">
        <f>IF(B681="","",COUNTIF($B$5:B681,B681))</f>
        <v/>
      </c>
      <c r="D681" s="14"/>
      <c r="E681" s="14"/>
      <c r="F681" s="15"/>
      <c r="G681" s="14"/>
      <c r="H681" s="14"/>
      <c r="I681" s="16"/>
      <c r="J681" s="16"/>
      <c r="K681" s="13" t="str">
        <f t="shared" si="20"/>
        <v/>
      </c>
      <c r="L681" s="17" t="str">
        <f>IF(B681="","",TRIM(IF(ISNA(MATCH(B681,'Registru recepții'!$B$5:$B$504,0)),"PV inexistent în registru. ",IF(AND(INDEX('Registru recepții'!$D$5:$D$504,MATCH(B681,'Registru recepții'!$B$5:$B$504,0))="De suspendare a recepției",ISNUMBER(I681),I681-INDEX('Registru recepții'!$C$5:$C$504,MATCH(B681,'Registru recepții'!$B$5:$B$504,0))&gt;90),"Termenul de remediere depășește 90 de zile de la suspendare (HG 343/2017, art. 17). ",""))&amp;IF(F681="","Alege gravitatea. ","")&amp;IF(G681="","Scrie măsura de remediere. ","")&amp;IF(NOT(ISNUMBER(I681)),"Stabilește termenul de remediere. ","")&amp;IF(K681="Termen depășit","Termenul a trecut și defectul nu e remediat. ","")))</f>
        <v/>
      </c>
      <c r="M681" s="1" t="str">
        <f t="shared" si="21"/>
        <v/>
      </c>
    </row>
    <row r="682" spans="2:13" x14ac:dyDescent="0.2">
      <c r="B682" s="12"/>
      <c r="C682" s="13" t="str">
        <f>IF(B682="","",COUNTIF($B$5:B682,B682))</f>
        <v/>
      </c>
      <c r="D682" s="14"/>
      <c r="E682" s="14"/>
      <c r="F682" s="15"/>
      <c r="G682" s="14"/>
      <c r="H682" s="14"/>
      <c r="I682" s="16"/>
      <c r="J682" s="16"/>
      <c r="K682" s="13" t="str">
        <f t="shared" si="20"/>
        <v/>
      </c>
      <c r="L682" s="17" t="str">
        <f>IF(B682="","",TRIM(IF(ISNA(MATCH(B682,'Registru recepții'!$B$5:$B$504,0)),"PV inexistent în registru. ",IF(AND(INDEX('Registru recepții'!$D$5:$D$504,MATCH(B682,'Registru recepții'!$B$5:$B$504,0))="De suspendare a recepției",ISNUMBER(I682),I682-INDEX('Registru recepții'!$C$5:$C$504,MATCH(B682,'Registru recepții'!$B$5:$B$504,0))&gt;90),"Termenul de remediere depășește 90 de zile de la suspendare (HG 343/2017, art. 17). ",""))&amp;IF(F682="","Alege gravitatea. ","")&amp;IF(G682="","Scrie măsura de remediere. ","")&amp;IF(NOT(ISNUMBER(I682)),"Stabilește termenul de remediere. ","")&amp;IF(K682="Termen depășit","Termenul a trecut și defectul nu e remediat. ","")))</f>
        <v/>
      </c>
      <c r="M682" s="1" t="str">
        <f t="shared" si="21"/>
        <v/>
      </c>
    </row>
    <row r="683" spans="2:13" x14ac:dyDescent="0.2">
      <c r="B683" s="12"/>
      <c r="C683" s="13" t="str">
        <f>IF(B683="","",COUNTIF($B$5:B683,B683))</f>
        <v/>
      </c>
      <c r="D683" s="14"/>
      <c r="E683" s="14"/>
      <c r="F683" s="15"/>
      <c r="G683" s="14"/>
      <c r="H683" s="14"/>
      <c r="I683" s="16"/>
      <c r="J683" s="16"/>
      <c r="K683" s="13" t="str">
        <f t="shared" si="20"/>
        <v/>
      </c>
      <c r="L683" s="17" t="str">
        <f>IF(B683="","",TRIM(IF(ISNA(MATCH(B683,'Registru recepții'!$B$5:$B$504,0)),"PV inexistent în registru. ",IF(AND(INDEX('Registru recepții'!$D$5:$D$504,MATCH(B683,'Registru recepții'!$B$5:$B$504,0))="De suspendare a recepției",ISNUMBER(I683),I683-INDEX('Registru recepții'!$C$5:$C$504,MATCH(B683,'Registru recepții'!$B$5:$B$504,0))&gt;90),"Termenul de remediere depășește 90 de zile de la suspendare (HG 343/2017, art. 17). ",""))&amp;IF(F683="","Alege gravitatea. ","")&amp;IF(G683="","Scrie măsura de remediere. ","")&amp;IF(NOT(ISNUMBER(I683)),"Stabilește termenul de remediere. ","")&amp;IF(K683="Termen depășit","Termenul a trecut și defectul nu e remediat. ","")))</f>
        <v/>
      </c>
      <c r="M683" s="1" t="str">
        <f t="shared" si="21"/>
        <v/>
      </c>
    </row>
    <row r="684" spans="2:13" x14ac:dyDescent="0.2">
      <c r="B684" s="12"/>
      <c r="C684" s="13" t="str">
        <f>IF(B684="","",COUNTIF($B$5:B684,B684))</f>
        <v/>
      </c>
      <c r="D684" s="14"/>
      <c r="E684" s="14"/>
      <c r="F684" s="15"/>
      <c r="G684" s="14"/>
      <c r="H684" s="14"/>
      <c r="I684" s="16"/>
      <c r="J684" s="16"/>
      <c r="K684" s="13" t="str">
        <f t="shared" si="20"/>
        <v/>
      </c>
      <c r="L684" s="17" t="str">
        <f>IF(B684="","",TRIM(IF(ISNA(MATCH(B684,'Registru recepții'!$B$5:$B$504,0)),"PV inexistent în registru. ",IF(AND(INDEX('Registru recepții'!$D$5:$D$504,MATCH(B684,'Registru recepții'!$B$5:$B$504,0))="De suspendare a recepției",ISNUMBER(I684),I684-INDEX('Registru recepții'!$C$5:$C$504,MATCH(B684,'Registru recepții'!$B$5:$B$504,0))&gt;90),"Termenul de remediere depășește 90 de zile de la suspendare (HG 343/2017, art. 17). ",""))&amp;IF(F684="","Alege gravitatea. ","")&amp;IF(G684="","Scrie măsura de remediere. ","")&amp;IF(NOT(ISNUMBER(I684)),"Stabilește termenul de remediere. ","")&amp;IF(K684="Termen depășit","Termenul a trecut și defectul nu e remediat. ","")))</f>
        <v/>
      </c>
      <c r="M684" s="1" t="str">
        <f t="shared" si="21"/>
        <v/>
      </c>
    </row>
    <row r="685" spans="2:13" x14ac:dyDescent="0.2">
      <c r="B685" s="12"/>
      <c r="C685" s="13" t="str">
        <f>IF(B685="","",COUNTIF($B$5:B685,B685))</f>
        <v/>
      </c>
      <c r="D685" s="14"/>
      <c r="E685" s="14"/>
      <c r="F685" s="15"/>
      <c r="G685" s="14"/>
      <c r="H685" s="14"/>
      <c r="I685" s="16"/>
      <c r="J685" s="16"/>
      <c r="K685" s="13" t="str">
        <f t="shared" si="20"/>
        <v/>
      </c>
      <c r="L685" s="17" t="str">
        <f>IF(B685="","",TRIM(IF(ISNA(MATCH(B685,'Registru recepții'!$B$5:$B$504,0)),"PV inexistent în registru. ",IF(AND(INDEX('Registru recepții'!$D$5:$D$504,MATCH(B685,'Registru recepții'!$B$5:$B$504,0))="De suspendare a recepției",ISNUMBER(I685),I685-INDEX('Registru recepții'!$C$5:$C$504,MATCH(B685,'Registru recepții'!$B$5:$B$504,0))&gt;90),"Termenul de remediere depășește 90 de zile de la suspendare (HG 343/2017, art. 17). ",""))&amp;IF(F685="","Alege gravitatea. ","")&amp;IF(G685="","Scrie măsura de remediere. ","")&amp;IF(NOT(ISNUMBER(I685)),"Stabilește termenul de remediere. ","")&amp;IF(K685="Termen depășit","Termenul a trecut și defectul nu e remediat. ","")))</f>
        <v/>
      </c>
      <c r="M685" s="1" t="str">
        <f t="shared" si="21"/>
        <v/>
      </c>
    </row>
    <row r="686" spans="2:13" x14ac:dyDescent="0.2">
      <c r="B686" s="12"/>
      <c r="C686" s="13" t="str">
        <f>IF(B686="","",COUNTIF($B$5:B686,B686))</f>
        <v/>
      </c>
      <c r="D686" s="14"/>
      <c r="E686" s="14"/>
      <c r="F686" s="15"/>
      <c r="G686" s="14"/>
      <c r="H686" s="14"/>
      <c r="I686" s="16"/>
      <c r="J686" s="16"/>
      <c r="K686" s="13" t="str">
        <f t="shared" si="20"/>
        <v/>
      </c>
      <c r="L686" s="17" t="str">
        <f>IF(B686="","",TRIM(IF(ISNA(MATCH(B686,'Registru recepții'!$B$5:$B$504,0)),"PV inexistent în registru. ",IF(AND(INDEX('Registru recepții'!$D$5:$D$504,MATCH(B686,'Registru recepții'!$B$5:$B$504,0))="De suspendare a recepției",ISNUMBER(I686),I686-INDEX('Registru recepții'!$C$5:$C$504,MATCH(B686,'Registru recepții'!$B$5:$B$504,0))&gt;90),"Termenul de remediere depășește 90 de zile de la suspendare (HG 343/2017, art. 17). ",""))&amp;IF(F686="","Alege gravitatea. ","")&amp;IF(G686="","Scrie măsura de remediere. ","")&amp;IF(NOT(ISNUMBER(I686)),"Stabilește termenul de remediere. ","")&amp;IF(K686="Termen depășit","Termenul a trecut și defectul nu e remediat. ","")))</f>
        <v/>
      </c>
      <c r="M686" s="1" t="str">
        <f t="shared" si="21"/>
        <v/>
      </c>
    </row>
    <row r="687" spans="2:13" x14ac:dyDescent="0.2">
      <c r="B687" s="12"/>
      <c r="C687" s="13" t="str">
        <f>IF(B687="","",COUNTIF($B$5:B687,B687))</f>
        <v/>
      </c>
      <c r="D687" s="14"/>
      <c r="E687" s="14"/>
      <c r="F687" s="15"/>
      <c r="G687" s="14"/>
      <c r="H687" s="14"/>
      <c r="I687" s="16"/>
      <c r="J687" s="16"/>
      <c r="K687" s="13" t="str">
        <f t="shared" si="20"/>
        <v/>
      </c>
      <c r="L687" s="17" t="str">
        <f>IF(B687="","",TRIM(IF(ISNA(MATCH(B687,'Registru recepții'!$B$5:$B$504,0)),"PV inexistent în registru. ",IF(AND(INDEX('Registru recepții'!$D$5:$D$504,MATCH(B687,'Registru recepții'!$B$5:$B$504,0))="De suspendare a recepției",ISNUMBER(I687),I687-INDEX('Registru recepții'!$C$5:$C$504,MATCH(B687,'Registru recepții'!$B$5:$B$504,0))&gt;90),"Termenul de remediere depășește 90 de zile de la suspendare (HG 343/2017, art. 17). ",""))&amp;IF(F687="","Alege gravitatea. ","")&amp;IF(G687="","Scrie măsura de remediere. ","")&amp;IF(NOT(ISNUMBER(I687)),"Stabilește termenul de remediere. ","")&amp;IF(K687="Termen depășit","Termenul a trecut și defectul nu e remediat. ","")))</f>
        <v/>
      </c>
      <c r="M687" s="1" t="str">
        <f t="shared" si="21"/>
        <v/>
      </c>
    </row>
    <row r="688" spans="2:13" x14ac:dyDescent="0.2">
      <c r="B688" s="12"/>
      <c r="C688" s="13" t="str">
        <f>IF(B688="","",COUNTIF($B$5:B688,B688))</f>
        <v/>
      </c>
      <c r="D688" s="14"/>
      <c r="E688" s="14"/>
      <c r="F688" s="15"/>
      <c r="G688" s="14"/>
      <c r="H688" s="14"/>
      <c r="I688" s="16"/>
      <c r="J688" s="16"/>
      <c r="K688" s="13" t="str">
        <f t="shared" si="20"/>
        <v/>
      </c>
      <c r="L688" s="17" t="str">
        <f>IF(B688="","",TRIM(IF(ISNA(MATCH(B688,'Registru recepții'!$B$5:$B$504,0)),"PV inexistent în registru. ",IF(AND(INDEX('Registru recepții'!$D$5:$D$504,MATCH(B688,'Registru recepții'!$B$5:$B$504,0))="De suspendare a recepției",ISNUMBER(I688),I688-INDEX('Registru recepții'!$C$5:$C$504,MATCH(B688,'Registru recepții'!$B$5:$B$504,0))&gt;90),"Termenul de remediere depășește 90 de zile de la suspendare (HG 343/2017, art. 17). ",""))&amp;IF(F688="","Alege gravitatea. ","")&amp;IF(G688="","Scrie măsura de remediere. ","")&amp;IF(NOT(ISNUMBER(I688)),"Stabilește termenul de remediere. ","")&amp;IF(K688="Termen depășit","Termenul a trecut și defectul nu e remediat. ","")))</f>
        <v/>
      </c>
      <c r="M688" s="1" t="str">
        <f t="shared" si="21"/>
        <v/>
      </c>
    </row>
    <row r="689" spans="2:13" x14ac:dyDescent="0.2">
      <c r="B689" s="12"/>
      <c r="C689" s="13" t="str">
        <f>IF(B689="","",COUNTIF($B$5:B689,B689))</f>
        <v/>
      </c>
      <c r="D689" s="14"/>
      <c r="E689" s="14"/>
      <c r="F689" s="15"/>
      <c r="G689" s="14"/>
      <c r="H689" s="14"/>
      <c r="I689" s="16"/>
      <c r="J689" s="16"/>
      <c r="K689" s="13" t="str">
        <f t="shared" si="20"/>
        <v/>
      </c>
      <c r="L689" s="17" t="str">
        <f>IF(B689="","",TRIM(IF(ISNA(MATCH(B689,'Registru recepții'!$B$5:$B$504,0)),"PV inexistent în registru. ",IF(AND(INDEX('Registru recepții'!$D$5:$D$504,MATCH(B689,'Registru recepții'!$B$5:$B$504,0))="De suspendare a recepției",ISNUMBER(I689),I689-INDEX('Registru recepții'!$C$5:$C$504,MATCH(B689,'Registru recepții'!$B$5:$B$504,0))&gt;90),"Termenul de remediere depășește 90 de zile de la suspendare (HG 343/2017, art. 17). ",""))&amp;IF(F689="","Alege gravitatea. ","")&amp;IF(G689="","Scrie măsura de remediere. ","")&amp;IF(NOT(ISNUMBER(I689)),"Stabilește termenul de remediere. ","")&amp;IF(K689="Termen depășit","Termenul a trecut și defectul nu e remediat. ","")))</f>
        <v/>
      </c>
      <c r="M689" s="1" t="str">
        <f t="shared" si="21"/>
        <v/>
      </c>
    </row>
    <row r="690" spans="2:13" x14ac:dyDescent="0.2">
      <c r="B690" s="12"/>
      <c r="C690" s="13" t="str">
        <f>IF(B690="","",COUNTIF($B$5:B690,B690))</f>
        <v/>
      </c>
      <c r="D690" s="14"/>
      <c r="E690" s="14"/>
      <c r="F690" s="15"/>
      <c r="G690" s="14"/>
      <c r="H690" s="14"/>
      <c r="I690" s="16"/>
      <c r="J690" s="16"/>
      <c r="K690" s="13" t="str">
        <f t="shared" si="20"/>
        <v/>
      </c>
      <c r="L690" s="17" t="str">
        <f>IF(B690="","",TRIM(IF(ISNA(MATCH(B690,'Registru recepții'!$B$5:$B$504,0)),"PV inexistent în registru. ",IF(AND(INDEX('Registru recepții'!$D$5:$D$504,MATCH(B690,'Registru recepții'!$B$5:$B$504,0))="De suspendare a recepției",ISNUMBER(I690),I690-INDEX('Registru recepții'!$C$5:$C$504,MATCH(B690,'Registru recepții'!$B$5:$B$504,0))&gt;90),"Termenul de remediere depășește 90 de zile de la suspendare (HG 343/2017, art. 17). ",""))&amp;IF(F690="","Alege gravitatea. ","")&amp;IF(G690="","Scrie măsura de remediere. ","")&amp;IF(NOT(ISNUMBER(I690)),"Stabilește termenul de remediere. ","")&amp;IF(K690="Termen depășit","Termenul a trecut și defectul nu e remediat. ","")))</f>
        <v/>
      </c>
      <c r="M690" s="1" t="str">
        <f t="shared" si="21"/>
        <v/>
      </c>
    </row>
    <row r="691" spans="2:13" x14ac:dyDescent="0.2">
      <c r="B691" s="12"/>
      <c r="C691" s="13" t="str">
        <f>IF(B691="","",COUNTIF($B$5:B691,B691))</f>
        <v/>
      </c>
      <c r="D691" s="14"/>
      <c r="E691" s="14"/>
      <c r="F691" s="15"/>
      <c r="G691" s="14"/>
      <c r="H691" s="14"/>
      <c r="I691" s="16"/>
      <c r="J691" s="16"/>
      <c r="K691" s="13" t="str">
        <f t="shared" si="20"/>
        <v/>
      </c>
      <c r="L691" s="17" t="str">
        <f>IF(B691="","",TRIM(IF(ISNA(MATCH(B691,'Registru recepții'!$B$5:$B$504,0)),"PV inexistent în registru. ",IF(AND(INDEX('Registru recepții'!$D$5:$D$504,MATCH(B691,'Registru recepții'!$B$5:$B$504,0))="De suspendare a recepției",ISNUMBER(I691),I691-INDEX('Registru recepții'!$C$5:$C$504,MATCH(B691,'Registru recepții'!$B$5:$B$504,0))&gt;90),"Termenul de remediere depășește 90 de zile de la suspendare (HG 343/2017, art. 17). ",""))&amp;IF(F691="","Alege gravitatea. ","")&amp;IF(G691="","Scrie măsura de remediere. ","")&amp;IF(NOT(ISNUMBER(I691)),"Stabilește termenul de remediere. ","")&amp;IF(K691="Termen depășit","Termenul a trecut și defectul nu e remediat. ","")))</f>
        <v/>
      </c>
      <c r="M691" s="1" t="str">
        <f t="shared" si="21"/>
        <v/>
      </c>
    </row>
    <row r="692" spans="2:13" x14ac:dyDescent="0.2">
      <c r="B692" s="12"/>
      <c r="C692" s="13" t="str">
        <f>IF(B692="","",COUNTIF($B$5:B692,B692))</f>
        <v/>
      </c>
      <c r="D692" s="14"/>
      <c r="E692" s="14"/>
      <c r="F692" s="15"/>
      <c r="G692" s="14"/>
      <c r="H692" s="14"/>
      <c r="I692" s="16"/>
      <c r="J692" s="16"/>
      <c r="K692" s="13" t="str">
        <f t="shared" si="20"/>
        <v/>
      </c>
      <c r="L692" s="17" t="str">
        <f>IF(B692="","",TRIM(IF(ISNA(MATCH(B692,'Registru recepții'!$B$5:$B$504,0)),"PV inexistent în registru. ",IF(AND(INDEX('Registru recepții'!$D$5:$D$504,MATCH(B692,'Registru recepții'!$B$5:$B$504,0))="De suspendare a recepției",ISNUMBER(I692),I692-INDEX('Registru recepții'!$C$5:$C$504,MATCH(B692,'Registru recepții'!$B$5:$B$504,0))&gt;90),"Termenul de remediere depășește 90 de zile de la suspendare (HG 343/2017, art. 17). ",""))&amp;IF(F692="","Alege gravitatea. ","")&amp;IF(G692="","Scrie măsura de remediere. ","")&amp;IF(NOT(ISNUMBER(I692)),"Stabilește termenul de remediere. ","")&amp;IF(K692="Termen depășit","Termenul a trecut și defectul nu e remediat. ","")))</f>
        <v/>
      </c>
      <c r="M692" s="1" t="str">
        <f t="shared" si="21"/>
        <v/>
      </c>
    </row>
    <row r="693" spans="2:13" x14ac:dyDescent="0.2">
      <c r="B693" s="12"/>
      <c r="C693" s="13" t="str">
        <f>IF(B693="","",COUNTIF($B$5:B693,B693))</f>
        <v/>
      </c>
      <c r="D693" s="14"/>
      <c r="E693" s="14"/>
      <c r="F693" s="15"/>
      <c r="G693" s="14"/>
      <c r="H693" s="14"/>
      <c r="I693" s="16"/>
      <c r="J693" s="16"/>
      <c r="K693" s="13" t="str">
        <f t="shared" si="20"/>
        <v/>
      </c>
      <c r="L693" s="17" t="str">
        <f>IF(B693="","",TRIM(IF(ISNA(MATCH(B693,'Registru recepții'!$B$5:$B$504,0)),"PV inexistent în registru. ",IF(AND(INDEX('Registru recepții'!$D$5:$D$504,MATCH(B693,'Registru recepții'!$B$5:$B$504,0))="De suspendare a recepției",ISNUMBER(I693),I693-INDEX('Registru recepții'!$C$5:$C$504,MATCH(B693,'Registru recepții'!$B$5:$B$504,0))&gt;90),"Termenul de remediere depășește 90 de zile de la suspendare (HG 343/2017, art. 17). ",""))&amp;IF(F693="","Alege gravitatea. ","")&amp;IF(G693="","Scrie măsura de remediere. ","")&amp;IF(NOT(ISNUMBER(I693)),"Stabilește termenul de remediere. ","")&amp;IF(K693="Termen depășit","Termenul a trecut și defectul nu e remediat. ","")))</f>
        <v/>
      </c>
      <c r="M693" s="1" t="str">
        <f t="shared" si="21"/>
        <v/>
      </c>
    </row>
    <row r="694" spans="2:13" x14ac:dyDescent="0.2">
      <c r="B694" s="12"/>
      <c r="C694" s="13" t="str">
        <f>IF(B694="","",COUNTIF($B$5:B694,B694))</f>
        <v/>
      </c>
      <c r="D694" s="14"/>
      <c r="E694" s="14"/>
      <c r="F694" s="15"/>
      <c r="G694" s="14"/>
      <c r="H694" s="14"/>
      <c r="I694" s="16"/>
      <c r="J694" s="16"/>
      <c r="K694" s="13" t="str">
        <f t="shared" si="20"/>
        <v/>
      </c>
      <c r="L694" s="17" t="str">
        <f>IF(B694="","",TRIM(IF(ISNA(MATCH(B694,'Registru recepții'!$B$5:$B$504,0)),"PV inexistent în registru. ",IF(AND(INDEX('Registru recepții'!$D$5:$D$504,MATCH(B694,'Registru recepții'!$B$5:$B$504,0))="De suspendare a recepției",ISNUMBER(I694),I694-INDEX('Registru recepții'!$C$5:$C$504,MATCH(B694,'Registru recepții'!$B$5:$B$504,0))&gt;90),"Termenul de remediere depășește 90 de zile de la suspendare (HG 343/2017, art. 17). ",""))&amp;IF(F694="","Alege gravitatea. ","")&amp;IF(G694="","Scrie măsura de remediere. ","")&amp;IF(NOT(ISNUMBER(I694)),"Stabilește termenul de remediere. ","")&amp;IF(K694="Termen depășit","Termenul a trecut și defectul nu e remediat. ","")))</f>
        <v/>
      </c>
      <c r="M694" s="1" t="str">
        <f t="shared" si="21"/>
        <v/>
      </c>
    </row>
    <row r="695" spans="2:13" x14ac:dyDescent="0.2">
      <c r="B695" s="12"/>
      <c r="C695" s="13" t="str">
        <f>IF(B695="","",COUNTIF($B$5:B695,B695))</f>
        <v/>
      </c>
      <c r="D695" s="14"/>
      <c r="E695" s="14"/>
      <c r="F695" s="15"/>
      <c r="G695" s="14"/>
      <c r="H695" s="14"/>
      <c r="I695" s="16"/>
      <c r="J695" s="16"/>
      <c r="K695" s="13" t="str">
        <f t="shared" si="20"/>
        <v/>
      </c>
      <c r="L695" s="17" t="str">
        <f>IF(B695="","",TRIM(IF(ISNA(MATCH(B695,'Registru recepții'!$B$5:$B$504,0)),"PV inexistent în registru. ",IF(AND(INDEX('Registru recepții'!$D$5:$D$504,MATCH(B695,'Registru recepții'!$B$5:$B$504,0))="De suspendare a recepției",ISNUMBER(I695),I695-INDEX('Registru recepții'!$C$5:$C$504,MATCH(B695,'Registru recepții'!$B$5:$B$504,0))&gt;90),"Termenul de remediere depășește 90 de zile de la suspendare (HG 343/2017, art. 17). ",""))&amp;IF(F695="","Alege gravitatea. ","")&amp;IF(G695="","Scrie măsura de remediere. ","")&amp;IF(NOT(ISNUMBER(I695)),"Stabilește termenul de remediere. ","")&amp;IF(K695="Termen depășit","Termenul a trecut și defectul nu e remediat. ","")))</f>
        <v/>
      </c>
      <c r="M695" s="1" t="str">
        <f t="shared" si="21"/>
        <v/>
      </c>
    </row>
    <row r="696" spans="2:13" x14ac:dyDescent="0.2">
      <c r="B696" s="12"/>
      <c r="C696" s="13" t="str">
        <f>IF(B696="","",COUNTIF($B$5:B696,B696))</f>
        <v/>
      </c>
      <c r="D696" s="14"/>
      <c r="E696" s="14"/>
      <c r="F696" s="15"/>
      <c r="G696" s="14"/>
      <c r="H696" s="14"/>
      <c r="I696" s="16"/>
      <c r="J696" s="16"/>
      <c r="K696" s="13" t="str">
        <f t="shared" si="20"/>
        <v/>
      </c>
      <c r="L696" s="17" t="str">
        <f>IF(B696="","",TRIM(IF(ISNA(MATCH(B696,'Registru recepții'!$B$5:$B$504,0)),"PV inexistent în registru. ",IF(AND(INDEX('Registru recepții'!$D$5:$D$504,MATCH(B696,'Registru recepții'!$B$5:$B$504,0))="De suspendare a recepției",ISNUMBER(I696),I696-INDEX('Registru recepții'!$C$5:$C$504,MATCH(B696,'Registru recepții'!$B$5:$B$504,0))&gt;90),"Termenul de remediere depășește 90 de zile de la suspendare (HG 343/2017, art. 17). ",""))&amp;IF(F696="","Alege gravitatea. ","")&amp;IF(G696="","Scrie măsura de remediere. ","")&amp;IF(NOT(ISNUMBER(I696)),"Stabilește termenul de remediere. ","")&amp;IF(K696="Termen depășit","Termenul a trecut și defectul nu e remediat. ","")))</f>
        <v/>
      </c>
      <c r="M696" s="1" t="str">
        <f t="shared" si="21"/>
        <v/>
      </c>
    </row>
    <row r="697" spans="2:13" x14ac:dyDescent="0.2">
      <c r="B697" s="12"/>
      <c r="C697" s="13" t="str">
        <f>IF(B697="","",COUNTIF($B$5:B697,B697))</f>
        <v/>
      </c>
      <c r="D697" s="14"/>
      <c r="E697" s="14"/>
      <c r="F697" s="15"/>
      <c r="G697" s="14"/>
      <c r="H697" s="14"/>
      <c r="I697" s="16"/>
      <c r="J697" s="16"/>
      <c r="K697" s="13" t="str">
        <f t="shared" si="20"/>
        <v/>
      </c>
      <c r="L697" s="17" t="str">
        <f>IF(B697="","",TRIM(IF(ISNA(MATCH(B697,'Registru recepții'!$B$5:$B$504,0)),"PV inexistent în registru. ",IF(AND(INDEX('Registru recepții'!$D$5:$D$504,MATCH(B697,'Registru recepții'!$B$5:$B$504,0))="De suspendare a recepției",ISNUMBER(I697),I697-INDEX('Registru recepții'!$C$5:$C$504,MATCH(B697,'Registru recepții'!$B$5:$B$504,0))&gt;90),"Termenul de remediere depășește 90 de zile de la suspendare (HG 343/2017, art. 17). ",""))&amp;IF(F697="","Alege gravitatea. ","")&amp;IF(G697="","Scrie măsura de remediere. ","")&amp;IF(NOT(ISNUMBER(I697)),"Stabilește termenul de remediere. ","")&amp;IF(K697="Termen depășit","Termenul a trecut și defectul nu e remediat. ","")))</f>
        <v/>
      </c>
      <c r="M697" s="1" t="str">
        <f t="shared" si="21"/>
        <v/>
      </c>
    </row>
    <row r="698" spans="2:13" x14ac:dyDescent="0.2">
      <c r="B698" s="12"/>
      <c r="C698" s="13" t="str">
        <f>IF(B698="","",COUNTIF($B$5:B698,B698))</f>
        <v/>
      </c>
      <c r="D698" s="14"/>
      <c r="E698" s="14"/>
      <c r="F698" s="15"/>
      <c r="G698" s="14"/>
      <c r="H698" s="14"/>
      <c r="I698" s="16"/>
      <c r="J698" s="16"/>
      <c r="K698" s="13" t="str">
        <f t="shared" si="20"/>
        <v/>
      </c>
      <c r="L698" s="17" t="str">
        <f>IF(B698="","",TRIM(IF(ISNA(MATCH(B698,'Registru recepții'!$B$5:$B$504,0)),"PV inexistent în registru. ",IF(AND(INDEX('Registru recepții'!$D$5:$D$504,MATCH(B698,'Registru recepții'!$B$5:$B$504,0))="De suspendare a recepției",ISNUMBER(I698),I698-INDEX('Registru recepții'!$C$5:$C$504,MATCH(B698,'Registru recepții'!$B$5:$B$504,0))&gt;90),"Termenul de remediere depășește 90 de zile de la suspendare (HG 343/2017, art. 17). ",""))&amp;IF(F698="","Alege gravitatea. ","")&amp;IF(G698="","Scrie măsura de remediere. ","")&amp;IF(NOT(ISNUMBER(I698)),"Stabilește termenul de remediere. ","")&amp;IF(K698="Termen depășit","Termenul a trecut și defectul nu e remediat. ","")))</f>
        <v/>
      </c>
      <c r="M698" s="1" t="str">
        <f t="shared" si="21"/>
        <v/>
      </c>
    </row>
    <row r="699" spans="2:13" x14ac:dyDescent="0.2">
      <c r="B699" s="12"/>
      <c r="C699" s="13" t="str">
        <f>IF(B699="","",COUNTIF($B$5:B699,B699))</f>
        <v/>
      </c>
      <c r="D699" s="14"/>
      <c r="E699" s="14"/>
      <c r="F699" s="15"/>
      <c r="G699" s="14"/>
      <c r="H699" s="14"/>
      <c r="I699" s="16"/>
      <c r="J699" s="16"/>
      <c r="K699" s="13" t="str">
        <f t="shared" si="20"/>
        <v/>
      </c>
      <c r="L699" s="17" t="str">
        <f>IF(B699="","",TRIM(IF(ISNA(MATCH(B699,'Registru recepții'!$B$5:$B$504,0)),"PV inexistent în registru. ",IF(AND(INDEX('Registru recepții'!$D$5:$D$504,MATCH(B699,'Registru recepții'!$B$5:$B$504,0))="De suspendare a recepției",ISNUMBER(I699),I699-INDEX('Registru recepții'!$C$5:$C$504,MATCH(B699,'Registru recepții'!$B$5:$B$504,0))&gt;90),"Termenul de remediere depășește 90 de zile de la suspendare (HG 343/2017, art. 17). ",""))&amp;IF(F699="","Alege gravitatea. ","")&amp;IF(G699="","Scrie măsura de remediere. ","")&amp;IF(NOT(ISNUMBER(I699)),"Stabilește termenul de remediere. ","")&amp;IF(K699="Termen depășit","Termenul a trecut și defectul nu e remediat. ","")))</f>
        <v/>
      </c>
      <c r="M699" s="1" t="str">
        <f t="shared" si="21"/>
        <v/>
      </c>
    </row>
    <row r="700" spans="2:13" x14ac:dyDescent="0.2">
      <c r="B700" s="12"/>
      <c r="C700" s="13" t="str">
        <f>IF(B700="","",COUNTIF($B$5:B700,B700))</f>
        <v/>
      </c>
      <c r="D700" s="14"/>
      <c r="E700" s="14"/>
      <c r="F700" s="15"/>
      <c r="G700" s="14"/>
      <c r="H700" s="14"/>
      <c r="I700" s="16"/>
      <c r="J700" s="16"/>
      <c r="K700" s="13" t="str">
        <f t="shared" si="20"/>
        <v/>
      </c>
      <c r="L700" s="17" t="str">
        <f>IF(B700="","",TRIM(IF(ISNA(MATCH(B700,'Registru recepții'!$B$5:$B$504,0)),"PV inexistent în registru. ",IF(AND(INDEX('Registru recepții'!$D$5:$D$504,MATCH(B700,'Registru recepții'!$B$5:$B$504,0))="De suspendare a recepției",ISNUMBER(I700),I700-INDEX('Registru recepții'!$C$5:$C$504,MATCH(B700,'Registru recepții'!$B$5:$B$504,0))&gt;90),"Termenul de remediere depășește 90 de zile de la suspendare (HG 343/2017, art. 17). ",""))&amp;IF(F700="","Alege gravitatea. ","")&amp;IF(G700="","Scrie măsura de remediere. ","")&amp;IF(NOT(ISNUMBER(I700)),"Stabilește termenul de remediere. ","")&amp;IF(K700="Termen depășit","Termenul a trecut și defectul nu e remediat. ","")))</f>
        <v/>
      </c>
      <c r="M700" s="1" t="str">
        <f t="shared" si="21"/>
        <v/>
      </c>
    </row>
    <row r="701" spans="2:13" x14ac:dyDescent="0.2">
      <c r="B701" s="12"/>
      <c r="C701" s="13" t="str">
        <f>IF(B701="","",COUNTIF($B$5:B701,B701))</f>
        <v/>
      </c>
      <c r="D701" s="14"/>
      <c r="E701" s="14"/>
      <c r="F701" s="15"/>
      <c r="G701" s="14"/>
      <c r="H701" s="14"/>
      <c r="I701" s="16"/>
      <c r="J701" s="16"/>
      <c r="K701" s="13" t="str">
        <f t="shared" si="20"/>
        <v/>
      </c>
      <c r="L701" s="17" t="str">
        <f>IF(B701="","",TRIM(IF(ISNA(MATCH(B701,'Registru recepții'!$B$5:$B$504,0)),"PV inexistent în registru. ",IF(AND(INDEX('Registru recepții'!$D$5:$D$504,MATCH(B701,'Registru recepții'!$B$5:$B$504,0))="De suspendare a recepției",ISNUMBER(I701),I701-INDEX('Registru recepții'!$C$5:$C$504,MATCH(B701,'Registru recepții'!$B$5:$B$504,0))&gt;90),"Termenul de remediere depășește 90 de zile de la suspendare (HG 343/2017, art. 17). ",""))&amp;IF(F701="","Alege gravitatea. ","")&amp;IF(G701="","Scrie măsura de remediere. ","")&amp;IF(NOT(ISNUMBER(I701)),"Stabilește termenul de remediere. ","")&amp;IF(K701="Termen depășit","Termenul a trecut și defectul nu e remediat. ","")))</f>
        <v/>
      </c>
      <c r="M701" s="1" t="str">
        <f t="shared" si="21"/>
        <v/>
      </c>
    </row>
    <row r="702" spans="2:13" x14ac:dyDescent="0.2">
      <c r="B702" s="12"/>
      <c r="C702" s="13" t="str">
        <f>IF(B702="","",COUNTIF($B$5:B702,B702))</f>
        <v/>
      </c>
      <c r="D702" s="14"/>
      <c r="E702" s="14"/>
      <c r="F702" s="15"/>
      <c r="G702" s="14"/>
      <c r="H702" s="14"/>
      <c r="I702" s="16"/>
      <c r="J702" s="16"/>
      <c r="K702" s="13" t="str">
        <f t="shared" si="20"/>
        <v/>
      </c>
      <c r="L702" s="17" t="str">
        <f>IF(B702="","",TRIM(IF(ISNA(MATCH(B702,'Registru recepții'!$B$5:$B$504,0)),"PV inexistent în registru. ",IF(AND(INDEX('Registru recepții'!$D$5:$D$504,MATCH(B702,'Registru recepții'!$B$5:$B$504,0))="De suspendare a recepției",ISNUMBER(I702),I702-INDEX('Registru recepții'!$C$5:$C$504,MATCH(B702,'Registru recepții'!$B$5:$B$504,0))&gt;90),"Termenul de remediere depășește 90 de zile de la suspendare (HG 343/2017, art. 17). ",""))&amp;IF(F702="","Alege gravitatea. ","")&amp;IF(G702="","Scrie măsura de remediere. ","")&amp;IF(NOT(ISNUMBER(I702)),"Stabilește termenul de remediere. ","")&amp;IF(K702="Termen depășit","Termenul a trecut și defectul nu e remediat. ","")))</f>
        <v/>
      </c>
      <c r="M702" s="1" t="str">
        <f t="shared" si="21"/>
        <v/>
      </c>
    </row>
    <row r="703" spans="2:13" x14ac:dyDescent="0.2">
      <c r="B703" s="12"/>
      <c r="C703" s="13" t="str">
        <f>IF(B703="","",COUNTIF($B$5:B703,B703))</f>
        <v/>
      </c>
      <c r="D703" s="14"/>
      <c r="E703" s="14"/>
      <c r="F703" s="15"/>
      <c r="G703" s="14"/>
      <c r="H703" s="14"/>
      <c r="I703" s="16"/>
      <c r="J703" s="16"/>
      <c r="K703" s="13" t="str">
        <f t="shared" si="20"/>
        <v/>
      </c>
      <c r="L703" s="17" t="str">
        <f>IF(B703="","",TRIM(IF(ISNA(MATCH(B703,'Registru recepții'!$B$5:$B$504,0)),"PV inexistent în registru. ",IF(AND(INDEX('Registru recepții'!$D$5:$D$504,MATCH(B703,'Registru recepții'!$B$5:$B$504,0))="De suspendare a recepției",ISNUMBER(I703),I703-INDEX('Registru recepții'!$C$5:$C$504,MATCH(B703,'Registru recepții'!$B$5:$B$504,0))&gt;90),"Termenul de remediere depășește 90 de zile de la suspendare (HG 343/2017, art. 17). ",""))&amp;IF(F703="","Alege gravitatea. ","")&amp;IF(G703="","Scrie măsura de remediere. ","")&amp;IF(NOT(ISNUMBER(I703)),"Stabilește termenul de remediere. ","")&amp;IF(K703="Termen depășit","Termenul a trecut și defectul nu e remediat. ","")))</f>
        <v/>
      </c>
      <c r="M703" s="1" t="str">
        <f t="shared" si="21"/>
        <v/>
      </c>
    </row>
    <row r="704" spans="2:13" x14ac:dyDescent="0.2">
      <c r="B704" s="12"/>
      <c r="C704" s="13" t="str">
        <f>IF(B704="","",COUNTIF($B$5:B704,B704))</f>
        <v/>
      </c>
      <c r="D704" s="14"/>
      <c r="E704" s="14"/>
      <c r="F704" s="15"/>
      <c r="G704" s="14"/>
      <c r="H704" s="14"/>
      <c r="I704" s="16"/>
      <c r="J704" s="16"/>
      <c r="K704" s="13" t="str">
        <f t="shared" si="20"/>
        <v/>
      </c>
      <c r="L704" s="17" t="str">
        <f>IF(B704="","",TRIM(IF(ISNA(MATCH(B704,'Registru recepții'!$B$5:$B$504,0)),"PV inexistent în registru. ",IF(AND(INDEX('Registru recepții'!$D$5:$D$504,MATCH(B704,'Registru recepții'!$B$5:$B$504,0))="De suspendare a recepției",ISNUMBER(I704),I704-INDEX('Registru recepții'!$C$5:$C$504,MATCH(B704,'Registru recepții'!$B$5:$B$504,0))&gt;90),"Termenul de remediere depășește 90 de zile de la suspendare (HG 343/2017, art. 17). ",""))&amp;IF(F704="","Alege gravitatea. ","")&amp;IF(G704="","Scrie măsura de remediere. ","")&amp;IF(NOT(ISNUMBER(I704)),"Stabilește termenul de remediere. ","")&amp;IF(K704="Termen depășit","Termenul a trecut și defectul nu e remediat. ","")))</f>
        <v/>
      </c>
      <c r="M704" s="1" t="str">
        <f t="shared" si="21"/>
        <v/>
      </c>
    </row>
    <row r="705" spans="2:13" x14ac:dyDescent="0.2">
      <c r="B705" s="12"/>
      <c r="C705" s="13" t="str">
        <f>IF(B705="","",COUNTIF($B$5:B705,B705))</f>
        <v/>
      </c>
      <c r="D705" s="14"/>
      <c r="E705" s="14"/>
      <c r="F705" s="15"/>
      <c r="G705" s="14"/>
      <c r="H705" s="14"/>
      <c r="I705" s="16"/>
      <c r="J705" s="16"/>
      <c r="K705" s="13" t="str">
        <f t="shared" si="20"/>
        <v/>
      </c>
      <c r="L705" s="17" t="str">
        <f>IF(B705="","",TRIM(IF(ISNA(MATCH(B705,'Registru recepții'!$B$5:$B$504,0)),"PV inexistent în registru. ",IF(AND(INDEX('Registru recepții'!$D$5:$D$504,MATCH(B705,'Registru recepții'!$B$5:$B$504,0))="De suspendare a recepției",ISNUMBER(I705),I705-INDEX('Registru recepții'!$C$5:$C$504,MATCH(B705,'Registru recepții'!$B$5:$B$504,0))&gt;90),"Termenul de remediere depășește 90 de zile de la suspendare (HG 343/2017, art. 17). ",""))&amp;IF(F705="","Alege gravitatea. ","")&amp;IF(G705="","Scrie măsura de remediere. ","")&amp;IF(NOT(ISNUMBER(I705)),"Stabilește termenul de remediere. ","")&amp;IF(K705="Termen depășit","Termenul a trecut și defectul nu e remediat. ","")))</f>
        <v/>
      </c>
      <c r="M705" s="1" t="str">
        <f t="shared" si="21"/>
        <v/>
      </c>
    </row>
    <row r="706" spans="2:13" x14ac:dyDescent="0.2">
      <c r="B706" s="12"/>
      <c r="C706" s="13" t="str">
        <f>IF(B706="","",COUNTIF($B$5:B706,B706))</f>
        <v/>
      </c>
      <c r="D706" s="14"/>
      <c r="E706" s="14"/>
      <c r="F706" s="15"/>
      <c r="G706" s="14"/>
      <c r="H706" s="14"/>
      <c r="I706" s="16"/>
      <c r="J706" s="16"/>
      <c r="K706" s="13" t="str">
        <f t="shared" si="20"/>
        <v/>
      </c>
      <c r="L706" s="17" t="str">
        <f>IF(B706="","",TRIM(IF(ISNA(MATCH(B706,'Registru recepții'!$B$5:$B$504,0)),"PV inexistent în registru. ",IF(AND(INDEX('Registru recepții'!$D$5:$D$504,MATCH(B706,'Registru recepții'!$B$5:$B$504,0))="De suspendare a recepției",ISNUMBER(I706),I706-INDEX('Registru recepții'!$C$5:$C$504,MATCH(B706,'Registru recepții'!$B$5:$B$504,0))&gt;90),"Termenul de remediere depășește 90 de zile de la suspendare (HG 343/2017, art. 17). ",""))&amp;IF(F706="","Alege gravitatea. ","")&amp;IF(G706="","Scrie măsura de remediere. ","")&amp;IF(NOT(ISNUMBER(I706)),"Stabilește termenul de remediere. ","")&amp;IF(K706="Termen depășit","Termenul a trecut și defectul nu e remediat. ","")))</f>
        <v/>
      </c>
      <c r="M706" s="1" t="str">
        <f t="shared" si="21"/>
        <v/>
      </c>
    </row>
    <row r="707" spans="2:13" x14ac:dyDescent="0.2">
      <c r="B707" s="12"/>
      <c r="C707" s="13" t="str">
        <f>IF(B707="","",COUNTIF($B$5:B707,B707))</f>
        <v/>
      </c>
      <c r="D707" s="14"/>
      <c r="E707" s="14"/>
      <c r="F707" s="15"/>
      <c r="G707" s="14"/>
      <c r="H707" s="14"/>
      <c r="I707" s="16"/>
      <c r="J707" s="16"/>
      <c r="K707" s="13" t="str">
        <f t="shared" si="20"/>
        <v/>
      </c>
      <c r="L707" s="17" t="str">
        <f>IF(B707="","",TRIM(IF(ISNA(MATCH(B707,'Registru recepții'!$B$5:$B$504,0)),"PV inexistent în registru. ",IF(AND(INDEX('Registru recepții'!$D$5:$D$504,MATCH(B707,'Registru recepții'!$B$5:$B$504,0))="De suspendare a recepției",ISNUMBER(I707),I707-INDEX('Registru recepții'!$C$5:$C$504,MATCH(B707,'Registru recepții'!$B$5:$B$504,0))&gt;90),"Termenul de remediere depășește 90 de zile de la suspendare (HG 343/2017, art. 17). ",""))&amp;IF(F707="","Alege gravitatea. ","")&amp;IF(G707="","Scrie măsura de remediere. ","")&amp;IF(NOT(ISNUMBER(I707)),"Stabilește termenul de remediere. ","")&amp;IF(K707="Termen depășit","Termenul a trecut și defectul nu e remediat. ","")))</f>
        <v/>
      </c>
      <c r="M707" s="1" t="str">
        <f t="shared" si="21"/>
        <v/>
      </c>
    </row>
    <row r="708" spans="2:13" x14ac:dyDescent="0.2">
      <c r="B708" s="12"/>
      <c r="C708" s="13" t="str">
        <f>IF(B708="","",COUNTIF($B$5:B708,B708))</f>
        <v/>
      </c>
      <c r="D708" s="14"/>
      <c r="E708" s="14"/>
      <c r="F708" s="15"/>
      <c r="G708" s="14"/>
      <c r="H708" s="14"/>
      <c r="I708" s="16"/>
      <c r="J708" s="16"/>
      <c r="K708" s="13" t="str">
        <f t="shared" si="20"/>
        <v/>
      </c>
      <c r="L708" s="17" t="str">
        <f>IF(B708="","",TRIM(IF(ISNA(MATCH(B708,'Registru recepții'!$B$5:$B$504,0)),"PV inexistent în registru. ",IF(AND(INDEX('Registru recepții'!$D$5:$D$504,MATCH(B708,'Registru recepții'!$B$5:$B$504,0))="De suspendare a recepției",ISNUMBER(I708),I708-INDEX('Registru recepții'!$C$5:$C$504,MATCH(B708,'Registru recepții'!$B$5:$B$504,0))&gt;90),"Termenul de remediere depășește 90 de zile de la suspendare (HG 343/2017, art. 17). ",""))&amp;IF(F708="","Alege gravitatea. ","")&amp;IF(G708="","Scrie măsura de remediere. ","")&amp;IF(NOT(ISNUMBER(I708)),"Stabilește termenul de remediere. ","")&amp;IF(K708="Termen depășit","Termenul a trecut și defectul nu e remediat. ","")))</f>
        <v/>
      </c>
      <c r="M708" s="1" t="str">
        <f t="shared" si="21"/>
        <v/>
      </c>
    </row>
    <row r="709" spans="2:13" x14ac:dyDescent="0.2">
      <c r="B709" s="12"/>
      <c r="C709" s="13" t="str">
        <f>IF(B709="","",COUNTIF($B$5:B709,B709))</f>
        <v/>
      </c>
      <c r="D709" s="14"/>
      <c r="E709" s="14"/>
      <c r="F709" s="15"/>
      <c r="G709" s="14"/>
      <c r="H709" s="14"/>
      <c r="I709" s="16"/>
      <c r="J709" s="16"/>
      <c r="K709" s="13" t="str">
        <f t="shared" ref="K709:K772" si="22">IF(B709="","",IF(ISNUMBER(J709),"Remediat",IF(AND(ISNUMBER(I709),Azi&gt;I709),"Termen depășit","Deschis")))</f>
        <v/>
      </c>
      <c r="L709" s="17" t="str">
        <f>IF(B709="","",TRIM(IF(ISNA(MATCH(B709,'Registru recepții'!$B$5:$B$504,0)),"PV inexistent în registru. ",IF(AND(INDEX('Registru recepții'!$D$5:$D$504,MATCH(B709,'Registru recepții'!$B$5:$B$504,0))="De suspendare a recepției",ISNUMBER(I709),I709-INDEX('Registru recepții'!$C$5:$C$504,MATCH(B709,'Registru recepții'!$B$5:$B$504,0))&gt;90),"Termenul de remediere depășește 90 de zile de la suspendare (HG 343/2017, art. 17). ",""))&amp;IF(F709="","Alege gravitatea. ","")&amp;IF(G709="","Scrie măsura de remediere. ","")&amp;IF(NOT(ISNUMBER(I709)),"Stabilește termenul de remediere. ","")&amp;IF(K709="Termen depășit","Termenul a trecut și defectul nu e remediat. ","")))</f>
        <v/>
      </c>
      <c r="M709" s="1" t="str">
        <f t="shared" ref="M709:M772" si="23">IF(B709="","",B709&amp;"|"&amp;C709)</f>
        <v/>
      </c>
    </row>
    <row r="710" spans="2:13" x14ac:dyDescent="0.2">
      <c r="B710" s="12"/>
      <c r="C710" s="13" t="str">
        <f>IF(B710="","",COUNTIF($B$5:B710,B710))</f>
        <v/>
      </c>
      <c r="D710" s="14"/>
      <c r="E710" s="14"/>
      <c r="F710" s="15"/>
      <c r="G710" s="14"/>
      <c r="H710" s="14"/>
      <c r="I710" s="16"/>
      <c r="J710" s="16"/>
      <c r="K710" s="13" t="str">
        <f t="shared" si="22"/>
        <v/>
      </c>
      <c r="L710" s="17" t="str">
        <f>IF(B710="","",TRIM(IF(ISNA(MATCH(B710,'Registru recepții'!$B$5:$B$504,0)),"PV inexistent în registru. ",IF(AND(INDEX('Registru recepții'!$D$5:$D$504,MATCH(B710,'Registru recepții'!$B$5:$B$504,0))="De suspendare a recepției",ISNUMBER(I710),I710-INDEX('Registru recepții'!$C$5:$C$504,MATCH(B710,'Registru recepții'!$B$5:$B$504,0))&gt;90),"Termenul de remediere depășește 90 de zile de la suspendare (HG 343/2017, art. 17). ",""))&amp;IF(F710="","Alege gravitatea. ","")&amp;IF(G710="","Scrie măsura de remediere. ","")&amp;IF(NOT(ISNUMBER(I710)),"Stabilește termenul de remediere. ","")&amp;IF(K710="Termen depășit","Termenul a trecut și defectul nu e remediat. ","")))</f>
        <v/>
      </c>
      <c r="M710" s="1" t="str">
        <f t="shared" si="23"/>
        <v/>
      </c>
    </row>
    <row r="711" spans="2:13" x14ac:dyDescent="0.2">
      <c r="B711" s="12"/>
      <c r="C711" s="13" t="str">
        <f>IF(B711="","",COUNTIF($B$5:B711,B711))</f>
        <v/>
      </c>
      <c r="D711" s="14"/>
      <c r="E711" s="14"/>
      <c r="F711" s="15"/>
      <c r="G711" s="14"/>
      <c r="H711" s="14"/>
      <c r="I711" s="16"/>
      <c r="J711" s="16"/>
      <c r="K711" s="13" t="str">
        <f t="shared" si="22"/>
        <v/>
      </c>
      <c r="L711" s="17" t="str">
        <f>IF(B711="","",TRIM(IF(ISNA(MATCH(B711,'Registru recepții'!$B$5:$B$504,0)),"PV inexistent în registru. ",IF(AND(INDEX('Registru recepții'!$D$5:$D$504,MATCH(B711,'Registru recepții'!$B$5:$B$504,0))="De suspendare a recepției",ISNUMBER(I711),I711-INDEX('Registru recepții'!$C$5:$C$504,MATCH(B711,'Registru recepții'!$B$5:$B$504,0))&gt;90),"Termenul de remediere depășește 90 de zile de la suspendare (HG 343/2017, art. 17). ",""))&amp;IF(F711="","Alege gravitatea. ","")&amp;IF(G711="","Scrie măsura de remediere. ","")&amp;IF(NOT(ISNUMBER(I711)),"Stabilește termenul de remediere. ","")&amp;IF(K711="Termen depășit","Termenul a trecut și defectul nu e remediat. ","")))</f>
        <v/>
      </c>
      <c r="M711" s="1" t="str">
        <f t="shared" si="23"/>
        <v/>
      </c>
    </row>
    <row r="712" spans="2:13" x14ac:dyDescent="0.2">
      <c r="B712" s="12"/>
      <c r="C712" s="13" t="str">
        <f>IF(B712="","",COUNTIF($B$5:B712,B712))</f>
        <v/>
      </c>
      <c r="D712" s="14"/>
      <c r="E712" s="14"/>
      <c r="F712" s="15"/>
      <c r="G712" s="14"/>
      <c r="H712" s="14"/>
      <c r="I712" s="16"/>
      <c r="J712" s="16"/>
      <c r="K712" s="13" t="str">
        <f t="shared" si="22"/>
        <v/>
      </c>
      <c r="L712" s="17" t="str">
        <f>IF(B712="","",TRIM(IF(ISNA(MATCH(B712,'Registru recepții'!$B$5:$B$504,0)),"PV inexistent în registru. ",IF(AND(INDEX('Registru recepții'!$D$5:$D$504,MATCH(B712,'Registru recepții'!$B$5:$B$504,0))="De suspendare a recepției",ISNUMBER(I712),I712-INDEX('Registru recepții'!$C$5:$C$504,MATCH(B712,'Registru recepții'!$B$5:$B$504,0))&gt;90),"Termenul de remediere depășește 90 de zile de la suspendare (HG 343/2017, art. 17). ",""))&amp;IF(F712="","Alege gravitatea. ","")&amp;IF(G712="","Scrie măsura de remediere. ","")&amp;IF(NOT(ISNUMBER(I712)),"Stabilește termenul de remediere. ","")&amp;IF(K712="Termen depășit","Termenul a trecut și defectul nu e remediat. ","")))</f>
        <v/>
      </c>
      <c r="M712" s="1" t="str">
        <f t="shared" si="23"/>
        <v/>
      </c>
    </row>
    <row r="713" spans="2:13" x14ac:dyDescent="0.2">
      <c r="B713" s="12"/>
      <c r="C713" s="13" t="str">
        <f>IF(B713="","",COUNTIF($B$5:B713,B713))</f>
        <v/>
      </c>
      <c r="D713" s="14"/>
      <c r="E713" s="14"/>
      <c r="F713" s="15"/>
      <c r="G713" s="14"/>
      <c r="H713" s="14"/>
      <c r="I713" s="16"/>
      <c r="J713" s="16"/>
      <c r="K713" s="13" t="str">
        <f t="shared" si="22"/>
        <v/>
      </c>
      <c r="L713" s="17" t="str">
        <f>IF(B713="","",TRIM(IF(ISNA(MATCH(B713,'Registru recepții'!$B$5:$B$504,0)),"PV inexistent în registru. ",IF(AND(INDEX('Registru recepții'!$D$5:$D$504,MATCH(B713,'Registru recepții'!$B$5:$B$504,0))="De suspendare a recepției",ISNUMBER(I713),I713-INDEX('Registru recepții'!$C$5:$C$504,MATCH(B713,'Registru recepții'!$B$5:$B$504,0))&gt;90),"Termenul de remediere depășește 90 de zile de la suspendare (HG 343/2017, art. 17). ",""))&amp;IF(F713="","Alege gravitatea. ","")&amp;IF(G713="","Scrie măsura de remediere. ","")&amp;IF(NOT(ISNUMBER(I713)),"Stabilește termenul de remediere. ","")&amp;IF(K713="Termen depășit","Termenul a trecut și defectul nu e remediat. ","")))</f>
        <v/>
      </c>
      <c r="M713" s="1" t="str">
        <f t="shared" si="23"/>
        <v/>
      </c>
    </row>
    <row r="714" spans="2:13" x14ac:dyDescent="0.2">
      <c r="B714" s="12"/>
      <c r="C714" s="13" t="str">
        <f>IF(B714="","",COUNTIF($B$5:B714,B714))</f>
        <v/>
      </c>
      <c r="D714" s="14"/>
      <c r="E714" s="14"/>
      <c r="F714" s="15"/>
      <c r="G714" s="14"/>
      <c r="H714" s="14"/>
      <c r="I714" s="16"/>
      <c r="J714" s="16"/>
      <c r="K714" s="13" t="str">
        <f t="shared" si="22"/>
        <v/>
      </c>
      <c r="L714" s="17" t="str">
        <f>IF(B714="","",TRIM(IF(ISNA(MATCH(B714,'Registru recepții'!$B$5:$B$504,0)),"PV inexistent în registru. ",IF(AND(INDEX('Registru recepții'!$D$5:$D$504,MATCH(B714,'Registru recepții'!$B$5:$B$504,0))="De suspendare a recepției",ISNUMBER(I714),I714-INDEX('Registru recepții'!$C$5:$C$504,MATCH(B714,'Registru recepții'!$B$5:$B$504,0))&gt;90),"Termenul de remediere depășește 90 de zile de la suspendare (HG 343/2017, art. 17). ",""))&amp;IF(F714="","Alege gravitatea. ","")&amp;IF(G714="","Scrie măsura de remediere. ","")&amp;IF(NOT(ISNUMBER(I714)),"Stabilește termenul de remediere. ","")&amp;IF(K714="Termen depășit","Termenul a trecut și defectul nu e remediat. ","")))</f>
        <v/>
      </c>
      <c r="M714" s="1" t="str">
        <f t="shared" si="23"/>
        <v/>
      </c>
    </row>
    <row r="715" spans="2:13" x14ac:dyDescent="0.2">
      <c r="B715" s="12"/>
      <c r="C715" s="13" t="str">
        <f>IF(B715="","",COUNTIF($B$5:B715,B715))</f>
        <v/>
      </c>
      <c r="D715" s="14"/>
      <c r="E715" s="14"/>
      <c r="F715" s="15"/>
      <c r="G715" s="14"/>
      <c r="H715" s="14"/>
      <c r="I715" s="16"/>
      <c r="J715" s="16"/>
      <c r="K715" s="13" t="str">
        <f t="shared" si="22"/>
        <v/>
      </c>
      <c r="L715" s="17" t="str">
        <f>IF(B715="","",TRIM(IF(ISNA(MATCH(B715,'Registru recepții'!$B$5:$B$504,0)),"PV inexistent în registru. ",IF(AND(INDEX('Registru recepții'!$D$5:$D$504,MATCH(B715,'Registru recepții'!$B$5:$B$504,0))="De suspendare a recepției",ISNUMBER(I715),I715-INDEX('Registru recepții'!$C$5:$C$504,MATCH(B715,'Registru recepții'!$B$5:$B$504,0))&gt;90),"Termenul de remediere depășește 90 de zile de la suspendare (HG 343/2017, art. 17). ",""))&amp;IF(F715="","Alege gravitatea. ","")&amp;IF(G715="","Scrie măsura de remediere. ","")&amp;IF(NOT(ISNUMBER(I715)),"Stabilește termenul de remediere. ","")&amp;IF(K715="Termen depășit","Termenul a trecut și defectul nu e remediat. ","")))</f>
        <v/>
      </c>
      <c r="M715" s="1" t="str">
        <f t="shared" si="23"/>
        <v/>
      </c>
    </row>
    <row r="716" spans="2:13" x14ac:dyDescent="0.2">
      <c r="B716" s="12"/>
      <c r="C716" s="13" t="str">
        <f>IF(B716="","",COUNTIF($B$5:B716,B716))</f>
        <v/>
      </c>
      <c r="D716" s="14"/>
      <c r="E716" s="14"/>
      <c r="F716" s="15"/>
      <c r="G716" s="14"/>
      <c r="H716" s="14"/>
      <c r="I716" s="16"/>
      <c r="J716" s="16"/>
      <c r="K716" s="13" t="str">
        <f t="shared" si="22"/>
        <v/>
      </c>
      <c r="L716" s="17" t="str">
        <f>IF(B716="","",TRIM(IF(ISNA(MATCH(B716,'Registru recepții'!$B$5:$B$504,0)),"PV inexistent în registru. ",IF(AND(INDEX('Registru recepții'!$D$5:$D$504,MATCH(B716,'Registru recepții'!$B$5:$B$504,0))="De suspendare a recepției",ISNUMBER(I716),I716-INDEX('Registru recepții'!$C$5:$C$504,MATCH(B716,'Registru recepții'!$B$5:$B$504,0))&gt;90),"Termenul de remediere depășește 90 de zile de la suspendare (HG 343/2017, art. 17). ",""))&amp;IF(F716="","Alege gravitatea. ","")&amp;IF(G716="","Scrie măsura de remediere. ","")&amp;IF(NOT(ISNUMBER(I716)),"Stabilește termenul de remediere. ","")&amp;IF(K716="Termen depășit","Termenul a trecut și defectul nu e remediat. ","")))</f>
        <v/>
      </c>
      <c r="M716" s="1" t="str">
        <f t="shared" si="23"/>
        <v/>
      </c>
    </row>
    <row r="717" spans="2:13" x14ac:dyDescent="0.2">
      <c r="B717" s="12"/>
      <c r="C717" s="13" t="str">
        <f>IF(B717="","",COUNTIF($B$5:B717,B717))</f>
        <v/>
      </c>
      <c r="D717" s="14"/>
      <c r="E717" s="14"/>
      <c r="F717" s="15"/>
      <c r="G717" s="14"/>
      <c r="H717" s="14"/>
      <c r="I717" s="16"/>
      <c r="J717" s="16"/>
      <c r="K717" s="13" t="str">
        <f t="shared" si="22"/>
        <v/>
      </c>
      <c r="L717" s="17" t="str">
        <f>IF(B717="","",TRIM(IF(ISNA(MATCH(B717,'Registru recepții'!$B$5:$B$504,0)),"PV inexistent în registru. ",IF(AND(INDEX('Registru recepții'!$D$5:$D$504,MATCH(B717,'Registru recepții'!$B$5:$B$504,0))="De suspendare a recepției",ISNUMBER(I717),I717-INDEX('Registru recepții'!$C$5:$C$504,MATCH(B717,'Registru recepții'!$B$5:$B$504,0))&gt;90),"Termenul de remediere depășește 90 de zile de la suspendare (HG 343/2017, art. 17). ",""))&amp;IF(F717="","Alege gravitatea. ","")&amp;IF(G717="","Scrie măsura de remediere. ","")&amp;IF(NOT(ISNUMBER(I717)),"Stabilește termenul de remediere. ","")&amp;IF(K717="Termen depășit","Termenul a trecut și defectul nu e remediat. ","")))</f>
        <v/>
      </c>
      <c r="M717" s="1" t="str">
        <f t="shared" si="23"/>
        <v/>
      </c>
    </row>
    <row r="718" spans="2:13" x14ac:dyDescent="0.2">
      <c r="B718" s="12"/>
      <c r="C718" s="13" t="str">
        <f>IF(B718="","",COUNTIF($B$5:B718,B718))</f>
        <v/>
      </c>
      <c r="D718" s="14"/>
      <c r="E718" s="14"/>
      <c r="F718" s="15"/>
      <c r="G718" s="14"/>
      <c r="H718" s="14"/>
      <c r="I718" s="16"/>
      <c r="J718" s="16"/>
      <c r="K718" s="13" t="str">
        <f t="shared" si="22"/>
        <v/>
      </c>
      <c r="L718" s="17" t="str">
        <f>IF(B718="","",TRIM(IF(ISNA(MATCH(B718,'Registru recepții'!$B$5:$B$504,0)),"PV inexistent în registru. ",IF(AND(INDEX('Registru recepții'!$D$5:$D$504,MATCH(B718,'Registru recepții'!$B$5:$B$504,0))="De suspendare a recepției",ISNUMBER(I718),I718-INDEX('Registru recepții'!$C$5:$C$504,MATCH(B718,'Registru recepții'!$B$5:$B$504,0))&gt;90),"Termenul de remediere depășește 90 de zile de la suspendare (HG 343/2017, art. 17). ",""))&amp;IF(F718="","Alege gravitatea. ","")&amp;IF(G718="","Scrie măsura de remediere. ","")&amp;IF(NOT(ISNUMBER(I718)),"Stabilește termenul de remediere. ","")&amp;IF(K718="Termen depășit","Termenul a trecut și defectul nu e remediat. ","")))</f>
        <v/>
      </c>
      <c r="M718" s="1" t="str">
        <f t="shared" si="23"/>
        <v/>
      </c>
    </row>
    <row r="719" spans="2:13" x14ac:dyDescent="0.2">
      <c r="B719" s="12"/>
      <c r="C719" s="13" t="str">
        <f>IF(B719="","",COUNTIF($B$5:B719,B719))</f>
        <v/>
      </c>
      <c r="D719" s="14"/>
      <c r="E719" s="14"/>
      <c r="F719" s="15"/>
      <c r="G719" s="14"/>
      <c r="H719" s="14"/>
      <c r="I719" s="16"/>
      <c r="J719" s="16"/>
      <c r="K719" s="13" t="str">
        <f t="shared" si="22"/>
        <v/>
      </c>
      <c r="L719" s="17" t="str">
        <f>IF(B719="","",TRIM(IF(ISNA(MATCH(B719,'Registru recepții'!$B$5:$B$504,0)),"PV inexistent în registru. ",IF(AND(INDEX('Registru recepții'!$D$5:$D$504,MATCH(B719,'Registru recepții'!$B$5:$B$504,0))="De suspendare a recepției",ISNUMBER(I719),I719-INDEX('Registru recepții'!$C$5:$C$504,MATCH(B719,'Registru recepții'!$B$5:$B$504,0))&gt;90),"Termenul de remediere depășește 90 de zile de la suspendare (HG 343/2017, art. 17). ",""))&amp;IF(F719="","Alege gravitatea. ","")&amp;IF(G719="","Scrie măsura de remediere. ","")&amp;IF(NOT(ISNUMBER(I719)),"Stabilește termenul de remediere. ","")&amp;IF(K719="Termen depășit","Termenul a trecut și defectul nu e remediat. ","")))</f>
        <v/>
      </c>
      <c r="M719" s="1" t="str">
        <f t="shared" si="23"/>
        <v/>
      </c>
    </row>
    <row r="720" spans="2:13" x14ac:dyDescent="0.2">
      <c r="B720" s="12"/>
      <c r="C720" s="13" t="str">
        <f>IF(B720="","",COUNTIF($B$5:B720,B720))</f>
        <v/>
      </c>
      <c r="D720" s="14"/>
      <c r="E720" s="14"/>
      <c r="F720" s="15"/>
      <c r="G720" s="14"/>
      <c r="H720" s="14"/>
      <c r="I720" s="16"/>
      <c r="J720" s="16"/>
      <c r="K720" s="13" t="str">
        <f t="shared" si="22"/>
        <v/>
      </c>
      <c r="L720" s="17" t="str">
        <f>IF(B720="","",TRIM(IF(ISNA(MATCH(B720,'Registru recepții'!$B$5:$B$504,0)),"PV inexistent în registru. ",IF(AND(INDEX('Registru recepții'!$D$5:$D$504,MATCH(B720,'Registru recepții'!$B$5:$B$504,0))="De suspendare a recepției",ISNUMBER(I720),I720-INDEX('Registru recepții'!$C$5:$C$504,MATCH(B720,'Registru recepții'!$B$5:$B$504,0))&gt;90),"Termenul de remediere depășește 90 de zile de la suspendare (HG 343/2017, art. 17). ",""))&amp;IF(F720="","Alege gravitatea. ","")&amp;IF(G720="","Scrie măsura de remediere. ","")&amp;IF(NOT(ISNUMBER(I720)),"Stabilește termenul de remediere. ","")&amp;IF(K720="Termen depășit","Termenul a trecut și defectul nu e remediat. ","")))</f>
        <v/>
      </c>
      <c r="M720" s="1" t="str">
        <f t="shared" si="23"/>
        <v/>
      </c>
    </row>
    <row r="721" spans="2:13" x14ac:dyDescent="0.2">
      <c r="B721" s="12"/>
      <c r="C721" s="13" t="str">
        <f>IF(B721="","",COUNTIF($B$5:B721,B721))</f>
        <v/>
      </c>
      <c r="D721" s="14"/>
      <c r="E721" s="14"/>
      <c r="F721" s="15"/>
      <c r="G721" s="14"/>
      <c r="H721" s="14"/>
      <c r="I721" s="16"/>
      <c r="J721" s="16"/>
      <c r="K721" s="13" t="str">
        <f t="shared" si="22"/>
        <v/>
      </c>
      <c r="L721" s="17" t="str">
        <f>IF(B721="","",TRIM(IF(ISNA(MATCH(B721,'Registru recepții'!$B$5:$B$504,0)),"PV inexistent în registru. ",IF(AND(INDEX('Registru recepții'!$D$5:$D$504,MATCH(B721,'Registru recepții'!$B$5:$B$504,0))="De suspendare a recepției",ISNUMBER(I721),I721-INDEX('Registru recepții'!$C$5:$C$504,MATCH(B721,'Registru recepții'!$B$5:$B$504,0))&gt;90),"Termenul de remediere depășește 90 de zile de la suspendare (HG 343/2017, art. 17). ",""))&amp;IF(F721="","Alege gravitatea. ","")&amp;IF(G721="","Scrie măsura de remediere. ","")&amp;IF(NOT(ISNUMBER(I721)),"Stabilește termenul de remediere. ","")&amp;IF(K721="Termen depășit","Termenul a trecut și defectul nu e remediat. ","")))</f>
        <v/>
      </c>
      <c r="M721" s="1" t="str">
        <f t="shared" si="23"/>
        <v/>
      </c>
    </row>
    <row r="722" spans="2:13" x14ac:dyDescent="0.2">
      <c r="B722" s="12"/>
      <c r="C722" s="13" t="str">
        <f>IF(B722="","",COUNTIF($B$5:B722,B722))</f>
        <v/>
      </c>
      <c r="D722" s="14"/>
      <c r="E722" s="14"/>
      <c r="F722" s="15"/>
      <c r="G722" s="14"/>
      <c r="H722" s="14"/>
      <c r="I722" s="16"/>
      <c r="J722" s="16"/>
      <c r="K722" s="13" t="str">
        <f t="shared" si="22"/>
        <v/>
      </c>
      <c r="L722" s="17" t="str">
        <f>IF(B722="","",TRIM(IF(ISNA(MATCH(B722,'Registru recepții'!$B$5:$B$504,0)),"PV inexistent în registru. ",IF(AND(INDEX('Registru recepții'!$D$5:$D$504,MATCH(B722,'Registru recepții'!$B$5:$B$504,0))="De suspendare a recepției",ISNUMBER(I722),I722-INDEX('Registru recepții'!$C$5:$C$504,MATCH(B722,'Registru recepții'!$B$5:$B$504,0))&gt;90),"Termenul de remediere depășește 90 de zile de la suspendare (HG 343/2017, art. 17). ",""))&amp;IF(F722="","Alege gravitatea. ","")&amp;IF(G722="","Scrie măsura de remediere. ","")&amp;IF(NOT(ISNUMBER(I722)),"Stabilește termenul de remediere. ","")&amp;IF(K722="Termen depășit","Termenul a trecut și defectul nu e remediat. ","")))</f>
        <v/>
      </c>
      <c r="M722" s="1" t="str">
        <f t="shared" si="23"/>
        <v/>
      </c>
    </row>
    <row r="723" spans="2:13" x14ac:dyDescent="0.2">
      <c r="B723" s="12"/>
      <c r="C723" s="13" t="str">
        <f>IF(B723="","",COUNTIF($B$5:B723,B723))</f>
        <v/>
      </c>
      <c r="D723" s="14"/>
      <c r="E723" s="14"/>
      <c r="F723" s="15"/>
      <c r="G723" s="14"/>
      <c r="H723" s="14"/>
      <c r="I723" s="16"/>
      <c r="J723" s="16"/>
      <c r="K723" s="13" t="str">
        <f t="shared" si="22"/>
        <v/>
      </c>
      <c r="L723" s="17" t="str">
        <f>IF(B723="","",TRIM(IF(ISNA(MATCH(B723,'Registru recepții'!$B$5:$B$504,0)),"PV inexistent în registru. ",IF(AND(INDEX('Registru recepții'!$D$5:$D$504,MATCH(B723,'Registru recepții'!$B$5:$B$504,0))="De suspendare a recepției",ISNUMBER(I723),I723-INDEX('Registru recepții'!$C$5:$C$504,MATCH(B723,'Registru recepții'!$B$5:$B$504,0))&gt;90),"Termenul de remediere depășește 90 de zile de la suspendare (HG 343/2017, art. 17). ",""))&amp;IF(F723="","Alege gravitatea. ","")&amp;IF(G723="","Scrie măsura de remediere. ","")&amp;IF(NOT(ISNUMBER(I723)),"Stabilește termenul de remediere. ","")&amp;IF(K723="Termen depășit","Termenul a trecut și defectul nu e remediat. ","")))</f>
        <v/>
      </c>
      <c r="M723" s="1" t="str">
        <f t="shared" si="23"/>
        <v/>
      </c>
    </row>
    <row r="724" spans="2:13" x14ac:dyDescent="0.2">
      <c r="B724" s="12"/>
      <c r="C724" s="13" t="str">
        <f>IF(B724="","",COUNTIF($B$5:B724,B724))</f>
        <v/>
      </c>
      <c r="D724" s="14"/>
      <c r="E724" s="14"/>
      <c r="F724" s="15"/>
      <c r="G724" s="14"/>
      <c r="H724" s="14"/>
      <c r="I724" s="16"/>
      <c r="J724" s="16"/>
      <c r="K724" s="13" t="str">
        <f t="shared" si="22"/>
        <v/>
      </c>
      <c r="L724" s="17" t="str">
        <f>IF(B724="","",TRIM(IF(ISNA(MATCH(B724,'Registru recepții'!$B$5:$B$504,0)),"PV inexistent în registru. ",IF(AND(INDEX('Registru recepții'!$D$5:$D$504,MATCH(B724,'Registru recepții'!$B$5:$B$504,0))="De suspendare a recepției",ISNUMBER(I724),I724-INDEX('Registru recepții'!$C$5:$C$504,MATCH(B724,'Registru recepții'!$B$5:$B$504,0))&gt;90),"Termenul de remediere depășește 90 de zile de la suspendare (HG 343/2017, art. 17). ",""))&amp;IF(F724="","Alege gravitatea. ","")&amp;IF(G724="","Scrie măsura de remediere. ","")&amp;IF(NOT(ISNUMBER(I724)),"Stabilește termenul de remediere. ","")&amp;IF(K724="Termen depășit","Termenul a trecut și defectul nu e remediat. ","")))</f>
        <v/>
      </c>
      <c r="M724" s="1" t="str">
        <f t="shared" si="23"/>
        <v/>
      </c>
    </row>
    <row r="725" spans="2:13" x14ac:dyDescent="0.2">
      <c r="B725" s="12"/>
      <c r="C725" s="13" t="str">
        <f>IF(B725="","",COUNTIF($B$5:B725,B725))</f>
        <v/>
      </c>
      <c r="D725" s="14"/>
      <c r="E725" s="14"/>
      <c r="F725" s="15"/>
      <c r="G725" s="14"/>
      <c r="H725" s="14"/>
      <c r="I725" s="16"/>
      <c r="J725" s="16"/>
      <c r="K725" s="13" t="str">
        <f t="shared" si="22"/>
        <v/>
      </c>
      <c r="L725" s="17" t="str">
        <f>IF(B725="","",TRIM(IF(ISNA(MATCH(B725,'Registru recepții'!$B$5:$B$504,0)),"PV inexistent în registru. ",IF(AND(INDEX('Registru recepții'!$D$5:$D$504,MATCH(B725,'Registru recepții'!$B$5:$B$504,0))="De suspendare a recepției",ISNUMBER(I725),I725-INDEX('Registru recepții'!$C$5:$C$504,MATCH(B725,'Registru recepții'!$B$5:$B$504,0))&gt;90),"Termenul de remediere depășește 90 de zile de la suspendare (HG 343/2017, art. 17). ",""))&amp;IF(F725="","Alege gravitatea. ","")&amp;IF(G725="","Scrie măsura de remediere. ","")&amp;IF(NOT(ISNUMBER(I725)),"Stabilește termenul de remediere. ","")&amp;IF(K725="Termen depășit","Termenul a trecut și defectul nu e remediat. ","")))</f>
        <v/>
      </c>
      <c r="M725" s="1" t="str">
        <f t="shared" si="23"/>
        <v/>
      </c>
    </row>
    <row r="726" spans="2:13" x14ac:dyDescent="0.2">
      <c r="B726" s="12"/>
      <c r="C726" s="13" t="str">
        <f>IF(B726="","",COUNTIF($B$5:B726,B726))</f>
        <v/>
      </c>
      <c r="D726" s="14"/>
      <c r="E726" s="14"/>
      <c r="F726" s="15"/>
      <c r="G726" s="14"/>
      <c r="H726" s="14"/>
      <c r="I726" s="16"/>
      <c r="J726" s="16"/>
      <c r="K726" s="13" t="str">
        <f t="shared" si="22"/>
        <v/>
      </c>
      <c r="L726" s="17" t="str">
        <f>IF(B726="","",TRIM(IF(ISNA(MATCH(B726,'Registru recepții'!$B$5:$B$504,0)),"PV inexistent în registru. ",IF(AND(INDEX('Registru recepții'!$D$5:$D$504,MATCH(B726,'Registru recepții'!$B$5:$B$504,0))="De suspendare a recepției",ISNUMBER(I726),I726-INDEX('Registru recepții'!$C$5:$C$504,MATCH(B726,'Registru recepții'!$B$5:$B$504,0))&gt;90),"Termenul de remediere depășește 90 de zile de la suspendare (HG 343/2017, art. 17). ",""))&amp;IF(F726="","Alege gravitatea. ","")&amp;IF(G726="","Scrie măsura de remediere. ","")&amp;IF(NOT(ISNUMBER(I726)),"Stabilește termenul de remediere. ","")&amp;IF(K726="Termen depășit","Termenul a trecut și defectul nu e remediat. ","")))</f>
        <v/>
      </c>
      <c r="M726" s="1" t="str">
        <f t="shared" si="23"/>
        <v/>
      </c>
    </row>
    <row r="727" spans="2:13" x14ac:dyDescent="0.2">
      <c r="B727" s="12"/>
      <c r="C727" s="13" t="str">
        <f>IF(B727="","",COUNTIF($B$5:B727,B727))</f>
        <v/>
      </c>
      <c r="D727" s="14"/>
      <c r="E727" s="14"/>
      <c r="F727" s="15"/>
      <c r="G727" s="14"/>
      <c r="H727" s="14"/>
      <c r="I727" s="16"/>
      <c r="J727" s="16"/>
      <c r="K727" s="13" t="str">
        <f t="shared" si="22"/>
        <v/>
      </c>
      <c r="L727" s="17" t="str">
        <f>IF(B727="","",TRIM(IF(ISNA(MATCH(B727,'Registru recepții'!$B$5:$B$504,0)),"PV inexistent în registru. ",IF(AND(INDEX('Registru recepții'!$D$5:$D$504,MATCH(B727,'Registru recepții'!$B$5:$B$504,0))="De suspendare a recepției",ISNUMBER(I727),I727-INDEX('Registru recepții'!$C$5:$C$504,MATCH(B727,'Registru recepții'!$B$5:$B$504,0))&gt;90),"Termenul de remediere depășește 90 de zile de la suspendare (HG 343/2017, art. 17). ",""))&amp;IF(F727="","Alege gravitatea. ","")&amp;IF(G727="","Scrie măsura de remediere. ","")&amp;IF(NOT(ISNUMBER(I727)),"Stabilește termenul de remediere. ","")&amp;IF(K727="Termen depășit","Termenul a trecut și defectul nu e remediat. ","")))</f>
        <v/>
      </c>
      <c r="M727" s="1" t="str">
        <f t="shared" si="23"/>
        <v/>
      </c>
    </row>
    <row r="728" spans="2:13" x14ac:dyDescent="0.2">
      <c r="B728" s="12"/>
      <c r="C728" s="13" t="str">
        <f>IF(B728="","",COUNTIF($B$5:B728,B728))</f>
        <v/>
      </c>
      <c r="D728" s="14"/>
      <c r="E728" s="14"/>
      <c r="F728" s="15"/>
      <c r="G728" s="14"/>
      <c r="H728" s="14"/>
      <c r="I728" s="16"/>
      <c r="J728" s="16"/>
      <c r="K728" s="13" t="str">
        <f t="shared" si="22"/>
        <v/>
      </c>
      <c r="L728" s="17" t="str">
        <f>IF(B728="","",TRIM(IF(ISNA(MATCH(B728,'Registru recepții'!$B$5:$B$504,0)),"PV inexistent în registru. ",IF(AND(INDEX('Registru recepții'!$D$5:$D$504,MATCH(B728,'Registru recepții'!$B$5:$B$504,0))="De suspendare a recepției",ISNUMBER(I728),I728-INDEX('Registru recepții'!$C$5:$C$504,MATCH(B728,'Registru recepții'!$B$5:$B$504,0))&gt;90),"Termenul de remediere depășește 90 de zile de la suspendare (HG 343/2017, art. 17). ",""))&amp;IF(F728="","Alege gravitatea. ","")&amp;IF(G728="","Scrie măsura de remediere. ","")&amp;IF(NOT(ISNUMBER(I728)),"Stabilește termenul de remediere. ","")&amp;IF(K728="Termen depășit","Termenul a trecut și defectul nu e remediat. ","")))</f>
        <v/>
      </c>
      <c r="M728" s="1" t="str">
        <f t="shared" si="23"/>
        <v/>
      </c>
    </row>
    <row r="729" spans="2:13" x14ac:dyDescent="0.2">
      <c r="B729" s="12"/>
      <c r="C729" s="13" t="str">
        <f>IF(B729="","",COUNTIF($B$5:B729,B729))</f>
        <v/>
      </c>
      <c r="D729" s="14"/>
      <c r="E729" s="14"/>
      <c r="F729" s="15"/>
      <c r="G729" s="14"/>
      <c r="H729" s="14"/>
      <c r="I729" s="16"/>
      <c r="J729" s="16"/>
      <c r="K729" s="13" t="str">
        <f t="shared" si="22"/>
        <v/>
      </c>
      <c r="L729" s="17" t="str">
        <f>IF(B729="","",TRIM(IF(ISNA(MATCH(B729,'Registru recepții'!$B$5:$B$504,0)),"PV inexistent în registru. ",IF(AND(INDEX('Registru recepții'!$D$5:$D$504,MATCH(B729,'Registru recepții'!$B$5:$B$504,0))="De suspendare a recepției",ISNUMBER(I729),I729-INDEX('Registru recepții'!$C$5:$C$504,MATCH(B729,'Registru recepții'!$B$5:$B$504,0))&gt;90),"Termenul de remediere depășește 90 de zile de la suspendare (HG 343/2017, art. 17). ",""))&amp;IF(F729="","Alege gravitatea. ","")&amp;IF(G729="","Scrie măsura de remediere. ","")&amp;IF(NOT(ISNUMBER(I729)),"Stabilește termenul de remediere. ","")&amp;IF(K729="Termen depășit","Termenul a trecut și defectul nu e remediat. ","")))</f>
        <v/>
      </c>
      <c r="M729" s="1" t="str">
        <f t="shared" si="23"/>
        <v/>
      </c>
    </row>
    <row r="730" spans="2:13" x14ac:dyDescent="0.2">
      <c r="B730" s="12"/>
      <c r="C730" s="13" t="str">
        <f>IF(B730="","",COUNTIF($B$5:B730,B730))</f>
        <v/>
      </c>
      <c r="D730" s="14"/>
      <c r="E730" s="14"/>
      <c r="F730" s="15"/>
      <c r="G730" s="14"/>
      <c r="H730" s="14"/>
      <c r="I730" s="16"/>
      <c r="J730" s="16"/>
      <c r="K730" s="13" t="str">
        <f t="shared" si="22"/>
        <v/>
      </c>
      <c r="L730" s="17" t="str">
        <f>IF(B730="","",TRIM(IF(ISNA(MATCH(B730,'Registru recepții'!$B$5:$B$504,0)),"PV inexistent în registru. ",IF(AND(INDEX('Registru recepții'!$D$5:$D$504,MATCH(B730,'Registru recepții'!$B$5:$B$504,0))="De suspendare a recepției",ISNUMBER(I730),I730-INDEX('Registru recepții'!$C$5:$C$504,MATCH(B730,'Registru recepții'!$B$5:$B$504,0))&gt;90),"Termenul de remediere depășește 90 de zile de la suspendare (HG 343/2017, art. 17). ",""))&amp;IF(F730="","Alege gravitatea. ","")&amp;IF(G730="","Scrie măsura de remediere. ","")&amp;IF(NOT(ISNUMBER(I730)),"Stabilește termenul de remediere. ","")&amp;IF(K730="Termen depășit","Termenul a trecut și defectul nu e remediat. ","")))</f>
        <v/>
      </c>
      <c r="M730" s="1" t="str">
        <f t="shared" si="23"/>
        <v/>
      </c>
    </row>
    <row r="731" spans="2:13" x14ac:dyDescent="0.2">
      <c r="B731" s="12"/>
      <c r="C731" s="13" t="str">
        <f>IF(B731="","",COUNTIF($B$5:B731,B731))</f>
        <v/>
      </c>
      <c r="D731" s="14"/>
      <c r="E731" s="14"/>
      <c r="F731" s="15"/>
      <c r="G731" s="14"/>
      <c r="H731" s="14"/>
      <c r="I731" s="16"/>
      <c r="J731" s="16"/>
      <c r="K731" s="13" t="str">
        <f t="shared" si="22"/>
        <v/>
      </c>
      <c r="L731" s="17" t="str">
        <f>IF(B731="","",TRIM(IF(ISNA(MATCH(B731,'Registru recepții'!$B$5:$B$504,0)),"PV inexistent în registru. ",IF(AND(INDEX('Registru recepții'!$D$5:$D$504,MATCH(B731,'Registru recepții'!$B$5:$B$504,0))="De suspendare a recepției",ISNUMBER(I731),I731-INDEX('Registru recepții'!$C$5:$C$504,MATCH(B731,'Registru recepții'!$B$5:$B$504,0))&gt;90),"Termenul de remediere depășește 90 de zile de la suspendare (HG 343/2017, art. 17). ",""))&amp;IF(F731="","Alege gravitatea. ","")&amp;IF(G731="","Scrie măsura de remediere. ","")&amp;IF(NOT(ISNUMBER(I731)),"Stabilește termenul de remediere. ","")&amp;IF(K731="Termen depășit","Termenul a trecut și defectul nu e remediat. ","")))</f>
        <v/>
      </c>
      <c r="M731" s="1" t="str">
        <f t="shared" si="23"/>
        <v/>
      </c>
    </row>
    <row r="732" spans="2:13" x14ac:dyDescent="0.2">
      <c r="B732" s="12"/>
      <c r="C732" s="13" t="str">
        <f>IF(B732="","",COUNTIF($B$5:B732,B732))</f>
        <v/>
      </c>
      <c r="D732" s="14"/>
      <c r="E732" s="14"/>
      <c r="F732" s="15"/>
      <c r="G732" s="14"/>
      <c r="H732" s="14"/>
      <c r="I732" s="16"/>
      <c r="J732" s="16"/>
      <c r="K732" s="13" t="str">
        <f t="shared" si="22"/>
        <v/>
      </c>
      <c r="L732" s="17" t="str">
        <f>IF(B732="","",TRIM(IF(ISNA(MATCH(B732,'Registru recepții'!$B$5:$B$504,0)),"PV inexistent în registru. ",IF(AND(INDEX('Registru recepții'!$D$5:$D$504,MATCH(B732,'Registru recepții'!$B$5:$B$504,0))="De suspendare a recepției",ISNUMBER(I732),I732-INDEX('Registru recepții'!$C$5:$C$504,MATCH(B732,'Registru recepții'!$B$5:$B$504,0))&gt;90),"Termenul de remediere depășește 90 de zile de la suspendare (HG 343/2017, art. 17). ",""))&amp;IF(F732="","Alege gravitatea. ","")&amp;IF(G732="","Scrie măsura de remediere. ","")&amp;IF(NOT(ISNUMBER(I732)),"Stabilește termenul de remediere. ","")&amp;IF(K732="Termen depășit","Termenul a trecut și defectul nu e remediat. ","")))</f>
        <v/>
      </c>
      <c r="M732" s="1" t="str">
        <f t="shared" si="23"/>
        <v/>
      </c>
    </row>
    <row r="733" spans="2:13" x14ac:dyDescent="0.2">
      <c r="B733" s="12"/>
      <c r="C733" s="13" t="str">
        <f>IF(B733="","",COUNTIF($B$5:B733,B733))</f>
        <v/>
      </c>
      <c r="D733" s="14"/>
      <c r="E733" s="14"/>
      <c r="F733" s="15"/>
      <c r="G733" s="14"/>
      <c r="H733" s="14"/>
      <c r="I733" s="16"/>
      <c r="J733" s="16"/>
      <c r="K733" s="13" t="str">
        <f t="shared" si="22"/>
        <v/>
      </c>
      <c r="L733" s="17" t="str">
        <f>IF(B733="","",TRIM(IF(ISNA(MATCH(B733,'Registru recepții'!$B$5:$B$504,0)),"PV inexistent în registru. ",IF(AND(INDEX('Registru recepții'!$D$5:$D$504,MATCH(B733,'Registru recepții'!$B$5:$B$504,0))="De suspendare a recepției",ISNUMBER(I733),I733-INDEX('Registru recepții'!$C$5:$C$504,MATCH(B733,'Registru recepții'!$B$5:$B$504,0))&gt;90),"Termenul de remediere depășește 90 de zile de la suspendare (HG 343/2017, art. 17). ",""))&amp;IF(F733="","Alege gravitatea. ","")&amp;IF(G733="","Scrie măsura de remediere. ","")&amp;IF(NOT(ISNUMBER(I733)),"Stabilește termenul de remediere. ","")&amp;IF(K733="Termen depășit","Termenul a trecut și defectul nu e remediat. ","")))</f>
        <v/>
      </c>
      <c r="M733" s="1" t="str">
        <f t="shared" si="23"/>
        <v/>
      </c>
    </row>
    <row r="734" spans="2:13" x14ac:dyDescent="0.2">
      <c r="B734" s="12"/>
      <c r="C734" s="13" t="str">
        <f>IF(B734="","",COUNTIF($B$5:B734,B734))</f>
        <v/>
      </c>
      <c r="D734" s="14"/>
      <c r="E734" s="14"/>
      <c r="F734" s="15"/>
      <c r="G734" s="14"/>
      <c r="H734" s="14"/>
      <c r="I734" s="16"/>
      <c r="J734" s="16"/>
      <c r="K734" s="13" t="str">
        <f t="shared" si="22"/>
        <v/>
      </c>
      <c r="L734" s="17" t="str">
        <f>IF(B734="","",TRIM(IF(ISNA(MATCH(B734,'Registru recepții'!$B$5:$B$504,0)),"PV inexistent în registru. ",IF(AND(INDEX('Registru recepții'!$D$5:$D$504,MATCH(B734,'Registru recepții'!$B$5:$B$504,0))="De suspendare a recepției",ISNUMBER(I734),I734-INDEX('Registru recepții'!$C$5:$C$504,MATCH(B734,'Registru recepții'!$B$5:$B$504,0))&gt;90),"Termenul de remediere depășește 90 de zile de la suspendare (HG 343/2017, art. 17). ",""))&amp;IF(F734="","Alege gravitatea. ","")&amp;IF(G734="","Scrie măsura de remediere. ","")&amp;IF(NOT(ISNUMBER(I734)),"Stabilește termenul de remediere. ","")&amp;IF(K734="Termen depășit","Termenul a trecut și defectul nu e remediat. ","")))</f>
        <v/>
      </c>
      <c r="M734" s="1" t="str">
        <f t="shared" si="23"/>
        <v/>
      </c>
    </row>
    <row r="735" spans="2:13" x14ac:dyDescent="0.2">
      <c r="B735" s="12"/>
      <c r="C735" s="13" t="str">
        <f>IF(B735="","",COUNTIF($B$5:B735,B735))</f>
        <v/>
      </c>
      <c r="D735" s="14"/>
      <c r="E735" s="14"/>
      <c r="F735" s="15"/>
      <c r="G735" s="14"/>
      <c r="H735" s="14"/>
      <c r="I735" s="16"/>
      <c r="J735" s="16"/>
      <c r="K735" s="13" t="str">
        <f t="shared" si="22"/>
        <v/>
      </c>
      <c r="L735" s="17" t="str">
        <f>IF(B735="","",TRIM(IF(ISNA(MATCH(B735,'Registru recepții'!$B$5:$B$504,0)),"PV inexistent în registru. ",IF(AND(INDEX('Registru recepții'!$D$5:$D$504,MATCH(B735,'Registru recepții'!$B$5:$B$504,0))="De suspendare a recepției",ISNUMBER(I735),I735-INDEX('Registru recepții'!$C$5:$C$504,MATCH(B735,'Registru recepții'!$B$5:$B$504,0))&gt;90),"Termenul de remediere depășește 90 de zile de la suspendare (HG 343/2017, art. 17). ",""))&amp;IF(F735="","Alege gravitatea. ","")&amp;IF(G735="","Scrie măsura de remediere. ","")&amp;IF(NOT(ISNUMBER(I735)),"Stabilește termenul de remediere. ","")&amp;IF(K735="Termen depășit","Termenul a trecut și defectul nu e remediat. ","")))</f>
        <v/>
      </c>
      <c r="M735" s="1" t="str">
        <f t="shared" si="23"/>
        <v/>
      </c>
    </row>
    <row r="736" spans="2:13" x14ac:dyDescent="0.2">
      <c r="B736" s="12"/>
      <c r="C736" s="13" t="str">
        <f>IF(B736="","",COUNTIF($B$5:B736,B736))</f>
        <v/>
      </c>
      <c r="D736" s="14"/>
      <c r="E736" s="14"/>
      <c r="F736" s="15"/>
      <c r="G736" s="14"/>
      <c r="H736" s="14"/>
      <c r="I736" s="16"/>
      <c r="J736" s="16"/>
      <c r="K736" s="13" t="str">
        <f t="shared" si="22"/>
        <v/>
      </c>
      <c r="L736" s="17" t="str">
        <f>IF(B736="","",TRIM(IF(ISNA(MATCH(B736,'Registru recepții'!$B$5:$B$504,0)),"PV inexistent în registru. ",IF(AND(INDEX('Registru recepții'!$D$5:$D$504,MATCH(B736,'Registru recepții'!$B$5:$B$504,0))="De suspendare a recepției",ISNUMBER(I736),I736-INDEX('Registru recepții'!$C$5:$C$504,MATCH(B736,'Registru recepții'!$B$5:$B$504,0))&gt;90),"Termenul de remediere depășește 90 de zile de la suspendare (HG 343/2017, art. 17). ",""))&amp;IF(F736="","Alege gravitatea. ","")&amp;IF(G736="","Scrie măsura de remediere. ","")&amp;IF(NOT(ISNUMBER(I736)),"Stabilește termenul de remediere. ","")&amp;IF(K736="Termen depășit","Termenul a trecut și defectul nu e remediat. ","")))</f>
        <v/>
      </c>
      <c r="M736" s="1" t="str">
        <f t="shared" si="23"/>
        <v/>
      </c>
    </row>
    <row r="737" spans="2:13" x14ac:dyDescent="0.2">
      <c r="B737" s="12"/>
      <c r="C737" s="13" t="str">
        <f>IF(B737="","",COUNTIF($B$5:B737,B737))</f>
        <v/>
      </c>
      <c r="D737" s="14"/>
      <c r="E737" s="14"/>
      <c r="F737" s="15"/>
      <c r="G737" s="14"/>
      <c r="H737" s="14"/>
      <c r="I737" s="16"/>
      <c r="J737" s="16"/>
      <c r="K737" s="13" t="str">
        <f t="shared" si="22"/>
        <v/>
      </c>
      <c r="L737" s="17" t="str">
        <f>IF(B737="","",TRIM(IF(ISNA(MATCH(B737,'Registru recepții'!$B$5:$B$504,0)),"PV inexistent în registru. ",IF(AND(INDEX('Registru recepții'!$D$5:$D$504,MATCH(B737,'Registru recepții'!$B$5:$B$504,0))="De suspendare a recepției",ISNUMBER(I737),I737-INDEX('Registru recepții'!$C$5:$C$504,MATCH(B737,'Registru recepții'!$B$5:$B$504,0))&gt;90),"Termenul de remediere depășește 90 de zile de la suspendare (HG 343/2017, art. 17). ",""))&amp;IF(F737="","Alege gravitatea. ","")&amp;IF(G737="","Scrie măsura de remediere. ","")&amp;IF(NOT(ISNUMBER(I737)),"Stabilește termenul de remediere. ","")&amp;IF(K737="Termen depășit","Termenul a trecut și defectul nu e remediat. ","")))</f>
        <v/>
      </c>
      <c r="M737" s="1" t="str">
        <f t="shared" si="23"/>
        <v/>
      </c>
    </row>
    <row r="738" spans="2:13" x14ac:dyDescent="0.2">
      <c r="B738" s="12"/>
      <c r="C738" s="13" t="str">
        <f>IF(B738="","",COUNTIF($B$5:B738,B738))</f>
        <v/>
      </c>
      <c r="D738" s="14"/>
      <c r="E738" s="14"/>
      <c r="F738" s="15"/>
      <c r="G738" s="14"/>
      <c r="H738" s="14"/>
      <c r="I738" s="16"/>
      <c r="J738" s="16"/>
      <c r="K738" s="13" t="str">
        <f t="shared" si="22"/>
        <v/>
      </c>
      <c r="L738" s="17" t="str">
        <f>IF(B738="","",TRIM(IF(ISNA(MATCH(B738,'Registru recepții'!$B$5:$B$504,0)),"PV inexistent în registru. ",IF(AND(INDEX('Registru recepții'!$D$5:$D$504,MATCH(B738,'Registru recepții'!$B$5:$B$504,0))="De suspendare a recepției",ISNUMBER(I738),I738-INDEX('Registru recepții'!$C$5:$C$504,MATCH(B738,'Registru recepții'!$B$5:$B$504,0))&gt;90),"Termenul de remediere depășește 90 de zile de la suspendare (HG 343/2017, art. 17). ",""))&amp;IF(F738="","Alege gravitatea. ","")&amp;IF(G738="","Scrie măsura de remediere. ","")&amp;IF(NOT(ISNUMBER(I738)),"Stabilește termenul de remediere. ","")&amp;IF(K738="Termen depășit","Termenul a trecut și defectul nu e remediat. ","")))</f>
        <v/>
      </c>
      <c r="M738" s="1" t="str">
        <f t="shared" si="23"/>
        <v/>
      </c>
    </row>
    <row r="739" spans="2:13" x14ac:dyDescent="0.2">
      <c r="B739" s="12"/>
      <c r="C739" s="13" t="str">
        <f>IF(B739="","",COUNTIF($B$5:B739,B739))</f>
        <v/>
      </c>
      <c r="D739" s="14"/>
      <c r="E739" s="14"/>
      <c r="F739" s="15"/>
      <c r="G739" s="14"/>
      <c r="H739" s="14"/>
      <c r="I739" s="16"/>
      <c r="J739" s="16"/>
      <c r="K739" s="13" t="str">
        <f t="shared" si="22"/>
        <v/>
      </c>
      <c r="L739" s="17" t="str">
        <f>IF(B739="","",TRIM(IF(ISNA(MATCH(B739,'Registru recepții'!$B$5:$B$504,0)),"PV inexistent în registru. ",IF(AND(INDEX('Registru recepții'!$D$5:$D$504,MATCH(B739,'Registru recepții'!$B$5:$B$504,0))="De suspendare a recepției",ISNUMBER(I739),I739-INDEX('Registru recepții'!$C$5:$C$504,MATCH(B739,'Registru recepții'!$B$5:$B$504,0))&gt;90),"Termenul de remediere depășește 90 de zile de la suspendare (HG 343/2017, art. 17). ",""))&amp;IF(F739="","Alege gravitatea. ","")&amp;IF(G739="","Scrie măsura de remediere. ","")&amp;IF(NOT(ISNUMBER(I739)),"Stabilește termenul de remediere. ","")&amp;IF(K739="Termen depășit","Termenul a trecut și defectul nu e remediat. ","")))</f>
        <v/>
      </c>
      <c r="M739" s="1" t="str">
        <f t="shared" si="23"/>
        <v/>
      </c>
    </row>
    <row r="740" spans="2:13" x14ac:dyDescent="0.2">
      <c r="B740" s="12"/>
      <c r="C740" s="13" t="str">
        <f>IF(B740="","",COUNTIF($B$5:B740,B740))</f>
        <v/>
      </c>
      <c r="D740" s="14"/>
      <c r="E740" s="14"/>
      <c r="F740" s="15"/>
      <c r="G740" s="14"/>
      <c r="H740" s="14"/>
      <c r="I740" s="16"/>
      <c r="J740" s="16"/>
      <c r="K740" s="13" t="str">
        <f t="shared" si="22"/>
        <v/>
      </c>
      <c r="L740" s="17" t="str">
        <f>IF(B740="","",TRIM(IF(ISNA(MATCH(B740,'Registru recepții'!$B$5:$B$504,0)),"PV inexistent în registru. ",IF(AND(INDEX('Registru recepții'!$D$5:$D$504,MATCH(B740,'Registru recepții'!$B$5:$B$504,0))="De suspendare a recepției",ISNUMBER(I740),I740-INDEX('Registru recepții'!$C$5:$C$504,MATCH(B740,'Registru recepții'!$B$5:$B$504,0))&gt;90),"Termenul de remediere depășește 90 de zile de la suspendare (HG 343/2017, art. 17). ",""))&amp;IF(F740="","Alege gravitatea. ","")&amp;IF(G740="","Scrie măsura de remediere. ","")&amp;IF(NOT(ISNUMBER(I740)),"Stabilește termenul de remediere. ","")&amp;IF(K740="Termen depășit","Termenul a trecut și defectul nu e remediat. ","")))</f>
        <v/>
      </c>
      <c r="M740" s="1" t="str">
        <f t="shared" si="23"/>
        <v/>
      </c>
    </row>
    <row r="741" spans="2:13" x14ac:dyDescent="0.2">
      <c r="B741" s="12"/>
      <c r="C741" s="13" t="str">
        <f>IF(B741="","",COUNTIF($B$5:B741,B741))</f>
        <v/>
      </c>
      <c r="D741" s="14"/>
      <c r="E741" s="14"/>
      <c r="F741" s="15"/>
      <c r="G741" s="14"/>
      <c r="H741" s="14"/>
      <c r="I741" s="16"/>
      <c r="J741" s="16"/>
      <c r="K741" s="13" t="str">
        <f t="shared" si="22"/>
        <v/>
      </c>
      <c r="L741" s="17" t="str">
        <f>IF(B741="","",TRIM(IF(ISNA(MATCH(B741,'Registru recepții'!$B$5:$B$504,0)),"PV inexistent în registru. ",IF(AND(INDEX('Registru recepții'!$D$5:$D$504,MATCH(B741,'Registru recepții'!$B$5:$B$504,0))="De suspendare a recepției",ISNUMBER(I741),I741-INDEX('Registru recepții'!$C$5:$C$504,MATCH(B741,'Registru recepții'!$B$5:$B$504,0))&gt;90),"Termenul de remediere depășește 90 de zile de la suspendare (HG 343/2017, art. 17). ",""))&amp;IF(F741="","Alege gravitatea. ","")&amp;IF(G741="","Scrie măsura de remediere. ","")&amp;IF(NOT(ISNUMBER(I741)),"Stabilește termenul de remediere. ","")&amp;IF(K741="Termen depășit","Termenul a trecut și defectul nu e remediat. ","")))</f>
        <v/>
      </c>
      <c r="M741" s="1" t="str">
        <f t="shared" si="23"/>
        <v/>
      </c>
    </row>
    <row r="742" spans="2:13" x14ac:dyDescent="0.2">
      <c r="B742" s="12"/>
      <c r="C742" s="13" t="str">
        <f>IF(B742="","",COUNTIF($B$5:B742,B742))</f>
        <v/>
      </c>
      <c r="D742" s="14"/>
      <c r="E742" s="14"/>
      <c r="F742" s="15"/>
      <c r="G742" s="14"/>
      <c r="H742" s="14"/>
      <c r="I742" s="16"/>
      <c r="J742" s="16"/>
      <c r="K742" s="13" t="str">
        <f t="shared" si="22"/>
        <v/>
      </c>
      <c r="L742" s="17" t="str">
        <f>IF(B742="","",TRIM(IF(ISNA(MATCH(B742,'Registru recepții'!$B$5:$B$504,0)),"PV inexistent în registru. ",IF(AND(INDEX('Registru recepții'!$D$5:$D$504,MATCH(B742,'Registru recepții'!$B$5:$B$504,0))="De suspendare a recepției",ISNUMBER(I742),I742-INDEX('Registru recepții'!$C$5:$C$504,MATCH(B742,'Registru recepții'!$B$5:$B$504,0))&gt;90),"Termenul de remediere depășește 90 de zile de la suspendare (HG 343/2017, art. 17). ",""))&amp;IF(F742="","Alege gravitatea. ","")&amp;IF(G742="","Scrie măsura de remediere. ","")&amp;IF(NOT(ISNUMBER(I742)),"Stabilește termenul de remediere. ","")&amp;IF(K742="Termen depășit","Termenul a trecut și defectul nu e remediat. ","")))</f>
        <v/>
      </c>
      <c r="M742" s="1" t="str">
        <f t="shared" si="23"/>
        <v/>
      </c>
    </row>
    <row r="743" spans="2:13" x14ac:dyDescent="0.2">
      <c r="B743" s="12"/>
      <c r="C743" s="13" t="str">
        <f>IF(B743="","",COUNTIF($B$5:B743,B743))</f>
        <v/>
      </c>
      <c r="D743" s="14"/>
      <c r="E743" s="14"/>
      <c r="F743" s="15"/>
      <c r="G743" s="14"/>
      <c r="H743" s="14"/>
      <c r="I743" s="16"/>
      <c r="J743" s="16"/>
      <c r="K743" s="13" t="str">
        <f t="shared" si="22"/>
        <v/>
      </c>
      <c r="L743" s="17" t="str">
        <f>IF(B743="","",TRIM(IF(ISNA(MATCH(B743,'Registru recepții'!$B$5:$B$504,0)),"PV inexistent în registru. ",IF(AND(INDEX('Registru recepții'!$D$5:$D$504,MATCH(B743,'Registru recepții'!$B$5:$B$504,0))="De suspendare a recepției",ISNUMBER(I743),I743-INDEX('Registru recepții'!$C$5:$C$504,MATCH(B743,'Registru recepții'!$B$5:$B$504,0))&gt;90),"Termenul de remediere depășește 90 de zile de la suspendare (HG 343/2017, art. 17). ",""))&amp;IF(F743="","Alege gravitatea. ","")&amp;IF(G743="","Scrie măsura de remediere. ","")&amp;IF(NOT(ISNUMBER(I743)),"Stabilește termenul de remediere. ","")&amp;IF(K743="Termen depășit","Termenul a trecut și defectul nu e remediat. ","")))</f>
        <v/>
      </c>
      <c r="M743" s="1" t="str">
        <f t="shared" si="23"/>
        <v/>
      </c>
    </row>
    <row r="744" spans="2:13" x14ac:dyDescent="0.2">
      <c r="B744" s="12"/>
      <c r="C744" s="13" t="str">
        <f>IF(B744="","",COUNTIF($B$5:B744,B744))</f>
        <v/>
      </c>
      <c r="D744" s="14"/>
      <c r="E744" s="14"/>
      <c r="F744" s="15"/>
      <c r="G744" s="14"/>
      <c r="H744" s="14"/>
      <c r="I744" s="16"/>
      <c r="J744" s="16"/>
      <c r="K744" s="13" t="str">
        <f t="shared" si="22"/>
        <v/>
      </c>
      <c r="L744" s="17" t="str">
        <f>IF(B744="","",TRIM(IF(ISNA(MATCH(B744,'Registru recepții'!$B$5:$B$504,0)),"PV inexistent în registru. ",IF(AND(INDEX('Registru recepții'!$D$5:$D$504,MATCH(B744,'Registru recepții'!$B$5:$B$504,0))="De suspendare a recepției",ISNUMBER(I744),I744-INDEX('Registru recepții'!$C$5:$C$504,MATCH(B744,'Registru recepții'!$B$5:$B$504,0))&gt;90),"Termenul de remediere depășește 90 de zile de la suspendare (HG 343/2017, art. 17). ",""))&amp;IF(F744="","Alege gravitatea. ","")&amp;IF(G744="","Scrie măsura de remediere. ","")&amp;IF(NOT(ISNUMBER(I744)),"Stabilește termenul de remediere. ","")&amp;IF(K744="Termen depășit","Termenul a trecut și defectul nu e remediat. ","")))</f>
        <v/>
      </c>
      <c r="M744" s="1" t="str">
        <f t="shared" si="23"/>
        <v/>
      </c>
    </row>
    <row r="745" spans="2:13" x14ac:dyDescent="0.2">
      <c r="B745" s="12"/>
      <c r="C745" s="13" t="str">
        <f>IF(B745="","",COUNTIF($B$5:B745,B745))</f>
        <v/>
      </c>
      <c r="D745" s="14"/>
      <c r="E745" s="14"/>
      <c r="F745" s="15"/>
      <c r="G745" s="14"/>
      <c r="H745" s="14"/>
      <c r="I745" s="16"/>
      <c r="J745" s="16"/>
      <c r="K745" s="13" t="str">
        <f t="shared" si="22"/>
        <v/>
      </c>
      <c r="L745" s="17" t="str">
        <f>IF(B745="","",TRIM(IF(ISNA(MATCH(B745,'Registru recepții'!$B$5:$B$504,0)),"PV inexistent în registru. ",IF(AND(INDEX('Registru recepții'!$D$5:$D$504,MATCH(B745,'Registru recepții'!$B$5:$B$504,0))="De suspendare a recepției",ISNUMBER(I745),I745-INDEX('Registru recepții'!$C$5:$C$504,MATCH(B745,'Registru recepții'!$B$5:$B$504,0))&gt;90),"Termenul de remediere depășește 90 de zile de la suspendare (HG 343/2017, art. 17). ",""))&amp;IF(F745="","Alege gravitatea. ","")&amp;IF(G745="","Scrie măsura de remediere. ","")&amp;IF(NOT(ISNUMBER(I745)),"Stabilește termenul de remediere. ","")&amp;IF(K745="Termen depășit","Termenul a trecut și defectul nu e remediat. ","")))</f>
        <v/>
      </c>
      <c r="M745" s="1" t="str">
        <f t="shared" si="23"/>
        <v/>
      </c>
    </row>
    <row r="746" spans="2:13" x14ac:dyDescent="0.2">
      <c r="B746" s="12"/>
      <c r="C746" s="13" t="str">
        <f>IF(B746="","",COUNTIF($B$5:B746,B746))</f>
        <v/>
      </c>
      <c r="D746" s="14"/>
      <c r="E746" s="14"/>
      <c r="F746" s="15"/>
      <c r="G746" s="14"/>
      <c r="H746" s="14"/>
      <c r="I746" s="16"/>
      <c r="J746" s="16"/>
      <c r="K746" s="13" t="str">
        <f t="shared" si="22"/>
        <v/>
      </c>
      <c r="L746" s="17" t="str">
        <f>IF(B746="","",TRIM(IF(ISNA(MATCH(B746,'Registru recepții'!$B$5:$B$504,0)),"PV inexistent în registru. ",IF(AND(INDEX('Registru recepții'!$D$5:$D$504,MATCH(B746,'Registru recepții'!$B$5:$B$504,0))="De suspendare a recepției",ISNUMBER(I746),I746-INDEX('Registru recepții'!$C$5:$C$504,MATCH(B746,'Registru recepții'!$B$5:$B$504,0))&gt;90),"Termenul de remediere depășește 90 de zile de la suspendare (HG 343/2017, art. 17). ",""))&amp;IF(F746="","Alege gravitatea. ","")&amp;IF(G746="","Scrie măsura de remediere. ","")&amp;IF(NOT(ISNUMBER(I746)),"Stabilește termenul de remediere. ","")&amp;IF(K746="Termen depășit","Termenul a trecut și defectul nu e remediat. ","")))</f>
        <v/>
      </c>
      <c r="M746" s="1" t="str">
        <f t="shared" si="23"/>
        <v/>
      </c>
    </row>
    <row r="747" spans="2:13" x14ac:dyDescent="0.2">
      <c r="B747" s="12"/>
      <c r="C747" s="13" t="str">
        <f>IF(B747="","",COUNTIF($B$5:B747,B747))</f>
        <v/>
      </c>
      <c r="D747" s="14"/>
      <c r="E747" s="14"/>
      <c r="F747" s="15"/>
      <c r="G747" s="14"/>
      <c r="H747" s="14"/>
      <c r="I747" s="16"/>
      <c r="J747" s="16"/>
      <c r="K747" s="13" t="str">
        <f t="shared" si="22"/>
        <v/>
      </c>
      <c r="L747" s="17" t="str">
        <f>IF(B747="","",TRIM(IF(ISNA(MATCH(B747,'Registru recepții'!$B$5:$B$504,0)),"PV inexistent în registru. ",IF(AND(INDEX('Registru recepții'!$D$5:$D$504,MATCH(B747,'Registru recepții'!$B$5:$B$504,0))="De suspendare a recepției",ISNUMBER(I747),I747-INDEX('Registru recepții'!$C$5:$C$504,MATCH(B747,'Registru recepții'!$B$5:$B$504,0))&gt;90),"Termenul de remediere depășește 90 de zile de la suspendare (HG 343/2017, art. 17). ",""))&amp;IF(F747="","Alege gravitatea. ","")&amp;IF(G747="","Scrie măsura de remediere. ","")&amp;IF(NOT(ISNUMBER(I747)),"Stabilește termenul de remediere. ","")&amp;IF(K747="Termen depășit","Termenul a trecut și defectul nu e remediat. ","")))</f>
        <v/>
      </c>
      <c r="M747" s="1" t="str">
        <f t="shared" si="23"/>
        <v/>
      </c>
    </row>
    <row r="748" spans="2:13" x14ac:dyDescent="0.2">
      <c r="B748" s="12"/>
      <c r="C748" s="13" t="str">
        <f>IF(B748="","",COUNTIF($B$5:B748,B748))</f>
        <v/>
      </c>
      <c r="D748" s="14"/>
      <c r="E748" s="14"/>
      <c r="F748" s="15"/>
      <c r="G748" s="14"/>
      <c r="H748" s="14"/>
      <c r="I748" s="16"/>
      <c r="J748" s="16"/>
      <c r="K748" s="13" t="str">
        <f t="shared" si="22"/>
        <v/>
      </c>
      <c r="L748" s="17" t="str">
        <f>IF(B748="","",TRIM(IF(ISNA(MATCH(B748,'Registru recepții'!$B$5:$B$504,0)),"PV inexistent în registru. ",IF(AND(INDEX('Registru recepții'!$D$5:$D$504,MATCH(B748,'Registru recepții'!$B$5:$B$504,0))="De suspendare a recepției",ISNUMBER(I748),I748-INDEX('Registru recepții'!$C$5:$C$504,MATCH(B748,'Registru recepții'!$B$5:$B$504,0))&gt;90),"Termenul de remediere depășește 90 de zile de la suspendare (HG 343/2017, art. 17). ",""))&amp;IF(F748="","Alege gravitatea. ","")&amp;IF(G748="","Scrie măsura de remediere. ","")&amp;IF(NOT(ISNUMBER(I748)),"Stabilește termenul de remediere. ","")&amp;IF(K748="Termen depășit","Termenul a trecut și defectul nu e remediat. ","")))</f>
        <v/>
      </c>
      <c r="M748" s="1" t="str">
        <f t="shared" si="23"/>
        <v/>
      </c>
    </row>
    <row r="749" spans="2:13" x14ac:dyDescent="0.2">
      <c r="B749" s="12"/>
      <c r="C749" s="13" t="str">
        <f>IF(B749="","",COUNTIF($B$5:B749,B749))</f>
        <v/>
      </c>
      <c r="D749" s="14"/>
      <c r="E749" s="14"/>
      <c r="F749" s="15"/>
      <c r="G749" s="14"/>
      <c r="H749" s="14"/>
      <c r="I749" s="16"/>
      <c r="J749" s="16"/>
      <c r="K749" s="13" t="str">
        <f t="shared" si="22"/>
        <v/>
      </c>
      <c r="L749" s="17" t="str">
        <f>IF(B749="","",TRIM(IF(ISNA(MATCH(B749,'Registru recepții'!$B$5:$B$504,0)),"PV inexistent în registru. ",IF(AND(INDEX('Registru recepții'!$D$5:$D$504,MATCH(B749,'Registru recepții'!$B$5:$B$504,0))="De suspendare a recepției",ISNUMBER(I749),I749-INDEX('Registru recepții'!$C$5:$C$504,MATCH(B749,'Registru recepții'!$B$5:$B$504,0))&gt;90),"Termenul de remediere depășește 90 de zile de la suspendare (HG 343/2017, art. 17). ",""))&amp;IF(F749="","Alege gravitatea. ","")&amp;IF(G749="","Scrie măsura de remediere. ","")&amp;IF(NOT(ISNUMBER(I749)),"Stabilește termenul de remediere. ","")&amp;IF(K749="Termen depășit","Termenul a trecut și defectul nu e remediat. ","")))</f>
        <v/>
      </c>
      <c r="M749" s="1" t="str">
        <f t="shared" si="23"/>
        <v/>
      </c>
    </row>
    <row r="750" spans="2:13" x14ac:dyDescent="0.2">
      <c r="B750" s="12"/>
      <c r="C750" s="13" t="str">
        <f>IF(B750="","",COUNTIF($B$5:B750,B750))</f>
        <v/>
      </c>
      <c r="D750" s="14"/>
      <c r="E750" s="14"/>
      <c r="F750" s="15"/>
      <c r="G750" s="14"/>
      <c r="H750" s="14"/>
      <c r="I750" s="16"/>
      <c r="J750" s="16"/>
      <c r="K750" s="13" t="str">
        <f t="shared" si="22"/>
        <v/>
      </c>
      <c r="L750" s="17" t="str">
        <f>IF(B750="","",TRIM(IF(ISNA(MATCH(B750,'Registru recepții'!$B$5:$B$504,0)),"PV inexistent în registru. ",IF(AND(INDEX('Registru recepții'!$D$5:$D$504,MATCH(B750,'Registru recepții'!$B$5:$B$504,0))="De suspendare a recepției",ISNUMBER(I750),I750-INDEX('Registru recepții'!$C$5:$C$504,MATCH(B750,'Registru recepții'!$B$5:$B$504,0))&gt;90),"Termenul de remediere depășește 90 de zile de la suspendare (HG 343/2017, art. 17). ",""))&amp;IF(F750="","Alege gravitatea. ","")&amp;IF(G750="","Scrie măsura de remediere. ","")&amp;IF(NOT(ISNUMBER(I750)),"Stabilește termenul de remediere. ","")&amp;IF(K750="Termen depășit","Termenul a trecut și defectul nu e remediat. ","")))</f>
        <v/>
      </c>
      <c r="M750" s="1" t="str">
        <f t="shared" si="23"/>
        <v/>
      </c>
    </row>
    <row r="751" spans="2:13" x14ac:dyDescent="0.2">
      <c r="B751" s="12"/>
      <c r="C751" s="13" t="str">
        <f>IF(B751="","",COUNTIF($B$5:B751,B751))</f>
        <v/>
      </c>
      <c r="D751" s="14"/>
      <c r="E751" s="14"/>
      <c r="F751" s="15"/>
      <c r="G751" s="14"/>
      <c r="H751" s="14"/>
      <c r="I751" s="16"/>
      <c r="J751" s="16"/>
      <c r="K751" s="13" t="str">
        <f t="shared" si="22"/>
        <v/>
      </c>
      <c r="L751" s="17" t="str">
        <f>IF(B751="","",TRIM(IF(ISNA(MATCH(B751,'Registru recepții'!$B$5:$B$504,0)),"PV inexistent în registru. ",IF(AND(INDEX('Registru recepții'!$D$5:$D$504,MATCH(B751,'Registru recepții'!$B$5:$B$504,0))="De suspendare a recepției",ISNUMBER(I751),I751-INDEX('Registru recepții'!$C$5:$C$504,MATCH(B751,'Registru recepții'!$B$5:$B$504,0))&gt;90),"Termenul de remediere depășește 90 de zile de la suspendare (HG 343/2017, art. 17). ",""))&amp;IF(F751="","Alege gravitatea. ","")&amp;IF(G751="","Scrie măsura de remediere. ","")&amp;IF(NOT(ISNUMBER(I751)),"Stabilește termenul de remediere. ","")&amp;IF(K751="Termen depășit","Termenul a trecut și defectul nu e remediat. ","")))</f>
        <v/>
      </c>
      <c r="M751" s="1" t="str">
        <f t="shared" si="23"/>
        <v/>
      </c>
    </row>
    <row r="752" spans="2:13" x14ac:dyDescent="0.2">
      <c r="B752" s="12"/>
      <c r="C752" s="13" t="str">
        <f>IF(B752="","",COUNTIF($B$5:B752,B752))</f>
        <v/>
      </c>
      <c r="D752" s="14"/>
      <c r="E752" s="14"/>
      <c r="F752" s="15"/>
      <c r="G752" s="14"/>
      <c r="H752" s="14"/>
      <c r="I752" s="16"/>
      <c r="J752" s="16"/>
      <c r="K752" s="13" t="str">
        <f t="shared" si="22"/>
        <v/>
      </c>
      <c r="L752" s="17" t="str">
        <f>IF(B752="","",TRIM(IF(ISNA(MATCH(B752,'Registru recepții'!$B$5:$B$504,0)),"PV inexistent în registru. ",IF(AND(INDEX('Registru recepții'!$D$5:$D$504,MATCH(B752,'Registru recepții'!$B$5:$B$504,0))="De suspendare a recepției",ISNUMBER(I752),I752-INDEX('Registru recepții'!$C$5:$C$504,MATCH(B752,'Registru recepții'!$B$5:$B$504,0))&gt;90),"Termenul de remediere depășește 90 de zile de la suspendare (HG 343/2017, art. 17). ",""))&amp;IF(F752="","Alege gravitatea. ","")&amp;IF(G752="","Scrie măsura de remediere. ","")&amp;IF(NOT(ISNUMBER(I752)),"Stabilește termenul de remediere. ","")&amp;IF(K752="Termen depășit","Termenul a trecut și defectul nu e remediat. ","")))</f>
        <v/>
      </c>
      <c r="M752" s="1" t="str">
        <f t="shared" si="23"/>
        <v/>
      </c>
    </row>
    <row r="753" spans="2:13" x14ac:dyDescent="0.2">
      <c r="B753" s="12"/>
      <c r="C753" s="13" t="str">
        <f>IF(B753="","",COUNTIF($B$5:B753,B753))</f>
        <v/>
      </c>
      <c r="D753" s="14"/>
      <c r="E753" s="14"/>
      <c r="F753" s="15"/>
      <c r="G753" s="14"/>
      <c r="H753" s="14"/>
      <c r="I753" s="16"/>
      <c r="J753" s="16"/>
      <c r="K753" s="13" t="str">
        <f t="shared" si="22"/>
        <v/>
      </c>
      <c r="L753" s="17" t="str">
        <f>IF(B753="","",TRIM(IF(ISNA(MATCH(B753,'Registru recepții'!$B$5:$B$504,0)),"PV inexistent în registru. ",IF(AND(INDEX('Registru recepții'!$D$5:$D$504,MATCH(B753,'Registru recepții'!$B$5:$B$504,0))="De suspendare a recepției",ISNUMBER(I753),I753-INDEX('Registru recepții'!$C$5:$C$504,MATCH(B753,'Registru recepții'!$B$5:$B$504,0))&gt;90),"Termenul de remediere depășește 90 de zile de la suspendare (HG 343/2017, art. 17). ",""))&amp;IF(F753="","Alege gravitatea. ","")&amp;IF(G753="","Scrie măsura de remediere. ","")&amp;IF(NOT(ISNUMBER(I753)),"Stabilește termenul de remediere. ","")&amp;IF(K753="Termen depășit","Termenul a trecut și defectul nu e remediat. ","")))</f>
        <v/>
      </c>
      <c r="M753" s="1" t="str">
        <f t="shared" si="23"/>
        <v/>
      </c>
    </row>
    <row r="754" spans="2:13" x14ac:dyDescent="0.2">
      <c r="B754" s="12"/>
      <c r="C754" s="13" t="str">
        <f>IF(B754="","",COUNTIF($B$5:B754,B754))</f>
        <v/>
      </c>
      <c r="D754" s="14"/>
      <c r="E754" s="14"/>
      <c r="F754" s="15"/>
      <c r="G754" s="14"/>
      <c r="H754" s="14"/>
      <c r="I754" s="16"/>
      <c r="J754" s="16"/>
      <c r="K754" s="13" t="str">
        <f t="shared" si="22"/>
        <v/>
      </c>
      <c r="L754" s="17" t="str">
        <f>IF(B754="","",TRIM(IF(ISNA(MATCH(B754,'Registru recepții'!$B$5:$B$504,0)),"PV inexistent în registru. ",IF(AND(INDEX('Registru recepții'!$D$5:$D$504,MATCH(B754,'Registru recepții'!$B$5:$B$504,0))="De suspendare a recepției",ISNUMBER(I754),I754-INDEX('Registru recepții'!$C$5:$C$504,MATCH(B754,'Registru recepții'!$B$5:$B$504,0))&gt;90),"Termenul de remediere depășește 90 de zile de la suspendare (HG 343/2017, art. 17). ",""))&amp;IF(F754="","Alege gravitatea. ","")&amp;IF(G754="","Scrie măsura de remediere. ","")&amp;IF(NOT(ISNUMBER(I754)),"Stabilește termenul de remediere. ","")&amp;IF(K754="Termen depășit","Termenul a trecut și defectul nu e remediat. ","")))</f>
        <v/>
      </c>
      <c r="M754" s="1" t="str">
        <f t="shared" si="23"/>
        <v/>
      </c>
    </row>
    <row r="755" spans="2:13" x14ac:dyDescent="0.2">
      <c r="B755" s="12"/>
      <c r="C755" s="13" t="str">
        <f>IF(B755="","",COUNTIF($B$5:B755,B755))</f>
        <v/>
      </c>
      <c r="D755" s="14"/>
      <c r="E755" s="14"/>
      <c r="F755" s="15"/>
      <c r="G755" s="14"/>
      <c r="H755" s="14"/>
      <c r="I755" s="16"/>
      <c r="J755" s="16"/>
      <c r="K755" s="13" t="str">
        <f t="shared" si="22"/>
        <v/>
      </c>
      <c r="L755" s="17" t="str">
        <f>IF(B755="","",TRIM(IF(ISNA(MATCH(B755,'Registru recepții'!$B$5:$B$504,0)),"PV inexistent în registru. ",IF(AND(INDEX('Registru recepții'!$D$5:$D$504,MATCH(B755,'Registru recepții'!$B$5:$B$504,0))="De suspendare a recepției",ISNUMBER(I755),I755-INDEX('Registru recepții'!$C$5:$C$504,MATCH(B755,'Registru recepții'!$B$5:$B$504,0))&gt;90),"Termenul de remediere depășește 90 de zile de la suspendare (HG 343/2017, art. 17). ",""))&amp;IF(F755="","Alege gravitatea. ","")&amp;IF(G755="","Scrie măsura de remediere. ","")&amp;IF(NOT(ISNUMBER(I755)),"Stabilește termenul de remediere. ","")&amp;IF(K755="Termen depășit","Termenul a trecut și defectul nu e remediat. ","")))</f>
        <v/>
      </c>
      <c r="M755" s="1" t="str">
        <f t="shared" si="23"/>
        <v/>
      </c>
    </row>
    <row r="756" spans="2:13" x14ac:dyDescent="0.2">
      <c r="B756" s="12"/>
      <c r="C756" s="13" t="str">
        <f>IF(B756="","",COUNTIF($B$5:B756,B756))</f>
        <v/>
      </c>
      <c r="D756" s="14"/>
      <c r="E756" s="14"/>
      <c r="F756" s="15"/>
      <c r="G756" s="14"/>
      <c r="H756" s="14"/>
      <c r="I756" s="16"/>
      <c r="J756" s="16"/>
      <c r="K756" s="13" t="str">
        <f t="shared" si="22"/>
        <v/>
      </c>
      <c r="L756" s="17" t="str">
        <f>IF(B756="","",TRIM(IF(ISNA(MATCH(B756,'Registru recepții'!$B$5:$B$504,0)),"PV inexistent în registru. ",IF(AND(INDEX('Registru recepții'!$D$5:$D$504,MATCH(B756,'Registru recepții'!$B$5:$B$504,0))="De suspendare a recepției",ISNUMBER(I756),I756-INDEX('Registru recepții'!$C$5:$C$504,MATCH(B756,'Registru recepții'!$B$5:$B$504,0))&gt;90),"Termenul de remediere depășește 90 de zile de la suspendare (HG 343/2017, art. 17). ",""))&amp;IF(F756="","Alege gravitatea. ","")&amp;IF(G756="","Scrie măsura de remediere. ","")&amp;IF(NOT(ISNUMBER(I756)),"Stabilește termenul de remediere. ","")&amp;IF(K756="Termen depășit","Termenul a trecut și defectul nu e remediat. ","")))</f>
        <v/>
      </c>
      <c r="M756" s="1" t="str">
        <f t="shared" si="23"/>
        <v/>
      </c>
    </row>
    <row r="757" spans="2:13" x14ac:dyDescent="0.2">
      <c r="B757" s="12"/>
      <c r="C757" s="13" t="str">
        <f>IF(B757="","",COUNTIF($B$5:B757,B757))</f>
        <v/>
      </c>
      <c r="D757" s="14"/>
      <c r="E757" s="14"/>
      <c r="F757" s="15"/>
      <c r="G757" s="14"/>
      <c r="H757" s="14"/>
      <c r="I757" s="16"/>
      <c r="J757" s="16"/>
      <c r="K757" s="13" t="str">
        <f t="shared" si="22"/>
        <v/>
      </c>
      <c r="L757" s="17" t="str">
        <f>IF(B757="","",TRIM(IF(ISNA(MATCH(B757,'Registru recepții'!$B$5:$B$504,0)),"PV inexistent în registru. ",IF(AND(INDEX('Registru recepții'!$D$5:$D$504,MATCH(B757,'Registru recepții'!$B$5:$B$504,0))="De suspendare a recepției",ISNUMBER(I757),I757-INDEX('Registru recepții'!$C$5:$C$504,MATCH(B757,'Registru recepții'!$B$5:$B$504,0))&gt;90),"Termenul de remediere depășește 90 de zile de la suspendare (HG 343/2017, art. 17). ",""))&amp;IF(F757="","Alege gravitatea. ","")&amp;IF(G757="","Scrie măsura de remediere. ","")&amp;IF(NOT(ISNUMBER(I757)),"Stabilește termenul de remediere. ","")&amp;IF(K757="Termen depășit","Termenul a trecut și defectul nu e remediat. ","")))</f>
        <v/>
      </c>
      <c r="M757" s="1" t="str">
        <f t="shared" si="23"/>
        <v/>
      </c>
    </row>
    <row r="758" spans="2:13" x14ac:dyDescent="0.2">
      <c r="B758" s="12"/>
      <c r="C758" s="13" t="str">
        <f>IF(B758="","",COUNTIF($B$5:B758,B758))</f>
        <v/>
      </c>
      <c r="D758" s="14"/>
      <c r="E758" s="14"/>
      <c r="F758" s="15"/>
      <c r="G758" s="14"/>
      <c r="H758" s="14"/>
      <c r="I758" s="16"/>
      <c r="J758" s="16"/>
      <c r="K758" s="13" t="str">
        <f t="shared" si="22"/>
        <v/>
      </c>
      <c r="L758" s="17" t="str">
        <f>IF(B758="","",TRIM(IF(ISNA(MATCH(B758,'Registru recepții'!$B$5:$B$504,0)),"PV inexistent în registru. ",IF(AND(INDEX('Registru recepții'!$D$5:$D$504,MATCH(B758,'Registru recepții'!$B$5:$B$504,0))="De suspendare a recepției",ISNUMBER(I758),I758-INDEX('Registru recepții'!$C$5:$C$504,MATCH(B758,'Registru recepții'!$B$5:$B$504,0))&gt;90),"Termenul de remediere depășește 90 de zile de la suspendare (HG 343/2017, art. 17). ",""))&amp;IF(F758="","Alege gravitatea. ","")&amp;IF(G758="","Scrie măsura de remediere. ","")&amp;IF(NOT(ISNUMBER(I758)),"Stabilește termenul de remediere. ","")&amp;IF(K758="Termen depășit","Termenul a trecut și defectul nu e remediat. ","")))</f>
        <v/>
      </c>
      <c r="M758" s="1" t="str">
        <f t="shared" si="23"/>
        <v/>
      </c>
    </row>
    <row r="759" spans="2:13" x14ac:dyDescent="0.2">
      <c r="B759" s="12"/>
      <c r="C759" s="13" t="str">
        <f>IF(B759="","",COUNTIF($B$5:B759,B759))</f>
        <v/>
      </c>
      <c r="D759" s="14"/>
      <c r="E759" s="14"/>
      <c r="F759" s="15"/>
      <c r="G759" s="14"/>
      <c r="H759" s="14"/>
      <c r="I759" s="16"/>
      <c r="J759" s="16"/>
      <c r="K759" s="13" t="str">
        <f t="shared" si="22"/>
        <v/>
      </c>
      <c r="L759" s="17" t="str">
        <f>IF(B759="","",TRIM(IF(ISNA(MATCH(B759,'Registru recepții'!$B$5:$B$504,0)),"PV inexistent în registru. ",IF(AND(INDEX('Registru recepții'!$D$5:$D$504,MATCH(B759,'Registru recepții'!$B$5:$B$504,0))="De suspendare a recepției",ISNUMBER(I759),I759-INDEX('Registru recepții'!$C$5:$C$504,MATCH(B759,'Registru recepții'!$B$5:$B$504,0))&gt;90),"Termenul de remediere depășește 90 de zile de la suspendare (HG 343/2017, art. 17). ",""))&amp;IF(F759="","Alege gravitatea. ","")&amp;IF(G759="","Scrie măsura de remediere. ","")&amp;IF(NOT(ISNUMBER(I759)),"Stabilește termenul de remediere. ","")&amp;IF(K759="Termen depășit","Termenul a trecut și defectul nu e remediat. ","")))</f>
        <v/>
      </c>
      <c r="M759" s="1" t="str">
        <f t="shared" si="23"/>
        <v/>
      </c>
    </row>
    <row r="760" spans="2:13" x14ac:dyDescent="0.2">
      <c r="B760" s="12"/>
      <c r="C760" s="13" t="str">
        <f>IF(B760="","",COUNTIF($B$5:B760,B760))</f>
        <v/>
      </c>
      <c r="D760" s="14"/>
      <c r="E760" s="14"/>
      <c r="F760" s="15"/>
      <c r="G760" s="14"/>
      <c r="H760" s="14"/>
      <c r="I760" s="16"/>
      <c r="J760" s="16"/>
      <c r="K760" s="13" t="str">
        <f t="shared" si="22"/>
        <v/>
      </c>
      <c r="L760" s="17" t="str">
        <f>IF(B760="","",TRIM(IF(ISNA(MATCH(B760,'Registru recepții'!$B$5:$B$504,0)),"PV inexistent în registru. ",IF(AND(INDEX('Registru recepții'!$D$5:$D$504,MATCH(B760,'Registru recepții'!$B$5:$B$504,0))="De suspendare a recepției",ISNUMBER(I760),I760-INDEX('Registru recepții'!$C$5:$C$504,MATCH(B760,'Registru recepții'!$B$5:$B$504,0))&gt;90),"Termenul de remediere depășește 90 de zile de la suspendare (HG 343/2017, art. 17). ",""))&amp;IF(F760="","Alege gravitatea. ","")&amp;IF(G760="","Scrie măsura de remediere. ","")&amp;IF(NOT(ISNUMBER(I760)),"Stabilește termenul de remediere. ","")&amp;IF(K760="Termen depășit","Termenul a trecut și defectul nu e remediat. ","")))</f>
        <v/>
      </c>
      <c r="M760" s="1" t="str">
        <f t="shared" si="23"/>
        <v/>
      </c>
    </row>
    <row r="761" spans="2:13" x14ac:dyDescent="0.2">
      <c r="B761" s="12"/>
      <c r="C761" s="13" t="str">
        <f>IF(B761="","",COUNTIF($B$5:B761,B761))</f>
        <v/>
      </c>
      <c r="D761" s="14"/>
      <c r="E761" s="14"/>
      <c r="F761" s="15"/>
      <c r="G761" s="14"/>
      <c r="H761" s="14"/>
      <c r="I761" s="16"/>
      <c r="J761" s="16"/>
      <c r="K761" s="13" t="str">
        <f t="shared" si="22"/>
        <v/>
      </c>
      <c r="L761" s="17" t="str">
        <f>IF(B761="","",TRIM(IF(ISNA(MATCH(B761,'Registru recepții'!$B$5:$B$504,0)),"PV inexistent în registru. ",IF(AND(INDEX('Registru recepții'!$D$5:$D$504,MATCH(B761,'Registru recepții'!$B$5:$B$504,0))="De suspendare a recepției",ISNUMBER(I761),I761-INDEX('Registru recepții'!$C$5:$C$504,MATCH(B761,'Registru recepții'!$B$5:$B$504,0))&gt;90),"Termenul de remediere depășește 90 de zile de la suspendare (HG 343/2017, art. 17). ",""))&amp;IF(F761="","Alege gravitatea. ","")&amp;IF(G761="","Scrie măsura de remediere. ","")&amp;IF(NOT(ISNUMBER(I761)),"Stabilește termenul de remediere. ","")&amp;IF(K761="Termen depășit","Termenul a trecut și defectul nu e remediat. ","")))</f>
        <v/>
      </c>
      <c r="M761" s="1" t="str">
        <f t="shared" si="23"/>
        <v/>
      </c>
    </row>
    <row r="762" spans="2:13" x14ac:dyDescent="0.2">
      <c r="B762" s="12"/>
      <c r="C762" s="13" t="str">
        <f>IF(B762="","",COUNTIF($B$5:B762,B762))</f>
        <v/>
      </c>
      <c r="D762" s="14"/>
      <c r="E762" s="14"/>
      <c r="F762" s="15"/>
      <c r="G762" s="14"/>
      <c r="H762" s="14"/>
      <c r="I762" s="16"/>
      <c r="J762" s="16"/>
      <c r="K762" s="13" t="str">
        <f t="shared" si="22"/>
        <v/>
      </c>
      <c r="L762" s="17" t="str">
        <f>IF(B762="","",TRIM(IF(ISNA(MATCH(B762,'Registru recepții'!$B$5:$B$504,0)),"PV inexistent în registru. ",IF(AND(INDEX('Registru recepții'!$D$5:$D$504,MATCH(B762,'Registru recepții'!$B$5:$B$504,0))="De suspendare a recepției",ISNUMBER(I762),I762-INDEX('Registru recepții'!$C$5:$C$504,MATCH(B762,'Registru recepții'!$B$5:$B$504,0))&gt;90),"Termenul de remediere depășește 90 de zile de la suspendare (HG 343/2017, art. 17). ",""))&amp;IF(F762="","Alege gravitatea. ","")&amp;IF(G762="","Scrie măsura de remediere. ","")&amp;IF(NOT(ISNUMBER(I762)),"Stabilește termenul de remediere. ","")&amp;IF(K762="Termen depășit","Termenul a trecut și defectul nu e remediat. ","")))</f>
        <v/>
      </c>
      <c r="M762" s="1" t="str">
        <f t="shared" si="23"/>
        <v/>
      </c>
    </row>
    <row r="763" spans="2:13" x14ac:dyDescent="0.2">
      <c r="B763" s="12"/>
      <c r="C763" s="13" t="str">
        <f>IF(B763="","",COUNTIF($B$5:B763,B763))</f>
        <v/>
      </c>
      <c r="D763" s="14"/>
      <c r="E763" s="14"/>
      <c r="F763" s="15"/>
      <c r="G763" s="14"/>
      <c r="H763" s="14"/>
      <c r="I763" s="16"/>
      <c r="J763" s="16"/>
      <c r="K763" s="13" t="str">
        <f t="shared" si="22"/>
        <v/>
      </c>
      <c r="L763" s="17" t="str">
        <f>IF(B763="","",TRIM(IF(ISNA(MATCH(B763,'Registru recepții'!$B$5:$B$504,0)),"PV inexistent în registru. ",IF(AND(INDEX('Registru recepții'!$D$5:$D$504,MATCH(B763,'Registru recepții'!$B$5:$B$504,0))="De suspendare a recepției",ISNUMBER(I763),I763-INDEX('Registru recepții'!$C$5:$C$504,MATCH(B763,'Registru recepții'!$B$5:$B$504,0))&gt;90),"Termenul de remediere depășește 90 de zile de la suspendare (HG 343/2017, art. 17). ",""))&amp;IF(F763="","Alege gravitatea. ","")&amp;IF(G763="","Scrie măsura de remediere. ","")&amp;IF(NOT(ISNUMBER(I763)),"Stabilește termenul de remediere. ","")&amp;IF(K763="Termen depășit","Termenul a trecut și defectul nu e remediat. ","")))</f>
        <v/>
      </c>
      <c r="M763" s="1" t="str">
        <f t="shared" si="23"/>
        <v/>
      </c>
    </row>
    <row r="764" spans="2:13" x14ac:dyDescent="0.2">
      <c r="B764" s="12"/>
      <c r="C764" s="13" t="str">
        <f>IF(B764="","",COUNTIF($B$5:B764,B764))</f>
        <v/>
      </c>
      <c r="D764" s="14"/>
      <c r="E764" s="14"/>
      <c r="F764" s="15"/>
      <c r="G764" s="14"/>
      <c r="H764" s="14"/>
      <c r="I764" s="16"/>
      <c r="J764" s="16"/>
      <c r="K764" s="13" t="str">
        <f t="shared" si="22"/>
        <v/>
      </c>
      <c r="L764" s="17" t="str">
        <f>IF(B764="","",TRIM(IF(ISNA(MATCH(B764,'Registru recepții'!$B$5:$B$504,0)),"PV inexistent în registru. ",IF(AND(INDEX('Registru recepții'!$D$5:$D$504,MATCH(B764,'Registru recepții'!$B$5:$B$504,0))="De suspendare a recepției",ISNUMBER(I764),I764-INDEX('Registru recepții'!$C$5:$C$504,MATCH(B764,'Registru recepții'!$B$5:$B$504,0))&gt;90),"Termenul de remediere depășește 90 de zile de la suspendare (HG 343/2017, art. 17). ",""))&amp;IF(F764="","Alege gravitatea. ","")&amp;IF(G764="","Scrie măsura de remediere. ","")&amp;IF(NOT(ISNUMBER(I764)),"Stabilește termenul de remediere. ","")&amp;IF(K764="Termen depășit","Termenul a trecut și defectul nu e remediat. ","")))</f>
        <v/>
      </c>
      <c r="M764" s="1" t="str">
        <f t="shared" si="23"/>
        <v/>
      </c>
    </row>
    <row r="765" spans="2:13" x14ac:dyDescent="0.2">
      <c r="B765" s="12"/>
      <c r="C765" s="13" t="str">
        <f>IF(B765="","",COUNTIF($B$5:B765,B765))</f>
        <v/>
      </c>
      <c r="D765" s="14"/>
      <c r="E765" s="14"/>
      <c r="F765" s="15"/>
      <c r="G765" s="14"/>
      <c r="H765" s="14"/>
      <c r="I765" s="16"/>
      <c r="J765" s="16"/>
      <c r="K765" s="13" t="str">
        <f t="shared" si="22"/>
        <v/>
      </c>
      <c r="L765" s="17" t="str">
        <f>IF(B765="","",TRIM(IF(ISNA(MATCH(B765,'Registru recepții'!$B$5:$B$504,0)),"PV inexistent în registru. ",IF(AND(INDEX('Registru recepții'!$D$5:$D$504,MATCH(B765,'Registru recepții'!$B$5:$B$504,0))="De suspendare a recepției",ISNUMBER(I765),I765-INDEX('Registru recepții'!$C$5:$C$504,MATCH(B765,'Registru recepții'!$B$5:$B$504,0))&gt;90),"Termenul de remediere depășește 90 de zile de la suspendare (HG 343/2017, art. 17). ",""))&amp;IF(F765="","Alege gravitatea. ","")&amp;IF(G765="","Scrie măsura de remediere. ","")&amp;IF(NOT(ISNUMBER(I765)),"Stabilește termenul de remediere. ","")&amp;IF(K765="Termen depășit","Termenul a trecut și defectul nu e remediat. ","")))</f>
        <v/>
      </c>
      <c r="M765" s="1" t="str">
        <f t="shared" si="23"/>
        <v/>
      </c>
    </row>
    <row r="766" spans="2:13" x14ac:dyDescent="0.2">
      <c r="B766" s="12"/>
      <c r="C766" s="13" t="str">
        <f>IF(B766="","",COUNTIF($B$5:B766,B766))</f>
        <v/>
      </c>
      <c r="D766" s="14"/>
      <c r="E766" s="14"/>
      <c r="F766" s="15"/>
      <c r="G766" s="14"/>
      <c r="H766" s="14"/>
      <c r="I766" s="16"/>
      <c r="J766" s="16"/>
      <c r="K766" s="13" t="str">
        <f t="shared" si="22"/>
        <v/>
      </c>
      <c r="L766" s="17" t="str">
        <f>IF(B766="","",TRIM(IF(ISNA(MATCH(B766,'Registru recepții'!$B$5:$B$504,0)),"PV inexistent în registru. ",IF(AND(INDEX('Registru recepții'!$D$5:$D$504,MATCH(B766,'Registru recepții'!$B$5:$B$504,0))="De suspendare a recepției",ISNUMBER(I766),I766-INDEX('Registru recepții'!$C$5:$C$504,MATCH(B766,'Registru recepții'!$B$5:$B$504,0))&gt;90),"Termenul de remediere depășește 90 de zile de la suspendare (HG 343/2017, art. 17). ",""))&amp;IF(F766="","Alege gravitatea. ","")&amp;IF(G766="","Scrie măsura de remediere. ","")&amp;IF(NOT(ISNUMBER(I766)),"Stabilește termenul de remediere. ","")&amp;IF(K766="Termen depășit","Termenul a trecut și defectul nu e remediat. ","")))</f>
        <v/>
      </c>
      <c r="M766" s="1" t="str">
        <f t="shared" si="23"/>
        <v/>
      </c>
    </row>
    <row r="767" spans="2:13" x14ac:dyDescent="0.2">
      <c r="B767" s="12"/>
      <c r="C767" s="13" t="str">
        <f>IF(B767="","",COUNTIF($B$5:B767,B767))</f>
        <v/>
      </c>
      <c r="D767" s="14"/>
      <c r="E767" s="14"/>
      <c r="F767" s="15"/>
      <c r="G767" s="14"/>
      <c r="H767" s="14"/>
      <c r="I767" s="16"/>
      <c r="J767" s="16"/>
      <c r="K767" s="13" t="str">
        <f t="shared" si="22"/>
        <v/>
      </c>
      <c r="L767" s="17" t="str">
        <f>IF(B767="","",TRIM(IF(ISNA(MATCH(B767,'Registru recepții'!$B$5:$B$504,0)),"PV inexistent în registru. ",IF(AND(INDEX('Registru recepții'!$D$5:$D$504,MATCH(B767,'Registru recepții'!$B$5:$B$504,0))="De suspendare a recepției",ISNUMBER(I767),I767-INDEX('Registru recepții'!$C$5:$C$504,MATCH(B767,'Registru recepții'!$B$5:$B$504,0))&gt;90),"Termenul de remediere depășește 90 de zile de la suspendare (HG 343/2017, art. 17). ",""))&amp;IF(F767="","Alege gravitatea. ","")&amp;IF(G767="","Scrie măsura de remediere. ","")&amp;IF(NOT(ISNUMBER(I767)),"Stabilește termenul de remediere. ","")&amp;IF(K767="Termen depășit","Termenul a trecut și defectul nu e remediat. ","")))</f>
        <v/>
      </c>
      <c r="M767" s="1" t="str">
        <f t="shared" si="23"/>
        <v/>
      </c>
    </row>
    <row r="768" spans="2:13" x14ac:dyDescent="0.2">
      <c r="B768" s="12"/>
      <c r="C768" s="13" t="str">
        <f>IF(B768="","",COUNTIF($B$5:B768,B768))</f>
        <v/>
      </c>
      <c r="D768" s="14"/>
      <c r="E768" s="14"/>
      <c r="F768" s="15"/>
      <c r="G768" s="14"/>
      <c r="H768" s="14"/>
      <c r="I768" s="16"/>
      <c r="J768" s="16"/>
      <c r="K768" s="13" t="str">
        <f t="shared" si="22"/>
        <v/>
      </c>
      <c r="L768" s="17" t="str">
        <f>IF(B768="","",TRIM(IF(ISNA(MATCH(B768,'Registru recepții'!$B$5:$B$504,0)),"PV inexistent în registru. ",IF(AND(INDEX('Registru recepții'!$D$5:$D$504,MATCH(B768,'Registru recepții'!$B$5:$B$504,0))="De suspendare a recepției",ISNUMBER(I768),I768-INDEX('Registru recepții'!$C$5:$C$504,MATCH(B768,'Registru recepții'!$B$5:$B$504,0))&gt;90),"Termenul de remediere depășește 90 de zile de la suspendare (HG 343/2017, art. 17). ",""))&amp;IF(F768="","Alege gravitatea. ","")&amp;IF(G768="","Scrie măsura de remediere. ","")&amp;IF(NOT(ISNUMBER(I768)),"Stabilește termenul de remediere. ","")&amp;IF(K768="Termen depășit","Termenul a trecut și defectul nu e remediat. ","")))</f>
        <v/>
      </c>
      <c r="M768" s="1" t="str">
        <f t="shared" si="23"/>
        <v/>
      </c>
    </row>
    <row r="769" spans="2:13" x14ac:dyDescent="0.2">
      <c r="B769" s="12"/>
      <c r="C769" s="13" t="str">
        <f>IF(B769="","",COUNTIF($B$5:B769,B769))</f>
        <v/>
      </c>
      <c r="D769" s="14"/>
      <c r="E769" s="14"/>
      <c r="F769" s="15"/>
      <c r="G769" s="14"/>
      <c r="H769" s="14"/>
      <c r="I769" s="16"/>
      <c r="J769" s="16"/>
      <c r="K769" s="13" t="str">
        <f t="shared" si="22"/>
        <v/>
      </c>
      <c r="L769" s="17" t="str">
        <f>IF(B769="","",TRIM(IF(ISNA(MATCH(B769,'Registru recepții'!$B$5:$B$504,0)),"PV inexistent în registru. ",IF(AND(INDEX('Registru recepții'!$D$5:$D$504,MATCH(B769,'Registru recepții'!$B$5:$B$504,0))="De suspendare a recepției",ISNUMBER(I769),I769-INDEX('Registru recepții'!$C$5:$C$504,MATCH(B769,'Registru recepții'!$B$5:$B$504,0))&gt;90),"Termenul de remediere depășește 90 de zile de la suspendare (HG 343/2017, art. 17). ",""))&amp;IF(F769="","Alege gravitatea. ","")&amp;IF(G769="","Scrie măsura de remediere. ","")&amp;IF(NOT(ISNUMBER(I769)),"Stabilește termenul de remediere. ","")&amp;IF(K769="Termen depășit","Termenul a trecut și defectul nu e remediat. ","")))</f>
        <v/>
      </c>
      <c r="M769" s="1" t="str">
        <f t="shared" si="23"/>
        <v/>
      </c>
    </row>
    <row r="770" spans="2:13" x14ac:dyDescent="0.2">
      <c r="B770" s="12"/>
      <c r="C770" s="13" t="str">
        <f>IF(B770="","",COUNTIF($B$5:B770,B770))</f>
        <v/>
      </c>
      <c r="D770" s="14"/>
      <c r="E770" s="14"/>
      <c r="F770" s="15"/>
      <c r="G770" s="14"/>
      <c r="H770" s="14"/>
      <c r="I770" s="16"/>
      <c r="J770" s="16"/>
      <c r="K770" s="13" t="str">
        <f t="shared" si="22"/>
        <v/>
      </c>
      <c r="L770" s="17" t="str">
        <f>IF(B770="","",TRIM(IF(ISNA(MATCH(B770,'Registru recepții'!$B$5:$B$504,0)),"PV inexistent în registru. ",IF(AND(INDEX('Registru recepții'!$D$5:$D$504,MATCH(B770,'Registru recepții'!$B$5:$B$504,0))="De suspendare a recepției",ISNUMBER(I770),I770-INDEX('Registru recepții'!$C$5:$C$504,MATCH(B770,'Registru recepții'!$B$5:$B$504,0))&gt;90),"Termenul de remediere depășește 90 de zile de la suspendare (HG 343/2017, art. 17). ",""))&amp;IF(F770="","Alege gravitatea. ","")&amp;IF(G770="","Scrie măsura de remediere. ","")&amp;IF(NOT(ISNUMBER(I770)),"Stabilește termenul de remediere. ","")&amp;IF(K770="Termen depășit","Termenul a trecut și defectul nu e remediat. ","")))</f>
        <v/>
      </c>
      <c r="M770" s="1" t="str">
        <f t="shared" si="23"/>
        <v/>
      </c>
    </row>
    <row r="771" spans="2:13" x14ac:dyDescent="0.2">
      <c r="B771" s="12"/>
      <c r="C771" s="13" t="str">
        <f>IF(B771="","",COUNTIF($B$5:B771,B771))</f>
        <v/>
      </c>
      <c r="D771" s="14"/>
      <c r="E771" s="14"/>
      <c r="F771" s="15"/>
      <c r="G771" s="14"/>
      <c r="H771" s="14"/>
      <c r="I771" s="16"/>
      <c r="J771" s="16"/>
      <c r="K771" s="13" t="str">
        <f t="shared" si="22"/>
        <v/>
      </c>
      <c r="L771" s="17" t="str">
        <f>IF(B771="","",TRIM(IF(ISNA(MATCH(B771,'Registru recepții'!$B$5:$B$504,0)),"PV inexistent în registru. ",IF(AND(INDEX('Registru recepții'!$D$5:$D$504,MATCH(B771,'Registru recepții'!$B$5:$B$504,0))="De suspendare a recepției",ISNUMBER(I771),I771-INDEX('Registru recepții'!$C$5:$C$504,MATCH(B771,'Registru recepții'!$B$5:$B$504,0))&gt;90),"Termenul de remediere depășește 90 de zile de la suspendare (HG 343/2017, art. 17). ",""))&amp;IF(F771="","Alege gravitatea. ","")&amp;IF(G771="","Scrie măsura de remediere. ","")&amp;IF(NOT(ISNUMBER(I771)),"Stabilește termenul de remediere. ","")&amp;IF(K771="Termen depășit","Termenul a trecut și defectul nu e remediat. ","")))</f>
        <v/>
      </c>
      <c r="M771" s="1" t="str">
        <f t="shared" si="23"/>
        <v/>
      </c>
    </row>
    <row r="772" spans="2:13" x14ac:dyDescent="0.2">
      <c r="B772" s="12"/>
      <c r="C772" s="13" t="str">
        <f>IF(B772="","",COUNTIF($B$5:B772,B772))</f>
        <v/>
      </c>
      <c r="D772" s="14"/>
      <c r="E772" s="14"/>
      <c r="F772" s="15"/>
      <c r="G772" s="14"/>
      <c r="H772" s="14"/>
      <c r="I772" s="16"/>
      <c r="J772" s="16"/>
      <c r="K772" s="13" t="str">
        <f t="shared" si="22"/>
        <v/>
      </c>
      <c r="L772" s="17" t="str">
        <f>IF(B772="","",TRIM(IF(ISNA(MATCH(B772,'Registru recepții'!$B$5:$B$504,0)),"PV inexistent în registru. ",IF(AND(INDEX('Registru recepții'!$D$5:$D$504,MATCH(B772,'Registru recepții'!$B$5:$B$504,0))="De suspendare a recepției",ISNUMBER(I772),I772-INDEX('Registru recepții'!$C$5:$C$504,MATCH(B772,'Registru recepții'!$B$5:$B$504,0))&gt;90),"Termenul de remediere depășește 90 de zile de la suspendare (HG 343/2017, art. 17). ",""))&amp;IF(F772="","Alege gravitatea. ","")&amp;IF(G772="","Scrie măsura de remediere. ","")&amp;IF(NOT(ISNUMBER(I772)),"Stabilește termenul de remediere. ","")&amp;IF(K772="Termen depășit","Termenul a trecut și defectul nu e remediat. ","")))</f>
        <v/>
      </c>
      <c r="M772" s="1" t="str">
        <f t="shared" si="23"/>
        <v/>
      </c>
    </row>
    <row r="773" spans="2:13" x14ac:dyDescent="0.2">
      <c r="B773" s="12"/>
      <c r="C773" s="13" t="str">
        <f>IF(B773="","",COUNTIF($B$5:B773,B773))</f>
        <v/>
      </c>
      <c r="D773" s="14"/>
      <c r="E773" s="14"/>
      <c r="F773" s="15"/>
      <c r="G773" s="14"/>
      <c r="H773" s="14"/>
      <c r="I773" s="16"/>
      <c r="J773" s="16"/>
      <c r="K773" s="13" t="str">
        <f t="shared" ref="K773:K836" si="24">IF(B773="","",IF(ISNUMBER(J773),"Remediat",IF(AND(ISNUMBER(I773),Azi&gt;I773),"Termen depășit","Deschis")))</f>
        <v/>
      </c>
      <c r="L773" s="17" t="str">
        <f>IF(B773="","",TRIM(IF(ISNA(MATCH(B773,'Registru recepții'!$B$5:$B$504,0)),"PV inexistent în registru. ",IF(AND(INDEX('Registru recepții'!$D$5:$D$504,MATCH(B773,'Registru recepții'!$B$5:$B$504,0))="De suspendare a recepției",ISNUMBER(I773),I773-INDEX('Registru recepții'!$C$5:$C$504,MATCH(B773,'Registru recepții'!$B$5:$B$504,0))&gt;90),"Termenul de remediere depășește 90 de zile de la suspendare (HG 343/2017, art. 17). ",""))&amp;IF(F773="","Alege gravitatea. ","")&amp;IF(G773="","Scrie măsura de remediere. ","")&amp;IF(NOT(ISNUMBER(I773)),"Stabilește termenul de remediere. ","")&amp;IF(K773="Termen depășit","Termenul a trecut și defectul nu e remediat. ","")))</f>
        <v/>
      </c>
      <c r="M773" s="1" t="str">
        <f t="shared" ref="M773:M836" si="25">IF(B773="","",B773&amp;"|"&amp;C773)</f>
        <v/>
      </c>
    </row>
    <row r="774" spans="2:13" x14ac:dyDescent="0.2">
      <c r="B774" s="12"/>
      <c r="C774" s="13" t="str">
        <f>IF(B774="","",COUNTIF($B$5:B774,B774))</f>
        <v/>
      </c>
      <c r="D774" s="14"/>
      <c r="E774" s="14"/>
      <c r="F774" s="15"/>
      <c r="G774" s="14"/>
      <c r="H774" s="14"/>
      <c r="I774" s="16"/>
      <c r="J774" s="16"/>
      <c r="K774" s="13" t="str">
        <f t="shared" si="24"/>
        <v/>
      </c>
      <c r="L774" s="17" t="str">
        <f>IF(B774="","",TRIM(IF(ISNA(MATCH(B774,'Registru recepții'!$B$5:$B$504,0)),"PV inexistent în registru. ",IF(AND(INDEX('Registru recepții'!$D$5:$D$504,MATCH(B774,'Registru recepții'!$B$5:$B$504,0))="De suspendare a recepției",ISNUMBER(I774),I774-INDEX('Registru recepții'!$C$5:$C$504,MATCH(B774,'Registru recepții'!$B$5:$B$504,0))&gt;90),"Termenul de remediere depășește 90 de zile de la suspendare (HG 343/2017, art. 17). ",""))&amp;IF(F774="","Alege gravitatea. ","")&amp;IF(G774="","Scrie măsura de remediere. ","")&amp;IF(NOT(ISNUMBER(I774)),"Stabilește termenul de remediere. ","")&amp;IF(K774="Termen depășit","Termenul a trecut și defectul nu e remediat. ","")))</f>
        <v/>
      </c>
      <c r="M774" s="1" t="str">
        <f t="shared" si="25"/>
        <v/>
      </c>
    </row>
    <row r="775" spans="2:13" x14ac:dyDescent="0.2">
      <c r="B775" s="12"/>
      <c r="C775" s="13" t="str">
        <f>IF(B775="","",COUNTIF($B$5:B775,B775))</f>
        <v/>
      </c>
      <c r="D775" s="14"/>
      <c r="E775" s="14"/>
      <c r="F775" s="15"/>
      <c r="G775" s="14"/>
      <c r="H775" s="14"/>
      <c r="I775" s="16"/>
      <c r="J775" s="16"/>
      <c r="K775" s="13" t="str">
        <f t="shared" si="24"/>
        <v/>
      </c>
      <c r="L775" s="17" t="str">
        <f>IF(B775="","",TRIM(IF(ISNA(MATCH(B775,'Registru recepții'!$B$5:$B$504,0)),"PV inexistent în registru. ",IF(AND(INDEX('Registru recepții'!$D$5:$D$504,MATCH(B775,'Registru recepții'!$B$5:$B$504,0))="De suspendare a recepției",ISNUMBER(I775),I775-INDEX('Registru recepții'!$C$5:$C$504,MATCH(B775,'Registru recepții'!$B$5:$B$504,0))&gt;90),"Termenul de remediere depășește 90 de zile de la suspendare (HG 343/2017, art. 17). ",""))&amp;IF(F775="","Alege gravitatea. ","")&amp;IF(G775="","Scrie măsura de remediere. ","")&amp;IF(NOT(ISNUMBER(I775)),"Stabilește termenul de remediere. ","")&amp;IF(K775="Termen depășit","Termenul a trecut și defectul nu e remediat. ","")))</f>
        <v/>
      </c>
      <c r="M775" s="1" t="str">
        <f t="shared" si="25"/>
        <v/>
      </c>
    </row>
    <row r="776" spans="2:13" x14ac:dyDescent="0.2">
      <c r="B776" s="12"/>
      <c r="C776" s="13" t="str">
        <f>IF(B776="","",COUNTIF($B$5:B776,B776))</f>
        <v/>
      </c>
      <c r="D776" s="14"/>
      <c r="E776" s="14"/>
      <c r="F776" s="15"/>
      <c r="G776" s="14"/>
      <c r="H776" s="14"/>
      <c r="I776" s="16"/>
      <c r="J776" s="16"/>
      <c r="K776" s="13" t="str">
        <f t="shared" si="24"/>
        <v/>
      </c>
      <c r="L776" s="17" t="str">
        <f>IF(B776="","",TRIM(IF(ISNA(MATCH(B776,'Registru recepții'!$B$5:$B$504,0)),"PV inexistent în registru. ",IF(AND(INDEX('Registru recepții'!$D$5:$D$504,MATCH(B776,'Registru recepții'!$B$5:$B$504,0))="De suspendare a recepției",ISNUMBER(I776),I776-INDEX('Registru recepții'!$C$5:$C$504,MATCH(B776,'Registru recepții'!$B$5:$B$504,0))&gt;90),"Termenul de remediere depășește 90 de zile de la suspendare (HG 343/2017, art. 17). ",""))&amp;IF(F776="","Alege gravitatea. ","")&amp;IF(G776="","Scrie măsura de remediere. ","")&amp;IF(NOT(ISNUMBER(I776)),"Stabilește termenul de remediere. ","")&amp;IF(K776="Termen depășit","Termenul a trecut și defectul nu e remediat. ","")))</f>
        <v/>
      </c>
      <c r="M776" s="1" t="str">
        <f t="shared" si="25"/>
        <v/>
      </c>
    </row>
    <row r="777" spans="2:13" x14ac:dyDescent="0.2">
      <c r="B777" s="12"/>
      <c r="C777" s="13" t="str">
        <f>IF(B777="","",COUNTIF($B$5:B777,B777))</f>
        <v/>
      </c>
      <c r="D777" s="14"/>
      <c r="E777" s="14"/>
      <c r="F777" s="15"/>
      <c r="G777" s="14"/>
      <c r="H777" s="14"/>
      <c r="I777" s="16"/>
      <c r="J777" s="16"/>
      <c r="K777" s="13" t="str">
        <f t="shared" si="24"/>
        <v/>
      </c>
      <c r="L777" s="17" t="str">
        <f>IF(B777="","",TRIM(IF(ISNA(MATCH(B777,'Registru recepții'!$B$5:$B$504,0)),"PV inexistent în registru. ",IF(AND(INDEX('Registru recepții'!$D$5:$D$504,MATCH(B777,'Registru recepții'!$B$5:$B$504,0))="De suspendare a recepției",ISNUMBER(I777),I777-INDEX('Registru recepții'!$C$5:$C$504,MATCH(B777,'Registru recepții'!$B$5:$B$504,0))&gt;90),"Termenul de remediere depășește 90 de zile de la suspendare (HG 343/2017, art. 17). ",""))&amp;IF(F777="","Alege gravitatea. ","")&amp;IF(G777="","Scrie măsura de remediere. ","")&amp;IF(NOT(ISNUMBER(I777)),"Stabilește termenul de remediere. ","")&amp;IF(K777="Termen depășit","Termenul a trecut și defectul nu e remediat. ","")))</f>
        <v/>
      </c>
      <c r="M777" s="1" t="str">
        <f t="shared" si="25"/>
        <v/>
      </c>
    </row>
    <row r="778" spans="2:13" x14ac:dyDescent="0.2">
      <c r="B778" s="12"/>
      <c r="C778" s="13" t="str">
        <f>IF(B778="","",COUNTIF($B$5:B778,B778))</f>
        <v/>
      </c>
      <c r="D778" s="14"/>
      <c r="E778" s="14"/>
      <c r="F778" s="15"/>
      <c r="G778" s="14"/>
      <c r="H778" s="14"/>
      <c r="I778" s="16"/>
      <c r="J778" s="16"/>
      <c r="K778" s="13" t="str">
        <f t="shared" si="24"/>
        <v/>
      </c>
      <c r="L778" s="17" t="str">
        <f>IF(B778="","",TRIM(IF(ISNA(MATCH(B778,'Registru recepții'!$B$5:$B$504,0)),"PV inexistent în registru. ",IF(AND(INDEX('Registru recepții'!$D$5:$D$504,MATCH(B778,'Registru recepții'!$B$5:$B$504,0))="De suspendare a recepției",ISNUMBER(I778),I778-INDEX('Registru recepții'!$C$5:$C$504,MATCH(B778,'Registru recepții'!$B$5:$B$504,0))&gt;90),"Termenul de remediere depășește 90 de zile de la suspendare (HG 343/2017, art. 17). ",""))&amp;IF(F778="","Alege gravitatea. ","")&amp;IF(G778="","Scrie măsura de remediere. ","")&amp;IF(NOT(ISNUMBER(I778)),"Stabilește termenul de remediere. ","")&amp;IF(K778="Termen depășit","Termenul a trecut și defectul nu e remediat. ","")))</f>
        <v/>
      </c>
      <c r="M778" s="1" t="str">
        <f t="shared" si="25"/>
        <v/>
      </c>
    </row>
    <row r="779" spans="2:13" x14ac:dyDescent="0.2">
      <c r="B779" s="12"/>
      <c r="C779" s="13" t="str">
        <f>IF(B779="","",COUNTIF($B$5:B779,B779))</f>
        <v/>
      </c>
      <c r="D779" s="14"/>
      <c r="E779" s="14"/>
      <c r="F779" s="15"/>
      <c r="G779" s="14"/>
      <c r="H779" s="14"/>
      <c r="I779" s="16"/>
      <c r="J779" s="16"/>
      <c r="K779" s="13" t="str">
        <f t="shared" si="24"/>
        <v/>
      </c>
      <c r="L779" s="17" t="str">
        <f>IF(B779="","",TRIM(IF(ISNA(MATCH(B779,'Registru recepții'!$B$5:$B$504,0)),"PV inexistent în registru. ",IF(AND(INDEX('Registru recepții'!$D$5:$D$504,MATCH(B779,'Registru recepții'!$B$5:$B$504,0))="De suspendare a recepției",ISNUMBER(I779),I779-INDEX('Registru recepții'!$C$5:$C$504,MATCH(B779,'Registru recepții'!$B$5:$B$504,0))&gt;90),"Termenul de remediere depășește 90 de zile de la suspendare (HG 343/2017, art. 17). ",""))&amp;IF(F779="","Alege gravitatea. ","")&amp;IF(G779="","Scrie măsura de remediere. ","")&amp;IF(NOT(ISNUMBER(I779)),"Stabilește termenul de remediere. ","")&amp;IF(K779="Termen depășit","Termenul a trecut și defectul nu e remediat. ","")))</f>
        <v/>
      </c>
      <c r="M779" s="1" t="str">
        <f t="shared" si="25"/>
        <v/>
      </c>
    </row>
    <row r="780" spans="2:13" x14ac:dyDescent="0.2">
      <c r="B780" s="12"/>
      <c r="C780" s="13" t="str">
        <f>IF(B780="","",COUNTIF($B$5:B780,B780))</f>
        <v/>
      </c>
      <c r="D780" s="14"/>
      <c r="E780" s="14"/>
      <c r="F780" s="15"/>
      <c r="G780" s="14"/>
      <c r="H780" s="14"/>
      <c r="I780" s="16"/>
      <c r="J780" s="16"/>
      <c r="K780" s="13" t="str">
        <f t="shared" si="24"/>
        <v/>
      </c>
      <c r="L780" s="17" t="str">
        <f>IF(B780="","",TRIM(IF(ISNA(MATCH(B780,'Registru recepții'!$B$5:$B$504,0)),"PV inexistent în registru. ",IF(AND(INDEX('Registru recepții'!$D$5:$D$504,MATCH(B780,'Registru recepții'!$B$5:$B$504,0))="De suspendare a recepției",ISNUMBER(I780),I780-INDEX('Registru recepții'!$C$5:$C$504,MATCH(B780,'Registru recepții'!$B$5:$B$504,0))&gt;90),"Termenul de remediere depășește 90 de zile de la suspendare (HG 343/2017, art. 17). ",""))&amp;IF(F780="","Alege gravitatea. ","")&amp;IF(G780="","Scrie măsura de remediere. ","")&amp;IF(NOT(ISNUMBER(I780)),"Stabilește termenul de remediere. ","")&amp;IF(K780="Termen depășit","Termenul a trecut și defectul nu e remediat. ","")))</f>
        <v/>
      </c>
      <c r="M780" s="1" t="str">
        <f t="shared" si="25"/>
        <v/>
      </c>
    </row>
    <row r="781" spans="2:13" x14ac:dyDescent="0.2">
      <c r="B781" s="12"/>
      <c r="C781" s="13" t="str">
        <f>IF(B781="","",COUNTIF($B$5:B781,B781))</f>
        <v/>
      </c>
      <c r="D781" s="14"/>
      <c r="E781" s="14"/>
      <c r="F781" s="15"/>
      <c r="G781" s="14"/>
      <c r="H781" s="14"/>
      <c r="I781" s="16"/>
      <c r="J781" s="16"/>
      <c r="K781" s="13" t="str">
        <f t="shared" si="24"/>
        <v/>
      </c>
      <c r="L781" s="17" t="str">
        <f>IF(B781="","",TRIM(IF(ISNA(MATCH(B781,'Registru recepții'!$B$5:$B$504,0)),"PV inexistent în registru. ",IF(AND(INDEX('Registru recepții'!$D$5:$D$504,MATCH(B781,'Registru recepții'!$B$5:$B$504,0))="De suspendare a recepției",ISNUMBER(I781),I781-INDEX('Registru recepții'!$C$5:$C$504,MATCH(B781,'Registru recepții'!$B$5:$B$504,0))&gt;90),"Termenul de remediere depășește 90 de zile de la suspendare (HG 343/2017, art. 17). ",""))&amp;IF(F781="","Alege gravitatea. ","")&amp;IF(G781="","Scrie măsura de remediere. ","")&amp;IF(NOT(ISNUMBER(I781)),"Stabilește termenul de remediere. ","")&amp;IF(K781="Termen depășit","Termenul a trecut și defectul nu e remediat. ","")))</f>
        <v/>
      </c>
      <c r="M781" s="1" t="str">
        <f t="shared" si="25"/>
        <v/>
      </c>
    </row>
    <row r="782" spans="2:13" x14ac:dyDescent="0.2">
      <c r="B782" s="12"/>
      <c r="C782" s="13" t="str">
        <f>IF(B782="","",COUNTIF($B$5:B782,B782))</f>
        <v/>
      </c>
      <c r="D782" s="14"/>
      <c r="E782" s="14"/>
      <c r="F782" s="15"/>
      <c r="G782" s="14"/>
      <c r="H782" s="14"/>
      <c r="I782" s="16"/>
      <c r="J782" s="16"/>
      <c r="K782" s="13" t="str">
        <f t="shared" si="24"/>
        <v/>
      </c>
      <c r="L782" s="17" t="str">
        <f>IF(B782="","",TRIM(IF(ISNA(MATCH(B782,'Registru recepții'!$B$5:$B$504,0)),"PV inexistent în registru. ",IF(AND(INDEX('Registru recepții'!$D$5:$D$504,MATCH(B782,'Registru recepții'!$B$5:$B$504,0))="De suspendare a recepției",ISNUMBER(I782),I782-INDEX('Registru recepții'!$C$5:$C$504,MATCH(B782,'Registru recepții'!$B$5:$B$504,0))&gt;90),"Termenul de remediere depășește 90 de zile de la suspendare (HG 343/2017, art. 17). ",""))&amp;IF(F782="","Alege gravitatea. ","")&amp;IF(G782="","Scrie măsura de remediere. ","")&amp;IF(NOT(ISNUMBER(I782)),"Stabilește termenul de remediere. ","")&amp;IF(K782="Termen depășit","Termenul a trecut și defectul nu e remediat. ","")))</f>
        <v/>
      </c>
      <c r="M782" s="1" t="str">
        <f t="shared" si="25"/>
        <v/>
      </c>
    </row>
    <row r="783" spans="2:13" x14ac:dyDescent="0.2">
      <c r="B783" s="12"/>
      <c r="C783" s="13" t="str">
        <f>IF(B783="","",COUNTIF($B$5:B783,B783))</f>
        <v/>
      </c>
      <c r="D783" s="14"/>
      <c r="E783" s="14"/>
      <c r="F783" s="15"/>
      <c r="G783" s="14"/>
      <c r="H783" s="14"/>
      <c r="I783" s="16"/>
      <c r="J783" s="16"/>
      <c r="K783" s="13" t="str">
        <f t="shared" si="24"/>
        <v/>
      </c>
      <c r="L783" s="17" t="str">
        <f>IF(B783="","",TRIM(IF(ISNA(MATCH(B783,'Registru recepții'!$B$5:$B$504,0)),"PV inexistent în registru. ",IF(AND(INDEX('Registru recepții'!$D$5:$D$504,MATCH(B783,'Registru recepții'!$B$5:$B$504,0))="De suspendare a recepției",ISNUMBER(I783),I783-INDEX('Registru recepții'!$C$5:$C$504,MATCH(B783,'Registru recepții'!$B$5:$B$504,0))&gt;90),"Termenul de remediere depășește 90 de zile de la suspendare (HG 343/2017, art. 17). ",""))&amp;IF(F783="","Alege gravitatea. ","")&amp;IF(G783="","Scrie măsura de remediere. ","")&amp;IF(NOT(ISNUMBER(I783)),"Stabilește termenul de remediere. ","")&amp;IF(K783="Termen depășit","Termenul a trecut și defectul nu e remediat. ","")))</f>
        <v/>
      </c>
      <c r="M783" s="1" t="str">
        <f t="shared" si="25"/>
        <v/>
      </c>
    </row>
    <row r="784" spans="2:13" x14ac:dyDescent="0.2">
      <c r="B784" s="12"/>
      <c r="C784" s="13" t="str">
        <f>IF(B784="","",COUNTIF($B$5:B784,B784))</f>
        <v/>
      </c>
      <c r="D784" s="14"/>
      <c r="E784" s="14"/>
      <c r="F784" s="15"/>
      <c r="G784" s="14"/>
      <c r="H784" s="14"/>
      <c r="I784" s="16"/>
      <c r="J784" s="16"/>
      <c r="K784" s="13" t="str">
        <f t="shared" si="24"/>
        <v/>
      </c>
      <c r="L784" s="17" t="str">
        <f>IF(B784="","",TRIM(IF(ISNA(MATCH(B784,'Registru recepții'!$B$5:$B$504,0)),"PV inexistent în registru. ",IF(AND(INDEX('Registru recepții'!$D$5:$D$504,MATCH(B784,'Registru recepții'!$B$5:$B$504,0))="De suspendare a recepției",ISNUMBER(I784),I784-INDEX('Registru recepții'!$C$5:$C$504,MATCH(B784,'Registru recepții'!$B$5:$B$504,0))&gt;90),"Termenul de remediere depășește 90 de zile de la suspendare (HG 343/2017, art. 17). ",""))&amp;IF(F784="","Alege gravitatea. ","")&amp;IF(G784="","Scrie măsura de remediere. ","")&amp;IF(NOT(ISNUMBER(I784)),"Stabilește termenul de remediere. ","")&amp;IF(K784="Termen depășit","Termenul a trecut și defectul nu e remediat. ","")))</f>
        <v/>
      </c>
      <c r="M784" s="1" t="str">
        <f t="shared" si="25"/>
        <v/>
      </c>
    </row>
    <row r="785" spans="2:13" x14ac:dyDescent="0.2">
      <c r="B785" s="12"/>
      <c r="C785" s="13" t="str">
        <f>IF(B785="","",COUNTIF($B$5:B785,B785))</f>
        <v/>
      </c>
      <c r="D785" s="14"/>
      <c r="E785" s="14"/>
      <c r="F785" s="15"/>
      <c r="G785" s="14"/>
      <c r="H785" s="14"/>
      <c r="I785" s="16"/>
      <c r="J785" s="16"/>
      <c r="K785" s="13" t="str">
        <f t="shared" si="24"/>
        <v/>
      </c>
      <c r="L785" s="17" t="str">
        <f>IF(B785="","",TRIM(IF(ISNA(MATCH(B785,'Registru recepții'!$B$5:$B$504,0)),"PV inexistent în registru. ",IF(AND(INDEX('Registru recepții'!$D$5:$D$504,MATCH(B785,'Registru recepții'!$B$5:$B$504,0))="De suspendare a recepției",ISNUMBER(I785),I785-INDEX('Registru recepții'!$C$5:$C$504,MATCH(B785,'Registru recepții'!$B$5:$B$504,0))&gt;90),"Termenul de remediere depășește 90 de zile de la suspendare (HG 343/2017, art. 17). ",""))&amp;IF(F785="","Alege gravitatea. ","")&amp;IF(G785="","Scrie măsura de remediere. ","")&amp;IF(NOT(ISNUMBER(I785)),"Stabilește termenul de remediere. ","")&amp;IF(K785="Termen depășit","Termenul a trecut și defectul nu e remediat. ","")))</f>
        <v/>
      </c>
      <c r="M785" s="1" t="str">
        <f t="shared" si="25"/>
        <v/>
      </c>
    </row>
    <row r="786" spans="2:13" x14ac:dyDescent="0.2">
      <c r="B786" s="12"/>
      <c r="C786" s="13" t="str">
        <f>IF(B786="","",COUNTIF($B$5:B786,B786))</f>
        <v/>
      </c>
      <c r="D786" s="14"/>
      <c r="E786" s="14"/>
      <c r="F786" s="15"/>
      <c r="G786" s="14"/>
      <c r="H786" s="14"/>
      <c r="I786" s="16"/>
      <c r="J786" s="16"/>
      <c r="K786" s="13" t="str">
        <f t="shared" si="24"/>
        <v/>
      </c>
      <c r="L786" s="17" t="str">
        <f>IF(B786="","",TRIM(IF(ISNA(MATCH(B786,'Registru recepții'!$B$5:$B$504,0)),"PV inexistent în registru. ",IF(AND(INDEX('Registru recepții'!$D$5:$D$504,MATCH(B786,'Registru recepții'!$B$5:$B$504,0))="De suspendare a recepției",ISNUMBER(I786),I786-INDEX('Registru recepții'!$C$5:$C$504,MATCH(B786,'Registru recepții'!$B$5:$B$504,0))&gt;90),"Termenul de remediere depășește 90 de zile de la suspendare (HG 343/2017, art. 17). ",""))&amp;IF(F786="","Alege gravitatea. ","")&amp;IF(G786="","Scrie măsura de remediere. ","")&amp;IF(NOT(ISNUMBER(I786)),"Stabilește termenul de remediere. ","")&amp;IF(K786="Termen depășit","Termenul a trecut și defectul nu e remediat. ","")))</f>
        <v/>
      </c>
      <c r="M786" s="1" t="str">
        <f t="shared" si="25"/>
        <v/>
      </c>
    </row>
    <row r="787" spans="2:13" x14ac:dyDescent="0.2">
      <c r="B787" s="12"/>
      <c r="C787" s="13" t="str">
        <f>IF(B787="","",COUNTIF($B$5:B787,B787))</f>
        <v/>
      </c>
      <c r="D787" s="14"/>
      <c r="E787" s="14"/>
      <c r="F787" s="15"/>
      <c r="G787" s="14"/>
      <c r="H787" s="14"/>
      <c r="I787" s="16"/>
      <c r="J787" s="16"/>
      <c r="K787" s="13" t="str">
        <f t="shared" si="24"/>
        <v/>
      </c>
      <c r="L787" s="17" t="str">
        <f>IF(B787="","",TRIM(IF(ISNA(MATCH(B787,'Registru recepții'!$B$5:$B$504,0)),"PV inexistent în registru. ",IF(AND(INDEX('Registru recepții'!$D$5:$D$504,MATCH(B787,'Registru recepții'!$B$5:$B$504,0))="De suspendare a recepției",ISNUMBER(I787),I787-INDEX('Registru recepții'!$C$5:$C$504,MATCH(B787,'Registru recepții'!$B$5:$B$504,0))&gt;90),"Termenul de remediere depășește 90 de zile de la suspendare (HG 343/2017, art. 17). ",""))&amp;IF(F787="","Alege gravitatea. ","")&amp;IF(G787="","Scrie măsura de remediere. ","")&amp;IF(NOT(ISNUMBER(I787)),"Stabilește termenul de remediere. ","")&amp;IF(K787="Termen depășit","Termenul a trecut și defectul nu e remediat. ","")))</f>
        <v/>
      </c>
      <c r="M787" s="1" t="str">
        <f t="shared" si="25"/>
        <v/>
      </c>
    </row>
    <row r="788" spans="2:13" x14ac:dyDescent="0.2">
      <c r="B788" s="12"/>
      <c r="C788" s="13" t="str">
        <f>IF(B788="","",COUNTIF($B$5:B788,B788))</f>
        <v/>
      </c>
      <c r="D788" s="14"/>
      <c r="E788" s="14"/>
      <c r="F788" s="15"/>
      <c r="G788" s="14"/>
      <c r="H788" s="14"/>
      <c r="I788" s="16"/>
      <c r="J788" s="16"/>
      <c r="K788" s="13" t="str">
        <f t="shared" si="24"/>
        <v/>
      </c>
      <c r="L788" s="17" t="str">
        <f>IF(B788="","",TRIM(IF(ISNA(MATCH(B788,'Registru recepții'!$B$5:$B$504,0)),"PV inexistent în registru. ",IF(AND(INDEX('Registru recepții'!$D$5:$D$504,MATCH(B788,'Registru recepții'!$B$5:$B$504,0))="De suspendare a recepției",ISNUMBER(I788),I788-INDEX('Registru recepții'!$C$5:$C$504,MATCH(B788,'Registru recepții'!$B$5:$B$504,0))&gt;90),"Termenul de remediere depășește 90 de zile de la suspendare (HG 343/2017, art. 17). ",""))&amp;IF(F788="","Alege gravitatea. ","")&amp;IF(G788="","Scrie măsura de remediere. ","")&amp;IF(NOT(ISNUMBER(I788)),"Stabilește termenul de remediere. ","")&amp;IF(K788="Termen depășit","Termenul a trecut și defectul nu e remediat. ","")))</f>
        <v/>
      </c>
      <c r="M788" s="1" t="str">
        <f t="shared" si="25"/>
        <v/>
      </c>
    </row>
    <row r="789" spans="2:13" x14ac:dyDescent="0.2">
      <c r="B789" s="12"/>
      <c r="C789" s="13" t="str">
        <f>IF(B789="","",COUNTIF($B$5:B789,B789))</f>
        <v/>
      </c>
      <c r="D789" s="14"/>
      <c r="E789" s="14"/>
      <c r="F789" s="15"/>
      <c r="G789" s="14"/>
      <c r="H789" s="14"/>
      <c r="I789" s="16"/>
      <c r="J789" s="16"/>
      <c r="K789" s="13" t="str">
        <f t="shared" si="24"/>
        <v/>
      </c>
      <c r="L789" s="17" t="str">
        <f>IF(B789="","",TRIM(IF(ISNA(MATCH(B789,'Registru recepții'!$B$5:$B$504,0)),"PV inexistent în registru. ",IF(AND(INDEX('Registru recepții'!$D$5:$D$504,MATCH(B789,'Registru recepții'!$B$5:$B$504,0))="De suspendare a recepției",ISNUMBER(I789),I789-INDEX('Registru recepții'!$C$5:$C$504,MATCH(B789,'Registru recepții'!$B$5:$B$504,0))&gt;90),"Termenul de remediere depășește 90 de zile de la suspendare (HG 343/2017, art. 17). ",""))&amp;IF(F789="","Alege gravitatea. ","")&amp;IF(G789="","Scrie măsura de remediere. ","")&amp;IF(NOT(ISNUMBER(I789)),"Stabilește termenul de remediere. ","")&amp;IF(K789="Termen depășit","Termenul a trecut și defectul nu e remediat. ","")))</f>
        <v/>
      </c>
      <c r="M789" s="1" t="str">
        <f t="shared" si="25"/>
        <v/>
      </c>
    </row>
    <row r="790" spans="2:13" x14ac:dyDescent="0.2">
      <c r="B790" s="12"/>
      <c r="C790" s="13" t="str">
        <f>IF(B790="","",COUNTIF($B$5:B790,B790))</f>
        <v/>
      </c>
      <c r="D790" s="14"/>
      <c r="E790" s="14"/>
      <c r="F790" s="15"/>
      <c r="G790" s="14"/>
      <c r="H790" s="14"/>
      <c r="I790" s="16"/>
      <c r="J790" s="16"/>
      <c r="K790" s="13" t="str">
        <f t="shared" si="24"/>
        <v/>
      </c>
      <c r="L790" s="17" t="str">
        <f>IF(B790="","",TRIM(IF(ISNA(MATCH(B790,'Registru recepții'!$B$5:$B$504,0)),"PV inexistent în registru. ",IF(AND(INDEX('Registru recepții'!$D$5:$D$504,MATCH(B790,'Registru recepții'!$B$5:$B$504,0))="De suspendare a recepției",ISNUMBER(I790),I790-INDEX('Registru recepții'!$C$5:$C$504,MATCH(B790,'Registru recepții'!$B$5:$B$504,0))&gt;90),"Termenul de remediere depășește 90 de zile de la suspendare (HG 343/2017, art. 17). ",""))&amp;IF(F790="","Alege gravitatea. ","")&amp;IF(G790="","Scrie măsura de remediere. ","")&amp;IF(NOT(ISNUMBER(I790)),"Stabilește termenul de remediere. ","")&amp;IF(K790="Termen depășit","Termenul a trecut și defectul nu e remediat. ","")))</f>
        <v/>
      </c>
      <c r="M790" s="1" t="str">
        <f t="shared" si="25"/>
        <v/>
      </c>
    </row>
    <row r="791" spans="2:13" x14ac:dyDescent="0.2">
      <c r="B791" s="12"/>
      <c r="C791" s="13" t="str">
        <f>IF(B791="","",COUNTIF($B$5:B791,B791))</f>
        <v/>
      </c>
      <c r="D791" s="14"/>
      <c r="E791" s="14"/>
      <c r="F791" s="15"/>
      <c r="G791" s="14"/>
      <c r="H791" s="14"/>
      <c r="I791" s="16"/>
      <c r="J791" s="16"/>
      <c r="K791" s="13" t="str">
        <f t="shared" si="24"/>
        <v/>
      </c>
      <c r="L791" s="17" t="str">
        <f>IF(B791="","",TRIM(IF(ISNA(MATCH(B791,'Registru recepții'!$B$5:$B$504,0)),"PV inexistent în registru. ",IF(AND(INDEX('Registru recepții'!$D$5:$D$504,MATCH(B791,'Registru recepții'!$B$5:$B$504,0))="De suspendare a recepției",ISNUMBER(I791),I791-INDEX('Registru recepții'!$C$5:$C$504,MATCH(B791,'Registru recepții'!$B$5:$B$504,0))&gt;90),"Termenul de remediere depășește 90 de zile de la suspendare (HG 343/2017, art. 17). ",""))&amp;IF(F791="","Alege gravitatea. ","")&amp;IF(G791="","Scrie măsura de remediere. ","")&amp;IF(NOT(ISNUMBER(I791)),"Stabilește termenul de remediere. ","")&amp;IF(K791="Termen depășit","Termenul a trecut și defectul nu e remediat. ","")))</f>
        <v/>
      </c>
      <c r="M791" s="1" t="str">
        <f t="shared" si="25"/>
        <v/>
      </c>
    </row>
    <row r="792" spans="2:13" x14ac:dyDescent="0.2">
      <c r="B792" s="12"/>
      <c r="C792" s="13" t="str">
        <f>IF(B792="","",COUNTIF($B$5:B792,B792))</f>
        <v/>
      </c>
      <c r="D792" s="14"/>
      <c r="E792" s="14"/>
      <c r="F792" s="15"/>
      <c r="G792" s="14"/>
      <c r="H792" s="14"/>
      <c r="I792" s="16"/>
      <c r="J792" s="16"/>
      <c r="K792" s="13" t="str">
        <f t="shared" si="24"/>
        <v/>
      </c>
      <c r="L792" s="17" t="str">
        <f>IF(B792="","",TRIM(IF(ISNA(MATCH(B792,'Registru recepții'!$B$5:$B$504,0)),"PV inexistent în registru. ",IF(AND(INDEX('Registru recepții'!$D$5:$D$504,MATCH(B792,'Registru recepții'!$B$5:$B$504,0))="De suspendare a recepției",ISNUMBER(I792),I792-INDEX('Registru recepții'!$C$5:$C$504,MATCH(B792,'Registru recepții'!$B$5:$B$504,0))&gt;90),"Termenul de remediere depășește 90 de zile de la suspendare (HG 343/2017, art. 17). ",""))&amp;IF(F792="","Alege gravitatea. ","")&amp;IF(G792="","Scrie măsura de remediere. ","")&amp;IF(NOT(ISNUMBER(I792)),"Stabilește termenul de remediere. ","")&amp;IF(K792="Termen depășit","Termenul a trecut și defectul nu e remediat. ","")))</f>
        <v/>
      </c>
      <c r="M792" s="1" t="str">
        <f t="shared" si="25"/>
        <v/>
      </c>
    </row>
    <row r="793" spans="2:13" x14ac:dyDescent="0.2">
      <c r="B793" s="12"/>
      <c r="C793" s="13" t="str">
        <f>IF(B793="","",COUNTIF($B$5:B793,B793))</f>
        <v/>
      </c>
      <c r="D793" s="14"/>
      <c r="E793" s="14"/>
      <c r="F793" s="15"/>
      <c r="G793" s="14"/>
      <c r="H793" s="14"/>
      <c r="I793" s="16"/>
      <c r="J793" s="16"/>
      <c r="K793" s="13" t="str">
        <f t="shared" si="24"/>
        <v/>
      </c>
      <c r="L793" s="17" t="str">
        <f>IF(B793="","",TRIM(IF(ISNA(MATCH(B793,'Registru recepții'!$B$5:$B$504,0)),"PV inexistent în registru. ",IF(AND(INDEX('Registru recepții'!$D$5:$D$504,MATCH(B793,'Registru recepții'!$B$5:$B$504,0))="De suspendare a recepției",ISNUMBER(I793),I793-INDEX('Registru recepții'!$C$5:$C$504,MATCH(B793,'Registru recepții'!$B$5:$B$504,0))&gt;90),"Termenul de remediere depășește 90 de zile de la suspendare (HG 343/2017, art. 17). ",""))&amp;IF(F793="","Alege gravitatea. ","")&amp;IF(G793="","Scrie măsura de remediere. ","")&amp;IF(NOT(ISNUMBER(I793)),"Stabilește termenul de remediere. ","")&amp;IF(K793="Termen depășit","Termenul a trecut și defectul nu e remediat. ","")))</f>
        <v/>
      </c>
      <c r="M793" s="1" t="str">
        <f t="shared" si="25"/>
        <v/>
      </c>
    </row>
    <row r="794" spans="2:13" x14ac:dyDescent="0.2">
      <c r="B794" s="12"/>
      <c r="C794" s="13" t="str">
        <f>IF(B794="","",COUNTIF($B$5:B794,B794))</f>
        <v/>
      </c>
      <c r="D794" s="14"/>
      <c r="E794" s="14"/>
      <c r="F794" s="15"/>
      <c r="G794" s="14"/>
      <c r="H794" s="14"/>
      <c r="I794" s="16"/>
      <c r="J794" s="16"/>
      <c r="K794" s="13" t="str">
        <f t="shared" si="24"/>
        <v/>
      </c>
      <c r="L794" s="17" t="str">
        <f>IF(B794="","",TRIM(IF(ISNA(MATCH(B794,'Registru recepții'!$B$5:$B$504,0)),"PV inexistent în registru. ",IF(AND(INDEX('Registru recepții'!$D$5:$D$504,MATCH(B794,'Registru recepții'!$B$5:$B$504,0))="De suspendare a recepției",ISNUMBER(I794),I794-INDEX('Registru recepții'!$C$5:$C$504,MATCH(B794,'Registru recepții'!$B$5:$B$504,0))&gt;90),"Termenul de remediere depășește 90 de zile de la suspendare (HG 343/2017, art. 17). ",""))&amp;IF(F794="","Alege gravitatea. ","")&amp;IF(G794="","Scrie măsura de remediere. ","")&amp;IF(NOT(ISNUMBER(I794)),"Stabilește termenul de remediere. ","")&amp;IF(K794="Termen depășit","Termenul a trecut și defectul nu e remediat. ","")))</f>
        <v/>
      </c>
      <c r="M794" s="1" t="str">
        <f t="shared" si="25"/>
        <v/>
      </c>
    </row>
    <row r="795" spans="2:13" x14ac:dyDescent="0.2">
      <c r="B795" s="12"/>
      <c r="C795" s="13" t="str">
        <f>IF(B795="","",COUNTIF($B$5:B795,B795))</f>
        <v/>
      </c>
      <c r="D795" s="14"/>
      <c r="E795" s="14"/>
      <c r="F795" s="15"/>
      <c r="G795" s="14"/>
      <c r="H795" s="14"/>
      <c r="I795" s="16"/>
      <c r="J795" s="16"/>
      <c r="K795" s="13" t="str">
        <f t="shared" si="24"/>
        <v/>
      </c>
      <c r="L795" s="17" t="str">
        <f>IF(B795="","",TRIM(IF(ISNA(MATCH(B795,'Registru recepții'!$B$5:$B$504,0)),"PV inexistent în registru. ",IF(AND(INDEX('Registru recepții'!$D$5:$D$504,MATCH(B795,'Registru recepții'!$B$5:$B$504,0))="De suspendare a recepției",ISNUMBER(I795),I795-INDEX('Registru recepții'!$C$5:$C$504,MATCH(B795,'Registru recepții'!$B$5:$B$504,0))&gt;90),"Termenul de remediere depășește 90 de zile de la suspendare (HG 343/2017, art. 17). ",""))&amp;IF(F795="","Alege gravitatea. ","")&amp;IF(G795="","Scrie măsura de remediere. ","")&amp;IF(NOT(ISNUMBER(I795)),"Stabilește termenul de remediere. ","")&amp;IF(K795="Termen depășit","Termenul a trecut și defectul nu e remediat. ","")))</f>
        <v/>
      </c>
      <c r="M795" s="1" t="str">
        <f t="shared" si="25"/>
        <v/>
      </c>
    </row>
    <row r="796" spans="2:13" x14ac:dyDescent="0.2">
      <c r="B796" s="12"/>
      <c r="C796" s="13" t="str">
        <f>IF(B796="","",COUNTIF($B$5:B796,B796))</f>
        <v/>
      </c>
      <c r="D796" s="14"/>
      <c r="E796" s="14"/>
      <c r="F796" s="15"/>
      <c r="G796" s="14"/>
      <c r="H796" s="14"/>
      <c r="I796" s="16"/>
      <c r="J796" s="16"/>
      <c r="K796" s="13" t="str">
        <f t="shared" si="24"/>
        <v/>
      </c>
      <c r="L796" s="17" t="str">
        <f>IF(B796="","",TRIM(IF(ISNA(MATCH(B796,'Registru recepții'!$B$5:$B$504,0)),"PV inexistent în registru. ",IF(AND(INDEX('Registru recepții'!$D$5:$D$504,MATCH(B796,'Registru recepții'!$B$5:$B$504,0))="De suspendare a recepției",ISNUMBER(I796),I796-INDEX('Registru recepții'!$C$5:$C$504,MATCH(B796,'Registru recepții'!$B$5:$B$504,0))&gt;90),"Termenul de remediere depășește 90 de zile de la suspendare (HG 343/2017, art. 17). ",""))&amp;IF(F796="","Alege gravitatea. ","")&amp;IF(G796="","Scrie măsura de remediere. ","")&amp;IF(NOT(ISNUMBER(I796)),"Stabilește termenul de remediere. ","")&amp;IF(K796="Termen depășit","Termenul a trecut și defectul nu e remediat. ","")))</f>
        <v/>
      </c>
      <c r="M796" s="1" t="str">
        <f t="shared" si="25"/>
        <v/>
      </c>
    </row>
    <row r="797" spans="2:13" x14ac:dyDescent="0.2">
      <c r="B797" s="12"/>
      <c r="C797" s="13" t="str">
        <f>IF(B797="","",COUNTIF($B$5:B797,B797))</f>
        <v/>
      </c>
      <c r="D797" s="14"/>
      <c r="E797" s="14"/>
      <c r="F797" s="15"/>
      <c r="G797" s="14"/>
      <c r="H797" s="14"/>
      <c r="I797" s="16"/>
      <c r="J797" s="16"/>
      <c r="K797" s="13" t="str">
        <f t="shared" si="24"/>
        <v/>
      </c>
      <c r="L797" s="17" t="str">
        <f>IF(B797="","",TRIM(IF(ISNA(MATCH(B797,'Registru recepții'!$B$5:$B$504,0)),"PV inexistent în registru. ",IF(AND(INDEX('Registru recepții'!$D$5:$D$504,MATCH(B797,'Registru recepții'!$B$5:$B$504,0))="De suspendare a recepției",ISNUMBER(I797),I797-INDEX('Registru recepții'!$C$5:$C$504,MATCH(B797,'Registru recepții'!$B$5:$B$504,0))&gt;90),"Termenul de remediere depășește 90 de zile de la suspendare (HG 343/2017, art. 17). ",""))&amp;IF(F797="","Alege gravitatea. ","")&amp;IF(G797="","Scrie măsura de remediere. ","")&amp;IF(NOT(ISNUMBER(I797)),"Stabilește termenul de remediere. ","")&amp;IF(K797="Termen depășit","Termenul a trecut și defectul nu e remediat. ","")))</f>
        <v/>
      </c>
      <c r="M797" s="1" t="str">
        <f t="shared" si="25"/>
        <v/>
      </c>
    </row>
    <row r="798" spans="2:13" x14ac:dyDescent="0.2">
      <c r="B798" s="12"/>
      <c r="C798" s="13" t="str">
        <f>IF(B798="","",COUNTIF($B$5:B798,B798))</f>
        <v/>
      </c>
      <c r="D798" s="14"/>
      <c r="E798" s="14"/>
      <c r="F798" s="15"/>
      <c r="G798" s="14"/>
      <c r="H798" s="14"/>
      <c r="I798" s="16"/>
      <c r="J798" s="16"/>
      <c r="K798" s="13" t="str">
        <f t="shared" si="24"/>
        <v/>
      </c>
      <c r="L798" s="17" t="str">
        <f>IF(B798="","",TRIM(IF(ISNA(MATCH(B798,'Registru recepții'!$B$5:$B$504,0)),"PV inexistent în registru. ",IF(AND(INDEX('Registru recepții'!$D$5:$D$504,MATCH(B798,'Registru recepții'!$B$5:$B$504,0))="De suspendare a recepției",ISNUMBER(I798),I798-INDEX('Registru recepții'!$C$5:$C$504,MATCH(B798,'Registru recepții'!$B$5:$B$504,0))&gt;90),"Termenul de remediere depășește 90 de zile de la suspendare (HG 343/2017, art. 17). ",""))&amp;IF(F798="","Alege gravitatea. ","")&amp;IF(G798="","Scrie măsura de remediere. ","")&amp;IF(NOT(ISNUMBER(I798)),"Stabilește termenul de remediere. ","")&amp;IF(K798="Termen depășit","Termenul a trecut și defectul nu e remediat. ","")))</f>
        <v/>
      </c>
      <c r="M798" s="1" t="str">
        <f t="shared" si="25"/>
        <v/>
      </c>
    </row>
    <row r="799" spans="2:13" x14ac:dyDescent="0.2">
      <c r="B799" s="12"/>
      <c r="C799" s="13" t="str">
        <f>IF(B799="","",COUNTIF($B$5:B799,B799))</f>
        <v/>
      </c>
      <c r="D799" s="14"/>
      <c r="E799" s="14"/>
      <c r="F799" s="15"/>
      <c r="G799" s="14"/>
      <c r="H799" s="14"/>
      <c r="I799" s="16"/>
      <c r="J799" s="16"/>
      <c r="K799" s="13" t="str">
        <f t="shared" si="24"/>
        <v/>
      </c>
      <c r="L799" s="17" t="str">
        <f>IF(B799="","",TRIM(IF(ISNA(MATCH(B799,'Registru recepții'!$B$5:$B$504,0)),"PV inexistent în registru. ",IF(AND(INDEX('Registru recepții'!$D$5:$D$504,MATCH(B799,'Registru recepții'!$B$5:$B$504,0))="De suspendare a recepției",ISNUMBER(I799),I799-INDEX('Registru recepții'!$C$5:$C$504,MATCH(B799,'Registru recepții'!$B$5:$B$504,0))&gt;90),"Termenul de remediere depășește 90 de zile de la suspendare (HG 343/2017, art. 17). ",""))&amp;IF(F799="","Alege gravitatea. ","")&amp;IF(G799="","Scrie măsura de remediere. ","")&amp;IF(NOT(ISNUMBER(I799)),"Stabilește termenul de remediere. ","")&amp;IF(K799="Termen depășit","Termenul a trecut și defectul nu e remediat. ","")))</f>
        <v/>
      </c>
      <c r="M799" s="1" t="str">
        <f t="shared" si="25"/>
        <v/>
      </c>
    </row>
    <row r="800" spans="2:13" x14ac:dyDescent="0.2">
      <c r="B800" s="12"/>
      <c r="C800" s="13" t="str">
        <f>IF(B800="","",COUNTIF($B$5:B800,B800))</f>
        <v/>
      </c>
      <c r="D800" s="14"/>
      <c r="E800" s="14"/>
      <c r="F800" s="15"/>
      <c r="G800" s="14"/>
      <c r="H800" s="14"/>
      <c r="I800" s="16"/>
      <c r="J800" s="16"/>
      <c r="K800" s="13" t="str">
        <f t="shared" si="24"/>
        <v/>
      </c>
      <c r="L800" s="17" t="str">
        <f>IF(B800="","",TRIM(IF(ISNA(MATCH(B800,'Registru recepții'!$B$5:$B$504,0)),"PV inexistent în registru. ",IF(AND(INDEX('Registru recepții'!$D$5:$D$504,MATCH(B800,'Registru recepții'!$B$5:$B$504,0))="De suspendare a recepției",ISNUMBER(I800),I800-INDEX('Registru recepții'!$C$5:$C$504,MATCH(B800,'Registru recepții'!$B$5:$B$504,0))&gt;90),"Termenul de remediere depășește 90 de zile de la suspendare (HG 343/2017, art. 17). ",""))&amp;IF(F800="","Alege gravitatea. ","")&amp;IF(G800="","Scrie măsura de remediere. ","")&amp;IF(NOT(ISNUMBER(I800)),"Stabilește termenul de remediere. ","")&amp;IF(K800="Termen depășit","Termenul a trecut și defectul nu e remediat. ","")))</f>
        <v/>
      </c>
      <c r="M800" s="1" t="str">
        <f t="shared" si="25"/>
        <v/>
      </c>
    </row>
    <row r="801" spans="2:13" x14ac:dyDescent="0.2">
      <c r="B801" s="12"/>
      <c r="C801" s="13" t="str">
        <f>IF(B801="","",COUNTIF($B$5:B801,B801))</f>
        <v/>
      </c>
      <c r="D801" s="14"/>
      <c r="E801" s="14"/>
      <c r="F801" s="15"/>
      <c r="G801" s="14"/>
      <c r="H801" s="14"/>
      <c r="I801" s="16"/>
      <c r="J801" s="16"/>
      <c r="K801" s="13" t="str">
        <f t="shared" si="24"/>
        <v/>
      </c>
      <c r="L801" s="17" t="str">
        <f>IF(B801="","",TRIM(IF(ISNA(MATCH(B801,'Registru recepții'!$B$5:$B$504,0)),"PV inexistent în registru. ",IF(AND(INDEX('Registru recepții'!$D$5:$D$504,MATCH(B801,'Registru recepții'!$B$5:$B$504,0))="De suspendare a recepției",ISNUMBER(I801),I801-INDEX('Registru recepții'!$C$5:$C$504,MATCH(B801,'Registru recepții'!$B$5:$B$504,0))&gt;90),"Termenul de remediere depășește 90 de zile de la suspendare (HG 343/2017, art. 17). ",""))&amp;IF(F801="","Alege gravitatea. ","")&amp;IF(G801="","Scrie măsura de remediere. ","")&amp;IF(NOT(ISNUMBER(I801)),"Stabilește termenul de remediere. ","")&amp;IF(K801="Termen depășit","Termenul a trecut și defectul nu e remediat. ","")))</f>
        <v/>
      </c>
      <c r="M801" s="1" t="str">
        <f t="shared" si="25"/>
        <v/>
      </c>
    </row>
    <row r="802" spans="2:13" x14ac:dyDescent="0.2">
      <c r="B802" s="12"/>
      <c r="C802" s="13" t="str">
        <f>IF(B802="","",COUNTIF($B$5:B802,B802))</f>
        <v/>
      </c>
      <c r="D802" s="14"/>
      <c r="E802" s="14"/>
      <c r="F802" s="15"/>
      <c r="G802" s="14"/>
      <c r="H802" s="14"/>
      <c r="I802" s="16"/>
      <c r="J802" s="16"/>
      <c r="K802" s="13" t="str">
        <f t="shared" si="24"/>
        <v/>
      </c>
      <c r="L802" s="17" t="str">
        <f>IF(B802="","",TRIM(IF(ISNA(MATCH(B802,'Registru recepții'!$B$5:$B$504,0)),"PV inexistent în registru. ",IF(AND(INDEX('Registru recepții'!$D$5:$D$504,MATCH(B802,'Registru recepții'!$B$5:$B$504,0))="De suspendare a recepției",ISNUMBER(I802),I802-INDEX('Registru recepții'!$C$5:$C$504,MATCH(B802,'Registru recepții'!$B$5:$B$504,0))&gt;90),"Termenul de remediere depășește 90 de zile de la suspendare (HG 343/2017, art. 17). ",""))&amp;IF(F802="","Alege gravitatea. ","")&amp;IF(G802="","Scrie măsura de remediere. ","")&amp;IF(NOT(ISNUMBER(I802)),"Stabilește termenul de remediere. ","")&amp;IF(K802="Termen depășit","Termenul a trecut și defectul nu e remediat. ","")))</f>
        <v/>
      </c>
      <c r="M802" s="1" t="str">
        <f t="shared" si="25"/>
        <v/>
      </c>
    </row>
    <row r="803" spans="2:13" x14ac:dyDescent="0.2">
      <c r="B803" s="12"/>
      <c r="C803" s="13" t="str">
        <f>IF(B803="","",COUNTIF($B$5:B803,B803))</f>
        <v/>
      </c>
      <c r="D803" s="14"/>
      <c r="E803" s="14"/>
      <c r="F803" s="15"/>
      <c r="G803" s="14"/>
      <c r="H803" s="14"/>
      <c r="I803" s="16"/>
      <c r="J803" s="16"/>
      <c r="K803" s="13" t="str">
        <f t="shared" si="24"/>
        <v/>
      </c>
      <c r="L803" s="17" t="str">
        <f>IF(B803="","",TRIM(IF(ISNA(MATCH(B803,'Registru recepții'!$B$5:$B$504,0)),"PV inexistent în registru. ",IF(AND(INDEX('Registru recepții'!$D$5:$D$504,MATCH(B803,'Registru recepții'!$B$5:$B$504,0))="De suspendare a recepției",ISNUMBER(I803),I803-INDEX('Registru recepții'!$C$5:$C$504,MATCH(B803,'Registru recepții'!$B$5:$B$504,0))&gt;90),"Termenul de remediere depășește 90 de zile de la suspendare (HG 343/2017, art. 17). ",""))&amp;IF(F803="","Alege gravitatea. ","")&amp;IF(G803="","Scrie măsura de remediere. ","")&amp;IF(NOT(ISNUMBER(I803)),"Stabilește termenul de remediere. ","")&amp;IF(K803="Termen depășit","Termenul a trecut și defectul nu e remediat. ","")))</f>
        <v/>
      </c>
      <c r="M803" s="1" t="str">
        <f t="shared" si="25"/>
        <v/>
      </c>
    </row>
    <row r="804" spans="2:13" x14ac:dyDescent="0.2">
      <c r="B804" s="12"/>
      <c r="C804" s="13" t="str">
        <f>IF(B804="","",COUNTIF($B$5:B804,B804))</f>
        <v/>
      </c>
      <c r="D804" s="14"/>
      <c r="E804" s="14"/>
      <c r="F804" s="15"/>
      <c r="G804" s="14"/>
      <c r="H804" s="14"/>
      <c r="I804" s="16"/>
      <c r="J804" s="16"/>
      <c r="K804" s="13" t="str">
        <f t="shared" si="24"/>
        <v/>
      </c>
      <c r="L804" s="17" t="str">
        <f>IF(B804="","",TRIM(IF(ISNA(MATCH(B804,'Registru recepții'!$B$5:$B$504,0)),"PV inexistent în registru. ",IF(AND(INDEX('Registru recepții'!$D$5:$D$504,MATCH(B804,'Registru recepții'!$B$5:$B$504,0))="De suspendare a recepției",ISNUMBER(I804),I804-INDEX('Registru recepții'!$C$5:$C$504,MATCH(B804,'Registru recepții'!$B$5:$B$504,0))&gt;90),"Termenul de remediere depășește 90 de zile de la suspendare (HG 343/2017, art. 17). ",""))&amp;IF(F804="","Alege gravitatea. ","")&amp;IF(G804="","Scrie măsura de remediere. ","")&amp;IF(NOT(ISNUMBER(I804)),"Stabilește termenul de remediere. ","")&amp;IF(K804="Termen depășit","Termenul a trecut și defectul nu e remediat. ","")))</f>
        <v/>
      </c>
      <c r="M804" s="1" t="str">
        <f t="shared" si="25"/>
        <v/>
      </c>
    </row>
    <row r="805" spans="2:13" x14ac:dyDescent="0.2">
      <c r="B805" s="12"/>
      <c r="C805" s="13" t="str">
        <f>IF(B805="","",COUNTIF($B$5:B805,B805))</f>
        <v/>
      </c>
      <c r="D805" s="14"/>
      <c r="E805" s="14"/>
      <c r="F805" s="15"/>
      <c r="G805" s="14"/>
      <c r="H805" s="14"/>
      <c r="I805" s="16"/>
      <c r="J805" s="16"/>
      <c r="K805" s="13" t="str">
        <f t="shared" si="24"/>
        <v/>
      </c>
      <c r="L805" s="17" t="str">
        <f>IF(B805="","",TRIM(IF(ISNA(MATCH(B805,'Registru recepții'!$B$5:$B$504,0)),"PV inexistent în registru. ",IF(AND(INDEX('Registru recepții'!$D$5:$D$504,MATCH(B805,'Registru recepții'!$B$5:$B$504,0))="De suspendare a recepției",ISNUMBER(I805),I805-INDEX('Registru recepții'!$C$5:$C$504,MATCH(B805,'Registru recepții'!$B$5:$B$504,0))&gt;90),"Termenul de remediere depășește 90 de zile de la suspendare (HG 343/2017, art. 17). ",""))&amp;IF(F805="","Alege gravitatea. ","")&amp;IF(G805="","Scrie măsura de remediere. ","")&amp;IF(NOT(ISNUMBER(I805)),"Stabilește termenul de remediere. ","")&amp;IF(K805="Termen depășit","Termenul a trecut și defectul nu e remediat. ","")))</f>
        <v/>
      </c>
      <c r="M805" s="1" t="str">
        <f t="shared" si="25"/>
        <v/>
      </c>
    </row>
    <row r="806" spans="2:13" x14ac:dyDescent="0.2">
      <c r="B806" s="12"/>
      <c r="C806" s="13" t="str">
        <f>IF(B806="","",COUNTIF($B$5:B806,B806))</f>
        <v/>
      </c>
      <c r="D806" s="14"/>
      <c r="E806" s="14"/>
      <c r="F806" s="15"/>
      <c r="G806" s="14"/>
      <c r="H806" s="14"/>
      <c r="I806" s="16"/>
      <c r="J806" s="16"/>
      <c r="K806" s="13" t="str">
        <f t="shared" si="24"/>
        <v/>
      </c>
      <c r="L806" s="17" t="str">
        <f>IF(B806="","",TRIM(IF(ISNA(MATCH(B806,'Registru recepții'!$B$5:$B$504,0)),"PV inexistent în registru. ",IF(AND(INDEX('Registru recepții'!$D$5:$D$504,MATCH(B806,'Registru recepții'!$B$5:$B$504,0))="De suspendare a recepției",ISNUMBER(I806),I806-INDEX('Registru recepții'!$C$5:$C$504,MATCH(B806,'Registru recepții'!$B$5:$B$504,0))&gt;90),"Termenul de remediere depășește 90 de zile de la suspendare (HG 343/2017, art. 17). ",""))&amp;IF(F806="","Alege gravitatea. ","")&amp;IF(G806="","Scrie măsura de remediere. ","")&amp;IF(NOT(ISNUMBER(I806)),"Stabilește termenul de remediere. ","")&amp;IF(K806="Termen depășit","Termenul a trecut și defectul nu e remediat. ","")))</f>
        <v/>
      </c>
      <c r="M806" s="1" t="str">
        <f t="shared" si="25"/>
        <v/>
      </c>
    </row>
    <row r="807" spans="2:13" x14ac:dyDescent="0.2">
      <c r="B807" s="12"/>
      <c r="C807" s="13" t="str">
        <f>IF(B807="","",COUNTIF($B$5:B807,B807))</f>
        <v/>
      </c>
      <c r="D807" s="14"/>
      <c r="E807" s="14"/>
      <c r="F807" s="15"/>
      <c r="G807" s="14"/>
      <c r="H807" s="14"/>
      <c r="I807" s="16"/>
      <c r="J807" s="16"/>
      <c r="K807" s="13" t="str">
        <f t="shared" si="24"/>
        <v/>
      </c>
      <c r="L807" s="17" t="str">
        <f>IF(B807="","",TRIM(IF(ISNA(MATCH(B807,'Registru recepții'!$B$5:$B$504,0)),"PV inexistent în registru. ",IF(AND(INDEX('Registru recepții'!$D$5:$D$504,MATCH(B807,'Registru recepții'!$B$5:$B$504,0))="De suspendare a recepției",ISNUMBER(I807),I807-INDEX('Registru recepții'!$C$5:$C$504,MATCH(B807,'Registru recepții'!$B$5:$B$504,0))&gt;90),"Termenul de remediere depășește 90 de zile de la suspendare (HG 343/2017, art. 17). ",""))&amp;IF(F807="","Alege gravitatea. ","")&amp;IF(G807="","Scrie măsura de remediere. ","")&amp;IF(NOT(ISNUMBER(I807)),"Stabilește termenul de remediere. ","")&amp;IF(K807="Termen depășit","Termenul a trecut și defectul nu e remediat. ","")))</f>
        <v/>
      </c>
      <c r="M807" s="1" t="str">
        <f t="shared" si="25"/>
        <v/>
      </c>
    </row>
    <row r="808" spans="2:13" x14ac:dyDescent="0.2">
      <c r="B808" s="12"/>
      <c r="C808" s="13" t="str">
        <f>IF(B808="","",COUNTIF($B$5:B808,B808))</f>
        <v/>
      </c>
      <c r="D808" s="14"/>
      <c r="E808" s="14"/>
      <c r="F808" s="15"/>
      <c r="G808" s="14"/>
      <c r="H808" s="14"/>
      <c r="I808" s="16"/>
      <c r="J808" s="16"/>
      <c r="K808" s="13" t="str">
        <f t="shared" si="24"/>
        <v/>
      </c>
      <c r="L808" s="17" t="str">
        <f>IF(B808="","",TRIM(IF(ISNA(MATCH(B808,'Registru recepții'!$B$5:$B$504,0)),"PV inexistent în registru. ",IF(AND(INDEX('Registru recepții'!$D$5:$D$504,MATCH(B808,'Registru recepții'!$B$5:$B$504,0))="De suspendare a recepției",ISNUMBER(I808),I808-INDEX('Registru recepții'!$C$5:$C$504,MATCH(B808,'Registru recepții'!$B$5:$B$504,0))&gt;90),"Termenul de remediere depășește 90 de zile de la suspendare (HG 343/2017, art. 17). ",""))&amp;IF(F808="","Alege gravitatea. ","")&amp;IF(G808="","Scrie măsura de remediere. ","")&amp;IF(NOT(ISNUMBER(I808)),"Stabilește termenul de remediere. ","")&amp;IF(K808="Termen depășit","Termenul a trecut și defectul nu e remediat. ","")))</f>
        <v/>
      </c>
      <c r="M808" s="1" t="str">
        <f t="shared" si="25"/>
        <v/>
      </c>
    </row>
    <row r="809" spans="2:13" x14ac:dyDescent="0.2">
      <c r="B809" s="12"/>
      <c r="C809" s="13" t="str">
        <f>IF(B809="","",COUNTIF($B$5:B809,B809))</f>
        <v/>
      </c>
      <c r="D809" s="14"/>
      <c r="E809" s="14"/>
      <c r="F809" s="15"/>
      <c r="G809" s="14"/>
      <c r="H809" s="14"/>
      <c r="I809" s="16"/>
      <c r="J809" s="16"/>
      <c r="K809" s="13" t="str">
        <f t="shared" si="24"/>
        <v/>
      </c>
      <c r="L809" s="17" t="str">
        <f>IF(B809="","",TRIM(IF(ISNA(MATCH(B809,'Registru recepții'!$B$5:$B$504,0)),"PV inexistent în registru. ",IF(AND(INDEX('Registru recepții'!$D$5:$D$504,MATCH(B809,'Registru recepții'!$B$5:$B$504,0))="De suspendare a recepției",ISNUMBER(I809),I809-INDEX('Registru recepții'!$C$5:$C$504,MATCH(B809,'Registru recepții'!$B$5:$B$504,0))&gt;90),"Termenul de remediere depășește 90 de zile de la suspendare (HG 343/2017, art. 17). ",""))&amp;IF(F809="","Alege gravitatea. ","")&amp;IF(G809="","Scrie măsura de remediere. ","")&amp;IF(NOT(ISNUMBER(I809)),"Stabilește termenul de remediere. ","")&amp;IF(K809="Termen depășit","Termenul a trecut și defectul nu e remediat. ","")))</f>
        <v/>
      </c>
      <c r="M809" s="1" t="str">
        <f t="shared" si="25"/>
        <v/>
      </c>
    </row>
    <row r="810" spans="2:13" x14ac:dyDescent="0.2">
      <c r="B810" s="12"/>
      <c r="C810" s="13" t="str">
        <f>IF(B810="","",COUNTIF($B$5:B810,B810))</f>
        <v/>
      </c>
      <c r="D810" s="14"/>
      <c r="E810" s="14"/>
      <c r="F810" s="15"/>
      <c r="G810" s="14"/>
      <c r="H810" s="14"/>
      <c r="I810" s="16"/>
      <c r="J810" s="16"/>
      <c r="K810" s="13" t="str">
        <f t="shared" si="24"/>
        <v/>
      </c>
      <c r="L810" s="17" t="str">
        <f>IF(B810="","",TRIM(IF(ISNA(MATCH(B810,'Registru recepții'!$B$5:$B$504,0)),"PV inexistent în registru. ",IF(AND(INDEX('Registru recepții'!$D$5:$D$504,MATCH(B810,'Registru recepții'!$B$5:$B$504,0))="De suspendare a recepției",ISNUMBER(I810),I810-INDEX('Registru recepții'!$C$5:$C$504,MATCH(B810,'Registru recepții'!$B$5:$B$504,0))&gt;90),"Termenul de remediere depășește 90 de zile de la suspendare (HG 343/2017, art. 17). ",""))&amp;IF(F810="","Alege gravitatea. ","")&amp;IF(G810="","Scrie măsura de remediere. ","")&amp;IF(NOT(ISNUMBER(I810)),"Stabilește termenul de remediere. ","")&amp;IF(K810="Termen depășit","Termenul a trecut și defectul nu e remediat. ","")))</f>
        <v/>
      </c>
      <c r="M810" s="1" t="str">
        <f t="shared" si="25"/>
        <v/>
      </c>
    </row>
    <row r="811" spans="2:13" x14ac:dyDescent="0.2">
      <c r="B811" s="12"/>
      <c r="C811" s="13" t="str">
        <f>IF(B811="","",COUNTIF($B$5:B811,B811))</f>
        <v/>
      </c>
      <c r="D811" s="14"/>
      <c r="E811" s="14"/>
      <c r="F811" s="15"/>
      <c r="G811" s="14"/>
      <c r="H811" s="14"/>
      <c r="I811" s="16"/>
      <c r="J811" s="16"/>
      <c r="K811" s="13" t="str">
        <f t="shared" si="24"/>
        <v/>
      </c>
      <c r="L811" s="17" t="str">
        <f>IF(B811="","",TRIM(IF(ISNA(MATCH(B811,'Registru recepții'!$B$5:$B$504,0)),"PV inexistent în registru. ",IF(AND(INDEX('Registru recepții'!$D$5:$D$504,MATCH(B811,'Registru recepții'!$B$5:$B$504,0))="De suspendare a recepției",ISNUMBER(I811),I811-INDEX('Registru recepții'!$C$5:$C$504,MATCH(B811,'Registru recepții'!$B$5:$B$504,0))&gt;90),"Termenul de remediere depășește 90 de zile de la suspendare (HG 343/2017, art. 17). ",""))&amp;IF(F811="","Alege gravitatea. ","")&amp;IF(G811="","Scrie măsura de remediere. ","")&amp;IF(NOT(ISNUMBER(I811)),"Stabilește termenul de remediere. ","")&amp;IF(K811="Termen depășit","Termenul a trecut și defectul nu e remediat. ","")))</f>
        <v/>
      </c>
      <c r="M811" s="1" t="str">
        <f t="shared" si="25"/>
        <v/>
      </c>
    </row>
    <row r="812" spans="2:13" x14ac:dyDescent="0.2">
      <c r="B812" s="12"/>
      <c r="C812" s="13" t="str">
        <f>IF(B812="","",COUNTIF($B$5:B812,B812))</f>
        <v/>
      </c>
      <c r="D812" s="14"/>
      <c r="E812" s="14"/>
      <c r="F812" s="15"/>
      <c r="G812" s="14"/>
      <c r="H812" s="14"/>
      <c r="I812" s="16"/>
      <c r="J812" s="16"/>
      <c r="K812" s="13" t="str">
        <f t="shared" si="24"/>
        <v/>
      </c>
      <c r="L812" s="17" t="str">
        <f>IF(B812="","",TRIM(IF(ISNA(MATCH(B812,'Registru recepții'!$B$5:$B$504,0)),"PV inexistent în registru. ",IF(AND(INDEX('Registru recepții'!$D$5:$D$504,MATCH(B812,'Registru recepții'!$B$5:$B$504,0))="De suspendare a recepției",ISNUMBER(I812),I812-INDEX('Registru recepții'!$C$5:$C$504,MATCH(B812,'Registru recepții'!$B$5:$B$504,0))&gt;90),"Termenul de remediere depășește 90 de zile de la suspendare (HG 343/2017, art. 17). ",""))&amp;IF(F812="","Alege gravitatea. ","")&amp;IF(G812="","Scrie măsura de remediere. ","")&amp;IF(NOT(ISNUMBER(I812)),"Stabilește termenul de remediere. ","")&amp;IF(K812="Termen depășit","Termenul a trecut și defectul nu e remediat. ","")))</f>
        <v/>
      </c>
      <c r="M812" s="1" t="str">
        <f t="shared" si="25"/>
        <v/>
      </c>
    </row>
    <row r="813" spans="2:13" x14ac:dyDescent="0.2">
      <c r="B813" s="12"/>
      <c r="C813" s="13" t="str">
        <f>IF(B813="","",COUNTIF($B$5:B813,B813))</f>
        <v/>
      </c>
      <c r="D813" s="14"/>
      <c r="E813" s="14"/>
      <c r="F813" s="15"/>
      <c r="G813" s="14"/>
      <c r="H813" s="14"/>
      <c r="I813" s="16"/>
      <c r="J813" s="16"/>
      <c r="K813" s="13" t="str">
        <f t="shared" si="24"/>
        <v/>
      </c>
      <c r="L813" s="17" t="str">
        <f>IF(B813="","",TRIM(IF(ISNA(MATCH(B813,'Registru recepții'!$B$5:$B$504,0)),"PV inexistent în registru. ",IF(AND(INDEX('Registru recepții'!$D$5:$D$504,MATCH(B813,'Registru recepții'!$B$5:$B$504,0))="De suspendare a recepției",ISNUMBER(I813),I813-INDEX('Registru recepții'!$C$5:$C$504,MATCH(B813,'Registru recepții'!$B$5:$B$504,0))&gt;90),"Termenul de remediere depășește 90 de zile de la suspendare (HG 343/2017, art. 17). ",""))&amp;IF(F813="","Alege gravitatea. ","")&amp;IF(G813="","Scrie măsura de remediere. ","")&amp;IF(NOT(ISNUMBER(I813)),"Stabilește termenul de remediere. ","")&amp;IF(K813="Termen depășit","Termenul a trecut și defectul nu e remediat. ","")))</f>
        <v/>
      </c>
      <c r="M813" s="1" t="str">
        <f t="shared" si="25"/>
        <v/>
      </c>
    </row>
    <row r="814" spans="2:13" x14ac:dyDescent="0.2">
      <c r="B814" s="12"/>
      <c r="C814" s="13" t="str">
        <f>IF(B814="","",COUNTIF($B$5:B814,B814))</f>
        <v/>
      </c>
      <c r="D814" s="14"/>
      <c r="E814" s="14"/>
      <c r="F814" s="15"/>
      <c r="G814" s="14"/>
      <c r="H814" s="14"/>
      <c r="I814" s="16"/>
      <c r="J814" s="16"/>
      <c r="K814" s="13" t="str">
        <f t="shared" si="24"/>
        <v/>
      </c>
      <c r="L814" s="17" t="str">
        <f>IF(B814="","",TRIM(IF(ISNA(MATCH(B814,'Registru recepții'!$B$5:$B$504,0)),"PV inexistent în registru. ",IF(AND(INDEX('Registru recepții'!$D$5:$D$504,MATCH(B814,'Registru recepții'!$B$5:$B$504,0))="De suspendare a recepției",ISNUMBER(I814),I814-INDEX('Registru recepții'!$C$5:$C$504,MATCH(B814,'Registru recepții'!$B$5:$B$504,0))&gt;90),"Termenul de remediere depășește 90 de zile de la suspendare (HG 343/2017, art. 17). ",""))&amp;IF(F814="","Alege gravitatea. ","")&amp;IF(G814="","Scrie măsura de remediere. ","")&amp;IF(NOT(ISNUMBER(I814)),"Stabilește termenul de remediere. ","")&amp;IF(K814="Termen depășit","Termenul a trecut și defectul nu e remediat. ","")))</f>
        <v/>
      </c>
      <c r="M814" s="1" t="str">
        <f t="shared" si="25"/>
        <v/>
      </c>
    </row>
    <row r="815" spans="2:13" x14ac:dyDescent="0.2">
      <c r="B815" s="12"/>
      <c r="C815" s="13" t="str">
        <f>IF(B815="","",COUNTIF($B$5:B815,B815))</f>
        <v/>
      </c>
      <c r="D815" s="14"/>
      <c r="E815" s="14"/>
      <c r="F815" s="15"/>
      <c r="G815" s="14"/>
      <c r="H815" s="14"/>
      <c r="I815" s="16"/>
      <c r="J815" s="16"/>
      <c r="K815" s="13" t="str">
        <f t="shared" si="24"/>
        <v/>
      </c>
      <c r="L815" s="17" t="str">
        <f>IF(B815="","",TRIM(IF(ISNA(MATCH(B815,'Registru recepții'!$B$5:$B$504,0)),"PV inexistent în registru. ",IF(AND(INDEX('Registru recepții'!$D$5:$D$504,MATCH(B815,'Registru recepții'!$B$5:$B$504,0))="De suspendare a recepției",ISNUMBER(I815),I815-INDEX('Registru recepții'!$C$5:$C$504,MATCH(B815,'Registru recepții'!$B$5:$B$504,0))&gt;90),"Termenul de remediere depășește 90 de zile de la suspendare (HG 343/2017, art. 17). ",""))&amp;IF(F815="","Alege gravitatea. ","")&amp;IF(G815="","Scrie măsura de remediere. ","")&amp;IF(NOT(ISNUMBER(I815)),"Stabilește termenul de remediere. ","")&amp;IF(K815="Termen depășit","Termenul a trecut și defectul nu e remediat. ","")))</f>
        <v/>
      </c>
      <c r="M815" s="1" t="str">
        <f t="shared" si="25"/>
        <v/>
      </c>
    </row>
    <row r="816" spans="2:13" x14ac:dyDescent="0.2">
      <c r="B816" s="12"/>
      <c r="C816" s="13" t="str">
        <f>IF(B816="","",COUNTIF($B$5:B816,B816))</f>
        <v/>
      </c>
      <c r="D816" s="14"/>
      <c r="E816" s="14"/>
      <c r="F816" s="15"/>
      <c r="G816" s="14"/>
      <c r="H816" s="14"/>
      <c r="I816" s="16"/>
      <c r="J816" s="16"/>
      <c r="K816" s="13" t="str">
        <f t="shared" si="24"/>
        <v/>
      </c>
      <c r="L816" s="17" t="str">
        <f>IF(B816="","",TRIM(IF(ISNA(MATCH(B816,'Registru recepții'!$B$5:$B$504,0)),"PV inexistent în registru. ",IF(AND(INDEX('Registru recepții'!$D$5:$D$504,MATCH(B816,'Registru recepții'!$B$5:$B$504,0))="De suspendare a recepției",ISNUMBER(I816),I816-INDEX('Registru recepții'!$C$5:$C$504,MATCH(B816,'Registru recepții'!$B$5:$B$504,0))&gt;90),"Termenul de remediere depășește 90 de zile de la suspendare (HG 343/2017, art. 17). ",""))&amp;IF(F816="","Alege gravitatea. ","")&amp;IF(G816="","Scrie măsura de remediere. ","")&amp;IF(NOT(ISNUMBER(I816)),"Stabilește termenul de remediere. ","")&amp;IF(K816="Termen depășit","Termenul a trecut și defectul nu e remediat. ","")))</f>
        <v/>
      </c>
      <c r="M816" s="1" t="str">
        <f t="shared" si="25"/>
        <v/>
      </c>
    </row>
    <row r="817" spans="2:13" x14ac:dyDescent="0.2">
      <c r="B817" s="12"/>
      <c r="C817" s="13" t="str">
        <f>IF(B817="","",COUNTIF($B$5:B817,B817))</f>
        <v/>
      </c>
      <c r="D817" s="14"/>
      <c r="E817" s="14"/>
      <c r="F817" s="15"/>
      <c r="G817" s="14"/>
      <c r="H817" s="14"/>
      <c r="I817" s="16"/>
      <c r="J817" s="16"/>
      <c r="K817" s="13" t="str">
        <f t="shared" si="24"/>
        <v/>
      </c>
      <c r="L817" s="17" t="str">
        <f>IF(B817="","",TRIM(IF(ISNA(MATCH(B817,'Registru recepții'!$B$5:$B$504,0)),"PV inexistent în registru. ",IF(AND(INDEX('Registru recepții'!$D$5:$D$504,MATCH(B817,'Registru recepții'!$B$5:$B$504,0))="De suspendare a recepției",ISNUMBER(I817),I817-INDEX('Registru recepții'!$C$5:$C$504,MATCH(B817,'Registru recepții'!$B$5:$B$504,0))&gt;90),"Termenul de remediere depășește 90 de zile de la suspendare (HG 343/2017, art. 17). ",""))&amp;IF(F817="","Alege gravitatea. ","")&amp;IF(G817="","Scrie măsura de remediere. ","")&amp;IF(NOT(ISNUMBER(I817)),"Stabilește termenul de remediere. ","")&amp;IF(K817="Termen depășit","Termenul a trecut și defectul nu e remediat. ","")))</f>
        <v/>
      </c>
      <c r="M817" s="1" t="str">
        <f t="shared" si="25"/>
        <v/>
      </c>
    </row>
    <row r="818" spans="2:13" x14ac:dyDescent="0.2">
      <c r="B818" s="12"/>
      <c r="C818" s="13" t="str">
        <f>IF(B818="","",COUNTIF($B$5:B818,B818))</f>
        <v/>
      </c>
      <c r="D818" s="14"/>
      <c r="E818" s="14"/>
      <c r="F818" s="15"/>
      <c r="G818" s="14"/>
      <c r="H818" s="14"/>
      <c r="I818" s="16"/>
      <c r="J818" s="16"/>
      <c r="K818" s="13" t="str">
        <f t="shared" si="24"/>
        <v/>
      </c>
      <c r="L818" s="17" t="str">
        <f>IF(B818="","",TRIM(IF(ISNA(MATCH(B818,'Registru recepții'!$B$5:$B$504,0)),"PV inexistent în registru. ",IF(AND(INDEX('Registru recepții'!$D$5:$D$504,MATCH(B818,'Registru recepții'!$B$5:$B$504,0))="De suspendare a recepției",ISNUMBER(I818),I818-INDEX('Registru recepții'!$C$5:$C$504,MATCH(B818,'Registru recepții'!$B$5:$B$504,0))&gt;90),"Termenul de remediere depășește 90 de zile de la suspendare (HG 343/2017, art. 17). ",""))&amp;IF(F818="","Alege gravitatea. ","")&amp;IF(G818="","Scrie măsura de remediere. ","")&amp;IF(NOT(ISNUMBER(I818)),"Stabilește termenul de remediere. ","")&amp;IF(K818="Termen depășit","Termenul a trecut și defectul nu e remediat. ","")))</f>
        <v/>
      </c>
      <c r="M818" s="1" t="str">
        <f t="shared" si="25"/>
        <v/>
      </c>
    </row>
    <row r="819" spans="2:13" x14ac:dyDescent="0.2">
      <c r="B819" s="12"/>
      <c r="C819" s="13" t="str">
        <f>IF(B819="","",COUNTIF($B$5:B819,B819))</f>
        <v/>
      </c>
      <c r="D819" s="14"/>
      <c r="E819" s="14"/>
      <c r="F819" s="15"/>
      <c r="G819" s="14"/>
      <c r="H819" s="14"/>
      <c r="I819" s="16"/>
      <c r="J819" s="16"/>
      <c r="K819" s="13" t="str">
        <f t="shared" si="24"/>
        <v/>
      </c>
      <c r="L819" s="17" t="str">
        <f>IF(B819="","",TRIM(IF(ISNA(MATCH(B819,'Registru recepții'!$B$5:$B$504,0)),"PV inexistent în registru. ",IF(AND(INDEX('Registru recepții'!$D$5:$D$504,MATCH(B819,'Registru recepții'!$B$5:$B$504,0))="De suspendare a recepției",ISNUMBER(I819),I819-INDEX('Registru recepții'!$C$5:$C$504,MATCH(B819,'Registru recepții'!$B$5:$B$504,0))&gt;90),"Termenul de remediere depășește 90 de zile de la suspendare (HG 343/2017, art. 17). ",""))&amp;IF(F819="","Alege gravitatea. ","")&amp;IF(G819="","Scrie măsura de remediere. ","")&amp;IF(NOT(ISNUMBER(I819)),"Stabilește termenul de remediere. ","")&amp;IF(K819="Termen depășit","Termenul a trecut și defectul nu e remediat. ","")))</f>
        <v/>
      </c>
      <c r="M819" s="1" t="str">
        <f t="shared" si="25"/>
        <v/>
      </c>
    </row>
    <row r="820" spans="2:13" x14ac:dyDescent="0.2">
      <c r="B820" s="12"/>
      <c r="C820" s="13" t="str">
        <f>IF(B820="","",COUNTIF($B$5:B820,B820))</f>
        <v/>
      </c>
      <c r="D820" s="14"/>
      <c r="E820" s="14"/>
      <c r="F820" s="15"/>
      <c r="G820" s="14"/>
      <c r="H820" s="14"/>
      <c r="I820" s="16"/>
      <c r="J820" s="16"/>
      <c r="K820" s="13" t="str">
        <f t="shared" si="24"/>
        <v/>
      </c>
      <c r="L820" s="17" t="str">
        <f>IF(B820="","",TRIM(IF(ISNA(MATCH(B820,'Registru recepții'!$B$5:$B$504,0)),"PV inexistent în registru. ",IF(AND(INDEX('Registru recepții'!$D$5:$D$504,MATCH(B820,'Registru recepții'!$B$5:$B$504,0))="De suspendare a recepției",ISNUMBER(I820),I820-INDEX('Registru recepții'!$C$5:$C$504,MATCH(B820,'Registru recepții'!$B$5:$B$504,0))&gt;90),"Termenul de remediere depășește 90 de zile de la suspendare (HG 343/2017, art. 17). ",""))&amp;IF(F820="","Alege gravitatea. ","")&amp;IF(G820="","Scrie măsura de remediere. ","")&amp;IF(NOT(ISNUMBER(I820)),"Stabilește termenul de remediere. ","")&amp;IF(K820="Termen depășit","Termenul a trecut și defectul nu e remediat. ","")))</f>
        <v/>
      </c>
      <c r="M820" s="1" t="str">
        <f t="shared" si="25"/>
        <v/>
      </c>
    </row>
    <row r="821" spans="2:13" x14ac:dyDescent="0.2">
      <c r="B821" s="12"/>
      <c r="C821" s="13" t="str">
        <f>IF(B821="","",COUNTIF($B$5:B821,B821))</f>
        <v/>
      </c>
      <c r="D821" s="14"/>
      <c r="E821" s="14"/>
      <c r="F821" s="15"/>
      <c r="G821" s="14"/>
      <c r="H821" s="14"/>
      <c r="I821" s="16"/>
      <c r="J821" s="16"/>
      <c r="K821" s="13" t="str">
        <f t="shared" si="24"/>
        <v/>
      </c>
      <c r="L821" s="17" t="str">
        <f>IF(B821="","",TRIM(IF(ISNA(MATCH(B821,'Registru recepții'!$B$5:$B$504,0)),"PV inexistent în registru. ",IF(AND(INDEX('Registru recepții'!$D$5:$D$504,MATCH(B821,'Registru recepții'!$B$5:$B$504,0))="De suspendare a recepției",ISNUMBER(I821),I821-INDEX('Registru recepții'!$C$5:$C$504,MATCH(B821,'Registru recepții'!$B$5:$B$504,0))&gt;90),"Termenul de remediere depășește 90 de zile de la suspendare (HG 343/2017, art. 17). ",""))&amp;IF(F821="","Alege gravitatea. ","")&amp;IF(G821="","Scrie măsura de remediere. ","")&amp;IF(NOT(ISNUMBER(I821)),"Stabilește termenul de remediere. ","")&amp;IF(K821="Termen depășit","Termenul a trecut și defectul nu e remediat. ","")))</f>
        <v/>
      </c>
      <c r="M821" s="1" t="str">
        <f t="shared" si="25"/>
        <v/>
      </c>
    </row>
    <row r="822" spans="2:13" x14ac:dyDescent="0.2">
      <c r="B822" s="12"/>
      <c r="C822" s="13" t="str">
        <f>IF(B822="","",COUNTIF($B$5:B822,B822))</f>
        <v/>
      </c>
      <c r="D822" s="14"/>
      <c r="E822" s="14"/>
      <c r="F822" s="15"/>
      <c r="G822" s="14"/>
      <c r="H822" s="14"/>
      <c r="I822" s="16"/>
      <c r="J822" s="16"/>
      <c r="K822" s="13" t="str">
        <f t="shared" si="24"/>
        <v/>
      </c>
      <c r="L822" s="17" t="str">
        <f>IF(B822="","",TRIM(IF(ISNA(MATCH(B822,'Registru recepții'!$B$5:$B$504,0)),"PV inexistent în registru. ",IF(AND(INDEX('Registru recepții'!$D$5:$D$504,MATCH(B822,'Registru recepții'!$B$5:$B$504,0))="De suspendare a recepției",ISNUMBER(I822),I822-INDEX('Registru recepții'!$C$5:$C$504,MATCH(B822,'Registru recepții'!$B$5:$B$504,0))&gt;90),"Termenul de remediere depășește 90 de zile de la suspendare (HG 343/2017, art. 17). ",""))&amp;IF(F822="","Alege gravitatea. ","")&amp;IF(G822="","Scrie măsura de remediere. ","")&amp;IF(NOT(ISNUMBER(I822)),"Stabilește termenul de remediere. ","")&amp;IF(K822="Termen depășit","Termenul a trecut și defectul nu e remediat. ","")))</f>
        <v/>
      </c>
      <c r="M822" s="1" t="str">
        <f t="shared" si="25"/>
        <v/>
      </c>
    </row>
    <row r="823" spans="2:13" x14ac:dyDescent="0.2">
      <c r="B823" s="12"/>
      <c r="C823" s="13" t="str">
        <f>IF(B823="","",COUNTIF($B$5:B823,B823))</f>
        <v/>
      </c>
      <c r="D823" s="14"/>
      <c r="E823" s="14"/>
      <c r="F823" s="15"/>
      <c r="G823" s="14"/>
      <c r="H823" s="14"/>
      <c r="I823" s="16"/>
      <c r="J823" s="16"/>
      <c r="K823" s="13" t="str">
        <f t="shared" si="24"/>
        <v/>
      </c>
      <c r="L823" s="17" t="str">
        <f>IF(B823="","",TRIM(IF(ISNA(MATCH(B823,'Registru recepții'!$B$5:$B$504,0)),"PV inexistent în registru. ",IF(AND(INDEX('Registru recepții'!$D$5:$D$504,MATCH(B823,'Registru recepții'!$B$5:$B$504,0))="De suspendare a recepției",ISNUMBER(I823),I823-INDEX('Registru recepții'!$C$5:$C$504,MATCH(B823,'Registru recepții'!$B$5:$B$504,0))&gt;90),"Termenul de remediere depășește 90 de zile de la suspendare (HG 343/2017, art. 17). ",""))&amp;IF(F823="","Alege gravitatea. ","")&amp;IF(G823="","Scrie măsura de remediere. ","")&amp;IF(NOT(ISNUMBER(I823)),"Stabilește termenul de remediere. ","")&amp;IF(K823="Termen depășit","Termenul a trecut și defectul nu e remediat. ","")))</f>
        <v/>
      </c>
      <c r="M823" s="1" t="str">
        <f t="shared" si="25"/>
        <v/>
      </c>
    </row>
    <row r="824" spans="2:13" x14ac:dyDescent="0.2">
      <c r="B824" s="12"/>
      <c r="C824" s="13" t="str">
        <f>IF(B824="","",COUNTIF($B$5:B824,B824))</f>
        <v/>
      </c>
      <c r="D824" s="14"/>
      <c r="E824" s="14"/>
      <c r="F824" s="15"/>
      <c r="G824" s="14"/>
      <c r="H824" s="14"/>
      <c r="I824" s="16"/>
      <c r="J824" s="16"/>
      <c r="K824" s="13" t="str">
        <f t="shared" si="24"/>
        <v/>
      </c>
      <c r="L824" s="17" t="str">
        <f>IF(B824="","",TRIM(IF(ISNA(MATCH(B824,'Registru recepții'!$B$5:$B$504,0)),"PV inexistent în registru. ",IF(AND(INDEX('Registru recepții'!$D$5:$D$504,MATCH(B824,'Registru recepții'!$B$5:$B$504,0))="De suspendare a recepției",ISNUMBER(I824),I824-INDEX('Registru recepții'!$C$5:$C$504,MATCH(B824,'Registru recepții'!$B$5:$B$504,0))&gt;90),"Termenul de remediere depășește 90 de zile de la suspendare (HG 343/2017, art. 17). ",""))&amp;IF(F824="","Alege gravitatea. ","")&amp;IF(G824="","Scrie măsura de remediere. ","")&amp;IF(NOT(ISNUMBER(I824)),"Stabilește termenul de remediere. ","")&amp;IF(K824="Termen depășit","Termenul a trecut și defectul nu e remediat. ","")))</f>
        <v/>
      </c>
      <c r="M824" s="1" t="str">
        <f t="shared" si="25"/>
        <v/>
      </c>
    </row>
    <row r="825" spans="2:13" x14ac:dyDescent="0.2">
      <c r="B825" s="12"/>
      <c r="C825" s="13" t="str">
        <f>IF(B825="","",COUNTIF($B$5:B825,B825))</f>
        <v/>
      </c>
      <c r="D825" s="14"/>
      <c r="E825" s="14"/>
      <c r="F825" s="15"/>
      <c r="G825" s="14"/>
      <c r="H825" s="14"/>
      <c r="I825" s="16"/>
      <c r="J825" s="16"/>
      <c r="K825" s="13" t="str">
        <f t="shared" si="24"/>
        <v/>
      </c>
      <c r="L825" s="17" t="str">
        <f>IF(B825="","",TRIM(IF(ISNA(MATCH(B825,'Registru recepții'!$B$5:$B$504,0)),"PV inexistent în registru. ",IF(AND(INDEX('Registru recepții'!$D$5:$D$504,MATCH(B825,'Registru recepții'!$B$5:$B$504,0))="De suspendare a recepției",ISNUMBER(I825),I825-INDEX('Registru recepții'!$C$5:$C$504,MATCH(B825,'Registru recepții'!$B$5:$B$504,0))&gt;90),"Termenul de remediere depășește 90 de zile de la suspendare (HG 343/2017, art. 17). ",""))&amp;IF(F825="","Alege gravitatea. ","")&amp;IF(G825="","Scrie măsura de remediere. ","")&amp;IF(NOT(ISNUMBER(I825)),"Stabilește termenul de remediere. ","")&amp;IF(K825="Termen depășit","Termenul a trecut și defectul nu e remediat. ","")))</f>
        <v/>
      </c>
      <c r="M825" s="1" t="str">
        <f t="shared" si="25"/>
        <v/>
      </c>
    </row>
    <row r="826" spans="2:13" x14ac:dyDescent="0.2">
      <c r="B826" s="12"/>
      <c r="C826" s="13" t="str">
        <f>IF(B826="","",COUNTIF($B$5:B826,B826))</f>
        <v/>
      </c>
      <c r="D826" s="14"/>
      <c r="E826" s="14"/>
      <c r="F826" s="15"/>
      <c r="G826" s="14"/>
      <c r="H826" s="14"/>
      <c r="I826" s="16"/>
      <c r="J826" s="16"/>
      <c r="K826" s="13" t="str">
        <f t="shared" si="24"/>
        <v/>
      </c>
      <c r="L826" s="17" t="str">
        <f>IF(B826="","",TRIM(IF(ISNA(MATCH(B826,'Registru recepții'!$B$5:$B$504,0)),"PV inexistent în registru. ",IF(AND(INDEX('Registru recepții'!$D$5:$D$504,MATCH(B826,'Registru recepții'!$B$5:$B$504,0))="De suspendare a recepției",ISNUMBER(I826),I826-INDEX('Registru recepții'!$C$5:$C$504,MATCH(B826,'Registru recepții'!$B$5:$B$504,0))&gt;90),"Termenul de remediere depășește 90 de zile de la suspendare (HG 343/2017, art. 17). ",""))&amp;IF(F826="","Alege gravitatea. ","")&amp;IF(G826="","Scrie măsura de remediere. ","")&amp;IF(NOT(ISNUMBER(I826)),"Stabilește termenul de remediere. ","")&amp;IF(K826="Termen depășit","Termenul a trecut și defectul nu e remediat. ","")))</f>
        <v/>
      </c>
      <c r="M826" s="1" t="str">
        <f t="shared" si="25"/>
        <v/>
      </c>
    </row>
    <row r="827" spans="2:13" x14ac:dyDescent="0.2">
      <c r="B827" s="12"/>
      <c r="C827" s="13" t="str">
        <f>IF(B827="","",COUNTIF($B$5:B827,B827))</f>
        <v/>
      </c>
      <c r="D827" s="14"/>
      <c r="E827" s="14"/>
      <c r="F827" s="15"/>
      <c r="G827" s="14"/>
      <c r="H827" s="14"/>
      <c r="I827" s="16"/>
      <c r="J827" s="16"/>
      <c r="K827" s="13" t="str">
        <f t="shared" si="24"/>
        <v/>
      </c>
      <c r="L827" s="17" t="str">
        <f>IF(B827="","",TRIM(IF(ISNA(MATCH(B827,'Registru recepții'!$B$5:$B$504,0)),"PV inexistent în registru. ",IF(AND(INDEX('Registru recepții'!$D$5:$D$504,MATCH(B827,'Registru recepții'!$B$5:$B$504,0))="De suspendare a recepției",ISNUMBER(I827),I827-INDEX('Registru recepții'!$C$5:$C$504,MATCH(B827,'Registru recepții'!$B$5:$B$504,0))&gt;90),"Termenul de remediere depășește 90 de zile de la suspendare (HG 343/2017, art. 17). ",""))&amp;IF(F827="","Alege gravitatea. ","")&amp;IF(G827="","Scrie măsura de remediere. ","")&amp;IF(NOT(ISNUMBER(I827)),"Stabilește termenul de remediere. ","")&amp;IF(K827="Termen depășit","Termenul a trecut și defectul nu e remediat. ","")))</f>
        <v/>
      </c>
      <c r="M827" s="1" t="str">
        <f t="shared" si="25"/>
        <v/>
      </c>
    </row>
    <row r="828" spans="2:13" x14ac:dyDescent="0.2">
      <c r="B828" s="12"/>
      <c r="C828" s="13" t="str">
        <f>IF(B828="","",COUNTIF($B$5:B828,B828))</f>
        <v/>
      </c>
      <c r="D828" s="14"/>
      <c r="E828" s="14"/>
      <c r="F828" s="15"/>
      <c r="G828" s="14"/>
      <c r="H828" s="14"/>
      <c r="I828" s="16"/>
      <c r="J828" s="16"/>
      <c r="K828" s="13" t="str">
        <f t="shared" si="24"/>
        <v/>
      </c>
      <c r="L828" s="17" t="str">
        <f>IF(B828="","",TRIM(IF(ISNA(MATCH(B828,'Registru recepții'!$B$5:$B$504,0)),"PV inexistent în registru. ",IF(AND(INDEX('Registru recepții'!$D$5:$D$504,MATCH(B828,'Registru recepții'!$B$5:$B$504,0))="De suspendare a recepției",ISNUMBER(I828),I828-INDEX('Registru recepții'!$C$5:$C$504,MATCH(B828,'Registru recepții'!$B$5:$B$504,0))&gt;90),"Termenul de remediere depășește 90 de zile de la suspendare (HG 343/2017, art. 17). ",""))&amp;IF(F828="","Alege gravitatea. ","")&amp;IF(G828="","Scrie măsura de remediere. ","")&amp;IF(NOT(ISNUMBER(I828)),"Stabilește termenul de remediere. ","")&amp;IF(K828="Termen depășit","Termenul a trecut și defectul nu e remediat. ","")))</f>
        <v/>
      </c>
      <c r="M828" s="1" t="str">
        <f t="shared" si="25"/>
        <v/>
      </c>
    </row>
    <row r="829" spans="2:13" x14ac:dyDescent="0.2">
      <c r="B829" s="12"/>
      <c r="C829" s="13" t="str">
        <f>IF(B829="","",COUNTIF($B$5:B829,B829))</f>
        <v/>
      </c>
      <c r="D829" s="14"/>
      <c r="E829" s="14"/>
      <c r="F829" s="15"/>
      <c r="G829" s="14"/>
      <c r="H829" s="14"/>
      <c r="I829" s="16"/>
      <c r="J829" s="16"/>
      <c r="K829" s="13" t="str">
        <f t="shared" si="24"/>
        <v/>
      </c>
      <c r="L829" s="17" t="str">
        <f>IF(B829="","",TRIM(IF(ISNA(MATCH(B829,'Registru recepții'!$B$5:$B$504,0)),"PV inexistent în registru. ",IF(AND(INDEX('Registru recepții'!$D$5:$D$504,MATCH(B829,'Registru recepții'!$B$5:$B$504,0))="De suspendare a recepției",ISNUMBER(I829),I829-INDEX('Registru recepții'!$C$5:$C$504,MATCH(B829,'Registru recepții'!$B$5:$B$504,0))&gt;90),"Termenul de remediere depășește 90 de zile de la suspendare (HG 343/2017, art. 17). ",""))&amp;IF(F829="","Alege gravitatea. ","")&amp;IF(G829="","Scrie măsura de remediere. ","")&amp;IF(NOT(ISNUMBER(I829)),"Stabilește termenul de remediere. ","")&amp;IF(K829="Termen depășit","Termenul a trecut și defectul nu e remediat. ","")))</f>
        <v/>
      </c>
      <c r="M829" s="1" t="str">
        <f t="shared" si="25"/>
        <v/>
      </c>
    </row>
    <row r="830" spans="2:13" x14ac:dyDescent="0.2">
      <c r="B830" s="12"/>
      <c r="C830" s="13" t="str">
        <f>IF(B830="","",COUNTIF($B$5:B830,B830))</f>
        <v/>
      </c>
      <c r="D830" s="14"/>
      <c r="E830" s="14"/>
      <c r="F830" s="15"/>
      <c r="G830" s="14"/>
      <c r="H830" s="14"/>
      <c r="I830" s="16"/>
      <c r="J830" s="16"/>
      <c r="K830" s="13" t="str">
        <f t="shared" si="24"/>
        <v/>
      </c>
      <c r="L830" s="17" t="str">
        <f>IF(B830="","",TRIM(IF(ISNA(MATCH(B830,'Registru recepții'!$B$5:$B$504,0)),"PV inexistent în registru. ",IF(AND(INDEX('Registru recepții'!$D$5:$D$504,MATCH(B830,'Registru recepții'!$B$5:$B$504,0))="De suspendare a recepției",ISNUMBER(I830),I830-INDEX('Registru recepții'!$C$5:$C$504,MATCH(B830,'Registru recepții'!$B$5:$B$504,0))&gt;90),"Termenul de remediere depășește 90 de zile de la suspendare (HG 343/2017, art. 17). ",""))&amp;IF(F830="","Alege gravitatea. ","")&amp;IF(G830="","Scrie măsura de remediere. ","")&amp;IF(NOT(ISNUMBER(I830)),"Stabilește termenul de remediere. ","")&amp;IF(K830="Termen depășit","Termenul a trecut și defectul nu e remediat. ","")))</f>
        <v/>
      </c>
      <c r="M830" s="1" t="str">
        <f t="shared" si="25"/>
        <v/>
      </c>
    </row>
    <row r="831" spans="2:13" x14ac:dyDescent="0.2">
      <c r="B831" s="12"/>
      <c r="C831" s="13" t="str">
        <f>IF(B831="","",COUNTIF($B$5:B831,B831))</f>
        <v/>
      </c>
      <c r="D831" s="14"/>
      <c r="E831" s="14"/>
      <c r="F831" s="15"/>
      <c r="G831" s="14"/>
      <c r="H831" s="14"/>
      <c r="I831" s="16"/>
      <c r="J831" s="16"/>
      <c r="K831" s="13" t="str">
        <f t="shared" si="24"/>
        <v/>
      </c>
      <c r="L831" s="17" t="str">
        <f>IF(B831="","",TRIM(IF(ISNA(MATCH(B831,'Registru recepții'!$B$5:$B$504,0)),"PV inexistent în registru. ",IF(AND(INDEX('Registru recepții'!$D$5:$D$504,MATCH(B831,'Registru recepții'!$B$5:$B$504,0))="De suspendare a recepției",ISNUMBER(I831),I831-INDEX('Registru recepții'!$C$5:$C$504,MATCH(B831,'Registru recepții'!$B$5:$B$504,0))&gt;90),"Termenul de remediere depășește 90 de zile de la suspendare (HG 343/2017, art. 17). ",""))&amp;IF(F831="","Alege gravitatea. ","")&amp;IF(G831="","Scrie măsura de remediere. ","")&amp;IF(NOT(ISNUMBER(I831)),"Stabilește termenul de remediere. ","")&amp;IF(K831="Termen depășit","Termenul a trecut și defectul nu e remediat. ","")))</f>
        <v/>
      </c>
      <c r="M831" s="1" t="str">
        <f t="shared" si="25"/>
        <v/>
      </c>
    </row>
    <row r="832" spans="2:13" x14ac:dyDescent="0.2">
      <c r="B832" s="12"/>
      <c r="C832" s="13" t="str">
        <f>IF(B832="","",COUNTIF($B$5:B832,B832))</f>
        <v/>
      </c>
      <c r="D832" s="14"/>
      <c r="E832" s="14"/>
      <c r="F832" s="15"/>
      <c r="G832" s="14"/>
      <c r="H832" s="14"/>
      <c r="I832" s="16"/>
      <c r="J832" s="16"/>
      <c r="K832" s="13" t="str">
        <f t="shared" si="24"/>
        <v/>
      </c>
      <c r="L832" s="17" t="str">
        <f>IF(B832="","",TRIM(IF(ISNA(MATCH(B832,'Registru recepții'!$B$5:$B$504,0)),"PV inexistent în registru. ",IF(AND(INDEX('Registru recepții'!$D$5:$D$504,MATCH(B832,'Registru recepții'!$B$5:$B$504,0))="De suspendare a recepției",ISNUMBER(I832),I832-INDEX('Registru recepții'!$C$5:$C$504,MATCH(B832,'Registru recepții'!$B$5:$B$504,0))&gt;90),"Termenul de remediere depășește 90 de zile de la suspendare (HG 343/2017, art. 17). ",""))&amp;IF(F832="","Alege gravitatea. ","")&amp;IF(G832="","Scrie măsura de remediere. ","")&amp;IF(NOT(ISNUMBER(I832)),"Stabilește termenul de remediere. ","")&amp;IF(K832="Termen depășit","Termenul a trecut și defectul nu e remediat. ","")))</f>
        <v/>
      </c>
      <c r="M832" s="1" t="str">
        <f t="shared" si="25"/>
        <v/>
      </c>
    </row>
    <row r="833" spans="2:13" x14ac:dyDescent="0.2">
      <c r="B833" s="12"/>
      <c r="C833" s="13" t="str">
        <f>IF(B833="","",COUNTIF($B$5:B833,B833))</f>
        <v/>
      </c>
      <c r="D833" s="14"/>
      <c r="E833" s="14"/>
      <c r="F833" s="15"/>
      <c r="G833" s="14"/>
      <c r="H833" s="14"/>
      <c r="I833" s="16"/>
      <c r="J833" s="16"/>
      <c r="K833" s="13" t="str">
        <f t="shared" si="24"/>
        <v/>
      </c>
      <c r="L833" s="17" t="str">
        <f>IF(B833="","",TRIM(IF(ISNA(MATCH(B833,'Registru recepții'!$B$5:$B$504,0)),"PV inexistent în registru. ",IF(AND(INDEX('Registru recepții'!$D$5:$D$504,MATCH(B833,'Registru recepții'!$B$5:$B$504,0))="De suspendare a recepției",ISNUMBER(I833),I833-INDEX('Registru recepții'!$C$5:$C$504,MATCH(B833,'Registru recepții'!$B$5:$B$504,0))&gt;90),"Termenul de remediere depășește 90 de zile de la suspendare (HG 343/2017, art. 17). ",""))&amp;IF(F833="","Alege gravitatea. ","")&amp;IF(G833="","Scrie măsura de remediere. ","")&amp;IF(NOT(ISNUMBER(I833)),"Stabilește termenul de remediere. ","")&amp;IF(K833="Termen depășit","Termenul a trecut și defectul nu e remediat. ","")))</f>
        <v/>
      </c>
      <c r="M833" s="1" t="str">
        <f t="shared" si="25"/>
        <v/>
      </c>
    </row>
    <row r="834" spans="2:13" x14ac:dyDescent="0.2">
      <c r="B834" s="12"/>
      <c r="C834" s="13" t="str">
        <f>IF(B834="","",COUNTIF($B$5:B834,B834))</f>
        <v/>
      </c>
      <c r="D834" s="14"/>
      <c r="E834" s="14"/>
      <c r="F834" s="15"/>
      <c r="G834" s="14"/>
      <c r="H834" s="14"/>
      <c r="I834" s="16"/>
      <c r="J834" s="16"/>
      <c r="K834" s="13" t="str">
        <f t="shared" si="24"/>
        <v/>
      </c>
      <c r="L834" s="17" t="str">
        <f>IF(B834="","",TRIM(IF(ISNA(MATCH(B834,'Registru recepții'!$B$5:$B$504,0)),"PV inexistent în registru. ",IF(AND(INDEX('Registru recepții'!$D$5:$D$504,MATCH(B834,'Registru recepții'!$B$5:$B$504,0))="De suspendare a recepției",ISNUMBER(I834),I834-INDEX('Registru recepții'!$C$5:$C$504,MATCH(B834,'Registru recepții'!$B$5:$B$504,0))&gt;90),"Termenul de remediere depășește 90 de zile de la suspendare (HG 343/2017, art. 17). ",""))&amp;IF(F834="","Alege gravitatea. ","")&amp;IF(G834="","Scrie măsura de remediere. ","")&amp;IF(NOT(ISNUMBER(I834)),"Stabilește termenul de remediere. ","")&amp;IF(K834="Termen depășit","Termenul a trecut și defectul nu e remediat. ","")))</f>
        <v/>
      </c>
      <c r="M834" s="1" t="str">
        <f t="shared" si="25"/>
        <v/>
      </c>
    </row>
    <row r="835" spans="2:13" x14ac:dyDescent="0.2">
      <c r="B835" s="12"/>
      <c r="C835" s="13" t="str">
        <f>IF(B835="","",COUNTIF($B$5:B835,B835))</f>
        <v/>
      </c>
      <c r="D835" s="14"/>
      <c r="E835" s="14"/>
      <c r="F835" s="15"/>
      <c r="G835" s="14"/>
      <c r="H835" s="14"/>
      <c r="I835" s="16"/>
      <c r="J835" s="16"/>
      <c r="K835" s="13" t="str">
        <f t="shared" si="24"/>
        <v/>
      </c>
      <c r="L835" s="17" t="str">
        <f>IF(B835="","",TRIM(IF(ISNA(MATCH(B835,'Registru recepții'!$B$5:$B$504,0)),"PV inexistent în registru. ",IF(AND(INDEX('Registru recepții'!$D$5:$D$504,MATCH(B835,'Registru recepții'!$B$5:$B$504,0))="De suspendare a recepției",ISNUMBER(I835),I835-INDEX('Registru recepții'!$C$5:$C$504,MATCH(B835,'Registru recepții'!$B$5:$B$504,0))&gt;90),"Termenul de remediere depășește 90 de zile de la suspendare (HG 343/2017, art. 17). ",""))&amp;IF(F835="","Alege gravitatea. ","")&amp;IF(G835="","Scrie măsura de remediere. ","")&amp;IF(NOT(ISNUMBER(I835)),"Stabilește termenul de remediere. ","")&amp;IF(K835="Termen depășit","Termenul a trecut și defectul nu e remediat. ","")))</f>
        <v/>
      </c>
      <c r="M835" s="1" t="str">
        <f t="shared" si="25"/>
        <v/>
      </c>
    </row>
    <row r="836" spans="2:13" x14ac:dyDescent="0.2">
      <c r="B836" s="12"/>
      <c r="C836" s="13" t="str">
        <f>IF(B836="","",COUNTIF($B$5:B836,B836))</f>
        <v/>
      </c>
      <c r="D836" s="14"/>
      <c r="E836" s="14"/>
      <c r="F836" s="15"/>
      <c r="G836" s="14"/>
      <c r="H836" s="14"/>
      <c r="I836" s="16"/>
      <c r="J836" s="16"/>
      <c r="K836" s="13" t="str">
        <f t="shared" si="24"/>
        <v/>
      </c>
      <c r="L836" s="17" t="str">
        <f>IF(B836="","",TRIM(IF(ISNA(MATCH(B836,'Registru recepții'!$B$5:$B$504,0)),"PV inexistent în registru. ",IF(AND(INDEX('Registru recepții'!$D$5:$D$504,MATCH(B836,'Registru recepții'!$B$5:$B$504,0))="De suspendare a recepției",ISNUMBER(I836),I836-INDEX('Registru recepții'!$C$5:$C$504,MATCH(B836,'Registru recepții'!$B$5:$B$504,0))&gt;90),"Termenul de remediere depășește 90 de zile de la suspendare (HG 343/2017, art. 17). ",""))&amp;IF(F836="","Alege gravitatea. ","")&amp;IF(G836="","Scrie măsura de remediere. ","")&amp;IF(NOT(ISNUMBER(I836)),"Stabilește termenul de remediere. ","")&amp;IF(K836="Termen depășit","Termenul a trecut și defectul nu e remediat. ","")))</f>
        <v/>
      </c>
      <c r="M836" s="1" t="str">
        <f t="shared" si="25"/>
        <v/>
      </c>
    </row>
    <row r="837" spans="2:13" x14ac:dyDescent="0.2">
      <c r="B837" s="12"/>
      <c r="C837" s="13" t="str">
        <f>IF(B837="","",COUNTIF($B$5:B837,B837))</f>
        <v/>
      </c>
      <c r="D837" s="14"/>
      <c r="E837" s="14"/>
      <c r="F837" s="15"/>
      <c r="G837" s="14"/>
      <c r="H837" s="14"/>
      <c r="I837" s="16"/>
      <c r="J837" s="16"/>
      <c r="K837" s="13" t="str">
        <f t="shared" ref="K837:K900" si="26">IF(B837="","",IF(ISNUMBER(J837),"Remediat",IF(AND(ISNUMBER(I837),Azi&gt;I837),"Termen depășit","Deschis")))</f>
        <v/>
      </c>
      <c r="L837" s="17" t="str">
        <f>IF(B837="","",TRIM(IF(ISNA(MATCH(B837,'Registru recepții'!$B$5:$B$504,0)),"PV inexistent în registru. ",IF(AND(INDEX('Registru recepții'!$D$5:$D$504,MATCH(B837,'Registru recepții'!$B$5:$B$504,0))="De suspendare a recepției",ISNUMBER(I837),I837-INDEX('Registru recepții'!$C$5:$C$504,MATCH(B837,'Registru recepții'!$B$5:$B$504,0))&gt;90),"Termenul de remediere depășește 90 de zile de la suspendare (HG 343/2017, art. 17). ",""))&amp;IF(F837="","Alege gravitatea. ","")&amp;IF(G837="","Scrie măsura de remediere. ","")&amp;IF(NOT(ISNUMBER(I837)),"Stabilește termenul de remediere. ","")&amp;IF(K837="Termen depășit","Termenul a trecut și defectul nu e remediat. ","")))</f>
        <v/>
      </c>
      <c r="M837" s="1" t="str">
        <f t="shared" ref="M837:M900" si="27">IF(B837="","",B837&amp;"|"&amp;C837)</f>
        <v/>
      </c>
    </row>
    <row r="838" spans="2:13" x14ac:dyDescent="0.2">
      <c r="B838" s="12"/>
      <c r="C838" s="13" t="str">
        <f>IF(B838="","",COUNTIF($B$5:B838,B838))</f>
        <v/>
      </c>
      <c r="D838" s="14"/>
      <c r="E838" s="14"/>
      <c r="F838" s="15"/>
      <c r="G838" s="14"/>
      <c r="H838" s="14"/>
      <c r="I838" s="16"/>
      <c r="J838" s="16"/>
      <c r="K838" s="13" t="str">
        <f t="shared" si="26"/>
        <v/>
      </c>
      <c r="L838" s="17" t="str">
        <f>IF(B838="","",TRIM(IF(ISNA(MATCH(B838,'Registru recepții'!$B$5:$B$504,0)),"PV inexistent în registru. ",IF(AND(INDEX('Registru recepții'!$D$5:$D$504,MATCH(B838,'Registru recepții'!$B$5:$B$504,0))="De suspendare a recepției",ISNUMBER(I838),I838-INDEX('Registru recepții'!$C$5:$C$504,MATCH(B838,'Registru recepții'!$B$5:$B$504,0))&gt;90),"Termenul de remediere depășește 90 de zile de la suspendare (HG 343/2017, art. 17). ",""))&amp;IF(F838="","Alege gravitatea. ","")&amp;IF(G838="","Scrie măsura de remediere. ","")&amp;IF(NOT(ISNUMBER(I838)),"Stabilește termenul de remediere. ","")&amp;IF(K838="Termen depășit","Termenul a trecut și defectul nu e remediat. ","")))</f>
        <v/>
      </c>
      <c r="M838" s="1" t="str">
        <f t="shared" si="27"/>
        <v/>
      </c>
    </row>
    <row r="839" spans="2:13" x14ac:dyDescent="0.2">
      <c r="B839" s="12"/>
      <c r="C839" s="13" t="str">
        <f>IF(B839="","",COUNTIF($B$5:B839,B839))</f>
        <v/>
      </c>
      <c r="D839" s="14"/>
      <c r="E839" s="14"/>
      <c r="F839" s="15"/>
      <c r="G839" s="14"/>
      <c r="H839" s="14"/>
      <c r="I839" s="16"/>
      <c r="J839" s="16"/>
      <c r="K839" s="13" t="str">
        <f t="shared" si="26"/>
        <v/>
      </c>
      <c r="L839" s="17" t="str">
        <f>IF(B839="","",TRIM(IF(ISNA(MATCH(B839,'Registru recepții'!$B$5:$B$504,0)),"PV inexistent în registru. ",IF(AND(INDEX('Registru recepții'!$D$5:$D$504,MATCH(B839,'Registru recepții'!$B$5:$B$504,0))="De suspendare a recepției",ISNUMBER(I839),I839-INDEX('Registru recepții'!$C$5:$C$504,MATCH(B839,'Registru recepții'!$B$5:$B$504,0))&gt;90),"Termenul de remediere depășește 90 de zile de la suspendare (HG 343/2017, art. 17). ",""))&amp;IF(F839="","Alege gravitatea. ","")&amp;IF(G839="","Scrie măsura de remediere. ","")&amp;IF(NOT(ISNUMBER(I839)),"Stabilește termenul de remediere. ","")&amp;IF(K839="Termen depășit","Termenul a trecut și defectul nu e remediat. ","")))</f>
        <v/>
      </c>
      <c r="M839" s="1" t="str">
        <f t="shared" si="27"/>
        <v/>
      </c>
    </row>
    <row r="840" spans="2:13" x14ac:dyDescent="0.2">
      <c r="B840" s="12"/>
      <c r="C840" s="13" t="str">
        <f>IF(B840="","",COUNTIF($B$5:B840,B840))</f>
        <v/>
      </c>
      <c r="D840" s="14"/>
      <c r="E840" s="14"/>
      <c r="F840" s="15"/>
      <c r="G840" s="14"/>
      <c r="H840" s="14"/>
      <c r="I840" s="16"/>
      <c r="J840" s="16"/>
      <c r="K840" s="13" t="str">
        <f t="shared" si="26"/>
        <v/>
      </c>
      <c r="L840" s="17" t="str">
        <f>IF(B840="","",TRIM(IF(ISNA(MATCH(B840,'Registru recepții'!$B$5:$B$504,0)),"PV inexistent în registru. ",IF(AND(INDEX('Registru recepții'!$D$5:$D$504,MATCH(B840,'Registru recepții'!$B$5:$B$504,0))="De suspendare a recepției",ISNUMBER(I840),I840-INDEX('Registru recepții'!$C$5:$C$504,MATCH(B840,'Registru recepții'!$B$5:$B$504,0))&gt;90),"Termenul de remediere depășește 90 de zile de la suspendare (HG 343/2017, art. 17). ",""))&amp;IF(F840="","Alege gravitatea. ","")&amp;IF(G840="","Scrie măsura de remediere. ","")&amp;IF(NOT(ISNUMBER(I840)),"Stabilește termenul de remediere. ","")&amp;IF(K840="Termen depășit","Termenul a trecut și defectul nu e remediat. ","")))</f>
        <v/>
      </c>
      <c r="M840" s="1" t="str">
        <f t="shared" si="27"/>
        <v/>
      </c>
    </row>
    <row r="841" spans="2:13" x14ac:dyDescent="0.2">
      <c r="B841" s="12"/>
      <c r="C841" s="13" t="str">
        <f>IF(B841="","",COUNTIF($B$5:B841,B841))</f>
        <v/>
      </c>
      <c r="D841" s="14"/>
      <c r="E841" s="14"/>
      <c r="F841" s="15"/>
      <c r="G841" s="14"/>
      <c r="H841" s="14"/>
      <c r="I841" s="16"/>
      <c r="J841" s="16"/>
      <c r="K841" s="13" t="str">
        <f t="shared" si="26"/>
        <v/>
      </c>
      <c r="L841" s="17" t="str">
        <f>IF(B841="","",TRIM(IF(ISNA(MATCH(B841,'Registru recepții'!$B$5:$B$504,0)),"PV inexistent în registru. ",IF(AND(INDEX('Registru recepții'!$D$5:$D$504,MATCH(B841,'Registru recepții'!$B$5:$B$504,0))="De suspendare a recepției",ISNUMBER(I841),I841-INDEX('Registru recepții'!$C$5:$C$504,MATCH(B841,'Registru recepții'!$B$5:$B$504,0))&gt;90),"Termenul de remediere depășește 90 de zile de la suspendare (HG 343/2017, art. 17). ",""))&amp;IF(F841="","Alege gravitatea. ","")&amp;IF(G841="","Scrie măsura de remediere. ","")&amp;IF(NOT(ISNUMBER(I841)),"Stabilește termenul de remediere. ","")&amp;IF(K841="Termen depășit","Termenul a trecut și defectul nu e remediat. ","")))</f>
        <v/>
      </c>
      <c r="M841" s="1" t="str">
        <f t="shared" si="27"/>
        <v/>
      </c>
    </row>
    <row r="842" spans="2:13" x14ac:dyDescent="0.2">
      <c r="B842" s="12"/>
      <c r="C842" s="13" t="str">
        <f>IF(B842="","",COUNTIF($B$5:B842,B842))</f>
        <v/>
      </c>
      <c r="D842" s="14"/>
      <c r="E842" s="14"/>
      <c r="F842" s="15"/>
      <c r="G842" s="14"/>
      <c r="H842" s="14"/>
      <c r="I842" s="16"/>
      <c r="J842" s="16"/>
      <c r="K842" s="13" t="str">
        <f t="shared" si="26"/>
        <v/>
      </c>
      <c r="L842" s="17" t="str">
        <f>IF(B842="","",TRIM(IF(ISNA(MATCH(B842,'Registru recepții'!$B$5:$B$504,0)),"PV inexistent în registru. ",IF(AND(INDEX('Registru recepții'!$D$5:$D$504,MATCH(B842,'Registru recepții'!$B$5:$B$504,0))="De suspendare a recepției",ISNUMBER(I842),I842-INDEX('Registru recepții'!$C$5:$C$504,MATCH(B842,'Registru recepții'!$B$5:$B$504,0))&gt;90),"Termenul de remediere depășește 90 de zile de la suspendare (HG 343/2017, art. 17). ",""))&amp;IF(F842="","Alege gravitatea. ","")&amp;IF(G842="","Scrie măsura de remediere. ","")&amp;IF(NOT(ISNUMBER(I842)),"Stabilește termenul de remediere. ","")&amp;IF(K842="Termen depășit","Termenul a trecut și defectul nu e remediat. ","")))</f>
        <v/>
      </c>
      <c r="M842" s="1" t="str">
        <f t="shared" si="27"/>
        <v/>
      </c>
    </row>
    <row r="843" spans="2:13" x14ac:dyDescent="0.2">
      <c r="B843" s="12"/>
      <c r="C843" s="13" t="str">
        <f>IF(B843="","",COUNTIF($B$5:B843,B843))</f>
        <v/>
      </c>
      <c r="D843" s="14"/>
      <c r="E843" s="14"/>
      <c r="F843" s="15"/>
      <c r="G843" s="14"/>
      <c r="H843" s="14"/>
      <c r="I843" s="16"/>
      <c r="J843" s="16"/>
      <c r="K843" s="13" t="str">
        <f t="shared" si="26"/>
        <v/>
      </c>
      <c r="L843" s="17" t="str">
        <f>IF(B843="","",TRIM(IF(ISNA(MATCH(B843,'Registru recepții'!$B$5:$B$504,0)),"PV inexistent în registru. ",IF(AND(INDEX('Registru recepții'!$D$5:$D$504,MATCH(B843,'Registru recepții'!$B$5:$B$504,0))="De suspendare a recepției",ISNUMBER(I843),I843-INDEX('Registru recepții'!$C$5:$C$504,MATCH(B843,'Registru recepții'!$B$5:$B$504,0))&gt;90),"Termenul de remediere depășește 90 de zile de la suspendare (HG 343/2017, art. 17). ",""))&amp;IF(F843="","Alege gravitatea. ","")&amp;IF(G843="","Scrie măsura de remediere. ","")&amp;IF(NOT(ISNUMBER(I843)),"Stabilește termenul de remediere. ","")&amp;IF(K843="Termen depășit","Termenul a trecut și defectul nu e remediat. ","")))</f>
        <v/>
      </c>
      <c r="M843" s="1" t="str">
        <f t="shared" si="27"/>
        <v/>
      </c>
    </row>
    <row r="844" spans="2:13" x14ac:dyDescent="0.2">
      <c r="B844" s="12"/>
      <c r="C844" s="13" t="str">
        <f>IF(B844="","",COUNTIF($B$5:B844,B844))</f>
        <v/>
      </c>
      <c r="D844" s="14"/>
      <c r="E844" s="14"/>
      <c r="F844" s="15"/>
      <c r="G844" s="14"/>
      <c r="H844" s="14"/>
      <c r="I844" s="16"/>
      <c r="J844" s="16"/>
      <c r="K844" s="13" t="str">
        <f t="shared" si="26"/>
        <v/>
      </c>
      <c r="L844" s="17" t="str">
        <f>IF(B844="","",TRIM(IF(ISNA(MATCH(B844,'Registru recepții'!$B$5:$B$504,0)),"PV inexistent în registru. ",IF(AND(INDEX('Registru recepții'!$D$5:$D$504,MATCH(B844,'Registru recepții'!$B$5:$B$504,0))="De suspendare a recepției",ISNUMBER(I844),I844-INDEX('Registru recepții'!$C$5:$C$504,MATCH(B844,'Registru recepții'!$B$5:$B$504,0))&gt;90),"Termenul de remediere depășește 90 de zile de la suspendare (HG 343/2017, art. 17). ",""))&amp;IF(F844="","Alege gravitatea. ","")&amp;IF(G844="","Scrie măsura de remediere. ","")&amp;IF(NOT(ISNUMBER(I844)),"Stabilește termenul de remediere. ","")&amp;IF(K844="Termen depășit","Termenul a trecut și defectul nu e remediat. ","")))</f>
        <v/>
      </c>
      <c r="M844" s="1" t="str">
        <f t="shared" si="27"/>
        <v/>
      </c>
    </row>
    <row r="845" spans="2:13" x14ac:dyDescent="0.2">
      <c r="B845" s="12"/>
      <c r="C845" s="13" t="str">
        <f>IF(B845="","",COUNTIF($B$5:B845,B845))</f>
        <v/>
      </c>
      <c r="D845" s="14"/>
      <c r="E845" s="14"/>
      <c r="F845" s="15"/>
      <c r="G845" s="14"/>
      <c r="H845" s="14"/>
      <c r="I845" s="16"/>
      <c r="J845" s="16"/>
      <c r="K845" s="13" t="str">
        <f t="shared" si="26"/>
        <v/>
      </c>
      <c r="L845" s="17" t="str">
        <f>IF(B845="","",TRIM(IF(ISNA(MATCH(B845,'Registru recepții'!$B$5:$B$504,0)),"PV inexistent în registru. ",IF(AND(INDEX('Registru recepții'!$D$5:$D$504,MATCH(B845,'Registru recepții'!$B$5:$B$504,0))="De suspendare a recepției",ISNUMBER(I845),I845-INDEX('Registru recepții'!$C$5:$C$504,MATCH(B845,'Registru recepții'!$B$5:$B$504,0))&gt;90),"Termenul de remediere depășește 90 de zile de la suspendare (HG 343/2017, art. 17). ",""))&amp;IF(F845="","Alege gravitatea. ","")&amp;IF(G845="","Scrie măsura de remediere. ","")&amp;IF(NOT(ISNUMBER(I845)),"Stabilește termenul de remediere. ","")&amp;IF(K845="Termen depășit","Termenul a trecut și defectul nu e remediat. ","")))</f>
        <v/>
      </c>
      <c r="M845" s="1" t="str">
        <f t="shared" si="27"/>
        <v/>
      </c>
    </row>
    <row r="846" spans="2:13" x14ac:dyDescent="0.2">
      <c r="B846" s="12"/>
      <c r="C846" s="13" t="str">
        <f>IF(B846="","",COUNTIF($B$5:B846,B846))</f>
        <v/>
      </c>
      <c r="D846" s="14"/>
      <c r="E846" s="14"/>
      <c r="F846" s="15"/>
      <c r="G846" s="14"/>
      <c r="H846" s="14"/>
      <c r="I846" s="16"/>
      <c r="J846" s="16"/>
      <c r="K846" s="13" t="str">
        <f t="shared" si="26"/>
        <v/>
      </c>
      <c r="L846" s="17" t="str">
        <f>IF(B846="","",TRIM(IF(ISNA(MATCH(B846,'Registru recepții'!$B$5:$B$504,0)),"PV inexistent în registru. ",IF(AND(INDEX('Registru recepții'!$D$5:$D$504,MATCH(B846,'Registru recepții'!$B$5:$B$504,0))="De suspendare a recepției",ISNUMBER(I846),I846-INDEX('Registru recepții'!$C$5:$C$504,MATCH(B846,'Registru recepții'!$B$5:$B$504,0))&gt;90),"Termenul de remediere depășește 90 de zile de la suspendare (HG 343/2017, art. 17). ",""))&amp;IF(F846="","Alege gravitatea. ","")&amp;IF(G846="","Scrie măsura de remediere. ","")&amp;IF(NOT(ISNUMBER(I846)),"Stabilește termenul de remediere. ","")&amp;IF(K846="Termen depășit","Termenul a trecut și defectul nu e remediat. ","")))</f>
        <v/>
      </c>
      <c r="M846" s="1" t="str">
        <f t="shared" si="27"/>
        <v/>
      </c>
    </row>
    <row r="847" spans="2:13" x14ac:dyDescent="0.2">
      <c r="B847" s="12"/>
      <c r="C847" s="13" t="str">
        <f>IF(B847="","",COUNTIF($B$5:B847,B847))</f>
        <v/>
      </c>
      <c r="D847" s="14"/>
      <c r="E847" s="14"/>
      <c r="F847" s="15"/>
      <c r="G847" s="14"/>
      <c r="H847" s="14"/>
      <c r="I847" s="16"/>
      <c r="J847" s="16"/>
      <c r="K847" s="13" t="str">
        <f t="shared" si="26"/>
        <v/>
      </c>
      <c r="L847" s="17" t="str">
        <f>IF(B847="","",TRIM(IF(ISNA(MATCH(B847,'Registru recepții'!$B$5:$B$504,0)),"PV inexistent în registru. ",IF(AND(INDEX('Registru recepții'!$D$5:$D$504,MATCH(B847,'Registru recepții'!$B$5:$B$504,0))="De suspendare a recepției",ISNUMBER(I847),I847-INDEX('Registru recepții'!$C$5:$C$504,MATCH(B847,'Registru recepții'!$B$5:$B$504,0))&gt;90),"Termenul de remediere depășește 90 de zile de la suspendare (HG 343/2017, art. 17). ",""))&amp;IF(F847="","Alege gravitatea. ","")&amp;IF(G847="","Scrie măsura de remediere. ","")&amp;IF(NOT(ISNUMBER(I847)),"Stabilește termenul de remediere. ","")&amp;IF(K847="Termen depășit","Termenul a trecut și defectul nu e remediat. ","")))</f>
        <v/>
      </c>
      <c r="M847" s="1" t="str">
        <f t="shared" si="27"/>
        <v/>
      </c>
    </row>
    <row r="848" spans="2:13" x14ac:dyDescent="0.2">
      <c r="B848" s="12"/>
      <c r="C848" s="13" t="str">
        <f>IF(B848="","",COUNTIF($B$5:B848,B848))</f>
        <v/>
      </c>
      <c r="D848" s="14"/>
      <c r="E848" s="14"/>
      <c r="F848" s="15"/>
      <c r="G848" s="14"/>
      <c r="H848" s="14"/>
      <c r="I848" s="16"/>
      <c r="J848" s="16"/>
      <c r="K848" s="13" t="str">
        <f t="shared" si="26"/>
        <v/>
      </c>
      <c r="L848" s="17" t="str">
        <f>IF(B848="","",TRIM(IF(ISNA(MATCH(B848,'Registru recepții'!$B$5:$B$504,0)),"PV inexistent în registru. ",IF(AND(INDEX('Registru recepții'!$D$5:$D$504,MATCH(B848,'Registru recepții'!$B$5:$B$504,0))="De suspendare a recepției",ISNUMBER(I848),I848-INDEX('Registru recepții'!$C$5:$C$504,MATCH(B848,'Registru recepții'!$B$5:$B$504,0))&gt;90),"Termenul de remediere depășește 90 de zile de la suspendare (HG 343/2017, art. 17). ",""))&amp;IF(F848="","Alege gravitatea. ","")&amp;IF(G848="","Scrie măsura de remediere. ","")&amp;IF(NOT(ISNUMBER(I848)),"Stabilește termenul de remediere. ","")&amp;IF(K848="Termen depășit","Termenul a trecut și defectul nu e remediat. ","")))</f>
        <v/>
      </c>
      <c r="M848" s="1" t="str">
        <f t="shared" si="27"/>
        <v/>
      </c>
    </row>
    <row r="849" spans="2:13" x14ac:dyDescent="0.2">
      <c r="B849" s="12"/>
      <c r="C849" s="13" t="str">
        <f>IF(B849="","",COUNTIF($B$5:B849,B849))</f>
        <v/>
      </c>
      <c r="D849" s="14"/>
      <c r="E849" s="14"/>
      <c r="F849" s="15"/>
      <c r="G849" s="14"/>
      <c r="H849" s="14"/>
      <c r="I849" s="16"/>
      <c r="J849" s="16"/>
      <c r="K849" s="13" t="str">
        <f t="shared" si="26"/>
        <v/>
      </c>
      <c r="L849" s="17" t="str">
        <f>IF(B849="","",TRIM(IF(ISNA(MATCH(B849,'Registru recepții'!$B$5:$B$504,0)),"PV inexistent în registru. ",IF(AND(INDEX('Registru recepții'!$D$5:$D$504,MATCH(B849,'Registru recepții'!$B$5:$B$504,0))="De suspendare a recepției",ISNUMBER(I849),I849-INDEX('Registru recepții'!$C$5:$C$504,MATCH(B849,'Registru recepții'!$B$5:$B$504,0))&gt;90),"Termenul de remediere depășește 90 de zile de la suspendare (HG 343/2017, art. 17). ",""))&amp;IF(F849="","Alege gravitatea. ","")&amp;IF(G849="","Scrie măsura de remediere. ","")&amp;IF(NOT(ISNUMBER(I849)),"Stabilește termenul de remediere. ","")&amp;IF(K849="Termen depășit","Termenul a trecut și defectul nu e remediat. ","")))</f>
        <v/>
      </c>
      <c r="M849" s="1" t="str">
        <f t="shared" si="27"/>
        <v/>
      </c>
    </row>
    <row r="850" spans="2:13" x14ac:dyDescent="0.2">
      <c r="B850" s="12"/>
      <c r="C850" s="13" t="str">
        <f>IF(B850="","",COUNTIF($B$5:B850,B850))</f>
        <v/>
      </c>
      <c r="D850" s="14"/>
      <c r="E850" s="14"/>
      <c r="F850" s="15"/>
      <c r="G850" s="14"/>
      <c r="H850" s="14"/>
      <c r="I850" s="16"/>
      <c r="J850" s="16"/>
      <c r="K850" s="13" t="str">
        <f t="shared" si="26"/>
        <v/>
      </c>
      <c r="L850" s="17" t="str">
        <f>IF(B850="","",TRIM(IF(ISNA(MATCH(B850,'Registru recepții'!$B$5:$B$504,0)),"PV inexistent în registru. ",IF(AND(INDEX('Registru recepții'!$D$5:$D$504,MATCH(B850,'Registru recepții'!$B$5:$B$504,0))="De suspendare a recepției",ISNUMBER(I850),I850-INDEX('Registru recepții'!$C$5:$C$504,MATCH(B850,'Registru recepții'!$B$5:$B$504,0))&gt;90),"Termenul de remediere depășește 90 de zile de la suspendare (HG 343/2017, art. 17). ",""))&amp;IF(F850="","Alege gravitatea. ","")&amp;IF(G850="","Scrie măsura de remediere. ","")&amp;IF(NOT(ISNUMBER(I850)),"Stabilește termenul de remediere. ","")&amp;IF(K850="Termen depășit","Termenul a trecut și defectul nu e remediat. ","")))</f>
        <v/>
      </c>
      <c r="M850" s="1" t="str">
        <f t="shared" si="27"/>
        <v/>
      </c>
    </row>
    <row r="851" spans="2:13" x14ac:dyDescent="0.2">
      <c r="B851" s="12"/>
      <c r="C851" s="13" t="str">
        <f>IF(B851="","",COUNTIF($B$5:B851,B851))</f>
        <v/>
      </c>
      <c r="D851" s="14"/>
      <c r="E851" s="14"/>
      <c r="F851" s="15"/>
      <c r="G851" s="14"/>
      <c r="H851" s="14"/>
      <c r="I851" s="16"/>
      <c r="J851" s="16"/>
      <c r="K851" s="13" t="str">
        <f t="shared" si="26"/>
        <v/>
      </c>
      <c r="L851" s="17" t="str">
        <f>IF(B851="","",TRIM(IF(ISNA(MATCH(B851,'Registru recepții'!$B$5:$B$504,0)),"PV inexistent în registru. ",IF(AND(INDEX('Registru recepții'!$D$5:$D$504,MATCH(B851,'Registru recepții'!$B$5:$B$504,0))="De suspendare a recepției",ISNUMBER(I851),I851-INDEX('Registru recepții'!$C$5:$C$504,MATCH(B851,'Registru recepții'!$B$5:$B$504,0))&gt;90),"Termenul de remediere depășește 90 de zile de la suspendare (HG 343/2017, art. 17). ",""))&amp;IF(F851="","Alege gravitatea. ","")&amp;IF(G851="","Scrie măsura de remediere. ","")&amp;IF(NOT(ISNUMBER(I851)),"Stabilește termenul de remediere. ","")&amp;IF(K851="Termen depășit","Termenul a trecut și defectul nu e remediat. ","")))</f>
        <v/>
      </c>
      <c r="M851" s="1" t="str">
        <f t="shared" si="27"/>
        <v/>
      </c>
    </row>
    <row r="852" spans="2:13" x14ac:dyDescent="0.2">
      <c r="B852" s="12"/>
      <c r="C852" s="13" t="str">
        <f>IF(B852="","",COUNTIF($B$5:B852,B852))</f>
        <v/>
      </c>
      <c r="D852" s="14"/>
      <c r="E852" s="14"/>
      <c r="F852" s="15"/>
      <c r="G852" s="14"/>
      <c r="H852" s="14"/>
      <c r="I852" s="16"/>
      <c r="J852" s="16"/>
      <c r="K852" s="13" t="str">
        <f t="shared" si="26"/>
        <v/>
      </c>
      <c r="L852" s="17" t="str">
        <f>IF(B852="","",TRIM(IF(ISNA(MATCH(B852,'Registru recepții'!$B$5:$B$504,0)),"PV inexistent în registru. ",IF(AND(INDEX('Registru recepții'!$D$5:$D$504,MATCH(B852,'Registru recepții'!$B$5:$B$504,0))="De suspendare a recepției",ISNUMBER(I852),I852-INDEX('Registru recepții'!$C$5:$C$504,MATCH(B852,'Registru recepții'!$B$5:$B$504,0))&gt;90),"Termenul de remediere depășește 90 de zile de la suspendare (HG 343/2017, art. 17). ",""))&amp;IF(F852="","Alege gravitatea. ","")&amp;IF(G852="","Scrie măsura de remediere. ","")&amp;IF(NOT(ISNUMBER(I852)),"Stabilește termenul de remediere. ","")&amp;IF(K852="Termen depășit","Termenul a trecut și defectul nu e remediat. ","")))</f>
        <v/>
      </c>
      <c r="M852" s="1" t="str">
        <f t="shared" si="27"/>
        <v/>
      </c>
    </row>
    <row r="853" spans="2:13" x14ac:dyDescent="0.2">
      <c r="B853" s="12"/>
      <c r="C853" s="13" t="str">
        <f>IF(B853="","",COUNTIF($B$5:B853,B853))</f>
        <v/>
      </c>
      <c r="D853" s="14"/>
      <c r="E853" s="14"/>
      <c r="F853" s="15"/>
      <c r="G853" s="14"/>
      <c r="H853" s="14"/>
      <c r="I853" s="16"/>
      <c r="J853" s="16"/>
      <c r="K853" s="13" t="str">
        <f t="shared" si="26"/>
        <v/>
      </c>
      <c r="L853" s="17" t="str">
        <f>IF(B853="","",TRIM(IF(ISNA(MATCH(B853,'Registru recepții'!$B$5:$B$504,0)),"PV inexistent în registru. ",IF(AND(INDEX('Registru recepții'!$D$5:$D$504,MATCH(B853,'Registru recepții'!$B$5:$B$504,0))="De suspendare a recepției",ISNUMBER(I853),I853-INDEX('Registru recepții'!$C$5:$C$504,MATCH(B853,'Registru recepții'!$B$5:$B$504,0))&gt;90),"Termenul de remediere depășește 90 de zile de la suspendare (HG 343/2017, art. 17). ",""))&amp;IF(F853="","Alege gravitatea. ","")&amp;IF(G853="","Scrie măsura de remediere. ","")&amp;IF(NOT(ISNUMBER(I853)),"Stabilește termenul de remediere. ","")&amp;IF(K853="Termen depășit","Termenul a trecut și defectul nu e remediat. ","")))</f>
        <v/>
      </c>
      <c r="M853" s="1" t="str">
        <f t="shared" si="27"/>
        <v/>
      </c>
    </row>
    <row r="854" spans="2:13" x14ac:dyDescent="0.2">
      <c r="B854" s="12"/>
      <c r="C854" s="13" t="str">
        <f>IF(B854="","",COUNTIF($B$5:B854,B854))</f>
        <v/>
      </c>
      <c r="D854" s="14"/>
      <c r="E854" s="14"/>
      <c r="F854" s="15"/>
      <c r="G854" s="14"/>
      <c r="H854" s="14"/>
      <c r="I854" s="16"/>
      <c r="J854" s="16"/>
      <c r="K854" s="13" t="str">
        <f t="shared" si="26"/>
        <v/>
      </c>
      <c r="L854" s="17" t="str">
        <f>IF(B854="","",TRIM(IF(ISNA(MATCH(B854,'Registru recepții'!$B$5:$B$504,0)),"PV inexistent în registru. ",IF(AND(INDEX('Registru recepții'!$D$5:$D$504,MATCH(B854,'Registru recepții'!$B$5:$B$504,0))="De suspendare a recepției",ISNUMBER(I854),I854-INDEX('Registru recepții'!$C$5:$C$504,MATCH(B854,'Registru recepții'!$B$5:$B$504,0))&gt;90),"Termenul de remediere depășește 90 de zile de la suspendare (HG 343/2017, art. 17). ",""))&amp;IF(F854="","Alege gravitatea. ","")&amp;IF(G854="","Scrie măsura de remediere. ","")&amp;IF(NOT(ISNUMBER(I854)),"Stabilește termenul de remediere. ","")&amp;IF(K854="Termen depășit","Termenul a trecut și defectul nu e remediat. ","")))</f>
        <v/>
      </c>
      <c r="M854" s="1" t="str">
        <f t="shared" si="27"/>
        <v/>
      </c>
    </row>
    <row r="855" spans="2:13" x14ac:dyDescent="0.2">
      <c r="B855" s="12"/>
      <c r="C855" s="13" t="str">
        <f>IF(B855="","",COUNTIF($B$5:B855,B855))</f>
        <v/>
      </c>
      <c r="D855" s="14"/>
      <c r="E855" s="14"/>
      <c r="F855" s="15"/>
      <c r="G855" s="14"/>
      <c r="H855" s="14"/>
      <c r="I855" s="16"/>
      <c r="J855" s="16"/>
      <c r="K855" s="13" t="str">
        <f t="shared" si="26"/>
        <v/>
      </c>
      <c r="L855" s="17" t="str">
        <f>IF(B855="","",TRIM(IF(ISNA(MATCH(B855,'Registru recepții'!$B$5:$B$504,0)),"PV inexistent în registru. ",IF(AND(INDEX('Registru recepții'!$D$5:$D$504,MATCH(B855,'Registru recepții'!$B$5:$B$504,0))="De suspendare a recepției",ISNUMBER(I855),I855-INDEX('Registru recepții'!$C$5:$C$504,MATCH(B855,'Registru recepții'!$B$5:$B$504,0))&gt;90),"Termenul de remediere depășește 90 de zile de la suspendare (HG 343/2017, art. 17). ",""))&amp;IF(F855="","Alege gravitatea. ","")&amp;IF(G855="","Scrie măsura de remediere. ","")&amp;IF(NOT(ISNUMBER(I855)),"Stabilește termenul de remediere. ","")&amp;IF(K855="Termen depășit","Termenul a trecut și defectul nu e remediat. ","")))</f>
        <v/>
      </c>
      <c r="M855" s="1" t="str">
        <f t="shared" si="27"/>
        <v/>
      </c>
    </row>
    <row r="856" spans="2:13" x14ac:dyDescent="0.2">
      <c r="B856" s="12"/>
      <c r="C856" s="13" t="str">
        <f>IF(B856="","",COUNTIF($B$5:B856,B856))</f>
        <v/>
      </c>
      <c r="D856" s="14"/>
      <c r="E856" s="14"/>
      <c r="F856" s="15"/>
      <c r="G856" s="14"/>
      <c r="H856" s="14"/>
      <c r="I856" s="16"/>
      <c r="J856" s="16"/>
      <c r="K856" s="13" t="str">
        <f t="shared" si="26"/>
        <v/>
      </c>
      <c r="L856" s="17" t="str">
        <f>IF(B856="","",TRIM(IF(ISNA(MATCH(B856,'Registru recepții'!$B$5:$B$504,0)),"PV inexistent în registru. ",IF(AND(INDEX('Registru recepții'!$D$5:$D$504,MATCH(B856,'Registru recepții'!$B$5:$B$504,0))="De suspendare a recepției",ISNUMBER(I856),I856-INDEX('Registru recepții'!$C$5:$C$504,MATCH(B856,'Registru recepții'!$B$5:$B$504,0))&gt;90),"Termenul de remediere depășește 90 de zile de la suspendare (HG 343/2017, art. 17). ",""))&amp;IF(F856="","Alege gravitatea. ","")&amp;IF(G856="","Scrie măsura de remediere. ","")&amp;IF(NOT(ISNUMBER(I856)),"Stabilește termenul de remediere. ","")&amp;IF(K856="Termen depășit","Termenul a trecut și defectul nu e remediat. ","")))</f>
        <v/>
      </c>
      <c r="M856" s="1" t="str">
        <f t="shared" si="27"/>
        <v/>
      </c>
    </row>
    <row r="857" spans="2:13" x14ac:dyDescent="0.2">
      <c r="B857" s="12"/>
      <c r="C857" s="13" t="str">
        <f>IF(B857="","",COUNTIF($B$5:B857,B857))</f>
        <v/>
      </c>
      <c r="D857" s="14"/>
      <c r="E857" s="14"/>
      <c r="F857" s="15"/>
      <c r="G857" s="14"/>
      <c r="H857" s="14"/>
      <c r="I857" s="16"/>
      <c r="J857" s="16"/>
      <c r="K857" s="13" t="str">
        <f t="shared" si="26"/>
        <v/>
      </c>
      <c r="L857" s="17" t="str">
        <f>IF(B857="","",TRIM(IF(ISNA(MATCH(B857,'Registru recepții'!$B$5:$B$504,0)),"PV inexistent în registru. ",IF(AND(INDEX('Registru recepții'!$D$5:$D$504,MATCH(B857,'Registru recepții'!$B$5:$B$504,0))="De suspendare a recepției",ISNUMBER(I857),I857-INDEX('Registru recepții'!$C$5:$C$504,MATCH(B857,'Registru recepții'!$B$5:$B$504,0))&gt;90),"Termenul de remediere depășește 90 de zile de la suspendare (HG 343/2017, art. 17). ",""))&amp;IF(F857="","Alege gravitatea. ","")&amp;IF(G857="","Scrie măsura de remediere. ","")&amp;IF(NOT(ISNUMBER(I857)),"Stabilește termenul de remediere. ","")&amp;IF(K857="Termen depășit","Termenul a trecut și defectul nu e remediat. ","")))</f>
        <v/>
      </c>
      <c r="M857" s="1" t="str">
        <f t="shared" si="27"/>
        <v/>
      </c>
    </row>
    <row r="858" spans="2:13" x14ac:dyDescent="0.2">
      <c r="B858" s="12"/>
      <c r="C858" s="13" t="str">
        <f>IF(B858="","",COUNTIF($B$5:B858,B858))</f>
        <v/>
      </c>
      <c r="D858" s="14"/>
      <c r="E858" s="14"/>
      <c r="F858" s="15"/>
      <c r="G858" s="14"/>
      <c r="H858" s="14"/>
      <c r="I858" s="16"/>
      <c r="J858" s="16"/>
      <c r="K858" s="13" t="str">
        <f t="shared" si="26"/>
        <v/>
      </c>
      <c r="L858" s="17" t="str">
        <f>IF(B858="","",TRIM(IF(ISNA(MATCH(B858,'Registru recepții'!$B$5:$B$504,0)),"PV inexistent în registru. ",IF(AND(INDEX('Registru recepții'!$D$5:$D$504,MATCH(B858,'Registru recepții'!$B$5:$B$504,0))="De suspendare a recepției",ISNUMBER(I858),I858-INDEX('Registru recepții'!$C$5:$C$504,MATCH(B858,'Registru recepții'!$B$5:$B$504,0))&gt;90),"Termenul de remediere depășește 90 de zile de la suspendare (HG 343/2017, art. 17). ",""))&amp;IF(F858="","Alege gravitatea. ","")&amp;IF(G858="","Scrie măsura de remediere. ","")&amp;IF(NOT(ISNUMBER(I858)),"Stabilește termenul de remediere. ","")&amp;IF(K858="Termen depășit","Termenul a trecut și defectul nu e remediat. ","")))</f>
        <v/>
      </c>
      <c r="M858" s="1" t="str">
        <f t="shared" si="27"/>
        <v/>
      </c>
    </row>
    <row r="859" spans="2:13" x14ac:dyDescent="0.2">
      <c r="B859" s="12"/>
      <c r="C859" s="13" t="str">
        <f>IF(B859="","",COUNTIF($B$5:B859,B859))</f>
        <v/>
      </c>
      <c r="D859" s="14"/>
      <c r="E859" s="14"/>
      <c r="F859" s="15"/>
      <c r="G859" s="14"/>
      <c r="H859" s="14"/>
      <c r="I859" s="16"/>
      <c r="J859" s="16"/>
      <c r="K859" s="13" t="str">
        <f t="shared" si="26"/>
        <v/>
      </c>
      <c r="L859" s="17" t="str">
        <f>IF(B859="","",TRIM(IF(ISNA(MATCH(B859,'Registru recepții'!$B$5:$B$504,0)),"PV inexistent în registru. ",IF(AND(INDEX('Registru recepții'!$D$5:$D$504,MATCH(B859,'Registru recepții'!$B$5:$B$504,0))="De suspendare a recepției",ISNUMBER(I859),I859-INDEX('Registru recepții'!$C$5:$C$504,MATCH(B859,'Registru recepții'!$B$5:$B$504,0))&gt;90),"Termenul de remediere depășește 90 de zile de la suspendare (HG 343/2017, art. 17). ",""))&amp;IF(F859="","Alege gravitatea. ","")&amp;IF(G859="","Scrie măsura de remediere. ","")&amp;IF(NOT(ISNUMBER(I859)),"Stabilește termenul de remediere. ","")&amp;IF(K859="Termen depășit","Termenul a trecut și defectul nu e remediat. ","")))</f>
        <v/>
      </c>
      <c r="M859" s="1" t="str">
        <f t="shared" si="27"/>
        <v/>
      </c>
    </row>
    <row r="860" spans="2:13" x14ac:dyDescent="0.2">
      <c r="B860" s="12"/>
      <c r="C860" s="13" t="str">
        <f>IF(B860="","",COUNTIF($B$5:B860,B860))</f>
        <v/>
      </c>
      <c r="D860" s="14"/>
      <c r="E860" s="14"/>
      <c r="F860" s="15"/>
      <c r="G860" s="14"/>
      <c r="H860" s="14"/>
      <c r="I860" s="16"/>
      <c r="J860" s="16"/>
      <c r="K860" s="13" t="str">
        <f t="shared" si="26"/>
        <v/>
      </c>
      <c r="L860" s="17" t="str">
        <f>IF(B860="","",TRIM(IF(ISNA(MATCH(B860,'Registru recepții'!$B$5:$B$504,0)),"PV inexistent în registru. ",IF(AND(INDEX('Registru recepții'!$D$5:$D$504,MATCH(B860,'Registru recepții'!$B$5:$B$504,0))="De suspendare a recepției",ISNUMBER(I860),I860-INDEX('Registru recepții'!$C$5:$C$504,MATCH(B860,'Registru recepții'!$B$5:$B$504,0))&gt;90),"Termenul de remediere depășește 90 de zile de la suspendare (HG 343/2017, art. 17). ",""))&amp;IF(F860="","Alege gravitatea. ","")&amp;IF(G860="","Scrie măsura de remediere. ","")&amp;IF(NOT(ISNUMBER(I860)),"Stabilește termenul de remediere. ","")&amp;IF(K860="Termen depășit","Termenul a trecut și defectul nu e remediat. ","")))</f>
        <v/>
      </c>
      <c r="M860" s="1" t="str">
        <f t="shared" si="27"/>
        <v/>
      </c>
    </row>
    <row r="861" spans="2:13" x14ac:dyDescent="0.2">
      <c r="B861" s="12"/>
      <c r="C861" s="13" t="str">
        <f>IF(B861="","",COUNTIF($B$5:B861,B861))</f>
        <v/>
      </c>
      <c r="D861" s="14"/>
      <c r="E861" s="14"/>
      <c r="F861" s="15"/>
      <c r="G861" s="14"/>
      <c r="H861" s="14"/>
      <c r="I861" s="16"/>
      <c r="J861" s="16"/>
      <c r="K861" s="13" t="str">
        <f t="shared" si="26"/>
        <v/>
      </c>
      <c r="L861" s="17" t="str">
        <f>IF(B861="","",TRIM(IF(ISNA(MATCH(B861,'Registru recepții'!$B$5:$B$504,0)),"PV inexistent în registru. ",IF(AND(INDEX('Registru recepții'!$D$5:$D$504,MATCH(B861,'Registru recepții'!$B$5:$B$504,0))="De suspendare a recepției",ISNUMBER(I861),I861-INDEX('Registru recepții'!$C$5:$C$504,MATCH(B861,'Registru recepții'!$B$5:$B$504,0))&gt;90),"Termenul de remediere depășește 90 de zile de la suspendare (HG 343/2017, art. 17). ",""))&amp;IF(F861="","Alege gravitatea. ","")&amp;IF(G861="","Scrie măsura de remediere. ","")&amp;IF(NOT(ISNUMBER(I861)),"Stabilește termenul de remediere. ","")&amp;IF(K861="Termen depășit","Termenul a trecut și defectul nu e remediat. ","")))</f>
        <v/>
      </c>
      <c r="M861" s="1" t="str">
        <f t="shared" si="27"/>
        <v/>
      </c>
    </row>
    <row r="862" spans="2:13" x14ac:dyDescent="0.2">
      <c r="B862" s="12"/>
      <c r="C862" s="13" t="str">
        <f>IF(B862="","",COUNTIF($B$5:B862,B862))</f>
        <v/>
      </c>
      <c r="D862" s="14"/>
      <c r="E862" s="14"/>
      <c r="F862" s="15"/>
      <c r="G862" s="14"/>
      <c r="H862" s="14"/>
      <c r="I862" s="16"/>
      <c r="J862" s="16"/>
      <c r="K862" s="13" t="str">
        <f t="shared" si="26"/>
        <v/>
      </c>
      <c r="L862" s="17" t="str">
        <f>IF(B862="","",TRIM(IF(ISNA(MATCH(B862,'Registru recepții'!$B$5:$B$504,0)),"PV inexistent în registru. ",IF(AND(INDEX('Registru recepții'!$D$5:$D$504,MATCH(B862,'Registru recepții'!$B$5:$B$504,0))="De suspendare a recepției",ISNUMBER(I862),I862-INDEX('Registru recepții'!$C$5:$C$504,MATCH(B862,'Registru recepții'!$B$5:$B$504,0))&gt;90),"Termenul de remediere depășește 90 de zile de la suspendare (HG 343/2017, art. 17). ",""))&amp;IF(F862="","Alege gravitatea. ","")&amp;IF(G862="","Scrie măsura de remediere. ","")&amp;IF(NOT(ISNUMBER(I862)),"Stabilește termenul de remediere. ","")&amp;IF(K862="Termen depășit","Termenul a trecut și defectul nu e remediat. ","")))</f>
        <v/>
      </c>
      <c r="M862" s="1" t="str">
        <f t="shared" si="27"/>
        <v/>
      </c>
    </row>
    <row r="863" spans="2:13" x14ac:dyDescent="0.2">
      <c r="B863" s="12"/>
      <c r="C863" s="13" t="str">
        <f>IF(B863="","",COUNTIF($B$5:B863,B863))</f>
        <v/>
      </c>
      <c r="D863" s="14"/>
      <c r="E863" s="14"/>
      <c r="F863" s="15"/>
      <c r="G863" s="14"/>
      <c r="H863" s="14"/>
      <c r="I863" s="16"/>
      <c r="J863" s="16"/>
      <c r="K863" s="13" t="str">
        <f t="shared" si="26"/>
        <v/>
      </c>
      <c r="L863" s="17" t="str">
        <f>IF(B863="","",TRIM(IF(ISNA(MATCH(B863,'Registru recepții'!$B$5:$B$504,0)),"PV inexistent în registru. ",IF(AND(INDEX('Registru recepții'!$D$5:$D$504,MATCH(B863,'Registru recepții'!$B$5:$B$504,0))="De suspendare a recepției",ISNUMBER(I863),I863-INDEX('Registru recepții'!$C$5:$C$504,MATCH(B863,'Registru recepții'!$B$5:$B$504,0))&gt;90),"Termenul de remediere depășește 90 de zile de la suspendare (HG 343/2017, art. 17). ",""))&amp;IF(F863="","Alege gravitatea. ","")&amp;IF(G863="","Scrie măsura de remediere. ","")&amp;IF(NOT(ISNUMBER(I863)),"Stabilește termenul de remediere. ","")&amp;IF(K863="Termen depășit","Termenul a trecut și defectul nu e remediat. ","")))</f>
        <v/>
      </c>
      <c r="M863" s="1" t="str">
        <f t="shared" si="27"/>
        <v/>
      </c>
    </row>
    <row r="864" spans="2:13" x14ac:dyDescent="0.2">
      <c r="B864" s="12"/>
      <c r="C864" s="13" t="str">
        <f>IF(B864="","",COUNTIF($B$5:B864,B864))</f>
        <v/>
      </c>
      <c r="D864" s="14"/>
      <c r="E864" s="14"/>
      <c r="F864" s="15"/>
      <c r="G864" s="14"/>
      <c r="H864" s="14"/>
      <c r="I864" s="16"/>
      <c r="J864" s="16"/>
      <c r="K864" s="13" t="str">
        <f t="shared" si="26"/>
        <v/>
      </c>
      <c r="L864" s="17" t="str">
        <f>IF(B864="","",TRIM(IF(ISNA(MATCH(B864,'Registru recepții'!$B$5:$B$504,0)),"PV inexistent în registru. ",IF(AND(INDEX('Registru recepții'!$D$5:$D$504,MATCH(B864,'Registru recepții'!$B$5:$B$504,0))="De suspendare a recepției",ISNUMBER(I864),I864-INDEX('Registru recepții'!$C$5:$C$504,MATCH(B864,'Registru recepții'!$B$5:$B$504,0))&gt;90),"Termenul de remediere depășește 90 de zile de la suspendare (HG 343/2017, art. 17). ",""))&amp;IF(F864="","Alege gravitatea. ","")&amp;IF(G864="","Scrie măsura de remediere. ","")&amp;IF(NOT(ISNUMBER(I864)),"Stabilește termenul de remediere. ","")&amp;IF(K864="Termen depășit","Termenul a trecut și defectul nu e remediat. ","")))</f>
        <v/>
      </c>
      <c r="M864" s="1" t="str">
        <f t="shared" si="27"/>
        <v/>
      </c>
    </row>
    <row r="865" spans="2:13" x14ac:dyDescent="0.2">
      <c r="B865" s="12"/>
      <c r="C865" s="13" t="str">
        <f>IF(B865="","",COUNTIF($B$5:B865,B865))</f>
        <v/>
      </c>
      <c r="D865" s="14"/>
      <c r="E865" s="14"/>
      <c r="F865" s="15"/>
      <c r="G865" s="14"/>
      <c r="H865" s="14"/>
      <c r="I865" s="16"/>
      <c r="J865" s="16"/>
      <c r="K865" s="13" t="str">
        <f t="shared" si="26"/>
        <v/>
      </c>
      <c r="L865" s="17" t="str">
        <f>IF(B865="","",TRIM(IF(ISNA(MATCH(B865,'Registru recepții'!$B$5:$B$504,0)),"PV inexistent în registru. ",IF(AND(INDEX('Registru recepții'!$D$5:$D$504,MATCH(B865,'Registru recepții'!$B$5:$B$504,0))="De suspendare a recepției",ISNUMBER(I865),I865-INDEX('Registru recepții'!$C$5:$C$504,MATCH(B865,'Registru recepții'!$B$5:$B$504,0))&gt;90),"Termenul de remediere depășește 90 de zile de la suspendare (HG 343/2017, art. 17). ",""))&amp;IF(F865="","Alege gravitatea. ","")&amp;IF(G865="","Scrie măsura de remediere. ","")&amp;IF(NOT(ISNUMBER(I865)),"Stabilește termenul de remediere. ","")&amp;IF(K865="Termen depășit","Termenul a trecut și defectul nu e remediat. ","")))</f>
        <v/>
      </c>
      <c r="M865" s="1" t="str">
        <f t="shared" si="27"/>
        <v/>
      </c>
    </row>
    <row r="866" spans="2:13" x14ac:dyDescent="0.2">
      <c r="B866" s="12"/>
      <c r="C866" s="13" t="str">
        <f>IF(B866="","",COUNTIF($B$5:B866,B866))</f>
        <v/>
      </c>
      <c r="D866" s="14"/>
      <c r="E866" s="14"/>
      <c r="F866" s="15"/>
      <c r="G866" s="14"/>
      <c r="H866" s="14"/>
      <c r="I866" s="16"/>
      <c r="J866" s="16"/>
      <c r="K866" s="13" t="str">
        <f t="shared" si="26"/>
        <v/>
      </c>
      <c r="L866" s="17" t="str">
        <f>IF(B866="","",TRIM(IF(ISNA(MATCH(B866,'Registru recepții'!$B$5:$B$504,0)),"PV inexistent în registru. ",IF(AND(INDEX('Registru recepții'!$D$5:$D$504,MATCH(B866,'Registru recepții'!$B$5:$B$504,0))="De suspendare a recepției",ISNUMBER(I866),I866-INDEX('Registru recepții'!$C$5:$C$504,MATCH(B866,'Registru recepții'!$B$5:$B$504,0))&gt;90),"Termenul de remediere depășește 90 de zile de la suspendare (HG 343/2017, art. 17). ",""))&amp;IF(F866="","Alege gravitatea. ","")&amp;IF(G866="","Scrie măsura de remediere. ","")&amp;IF(NOT(ISNUMBER(I866)),"Stabilește termenul de remediere. ","")&amp;IF(K866="Termen depășit","Termenul a trecut și defectul nu e remediat. ","")))</f>
        <v/>
      </c>
      <c r="M866" s="1" t="str">
        <f t="shared" si="27"/>
        <v/>
      </c>
    </row>
    <row r="867" spans="2:13" x14ac:dyDescent="0.2">
      <c r="B867" s="12"/>
      <c r="C867" s="13" t="str">
        <f>IF(B867="","",COUNTIF($B$5:B867,B867))</f>
        <v/>
      </c>
      <c r="D867" s="14"/>
      <c r="E867" s="14"/>
      <c r="F867" s="15"/>
      <c r="G867" s="14"/>
      <c r="H867" s="14"/>
      <c r="I867" s="16"/>
      <c r="J867" s="16"/>
      <c r="K867" s="13" t="str">
        <f t="shared" si="26"/>
        <v/>
      </c>
      <c r="L867" s="17" t="str">
        <f>IF(B867="","",TRIM(IF(ISNA(MATCH(B867,'Registru recepții'!$B$5:$B$504,0)),"PV inexistent în registru. ",IF(AND(INDEX('Registru recepții'!$D$5:$D$504,MATCH(B867,'Registru recepții'!$B$5:$B$504,0))="De suspendare a recepției",ISNUMBER(I867),I867-INDEX('Registru recepții'!$C$5:$C$504,MATCH(B867,'Registru recepții'!$B$5:$B$504,0))&gt;90),"Termenul de remediere depășește 90 de zile de la suspendare (HG 343/2017, art. 17). ",""))&amp;IF(F867="","Alege gravitatea. ","")&amp;IF(G867="","Scrie măsura de remediere. ","")&amp;IF(NOT(ISNUMBER(I867)),"Stabilește termenul de remediere. ","")&amp;IF(K867="Termen depășit","Termenul a trecut și defectul nu e remediat. ","")))</f>
        <v/>
      </c>
      <c r="M867" s="1" t="str">
        <f t="shared" si="27"/>
        <v/>
      </c>
    </row>
    <row r="868" spans="2:13" x14ac:dyDescent="0.2">
      <c r="B868" s="12"/>
      <c r="C868" s="13" t="str">
        <f>IF(B868="","",COUNTIF($B$5:B868,B868))</f>
        <v/>
      </c>
      <c r="D868" s="14"/>
      <c r="E868" s="14"/>
      <c r="F868" s="15"/>
      <c r="G868" s="14"/>
      <c r="H868" s="14"/>
      <c r="I868" s="16"/>
      <c r="J868" s="16"/>
      <c r="K868" s="13" t="str">
        <f t="shared" si="26"/>
        <v/>
      </c>
      <c r="L868" s="17" t="str">
        <f>IF(B868="","",TRIM(IF(ISNA(MATCH(B868,'Registru recepții'!$B$5:$B$504,0)),"PV inexistent în registru. ",IF(AND(INDEX('Registru recepții'!$D$5:$D$504,MATCH(B868,'Registru recepții'!$B$5:$B$504,0))="De suspendare a recepției",ISNUMBER(I868),I868-INDEX('Registru recepții'!$C$5:$C$504,MATCH(B868,'Registru recepții'!$B$5:$B$504,0))&gt;90),"Termenul de remediere depășește 90 de zile de la suspendare (HG 343/2017, art. 17). ",""))&amp;IF(F868="","Alege gravitatea. ","")&amp;IF(G868="","Scrie măsura de remediere. ","")&amp;IF(NOT(ISNUMBER(I868)),"Stabilește termenul de remediere. ","")&amp;IF(K868="Termen depășit","Termenul a trecut și defectul nu e remediat. ","")))</f>
        <v/>
      </c>
      <c r="M868" s="1" t="str">
        <f t="shared" si="27"/>
        <v/>
      </c>
    </row>
    <row r="869" spans="2:13" x14ac:dyDescent="0.2">
      <c r="B869" s="12"/>
      <c r="C869" s="13" t="str">
        <f>IF(B869="","",COUNTIF($B$5:B869,B869))</f>
        <v/>
      </c>
      <c r="D869" s="14"/>
      <c r="E869" s="14"/>
      <c r="F869" s="15"/>
      <c r="G869" s="14"/>
      <c r="H869" s="14"/>
      <c r="I869" s="16"/>
      <c r="J869" s="16"/>
      <c r="K869" s="13" t="str">
        <f t="shared" si="26"/>
        <v/>
      </c>
      <c r="L869" s="17" t="str">
        <f>IF(B869="","",TRIM(IF(ISNA(MATCH(B869,'Registru recepții'!$B$5:$B$504,0)),"PV inexistent în registru. ",IF(AND(INDEX('Registru recepții'!$D$5:$D$504,MATCH(B869,'Registru recepții'!$B$5:$B$504,0))="De suspendare a recepției",ISNUMBER(I869),I869-INDEX('Registru recepții'!$C$5:$C$504,MATCH(B869,'Registru recepții'!$B$5:$B$504,0))&gt;90),"Termenul de remediere depășește 90 de zile de la suspendare (HG 343/2017, art. 17). ",""))&amp;IF(F869="","Alege gravitatea. ","")&amp;IF(G869="","Scrie măsura de remediere. ","")&amp;IF(NOT(ISNUMBER(I869)),"Stabilește termenul de remediere. ","")&amp;IF(K869="Termen depășit","Termenul a trecut și defectul nu e remediat. ","")))</f>
        <v/>
      </c>
      <c r="M869" s="1" t="str">
        <f t="shared" si="27"/>
        <v/>
      </c>
    </row>
    <row r="870" spans="2:13" x14ac:dyDescent="0.2">
      <c r="B870" s="12"/>
      <c r="C870" s="13" t="str">
        <f>IF(B870="","",COUNTIF($B$5:B870,B870))</f>
        <v/>
      </c>
      <c r="D870" s="14"/>
      <c r="E870" s="14"/>
      <c r="F870" s="15"/>
      <c r="G870" s="14"/>
      <c r="H870" s="14"/>
      <c r="I870" s="16"/>
      <c r="J870" s="16"/>
      <c r="K870" s="13" t="str">
        <f t="shared" si="26"/>
        <v/>
      </c>
      <c r="L870" s="17" t="str">
        <f>IF(B870="","",TRIM(IF(ISNA(MATCH(B870,'Registru recepții'!$B$5:$B$504,0)),"PV inexistent în registru. ",IF(AND(INDEX('Registru recepții'!$D$5:$D$504,MATCH(B870,'Registru recepții'!$B$5:$B$504,0))="De suspendare a recepției",ISNUMBER(I870),I870-INDEX('Registru recepții'!$C$5:$C$504,MATCH(B870,'Registru recepții'!$B$5:$B$504,0))&gt;90),"Termenul de remediere depășește 90 de zile de la suspendare (HG 343/2017, art. 17). ",""))&amp;IF(F870="","Alege gravitatea. ","")&amp;IF(G870="","Scrie măsura de remediere. ","")&amp;IF(NOT(ISNUMBER(I870)),"Stabilește termenul de remediere. ","")&amp;IF(K870="Termen depășit","Termenul a trecut și defectul nu e remediat. ","")))</f>
        <v/>
      </c>
      <c r="M870" s="1" t="str">
        <f t="shared" si="27"/>
        <v/>
      </c>
    </row>
    <row r="871" spans="2:13" x14ac:dyDescent="0.2">
      <c r="B871" s="12"/>
      <c r="C871" s="13" t="str">
        <f>IF(B871="","",COUNTIF($B$5:B871,B871))</f>
        <v/>
      </c>
      <c r="D871" s="14"/>
      <c r="E871" s="14"/>
      <c r="F871" s="15"/>
      <c r="G871" s="14"/>
      <c r="H871" s="14"/>
      <c r="I871" s="16"/>
      <c r="J871" s="16"/>
      <c r="K871" s="13" t="str">
        <f t="shared" si="26"/>
        <v/>
      </c>
      <c r="L871" s="17" t="str">
        <f>IF(B871="","",TRIM(IF(ISNA(MATCH(B871,'Registru recepții'!$B$5:$B$504,0)),"PV inexistent în registru. ",IF(AND(INDEX('Registru recepții'!$D$5:$D$504,MATCH(B871,'Registru recepții'!$B$5:$B$504,0))="De suspendare a recepției",ISNUMBER(I871),I871-INDEX('Registru recepții'!$C$5:$C$504,MATCH(B871,'Registru recepții'!$B$5:$B$504,0))&gt;90),"Termenul de remediere depășește 90 de zile de la suspendare (HG 343/2017, art. 17). ",""))&amp;IF(F871="","Alege gravitatea. ","")&amp;IF(G871="","Scrie măsura de remediere. ","")&amp;IF(NOT(ISNUMBER(I871)),"Stabilește termenul de remediere. ","")&amp;IF(K871="Termen depășit","Termenul a trecut și defectul nu e remediat. ","")))</f>
        <v/>
      </c>
      <c r="M871" s="1" t="str">
        <f t="shared" si="27"/>
        <v/>
      </c>
    </row>
    <row r="872" spans="2:13" x14ac:dyDescent="0.2">
      <c r="B872" s="12"/>
      <c r="C872" s="13" t="str">
        <f>IF(B872="","",COUNTIF($B$5:B872,B872))</f>
        <v/>
      </c>
      <c r="D872" s="14"/>
      <c r="E872" s="14"/>
      <c r="F872" s="15"/>
      <c r="G872" s="14"/>
      <c r="H872" s="14"/>
      <c r="I872" s="16"/>
      <c r="J872" s="16"/>
      <c r="K872" s="13" t="str">
        <f t="shared" si="26"/>
        <v/>
      </c>
      <c r="L872" s="17" t="str">
        <f>IF(B872="","",TRIM(IF(ISNA(MATCH(B872,'Registru recepții'!$B$5:$B$504,0)),"PV inexistent în registru. ",IF(AND(INDEX('Registru recepții'!$D$5:$D$504,MATCH(B872,'Registru recepții'!$B$5:$B$504,0))="De suspendare a recepției",ISNUMBER(I872),I872-INDEX('Registru recepții'!$C$5:$C$504,MATCH(B872,'Registru recepții'!$B$5:$B$504,0))&gt;90),"Termenul de remediere depășește 90 de zile de la suspendare (HG 343/2017, art. 17). ",""))&amp;IF(F872="","Alege gravitatea. ","")&amp;IF(G872="","Scrie măsura de remediere. ","")&amp;IF(NOT(ISNUMBER(I872)),"Stabilește termenul de remediere. ","")&amp;IF(K872="Termen depășit","Termenul a trecut și defectul nu e remediat. ","")))</f>
        <v/>
      </c>
      <c r="M872" s="1" t="str">
        <f t="shared" si="27"/>
        <v/>
      </c>
    </row>
    <row r="873" spans="2:13" x14ac:dyDescent="0.2">
      <c r="B873" s="12"/>
      <c r="C873" s="13" t="str">
        <f>IF(B873="","",COUNTIF($B$5:B873,B873))</f>
        <v/>
      </c>
      <c r="D873" s="14"/>
      <c r="E873" s="14"/>
      <c r="F873" s="15"/>
      <c r="G873" s="14"/>
      <c r="H873" s="14"/>
      <c r="I873" s="16"/>
      <c r="J873" s="16"/>
      <c r="K873" s="13" t="str">
        <f t="shared" si="26"/>
        <v/>
      </c>
      <c r="L873" s="17" t="str">
        <f>IF(B873="","",TRIM(IF(ISNA(MATCH(B873,'Registru recepții'!$B$5:$B$504,0)),"PV inexistent în registru. ",IF(AND(INDEX('Registru recepții'!$D$5:$D$504,MATCH(B873,'Registru recepții'!$B$5:$B$504,0))="De suspendare a recepției",ISNUMBER(I873),I873-INDEX('Registru recepții'!$C$5:$C$504,MATCH(B873,'Registru recepții'!$B$5:$B$504,0))&gt;90),"Termenul de remediere depășește 90 de zile de la suspendare (HG 343/2017, art. 17). ",""))&amp;IF(F873="","Alege gravitatea. ","")&amp;IF(G873="","Scrie măsura de remediere. ","")&amp;IF(NOT(ISNUMBER(I873)),"Stabilește termenul de remediere. ","")&amp;IF(K873="Termen depășit","Termenul a trecut și defectul nu e remediat. ","")))</f>
        <v/>
      </c>
      <c r="M873" s="1" t="str">
        <f t="shared" si="27"/>
        <v/>
      </c>
    </row>
    <row r="874" spans="2:13" x14ac:dyDescent="0.2">
      <c r="B874" s="12"/>
      <c r="C874" s="13" t="str">
        <f>IF(B874="","",COUNTIF($B$5:B874,B874))</f>
        <v/>
      </c>
      <c r="D874" s="14"/>
      <c r="E874" s="14"/>
      <c r="F874" s="15"/>
      <c r="G874" s="14"/>
      <c r="H874" s="14"/>
      <c r="I874" s="16"/>
      <c r="J874" s="16"/>
      <c r="K874" s="13" t="str">
        <f t="shared" si="26"/>
        <v/>
      </c>
      <c r="L874" s="17" t="str">
        <f>IF(B874="","",TRIM(IF(ISNA(MATCH(B874,'Registru recepții'!$B$5:$B$504,0)),"PV inexistent în registru. ",IF(AND(INDEX('Registru recepții'!$D$5:$D$504,MATCH(B874,'Registru recepții'!$B$5:$B$504,0))="De suspendare a recepției",ISNUMBER(I874),I874-INDEX('Registru recepții'!$C$5:$C$504,MATCH(B874,'Registru recepții'!$B$5:$B$504,0))&gt;90),"Termenul de remediere depășește 90 de zile de la suspendare (HG 343/2017, art. 17). ",""))&amp;IF(F874="","Alege gravitatea. ","")&amp;IF(G874="","Scrie măsura de remediere. ","")&amp;IF(NOT(ISNUMBER(I874)),"Stabilește termenul de remediere. ","")&amp;IF(K874="Termen depășit","Termenul a trecut și defectul nu e remediat. ","")))</f>
        <v/>
      </c>
      <c r="M874" s="1" t="str">
        <f t="shared" si="27"/>
        <v/>
      </c>
    </row>
    <row r="875" spans="2:13" x14ac:dyDescent="0.2">
      <c r="B875" s="12"/>
      <c r="C875" s="13" t="str">
        <f>IF(B875="","",COUNTIF($B$5:B875,B875))</f>
        <v/>
      </c>
      <c r="D875" s="14"/>
      <c r="E875" s="14"/>
      <c r="F875" s="15"/>
      <c r="G875" s="14"/>
      <c r="H875" s="14"/>
      <c r="I875" s="16"/>
      <c r="J875" s="16"/>
      <c r="K875" s="13" t="str">
        <f t="shared" si="26"/>
        <v/>
      </c>
      <c r="L875" s="17" t="str">
        <f>IF(B875="","",TRIM(IF(ISNA(MATCH(B875,'Registru recepții'!$B$5:$B$504,0)),"PV inexistent în registru. ",IF(AND(INDEX('Registru recepții'!$D$5:$D$504,MATCH(B875,'Registru recepții'!$B$5:$B$504,0))="De suspendare a recepției",ISNUMBER(I875),I875-INDEX('Registru recepții'!$C$5:$C$504,MATCH(B875,'Registru recepții'!$B$5:$B$504,0))&gt;90),"Termenul de remediere depășește 90 de zile de la suspendare (HG 343/2017, art. 17). ",""))&amp;IF(F875="","Alege gravitatea. ","")&amp;IF(G875="","Scrie măsura de remediere. ","")&amp;IF(NOT(ISNUMBER(I875)),"Stabilește termenul de remediere. ","")&amp;IF(K875="Termen depășit","Termenul a trecut și defectul nu e remediat. ","")))</f>
        <v/>
      </c>
      <c r="M875" s="1" t="str">
        <f t="shared" si="27"/>
        <v/>
      </c>
    </row>
    <row r="876" spans="2:13" x14ac:dyDescent="0.2">
      <c r="B876" s="12"/>
      <c r="C876" s="13" t="str">
        <f>IF(B876="","",COUNTIF($B$5:B876,B876))</f>
        <v/>
      </c>
      <c r="D876" s="14"/>
      <c r="E876" s="14"/>
      <c r="F876" s="15"/>
      <c r="G876" s="14"/>
      <c r="H876" s="14"/>
      <c r="I876" s="16"/>
      <c r="J876" s="16"/>
      <c r="K876" s="13" t="str">
        <f t="shared" si="26"/>
        <v/>
      </c>
      <c r="L876" s="17" t="str">
        <f>IF(B876="","",TRIM(IF(ISNA(MATCH(B876,'Registru recepții'!$B$5:$B$504,0)),"PV inexistent în registru. ",IF(AND(INDEX('Registru recepții'!$D$5:$D$504,MATCH(B876,'Registru recepții'!$B$5:$B$504,0))="De suspendare a recepției",ISNUMBER(I876),I876-INDEX('Registru recepții'!$C$5:$C$504,MATCH(B876,'Registru recepții'!$B$5:$B$504,0))&gt;90),"Termenul de remediere depășește 90 de zile de la suspendare (HG 343/2017, art. 17). ",""))&amp;IF(F876="","Alege gravitatea. ","")&amp;IF(G876="","Scrie măsura de remediere. ","")&amp;IF(NOT(ISNUMBER(I876)),"Stabilește termenul de remediere. ","")&amp;IF(K876="Termen depășit","Termenul a trecut și defectul nu e remediat. ","")))</f>
        <v/>
      </c>
      <c r="M876" s="1" t="str">
        <f t="shared" si="27"/>
        <v/>
      </c>
    </row>
    <row r="877" spans="2:13" x14ac:dyDescent="0.2">
      <c r="B877" s="12"/>
      <c r="C877" s="13" t="str">
        <f>IF(B877="","",COUNTIF($B$5:B877,B877))</f>
        <v/>
      </c>
      <c r="D877" s="14"/>
      <c r="E877" s="14"/>
      <c r="F877" s="15"/>
      <c r="G877" s="14"/>
      <c r="H877" s="14"/>
      <c r="I877" s="16"/>
      <c r="J877" s="16"/>
      <c r="K877" s="13" t="str">
        <f t="shared" si="26"/>
        <v/>
      </c>
      <c r="L877" s="17" t="str">
        <f>IF(B877="","",TRIM(IF(ISNA(MATCH(B877,'Registru recepții'!$B$5:$B$504,0)),"PV inexistent în registru. ",IF(AND(INDEX('Registru recepții'!$D$5:$D$504,MATCH(B877,'Registru recepții'!$B$5:$B$504,0))="De suspendare a recepției",ISNUMBER(I877),I877-INDEX('Registru recepții'!$C$5:$C$504,MATCH(B877,'Registru recepții'!$B$5:$B$504,0))&gt;90),"Termenul de remediere depășește 90 de zile de la suspendare (HG 343/2017, art. 17). ",""))&amp;IF(F877="","Alege gravitatea. ","")&amp;IF(G877="","Scrie măsura de remediere. ","")&amp;IF(NOT(ISNUMBER(I877)),"Stabilește termenul de remediere. ","")&amp;IF(K877="Termen depășit","Termenul a trecut și defectul nu e remediat. ","")))</f>
        <v/>
      </c>
      <c r="M877" s="1" t="str">
        <f t="shared" si="27"/>
        <v/>
      </c>
    </row>
    <row r="878" spans="2:13" x14ac:dyDescent="0.2">
      <c r="B878" s="12"/>
      <c r="C878" s="13" t="str">
        <f>IF(B878="","",COUNTIF($B$5:B878,B878))</f>
        <v/>
      </c>
      <c r="D878" s="14"/>
      <c r="E878" s="14"/>
      <c r="F878" s="15"/>
      <c r="G878" s="14"/>
      <c r="H878" s="14"/>
      <c r="I878" s="16"/>
      <c r="J878" s="16"/>
      <c r="K878" s="13" t="str">
        <f t="shared" si="26"/>
        <v/>
      </c>
      <c r="L878" s="17" t="str">
        <f>IF(B878="","",TRIM(IF(ISNA(MATCH(B878,'Registru recepții'!$B$5:$B$504,0)),"PV inexistent în registru. ",IF(AND(INDEX('Registru recepții'!$D$5:$D$504,MATCH(B878,'Registru recepții'!$B$5:$B$504,0))="De suspendare a recepției",ISNUMBER(I878),I878-INDEX('Registru recepții'!$C$5:$C$504,MATCH(B878,'Registru recepții'!$B$5:$B$504,0))&gt;90),"Termenul de remediere depășește 90 de zile de la suspendare (HG 343/2017, art. 17). ",""))&amp;IF(F878="","Alege gravitatea. ","")&amp;IF(G878="","Scrie măsura de remediere. ","")&amp;IF(NOT(ISNUMBER(I878)),"Stabilește termenul de remediere. ","")&amp;IF(K878="Termen depășit","Termenul a trecut și defectul nu e remediat. ","")))</f>
        <v/>
      </c>
      <c r="M878" s="1" t="str">
        <f t="shared" si="27"/>
        <v/>
      </c>
    </row>
    <row r="879" spans="2:13" x14ac:dyDescent="0.2">
      <c r="B879" s="12"/>
      <c r="C879" s="13" t="str">
        <f>IF(B879="","",COUNTIF($B$5:B879,B879))</f>
        <v/>
      </c>
      <c r="D879" s="14"/>
      <c r="E879" s="14"/>
      <c r="F879" s="15"/>
      <c r="G879" s="14"/>
      <c r="H879" s="14"/>
      <c r="I879" s="16"/>
      <c r="J879" s="16"/>
      <c r="K879" s="13" t="str">
        <f t="shared" si="26"/>
        <v/>
      </c>
      <c r="L879" s="17" t="str">
        <f>IF(B879="","",TRIM(IF(ISNA(MATCH(B879,'Registru recepții'!$B$5:$B$504,0)),"PV inexistent în registru. ",IF(AND(INDEX('Registru recepții'!$D$5:$D$504,MATCH(B879,'Registru recepții'!$B$5:$B$504,0))="De suspendare a recepției",ISNUMBER(I879),I879-INDEX('Registru recepții'!$C$5:$C$504,MATCH(B879,'Registru recepții'!$B$5:$B$504,0))&gt;90),"Termenul de remediere depășește 90 de zile de la suspendare (HG 343/2017, art. 17). ",""))&amp;IF(F879="","Alege gravitatea. ","")&amp;IF(G879="","Scrie măsura de remediere. ","")&amp;IF(NOT(ISNUMBER(I879)),"Stabilește termenul de remediere. ","")&amp;IF(K879="Termen depășit","Termenul a trecut și defectul nu e remediat. ","")))</f>
        <v/>
      </c>
      <c r="M879" s="1" t="str">
        <f t="shared" si="27"/>
        <v/>
      </c>
    </row>
    <row r="880" spans="2:13" x14ac:dyDescent="0.2">
      <c r="B880" s="12"/>
      <c r="C880" s="13" t="str">
        <f>IF(B880="","",COUNTIF($B$5:B880,B880))</f>
        <v/>
      </c>
      <c r="D880" s="14"/>
      <c r="E880" s="14"/>
      <c r="F880" s="15"/>
      <c r="G880" s="14"/>
      <c r="H880" s="14"/>
      <c r="I880" s="16"/>
      <c r="J880" s="16"/>
      <c r="K880" s="13" t="str">
        <f t="shared" si="26"/>
        <v/>
      </c>
      <c r="L880" s="17" t="str">
        <f>IF(B880="","",TRIM(IF(ISNA(MATCH(B880,'Registru recepții'!$B$5:$B$504,0)),"PV inexistent în registru. ",IF(AND(INDEX('Registru recepții'!$D$5:$D$504,MATCH(B880,'Registru recepții'!$B$5:$B$504,0))="De suspendare a recepției",ISNUMBER(I880),I880-INDEX('Registru recepții'!$C$5:$C$504,MATCH(B880,'Registru recepții'!$B$5:$B$504,0))&gt;90),"Termenul de remediere depășește 90 de zile de la suspendare (HG 343/2017, art. 17). ",""))&amp;IF(F880="","Alege gravitatea. ","")&amp;IF(G880="","Scrie măsura de remediere. ","")&amp;IF(NOT(ISNUMBER(I880)),"Stabilește termenul de remediere. ","")&amp;IF(K880="Termen depășit","Termenul a trecut și defectul nu e remediat. ","")))</f>
        <v/>
      </c>
      <c r="M880" s="1" t="str">
        <f t="shared" si="27"/>
        <v/>
      </c>
    </row>
    <row r="881" spans="2:13" x14ac:dyDescent="0.2">
      <c r="B881" s="12"/>
      <c r="C881" s="13" t="str">
        <f>IF(B881="","",COUNTIF($B$5:B881,B881))</f>
        <v/>
      </c>
      <c r="D881" s="14"/>
      <c r="E881" s="14"/>
      <c r="F881" s="15"/>
      <c r="G881" s="14"/>
      <c r="H881" s="14"/>
      <c r="I881" s="16"/>
      <c r="J881" s="16"/>
      <c r="K881" s="13" t="str">
        <f t="shared" si="26"/>
        <v/>
      </c>
      <c r="L881" s="17" t="str">
        <f>IF(B881="","",TRIM(IF(ISNA(MATCH(B881,'Registru recepții'!$B$5:$B$504,0)),"PV inexistent în registru. ",IF(AND(INDEX('Registru recepții'!$D$5:$D$504,MATCH(B881,'Registru recepții'!$B$5:$B$504,0))="De suspendare a recepției",ISNUMBER(I881),I881-INDEX('Registru recepții'!$C$5:$C$504,MATCH(B881,'Registru recepții'!$B$5:$B$504,0))&gt;90),"Termenul de remediere depășește 90 de zile de la suspendare (HG 343/2017, art. 17). ",""))&amp;IF(F881="","Alege gravitatea. ","")&amp;IF(G881="","Scrie măsura de remediere. ","")&amp;IF(NOT(ISNUMBER(I881)),"Stabilește termenul de remediere. ","")&amp;IF(K881="Termen depășit","Termenul a trecut și defectul nu e remediat. ","")))</f>
        <v/>
      </c>
      <c r="M881" s="1" t="str">
        <f t="shared" si="27"/>
        <v/>
      </c>
    </row>
    <row r="882" spans="2:13" x14ac:dyDescent="0.2">
      <c r="B882" s="12"/>
      <c r="C882" s="13" t="str">
        <f>IF(B882="","",COUNTIF($B$5:B882,B882))</f>
        <v/>
      </c>
      <c r="D882" s="14"/>
      <c r="E882" s="14"/>
      <c r="F882" s="15"/>
      <c r="G882" s="14"/>
      <c r="H882" s="14"/>
      <c r="I882" s="16"/>
      <c r="J882" s="16"/>
      <c r="K882" s="13" t="str">
        <f t="shared" si="26"/>
        <v/>
      </c>
      <c r="L882" s="17" t="str">
        <f>IF(B882="","",TRIM(IF(ISNA(MATCH(B882,'Registru recepții'!$B$5:$B$504,0)),"PV inexistent în registru. ",IF(AND(INDEX('Registru recepții'!$D$5:$D$504,MATCH(B882,'Registru recepții'!$B$5:$B$504,0))="De suspendare a recepției",ISNUMBER(I882),I882-INDEX('Registru recepții'!$C$5:$C$504,MATCH(B882,'Registru recepții'!$B$5:$B$504,0))&gt;90),"Termenul de remediere depășește 90 de zile de la suspendare (HG 343/2017, art. 17). ",""))&amp;IF(F882="","Alege gravitatea. ","")&amp;IF(G882="","Scrie măsura de remediere. ","")&amp;IF(NOT(ISNUMBER(I882)),"Stabilește termenul de remediere. ","")&amp;IF(K882="Termen depășit","Termenul a trecut și defectul nu e remediat. ","")))</f>
        <v/>
      </c>
      <c r="M882" s="1" t="str">
        <f t="shared" si="27"/>
        <v/>
      </c>
    </row>
    <row r="883" spans="2:13" x14ac:dyDescent="0.2">
      <c r="B883" s="12"/>
      <c r="C883" s="13" t="str">
        <f>IF(B883="","",COUNTIF($B$5:B883,B883))</f>
        <v/>
      </c>
      <c r="D883" s="14"/>
      <c r="E883" s="14"/>
      <c r="F883" s="15"/>
      <c r="G883" s="14"/>
      <c r="H883" s="14"/>
      <c r="I883" s="16"/>
      <c r="J883" s="16"/>
      <c r="K883" s="13" t="str">
        <f t="shared" si="26"/>
        <v/>
      </c>
      <c r="L883" s="17" t="str">
        <f>IF(B883="","",TRIM(IF(ISNA(MATCH(B883,'Registru recepții'!$B$5:$B$504,0)),"PV inexistent în registru. ",IF(AND(INDEX('Registru recepții'!$D$5:$D$504,MATCH(B883,'Registru recepții'!$B$5:$B$504,0))="De suspendare a recepției",ISNUMBER(I883),I883-INDEX('Registru recepții'!$C$5:$C$504,MATCH(B883,'Registru recepții'!$B$5:$B$504,0))&gt;90),"Termenul de remediere depășește 90 de zile de la suspendare (HG 343/2017, art. 17). ",""))&amp;IF(F883="","Alege gravitatea. ","")&amp;IF(G883="","Scrie măsura de remediere. ","")&amp;IF(NOT(ISNUMBER(I883)),"Stabilește termenul de remediere. ","")&amp;IF(K883="Termen depășit","Termenul a trecut și defectul nu e remediat. ","")))</f>
        <v/>
      </c>
      <c r="M883" s="1" t="str">
        <f t="shared" si="27"/>
        <v/>
      </c>
    </row>
    <row r="884" spans="2:13" x14ac:dyDescent="0.2">
      <c r="B884" s="12"/>
      <c r="C884" s="13" t="str">
        <f>IF(B884="","",COUNTIF($B$5:B884,B884))</f>
        <v/>
      </c>
      <c r="D884" s="14"/>
      <c r="E884" s="14"/>
      <c r="F884" s="15"/>
      <c r="G884" s="14"/>
      <c r="H884" s="14"/>
      <c r="I884" s="16"/>
      <c r="J884" s="16"/>
      <c r="K884" s="13" t="str">
        <f t="shared" si="26"/>
        <v/>
      </c>
      <c r="L884" s="17" t="str">
        <f>IF(B884="","",TRIM(IF(ISNA(MATCH(B884,'Registru recepții'!$B$5:$B$504,0)),"PV inexistent în registru. ",IF(AND(INDEX('Registru recepții'!$D$5:$D$504,MATCH(B884,'Registru recepții'!$B$5:$B$504,0))="De suspendare a recepției",ISNUMBER(I884),I884-INDEX('Registru recepții'!$C$5:$C$504,MATCH(B884,'Registru recepții'!$B$5:$B$504,0))&gt;90),"Termenul de remediere depășește 90 de zile de la suspendare (HG 343/2017, art. 17). ",""))&amp;IF(F884="","Alege gravitatea. ","")&amp;IF(G884="","Scrie măsura de remediere. ","")&amp;IF(NOT(ISNUMBER(I884)),"Stabilește termenul de remediere. ","")&amp;IF(K884="Termen depășit","Termenul a trecut și defectul nu e remediat. ","")))</f>
        <v/>
      </c>
      <c r="M884" s="1" t="str">
        <f t="shared" si="27"/>
        <v/>
      </c>
    </row>
    <row r="885" spans="2:13" x14ac:dyDescent="0.2">
      <c r="B885" s="12"/>
      <c r="C885" s="13" t="str">
        <f>IF(B885="","",COUNTIF($B$5:B885,B885))</f>
        <v/>
      </c>
      <c r="D885" s="14"/>
      <c r="E885" s="14"/>
      <c r="F885" s="15"/>
      <c r="G885" s="14"/>
      <c r="H885" s="14"/>
      <c r="I885" s="16"/>
      <c r="J885" s="16"/>
      <c r="K885" s="13" t="str">
        <f t="shared" si="26"/>
        <v/>
      </c>
      <c r="L885" s="17" t="str">
        <f>IF(B885="","",TRIM(IF(ISNA(MATCH(B885,'Registru recepții'!$B$5:$B$504,0)),"PV inexistent în registru. ",IF(AND(INDEX('Registru recepții'!$D$5:$D$504,MATCH(B885,'Registru recepții'!$B$5:$B$504,0))="De suspendare a recepției",ISNUMBER(I885),I885-INDEX('Registru recepții'!$C$5:$C$504,MATCH(B885,'Registru recepții'!$B$5:$B$504,0))&gt;90),"Termenul de remediere depășește 90 de zile de la suspendare (HG 343/2017, art. 17). ",""))&amp;IF(F885="","Alege gravitatea. ","")&amp;IF(G885="","Scrie măsura de remediere. ","")&amp;IF(NOT(ISNUMBER(I885)),"Stabilește termenul de remediere. ","")&amp;IF(K885="Termen depășit","Termenul a trecut și defectul nu e remediat. ","")))</f>
        <v/>
      </c>
      <c r="M885" s="1" t="str">
        <f t="shared" si="27"/>
        <v/>
      </c>
    </row>
    <row r="886" spans="2:13" x14ac:dyDescent="0.2">
      <c r="B886" s="12"/>
      <c r="C886" s="13" t="str">
        <f>IF(B886="","",COUNTIF($B$5:B886,B886))</f>
        <v/>
      </c>
      <c r="D886" s="14"/>
      <c r="E886" s="14"/>
      <c r="F886" s="15"/>
      <c r="G886" s="14"/>
      <c r="H886" s="14"/>
      <c r="I886" s="16"/>
      <c r="J886" s="16"/>
      <c r="K886" s="13" t="str">
        <f t="shared" si="26"/>
        <v/>
      </c>
      <c r="L886" s="17" t="str">
        <f>IF(B886="","",TRIM(IF(ISNA(MATCH(B886,'Registru recepții'!$B$5:$B$504,0)),"PV inexistent în registru. ",IF(AND(INDEX('Registru recepții'!$D$5:$D$504,MATCH(B886,'Registru recepții'!$B$5:$B$504,0))="De suspendare a recepției",ISNUMBER(I886),I886-INDEX('Registru recepții'!$C$5:$C$504,MATCH(B886,'Registru recepții'!$B$5:$B$504,0))&gt;90),"Termenul de remediere depășește 90 de zile de la suspendare (HG 343/2017, art. 17). ",""))&amp;IF(F886="","Alege gravitatea. ","")&amp;IF(G886="","Scrie măsura de remediere. ","")&amp;IF(NOT(ISNUMBER(I886)),"Stabilește termenul de remediere. ","")&amp;IF(K886="Termen depășit","Termenul a trecut și defectul nu e remediat. ","")))</f>
        <v/>
      </c>
      <c r="M886" s="1" t="str">
        <f t="shared" si="27"/>
        <v/>
      </c>
    </row>
    <row r="887" spans="2:13" x14ac:dyDescent="0.2">
      <c r="B887" s="12"/>
      <c r="C887" s="13" t="str">
        <f>IF(B887="","",COUNTIF($B$5:B887,B887))</f>
        <v/>
      </c>
      <c r="D887" s="14"/>
      <c r="E887" s="14"/>
      <c r="F887" s="15"/>
      <c r="G887" s="14"/>
      <c r="H887" s="14"/>
      <c r="I887" s="16"/>
      <c r="J887" s="16"/>
      <c r="K887" s="13" t="str">
        <f t="shared" si="26"/>
        <v/>
      </c>
      <c r="L887" s="17" t="str">
        <f>IF(B887="","",TRIM(IF(ISNA(MATCH(B887,'Registru recepții'!$B$5:$B$504,0)),"PV inexistent în registru. ",IF(AND(INDEX('Registru recepții'!$D$5:$D$504,MATCH(B887,'Registru recepții'!$B$5:$B$504,0))="De suspendare a recepției",ISNUMBER(I887),I887-INDEX('Registru recepții'!$C$5:$C$504,MATCH(B887,'Registru recepții'!$B$5:$B$504,0))&gt;90),"Termenul de remediere depășește 90 de zile de la suspendare (HG 343/2017, art. 17). ",""))&amp;IF(F887="","Alege gravitatea. ","")&amp;IF(G887="","Scrie măsura de remediere. ","")&amp;IF(NOT(ISNUMBER(I887)),"Stabilește termenul de remediere. ","")&amp;IF(K887="Termen depășit","Termenul a trecut și defectul nu e remediat. ","")))</f>
        <v/>
      </c>
      <c r="M887" s="1" t="str">
        <f t="shared" si="27"/>
        <v/>
      </c>
    </row>
    <row r="888" spans="2:13" x14ac:dyDescent="0.2">
      <c r="B888" s="12"/>
      <c r="C888" s="13" t="str">
        <f>IF(B888="","",COUNTIF($B$5:B888,B888))</f>
        <v/>
      </c>
      <c r="D888" s="14"/>
      <c r="E888" s="14"/>
      <c r="F888" s="15"/>
      <c r="G888" s="14"/>
      <c r="H888" s="14"/>
      <c r="I888" s="16"/>
      <c r="J888" s="16"/>
      <c r="K888" s="13" t="str">
        <f t="shared" si="26"/>
        <v/>
      </c>
      <c r="L888" s="17" t="str">
        <f>IF(B888="","",TRIM(IF(ISNA(MATCH(B888,'Registru recepții'!$B$5:$B$504,0)),"PV inexistent în registru. ",IF(AND(INDEX('Registru recepții'!$D$5:$D$504,MATCH(B888,'Registru recepții'!$B$5:$B$504,0))="De suspendare a recepției",ISNUMBER(I888),I888-INDEX('Registru recepții'!$C$5:$C$504,MATCH(B888,'Registru recepții'!$B$5:$B$504,0))&gt;90),"Termenul de remediere depășește 90 de zile de la suspendare (HG 343/2017, art. 17). ",""))&amp;IF(F888="","Alege gravitatea. ","")&amp;IF(G888="","Scrie măsura de remediere. ","")&amp;IF(NOT(ISNUMBER(I888)),"Stabilește termenul de remediere. ","")&amp;IF(K888="Termen depășit","Termenul a trecut și defectul nu e remediat. ","")))</f>
        <v/>
      </c>
      <c r="M888" s="1" t="str">
        <f t="shared" si="27"/>
        <v/>
      </c>
    </row>
    <row r="889" spans="2:13" x14ac:dyDescent="0.2">
      <c r="B889" s="12"/>
      <c r="C889" s="13" t="str">
        <f>IF(B889="","",COUNTIF($B$5:B889,B889))</f>
        <v/>
      </c>
      <c r="D889" s="14"/>
      <c r="E889" s="14"/>
      <c r="F889" s="15"/>
      <c r="G889" s="14"/>
      <c r="H889" s="14"/>
      <c r="I889" s="16"/>
      <c r="J889" s="16"/>
      <c r="K889" s="13" t="str">
        <f t="shared" si="26"/>
        <v/>
      </c>
      <c r="L889" s="17" t="str">
        <f>IF(B889="","",TRIM(IF(ISNA(MATCH(B889,'Registru recepții'!$B$5:$B$504,0)),"PV inexistent în registru. ",IF(AND(INDEX('Registru recepții'!$D$5:$D$504,MATCH(B889,'Registru recepții'!$B$5:$B$504,0))="De suspendare a recepției",ISNUMBER(I889),I889-INDEX('Registru recepții'!$C$5:$C$504,MATCH(B889,'Registru recepții'!$B$5:$B$504,0))&gt;90),"Termenul de remediere depășește 90 de zile de la suspendare (HG 343/2017, art. 17). ",""))&amp;IF(F889="","Alege gravitatea. ","")&amp;IF(G889="","Scrie măsura de remediere. ","")&amp;IF(NOT(ISNUMBER(I889)),"Stabilește termenul de remediere. ","")&amp;IF(K889="Termen depășit","Termenul a trecut și defectul nu e remediat. ","")))</f>
        <v/>
      </c>
      <c r="M889" s="1" t="str">
        <f t="shared" si="27"/>
        <v/>
      </c>
    </row>
    <row r="890" spans="2:13" x14ac:dyDescent="0.2">
      <c r="B890" s="12"/>
      <c r="C890" s="13" t="str">
        <f>IF(B890="","",COUNTIF($B$5:B890,B890))</f>
        <v/>
      </c>
      <c r="D890" s="14"/>
      <c r="E890" s="14"/>
      <c r="F890" s="15"/>
      <c r="G890" s="14"/>
      <c r="H890" s="14"/>
      <c r="I890" s="16"/>
      <c r="J890" s="16"/>
      <c r="K890" s="13" t="str">
        <f t="shared" si="26"/>
        <v/>
      </c>
      <c r="L890" s="17" t="str">
        <f>IF(B890="","",TRIM(IF(ISNA(MATCH(B890,'Registru recepții'!$B$5:$B$504,0)),"PV inexistent în registru. ",IF(AND(INDEX('Registru recepții'!$D$5:$D$504,MATCH(B890,'Registru recepții'!$B$5:$B$504,0))="De suspendare a recepției",ISNUMBER(I890),I890-INDEX('Registru recepții'!$C$5:$C$504,MATCH(B890,'Registru recepții'!$B$5:$B$504,0))&gt;90),"Termenul de remediere depășește 90 de zile de la suspendare (HG 343/2017, art. 17). ",""))&amp;IF(F890="","Alege gravitatea. ","")&amp;IF(G890="","Scrie măsura de remediere. ","")&amp;IF(NOT(ISNUMBER(I890)),"Stabilește termenul de remediere. ","")&amp;IF(K890="Termen depășit","Termenul a trecut și defectul nu e remediat. ","")))</f>
        <v/>
      </c>
      <c r="M890" s="1" t="str">
        <f t="shared" si="27"/>
        <v/>
      </c>
    </row>
    <row r="891" spans="2:13" x14ac:dyDescent="0.2">
      <c r="B891" s="12"/>
      <c r="C891" s="13" t="str">
        <f>IF(B891="","",COUNTIF($B$5:B891,B891))</f>
        <v/>
      </c>
      <c r="D891" s="14"/>
      <c r="E891" s="14"/>
      <c r="F891" s="15"/>
      <c r="G891" s="14"/>
      <c r="H891" s="14"/>
      <c r="I891" s="16"/>
      <c r="J891" s="16"/>
      <c r="K891" s="13" t="str">
        <f t="shared" si="26"/>
        <v/>
      </c>
      <c r="L891" s="17" t="str">
        <f>IF(B891="","",TRIM(IF(ISNA(MATCH(B891,'Registru recepții'!$B$5:$B$504,0)),"PV inexistent în registru. ",IF(AND(INDEX('Registru recepții'!$D$5:$D$504,MATCH(B891,'Registru recepții'!$B$5:$B$504,0))="De suspendare a recepției",ISNUMBER(I891),I891-INDEX('Registru recepții'!$C$5:$C$504,MATCH(B891,'Registru recepții'!$B$5:$B$504,0))&gt;90),"Termenul de remediere depășește 90 de zile de la suspendare (HG 343/2017, art. 17). ",""))&amp;IF(F891="","Alege gravitatea. ","")&amp;IF(G891="","Scrie măsura de remediere. ","")&amp;IF(NOT(ISNUMBER(I891)),"Stabilește termenul de remediere. ","")&amp;IF(K891="Termen depășit","Termenul a trecut și defectul nu e remediat. ","")))</f>
        <v/>
      </c>
      <c r="M891" s="1" t="str">
        <f t="shared" si="27"/>
        <v/>
      </c>
    </row>
    <row r="892" spans="2:13" x14ac:dyDescent="0.2">
      <c r="B892" s="12"/>
      <c r="C892" s="13" t="str">
        <f>IF(B892="","",COUNTIF($B$5:B892,B892))</f>
        <v/>
      </c>
      <c r="D892" s="14"/>
      <c r="E892" s="14"/>
      <c r="F892" s="15"/>
      <c r="G892" s="14"/>
      <c r="H892" s="14"/>
      <c r="I892" s="16"/>
      <c r="J892" s="16"/>
      <c r="K892" s="13" t="str">
        <f t="shared" si="26"/>
        <v/>
      </c>
      <c r="L892" s="17" t="str">
        <f>IF(B892="","",TRIM(IF(ISNA(MATCH(B892,'Registru recepții'!$B$5:$B$504,0)),"PV inexistent în registru. ",IF(AND(INDEX('Registru recepții'!$D$5:$D$504,MATCH(B892,'Registru recepții'!$B$5:$B$504,0))="De suspendare a recepției",ISNUMBER(I892),I892-INDEX('Registru recepții'!$C$5:$C$504,MATCH(B892,'Registru recepții'!$B$5:$B$504,0))&gt;90),"Termenul de remediere depășește 90 de zile de la suspendare (HG 343/2017, art. 17). ",""))&amp;IF(F892="","Alege gravitatea. ","")&amp;IF(G892="","Scrie măsura de remediere. ","")&amp;IF(NOT(ISNUMBER(I892)),"Stabilește termenul de remediere. ","")&amp;IF(K892="Termen depășit","Termenul a trecut și defectul nu e remediat. ","")))</f>
        <v/>
      </c>
      <c r="M892" s="1" t="str">
        <f t="shared" si="27"/>
        <v/>
      </c>
    </row>
    <row r="893" spans="2:13" x14ac:dyDescent="0.2">
      <c r="B893" s="12"/>
      <c r="C893" s="13" t="str">
        <f>IF(B893="","",COUNTIF($B$5:B893,B893))</f>
        <v/>
      </c>
      <c r="D893" s="14"/>
      <c r="E893" s="14"/>
      <c r="F893" s="15"/>
      <c r="G893" s="14"/>
      <c r="H893" s="14"/>
      <c r="I893" s="16"/>
      <c r="J893" s="16"/>
      <c r="K893" s="13" t="str">
        <f t="shared" si="26"/>
        <v/>
      </c>
      <c r="L893" s="17" t="str">
        <f>IF(B893="","",TRIM(IF(ISNA(MATCH(B893,'Registru recepții'!$B$5:$B$504,0)),"PV inexistent în registru. ",IF(AND(INDEX('Registru recepții'!$D$5:$D$504,MATCH(B893,'Registru recepții'!$B$5:$B$504,0))="De suspendare a recepției",ISNUMBER(I893),I893-INDEX('Registru recepții'!$C$5:$C$504,MATCH(B893,'Registru recepții'!$B$5:$B$504,0))&gt;90),"Termenul de remediere depășește 90 de zile de la suspendare (HG 343/2017, art. 17). ",""))&amp;IF(F893="","Alege gravitatea. ","")&amp;IF(G893="","Scrie măsura de remediere. ","")&amp;IF(NOT(ISNUMBER(I893)),"Stabilește termenul de remediere. ","")&amp;IF(K893="Termen depășit","Termenul a trecut și defectul nu e remediat. ","")))</f>
        <v/>
      </c>
      <c r="M893" s="1" t="str">
        <f t="shared" si="27"/>
        <v/>
      </c>
    </row>
    <row r="894" spans="2:13" x14ac:dyDescent="0.2">
      <c r="B894" s="12"/>
      <c r="C894" s="13" t="str">
        <f>IF(B894="","",COUNTIF($B$5:B894,B894))</f>
        <v/>
      </c>
      <c r="D894" s="14"/>
      <c r="E894" s="14"/>
      <c r="F894" s="15"/>
      <c r="G894" s="14"/>
      <c r="H894" s="14"/>
      <c r="I894" s="16"/>
      <c r="J894" s="16"/>
      <c r="K894" s="13" t="str">
        <f t="shared" si="26"/>
        <v/>
      </c>
      <c r="L894" s="17" t="str">
        <f>IF(B894="","",TRIM(IF(ISNA(MATCH(B894,'Registru recepții'!$B$5:$B$504,0)),"PV inexistent în registru. ",IF(AND(INDEX('Registru recepții'!$D$5:$D$504,MATCH(B894,'Registru recepții'!$B$5:$B$504,0))="De suspendare a recepției",ISNUMBER(I894),I894-INDEX('Registru recepții'!$C$5:$C$504,MATCH(B894,'Registru recepții'!$B$5:$B$504,0))&gt;90),"Termenul de remediere depășește 90 de zile de la suspendare (HG 343/2017, art. 17). ",""))&amp;IF(F894="","Alege gravitatea. ","")&amp;IF(G894="","Scrie măsura de remediere. ","")&amp;IF(NOT(ISNUMBER(I894)),"Stabilește termenul de remediere. ","")&amp;IF(K894="Termen depășit","Termenul a trecut și defectul nu e remediat. ","")))</f>
        <v/>
      </c>
      <c r="M894" s="1" t="str">
        <f t="shared" si="27"/>
        <v/>
      </c>
    </row>
    <row r="895" spans="2:13" x14ac:dyDescent="0.2">
      <c r="B895" s="12"/>
      <c r="C895" s="13" t="str">
        <f>IF(B895="","",COUNTIF($B$5:B895,B895))</f>
        <v/>
      </c>
      <c r="D895" s="14"/>
      <c r="E895" s="14"/>
      <c r="F895" s="15"/>
      <c r="G895" s="14"/>
      <c r="H895" s="14"/>
      <c r="I895" s="16"/>
      <c r="J895" s="16"/>
      <c r="K895" s="13" t="str">
        <f t="shared" si="26"/>
        <v/>
      </c>
      <c r="L895" s="17" t="str">
        <f>IF(B895="","",TRIM(IF(ISNA(MATCH(B895,'Registru recepții'!$B$5:$B$504,0)),"PV inexistent în registru. ",IF(AND(INDEX('Registru recepții'!$D$5:$D$504,MATCH(B895,'Registru recepții'!$B$5:$B$504,0))="De suspendare a recepției",ISNUMBER(I895),I895-INDEX('Registru recepții'!$C$5:$C$504,MATCH(B895,'Registru recepții'!$B$5:$B$504,0))&gt;90),"Termenul de remediere depășește 90 de zile de la suspendare (HG 343/2017, art. 17). ",""))&amp;IF(F895="","Alege gravitatea. ","")&amp;IF(G895="","Scrie măsura de remediere. ","")&amp;IF(NOT(ISNUMBER(I895)),"Stabilește termenul de remediere. ","")&amp;IF(K895="Termen depășit","Termenul a trecut și defectul nu e remediat. ","")))</f>
        <v/>
      </c>
      <c r="M895" s="1" t="str">
        <f t="shared" si="27"/>
        <v/>
      </c>
    </row>
    <row r="896" spans="2:13" x14ac:dyDescent="0.2">
      <c r="B896" s="12"/>
      <c r="C896" s="13" t="str">
        <f>IF(B896="","",COUNTIF($B$5:B896,B896))</f>
        <v/>
      </c>
      <c r="D896" s="14"/>
      <c r="E896" s="14"/>
      <c r="F896" s="15"/>
      <c r="G896" s="14"/>
      <c r="H896" s="14"/>
      <c r="I896" s="16"/>
      <c r="J896" s="16"/>
      <c r="K896" s="13" t="str">
        <f t="shared" si="26"/>
        <v/>
      </c>
      <c r="L896" s="17" t="str">
        <f>IF(B896="","",TRIM(IF(ISNA(MATCH(B896,'Registru recepții'!$B$5:$B$504,0)),"PV inexistent în registru. ",IF(AND(INDEX('Registru recepții'!$D$5:$D$504,MATCH(B896,'Registru recepții'!$B$5:$B$504,0))="De suspendare a recepției",ISNUMBER(I896),I896-INDEX('Registru recepții'!$C$5:$C$504,MATCH(B896,'Registru recepții'!$B$5:$B$504,0))&gt;90),"Termenul de remediere depășește 90 de zile de la suspendare (HG 343/2017, art. 17). ",""))&amp;IF(F896="","Alege gravitatea. ","")&amp;IF(G896="","Scrie măsura de remediere. ","")&amp;IF(NOT(ISNUMBER(I896)),"Stabilește termenul de remediere. ","")&amp;IF(K896="Termen depășit","Termenul a trecut și defectul nu e remediat. ","")))</f>
        <v/>
      </c>
      <c r="M896" s="1" t="str">
        <f t="shared" si="27"/>
        <v/>
      </c>
    </row>
    <row r="897" spans="2:13" x14ac:dyDescent="0.2">
      <c r="B897" s="12"/>
      <c r="C897" s="13" t="str">
        <f>IF(B897="","",COUNTIF($B$5:B897,B897))</f>
        <v/>
      </c>
      <c r="D897" s="14"/>
      <c r="E897" s="14"/>
      <c r="F897" s="15"/>
      <c r="G897" s="14"/>
      <c r="H897" s="14"/>
      <c r="I897" s="16"/>
      <c r="J897" s="16"/>
      <c r="K897" s="13" t="str">
        <f t="shared" si="26"/>
        <v/>
      </c>
      <c r="L897" s="17" t="str">
        <f>IF(B897="","",TRIM(IF(ISNA(MATCH(B897,'Registru recepții'!$B$5:$B$504,0)),"PV inexistent în registru. ",IF(AND(INDEX('Registru recepții'!$D$5:$D$504,MATCH(B897,'Registru recepții'!$B$5:$B$504,0))="De suspendare a recepției",ISNUMBER(I897),I897-INDEX('Registru recepții'!$C$5:$C$504,MATCH(B897,'Registru recepții'!$B$5:$B$504,0))&gt;90),"Termenul de remediere depășește 90 de zile de la suspendare (HG 343/2017, art. 17). ",""))&amp;IF(F897="","Alege gravitatea. ","")&amp;IF(G897="","Scrie măsura de remediere. ","")&amp;IF(NOT(ISNUMBER(I897)),"Stabilește termenul de remediere. ","")&amp;IF(K897="Termen depășit","Termenul a trecut și defectul nu e remediat. ","")))</f>
        <v/>
      </c>
      <c r="M897" s="1" t="str">
        <f t="shared" si="27"/>
        <v/>
      </c>
    </row>
    <row r="898" spans="2:13" x14ac:dyDescent="0.2">
      <c r="B898" s="12"/>
      <c r="C898" s="13" t="str">
        <f>IF(B898="","",COUNTIF($B$5:B898,B898))</f>
        <v/>
      </c>
      <c r="D898" s="14"/>
      <c r="E898" s="14"/>
      <c r="F898" s="15"/>
      <c r="G898" s="14"/>
      <c r="H898" s="14"/>
      <c r="I898" s="16"/>
      <c r="J898" s="16"/>
      <c r="K898" s="13" t="str">
        <f t="shared" si="26"/>
        <v/>
      </c>
      <c r="L898" s="17" t="str">
        <f>IF(B898="","",TRIM(IF(ISNA(MATCH(B898,'Registru recepții'!$B$5:$B$504,0)),"PV inexistent în registru. ",IF(AND(INDEX('Registru recepții'!$D$5:$D$504,MATCH(B898,'Registru recepții'!$B$5:$B$504,0))="De suspendare a recepției",ISNUMBER(I898),I898-INDEX('Registru recepții'!$C$5:$C$504,MATCH(B898,'Registru recepții'!$B$5:$B$504,0))&gt;90),"Termenul de remediere depășește 90 de zile de la suspendare (HG 343/2017, art. 17). ",""))&amp;IF(F898="","Alege gravitatea. ","")&amp;IF(G898="","Scrie măsura de remediere. ","")&amp;IF(NOT(ISNUMBER(I898)),"Stabilește termenul de remediere. ","")&amp;IF(K898="Termen depășit","Termenul a trecut și defectul nu e remediat. ","")))</f>
        <v/>
      </c>
      <c r="M898" s="1" t="str">
        <f t="shared" si="27"/>
        <v/>
      </c>
    </row>
    <row r="899" spans="2:13" x14ac:dyDescent="0.2">
      <c r="B899" s="12"/>
      <c r="C899" s="13" t="str">
        <f>IF(B899="","",COUNTIF($B$5:B899,B899))</f>
        <v/>
      </c>
      <c r="D899" s="14"/>
      <c r="E899" s="14"/>
      <c r="F899" s="15"/>
      <c r="G899" s="14"/>
      <c r="H899" s="14"/>
      <c r="I899" s="16"/>
      <c r="J899" s="16"/>
      <c r="K899" s="13" t="str">
        <f t="shared" si="26"/>
        <v/>
      </c>
      <c r="L899" s="17" t="str">
        <f>IF(B899="","",TRIM(IF(ISNA(MATCH(B899,'Registru recepții'!$B$5:$B$504,0)),"PV inexistent în registru. ",IF(AND(INDEX('Registru recepții'!$D$5:$D$504,MATCH(B899,'Registru recepții'!$B$5:$B$504,0))="De suspendare a recepției",ISNUMBER(I899),I899-INDEX('Registru recepții'!$C$5:$C$504,MATCH(B899,'Registru recepții'!$B$5:$B$504,0))&gt;90),"Termenul de remediere depășește 90 de zile de la suspendare (HG 343/2017, art. 17). ",""))&amp;IF(F899="","Alege gravitatea. ","")&amp;IF(G899="","Scrie măsura de remediere. ","")&amp;IF(NOT(ISNUMBER(I899)),"Stabilește termenul de remediere. ","")&amp;IF(K899="Termen depășit","Termenul a trecut și defectul nu e remediat. ","")))</f>
        <v/>
      </c>
      <c r="M899" s="1" t="str">
        <f t="shared" si="27"/>
        <v/>
      </c>
    </row>
    <row r="900" spans="2:13" x14ac:dyDescent="0.2">
      <c r="B900" s="12"/>
      <c r="C900" s="13" t="str">
        <f>IF(B900="","",COUNTIF($B$5:B900,B900))</f>
        <v/>
      </c>
      <c r="D900" s="14"/>
      <c r="E900" s="14"/>
      <c r="F900" s="15"/>
      <c r="G900" s="14"/>
      <c r="H900" s="14"/>
      <c r="I900" s="16"/>
      <c r="J900" s="16"/>
      <c r="K900" s="13" t="str">
        <f t="shared" si="26"/>
        <v/>
      </c>
      <c r="L900" s="17" t="str">
        <f>IF(B900="","",TRIM(IF(ISNA(MATCH(B900,'Registru recepții'!$B$5:$B$504,0)),"PV inexistent în registru. ",IF(AND(INDEX('Registru recepții'!$D$5:$D$504,MATCH(B900,'Registru recepții'!$B$5:$B$504,0))="De suspendare a recepției",ISNUMBER(I900),I900-INDEX('Registru recepții'!$C$5:$C$504,MATCH(B900,'Registru recepții'!$B$5:$B$504,0))&gt;90),"Termenul de remediere depășește 90 de zile de la suspendare (HG 343/2017, art. 17). ",""))&amp;IF(F900="","Alege gravitatea. ","")&amp;IF(G900="","Scrie măsura de remediere. ","")&amp;IF(NOT(ISNUMBER(I900)),"Stabilește termenul de remediere. ","")&amp;IF(K900="Termen depășit","Termenul a trecut și defectul nu e remediat. ","")))</f>
        <v/>
      </c>
      <c r="M900" s="1" t="str">
        <f t="shared" si="27"/>
        <v/>
      </c>
    </row>
    <row r="901" spans="2:13" x14ac:dyDescent="0.2">
      <c r="B901" s="12"/>
      <c r="C901" s="13" t="str">
        <f>IF(B901="","",COUNTIF($B$5:B901,B901))</f>
        <v/>
      </c>
      <c r="D901" s="14"/>
      <c r="E901" s="14"/>
      <c r="F901" s="15"/>
      <c r="G901" s="14"/>
      <c r="H901" s="14"/>
      <c r="I901" s="16"/>
      <c r="J901" s="16"/>
      <c r="K901" s="13" t="str">
        <f t="shared" ref="K901:K964" si="28">IF(B901="","",IF(ISNUMBER(J901),"Remediat",IF(AND(ISNUMBER(I901),Azi&gt;I901),"Termen depășit","Deschis")))</f>
        <v/>
      </c>
      <c r="L901" s="17" t="str">
        <f>IF(B901="","",TRIM(IF(ISNA(MATCH(B901,'Registru recepții'!$B$5:$B$504,0)),"PV inexistent în registru. ",IF(AND(INDEX('Registru recepții'!$D$5:$D$504,MATCH(B901,'Registru recepții'!$B$5:$B$504,0))="De suspendare a recepției",ISNUMBER(I901),I901-INDEX('Registru recepții'!$C$5:$C$504,MATCH(B901,'Registru recepții'!$B$5:$B$504,0))&gt;90),"Termenul de remediere depășește 90 de zile de la suspendare (HG 343/2017, art. 17). ",""))&amp;IF(F901="","Alege gravitatea. ","")&amp;IF(G901="","Scrie măsura de remediere. ","")&amp;IF(NOT(ISNUMBER(I901)),"Stabilește termenul de remediere. ","")&amp;IF(K901="Termen depășit","Termenul a trecut și defectul nu e remediat. ","")))</f>
        <v/>
      </c>
      <c r="M901" s="1" t="str">
        <f t="shared" ref="M901:M964" si="29">IF(B901="","",B901&amp;"|"&amp;C901)</f>
        <v/>
      </c>
    </row>
    <row r="902" spans="2:13" x14ac:dyDescent="0.2">
      <c r="B902" s="12"/>
      <c r="C902" s="13" t="str">
        <f>IF(B902="","",COUNTIF($B$5:B902,B902))</f>
        <v/>
      </c>
      <c r="D902" s="14"/>
      <c r="E902" s="14"/>
      <c r="F902" s="15"/>
      <c r="G902" s="14"/>
      <c r="H902" s="14"/>
      <c r="I902" s="16"/>
      <c r="J902" s="16"/>
      <c r="K902" s="13" t="str">
        <f t="shared" si="28"/>
        <v/>
      </c>
      <c r="L902" s="17" t="str">
        <f>IF(B902="","",TRIM(IF(ISNA(MATCH(B902,'Registru recepții'!$B$5:$B$504,0)),"PV inexistent în registru. ",IF(AND(INDEX('Registru recepții'!$D$5:$D$504,MATCH(B902,'Registru recepții'!$B$5:$B$504,0))="De suspendare a recepției",ISNUMBER(I902),I902-INDEX('Registru recepții'!$C$5:$C$504,MATCH(B902,'Registru recepții'!$B$5:$B$504,0))&gt;90),"Termenul de remediere depășește 90 de zile de la suspendare (HG 343/2017, art. 17). ",""))&amp;IF(F902="","Alege gravitatea. ","")&amp;IF(G902="","Scrie măsura de remediere. ","")&amp;IF(NOT(ISNUMBER(I902)),"Stabilește termenul de remediere. ","")&amp;IF(K902="Termen depășit","Termenul a trecut și defectul nu e remediat. ","")))</f>
        <v/>
      </c>
      <c r="M902" s="1" t="str">
        <f t="shared" si="29"/>
        <v/>
      </c>
    </row>
    <row r="903" spans="2:13" x14ac:dyDescent="0.2">
      <c r="B903" s="12"/>
      <c r="C903" s="13" t="str">
        <f>IF(B903="","",COUNTIF($B$5:B903,B903))</f>
        <v/>
      </c>
      <c r="D903" s="14"/>
      <c r="E903" s="14"/>
      <c r="F903" s="15"/>
      <c r="G903" s="14"/>
      <c r="H903" s="14"/>
      <c r="I903" s="16"/>
      <c r="J903" s="16"/>
      <c r="K903" s="13" t="str">
        <f t="shared" si="28"/>
        <v/>
      </c>
      <c r="L903" s="17" t="str">
        <f>IF(B903="","",TRIM(IF(ISNA(MATCH(B903,'Registru recepții'!$B$5:$B$504,0)),"PV inexistent în registru. ",IF(AND(INDEX('Registru recepții'!$D$5:$D$504,MATCH(B903,'Registru recepții'!$B$5:$B$504,0))="De suspendare a recepției",ISNUMBER(I903),I903-INDEX('Registru recepții'!$C$5:$C$504,MATCH(B903,'Registru recepții'!$B$5:$B$504,0))&gt;90),"Termenul de remediere depășește 90 de zile de la suspendare (HG 343/2017, art. 17). ",""))&amp;IF(F903="","Alege gravitatea. ","")&amp;IF(G903="","Scrie măsura de remediere. ","")&amp;IF(NOT(ISNUMBER(I903)),"Stabilește termenul de remediere. ","")&amp;IF(K903="Termen depășit","Termenul a trecut și defectul nu e remediat. ","")))</f>
        <v/>
      </c>
      <c r="M903" s="1" t="str">
        <f t="shared" si="29"/>
        <v/>
      </c>
    </row>
    <row r="904" spans="2:13" x14ac:dyDescent="0.2">
      <c r="B904" s="12"/>
      <c r="C904" s="13" t="str">
        <f>IF(B904="","",COUNTIF($B$5:B904,B904))</f>
        <v/>
      </c>
      <c r="D904" s="14"/>
      <c r="E904" s="14"/>
      <c r="F904" s="15"/>
      <c r="G904" s="14"/>
      <c r="H904" s="14"/>
      <c r="I904" s="16"/>
      <c r="J904" s="16"/>
      <c r="K904" s="13" t="str">
        <f t="shared" si="28"/>
        <v/>
      </c>
      <c r="L904" s="17" t="str">
        <f>IF(B904="","",TRIM(IF(ISNA(MATCH(B904,'Registru recepții'!$B$5:$B$504,0)),"PV inexistent în registru. ",IF(AND(INDEX('Registru recepții'!$D$5:$D$504,MATCH(B904,'Registru recepții'!$B$5:$B$504,0))="De suspendare a recepției",ISNUMBER(I904),I904-INDEX('Registru recepții'!$C$5:$C$504,MATCH(B904,'Registru recepții'!$B$5:$B$504,0))&gt;90),"Termenul de remediere depășește 90 de zile de la suspendare (HG 343/2017, art. 17). ",""))&amp;IF(F904="","Alege gravitatea. ","")&amp;IF(G904="","Scrie măsura de remediere. ","")&amp;IF(NOT(ISNUMBER(I904)),"Stabilește termenul de remediere. ","")&amp;IF(K904="Termen depășit","Termenul a trecut și defectul nu e remediat. ","")))</f>
        <v/>
      </c>
      <c r="M904" s="1" t="str">
        <f t="shared" si="29"/>
        <v/>
      </c>
    </row>
    <row r="905" spans="2:13" x14ac:dyDescent="0.2">
      <c r="B905" s="12"/>
      <c r="C905" s="13" t="str">
        <f>IF(B905="","",COUNTIF($B$5:B905,B905))</f>
        <v/>
      </c>
      <c r="D905" s="14"/>
      <c r="E905" s="14"/>
      <c r="F905" s="15"/>
      <c r="G905" s="14"/>
      <c r="H905" s="14"/>
      <c r="I905" s="16"/>
      <c r="J905" s="16"/>
      <c r="K905" s="13" t="str">
        <f t="shared" si="28"/>
        <v/>
      </c>
      <c r="L905" s="17" t="str">
        <f>IF(B905="","",TRIM(IF(ISNA(MATCH(B905,'Registru recepții'!$B$5:$B$504,0)),"PV inexistent în registru. ",IF(AND(INDEX('Registru recepții'!$D$5:$D$504,MATCH(B905,'Registru recepții'!$B$5:$B$504,0))="De suspendare a recepției",ISNUMBER(I905),I905-INDEX('Registru recepții'!$C$5:$C$504,MATCH(B905,'Registru recepții'!$B$5:$B$504,0))&gt;90),"Termenul de remediere depășește 90 de zile de la suspendare (HG 343/2017, art. 17). ",""))&amp;IF(F905="","Alege gravitatea. ","")&amp;IF(G905="","Scrie măsura de remediere. ","")&amp;IF(NOT(ISNUMBER(I905)),"Stabilește termenul de remediere. ","")&amp;IF(K905="Termen depășit","Termenul a trecut și defectul nu e remediat. ","")))</f>
        <v/>
      </c>
      <c r="M905" s="1" t="str">
        <f t="shared" si="29"/>
        <v/>
      </c>
    </row>
    <row r="906" spans="2:13" x14ac:dyDescent="0.2">
      <c r="B906" s="12"/>
      <c r="C906" s="13" t="str">
        <f>IF(B906="","",COUNTIF($B$5:B906,B906))</f>
        <v/>
      </c>
      <c r="D906" s="14"/>
      <c r="E906" s="14"/>
      <c r="F906" s="15"/>
      <c r="G906" s="14"/>
      <c r="H906" s="14"/>
      <c r="I906" s="16"/>
      <c r="J906" s="16"/>
      <c r="K906" s="13" t="str">
        <f t="shared" si="28"/>
        <v/>
      </c>
      <c r="L906" s="17" t="str">
        <f>IF(B906="","",TRIM(IF(ISNA(MATCH(B906,'Registru recepții'!$B$5:$B$504,0)),"PV inexistent în registru. ",IF(AND(INDEX('Registru recepții'!$D$5:$D$504,MATCH(B906,'Registru recepții'!$B$5:$B$504,0))="De suspendare a recepției",ISNUMBER(I906),I906-INDEX('Registru recepții'!$C$5:$C$504,MATCH(B906,'Registru recepții'!$B$5:$B$504,0))&gt;90),"Termenul de remediere depășește 90 de zile de la suspendare (HG 343/2017, art. 17). ",""))&amp;IF(F906="","Alege gravitatea. ","")&amp;IF(G906="","Scrie măsura de remediere. ","")&amp;IF(NOT(ISNUMBER(I906)),"Stabilește termenul de remediere. ","")&amp;IF(K906="Termen depășit","Termenul a trecut și defectul nu e remediat. ","")))</f>
        <v/>
      </c>
      <c r="M906" s="1" t="str">
        <f t="shared" si="29"/>
        <v/>
      </c>
    </row>
    <row r="907" spans="2:13" x14ac:dyDescent="0.2">
      <c r="B907" s="12"/>
      <c r="C907" s="13" t="str">
        <f>IF(B907="","",COUNTIF($B$5:B907,B907))</f>
        <v/>
      </c>
      <c r="D907" s="14"/>
      <c r="E907" s="14"/>
      <c r="F907" s="15"/>
      <c r="G907" s="14"/>
      <c r="H907" s="14"/>
      <c r="I907" s="16"/>
      <c r="J907" s="16"/>
      <c r="K907" s="13" t="str">
        <f t="shared" si="28"/>
        <v/>
      </c>
      <c r="L907" s="17" t="str">
        <f>IF(B907="","",TRIM(IF(ISNA(MATCH(B907,'Registru recepții'!$B$5:$B$504,0)),"PV inexistent în registru. ",IF(AND(INDEX('Registru recepții'!$D$5:$D$504,MATCH(B907,'Registru recepții'!$B$5:$B$504,0))="De suspendare a recepției",ISNUMBER(I907),I907-INDEX('Registru recepții'!$C$5:$C$504,MATCH(B907,'Registru recepții'!$B$5:$B$504,0))&gt;90),"Termenul de remediere depășește 90 de zile de la suspendare (HG 343/2017, art. 17). ",""))&amp;IF(F907="","Alege gravitatea. ","")&amp;IF(G907="","Scrie măsura de remediere. ","")&amp;IF(NOT(ISNUMBER(I907)),"Stabilește termenul de remediere. ","")&amp;IF(K907="Termen depășit","Termenul a trecut și defectul nu e remediat. ","")))</f>
        <v/>
      </c>
      <c r="M907" s="1" t="str">
        <f t="shared" si="29"/>
        <v/>
      </c>
    </row>
    <row r="908" spans="2:13" x14ac:dyDescent="0.2">
      <c r="B908" s="12"/>
      <c r="C908" s="13" t="str">
        <f>IF(B908="","",COUNTIF($B$5:B908,B908))</f>
        <v/>
      </c>
      <c r="D908" s="14"/>
      <c r="E908" s="14"/>
      <c r="F908" s="15"/>
      <c r="G908" s="14"/>
      <c r="H908" s="14"/>
      <c r="I908" s="16"/>
      <c r="J908" s="16"/>
      <c r="K908" s="13" t="str">
        <f t="shared" si="28"/>
        <v/>
      </c>
      <c r="L908" s="17" t="str">
        <f>IF(B908="","",TRIM(IF(ISNA(MATCH(B908,'Registru recepții'!$B$5:$B$504,0)),"PV inexistent în registru. ",IF(AND(INDEX('Registru recepții'!$D$5:$D$504,MATCH(B908,'Registru recepții'!$B$5:$B$504,0))="De suspendare a recepției",ISNUMBER(I908),I908-INDEX('Registru recepții'!$C$5:$C$504,MATCH(B908,'Registru recepții'!$B$5:$B$504,0))&gt;90),"Termenul de remediere depășește 90 de zile de la suspendare (HG 343/2017, art. 17). ",""))&amp;IF(F908="","Alege gravitatea. ","")&amp;IF(G908="","Scrie măsura de remediere. ","")&amp;IF(NOT(ISNUMBER(I908)),"Stabilește termenul de remediere. ","")&amp;IF(K908="Termen depășit","Termenul a trecut și defectul nu e remediat. ","")))</f>
        <v/>
      </c>
      <c r="M908" s="1" t="str">
        <f t="shared" si="29"/>
        <v/>
      </c>
    </row>
    <row r="909" spans="2:13" x14ac:dyDescent="0.2">
      <c r="B909" s="12"/>
      <c r="C909" s="13" t="str">
        <f>IF(B909="","",COUNTIF($B$5:B909,B909))</f>
        <v/>
      </c>
      <c r="D909" s="14"/>
      <c r="E909" s="14"/>
      <c r="F909" s="15"/>
      <c r="G909" s="14"/>
      <c r="H909" s="14"/>
      <c r="I909" s="16"/>
      <c r="J909" s="16"/>
      <c r="K909" s="13" t="str">
        <f t="shared" si="28"/>
        <v/>
      </c>
      <c r="L909" s="17" t="str">
        <f>IF(B909="","",TRIM(IF(ISNA(MATCH(B909,'Registru recepții'!$B$5:$B$504,0)),"PV inexistent în registru. ",IF(AND(INDEX('Registru recepții'!$D$5:$D$504,MATCH(B909,'Registru recepții'!$B$5:$B$504,0))="De suspendare a recepției",ISNUMBER(I909),I909-INDEX('Registru recepții'!$C$5:$C$504,MATCH(B909,'Registru recepții'!$B$5:$B$504,0))&gt;90),"Termenul de remediere depășește 90 de zile de la suspendare (HG 343/2017, art. 17). ",""))&amp;IF(F909="","Alege gravitatea. ","")&amp;IF(G909="","Scrie măsura de remediere. ","")&amp;IF(NOT(ISNUMBER(I909)),"Stabilește termenul de remediere. ","")&amp;IF(K909="Termen depășit","Termenul a trecut și defectul nu e remediat. ","")))</f>
        <v/>
      </c>
      <c r="M909" s="1" t="str">
        <f t="shared" si="29"/>
        <v/>
      </c>
    </row>
    <row r="910" spans="2:13" x14ac:dyDescent="0.2">
      <c r="B910" s="12"/>
      <c r="C910" s="13" t="str">
        <f>IF(B910="","",COUNTIF($B$5:B910,B910))</f>
        <v/>
      </c>
      <c r="D910" s="14"/>
      <c r="E910" s="14"/>
      <c r="F910" s="15"/>
      <c r="G910" s="14"/>
      <c r="H910" s="14"/>
      <c r="I910" s="16"/>
      <c r="J910" s="16"/>
      <c r="K910" s="13" t="str">
        <f t="shared" si="28"/>
        <v/>
      </c>
      <c r="L910" s="17" t="str">
        <f>IF(B910="","",TRIM(IF(ISNA(MATCH(B910,'Registru recepții'!$B$5:$B$504,0)),"PV inexistent în registru. ",IF(AND(INDEX('Registru recepții'!$D$5:$D$504,MATCH(B910,'Registru recepții'!$B$5:$B$504,0))="De suspendare a recepției",ISNUMBER(I910),I910-INDEX('Registru recepții'!$C$5:$C$504,MATCH(B910,'Registru recepții'!$B$5:$B$504,0))&gt;90),"Termenul de remediere depășește 90 de zile de la suspendare (HG 343/2017, art. 17). ",""))&amp;IF(F910="","Alege gravitatea. ","")&amp;IF(G910="","Scrie măsura de remediere. ","")&amp;IF(NOT(ISNUMBER(I910)),"Stabilește termenul de remediere. ","")&amp;IF(K910="Termen depășit","Termenul a trecut și defectul nu e remediat. ","")))</f>
        <v/>
      </c>
      <c r="M910" s="1" t="str">
        <f t="shared" si="29"/>
        <v/>
      </c>
    </row>
    <row r="911" spans="2:13" x14ac:dyDescent="0.2">
      <c r="B911" s="12"/>
      <c r="C911" s="13" t="str">
        <f>IF(B911="","",COUNTIF($B$5:B911,B911))</f>
        <v/>
      </c>
      <c r="D911" s="14"/>
      <c r="E911" s="14"/>
      <c r="F911" s="15"/>
      <c r="G911" s="14"/>
      <c r="H911" s="14"/>
      <c r="I911" s="16"/>
      <c r="J911" s="16"/>
      <c r="K911" s="13" t="str">
        <f t="shared" si="28"/>
        <v/>
      </c>
      <c r="L911" s="17" t="str">
        <f>IF(B911="","",TRIM(IF(ISNA(MATCH(B911,'Registru recepții'!$B$5:$B$504,0)),"PV inexistent în registru. ",IF(AND(INDEX('Registru recepții'!$D$5:$D$504,MATCH(B911,'Registru recepții'!$B$5:$B$504,0))="De suspendare a recepției",ISNUMBER(I911),I911-INDEX('Registru recepții'!$C$5:$C$504,MATCH(B911,'Registru recepții'!$B$5:$B$504,0))&gt;90),"Termenul de remediere depășește 90 de zile de la suspendare (HG 343/2017, art. 17). ",""))&amp;IF(F911="","Alege gravitatea. ","")&amp;IF(G911="","Scrie măsura de remediere. ","")&amp;IF(NOT(ISNUMBER(I911)),"Stabilește termenul de remediere. ","")&amp;IF(K911="Termen depășit","Termenul a trecut și defectul nu e remediat. ","")))</f>
        <v/>
      </c>
      <c r="M911" s="1" t="str">
        <f t="shared" si="29"/>
        <v/>
      </c>
    </row>
    <row r="912" spans="2:13" x14ac:dyDescent="0.2">
      <c r="B912" s="12"/>
      <c r="C912" s="13" t="str">
        <f>IF(B912="","",COUNTIF($B$5:B912,B912))</f>
        <v/>
      </c>
      <c r="D912" s="14"/>
      <c r="E912" s="14"/>
      <c r="F912" s="15"/>
      <c r="G912" s="14"/>
      <c r="H912" s="14"/>
      <c r="I912" s="16"/>
      <c r="J912" s="16"/>
      <c r="K912" s="13" t="str">
        <f t="shared" si="28"/>
        <v/>
      </c>
      <c r="L912" s="17" t="str">
        <f>IF(B912="","",TRIM(IF(ISNA(MATCH(B912,'Registru recepții'!$B$5:$B$504,0)),"PV inexistent în registru. ",IF(AND(INDEX('Registru recepții'!$D$5:$D$504,MATCH(B912,'Registru recepții'!$B$5:$B$504,0))="De suspendare a recepției",ISNUMBER(I912),I912-INDEX('Registru recepții'!$C$5:$C$504,MATCH(B912,'Registru recepții'!$B$5:$B$504,0))&gt;90),"Termenul de remediere depășește 90 de zile de la suspendare (HG 343/2017, art. 17). ",""))&amp;IF(F912="","Alege gravitatea. ","")&amp;IF(G912="","Scrie măsura de remediere. ","")&amp;IF(NOT(ISNUMBER(I912)),"Stabilește termenul de remediere. ","")&amp;IF(K912="Termen depășit","Termenul a trecut și defectul nu e remediat. ","")))</f>
        <v/>
      </c>
      <c r="M912" s="1" t="str">
        <f t="shared" si="29"/>
        <v/>
      </c>
    </row>
    <row r="913" spans="2:13" x14ac:dyDescent="0.2">
      <c r="B913" s="12"/>
      <c r="C913" s="13" t="str">
        <f>IF(B913="","",COUNTIF($B$5:B913,B913))</f>
        <v/>
      </c>
      <c r="D913" s="14"/>
      <c r="E913" s="14"/>
      <c r="F913" s="15"/>
      <c r="G913" s="14"/>
      <c r="H913" s="14"/>
      <c r="I913" s="16"/>
      <c r="J913" s="16"/>
      <c r="K913" s="13" t="str">
        <f t="shared" si="28"/>
        <v/>
      </c>
      <c r="L913" s="17" t="str">
        <f>IF(B913="","",TRIM(IF(ISNA(MATCH(B913,'Registru recepții'!$B$5:$B$504,0)),"PV inexistent în registru. ",IF(AND(INDEX('Registru recepții'!$D$5:$D$504,MATCH(B913,'Registru recepții'!$B$5:$B$504,0))="De suspendare a recepției",ISNUMBER(I913),I913-INDEX('Registru recepții'!$C$5:$C$504,MATCH(B913,'Registru recepții'!$B$5:$B$504,0))&gt;90),"Termenul de remediere depășește 90 de zile de la suspendare (HG 343/2017, art. 17). ",""))&amp;IF(F913="","Alege gravitatea. ","")&amp;IF(G913="","Scrie măsura de remediere. ","")&amp;IF(NOT(ISNUMBER(I913)),"Stabilește termenul de remediere. ","")&amp;IF(K913="Termen depășit","Termenul a trecut și defectul nu e remediat. ","")))</f>
        <v/>
      </c>
      <c r="M913" s="1" t="str">
        <f t="shared" si="29"/>
        <v/>
      </c>
    </row>
    <row r="914" spans="2:13" x14ac:dyDescent="0.2">
      <c r="B914" s="12"/>
      <c r="C914" s="13" t="str">
        <f>IF(B914="","",COUNTIF($B$5:B914,B914))</f>
        <v/>
      </c>
      <c r="D914" s="14"/>
      <c r="E914" s="14"/>
      <c r="F914" s="15"/>
      <c r="G914" s="14"/>
      <c r="H914" s="14"/>
      <c r="I914" s="16"/>
      <c r="J914" s="16"/>
      <c r="K914" s="13" t="str">
        <f t="shared" si="28"/>
        <v/>
      </c>
      <c r="L914" s="17" t="str">
        <f>IF(B914="","",TRIM(IF(ISNA(MATCH(B914,'Registru recepții'!$B$5:$B$504,0)),"PV inexistent în registru. ",IF(AND(INDEX('Registru recepții'!$D$5:$D$504,MATCH(B914,'Registru recepții'!$B$5:$B$504,0))="De suspendare a recepției",ISNUMBER(I914),I914-INDEX('Registru recepții'!$C$5:$C$504,MATCH(B914,'Registru recepții'!$B$5:$B$504,0))&gt;90),"Termenul de remediere depășește 90 de zile de la suspendare (HG 343/2017, art. 17). ",""))&amp;IF(F914="","Alege gravitatea. ","")&amp;IF(G914="","Scrie măsura de remediere. ","")&amp;IF(NOT(ISNUMBER(I914)),"Stabilește termenul de remediere. ","")&amp;IF(K914="Termen depășit","Termenul a trecut și defectul nu e remediat. ","")))</f>
        <v/>
      </c>
      <c r="M914" s="1" t="str">
        <f t="shared" si="29"/>
        <v/>
      </c>
    </row>
    <row r="915" spans="2:13" x14ac:dyDescent="0.2">
      <c r="B915" s="12"/>
      <c r="C915" s="13" t="str">
        <f>IF(B915="","",COUNTIF($B$5:B915,B915))</f>
        <v/>
      </c>
      <c r="D915" s="14"/>
      <c r="E915" s="14"/>
      <c r="F915" s="15"/>
      <c r="G915" s="14"/>
      <c r="H915" s="14"/>
      <c r="I915" s="16"/>
      <c r="J915" s="16"/>
      <c r="K915" s="13" t="str">
        <f t="shared" si="28"/>
        <v/>
      </c>
      <c r="L915" s="17" t="str">
        <f>IF(B915="","",TRIM(IF(ISNA(MATCH(B915,'Registru recepții'!$B$5:$B$504,0)),"PV inexistent în registru. ",IF(AND(INDEX('Registru recepții'!$D$5:$D$504,MATCH(B915,'Registru recepții'!$B$5:$B$504,0))="De suspendare a recepției",ISNUMBER(I915),I915-INDEX('Registru recepții'!$C$5:$C$504,MATCH(B915,'Registru recepții'!$B$5:$B$504,0))&gt;90),"Termenul de remediere depășește 90 de zile de la suspendare (HG 343/2017, art. 17). ",""))&amp;IF(F915="","Alege gravitatea. ","")&amp;IF(G915="","Scrie măsura de remediere. ","")&amp;IF(NOT(ISNUMBER(I915)),"Stabilește termenul de remediere. ","")&amp;IF(K915="Termen depășit","Termenul a trecut și defectul nu e remediat. ","")))</f>
        <v/>
      </c>
      <c r="M915" s="1" t="str">
        <f t="shared" si="29"/>
        <v/>
      </c>
    </row>
    <row r="916" spans="2:13" x14ac:dyDescent="0.2">
      <c r="B916" s="12"/>
      <c r="C916" s="13" t="str">
        <f>IF(B916="","",COUNTIF($B$5:B916,B916))</f>
        <v/>
      </c>
      <c r="D916" s="14"/>
      <c r="E916" s="14"/>
      <c r="F916" s="15"/>
      <c r="G916" s="14"/>
      <c r="H916" s="14"/>
      <c r="I916" s="16"/>
      <c r="J916" s="16"/>
      <c r="K916" s="13" t="str">
        <f t="shared" si="28"/>
        <v/>
      </c>
      <c r="L916" s="17" t="str">
        <f>IF(B916="","",TRIM(IF(ISNA(MATCH(B916,'Registru recepții'!$B$5:$B$504,0)),"PV inexistent în registru. ",IF(AND(INDEX('Registru recepții'!$D$5:$D$504,MATCH(B916,'Registru recepții'!$B$5:$B$504,0))="De suspendare a recepției",ISNUMBER(I916),I916-INDEX('Registru recepții'!$C$5:$C$504,MATCH(B916,'Registru recepții'!$B$5:$B$504,0))&gt;90),"Termenul de remediere depășește 90 de zile de la suspendare (HG 343/2017, art. 17). ",""))&amp;IF(F916="","Alege gravitatea. ","")&amp;IF(G916="","Scrie măsura de remediere. ","")&amp;IF(NOT(ISNUMBER(I916)),"Stabilește termenul de remediere. ","")&amp;IF(K916="Termen depășit","Termenul a trecut și defectul nu e remediat. ","")))</f>
        <v/>
      </c>
      <c r="M916" s="1" t="str">
        <f t="shared" si="29"/>
        <v/>
      </c>
    </row>
    <row r="917" spans="2:13" x14ac:dyDescent="0.2">
      <c r="B917" s="12"/>
      <c r="C917" s="13" t="str">
        <f>IF(B917="","",COUNTIF($B$5:B917,B917))</f>
        <v/>
      </c>
      <c r="D917" s="14"/>
      <c r="E917" s="14"/>
      <c r="F917" s="15"/>
      <c r="G917" s="14"/>
      <c r="H917" s="14"/>
      <c r="I917" s="16"/>
      <c r="J917" s="16"/>
      <c r="K917" s="13" t="str">
        <f t="shared" si="28"/>
        <v/>
      </c>
      <c r="L917" s="17" t="str">
        <f>IF(B917="","",TRIM(IF(ISNA(MATCH(B917,'Registru recepții'!$B$5:$B$504,0)),"PV inexistent în registru. ",IF(AND(INDEX('Registru recepții'!$D$5:$D$504,MATCH(B917,'Registru recepții'!$B$5:$B$504,0))="De suspendare a recepției",ISNUMBER(I917),I917-INDEX('Registru recepții'!$C$5:$C$504,MATCH(B917,'Registru recepții'!$B$5:$B$504,0))&gt;90),"Termenul de remediere depășește 90 de zile de la suspendare (HG 343/2017, art. 17). ",""))&amp;IF(F917="","Alege gravitatea. ","")&amp;IF(G917="","Scrie măsura de remediere. ","")&amp;IF(NOT(ISNUMBER(I917)),"Stabilește termenul de remediere. ","")&amp;IF(K917="Termen depășit","Termenul a trecut și defectul nu e remediat. ","")))</f>
        <v/>
      </c>
      <c r="M917" s="1" t="str">
        <f t="shared" si="29"/>
        <v/>
      </c>
    </row>
    <row r="918" spans="2:13" x14ac:dyDescent="0.2">
      <c r="B918" s="12"/>
      <c r="C918" s="13" t="str">
        <f>IF(B918="","",COUNTIF($B$5:B918,B918))</f>
        <v/>
      </c>
      <c r="D918" s="14"/>
      <c r="E918" s="14"/>
      <c r="F918" s="15"/>
      <c r="G918" s="14"/>
      <c r="H918" s="14"/>
      <c r="I918" s="16"/>
      <c r="J918" s="16"/>
      <c r="K918" s="13" t="str">
        <f t="shared" si="28"/>
        <v/>
      </c>
      <c r="L918" s="17" t="str">
        <f>IF(B918="","",TRIM(IF(ISNA(MATCH(B918,'Registru recepții'!$B$5:$B$504,0)),"PV inexistent în registru. ",IF(AND(INDEX('Registru recepții'!$D$5:$D$504,MATCH(B918,'Registru recepții'!$B$5:$B$504,0))="De suspendare a recepției",ISNUMBER(I918),I918-INDEX('Registru recepții'!$C$5:$C$504,MATCH(B918,'Registru recepții'!$B$5:$B$504,0))&gt;90),"Termenul de remediere depășește 90 de zile de la suspendare (HG 343/2017, art. 17). ",""))&amp;IF(F918="","Alege gravitatea. ","")&amp;IF(G918="","Scrie măsura de remediere. ","")&amp;IF(NOT(ISNUMBER(I918)),"Stabilește termenul de remediere. ","")&amp;IF(K918="Termen depășit","Termenul a trecut și defectul nu e remediat. ","")))</f>
        <v/>
      </c>
      <c r="M918" s="1" t="str">
        <f t="shared" si="29"/>
        <v/>
      </c>
    </row>
    <row r="919" spans="2:13" x14ac:dyDescent="0.2">
      <c r="B919" s="12"/>
      <c r="C919" s="13" t="str">
        <f>IF(B919="","",COUNTIF($B$5:B919,B919))</f>
        <v/>
      </c>
      <c r="D919" s="14"/>
      <c r="E919" s="14"/>
      <c r="F919" s="15"/>
      <c r="G919" s="14"/>
      <c r="H919" s="14"/>
      <c r="I919" s="16"/>
      <c r="J919" s="16"/>
      <c r="K919" s="13" t="str">
        <f t="shared" si="28"/>
        <v/>
      </c>
      <c r="L919" s="17" t="str">
        <f>IF(B919="","",TRIM(IF(ISNA(MATCH(B919,'Registru recepții'!$B$5:$B$504,0)),"PV inexistent în registru. ",IF(AND(INDEX('Registru recepții'!$D$5:$D$504,MATCH(B919,'Registru recepții'!$B$5:$B$504,0))="De suspendare a recepției",ISNUMBER(I919),I919-INDEX('Registru recepții'!$C$5:$C$504,MATCH(B919,'Registru recepții'!$B$5:$B$504,0))&gt;90),"Termenul de remediere depășește 90 de zile de la suspendare (HG 343/2017, art. 17). ",""))&amp;IF(F919="","Alege gravitatea. ","")&amp;IF(G919="","Scrie măsura de remediere. ","")&amp;IF(NOT(ISNUMBER(I919)),"Stabilește termenul de remediere. ","")&amp;IF(K919="Termen depășit","Termenul a trecut și defectul nu e remediat. ","")))</f>
        <v/>
      </c>
      <c r="M919" s="1" t="str">
        <f t="shared" si="29"/>
        <v/>
      </c>
    </row>
    <row r="920" spans="2:13" x14ac:dyDescent="0.2">
      <c r="B920" s="12"/>
      <c r="C920" s="13" t="str">
        <f>IF(B920="","",COUNTIF($B$5:B920,B920))</f>
        <v/>
      </c>
      <c r="D920" s="14"/>
      <c r="E920" s="14"/>
      <c r="F920" s="15"/>
      <c r="G920" s="14"/>
      <c r="H920" s="14"/>
      <c r="I920" s="16"/>
      <c r="J920" s="16"/>
      <c r="K920" s="13" t="str">
        <f t="shared" si="28"/>
        <v/>
      </c>
      <c r="L920" s="17" t="str">
        <f>IF(B920="","",TRIM(IF(ISNA(MATCH(B920,'Registru recepții'!$B$5:$B$504,0)),"PV inexistent în registru. ",IF(AND(INDEX('Registru recepții'!$D$5:$D$504,MATCH(B920,'Registru recepții'!$B$5:$B$504,0))="De suspendare a recepției",ISNUMBER(I920),I920-INDEX('Registru recepții'!$C$5:$C$504,MATCH(B920,'Registru recepții'!$B$5:$B$504,0))&gt;90),"Termenul de remediere depășește 90 de zile de la suspendare (HG 343/2017, art. 17). ",""))&amp;IF(F920="","Alege gravitatea. ","")&amp;IF(G920="","Scrie măsura de remediere. ","")&amp;IF(NOT(ISNUMBER(I920)),"Stabilește termenul de remediere. ","")&amp;IF(K920="Termen depășit","Termenul a trecut și defectul nu e remediat. ","")))</f>
        <v/>
      </c>
      <c r="M920" s="1" t="str">
        <f t="shared" si="29"/>
        <v/>
      </c>
    </row>
    <row r="921" spans="2:13" x14ac:dyDescent="0.2">
      <c r="B921" s="12"/>
      <c r="C921" s="13" t="str">
        <f>IF(B921="","",COUNTIF($B$5:B921,B921))</f>
        <v/>
      </c>
      <c r="D921" s="14"/>
      <c r="E921" s="14"/>
      <c r="F921" s="15"/>
      <c r="G921" s="14"/>
      <c r="H921" s="14"/>
      <c r="I921" s="16"/>
      <c r="J921" s="16"/>
      <c r="K921" s="13" t="str">
        <f t="shared" si="28"/>
        <v/>
      </c>
      <c r="L921" s="17" t="str">
        <f>IF(B921="","",TRIM(IF(ISNA(MATCH(B921,'Registru recepții'!$B$5:$B$504,0)),"PV inexistent în registru. ",IF(AND(INDEX('Registru recepții'!$D$5:$D$504,MATCH(B921,'Registru recepții'!$B$5:$B$504,0))="De suspendare a recepției",ISNUMBER(I921),I921-INDEX('Registru recepții'!$C$5:$C$504,MATCH(B921,'Registru recepții'!$B$5:$B$504,0))&gt;90),"Termenul de remediere depășește 90 de zile de la suspendare (HG 343/2017, art. 17). ",""))&amp;IF(F921="","Alege gravitatea. ","")&amp;IF(G921="","Scrie măsura de remediere. ","")&amp;IF(NOT(ISNUMBER(I921)),"Stabilește termenul de remediere. ","")&amp;IF(K921="Termen depășit","Termenul a trecut și defectul nu e remediat. ","")))</f>
        <v/>
      </c>
      <c r="M921" s="1" t="str">
        <f t="shared" si="29"/>
        <v/>
      </c>
    </row>
    <row r="922" spans="2:13" x14ac:dyDescent="0.2">
      <c r="B922" s="12"/>
      <c r="C922" s="13" t="str">
        <f>IF(B922="","",COUNTIF($B$5:B922,B922))</f>
        <v/>
      </c>
      <c r="D922" s="14"/>
      <c r="E922" s="14"/>
      <c r="F922" s="15"/>
      <c r="G922" s="14"/>
      <c r="H922" s="14"/>
      <c r="I922" s="16"/>
      <c r="J922" s="16"/>
      <c r="K922" s="13" t="str">
        <f t="shared" si="28"/>
        <v/>
      </c>
      <c r="L922" s="17" t="str">
        <f>IF(B922="","",TRIM(IF(ISNA(MATCH(B922,'Registru recepții'!$B$5:$B$504,0)),"PV inexistent în registru. ",IF(AND(INDEX('Registru recepții'!$D$5:$D$504,MATCH(B922,'Registru recepții'!$B$5:$B$504,0))="De suspendare a recepției",ISNUMBER(I922),I922-INDEX('Registru recepții'!$C$5:$C$504,MATCH(B922,'Registru recepții'!$B$5:$B$504,0))&gt;90),"Termenul de remediere depășește 90 de zile de la suspendare (HG 343/2017, art. 17). ",""))&amp;IF(F922="","Alege gravitatea. ","")&amp;IF(G922="","Scrie măsura de remediere. ","")&amp;IF(NOT(ISNUMBER(I922)),"Stabilește termenul de remediere. ","")&amp;IF(K922="Termen depășit","Termenul a trecut și defectul nu e remediat. ","")))</f>
        <v/>
      </c>
      <c r="M922" s="1" t="str">
        <f t="shared" si="29"/>
        <v/>
      </c>
    </row>
    <row r="923" spans="2:13" x14ac:dyDescent="0.2">
      <c r="B923" s="12"/>
      <c r="C923" s="13" t="str">
        <f>IF(B923="","",COUNTIF($B$5:B923,B923))</f>
        <v/>
      </c>
      <c r="D923" s="14"/>
      <c r="E923" s="14"/>
      <c r="F923" s="15"/>
      <c r="G923" s="14"/>
      <c r="H923" s="14"/>
      <c r="I923" s="16"/>
      <c r="J923" s="16"/>
      <c r="K923" s="13" t="str">
        <f t="shared" si="28"/>
        <v/>
      </c>
      <c r="L923" s="17" t="str">
        <f>IF(B923="","",TRIM(IF(ISNA(MATCH(B923,'Registru recepții'!$B$5:$B$504,0)),"PV inexistent în registru. ",IF(AND(INDEX('Registru recepții'!$D$5:$D$504,MATCH(B923,'Registru recepții'!$B$5:$B$504,0))="De suspendare a recepției",ISNUMBER(I923),I923-INDEX('Registru recepții'!$C$5:$C$504,MATCH(B923,'Registru recepții'!$B$5:$B$504,0))&gt;90),"Termenul de remediere depășește 90 de zile de la suspendare (HG 343/2017, art. 17). ",""))&amp;IF(F923="","Alege gravitatea. ","")&amp;IF(G923="","Scrie măsura de remediere. ","")&amp;IF(NOT(ISNUMBER(I923)),"Stabilește termenul de remediere. ","")&amp;IF(K923="Termen depășit","Termenul a trecut și defectul nu e remediat. ","")))</f>
        <v/>
      </c>
      <c r="M923" s="1" t="str">
        <f t="shared" si="29"/>
        <v/>
      </c>
    </row>
    <row r="924" spans="2:13" x14ac:dyDescent="0.2">
      <c r="B924" s="12"/>
      <c r="C924" s="13" t="str">
        <f>IF(B924="","",COUNTIF($B$5:B924,B924))</f>
        <v/>
      </c>
      <c r="D924" s="14"/>
      <c r="E924" s="14"/>
      <c r="F924" s="15"/>
      <c r="G924" s="14"/>
      <c r="H924" s="14"/>
      <c r="I924" s="16"/>
      <c r="J924" s="16"/>
      <c r="K924" s="13" t="str">
        <f t="shared" si="28"/>
        <v/>
      </c>
      <c r="L924" s="17" t="str">
        <f>IF(B924="","",TRIM(IF(ISNA(MATCH(B924,'Registru recepții'!$B$5:$B$504,0)),"PV inexistent în registru. ",IF(AND(INDEX('Registru recepții'!$D$5:$D$504,MATCH(B924,'Registru recepții'!$B$5:$B$504,0))="De suspendare a recepției",ISNUMBER(I924),I924-INDEX('Registru recepții'!$C$5:$C$504,MATCH(B924,'Registru recepții'!$B$5:$B$504,0))&gt;90),"Termenul de remediere depășește 90 de zile de la suspendare (HG 343/2017, art. 17). ",""))&amp;IF(F924="","Alege gravitatea. ","")&amp;IF(G924="","Scrie măsura de remediere. ","")&amp;IF(NOT(ISNUMBER(I924)),"Stabilește termenul de remediere. ","")&amp;IF(K924="Termen depășit","Termenul a trecut și defectul nu e remediat. ","")))</f>
        <v/>
      </c>
      <c r="M924" s="1" t="str">
        <f t="shared" si="29"/>
        <v/>
      </c>
    </row>
    <row r="925" spans="2:13" x14ac:dyDescent="0.2">
      <c r="B925" s="12"/>
      <c r="C925" s="13" t="str">
        <f>IF(B925="","",COUNTIF($B$5:B925,B925))</f>
        <v/>
      </c>
      <c r="D925" s="14"/>
      <c r="E925" s="14"/>
      <c r="F925" s="15"/>
      <c r="G925" s="14"/>
      <c r="H925" s="14"/>
      <c r="I925" s="16"/>
      <c r="J925" s="16"/>
      <c r="K925" s="13" t="str">
        <f t="shared" si="28"/>
        <v/>
      </c>
      <c r="L925" s="17" t="str">
        <f>IF(B925="","",TRIM(IF(ISNA(MATCH(B925,'Registru recepții'!$B$5:$B$504,0)),"PV inexistent în registru. ",IF(AND(INDEX('Registru recepții'!$D$5:$D$504,MATCH(B925,'Registru recepții'!$B$5:$B$504,0))="De suspendare a recepției",ISNUMBER(I925),I925-INDEX('Registru recepții'!$C$5:$C$504,MATCH(B925,'Registru recepții'!$B$5:$B$504,0))&gt;90),"Termenul de remediere depășește 90 de zile de la suspendare (HG 343/2017, art. 17). ",""))&amp;IF(F925="","Alege gravitatea. ","")&amp;IF(G925="","Scrie măsura de remediere. ","")&amp;IF(NOT(ISNUMBER(I925)),"Stabilește termenul de remediere. ","")&amp;IF(K925="Termen depășit","Termenul a trecut și defectul nu e remediat. ","")))</f>
        <v/>
      </c>
      <c r="M925" s="1" t="str">
        <f t="shared" si="29"/>
        <v/>
      </c>
    </row>
    <row r="926" spans="2:13" x14ac:dyDescent="0.2">
      <c r="B926" s="12"/>
      <c r="C926" s="13" t="str">
        <f>IF(B926="","",COUNTIF($B$5:B926,B926))</f>
        <v/>
      </c>
      <c r="D926" s="14"/>
      <c r="E926" s="14"/>
      <c r="F926" s="15"/>
      <c r="G926" s="14"/>
      <c r="H926" s="14"/>
      <c r="I926" s="16"/>
      <c r="J926" s="16"/>
      <c r="K926" s="13" t="str">
        <f t="shared" si="28"/>
        <v/>
      </c>
      <c r="L926" s="17" t="str">
        <f>IF(B926="","",TRIM(IF(ISNA(MATCH(B926,'Registru recepții'!$B$5:$B$504,0)),"PV inexistent în registru. ",IF(AND(INDEX('Registru recepții'!$D$5:$D$504,MATCH(B926,'Registru recepții'!$B$5:$B$504,0))="De suspendare a recepției",ISNUMBER(I926),I926-INDEX('Registru recepții'!$C$5:$C$504,MATCH(B926,'Registru recepții'!$B$5:$B$504,0))&gt;90),"Termenul de remediere depășește 90 de zile de la suspendare (HG 343/2017, art. 17). ",""))&amp;IF(F926="","Alege gravitatea. ","")&amp;IF(G926="","Scrie măsura de remediere. ","")&amp;IF(NOT(ISNUMBER(I926)),"Stabilește termenul de remediere. ","")&amp;IF(K926="Termen depășit","Termenul a trecut și defectul nu e remediat. ","")))</f>
        <v/>
      </c>
      <c r="M926" s="1" t="str">
        <f t="shared" si="29"/>
        <v/>
      </c>
    </row>
    <row r="927" spans="2:13" x14ac:dyDescent="0.2">
      <c r="B927" s="12"/>
      <c r="C927" s="13" t="str">
        <f>IF(B927="","",COUNTIF($B$5:B927,B927))</f>
        <v/>
      </c>
      <c r="D927" s="14"/>
      <c r="E927" s="14"/>
      <c r="F927" s="15"/>
      <c r="G927" s="14"/>
      <c r="H927" s="14"/>
      <c r="I927" s="16"/>
      <c r="J927" s="16"/>
      <c r="K927" s="13" t="str">
        <f t="shared" si="28"/>
        <v/>
      </c>
      <c r="L927" s="17" t="str">
        <f>IF(B927="","",TRIM(IF(ISNA(MATCH(B927,'Registru recepții'!$B$5:$B$504,0)),"PV inexistent în registru. ",IF(AND(INDEX('Registru recepții'!$D$5:$D$504,MATCH(B927,'Registru recepții'!$B$5:$B$504,0))="De suspendare a recepției",ISNUMBER(I927),I927-INDEX('Registru recepții'!$C$5:$C$504,MATCH(B927,'Registru recepții'!$B$5:$B$504,0))&gt;90),"Termenul de remediere depășește 90 de zile de la suspendare (HG 343/2017, art. 17). ",""))&amp;IF(F927="","Alege gravitatea. ","")&amp;IF(G927="","Scrie măsura de remediere. ","")&amp;IF(NOT(ISNUMBER(I927)),"Stabilește termenul de remediere. ","")&amp;IF(K927="Termen depășit","Termenul a trecut și defectul nu e remediat. ","")))</f>
        <v/>
      </c>
      <c r="M927" s="1" t="str">
        <f t="shared" si="29"/>
        <v/>
      </c>
    </row>
    <row r="928" spans="2:13" x14ac:dyDescent="0.2">
      <c r="B928" s="12"/>
      <c r="C928" s="13" t="str">
        <f>IF(B928="","",COUNTIF($B$5:B928,B928))</f>
        <v/>
      </c>
      <c r="D928" s="14"/>
      <c r="E928" s="14"/>
      <c r="F928" s="15"/>
      <c r="G928" s="14"/>
      <c r="H928" s="14"/>
      <c r="I928" s="16"/>
      <c r="J928" s="16"/>
      <c r="K928" s="13" t="str">
        <f t="shared" si="28"/>
        <v/>
      </c>
      <c r="L928" s="17" t="str">
        <f>IF(B928="","",TRIM(IF(ISNA(MATCH(B928,'Registru recepții'!$B$5:$B$504,0)),"PV inexistent în registru. ",IF(AND(INDEX('Registru recepții'!$D$5:$D$504,MATCH(B928,'Registru recepții'!$B$5:$B$504,0))="De suspendare a recepției",ISNUMBER(I928),I928-INDEX('Registru recepții'!$C$5:$C$504,MATCH(B928,'Registru recepții'!$B$5:$B$504,0))&gt;90),"Termenul de remediere depășește 90 de zile de la suspendare (HG 343/2017, art. 17). ",""))&amp;IF(F928="","Alege gravitatea. ","")&amp;IF(G928="","Scrie măsura de remediere. ","")&amp;IF(NOT(ISNUMBER(I928)),"Stabilește termenul de remediere. ","")&amp;IF(K928="Termen depășit","Termenul a trecut și defectul nu e remediat. ","")))</f>
        <v/>
      </c>
      <c r="M928" s="1" t="str">
        <f t="shared" si="29"/>
        <v/>
      </c>
    </row>
    <row r="929" spans="2:13" x14ac:dyDescent="0.2">
      <c r="B929" s="12"/>
      <c r="C929" s="13" t="str">
        <f>IF(B929="","",COUNTIF($B$5:B929,B929))</f>
        <v/>
      </c>
      <c r="D929" s="14"/>
      <c r="E929" s="14"/>
      <c r="F929" s="15"/>
      <c r="G929" s="14"/>
      <c r="H929" s="14"/>
      <c r="I929" s="16"/>
      <c r="J929" s="16"/>
      <c r="K929" s="13" t="str">
        <f t="shared" si="28"/>
        <v/>
      </c>
      <c r="L929" s="17" t="str">
        <f>IF(B929="","",TRIM(IF(ISNA(MATCH(B929,'Registru recepții'!$B$5:$B$504,0)),"PV inexistent în registru. ",IF(AND(INDEX('Registru recepții'!$D$5:$D$504,MATCH(B929,'Registru recepții'!$B$5:$B$504,0))="De suspendare a recepției",ISNUMBER(I929),I929-INDEX('Registru recepții'!$C$5:$C$504,MATCH(B929,'Registru recepții'!$B$5:$B$504,0))&gt;90),"Termenul de remediere depășește 90 de zile de la suspendare (HG 343/2017, art. 17). ",""))&amp;IF(F929="","Alege gravitatea. ","")&amp;IF(G929="","Scrie măsura de remediere. ","")&amp;IF(NOT(ISNUMBER(I929)),"Stabilește termenul de remediere. ","")&amp;IF(K929="Termen depășit","Termenul a trecut și defectul nu e remediat. ","")))</f>
        <v/>
      </c>
      <c r="M929" s="1" t="str">
        <f t="shared" si="29"/>
        <v/>
      </c>
    </row>
    <row r="930" spans="2:13" x14ac:dyDescent="0.2">
      <c r="B930" s="12"/>
      <c r="C930" s="13" t="str">
        <f>IF(B930="","",COUNTIF($B$5:B930,B930))</f>
        <v/>
      </c>
      <c r="D930" s="14"/>
      <c r="E930" s="14"/>
      <c r="F930" s="15"/>
      <c r="G930" s="14"/>
      <c r="H930" s="14"/>
      <c r="I930" s="16"/>
      <c r="J930" s="16"/>
      <c r="K930" s="13" t="str">
        <f t="shared" si="28"/>
        <v/>
      </c>
      <c r="L930" s="17" t="str">
        <f>IF(B930="","",TRIM(IF(ISNA(MATCH(B930,'Registru recepții'!$B$5:$B$504,0)),"PV inexistent în registru. ",IF(AND(INDEX('Registru recepții'!$D$5:$D$504,MATCH(B930,'Registru recepții'!$B$5:$B$504,0))="De suspendare a recepției",ISNUMBER(I930),I930-INDEX('Registru recepții'!$C$5:$C$504,MATCH(B930,'Registru recepții'!$B$5:$B$504,0))&gt;90),"Termenul de remediere depășește 90 de zile de la suspendare (HG 343/2017, art. 17). ",""))&amp;IF(F930="","Alege gravitatea. ","")&amp;IF(G930="","Scrie măsura de remediere. ","")&amp;IF(NOT(ISNUMBER(I930)),"Stabilește termenul de remediere. ","")&amp;IF(K930="Termen depășit","Termenul a trecut și defectul nu e remediat. ","")))</f>
        <v/>
      </c>
      <c r="M930" s="1" t="str">
        <f t="shared" si="29"/>
        <v/>
      </c>
    </row>
    <row r="931" spans="2:13" x14ac:dyDescent="0.2">
      <c r="B931" s="12"/>
      <c r="C931" s="13" t="str">
        <f>IF(B931="","",COUNTIF($B$5:B931,B931))</f>
        <v/>
      </c>
      <c r="D931" s="14"/>
      <c r="E931" s="14"/>
      <c r="F931" s="15"/>
      <c r="G931" s="14"/>
      <c r="H931" s="14"/>
      <c r="I931" s="16"/>
      <c r="J931" s="16"/>
      <c r="K931" s="13" t="str">
        <f t="shared" si="28"/>
        <v/>
      </c>
      <c r="L931" s="17" t="str">
        <f>IF(B931="","",TRIM(IF(ISNA(MATCH(B931,'Registru recepții'!$B$5:$B$504,0)),"PV inexistent în registru. ",IF(AND(INDEX('Registru recepții'!$D$5:$D$504,MATCH(B931,'Registru recepții'!$B$5:$B$504,0))="De suspendare a recepției",ISNUMBER(I931),I931-INDEX('Registru recepții'!$C$5:$C$504,MATCH(B931,'Registru recepții'!$B$5:$B$504,0))&gt;90),"Termenul de remediere depășește 90 de zile de la suspendare (HG 343/2017, art. 17). ",""))&amp;IF(F931="","Alege gravitatea. ","")&amp;IF(G931="","Scrie măsura de remediere. ","")&amp;IF(NOT(ISNUMBER(I931)),"Stabilește termenul de remediere. ","")&amp;IF(K931="Termen depășit","Termenul a trecut și defectul nu e remediat. ","")))</f>
        <v/>
      </c>
      <c r="M931" s="1" t="str">
        <f t="shared" si="29"/>
        <v/>
      </c>
    </row>
    <row r="932" spans="2:13" x14ac:dyDescent="0.2">
      <c r="B932" s="12"/>
      <c r="C932" s="13" t="str">
        <f>IF(B932="","",COUNTIF($B$5:B932,B932))</f>
        <v/>
      </c>
      <c r="D932" s="14"/>
      <c r="E932" s="14"/>
      <c r="F932" s="15"/>
      <c r="G932" s="14"/>
      <c r="H932" s="14"/>
      <c r="I932" s="16"/>
      <c r="J932" s="16"/>
      <c r="K932" s="13" t="str">
        <f t="shared" si="28"/>
        <v/>
      </c>
      <c r="L932" s="17" t="str">
        <f>IF(B932="","",TRIM(IF(ISNA(MATCH(B932,'Registru recepții'!$B$5:$B$504,0)),"PV inexistent în registru. ",IF(AND(INDEX('Registru recepții'!$D$5:$D$504,MATCH(B932,'Registru recepții'!$B$5:$B$504,0))="De suspendare a recepției",ISNUMBER(I932),I932-INDEX('Registru recepții'!$C$5:$C$504,MATCH(B932,'Registru recepții'!$B$5:$B$504,0))&gt;90),"Termenul de remediere depășește 90 de zile de la suspendare (HG 343/2017, art. 17). ",""))&amp;IF(F932="","Alege gravitatea. ","")&amp;IF(G932="","Scrie măsura de remediere. ","")&amp;IF(NOT(ISNUMBER(I932)),"Stabilește termenul de remediere. ","")&amp;IF(K932="Termen depășit","Termenul a trecut și defectul nu e remediat. ","")))</f>
        <v/>
      </c>
      <c r="M932" s="1" t="str">
        <f t="shared" si="29"/>
        <v/>
      </c>
    </row>
    <row r="933" spans="2:13" x14ac:dyDescent="0.2">
      <c r="B933" s="12"/>
      <c r="C933" s="13" t="str">
        <f>IF(B933="","",COUNTIF($B$5:B933,B933))</f>
        <v/>
      </c>
      <c r="D933" s="14"/>
      <c r="E933" s="14"/>
      <c r="F933" s="15"/>
      <c r="G933" s="14"/>
      <c r="H933" s="14"/>
      <c r="I933" s="16"/>
      <c r="J933" s="16"/>
      <c r="K933" s="13" t="str">
        <f t="shared" si="28"/>
        <v/>
      </c>
      <c r="L933" s="17" t="str">
        <f>IF(B933="","",TRIM(IF(ISNA(MATCH(B933,'Registru recepții'!$B$5:$B$504,0)),"PV inexistent în registru. ",IF(AND(INDEX('Registru recepții'!$D$5:$D$504,MATCH(B933,'Registru recepții'!$B$5:$B$504,0))="De suspendare a recepției",ISNUMBER(I933),I933-INDEX('Registru recepții'!$C$5:$C$504,MATCH(B933,'Registru recepții'!$B$5:$B$504,0))&gt;90),"Termenul de remediere depășește 90 de zile de la suspendare (HG 343/2017, art. 17). ",""))&amp;IF(F933="","Alege gravitatea. ","")&amp;IF(G933="","Scrie măsura de remediere. ","")&amp;IF(NOT(ISNUMBER(I933)),"Stabilește termenul de remediere. ","")&amp;IF(K933="Termen depășit","Termenul a trecut și defectul nu e remediat. ","")))</f>
        <v/>
      </c>
      <c r="M933" s="1" t="str">
        <f t="shared" si="29"/>
        <v/>
      </c>
    </row>
    <row r="934" spans="2:13" x14ac:dyDescent="0.2">
      <c r="B934" s="12"/>
      <c r="C934" s="13" t="str">
        <f>IF(B934="","",COUNTIF($B$5:B934,B934))</f>
        <v/>
      </c>
      <c r="D934" s="14"/>
      <c r="E934" s="14"/>
      <c r="F934" s="15"/>
      <c r="G934" s="14"/>
      <c r="H934" s="14"/>
      <c r="I934" s="16"/>
      <c r="J934" s="16"/>
      <c r="K934" s="13" t="str">
        <f t="shared" si="28"/>
        <v/>
      </c>
      <c r="L934" s="17" t="str">
        <f>IF(B934="","",TRIM(IF(ISNA(MATCH(B934,'Registru recepții'!$B$5:$B$504,0)),"PV inexistent în registru. ",IF(AND(INDEX('Registru recepții'!$D$5:$D$504,MATCH(B934,'Registru recepții'!$B$5:$B$504,0))="De suspendare a recepției",ISNUMBER(I934),I934-INDEX('Registru recepții'!$C$5:$C$504,MATCH(B934,'Registru recepții'!$B$5:$B$504,0))&gt;90),"Termenul de remediere depășește 90 de zile de la suspendare (HG 343/2017, art. 17). ",""))&amp;IF(F934="","Alege gravitatea. ","")&amp;IF(G934="","Scrie măsura de remediere. ","")&amp;IF(NOT(ISNUMBER(I934)),"Stabilește termenul de remediere. ","")&amp;IF(K934="Termen depășit","Termenul a trecut și defectul nu e remediat. ","")))</f>
        <v/>
      </c>
      <c r="M934" s="1" t="str">
        <f t="shared" si="29"/>
        <v/>
      </c>
    </row>
    <row r="935" spans="2:13" x14ac:dyDescent="0.2">
      <c r="B935" s="12"/>
      <c r="C935" s="13" t="str">
        <f>IF(B935="","",COUNTIF($B$5:B935,B935))</f>
        <v/>
      </c>
      <c r="D935" s="14"/>
      <c r="E935" s="14"/>
      <c r="F935" s="15"/>
      <c r="G935" s="14"/>
      <c r="H935" s="14"/>
      <c r="I935" s="16"/>
      <c r="J935" s="16"/>
      <c r="K935" s="13" t="str">
        <f t="shared" si="28"/>
        <v/>
      </c>
      <c r="L935" s="17" t="str">
        <f>IF(B935="","",TRIM(IF(ISNA(MATCH(B935,'Registru recepții'!$B$5:$B$504,0)),"PV inexistent în registru. ",IF(AND(INDEX('Registru recepții'!$D$5:$D$504,MATCH(B935,'Registru recepții'!$B$5:$B$504,0))="De suspendare a recepției",ISNUMBER(I935),I935-INDEX('Registru recepții'!$C$5:$C$504,MATCH(B935,'Registru recepții'!$B$5:$B$504,0))&gt;90),"Termenul de remediere depășește 90 de zile de la suspendare (HG 343/2017, art. 17). ",""))&amp;IF(F935="","Alege gravitatea. ","")&amp;IF(G935="","Scrie măsura de remediere. ","")&amp;IF(NOT(ISNUMBER(I935)),"Stabilește termenul de remediere. ","")&amp;IF(K935="Termen depășit","Termenul a trecut și defectul nu e remediat. ","")))</f>
        <v/>
      </c>
      <c r="M935" s="1" t="str">
        <f t="shared" si="29"/>
        <v/>
      </c>
    </row>
    <row r="936" spans="2:13" x14ac:dyDescent="0.2">
      <c r="B936" s="12"/>
      <c r="C936" s="13" t="str">
        <f>IF(B936="","",COUNTIF($B$5:B936,B936))</f>
        <v/>
      </c>
      <c r="D936" s="14"/>
      <c r="E936" s="14"/>
      <c r="F936" s="15"/>
      <c r="G936" s="14"/>
      <c r="H936" s="14"/>
      <c r="I936" s="16"/>
      <c r="J936" s="16"/>
      <c r="K936" s="13" t="str">
        <f t="shared" si="28"/>
        <v/>
      </c>
      <c r="L936" s="17" t="str">
        <f>IF(B936="","",TRIM(IF(ISNA(MATCH(B936,'Registru recepții'!$B$5:$B$504,0)),"PV inexistent în registru. ",IF(AND(INDEX('Registru recepții'!$D$5:$D$504,MATCH(B936,'Registru recepții'!$B$5:$B$504,0))="De suspendare a recepției",ISNUMBER(I936),I936-INDEX('Registru recepții'!$C$5:$C$504,MATCH(B936,'Registru recepții'!$B$5:$B$504,0))&gt;90),"Termenul de remediere depășește 90 de zile de la suspendare (HG 343/2017, art. 17). ",""))&amp;IF(F936="","Alege gravitatea. ","")&amp;IF(G936="","Scrie măsura de remediere. ","")&amp;IF(NOT(ISNUMBER(I936)),"Stabilește termenul de remediere. ","")&amp;IF(K936="Termen depășit","Termenul a trecut și defectul nu e remediat. ","")))</f>
        <v/>
      </c>
      <c r="M936" s="1" t="str">
        <f t="shared" si="29"/>
        <v/>
      </c>
    </row>
    <row r="937" spans="2:13" x14ac:dyDescent="0.2">
      <c r="B937" s="12"/>
      <c r="C937" s="13" t="str">
        <f>IF(B937="","",COUNTIF($B$5:B937,B937))</f>
        <v/>
      </c>
      <c r="D937" s="14"/>
      <c r="E937" s="14"/>
      <c r="F937" s="15"/>
      <c r="G937" s="14"/>
      <c r="H937" s="14"/>
      <c r="I937" s="16"/>
      <c r="J937" s="16"/>
      <c r="K937" s="13" t="str">
        <f t="shared" si="28"/>
        <v/>
      </c>
      <c r="L937" s="17" t="str">
        <f>IF(B937="","",TRIM(IF(ISNA(MATCH(B937,'Registru recepții'!$B$5:$B$504,0)),"PV inexistent în registru. ",IF(AND(INDEX('Registru recepții'!$D$5:$D$504,MATCH(B937,'Registru recepții'!$B$5:$B$504,0))="De suspendare a recepției",ISNUMBER(I937),I937-INDEX('Registru recepții'!$C$5:$C$504,MATCH(B937,'Registru recepții'!$B$5:$B$504,0))&gt;90),"Termenul de remediere depășește 90 de zile de la suspendare (HG 343/2017, art. 17). ",""))&amp;IF(F937="","Alege gravitatea. ","")&amp;IF(G937="","Scrie măsura de remediere. ","")&amp;IF(NOT(ISNUMBER(I937)),"Stabilește termenul de remediere. ","")&amp;IF(K937="Termen depășit","Termenul a trecut și defectul nu e remediat. ","")))</f>
        <v/>
      </c>
      <c r="M937" s="1" t="str">
        <f t="shared" si="29"/>
        <v/>
      </c>
    </row>
    <row r="938" spans="2:13" x14ac:dyDescent="0.2">
      <c r="B938" s="12"/>
      <c r="C938" s="13" t="str">
        <f>IF(B938="","",COUNTIF($B$5:B938,B938))</f>
        <v/>
      </c>
      <c r="D938" s="14"/>
      <c r="E938" s="14"/>
      <c r="F938" s="15"/>
      <c r="G938" s="14"/>
      <c r="H938" s="14"/>
      <c r="I938" s="16"/>
      <c r="J938" s="16"/>
      <c r="K938" s="13" t="str">
        <f t="shared" si="28"/>
        <v/>
      </c>
      <c r="L938" s="17" t="str">
        <f>IF(B938="","",TRIM(IF(ISNA(MATCH(B938,'Registru recepții'!$B$5:$B$504,0)),"PV inexistent în registru. ",IF(AND(INDEX('Registru recepții'!$D$5:$D$504,MATCH(B938,'Registru recepții'!$B$5:$B$504,0))="De suspendare a recepției",ISNUMBER(I938),I938-INDEX('Registru recepții'!$C$5:$C$504,MATCH(B938,'Registru recepții'!$B$5:$B$504,0))&gt;90),"Termenul de remediere depășește 90 de zile de la suspendare (HG 343/2017, art. 17). ",""))&amp;IF(F938="","Alege gravitatea. ","")&amp;IF(G938="","Scrie măsura de remediere. ","")&amp;IF(NOT(ISNUMBER(I938)),"Stabilește termenul de remediere. ","")&amp;IF(K938="Termen depășit","Termenul a trecut și defectul nu e remediat. ","")))</f>
        <v/>
      </c>
      <c r="M938" s="1" t="str">
        <f t="shared" si="29"/>
        <v/>
      </c>
    </row>
    <row r="939" spans="2:13" x14ac:dyDescent="0.2">
      <c r="B939" s="12"/>
      <c r="C939" s="13" t="str">
        <f>IF(B939="","",COUNTIF($B$5:B939,B939))</f>
        <v/>
      </c>
      <c r="D939" s="14"/>
      <c r="E939" s="14"/>
      <c r="F939" s="15"/>
      <c r="G939" s="14"/>
      <c r="H939" s="14"/>
      <c r="I939" s="16"/>
      <c r="J939" s="16"/>
      <c r="K939" s="13" t="str">
        <f t="shared" si="28"/>
        <v/>
      </c>
      <c r="L939" s="17" t="str">
        <f>IF(B939="","",TRIM(IF(ISNA(MATCH(B939,'Registru recepții'!$B$5:$B$504,0)),"PV inexistent în registru. ",IF(AND(INDEX('Registru recepții'!$D$5:$D$504,MATCH(B939,'Registru recepții'!$B$5:$B$504,0))="De suspendare a recepției",ISNUMBER(I939),I939-INDEX('Registru recepții'!$C$5:$C$504,MATCH(B939,'Registru recepții'!$B$5:$B$504,0))&gt;90),"Termenul de remediere depășește 90 de zile de la suspendare (HG 343/2017, art. 17). ",""))&amp;IF(F939="","Alege gravitatea. ","")&amp;IF(G939="","Scrie măsura de remediere. ","")&amp;IF(NOT(ISNUMBER(I939)),"Stabilește termenul de remediere. ","")&amp;IF(K939="Termen depășit","Termenul a trecut și defectul nu e remediat. ","")))</f>
        <v/>
      </c>
      <c r="M939" s="1" t="str">
        <f t="shared" si="29"/>
        <v/>
      </c>
    </row>
    <row r="940" spans="2:13" x14ac:dyDescent="0.2">
      <c r="B940" s="12"/>
      <c r="C940" s="13" t="str">
        <f>IF(B940="","",COUNTIF($B$5:B940,B940))</f>
        <v/>
      </c>
      <c r="D940" s="14"/>
      <c r="E940" s="14"/>
      <c r="F940" s="15"/>
      <c r="G940" s="14"/>
      <c r="H940" s="14"/>
      <c r="I940" s="16"/>
      <c r="J940" s="16"/>
      <c r="K940" s="13" t="str">
        <f t="shared" si="28"/>
        <v/>
      </c>
      <c r="L940" s="17" t="str">
        <f>IF(B940="","",TRIM(IF(ISNA(MATCH(B940,'Registru recepții'!$B$5:$B$504,0)),"PV inexistent în registru. ",IF(AND(INDEX('Registru recepții'!$D$5:$D$504,MATCH(B940,'Registru recepții'!$B$5:$B$504,0))="De suspendare a recepției",ISNUMBER(I940),I940-INDEX('Registru recepții'!$C$5:$C$504,MATCH(B940,'Registru recepții'!$B$5:$B$504,0))&gt;90),"Termenul de remediere depășește 90 de zile de la suspendare (HG 343/2017, art. 17). ",""))&amp;IF(F940="","Alege gravitatea. ","")&amp;IF(G940="","Scrie măsura de remediere. ","")&amp;IF(NOT(ISNUMBER(I940)),"Stabilește termenul de remediere. ","")&amp;IF(K940="Termen depășit","Termenul a trecut și defectul nu e remediat. ","")))</f>
        <v/>
      </c>
      <c r="M940" s="1" t="str">
        <f t="shared" si="29"/>
        <v/>
      </c>
    </row>
    <row r="941" spans="2:13" x14ac:dyDescent="0.2">
      <c r="B941" s="12"/>
      <c r="C941" s="13" t="str">
        <f>IF(B941="","",COUNTIF($B$5:B941,B941))</f>
        <v/>
      </c>
      <c r="D941" s="14"/>
      <c r="E941" s="14"/>
      <c r="F941" s="15"/>
      <c r="G941" s="14"/>
      <c r="H941" s="14"/>
      <c r="I941" s="16"/>
      <c r="J941" s="16"/>
      <c r="K941" s="13" t="str">
        <f t="shared" si="28"/>
        <v/>
      </c>
      <c r="L941" s="17" t="str">
        <f>IF(B941="","",TRIM(IF(ISNA(MATCH(B941,'Registru recepții'!$B$5:$B$504,0)),"PV inexistent în registru. ",IF(AND(INDEX('Registru recepții'!$D$5:$D$504,MATCH(B941,'Registru recepții'!$B$5:$B$504,0))="De suspendare a recepției",ISNUMBER(I941),I941-INDEX('Registru recepții'!$C$5:$C$504,MATCH(B941,'Registru recepții'!$B$5:$B$504,0))&gt;90),"Termenul de remediere depășește 90 de zile de la suspendare (HG 343/2017, art. 17). ",""))&amp;IF(F941="","Alege gravitatea. ","")&amp;IF(G941="","Scrie măsura de remediere. ","")&amp;IF(NOT(ISNUMBER(I941)),"Stabilește termenul de remediere. ","")&amp;IF(K941="Termen depășit","Termenul a trecut și defectul nu e remediat. ","")))</f>
        <v/>
      </c>
      <c r="M941" s="1" t="str">
        <f t="shared" si="29"/>
        <v/>
      </c>
    </row>
    <row r="942" spans="2:13" x14ac:dyDescent="0.2">
      <c r="B942" s="12"/>
      <c r="C942" s="13" t="str">
        <f>IF(B942="","",COUNTIF($B$5:B942,B942))</f>
        <v/>
      </c>
      <c r="D942" s="14"/>
      <c r="E942" s="14"/>
      <c r="F942" s="15"/>
      <c r="G942" s="14"/>
      <c r="H942" s="14"/>
      <c r="I942" s="16"/>
      <c r="J942" s="16"/>
      <c r="K942" s="13" t="str">
        <f t="shared" si="28"/>
        <v/>
      </c>
      <c r="L942" s="17" t="str">
        <f>IF(B942="","",TRIM(IF(ISNA(MATCH(B942,'Registru recepții'!$B$5:$B$504,0)),"PV inexistent în registru. ",IF(AND(INDEX('Registru recepții'!$D$5:$D$504,MATCH(B942,'Registru recepții'!$B$5:$B$504,0))="De suspendare a recepției",ISNUMBER(I942),I942-INDEX('Registru recepții'!$C$5:$C$504,MATCH(B942,'Registru recepții'!$B$5:$B$504,0))&gt;90),"Termenul de remediere depășește 90 de zile de la suspendare (HG 343/2017, art. 17). ",""))&amp;IF(F942="","Alege gravitatea. ","")&amp;IF(G942="","Scrie măsura de remediere. ","")&amp;IF(NOT(ISNUMBER(I942)),"Stabilește termenul de remediere. ","")&amp;IF(K942="Termen depășit","Termenul a trecut și defectul nu e remediat. ","")))</f>
        <v/>
      </c>
      <c r="M942" s="1" t="str">
        <f t="shared" si="29"/>
        <v/>
      </c>
    </row>
    <row r="943" spans="2:13" x14ac:dyDescent="0.2">
      <c r="B943" s="12"/>
      <c r="C943" s="13" t="str">
        <f>IF(B943="","",COUNTIF($B$5:B943,B943))</f>
        <v/>
      </c>
      <c r="D943" s="14"/>
      <c r="E943" s="14"/>
      <c r="F943" s="15"/>
      <c r="G943" s="14"/>
      <c r="H943" s="14"/>
      <c r="I943" s="16"/>
      <c r="J943" s="16"/>
      <c r="K943" s="13" t="str">
        <f t="shared" si="28"/>
        <v/>
      </c>
      <c r="L943" s="17" t="str">
        <f>IF(B943="","",TRIM(IF(ISNA(MATCH(B943,'Registru recepții'!$B$5:$B$504,0)),"PV inexistent în registru. ",IF(AND(INDEX('Registru recepții'!$D$5:$D$504,MATCH(B943,'Registru recepții'!$B$5:$B$504,0))="De suspendare a recepției",ISNUMBER(I943),I943-INDEX('Registru recepții'!$C$5:$C$504,MATCH(B943,'Registru recepții'!$B$5:$B$504,0))&gt;90),"Termenul de remediere depășește 90 de zile de la suspendare (HG 343/2017, art. 17). ",""))&amp;IF(F943="","Alege gravitatea. ","")&amp;IF(G943="","Scrie măsura de remediere. ","")&amp;IF(NOT(ISNUMBER(I943)),"Stabilește termenul de remediere. ","")&amp;IF(K943="Termen depășit","Termenul a trecut și defectul nu e remediat. ","")))</f>
        <v/>
      </c>
      <c r="M943" s="1" t="str">
        <f t="shared" si="29"/>
        <v/>
      </c>
    </row>
    <row r="944" spans="2:13" x14ac:dyDescent="0.2">
      <c r="B944" s="12"/>
      <c r="C944" s="13" t="str">
        <f>IF(B944="","",COUNTIF($B$5:B944,B944))</f>
        <v/>
      </c>
      <c r="D944" s="14"/>
      <c r="E944" s="14"/>
      <c r="F944" s="15"/>
      <c r="G944" s="14"/>
      <c r="H944" s="14"/>
      <c r="I944" s="16"/>
      <c r="J944" s="16"/>
      <c r="K944" s="13" t="str">
        <f t="shared" si="28"/>
        <v/>
      </c>
      <c r="L944" s="17" t="str">
        <f>IF(B944="","",TRIM(IF(ISNA(MATCH(B944,'Registru recepții'!$B$5:$B$504,0)),"PV inexistent în registru. ",IF(AND(INDEX('Registru recepții'!$D$5:$D$504,MATCH(B944,'Registru recepții'!$B$5:$B$504,0))="De suspendare a recepției",ISNUMBER(I944),I944-INDEX('Registru recepții'!$C$5:$C$504,MATCH(B944,'Registru recepții'!$B$5:$B$504,0))&gt;90),"Termenul de remediere depășește 90 de zile de la suspendare (HG 343/2017, art. 17). ",""))&amp;IF(F944="","Alege gravitatea. ","")&amp;IF(G944="","Scrie măsura de remediere. ","")&amp;IF(NOT(ISNUMBER(I944)),"Stabilește termenul de remediere. ","")&amp;IF(K944="Termen depășit","Termenul a trecut și defectul nu e remediat. ","")))</f>
        <v/>
      </c>
      <c r="M944" s="1" t="str">
        <f t="shared" si="29"/>
        <v/>
      </c>
    </row>
    <row r="945" spans="2:13" x14ac:dyDescent="0.2">
      <c r="B945" s="12"/>
      <c r="C945" s="13" t="str">
        <f>IF(B945="","",COUNTIF($B$5:B945,B945))</f>
        <v/>
      </c>
      <c r="D945" s="14"/>
      <c r="E945" s="14"/>
      <c r="F945" s="15"/>
      <c r="G945" s="14"/>
      <c r="H945" s="14"/>
      <c r="I945" s="16"/>
      <c r="J945" s="16"/>
      <c r="K945" s="13" t="str">
        <f t="shared" si="28"/>
        <v/>
      </c>
      <c r="L945" s="17" t="str">
        <f>IF(B945="","",TRIM(IF(ISNA(MATCH(B945,'Registru recepții'!$B$5:$B$504,0)),"PV inexistent în registru. ",IF(AND(INDEX('Registru recepții'!$D$5:$D$504,MATCH(B945,'Registru recepții'!$B$5:$B$504,0))="De suspendare a recepției",ISNUMBER(I945),I945-INDEX('Registru recepții'!$C$5:$C$504,MATCH(B945,'Registru recepții'!$B$5:$B$504,0))&gt;90),"Termenul de remediere depășește 90 de zile de la suspendare (HG 343/2017, art. 17). ",""))&amp;IF(F945="","Alege gravitatea. ","")&amp;IF(G945="","Scrie măsura de remediere. ","")&amp;IF(NOT(ISNUMBER(I945)),"Stabilește termenul de remediere. ","")&amp;IF(K945="Termen depășit","Termenul a trecut și defectul nu e remediat. ","")))</f>
        <v/>
      </c>
      <c r="M945" s="1" t="str">
        <f t="shared" si="29"/>
        <v/>
      </c>
    </row>
    <row r="946" spans="2:13" x14ac:dyDescent="0.2">
      <c r="B946" s="12"/>
      <c r="C946" s="13" t="str">
        <f>IF(B946="","",COUNTIF($B$5:B946,B946))</f>
        <v/>
      </c>
      <c r="D946" s="14"/>
      <c r="E946" s="14"/>
      <c r="F946" s="15"/>
      <c r="G946" s="14"/>
      <c r="H946" s="14"/>
      <c r="I946" s="16"/>
      <c r="J946" s="16"/>
      <c r="K946" s="13" t="str">
        <f t="shared" si="28"/>
        <v/>
      </c>
      <c r="L946" s="17" t="str">
        <f>IF(B946="","",TRIM(IF(ISNA(MATCH(B946,'Registru recepții'!$B$5:$B$504,0)),"PV inexistent în registru. ",IF(AND(INDEX('Registru recepții'!$D$5:$D$504,MATCH(B946,'Registru recepții'!$B$5:$B$504,0))="De suspendare a recepției",ISNUMBER(I946),I946-INDEX('Registru recepții'!$C$5:$C$504,MATCH(B946,'Registru recepții'!$B$5:$B$504,0))&gt;90),"Termenul de remediere depășește 90 de zile de la suspendare (HG 343/2017, art. 17). ",""))&amp;IF(F946="","Alege gravitatea. ","")&amp;IF(G946="","Scrie măsura de remediere. ","")&amp;IF(NOT(ISNUMBER(I946)),"Stabilește termenul de remediere. ","")&amp;IF(K946="Termen depășit","Termenul a trecut și defectul nu e remediat. ","")))</f>
        <v/>
      </c>
      <c r="M946" s="1" t="str">
        <f t="shared" si="29"/>
        <v/>
      </c>
    </row>
    <row r="947" spans="2:13" x14ac:dyDescent="0.2">
      <c r="B947" s="12"/>
      <c r="C947" s="13" t="str">
        <f>IF(B947="","",COUNTIF($B$5:B947,B947))</f>
        <v/>
      </c>
      <c r="D947" s="14"/>
      <c r="E947" s="14"/>
      <c r="F947" s="15"/>
      <c r="G947" s="14"/>
      <c r="H947" s="14"/>
      <c r="I947" s="16"/>
      <c r="J947" s="16"/>
      <c r="K947" s="13" t="str">
        <f t="shared" si="28"/>
        <v/>
      </c>
      <c r="L947" s="17" t="str">
        <f>IF(B947="","",TRIM(IF(ISNA(MATCH(B947,'Registru recepții'!$B$5:$B$504,0)),"PV inexistent în registru. ",IF(AND(INDEX('Registru recepții'!$D$5:$D$504,MATCH(B947,'Registru recepții'!$B$5:$B$504,0))="De suspendare a recepției",ISNUMBER(I947),I947-INDEX('Registru recepții'!$C$5:$C$504,MATCH(B947,'Registru recepții'!$B$5:$B$504,0))&gt;90),"Termenul de remediere depășește 90 de zile de la suspendare (HG 343/2017, art. 17). ",""))&amp;IF(F947="","Alege gravitatea. ","")&amp;IF(G947="","Scrie măsura de remediere. ","")&amp;IF(NOT(ISNUMBER(I947)),"Stabilește termenul de remediere. ","")&amp;IF(K947="Termen depășit","Termenul a trecut și defectul nu e remediat. ","")))</f>
        <v/>
      </c>
      <c r="M947" s="1" t="str">
        <f t="shared" si="29"/>
        <v/>
      </c>
    </row>
    <row r="948" spans="2:13" x14ac:dyDescent="0.2">
      <c r="B948" s="12"/>
      <c r="C948" s="13" t="str">
        <f>IF(B948="","",COUNTIF($B$5:B948,B948))</f>
        <v/>
      </c>
      <c r="D948" s="14"/>
      <c r="E948" s="14"/>
      <c r="F948" s="15"/>
      <c r="G948" s="14"/>
      <c r="H948" s="14"/>
      <c r="I948" s="16"/>
      <c r="J948" s="16"/>
      <c r="K948" s="13" t="str">
        <f t="shared" si="28"/>
        <v/>
      </c>
      <c r="L948" s="17" t="str">
        <f>IF(B948="","",TRIM(IF(ISNA(MATCH(B948,'Registru recepții'!$B$5:$B$504,0)),"PV inexistent în registru. ",IF(AND(INDEX('Registru recepții'!$D$5:$D$504,MATCH(B948,'Registru recepții'!$B$5:$B$504,0))="De suspendare a recepției",ISNUMBER(I948),I948-INDEX('Registru recepții'!$C$5:$C$504,MATCH(B948,'Registru recepții'!$B$5:$B$504,0))&gt;90),"Termenul de remediere depășește 90 de zile de la suspendare (HG 343/2017, art. 17). ",""))&amp;IF(F948="","Alege gravitatea. ","")&amp;IF(G948="","Scrie măsura de remediere. ","")&amp;IF(NOT(ISNUMBER(I948)),"Stabilește termenul de remediere. ","")&amp;IF(K948="Termen depășit","Termenul a trecut și defectul nu e remediat. ","")))</f>
        <v/>
      </c>
      <c r="M948" s="1" t="str">
        <f t="shared" si="29"/>
        <v/>
      </c>
    </row>
    <row r="949" spans="2:13" x14ac:dyDescent="0.2">
      <c r="B949" s="12"/>
      <c r="C949" s="13" t="str">
        <f>IF(B949="","",COUNTIF($B$5:B949,B949))</f>
        <v/>
      </c>
      <c r="D949" s="14"/>
      <c r="E949" s="14"/>
      <c r="F949" s="15"/>
      <c r="G949" s="14"/>
      <c r="H949" s="14"/>
      <c r="I949" s="16"/>
      <c r="J949" s="16"/>
      <c r="K949" s="13" t="str">
        <f t="shared" si="28"/>
        <v/>
      </c>
      <c r="L949" s="17" t="str">
        <f>IF(B949="","",TRIM(IF(ISNA(MATCH(B949,'Registru recepții'!$B$5:$B$504,0)),"PV inexistent în registru. ",IF(AND(INDEX('Registru recepții'!$D$5:$D$504,MATCH(B949,'Registru recepții'!$B$5:$B$504,0))="De suspendare a recepției",ISNUMBER(I949),I949-INDEX('Registru recepții'!$C$5:$C$504,MATCH(B949,'Registru recepții'!$B$5:$B$504,0))&gt;90),"Termenul de remediere depășește 90 de zile de la suspendare (HG 343/2017, art. 17). ",""))&amp;IF(F949="","Alege gravitatea. ","")&amp;IF(G949="","Scrie măsura de remediere. ","")&amp;IF(NOT(ISNUMBER(I949)),"Stabilește termenul de remediere. ","")&amp;IF(K949="Termen depășit","Termenul a trecut și defectul nu e remediat. ","")))</f>
        <v/>
      </c>
      <c r="M949" s="1" t="str">
        <f t="shared" si="29"/>
        <v/>
      </c>
    </row>
    <row r="950" spans="2:13" x14ac:dyDescent="0.2">
      <c r="B950" s="12"/>
      <c r="C950" s="13" t="str">
        <f>IF(B950="","",COUNTIF($B$5:B950,B950))</f>
        <v/>
      </c>
      <c r="D950" s="14"/>
      <c r="E950" s="14"/>
      <c r="F950" s="15"/>
      <c r="G950" s="14"/>
      <c r="H950" s="14"/>
      <c r="I950" s="16"/>
      <c r="J950" s="16"/>
      <c r="K950" s="13" t="str">
        <f t="shared" si="28"/>
        <v/>
      </c>
      <c r="L950" s="17" t="str">
        <f>IF(B950="","",TRIM(IF(ISNA(MATCH(B950,'Registru recepții'!$B$5:$B$504,0)),"PV inexistent în registru. ",IF(AND(INDEX('Registru recepții'!$D$5:$D$504,MATCH(B950,'Registru recepții'!$B$5:$B$504,0))="De suspendare a recepției",ISNUMBER(I950),I950-INDEX('Registru recepții'!$C$5:$C$504,MATCH(B950,'Registru recepții'!$B$5:$B$504,0))&gt;90),"Termenul de remediere depășește 90 de zile de la suspendare (HG 343/2017, art. 17). ",""))&amp;IF(F950="","Alege gravitatea. ","")&amp;IF(G950="","Scrie măsura de remediere. ","")&amp;IF(NOT(ISNUMBER(I950)),"Stabilește termenul de remediere. ","")&amp;IF(K950="Termen depășit","Termenul a trecut și defectul nu e remediat. ","")))</f>
        <v/>
      </c>
      <c r="M950" s="1" t="str">
        <f t="shared" si="29"/>
        <v/>
      </c>
    </row>
    <row r="951" spans="2:13" x14ac:dyDescent="0.2">
      <c r="B951" s="12"/>
      <c r="C951" s="13" t="str">
        <f>IF(B951="","",COUNTIF($B$5:B951,B951))</f>
        <v/>
      </c>
      <c r="D951" s="14"/>
      <c r="E951" s="14"/>
      <c r="F951" s="15"/>
      <c r="G951" s="14"/>
      <c r="H951" s="14"/>
      <c r="I951" s="16"/>
      <c r="J951" s="16"/>
      <c r="K951" s="13" t="str">
        <f t="shared" si="28"/>
        <v/>
      </c>
      <c r="L951" s="17" t="str">
        <f>IF(B951="","",TRIM(IF(ISNA(MATCH(B951,'Registru recepții'!$B$5:$B$504,0)),"PV inexistent în registru. ",IF(AND(INDEX('Registru recepții'!$D$5:$D$504,MATCH(B951,'Registru recepții'!$B$5:$B$504,0))="De suspendare a recepției",ISNUMBER(I951),I951-INDEX('Registru recepții'!$C$5:$C$504,MATCH(B951,'Registru recepții'!$B$5:$B$504,0))&gt;90),"Termenul de remediere depășește 90 de zile de la suspendare (HG 343/2017, art. 17). ",""))&amp;IF(F951="","Alege gravitatea. ","")&amp;IF(G951="","Scrie măsura de remediere. ","")&amp;IF(NOT(ISNUMBER(I951)),"Stabilește termenul de remediere. ","")&amp;IF(K951="Termen depășit","Termenul a trecut și defectul nu e remediat. ","")))</f>
        <v/>
      </c>
      <c r="M951" s="1" t="str">
        <f t="shared" si="29"/>
        <v/>
      </c>
    </row>
    <row r="952" spans="2:13" x14ac:dyDescent="0.2">
      <c r="B952" s="12"/>
      <c r="C952" s="13" t="str">
        <f>IF(B952="","",COUNTIF($B$5:B952,B952))</f>
        <v/>
      </c>
      <c r="D952" s="14"/>
      <c r="E952" s="14"/>
      <c r="F952" s="15"/>
      <c r="G952" s="14"/>
      <c r="H952" s="14"/>
      <c r="I952" s="16"/>
      <c r="J952" s="16"/>
      <c r="K952" s="13" t="str">
        <f t="shared" si="28"/>
        <v/>
      </c>
      <c r="L952" s="17" t="str">
        <f>IF(B952="","",TRIM(IF(ISNA(MATCH(B952,'Registru recepții'!$B$5:$B$504,0)),"PV inexistent în registru. ",IF(AND(INDEX('Registru recepții'!$D$5:$D$504,MATCH(B952,'Registru recepții'!$B$5:$B$504,0))="De suspendare a recepției",ISNUMBER(I952),I952-INDEX('Registru recepții'!$C$5:$C$504,MATCH(B952,'Registru recepții'!$B$5:$B$504,0))&gt;90),"Termenul de remediere depășește 90 de zile de la suspendare (HG 343/2017, art. 17). ",""))&amp;IF(F952="","Alege gravitatea. ","")&amp;IF(G952="","Scrie măsura de remediere. ","")&amp;IF(NOT(ISNUMBER(I952)),"Stabilește termenul de remediere. ","")&amp;IF(K952="Termen depășit","Termenul a trecut și defectul nu e remediat. ","")))</f>
        <v/>
      </c>
      <c r="M952" s="1" t="str">
        <f t="shared" si="29"/>
        <v/>
      </c>
    </row>
    <row r="953" spans="2:13" x14ac:dyDescent="0.2">
      <c r="B953" s="12"/>
      <c r="C953" s="13" t="str">
        <f>IF(B953="","",COUNTIF($B$5:B953,B953))</f>
        <v/>
      </c>
      <c r="D953" s="14"/>
      <c r="E953" s="14"/>
      <c r="F953" s="15"/>
      <c r="G953" s="14"/>
      <c r="H953" s="14"/>
      <c r="I953" s="16"/>
      <c r="J953" s="16"/>
      <c r="K953" s="13" t="str">
        <f t="shared" si="28"/>
        <v/>
      </c>
      <c r="L953" s="17" t="str">
        <f>IF(B953="","",TRIM(IF(ISNA(MATCH(B953,'Registru recepții'!$B$5:$B$504,0)),"PV inexistent în registru. ",IF(AND(INDEX('Registru recepții'!$D$5:$D$504,MATCH(B953,'Registru recepții'!$B$5:$B$504,0))="De suspendare a recepției",ISNUMBER(I953),I953-INDEX('Registru recepții'!$C$5:$C$504,MATCH(B953,'Registru recepții'!$B$5:$B$504,0))&gt;90),"Termenul de remediere depășește 90 de zile de la suspendare (HG 343/2017, art. 17). ",""))&amp;IF(F953="","Alege gravitatea. ","")&amp;IF(G953="","Scrie măsura de remediere. ","")&amp;IF(NOT(ISNUMBER(I953)),"Stabilește termenul de remediere. ","")&amp;IF(K953="Termen depășit","Termenul a trecut și defectul nu e remediat. ","")))</f>
        <v/>
      </c>
      <c r="M953" s="1" t="str">
        <f t="shared" si="29"/>
        <v/>
      </c>
    </row>
    <row r="954" spans="2:13" x14ac:dyDescent="0.2">
      <c r="B954" s="12"/>
      <c r="C954" s="13" t="str">
        <f>IF(B954="","",COUNTIF($B$5:B954,B954))</f>
        <v/>
      </c>
      <c r="D954" s="14"/>
      <c r="E954" s="14"/>
      <c r="F954" s="15"/>
      <c r="G954" s="14"/>
      <c r="H954" s="14"/>
      <c r="I954" s="16"/>
      <c r="J954" s="16"/>
      <c r="K954" s="13" t="str">
        <f t="shared" si="28"/>
        <v/>
      </c>
      <c r="L954" s="17" t="str">
        <f>IF(B954="","",TRIM(IF(ISNA(MATCH(B954,'Registru recepții'!$B$5:$B$504,0)),"PV inexistent în registru. ",IF(AND(INDEX('Registru recepții'!$D$5:$D$504,MATCH(B954,'Registru recepții'!$B$5:$B$504,0))="De suspendare a recepției",ISNUMBER(I954),I954-INDEX('Registru recepții'!$C$5:$C$504,MATCH(B954,'Registru recepții'!$B$5:$B$504,0))&gt;90),"Termenul de remediere depășește 90 de zile de la suspendare (HG 343/2017, art. 17). ",""))&amp;IF(F954="","Alege gravitatea. ","")&amp;IF(G954="","Scrie măsura de remediere. ","")&amp;IF(NOT(ISNUMBER(I954)),"Stabilește termenul de remediere. ","")&amp;IF(K954="Termen depășit","Termenul a trecut și defectul nu e remediat. ","")))</f>
        <v/>
      </c>
      <c r="M954" s="1" t="str">
        <f t="shared" si="29"/>
        <v/>
      </c>
    </row>
    <row r="955" spans="2:13" x14ac:dyDescent="0.2">
      <c r="B955" s="12"/>
      <c r="C955" s="13" t="str">
        <f>IF(B955="","",COUNTIF($B$5:B955,B955))</f>
        <v/>
      </c>
      <c r="D955" s="14"/>
      <c r="E955" s="14"/>
      <c r="F955" s="15"/>
      <c r="G955" s="14"/>
      <c r="H955" s="14"/>
      <c r="I955" s="16"/>
      <c r="J955" s="16"/>
      <c r="K955" s="13" t="str">
        <f t="shared" si="28"/>
        <v/>
      </c>
      <c r="L955" s="17" t="str">
        <f>IF(B955="","",TRIM(IF(ISNA(MATCH(B955,'Registru recepții'!$B$5:$B$504,0)),"PV inexistent în registru. ",IF(AND(INDEX('Registru recepții'!$D$5:$D$504,MATCH(B955,'Registru recepții'!$B$5:$B$504,0))="De suspendare a recepției",ISNUMBER(I955),I955-INDEX('Registru recepții'!$C$5:$C$504,MATCH(B955,'Registru recepții'!$B$5:$B$504,0))&gt;90),"Termenul de remediere depășește 90 de zile de la suspendare (HG 343/2017, art. 17). ",""))&amp;IF(F955="","Alege gravitatea. ","")&amp;IF(G955="","Scrie măsura de remediere. ","")&amp;IF(NOT(ISNUMBER(I955)),"Stabilește termenul de remediere. ","")&amp;IF(K955="Termen depășit","Termenul a trecut și defectul nu e remediat. ","")))</f>
        <v/>
      </c>
      <c r="M955" s="1" t="str">
        <f t="shared" si="29"/>
        <v/>
      </c>
    </row>
    <row r="956" spans="2:13" x14ac:dyDescent="0.2">
      <c r="B956" s="12"/>
      <c r="C956" s="13" t="str">
        <f>IF(B956="","",COUNTIF($B$5:B956,B956))</f>
        <v/>
      </c>
      <c r="D956" s="14"/>
      <c r="E956" s="14"/>
      <c r="F956" s="15"/>
      <c r="G956" s="14"/>
      <c r="H956" s="14"/>
      <c r="I956" s="16"/>
      <c r="J956" s="16"/>
      <c r="K956" s="13" t="str">
        <f t="shared" si="28"/>
        <v/>
      </c>
      <c r="L956" s="17" t="str">
        <f>IF(B956="","",TRIM(IF(ISNA(MATCH(B956,'Registru recepții'!$B$5:$B$504,0)),"PV inexistent în registru. ",IF(AND(INDEX('Registru recepții'!$D$5:$D$504,MATCH(B956,'Registru recepții'!$B$5:$B$504,0))="De suspendare a recepției",ISNUMBER(I956),I956-INDEX('Registru recepții'!$C$5:$C$504,MATCH(B956,'Registru recepții'!$B$5:$B$504,0))&gt;90),"Termenul de remediere depășește 90 de zile de la suspendare (HG 343/2017, art. 17). ",""))&amp;IF(F956="","Alege gravitatea. ","")&amp;IF(G956="","Scrie măsura de remediere. ","")&amp;IF(NOT(ISNUMBER(I956)),"Stabilește termenul de remediere. ","")&amp;IF(K956="Termen depășit","Termenul a trecut și defectul nu e remediat. ","")))</f>
        <v/>
      </c>
      <c r="M956" s="1" t="str">
        <f t="shared" si="29"/>
        <v/>
      </c>
    </row>
    <row r="957" spans="2:13" x14ac:dyDescent="0.2">
      <c r="B957" s="12"/>
      <c r="C957" s="13" t="str">
        <f>IF(B957="","",COUNTIF($B$5:B957,B957))</f>
        <v/>
      </c>
      <c r="D957" s="14"/>
      <c r="E957" s="14"/>
      <c r="F957" s="15"/>
      <c r="G957" s="14"/>
      <c r="H957" s="14"/>
      <c r="I957" s="16"/>
      <c r="J957" s="16"/>
      <c r="K957" s="13" t="str">
        <f t="shared" si="28"/>
        <v/>
      </c>
      <c r="L957" s="17" t="str">
        <f>IF(B957="","",TRIM(IF(ISNA(MATCH(B957,'Registru recepții'!$B$5:$B$504,0)),"PV inexistent în registru. ",IF(AND(INDEX('Registru recepții'!$D$5:$D$504,MATCH(B957,'Registru recepții'!$B$5:$B$504,0))="De suspendare a recepției",ISNUMBER(I957),I957-INDEX('Registru recepții'!$C$5:$C$504,MATCH(B957,'Registru recepții'!$B$5:$B$504,0))&gt;90),"Termenul de remediere depășește 90 de zile de la suspendare (HG 343/2017, art. 17). ",""))&amp;IF(F957="","Alege gravitatea. ","")&amp;IF(G957="","Scrie măsura de remediere. ","")&amp;IF(NOT(ISNUMBER(I957)),"Stabilește termenul de remediere. ","")&amp;IF(K957="Termen depășit","Termenul a trecut și defectul nu e remediat. ","")))</f>
        <v/>
      </c>
      <c r="M957" s="1" t="str">
        <f t="shared" si="29"/>
        <v/>
      </c>
    </row>
    <row r="958" spans="2:13" x14ac:dyDescent="0.2">
      <c r="B958" s="12"/>
      <c r="C958" s="13" t="str">
        <f>IF(B958="","",COUNTIF($B$5:B958,B958))</f>
        <v/>
      </c>
      <c r="D958" s="14"/>
      <c r="E958" s="14"/>
      <c r="F958" s="15"/>
      <c r="G958" s="14"/>
      <c r="H958" s="14"/>
      <c r="I958" s="16"/>
      <c r="J958" s="16"/>
      <c r="K958" s="13" t="str">
        <f t="shared" si="28"/>
        <v/>
      </c>
      <c r="L958" s="17" t="str">
        <f>IF(B958="","",TRIM(IF(ISNA(MATCH(B958,'Registru recepții'!$B$5:$B$504,0)),"PV inexistent în registru. ",IF(AND(INDEX('Registru recepții'!$D$5:$D$504,MATCH(B958,'Registru recepții'!$B$5:$B$504,0))="De suspendare a recepției",ISNUMBER(I958),I958-INDEX('Registru recepții'!$C$5:$C$504,MATCH(B958,'Registru recepții'!$B$5:$B$504,0))&gt;90),"Termenul de remediere depășește 90 de zile de la suspendare (HG 343/2017, art. 17). ",""))&amp;IF(F958="","Alege gravitatea. ","")&amp;IF(G958="","Scrie măsura de remediere. ","")&amp;IF(NOT(ISNUMBER(I958)),"Stabilește termenul de remediere. ","")&amp;IF(K958="Termen depășit","Termenul a trecut și defectul nu e remediat. ","")))</f>
        <v/>
      </c>
      <c r="M958" s="1" t="str">
        <f t="shared" si="29"/>
        <v/>
      </c>
    </row>
    <row r="959" spans="2:13" x14ac:dyDescent="0.2">
      <c r="B959" s="12"/>
      <c r="C959" s="13" t="str">
        <f>IF(B959="","",COUNTIF($B$5:B959,B959))</f>
        <v/>
      </c>
      <c r="D959" s="14"/>
      <c r="E959" s="14"/>
      <c r="F959" s="15"/>
      <c r="G959" s="14"/>
      <c r="H959" s="14"/>
      <c r="I959" s="16"/>
      <c r="J959" s="16"/>
      <c r="K959" s="13" t="str">
        <f t="shared" si="28"/>
        <v/>
      </c>
      <c r="L959" s="17" t="str">
        <f>IF(B959="","",TRIM(IF(ISNA(MATCH(B959,'Registru recepții'!$B$5:$B$504,0)),"PV inexistent în registru. ",IF(AND(INDEX('Registru recepții'!$D$5:$D$504,MATCH(B959,'Registru recepții'!$B$5:$B$504,0))="De suspendare a recepției",ISNUMBER(I959),I959-INDEX('Registru recepții'!$C$5:$C$504,MATCH(B959,'Registru recepții'!$B$5:$B$504,0))&gt;90),"Termenul de remediere depășește 90 de zile de la suspendare (HG 343/2017, art. 17). ",""))&amp;IF(F959="","Alege gravitatea. ","")&amp;IF(G959="","Scrie măsura de remediere. ","")&amp;IF(NOT(ISNUMBER(I959)),"Stabilește termenul de remediere. ","")&amp;IF(K959="Termen depășit","Termenul a trecut și defectul nu e remediat. ","")))</f>
        <v/>
      </c>
      <c r="M959" s="1" t="str">
        <f t="shared" si="29"/>
        <v/>
      </c>
    </row>
    <row r="960" spans="2:13" x14ac:dyDescent="0.2">
      <c r="B960" s="12"/>
      <c r="C960" s="13" t="str">
        <f>IF(B960="","",COUNTIF($B$5:B960,B960))</f>
        <v/>
      </c>
      <c r="D960" s="14"/>
      <c r="E960" s="14"/>
      <c r="F960" s="15"/>
      <c r="G960" s="14"/>
      <c r="H960" s="14"/>
      <c r="I960" s="16"/>
      <c r="J960" s="16"/>
      <c r="K960" s="13" t="str">
        <f t="shared" si="28"/>
        <v/>
      </c>
      <c r="L960" s="17" t="str">
        <f>IF(B960="","",TRIM(IF(ISNA(MATCH(B960,'Registru recepții'!$B$5:$B$504,0)),"PV inexistent în registru. ",IF(AND(INDEX('Registru recepții'!$D$5:$D$504,MATCH(B960,'Registru recepții'!$B$5:$B$504,0))="De suspendare a recepției",ISNUMBER(I960),I960-INDEX('Registru recepții'!$C$5:$C$504,MATCH(B960,'Registru recepții'!$B$5:$B$504,0))&gt;90),"Termenul de remediere depășește 90 de zile de la suspendare (HG 343/2017, art. 17). ",""))&amp;IF(F960="","Alege gravitatea. ","")&amp;IF(G960="","Scrie măsura de remediere. ","")&amp;IF(NOT(ISNUMBER(I960)),"Stabilește termenul de remediere. ","")&amp;IF(K960="Termen depășit","Termenul a trecut și defectul nu e remediat. ","")))</f>
        <v/>
      </c>
      <c r="M960" s="1" t="str">
        <f t="shared" si="29"/>
        <v/>
      </c>
    </row>
    <row r="961" spans="2:13" x14ac:dyDescent="0.2">
      <c r="B961" s="12"/>
      <c r="C961" s="13" t="str">
        <f>IF(B961="","",COUNTIF($B$5:B961,B961))</f>
        <v/>
      </c>
      <c r="D961" s="14"/>
      <c r="E961" s="14"/>
      <c r="F961" s="15"/>
      <c r="G961" s="14"/>
      <c r="H961" s="14"/>
      <c r="I961" s="16"/>
      <c r="J961" s="16"/>
      <c r="K961" s="13" t="str">
        <f t="shared" si="28"/>
        <v/>
      </c>
      <c r="L961" s="17" t="str">
        <f>IF(B961="","",TRIM(IF(ISNA(MATCH(B961,'Registru recepții'!$B$5:$B$504,0)),"PV inexistent în registru. ",IF(AND(INDEX('Registru recepții'!$D$5:$D$504,MATCH(B961,'Registru recepții'!$B$5:$B$504,0))="De suspendare a recepției",ISNUMBER(I961),I961-INDEX('Registru recepții'!$C$5:$C$504,MATCH(B961,'Registru recepții'!$B$5:$B$504,0))&gt;90),"Termenul de remediere depășește 90 de zile de la suspendare (HG 343/2017, art. 17). ",""))&amp;IF(F961="","Alege gravitatea. ","")&amp;IF(G961="","Scrie măsura de remediere. ","")&amp;IF(NOT(ISNUMBER(I961)),"Stabilește termenul de remediere. ","")&amp;IF(K961="Termen depășit","Termenul a trecut și defectul nu e remediat. ","")))</f>
        <v/>
      </c>
      <c r="M961" s="1" t="str">
        <f t="shared" si="29"/>
        <v/>
      </c>
    </row>
    <row r="962" spans="2:13" x14ac:dyDescent="0.2">
      <c r="B962" s="12"/>
      <c r="C962" s="13" t="str">
        <f>IF(B962="","",COUNTIF($B$5:B962,B962))</f>
        <v/>
      </c>
      <c r="D962" s="14"/>
      <c r="E962" s="14"/>
      <c r="F962" s="15"/>
      <c r="G962" s="14"/>
      <c r="H962" s="14"/>
      <c r="I962" s="16"/>
      <c r="J962" s="16"/>
      <c r="K962" s="13" t="str">
        <f t="shared" si="28"/>
        <v/>
      </c>
      <c r="L962" s="17" t="str">
        <f>IF(B962="","",TRIM(IF(ISNA(MATCH(B962,'Registru recepții'!$B$5:$B$504,0)),"PV inexistent în registru. ",IF(AND(INDEX('Registru recepții'!$D$5:$D$504,MATCH(B962,'Registru recepții'!$B$5:$B$504,0))="De suspendare a recepției",ISNUMBER(I962),I962-INDEX('Registru recepții'!$C$5:$C$504,MATCH(B962,'Registru recepții'!$B$5:$B$504,0))&gt;90),"Termenul de remediere depășește 90 de zile de la suspendare (HG 343/2017, art. 17). ",""))&amp;IF(F962="","Alege gravitatea. ","")&amp;IF(G962="","Scrie măsura de remediere. ","")&amp;IF(NOT(ISNUMBER(I962)),"Stabilește termenul de remediere. ","")&amp;IF(K962="Termen depășit","Termenul a trecut și defectul nu e remediat. ","")))</f>
        <v/>
      </c>
      <c r="M962" s="1" t="str">
        <f t="shared" si="29"/>
        <v/>
      </c>
    </row>
    <row r="963" spans="2:13" x14ac:dyDescent="0.2">
      <c r="B963" s="12"/>
      <c r="C963" s="13" t="str">
        <f>IF(B963="","",COUNTIF($B$5:B963,B963))</f>
        <v/>
      </c>
      <c r="D963" s="14"/>
      <c r="E963" s="14"/>
      <c r="F963" s="15"/>
      <c r="G963" s="14"/>
      <c r="H963" s="14"/>
      <c r="I963" s="16"/>
      <c r="J963" s="16"/>
      <c r="K963" s="13" t="str">
        <f t="shared" si="28"/>
        <v/>
      </c>
      <c r="L963" s="17" t="str">
        <f>IF(B963="","",TRIM(IF(ISNA(MATCH(B963,'Registru recepții'!$B$5:$B$504,0)),"PV inexistent în registru. ",IF(AND(INDEX('Registru recepții'!$D$5:$D$504,MATCH(B963,'Registru recepții'!$B$5:$B$504,0))="De suspendare a recepției",ISNUMBER(I963),I963-INDEX('Registru recepții'!$C$5:$C$504,MATCH(B963,'Registru recepții'!$B$5:$B$504,0))&gt;90),"Termenul de remediere depășește 90 de zile de la suspendare (HG 343/2017, art. 17). ",""))&amp;IF(F963="","Alege gravitatea. ","")&amp;IF(G963="","Scrie măsura de remediere. ","")&amp;IF(NOT(ISNUMBER(I963)),"Stabilește termenul de remediere. ","")&amp;IF(K963="Termen depășit","Termenul a trecut și defectul nu e remediat. ","")))</f>
        <v/>
      </c>
      <c r="M963" s="1" t="str">
        <f t="shared" si="29"/>
        <v/>
      </c>
    </row>
    <row r="964" spans="2:13" x14ac:dyDescent="0.2">
      <c r="B964" s="12"/>
      <c r="C964" s="13" t="str">
        <f>IF(B964="","",COUNTIF($B$5:B964,B964))</f>
        <v/>
      </c>
      <c r="D964" s="14"/>
      <c r="E964" s="14"/>
      <c r="F964" s="15"/>
      <c r="G964" s="14"/>
      <c r="H964" s="14"/>
      <c r="I964" s="16"/>
      <c r="J964" s="16"/>
      <c r="K964" s="13" t="str">
        <f t="shared" si="28"/>
        <v/>
      </c>
      <c r="L964" s="17" t="str">
        <f>IF(B964="","",TRIM(IF(ISNA(MATCH(B964,'Registru recepții'!$B$5:$B$504,0)),"PV inexistent în registru. ",IF(AND(INDEX('Registru recepții'!$D$5:$D$504,MATCH(B964,'Registru recepții'!$B$5:$B$504,0))="De suspendare a recepției",ISNUMBER(I964),I964-INDEX('Registru recepții'!$C$5:$C$504,MATCH(B964,'Registru recepții'!$B$5:$B$504,0))&gt;90),"Termenul de remediere depășește 90 de zile de la suspendare (HG 343/2017, art. 17). ",""))&amp;IF(F964="","Alege gravitatea. ","")&amp;IF(G964="","Scrie măsura de remediere. ","")&amp;IF(NOT(ISNUMBER(I964)),"Stabilește termenul de remediere. ","")&amp;IF(K964="Termen depășit","Termenul a trecut și defectul nu e remediat. ","")))</f>
        <v/>
      </c>
      <c r="M964" s="1" t="str">
        <f t="shared" si="29"/>
        <v/>
      </c>
    </row>
    <row r="965" spans="2:13" x14ac:dyDescent="0.2">
      <c r="B965" s="12"/>
      <c r="C965" s="13" t="str">
        <f>IF(B965="","",COUNTIF($B$5:B965,B965))</f>
        <v/>
      </c>
      <c r="D965" s="14"/>
      <c r="E965" s="14"/>
      <c r="F965" s="15"/>
      <c r="G965" s="14"/>
      <c r="H965" s="14"/>
      <c r="I965" s="16"/>
      <c r="J965" s="16"/>
      <c r="K965" s="13" t="str">
        <f t="shared" ref="K965:K1028" si="30">IF(B965="","",IF(ISNUMBER(J965),"Remediat",IF(AND(ISNUMBER(I965),Azi&gt;I965),"Termen depășit","Deschis")))</f>
        <v/>
      </c>
      <c r="L965" s="17" t="str">
        <f>IF(B965="","",TRIM(IF(ISNA(MATCH(B965,'Registru recepții'!$B$5:$B$504,0)),"PV inexistent în registru. ",IF(AND(INDEX('Registru recepții'!$D$5:$D$504,MATCH(B965,'Registru recepții'!$B$5:$B$504,0))="De suspendare a recepției",ISNUMBER(I965),I965-INDEX('Registru recepții'!$C$5:$C$504,MATCH(B965,'Registru recepții'!$B$5:$B$504,0))&gt;90),"Termenul de remediere depășește 90 de zile de la suspendare (HG 343/2017, art. 17). ",""))&amp;IF(F965="","Alege gravitatea. ","")&amp;IF(G965="","Scrie măsura de remediere. ","")&amp;IF(NOT(ISNUMBER(I965)),"Stabilește termenul de remediere. ","")&amp;IF(K965="Termen depășit","Termenul a trecut și defectul nu e remediat. ","")))</f>
        <v/>
      </c>
      <c r="M965" s="1" t="str">
        <f t="shared" ref="M965:M1004" si="31">IF(B965="","",B965&amp;"|"&amp;C965)</f>
        <v/>
      </c>
    </row>
    <row r="966" spans="2:13" x14ac:dyDescent="0.2">
      <c r="B966" s="12"/>
      <c r="C966" s="13" t="str">
        <f>IF(B966="","",COUNTIF($B$5:B966,B966))</f>
        <v/>
      </c>
      <c r="D966" s="14"/>
      <c r="E966" s="14"/>
      <c r="F966" s="15"/>
      <c r="G966" s="14"/>
      <c r="H966" s="14"/>
      <c r="I966" s="16"/>
      <c r="J966" s="16"/>
      <c r="K966" s="13" t="str">
        <f t="shared" si="30"/>
        <v/>
      </c>
      <c r="L966" s="17" t="str">
        <f>IF(B966="","",TRIM(IF(ISNA(MATCH(B966,'Registru recepții'!$B$5:$B$504,0)),"PV inexistent în registru. ",IF(AND(INDEX('Registru recepții'!$D$5:$D$504,MATCH(B966,'Registru recepții'!$B$5:$B$504,0))="De suspendare a recepției",ISNUMBER(I966),I966-INDEX('Registru recepții'!$C$5:$C$504,MATCH(B966,'Registru recepții'!$B$5:$B$504,0))&gt;90),"Termenul de remediere depășește 90 de zile de la suspendare (HG 343/2017, art. 17). ",""))&amp;IF(F966="","Alege gravitatea. ","")&amp;IF(G966="","Scrie măsura de remediere. ","")&amp;IF(NOT(ISNUMBER(I966)),"Stabilește termenul de remediere. ","")&amp;IF(K966="Termen depășit","Termenul a trecut și defectul nu e remediat. ","")))</f>
        <v/>
      </c>
      <c r="M966" s="1" t="str">
        <f t="shared" si="31"/>
        <v/>
      </c>
    </row>
    <row r="967" spans="2:13" x14ac:dyDescent="0.2">
      <c r="B967" s="12"/>
      <c r="C967" s="13" t="str">
        <f>IF(B967="","",COUNTIF($B$5:B967,B967))</f>
        <v/>
      </c>
      <c r="D967" s="14"/>
      <c r="E967" s="14"/>
      <c r="F967" s="15"/>
      <c r="G967" s="14"/>
      <c r="H967" s="14"/>
      <c r="I967" s="16"/>
      <c r="J967" s="16"/>
      <c r="K967" s="13" t="str">
        <f t="shared" si="30"/>
        <v/>
      </c>
      <c r="L967" s="17" t="str">
        <f>IF(B967="","",TRIM(IF(ISNA(MATCH(B967,'Registru recepții'!$B$5:$B$504,0)),"PV inexistent în registru. ",IF(AND(INDEX('Registru recepții'!$D$5:$D$504,MATCH(B967,'Registru recepții'!$B$5:$B$504,0))="De suspendare a recepției",ISNUMBER(I967),I967-INDEX('Registru recepții'!$C$5:$C$504,MATCH(B967,'Registru recepții'!$B$5:$B$504,0))&gt;90),"Termenul de remediere depășește 90 de zile de la suspendare (HG 343/2017, art. 17). ",""))&amp;IF(F967="","Alege gravitatea. ","")&amp;IF(G967="","Scrie măsura de remediere. ","")&amp;IF(NOT(ISNUMBER(I967)),"Stabilește termenul de remediere. ","")&amp;IF(K967="Termen depășit","Termenul a trecut și defectul nu e remediat. ","")))</f>
        <v/>
      </c>
      <c r="M967" s="1" t="str">
        <f t="shared" si="31"/>
        <v/>
      </c>
    </row>
    <row r="968" spans="2:13" x14ac:dyDescent="0.2">
      <c r="B968" s="12"/>
      <c r="C968" s="13" t="str">
        <f>IF(B968="","",COUNTIF($B$5:B968,B968))</f>
        <v/>
      </c>
      <c r="D968" s="14"/>
      <c r="E968" s="14"/>
      <c r="F968" s="15"/>
      <c r="G968" s="14"/>
      <c r="H968" s="14"/>
      <c r="I968" s="16"/>
      <c r="J968" s="16"/>
      <c r="K968" s="13" t="str">
        <f t="shared" si="30"/>
        <v/>
      </c>
      <c r="L968" s="17" t="str">
        <f>IF(B968="","",TRIM(IF(ISNA(MATCH(B968,'Registru recepții'!$B$5:$B$504,0)),"PV inexistent în registru. ",IF(AND(INDEX('Registru recepții'!$D$5:$D$504,MATCH(B968,'Registru recepții'!$B$5:$B$504,0))="De suspendare a recepției",ISNUMBER(I968),I968-INDEX('Registru recepții'!$C$5:$C$504,MATCH(B968,'Registru recepții'!$B$5:$B$504,0))&gt;90),"Termenul de remediere depășește 90 de zile de la suspendare (HG 343/2017, art. 17). ",""))&amp;IF(F968="","Alege gravitatea. ","")&amp;IF(G968="","Scrie măsura de remediere. ","")&amp;IF(NOT(ISNUMBER(I968)),"Stabilește termenul de remediere. ","")&amp;IF(K968="Termen depășit","Termenul a trecut și defectul nu e remediat. ","")))</f>
        <v/>
      </c>
      <c r="M968" s="1" t="str">
        <f t="shared" si="31"/>
        <v/>
      </c>
    </row>
    <row r="969" spans="2:13" x14ac:dyDescent="0.2">
      <c r="B969" s="12"/>
      <c r="C969" s="13" t="str">
        <f>IF(B969="","",COUNTIF($B$5:B969,B969))</f>
        <v/>
      </c>
      <c r="D969" s="14"/>
      <c r="E969" s="14"/>
      <c r="F969" s="15"/>
      <c r="G969" s="14"/>
      <c r="H969" s="14"/>
      <c r="I969" s="16"/>
      <c r="J969" s="16"/>
      <c r="K969" s="13" t="str">
        <f t="shared" si="30"/>
        <v/>
      </c>
      <c r="L969" s="17" t="str">
        <f>IF(B969="","",TRIM(IF(ISNA(MATCH(B969,'Registru recepții'!$B$5:$B$504,0)),"PV inexistent în registru. ",IF(AND(INDEX('Registru recepții'!$D$5:$D$504,MATCH(B969,'Registru recepții'!$B$5:$B$504,0))="De suspendare a recepției",ISNUMBER(I969),I969-INDEX('Registru recepții'!$C$5:$C$504,MATCH(B969,'Registru recepții'!$B$5:$B$504,0))&gt;90),"Termenul de remediere depășește 90 de zile de la suspendare (HG 343/2017, art. 17). ",""))&amp;IF(F969="","Alege gravitatea. ","")&amp;IF(G969="","Scrie măsura de remediere. ","")&amp;IF(NOT(ISNUMBER(I969)),"Stabilește termenul de remediere. ","")&amp;IF(K969="Termen depășit","Termenul a trecut și defectul nu e remediat. ","")))</f>
        <v/>
      </c>
      <c r="M969" s="1" t="str">
        <f t="shared" si="31"/>
        <v/>
      </c>
    </row>
    <row r="970" spans="2:13" x14ac:dyDescent="0.2">
      <c r="B970" s="12"/>
      <c r="C970" s="13" t="str">
        <f>IF(B970="","",COUNTIF($B$5:B970,B970))</f>
        <v/>
      </c>
      <c r="D970" s="14"/>
      <c r="E970" s="14"/>
      <c r="F970" s="15"/>
      <c r="G970" s="14"/>
      <c r="H970" s="14"/>
      <c r="I970" s="16"/>
      <c r="J970" s="16"/>
      <c r="K970" s="13" t="str">
        <f t="shared" si="30"/>
        <v/>
      </c>
      <c r="L970" s="17" t="str">
        <f>IF(B970="","",TRIM(IF(ISNA(MATCH(B970,'Registru recepții'!$B$5:$B$504,0)),"PV inexistent în registru. ",IF(AND(INDEX('Registru recepții'!$D$5:$D$504,MATCH(B970,'Registru recepții'!$B$5:$B$504,0))="De suspendare a recepției",ISNUMBER(I970),I970-INDEX('Registru recepții'!$C$5:$C$504,MATCH(B970,'Registru recepții'!$B$5:$B$504,0))&gt;90),"Termenul de remediere depășește 90 de zile de la suspendare (HG 343/2017, art. 17). ",""))&amp;IF(F970="","Alege gravitatea. ","")&amp;IF(G970="","Scrie măsura de remediere. ","")&amp;IF(NOT(ISNUMBER(I970)),"Stabilește termenul de remediere. ","")&amp;IF(K970="Termen depășit","Termenul a trecut și defectul nu e remediat. ","")))</f>
        <v/>
      </c>
      <c r="M970" s="1" t="str">
        <f t="shared" si="31"/>
        <v/>
      </c>
    </row>
    <row r="971" spans="2:13" x14ac:dyDescent="0.2">
      <c r="B971" s="12"/>
      <c r="C971" s="13" t="str">
        <f>IF(B971="","",COUNTIF($B$5:B971,B971))</f>
        <v/>
      </c>
      <c r="D971" s="14"/>
      <c r="E971" s="14"/>
      <c r="F971" s="15"/>
      <c r="G971" s="14"/>
      <c r="H971" s="14"/>
      <c r="I971" s="16"/>
      <c r="J971" s="16"/>
      <c r="K971" s="13" t="str">
        <f t="shared" si="30"/>
        <v/>
      </c>
      <c r="L971" s="17" t="str">
        <f>IF(B971="","",TRIM(IF(ISNA(MATCH(B971,'Registru recepții'!$B$5:$B$504,0)),"PV inexistent în registru. ",IF(AND(INDEX('Registru recepții'!$D$5:$D$504,MATCH(B971,'Registru recepții'!$B$5:$B$504,0))="De suspendare a recepției",ISNUMBER(I971),I971-INDEX('Registru recepții'!$C$5:$C$504,MATCH(B971,'Registru recepții'!$B$5:$B$504,0))&gt;90),"Termenul de remediere depășește 90 de zile de la suspendare (HG 343/2017, art. 17). ",""))&amp;IF(F971="","Alege gravitatea. ","")&amp;IF(G971="","Scrie măsura de remediere. ","")&amp;IF(NOT(ISNUMBER(I971)),"Stabilește termenul de remediere. ","")&amp;IF(K971="Termen depășit","Termenul a trecut și defectul nu e remediat. ","")))</f>
        <v/>
      </c>
      <c r="M971" s="1" t="str">
        <f t="shared" si="31"/>
        <v/>
      </c>
    </row>
    <row r="972" spans="2:13" x14ac:dyDescent="0.2">
      <c r="B972" s="12"/>
      <c r="C972" s="13" t="str">
        <f>IF(B972="","",COUNTIF($B$5:B972,B972))</f>
        <v/>
      </c>
      <c r="D972" s="14"/>
      <c r="E972" s="14"/>
      <c r="F972" s="15"/>
      <c r="G972" s="14"/>
      <c r="H972" s="14"/>
      <c r="I972" s="16"/>
      <c r="J972" s="16"/>
      <c r="K972" s="13" t="str">
        <f t="shared" si="30"/>
        <v/>
      </c>
      <c r="L972" s="17" t="str">
        <f>IF(B972="","",TRIM(IF(ISNA(MATCH(B972,'Registru recepții'!$B$5:$B$504,0)),"PV inexistent în registru. ",IF(AND(INDEX('Registru recepții'!$D$5:$D$504,MATCH(B972,'Registru recepții'!$B$5:$B$504,0))="De suspendare a recepției",ISNUMBER(I972),I972-INDEX('Registru recepții'!$C$5:$C$504,MATCH(B972,'Registru recepții'!$B$5:$B$504,0))&gt;90),"Termenul de remediere depășește 90 de zile de la suspendare (HG 343/2017, art. 17). ",""))&amp;IF(F972="","Alege gravitatea. ","")&amp;IF(G972="","Scrie măsura de remediere. ","")&amp;IF(NOT(ISNUMBER(I972)),"Stabilește termenul de remediere. ","")&amp;IF(K972="Termen depășit","Termenul a trecut și defectul nu e remediat. ","")))</f>
        <v/>
      </c>
      <c r="M972" s="1" t="str">
        <f t="shared" si="31"/>
        <v/>
      </c>
    </row>
    <row r="973" spans="2:13" x14ac:dyDescent="0.2">
      <c r="B973" s="12"/>
      <c r="C973" s="13" t="str">
        <f>IF(B973="","",COUNTIF($B$5:B973,B973))</f>
        <v/>
      </c>
      <c r="D973" s="14"/>
      <c r="E973" s="14"/>
      <c r="F973" s="15"/>
      <c r="G973" s="14"/>
      <c r="H973" s="14"/>
      <c r="I973" s="16"/>
      <c r="J973" s="16"/>
      <c r="K973" s="13" t="str">
        <f t="shared" si="30"/>
        <v/>
      </c>
      <c r="L973" s="17" t="str">
        <f>IF(B973="","",TRIM(IF(ISNA(MATCH(B973,'Registru recepții'!$B$5:$B$504,0)),"PV inexistent în registru. ",IF(AND(INDEX('Registru recepții'!$D$5:$D$504,MATCH(B973,'Registru recepții'!$B$5:$B$504,0))="De suspendare a recepției",ISNUMBER(I973),I973-INDEX('Registru recepții'!$C$5:$C$504,MATCH(B973,'Registru recepții'!$B$5:$B$504,0))&gt;90),"Termenul de remediere depășește 90 de zile de la suspendare (HG 343/2017, art. 17). ",""))&amp;IF(F973="","Alege gravitatea. ","")&amp;IF(G973="","Scrie măsura de remediere. ","")&amp;IF(NOT(ISNUMBER(I973)),"Stabilește termenul de remediere. ","")&amp;IF(K973="Termen depășit","Termenul a trecut și defectul nu e remediat. ","")))</f>
        <v/>
      </c>
      <c r="M973" s="1" t="str">
        <f t="shared" si="31"/>
        <v/>
      </c>
    </row>
    <row r="974" spans="2:13" x14ac:dyDescent="0.2">
      <c r="B974" s="12"/>
      <c r="C974" s="13" t="str">
        <f>IF(B974="","",COUNTIF($B$5:B974,B974))</f>
        <v/>
      </c>
      <c r="D974" s="14"/>
      <c r="E974" s="14"/>
      <c r="F974" s="15"/>
      <c r="G974" s="14"/>
      <c r="H974" s="14"/>
      <c r="I974" s="16"/>
      <c r="J974" s="16"/>
      <c r="K974" s="13" t="str">
        <f t="shared" si="30"/>
        <v/>
      </c>
      <c r="L974" s="17" t="str">
        <f>IF(B974="","",TRIM(IF(ISNA(MATCH(B974,'Registru recepții'!$B$5:$B$504,0)),"PV inexistent în registru. ",IF(AND(INDEX('Registru recepții'!$D$5:$D$504,MATCH(B974,'Registru recepții'!$B$5:$B$504,0))="De suspendare a recepției",ISNUMBER(I974),I974-INDEX('Registru recepții'!$C$5:$C$504,MATCH(B974,'Registru recepții'!$B$5:$B$504,0))&gt;90),"Termenul de remediere depășește 90 de zile de la suspendare (HG 343/2017, art. 17). ",""))&amp;IF(F974="","Alege gravitatea. ","")&amp;IF(G974="","Scrie măsura de remediere. ","")&amp;IF(NOT(ISNUMBER(I974)),"Stabilește termenul de remediere. ","")&amp;IF(K974="Termen depășit","Termenul a trecut și defectul nu e remediat. ","")))</f>
        <v/>
      </c>
      <c r="M974" s="1" t="str">
        <f t="shared" si="31"/>
        <v/>
      </c>
    </row>
    <row r="975" spans="2:13" x14ac:dyDescent="0.2">
      <c r="B975" s="12"/>
      <c r="C975" s="13" t="str">
        <f>IF(B975="","",COUNTIF($B$5:B975,B975))</f>
        <v/>
      </c>
      <c r="D975" s="14"/>
      <c r="E975" s="14"/>
      <c r="F975" s="15"/>
      <c r="G975" s="14"/>
      <c r="H975" s="14"/>
      <c r="I975" s="16"/>
      <c r="J975" s="16"/>
      <c r="K975" s="13" t="str">
        <f t="shared" si="30"/>
        <v/>
      </c>
      <c r="L975" s="17" t="str">
        <f>IF(B975="","",TRIM(IF(ISNA(MATCH(B975,'Registru recepții'!$B$5:$B$504,0)),"PV inexistent în registru. ",IF(AND(INDEX('Registru recepții'!$D$5:$D$504,MATCH(B975,'Registru recepții'!$B$5:$B$504,0))="De suspendare a recepției",ISNUMBER(I975),I975-INDEX('Registru recepții'!$C$5:$C$504,MATCH(B975,'Registru recepții'!$B$5:$B$504,0))&gt;90),"Termenul de remediere depășește 90 de zile de la suspendare (HG 343/2017, art. 17). ",""))&amp;IF(F975="","Alege gravitatea. ","")&amp;IF(G975="","Scrie măsura de remediere. ","")&amp;IF(NOT(ISNUMBER(I975)),"Stabilește termenul de remediere. ","")&amp;IF(K975="Termen depășit","Termenul a trecut și defectul nu e remediat. ","")))</f>
        <v/>
      </c>
      <c r="M975" s="1" t="str">
        <f t="shared" si="31"/>
        <v/>
      </c>
    </row>
    <row r="976" spans="2:13" x14ac:dyDescent="0.2">
      <c r="B976" s="12"/>
      <c r="C976" s="13" t="str">
        <f>IF(B976="","",COUNTIF($B$5:B976,B976))</f>
        <v/>
      </c>
      <c r="D976" s="14"/>
      <c r="E976" s="14"/>
      <c r="F976" s="15"/>
      <c r="G976" s="14"/>
      <c r="H976" s="14"/>
      <c r="I976" s="16"/>
      <c r="J976" s="16"/>
      <c r="K976" s="13" t="str">
        <f t="shared" si="30"/>
        <v/>
      </c>
      <c r="L976" s="17" t="str">
        <f>IF(B976="","",TRIM(IF(ISNA(MATCH(B976,'Registru recepții'!$B$5:$B$504,0)),"PV inexistent în registru. ",IF(AND(INDEX('Registru recepții'!$D$5:$D$504,MATCH(B976,'Registru recepții'!$B$5:$B$504,0))="De suspendare a recepției",ISNUMBER(I976),I976-INDEX('Registru recepții'!$C$5:$C$504,MATCH(B976,'Registru recepții'!$B$5:$B$504,0))&gt;90),"Termenul de remediere depășește 90 de zile de la suspendare (HG 343/2017, art. 17). ",""))&amp;IF(F976="","Alege gravitatea. ","")&amp;IF(G976="","Scrie măsura de remediere. ","")&amp;IF(NOT(ISNUMBER(I976)),"Stabilește termenul de remediere. ","")&amp;IF(K976="Termen depășit","Termenul a trecut și defectul nu e remediat. ","")))</f>
        <v/>
      </c>
      <c r="M976" s="1" t="str">
        <f t="shared" si="31"/>
        <v/>
      </c>
    </row>
    <row r="977" spans="2:13" x14ac:dyDescent="0.2">
      <c r="B977" s="12"/>
      <c r="C977" s="13" t="str">
        <f>IF(B977="","",COUNTIF($B$5:B977,B977))</f>
        <v/>
      </c>
      <c r="D977" s="14"/>
      <c r="E977" s="14"/>
      <c r="F977" s="15"/>
      <c r="G977" s="14"/>
      <c r="H977" s="14"/>
      <c r="I977" s="16"/>
      <c r="J977" s="16"/>
      <c r="K977" s="13" t="str">
        <f t="shared" si="30"/>
        <v/>
      </c>
      <c r="L977" s="17" t="str">
        <f>IF(B977="","",TRIM(IF(ISNA(MATCH(B977,'Registru recepții'!$B$5:$B$504,0)),"PV inexistent în registru. ",IF(AND(INDEX('Registru recepții'!$D$5:$D$504,MATCH(B977,'Registru recepții'!$B$5:$B$504,0))="De suspendare a recepției",ISNUMBER(I977),I977-INDEX('Registru recepții'!$C$5:$C$504,MATCH(B977,'Registru recepții'!$B$5:$B$504,0))&gt;90),"Termenul de remediere depășește 90 de zile de la suspendare (HG 343/2017, art. 17). ",""))&amp;IF(F977="","Alege gravitatea. ","")&amp;IF(G977="","Scrie măsura de remediere. ","")&amp;IF(NOT(ISNUMBER(I977)),"Stabilește termenul de remediere. ","")&amp;IF(K977="Termen depășit","Termenul a trecut și defectul nu e remediat. ","")))</f>
        <v/>
      </c>
      <c r="M977" s="1" t="str">
        <f t="shared" si="31"/>
        <v/>
      </c>
    </row>
    <row r="978" spans="2:13" x14ac:dyDescent="0.2">
      <c r="B978" s="12"/>
      <c r="C978" s="13" t="str">
        <f>IF(B978="","",COUNTIF($B$5:B978,B978))</f>
        <v/>
      </c>
      <c r="D978" s="14"/>
      <c r="E978" s="14"/>
      <c r="F978" s="15"/>
      <c r="G978" s="14"/>
      <c r="H978" s="14"/>
      <c r="I978" s="16"/>
      <c r="J978" s="16"/>
      <c r="K978" s="13" t="str">
        <f t="shared" si="30"/>
        <v/>
      </c>
      <c r="L978" s="17" t="str">
        <f>IF(B978="","",TRIM(IF(ISNA(MATCH(B978,'Registru recepții'!$B$5:$B$504,0)),"PV inexistent în registru. ",IF(AND(INDEX('Registru recepții'!$D$5:$D$504,MATCH(B978,'Registru recepții'!$B$5:$B$504,0))="De suspendare a recepției",ISNUMBER(I978),I978-INDEX('Registru recepții'!$C$5:$C$504,MATCH(B978,'Registru recepții'!$B$5:$B$504,0))&gt;90),"Termenul de remediere depășește 90 de zile de la suspendare (HG 343/2017, art. 17). ",""))&amp;IF(F978="","Alege gravitatea. ","")&amp;IF(G978="","Scrie măsura de remediere. ","")&amp;IF(NOT(ISNUMBER(I978)),"Stabilește termenul de remediere. ","")&amp;IF(K978="Termen depășit","Termenul a trecut și defectul nu e remediat. ","")))</f>
        <v/>
      </c>
      <c r="M978" s="1" t="str">
        <f t="shared" si="31"/>
        <v/>
      </c>
    </row>
    <row r="979" spans="2:13" x14ac:dyDescent="0.2">
      <c r="B979" s="12"/>
      <c r="C979" s="13" t="str">
        <f>IF(B979="","",COUNTIF($B$5:B979,B979))</f>
        <v/>
      </c>
      <c r="D979" s="14"/>
      <c r="E979" s="14"/>
      <c r="F979" s="15"/>
      <c r="G979" s="14"/>
      <c r="H979" s="14"/>
      <c r="I979" s="16"/>
      <c r="J979" s="16"/>
      <c r="K979" s="13" t="str">
        <f t="shared" si="30"/>
        <v/>
      </c>
      <c r="L979" s="17" t="str">
        <f>IF(B979="","",TRIM(IF(ISNA(MATCH(B979,'Registru recepții'!$B$5:$B$504,0)),"PV inexistent în registru. ",IF(AND(INDEX('Registru recepții'!$D$5:$D$504,MATCH(B979,'Registru recepții'!$B$5:$B$504,0))="De suspendare a recepției",ISNUMBER(I979),I979-INDEX('Registru recepții'!$C$5:$C$504,MATCH(B979,'Registru recepții'!$B$5:$B$504,0))&gt;90),"Termenul de remediere depășește 90 de zile de la suspendare (HG 343/2017, art. 17). ",""))&amp;IF(F979="","Alege gravitatea. ","")&amp;IF(G979="","Scrie măsura de remediere. ","")&amp;IF(NOT(ISNUMBER(I979)),"Stabilește termenul de remediere. ","")&amp;IF(K979="Termen depășit","Termenul a trecut și defectul nu e remediat. ","")))</f>
        <v/>
      </c>
      <c r="M979" s="1" t="str">
        <f t="shared" si="31"/>
        <v/>
      </c>
    </row>
    <row r="980" spans="2:13" x14ac:dyDescent="0.2">
      <c r="B980" s="12"/>
      <c r="C980" s="13" t="str">
        <f>IF(B980="","",COUNTIF($B$5:B980,B980))</f>
        <v/>
      </c>
      <c r="D980" s="14"/>
      <c r="E980" s="14"/>
      <c r="F980" s="15"/>
      <c r="G980" s="14"/>
      <c r="H980" s="14"/>
      <c r="I980" s="16"/>
      <c r="J980" s="16"/>
      <c r="K980" s="13" t="str">
        <f t="shared" si="30"/>
        <v/>
      </c>
      <c r="L980" s="17" t="str">
        <f>IF(B980="","",TRIM(IF(ISNA(MATCH(B980,'Registru recepții'!$B$5:$B$504,0)),"PV inexistent în registru. ",IF(AND(INDEX('Registru recepții'!$D$5:$D$504,MATCH(B980,'Registru recepții'!$B$5:$B$504,0))="De suspendare a recepției",ISNUMBER(I980),I980-INDEX('Registru recepții'!$C$5:$C$504,MATCH(B980,'Registru recepții'!$B$5:$B$504,0))&gt;90),"Termenul de remediere depășește 90 de zile de la suspendare (HG 343/2017, art. 17). ",""))&amp;IF(F980="","Alege gravitatea. ","")&amp;IF(G980="","Scrie măsura de remediere. ","")&amp;IF(NOT(ISNUMBER(I980)),"Stabilește termenul de remediere. ","")&amp;IF(K980="Termen depășit","Termenul a trecut și defectul nu e remediat. ","")))</f>
        <v/>
      </c>
      <c r="M980" s="1" t="str">
        <f t="shared" si="31"/>
        <v/>
      </c>
    </row>
    <row r="981" spans="2:13" x14ac:dyDescent="0.2">
      <c r="B981" s="12"/>
      <c r="C981" s="13" t="str">
        <f>IF(B981="","",COUNTIF($B$5:B981,B981))</f>
        <v/>
      </c>
      <c r="D981" s="14"/>
      <c r="E981" s="14"/>
      <c r="F981" s="15"/>
      <c r="G981" s="14"/>
      <c r="H981" s="14"/>
      <c r="I981" s="16"/>
      <c r="J981" s="16"/>
      <c r="K981" s="13" t="str">
        <f t="shared" si="30"/>
        <v/>
      </c>
      <c r="L981" s="17" t="str">
        <f>IF(B981="","",TRIM(IF(ISNA(MATCH(B981,'Registru recepții'!$B$5:$B$504,0)),"PV inexistent în registru. ",IF(AND(INDEX('Registru recepții'!$D$5:$D$504,MATCH(B981,'Registru recepții'!$B$5:$B$504,0))="De suspendare a recepției",ISNUMBER(I981),I981-INDEX('Registru recepții'!$C$5:$C$504,MATCH(B981,'Registru recepții'!$B$5:$B$504,0))&gt;90),"Termenul de remediere depășește 90 de zile de la suspendare (HG 343/2017, art. 17). ",""))&amp;IF(F981="","Alege gravitatea. ","")&amp;IF(G981="","Scrie măsura de remediere. ","")&amp;IF(NOT(ISNUMBER(I981)),"Stabilește termenul de remediere. ","")&amp;IF(K981="Termen depășit","Termenul a trecut și defectul nu e remediat. ","")))</f>
        <v/>
      </c>
      <c r="M981" s="1" t="str">
        <f t="shared" si="31"/>
        <v/>
      </c>
    </row>
    <row r="982" spans="2:13" x14ac:dyDescent="0.2">
      <c r="B982" s="12"/>
      <c r="C982" s="13" t="str">
        <f>IF(B982="","",COUNTIF($B$5:B982,B982))</f>
        <v/>
      </c>
      <c r="D982" s="14"/>
      <c r="E982" s="14"/>
      <c r="F982" s="15"/>
      <c r="G982" s="14"/>
      <c r="H982" s="14"/>
      <c r="I982" s="16"/>
      <c r="J982" s="16"/>
      <c r="K982" s="13" t="str">
        <f t="shared" si="30"/>
        <v/>
      </c>
      <c r="L982" s="17" t="str">
        <f>IF(B982="","",TRIM(IF(ISNA(MATCH(B982,'Registru recepții'!$B$5:$B$504,0)),"PV inexistent în registru. ",IF(AND(INDEX('Registru recepții'!$D$5:$D$504,MATCH(B982,'Registru recepții'!$B$5:$B$504,0))="De suspendare a recepției",ISNUMBER(I982),I982-INDEX('Registru recepții'!$C$5:$C$504,MATCH(B982,'Registru recepții'!$B$5:$B$504,0))&gt;90),"Termenul de remediere depășește 90 de zile de la suspendare (HG 343/2017, art. 17). ",""))&amp;IF(F982="","Alege gravitatea. ","")&amp;IF(G982="","Scrie măsura de remediere. ","")&amp;IF(NOT(ISNUMBER(I982)),"Stabilește termenul de remediere. ","")&amp;IF(K982="Termen depășit","Termenul a trecut și defectul nu e remediat. ","")))</f>
        <v/>
      </c>
      <c r="M982" s="1" t="str">
        <f t="shared" si="31"/>
        <v/>
      </c>
    </row>
    <row r="983" spans="2:13" x14ac:dyDescent="0.2">
      <c r="B983" s="12"/>
      <c r="C983" s="13" t="str">
        <f>IF(B983="","",COUNTIF($B$5:B983,B983))</f>
        <v/>
      </c>
      <c r="D983" s="14"/>
      <c r="E983" s="14"/>
      <c r="F983" s="15"/>
      <c r="G983" s="14"/>
      <c r="H983" s="14"/>
      <c r="I983" s="16"/>
      <c r="J983" s="16"/>
      <c r="K983" s="13" t="str">
        <f t="shared" si="30"/>
        <v/>
      </c>
      <c r="L983" s="17" t="str">
        <f>IF(B983="","",TRIM(IF(ISNA(MATCH(B983,'Registru recepții'!$B$5:$B$504,0)),"PV inexistent în registru. ",IF(AND(INDEX('Registru recepții'!$D$5:$D$504,MATCH(B983,'Registru recepții'!$B$5:$B$504,0))="De suspendare a recepției",ISNUMBER(I983),I983-INDEX('Registru recepții'!$C$5:$C$504,MATCH(B983,'Registru recepții'!$B$5:$B$504,0))&gt;90),"Termenul de remediere depășește 90 de zile de la suspendare (HG 343/2017, art. 17). ",""))&amp;IF(F983="","Alege gravitatea. ","")&amp;IF(G983="","Scrie măsura de remediere. ","")&amp;IF(NOT(ISNUMBER(I983)),"Stabilește termenul de remediere. ","")&amp;IF(K983="Termen depășit","Termenul a trecut și defectul nu e remediat. ","")))</f>
        <v/>
      </c>
      <c r="M983" s="1" t="str">
        <f t="shared" si="31"/>
        <v/>
      </c>
    </row>
    <row r="984" spans="2:13" x14ac:dyDescent="0.2">
      <c r="B984" s="12"/>
      <c r="C984" s="13" t="str">
        <f>IF(B984="","",COUNTIF($B$5:B984,B984))</f>
        <v/>
      </c>
      <c r="D984" s="14"/>
      <c r="E984" s="14"/>
      <c r="F984" s="15"/>
      <c r="G984" s="14"/>
      <c r="H984" s="14"/>
      <c r="I984" s="16"/>
      <c r="J984" s="16"/>
      <c r="K984" s="13" t="str">
        <f t="shared" si="30"/>
        <v/>
      </c>
      <c r="L984" s="17" t="str">
        <f>IF(B984="","",TRIM(IF(ISNA(MATCH(B984,'Registru recepții'!$B$5:$B$504,0)),"PV inexistent în registru. ",IF(AND(INDEX('Registru recepții'!$D$5:$D$504,MATCH(B984,'Registru recepții'!$B$5:$B$504,0))="De suspendare a recepției",ISNUMBER(I984),I984-INDEX('Registru recepții'!$C$5:$C$504,MATCH(B984,'Registru recepții'!$B$5:$B$504,0))&gt;90),"Termenul de remediere depășește 90 de zile de la suspendare (HG 343/2017, art. 17). ",""))&amp;IF(F984="","Alege gravitatea. ","")&amp;IF(G984="","Scrie măsura de remediere. ","")&amp;IF(NOT(ISNUMBER(I984)),"Stabilește termenul de remediere. ","")&amp;IF(K984="Termen depășit","Termenul a trecut și defectul nu e remediat. ","")))</f>
        <v/>
      </c>
      <c r="M984" s="1" t="str">
        <f t="shared" si="31"/>
        <v/>
      </c>
    </row>
    <row r="985" spans="2:13" x14ac:dyDescent="0.2">
      <c r="B985" s="12"/>
      <c r="C985" s="13" t="str">
        <f>IF(B985="","",COUNTIF($B$5:B985,B985))</f>
        <v/>
      </c>
      <c r="D985" s="14"/>
      <c r="E985" s="14"/>
      <c r="F985" s="15"/>
      <c r="G985" s="14"/>
      <c r="H985" s="14"/>
      <c r="I985" s="16"/>
      <c r="J985" s="16"/>
      <c r="K985" s="13" t="str">
        <f t="shared" si="30"/>
        <v/>
      </c>
      <c r="L985" s="17" t="str">
        <f>IF(B985="","",TRIM(IF(ISNA(MATCH(B985,'Registru recepții'!$B$5:$B$504,0)),"PV inexistent în registru. ",IF(AND(INDEX('Registru recepții'!$D$5:$D$504,MATCH(B985,'Registru recepții'!$B$5:$B$504,0))="De suspendare a recepției",ISNUMBER(I985),I985-INDEX('Registru recepții'!$C$5:$C$504,MATCH(B985,'Registru recepții'!$B$5:$B$504,0))&gt;90),"Termenul de remediere depășește 90 de zile de la suspendare (HG 343/2017, art. 17). ",""))&amp;IF(F985="","Alege gravitatea. ","")&amp;IF(G985="","Scrie măsura de remediere. ","")&amp;IF(NOT(ISNUMBER(I985)),"Stabilește termenul de remediere. ","")&amp;IF(K985="Termen depășit","Termenul a trecut și defectul nu e remediat. ","")))</f>
        <v/>
      </c>
      <c r="M985" s="1" t="str">
        <f t="shared" si="31"/>
        <v/>
      </c>
    </row>
    <row r="986" spans="2:13" x14ac:dyDescent="0.2">
      <c r="B986" s="12"/>
      <c r="C986" s="13" t="str">
        <f>IF(B986="","",COUNTIF($B$5:B986,B986))</f>
        <v/>
      </c>
      <c r="D986" s="14"/>
      <c r="E986" s="14"/>
      <c r="F986" s="15"/>
      <c r="G986" s="14"/>
      <c r="H986" s="14"/>
      <c r="I986" s="16"/>
      <c r="J986" s="16"/>
      <c r="K986" s="13" t="str">
        <f t="shared" si="30"/>
        <v/>
      </c>
      <c r="L986" s="17" t="str">
        <f>IF(B986="","",TRIM(IF(ISNA(MATCH(B986,'Registru recepții'!$B$5:$B$504,0)),"PV inexistent în registru. ",IF(AND(INDEX('Registru recepții'!$D$5:$D$504,MATCH(B986,'Registru recepții'!$B$5:$B$504,0))="De suspendare a recepției",ISNUMBER(I986),I986-INDEX('Registru recepții'!$C$5:$C$504,MATCH(B986,'Registru recepții'!$B$5:$B$504,0))&gt;90),"Termenul de remediere depășește 90 de zile de la suspendare (HG 343/2017, art. 17). ",""))&amp;IF(F986="","Alege gravitatea. ","")&amp;IF(G986="","Scrie măsura de remediere. ","")&amp;IF(NOT(ISNUMBER(I986)),"Stabilește termenul de remediere. ","")&amp;IF(K986="Termen depășit","Termenul a trecut și defectul nu e remediat. ","")))</f>
        <v/>
      </c>
      <c r="M986" s="1" t="str">
        <f t="shared" si="31"/>
        <v/>
      </c>
    </row>
    <row r="987" spans="2:13" x14ac:dyDescent="0.2">
      <c r="B987" s="12"/>
      <c r="C987" s="13" t="str">
        <f>IF(B987="","",COUNTIF($B$5:B987,B987))</f>
        <v/>
      </c>
      <c r="D987" s="14"/>
      <c r="E987" s="14"/>
      <c r="F987" s="15"/>
      <c r="G987" s="14"/>
      <c r="H987" s="14"/>
      <c r="I987" s="16"/>
      <c r="J987" s="16"/>
      <c r="K987" s="13" t="str">
        <f t="shared" si="30"/>
        <v/>
      </c>
      <c r="L987" s="17" t="str">
        <f>IF(B987="","",TRIM(IF(ISNA(MATCH(B987,'Registru recepții'!$B$5:$B$504,0)),"PV inexistent în registru. ",IF(AND(INDEX('Registru recepții'!$D$5:$D$504,MATCH(B987,'Registru recepții'!$B$5:$B$504,0))="De suspendare a recepției",ISNUMBER(I987),I987-INDEX('Registru recepții'!$C$5:$C$504,MATCH(B987,'Registru recepții'!$B$5:$B$504,0))&gt;90),"Termenul de remediere depășește 90 de zile de la suspendare (HG 343/2017, art. 17). ",""))&amp;IF(F987="","Alege gravitatea. ","")&amp;IF(G987="","Scrie măsura de remediere. ","")&amp;IF(NOT(ISNUMBER(I987)),"Stabilește termenul de remediere. ","")&amp;IF(K987="Termen depășit","Termenul a trecut și defectul nu e remediat. ","")))</f>
        <v/>
      </c>
      <c r="M987" s="1" t="str">
        <f t="shared" si="31"/>
        <v/>
      </c>
    </row>
    <row r="988" spans="2:13" x14ac:dyDescent="0.2">
      <c r="B988" s="12"/>
      <c r="C988" s="13" t="str">
        <f>IF(B988="","",COUNTIF($B$5:B988,B988))</f>
        <v/>
      </c>
      <c r="D988" s="14"/>
      <c r="E988" s="14"/>
      <c r="F988" s="15"/>
      <c r="G988" s="14"/>
      <c r="H988" s="14"/>
      <c r="I988" s="16"/>
      <c r="J988" s="16"/>
      <c r="K988" s="13" t="str">
        <f t="shared" si="30"/>
        <v/>
      </c>
      <c r="L988" s="17" t="str">
        <f>IF(B988="","",TRIM(IF(ISNA(MATCH(B988,'Registru recepții'!$B$5:$B$504,0)),"PV inexistent în registru. ",IF(AND(INDEX('Registru recepții'!$D$5:$D$504,MATCH(B988,'Registru recepții'!$B$5:$B$504,0))="De suspendare a recepției",ISNUMBER(I988),I988-INDEX('Registru recepții'!$C$5:$C$504,MATCH(B988,'Registru recepții'!$B$5:$B$504,0))&gt;90),"Termenul de remediere depășește 90 de zile de la suspendare (HG 343/2017, art. 17). ",""))&amp;IF(F988="","Alege gravitatea. ","")&amp;IF(G988="","Scrie măsura de remediere. ","")&amp;IF(NOT(ISNUMBER(I988)),"Stabilește termenul de remediere. ","")&amp;IF(K988="Termen depășit","Termenul a trecut și defectul nu e remediat. ","")))</f>
        <v/>
      </c>
      <c r="M988" s="1" t="str">
        <f t="shared" si="31"/>
        <v/>
      </c>
    </row>
    <row r="989" spans="2:13" x14ac:dyDescent="0.2">
      <c r="B989" s="12"/>
      <c r="C989" s="13" t="str">
        <f>IF(B989="","",COUNTIF($B$5:B989,B989))</f>
        <v/>
      </c>
      <c r="D989" s="14"/>
      <c r="E989" s="14"/>
      <c r="F989" s="15"/>
      <c r="G989" s="14"/>
      <c r="H989" s="14"/>
      <c r="I989" s="16"/>
      <c r="J989" s="16"/>
      <c r="K989" s="13" t="str">
        <f t="shared" si="30"/>
        <v/>
      </c>
      <c r="L989" s="17" t="str">
        <f>IF(B989="","",TRIM(IF(ISNA(MATCH(B989,'Registru recepții'!$B$5:$B$504,0)),"PV inexistent în registru. ",IF(AND(INDEX('Registru recepții'!$D$5:$D$504,MATCH(B989,'Registru recepții'!$B$5:$B$504,0))="De suspendare a recepției",ISNUMBER(I989),I989-INDEX('Registru recepții'!$C$5:$C$504,MATCH(B989,'Registru recepții'!$B$5:$B$504,0))&gt;90),"Termenul de remediere depășește 90 de zile de la suspendare (HG 343/2017, art. 17). ",""))&amp;IF(F989="","Alege gravitatea. ","")&amp;IF(G989="","Scrie măsura de remediere. ","")&amp;IF(NOT(ISNUMBER(I989)),"Stabilește termenul de remediere. ","")&amp;IF(K989="Termen depășit","Termenul a trecut și defectul nu e remediat. ","")))</f>
        <v/>
      </c>
      <c r="M989" s="1" t="str">
        <f t="shared" si="31"/>
        <v/>
      </c>
    </row>
    <row r="990" spans="2:13" x14ac:dyDescent="0.2">
      <c r="B990" s="12"/>
      <c r="C990" s="13" t="str">
        <f>IF(B990="","",COUNTIF($B$5:B990,B990))</f>
        <v/>
      </c>
      <c r="D990" s="14"/>
      <c r="E990" s="14"/>
      <c r="F990" s="15"/>
      <c r="G990" s="14"/>
      <c r="H990" s="14"/>
      <c r="I990" s="16"/>
      <c r="J990" s="16"/>
      <c r="K990" s="13" t="str">
        <f t="shared" si="30"/>
        <v/>
      </c>
      <c r="L990" s="17" t="str">
        <f>IF(B990="","",TRIM(IF(ISNA(MATCH(B990,'Registru recepții'!$B$5:$B$504,0)),"PV inexistent în registru. ",IF(AND(INDEX('Registru recepții'!$D$5:$D$504,MATCH(B990,'Registru recepții'!$B$5:$B$504,0))="De suspendare a recepției",ISNUMBER(I990),I990-INDEX('Registru recepții'!$C$5:$C$504,MATCH(B990,'Registru recepții'!$B$5:$B$504,0))&gt;90),"Termenul de remediere depășește 90 de zile de la suspendare (HG 343/2017, art. 17). ",""))&amp;IF(F990="","Alege gravitatea. ","")&amp;IF(G990="","Scrie măsura de remediere. ","")&amp;IF(NOT(ISNUMBER(I990)),"Stabilește termenul de remediere. ","")&amp;IF(K990="Termen depășit","Termenul a trecut și defectul nu e remediat. ","")))</f>
        <v/>
      </c>
      <c r="M990" s="1" t="str">
        <f t="shared" si="31"/>
        <v/>
      </c>
    </row>
    <row r="991" spans="2:13" x14ac:dyDescent="0.2">
      <c r="B991" s="12"/>
      <c r="C991" s="13" t="str">
        <f>IF(B991="","",COUNTIF($B$5:B991,B991))</f>
        <v/>
      </c>
      <c r="D991" s="14"/>
      <c r="E991" s="14"/>
      <c r="F991" s="15"/>
      <c r="G991" s="14"/>
      <c r="H991" s="14"/>
      <c r="I991" s="16"/>
      <c r="J991" s="16"/>
      <c r="K991" s="13" t="str">
        <f t="shared" si="30"/>
        <v/>
      </c>
      <c r="L991" s="17" t="str">
        <f>IF(B991="","",TRIM(IF(ISNA(MATCH(B991,'Registru recepții'!$B$5:$B$504,0)),"PV inexistent în registru. ",IF(AND(INDEX('Registru recepții'!$D$5:$D$504,MATCH(B991,'Registru recepții'!$B$5:$B$504,0))="De suspendare a recepției",ISNUMBER(I991),I991-INDEX('Registru recepții'!$C$5:$C$504,MATCH(B991,'Registru recepții'!$B$5:$B$504,0))&gt;90),"Termenul de remediere depășește 90 de zile de la suspendare (HG 343/2017, art. 17). ",""))&amp;IF(F991="","Alege gravitatea. ","")&amp;IF(G991="","Scrie măsura de remediere. ","")&amp;IF(NOT(ISNUMBER(I991)),"Stabilește termenul de remediere. ","")&amp;IF(K991="Termen depășit","Termenul a trecut și defectul nu e remediat. ","")))</f>
        <v/>
      </c>
      <c r="M991" s="1" t="str">
        <f t="shared" si="31"/>
        <v/>
      </c>
    </row>
    <row r="992" spans="2:13" x14ac:dyDescent="0.2">
      <c r="B992" s="12"/>
      <c r="C992" s="13" t="str">
        <f>IF(B992="","",COUNTIF($B$5:B992,B992))</f>
        <v/>
      </c>
      <c r="D992" s="14"/>
      <c r="E992" s="14"/>
      <c r="F992" s="15"/>
      <c r="G992" s="14"/>
      <c r="H992" s="14"/>
      <c r="I992" s="16"/>
      <c r="J992" s="16"/>
      <c r="K992" s="13" t="str">
        <f t="shared" si="30"/>
        <v/>
      </c>
      <c r="L992" s="17" t="str">
        <f>IF(B992="","",TRIM(IF(ISNA(MATCH(B992,'Registru recepții'!$B$5:$B$504,0)),"PV inexistent în registru. ",IF(AND(INDEX('Registru recepții'!$D$5:$D$504,MATCH(B992,'Registru recepții'!$B$5:$B$504,0))="De suspendare a recepției",ISNUMBER(I992),I992-INDEX('Registru recepții'!$C$5:$C$504,MATCH(B992,'Registru recepții'!$B$5:$B$504,0))&gt;90),"Termenul de remediere depășește 90 de zile de la suspendare (HG 343/2017, art. 17). ",""))&amp;IF(F992="","Alege gravitatea. ","")&amp;IF(G992="","Scrie măsura de remediere. ","")&amp;IF(NOT(ISNUMBER(I992)),"Stabilește termenul de remediere. ","")&amp;IF(K992="Termen depășit","Termenul a trecut și defectul nu e remediat. ","")))</f>
        <v/>
      </c>
      <c r="M992" s="1" t="str">
        <f t="shared" si="31"/>
        <v/>
      </c>
    </row>
    <row r="993" spans="2:13" x14ac:dyDescent="0.2">
      <c r="B993" s="12"/>
      <c r="C993" s="13" t="str">
        <f>IF(B993="","",COUNTIF($B$5:B993,B993))</f>
        <v/>
      </c>
      <c r="D993" s="14"/>
      <c r="E993" s="14"/>
      <c r="F993" s="15"/>
      <c r="G993" s="14"/>
      <c r="H993" s="14"/>
      <c r="I993" s="16"/>
      <c r="J993" s="16"/>
      <c r="K993" s="13" t="str">
        <f t="shared" si="30"/>
        <v/>
      </c>
      <c r="L993" s="17" t="str">
        <f>IF(B993="","",TRIM(IF(ISNA(MATCH(B993,'Registru recepții'!$B$5:$B$504,0)),"PV inexistent în registru. ",IF(AND(INDEX('Registru recepții'!$D$5:$D$504,MATCH(B993,'Registru recepții'!$B$5:$B$504,0))="De suspendare a recepției",ISNUMBER(I993),I993-INDEX('Registru recepții'!$C$5:$C$504,MATCH(B993,'Registru recepții'!$B$5:$B$504,0))&gt;90),"Termenul de remediere depășește 90 de zile de la suspendare (HG 343/2017, art. 17). ",""))&amp;IF(F993="","Alege gravitatea. ","")&amp;IF(G993="","Scrie măsura de remediere. ","")&amp;IF(NOT(ISNUMBER(I993)),"Stabilește termenul de remediere. ","")&amp;IF(K993="Termen depășit","Termenul a trecut și defectul nu e remediat. ","")))</f>
        <v/>
      </c>
      <c r="M993" s="1" t="str">
        <f t="shared" si="31"/>
        <v/>
      </c>
    </row>
    <row r="994" spans="2:13" x14ac:dyDescent="0.2">
      <c r="B994" s="12"/>
      <c r="C994" s="13" t="str">
        <f>IF(B994="","",COUNTIF($B$5:B994,B994))</f>
        <v/>
      </c>
      <c r="D994" s="14"/>
      <c r="E994" s="14"/>
      <c r="F994" s="15"/>
      <c r="G994" s="14"/>
      <c r="H994" s="14"/>
      <c r="I994" s="16"/>
      <c r="J994" s="16"/>
      <c r="K994" s="13" t="str">
        <f t="shared" si="30"/>
        <v/>
      </c>
      <c r="L994" s="17" t="str">
        <f>IF(B994="","",TRIM(IF(ISNA(MATCH(B994,'Registru recepții'!$B$5:$B$504,0)),"PV inexistent în registru. ",IF(AND(INDEX('Registru recepții'!$D$5:$D$504,MATCH(B994,'Registru recepții'!$B$5:$B$504,0))="De suspendare a recepției",ISNUMBER(I994),I994-INDEX('Registru recepții'!$C$5:$C$504,MATCH(B994,'Registru recepții'!$B$5:$B$504,0))&gt;90),"Termenul de remediere depășește 90 de zile de la suspendare (HG 343/2017, art. 17). ",""))&amp;IF(F994="","Alege gravitatea. ","")&amp;IF(G994="","Scrie măsura de remediere. ","")&amp;IF(NOT(ISNUMBER(I994)),"Stabilește termenul de remediere. ","")&amp;IF(K994="Termen depășit","Termenul a trecut și defectul nu e remediat. ","")))</f>
        <v/>
      </c>
      <c r="M994" s="1" t="str">
        <f t="shared" si="31"/>
        <v/>
      </c>
    </row>
    <row r="995" spans="2:13" x14ac:dyDescent="0.2">
      <c r="B995" s="12"/>
      <c r="C995" s="13" t="str">
        <f>IF(B995="","",COUNTIF($B$5:B995,B995))</f>
        <v/>
      </c>
      <c r="D995" s="14"/>
      <c r="E995" s="14"/>
      <c r="F995" s="15"/>
      <c r="G995" s="14"/>
      <c r="H995" s="14"/>
      <c r="I995" s="16"/>
      <c r="J995" s="16"/>
      <c r="K995" s="13" t="str">
        <f t="shared" si="30"/>
        <v/>
      </c>
      <c r="L995" s="17" t="str">
        <f>IF(B995="","",TRIM(IF(ISNA(MATCH(B995,'Registru recepții'!$B$5:$B$504,0)),"PV inexistent în registru. ",IF(AND(INDEX('Registru recepții'!$D$5:$D$504,MATCH(B995,'Registru recepții'!$B$5:$B$504,0))="De suspendare a recepției",ISNUMBER(I995),I995-INDEX('Registru recepții'!$C$5:$C$504,MATCH(B995,'Registru recepții'!$B$5:$B$504,0))&gt;90),"Termenul de remediere depășește 90 de zile de la suspendare (HG 343/2017, art. 17). ",""))&amp;IF(F995="","Alege gravitatea. ","")&amp;IF(G995="","Scrie măsura de remediere. ","")&amp;IF(NOT(ISNUMBER(I995)),"Stabilește termenul de remediere. ","")&amp;IF(K995="Termen depășit","Termenul a trecut și defectul nu e remediat. ","")))</f>
        <v/>
      </c>
      <c r="M995" s="1" t="str">
        <f t="shared" si="31"/>
        <v/>
      </c>
    </row>
    <row r="996" spans="2:13" x14ac:dyDescent="0.2">
      <c r="B996" s="12"/>
      <c r="C996" s="13" t="str">
        <f>IF(B996="","",COUNTIF($B$5:B996,B996))</f>
        <v/>
      </c>
      <c r="D996" s="14"/>
      <c r="E996" s="14"/>
      <c r="F996" s="15"/>
      <c r="G996" s="14"/>
      <c r="H996" s="14"/>
      <c r="I996" s="16"/>
      <c r="J996" s="16"/>
      <c r="K996" s="13" t="str">
        <f t="shared" si="30"/>
        <v/>
      </c>
      <c r="L996" s="17" t="str">
        <f>IF(B996="","",TRIM(IF(ISNA(MATCH(B996,'Registru recepții'!$B$5:$B$504,0)),"PV inexistent în registru. ",IF(AND(INDEX('Registru recepții'!$D$5:$D$504,MATCH(B996,'Registru recepții'!$B$5:$B$504,0))="De suspendare a recepției",ISNUMBER(I996),I996-INDEX('Registru recepții'!$C$5:$C$504,MATCH(B996,'Registru recepții'!$B$5:$B$504,0))&gt;90),"Termenul de remediere depășește 90 de zile de la suspendare (HG 343/2017, art. 17). ",""))&amp;IF(F996="","Alege gravitatea. ","")&amp;IF(G996="","Scrie măsura de remediere. ","")&amp;IF(NOT(ISNUMBER(I996)),"Stabilește termenul de remediere. ","")&amp;IF(K996="Termen depășit","Termenul a trecut și defectul nu e remediat. ","")))</f>
        <v/>
      </c>
      <c r="M996" s="1" t="str">
        <f t="shared" si="31"/>
        <v/>
      </c>
    </row>
    <row r="997" spans="2:13" x14ac:dyDescent="0.2">
      <c r="B997" s="12"/>
      <c r="C997" s="13" t="str">
        <f>IF(B997="","",COUNTIF($B$5:B997,B997))</f>
        <v/>
      </c>
      <c r="D997" s="14"/>
      <c r="E997" s="14"/>
      <c r="F997" s="15"/>
      <c r="G997" s="14"/>
      <c r="H997" s="14"/>
      <c r="I997" s="16"/>
      <c r="J997" s="16"/>
      <c r="K997" s="13" t="str">
        <f t="shared" si="30"/>
        <v/>
      </c>
      <c r="L997" s="17" t="str">
        <f>IF(B997="","",TRIM(IF(ISNA(MATCH(B997,'Registru recepții'!$B$5:$B$504,0)),"PV inexistent în registru. ",IF(AND(INDEX('Registru recepții'!$D$5:$D$504,MATCH(B997,'Registru recepții'!$B$5:$B$504,0))="De suspendare a recepției",ISNUMBER(I997),I997-INDEX('Registru recepții'!$C$5:$C$504,MATCH(B997,'Registru recepții'!$B$5:$B$504,0))&gt;90),"Termenul de remediere depășește 90 de zile de la suspendare (HG 343/2017, art. 17). ",""))&amp;IF(F997="","Alege gravitatea. ","")&amp;IF(G997="","Scrie măsura de remediere. ","")&amp;IF(NOT(ISNUMBER(I997)),"Stabilește termenul de remediere. ","")&amp;IF(K997="Termen depășit","Termenul a trecut și defectul nu e remediat. ","")))</f>
        <v/>
      </c>
      <c r="M997" s="1" t="str">
        <f t="shared" si="31"/>
        <v/>
      </c>
    </row>
    <row r="998" spans="2:13" x14ac:dyDescent="0.2">
      <c r="B998" s="12"/>
      <c r="C998" s="13" t="str">
        <f>IF(B998="","",COUNTIF($B$5:B998,B998))</f>
        <v/>
      </c>
      <c r="D998" s="14"/>
      <c r="E998" s="14"/>
      <c r="F998" s="15"/>
      <c r="G998" s="14"/>
      <c r="H998" s="14"/>
      <c r="I998" s="16"/>
      <c r="J998" s="16"/>
      <c r="K998" s="13" t="str">
        <f t="shared" si="30"/>
        <v/>
      </c>
      <c r="L998" s="17" t="str">
        <f>IF(B998="","",TRIM(IF(ISNA(MATCH(B998,'Registru recepții'!$B$5:$B$504,0)),"PV inexistent în registru. ",IF(AND(INDEX('Registru recepții'!$D$5:$D$504,MATCH(B998,'Registru recepții'!$B$5:$B$504,0))="De suspendare a recepției",ISNUMBER(I998),I998-INDEX('Registru recepții'!$C$5:$C$504,MATCH(B998,'Registru recepții'!$B$5:$B$504,0))&gt;90),"Termenul de remediere depășește 90 de zile de la suspendare (HG 343/2017, art. 17). ",""))&amp;IF(F998="","Alege gravitatea. ","")&amp;IF(G998="","Scrie măsura de remediere. ","")&amp;IF(NOT(ISNUMBER(I998)),"Stabilește termenul de remediere. ","")&amp;IF(K998="Termen depășit","Termenul a trecut și defectul nu e remediat. ","")))</f>
        <v/>
      </c>
      <c r="M998" s="1" t="str">
        <f t="shared" si="31"/>
        <v/>
      </c>
    </row>
    <row r="999" spans="2:13" x14ac:dyDescent="0.2">
      <c r="B999" s="12"/>
      <c r="C999" s="13" t="str">
        <f>IF(B999="","",COUNTIF($B$5:B999,B999))</f>
        <v/>
      </c>
      <c r="D999" s="14"/>
      <c r="E999" s="14"/>
      <c r="F999" s="15"/>
      <c r="G999" s="14"/>
      <c r="H999" s="14"/>
      <c r="I999" s="16"/>
      <c r="J999" s="16"/>
      <c r="K999" s="13" t="str">
        <f t="shared" si="30"/>
        <v/>
      </c>
      <c r="L999" s="17" t="str">
        <f>IF(B999="","",TRIM(IF(ISNA(MATCH(B999,'Registru recepții'!$B$5:$B$504,0)),"PV inexistent în registru. ",IF(AND(INDEX('Registru recepții'!$D$5:$D$504,MATCH(B999,'Registru recepții'!$B$5:$B$504,0))="De suspendare a recepției",ISNUMBER(I999),I999-INDEX('Registru recepții'!$C$5:$C$504,MATCH(B999,'Registru recepții'!$B$5:$B$504,0))&gt;90),"Termenul de remediere depășește 90 de zile de la suspendare (HG 343/2017, art. 17). ",""))&amp;IF(F999="","Alege gravitatea. ","")&amp;IF(G999="","Scrie măsura de remediere. ","")&amp;IF(NOT(ISNUMBER(I999)),"Stabilește termenul de remediere. ","")&amp;IF(K999="Termen depășit","Termenul a trecut și defectul nu e remediat. ","")))</f>
        <v/>
      </c>
      <c r="M999" s="1" t="str">
        <f t="shared" si="31"/>
        <v/>
      </c>
    </row>
    <row r="1000" spans="2:13" x14ac:dyDescent="0.2">
      <c r="B1000" s="12"/>
      <c r="C1000" s="13" t="str">
        <f>IF(B1000="","",COUNTIF($B$5:B1000,B1000))</f>
        <v/>
      </c>
      <c r="D1000" s="14"/>
      <c r="E1000" s="14"/>
      <c r="F1000" s="15"/>
      <c r="G1000" s="14"/>
      <c r="H1000" s="14"/>
      <c r="I1000" s="16"/>
      <c r="J1000" s="16"/>
      <c r="K1000" s="13" t="str">
        <f t="shared" si="30"/>
        <v/>
      </c>
      <c r="L1000" s="17" t="str">
        <f>IF(B1000="","",TRIM(IF(ISNA(MATCH(B1000,'Registru recepții'!$B$5:$B$504,0)),"PV inexistent în registru. ",IF(AND(INDEX('Registru recepții'!$D$5:$D$504,MATCH(B1000,'Registru recepții'!$B$5:$B$504,0))="De suspendare a recepției",ISNUMBER(I1000),I1000-INDEX('Registru recepții'!$C$5:$C$504,MATCH(B1000,'Registru recepții'!$B$5:$B$504,0))&gt;90),"Termenul de remediere depășește 90 de zile de la suspendare (HG 343/2017, art. 17). ",""))&amp;IF(F1000="","Alege gravitatea. ","")&amp;IF(G1000="","Scrie măsura de remediere. ","")&amp;IF(NOT(ISNUMBER(I1000)),"Stabilește termenul de remediere. ","")&amp;IF(K1000="Termen depășit","Termenul a trecut și defectul nu e remediat. ","")))</f>
        <v/>
      </c>
      <c r="M1000" s="1" t="str">
        <f t="shared" si="31"/>
        <v/>
      </c>
    </row>
    <row r="1001" spans="2:13" x14ac:dyDescent="0.2">
      <c r="B1001" s="12"/>
      <c r="C1001" s="13" t="str">
        <f>IF(B1001="","",COUNTIF($B$5:B1001,B1001))</f>
        <v/>
      </c>
      <c r="D1001" s="14"/>
      <c r="E1001" s="14"/>
      <c r="F1001" s="15"/>
      <c r="G1001" s="14"/>
      <c r="H1001" s="14"/>
      <c r="I1001" s="16"/>
      <c r="J1001" s="16"/>
      <c r="K1001" s="13" t="str">
        <f t="shared" si="30"/>
        <v/>
      </c>
      <c r="L1001" s="17" t="str">
        <f>IF(B1001="","",TRIM(IF(ISNA(MATCH(B1001,'Registru recepții'!$B$5:$B$504,0)),"PV inexistent în registru. ",IF(AND(INDEX('Registru recepții'!$D$5:$D$504,MATCH(B1001,'Registru recepții'!$B$5:$B$504,0))="De suspendare a recepției",ISNUMBER(I1001),I1001-INDEX('Registru recepții'!$C$5:$C$504,MATCH(B1001,'Registru recepții'!$B$5:$B$504,0))&gt;90),"Termenul de remediere depășește 90 de zile de la suspendare (HG 343/2017, art. 17). ",""))&amp;IF(F1001="","Alege gravitatea. ","")&amp;IF(G1001="","Scrie măsura de remediere. ","")&amp;IF(NOT(ISNUMBER(I1001)),"Stabilește termenul de remediere. ","")&amp;IF(K1001="Termen depășit","Termenul a trecut și defectul nu e remediat. ","")))</f>
        <v/>
      </c>
      <c r="M1001" s="1" t="str">
        <f t="shared" si="31"/>
        <v/>
      </c>
    </row>
    <row r="1002" spans="2:13" x14ac:dyDescent="0.2">
      <c r="B1002" s="12"/>
      <c r="C1002" s="13" t="str">
        <f>IF(B1002="","",COUNTIF($B$5:B1002,B1002))</f>
        <v/>
      </c>
      <c r="D1002" s="14"/>
      <c r="E1002" s="14"/>
      <c r="F1002" s="15"/>
      <c r="G1002" s="14"/>
      <c r="H1002" s="14"/>
      <c r="I1002" s="16"/>
      <c r="J1002" s="16"/>
      <c r="K1002" s="13" t="str">
        <f t="shared" si="30"/>
        <v/>
      </c>
      <c r="L1002" s="17" t="str">
        <f>IF(B1002="","",TRIM(IF(ISNA(MATCH(B1002,'Registru recepții'!$B$5:$B$504,0)),"PV inexistent în registru. ",IF(AND(INDEX('Registru recepții'!$D$5:$D$504,MATCH(B1002,'Registru recepții'!$B$5:$B$504,0))="De suspendare a recepției",ISNUMBER(I1002),I1002-INDEX('Registru recepții'!$C$5:$C$504,MATCH(B1002,'Registru recepții'!$B$5:$B$504,0))&gt;90),"Termenul de remediere depășește 90 de zile de la suspendare (HG 343/2017, art. 17). ",""))&amp;IF(F1002="","Alege gravitatea. ","")&amp;IF(G1002="","Scrie măsura de remediere. ","")&amp;IF(NOT(ISNUMBER(I1002)),"Stabilește termenul de remediere. ","")&amp;IF(K1002="Termen depășit","Termenul a trecut și defectul nu e remediat. ","")))</f>
        <v/>
      </c>
      <c r="M1002" s="1" t="str">
        <f t="shared" si="31"/>
        <v/>
      </c>
    </row>
    <row r="1003" spans="2:13" x14ac:dyDescent="0.2">
      <c r="B1003" s="12"/>
      <c r="C1003" s="13" t="str">
        <f>IF(B1003="","",COUNTIF($B$5:B1003,B1003))</f>
        <v/>
      </c>
      <c r="D1003" s="14"/>
      <c r="E1003" s="14"/>
      <c r="F1003" s="15"/>
      <c r="G1003" s="14"/>
      <c r="H1003" s="14"/>
      <c r="I1003" s="16"/>
      <c r="J1003" s="16"/>
      <c r="K1003" s="13" t="str">
        <f t="shared" si="30"/>
        <v/>
      </c>
      <c r="L1003" s="17" t="str">
        <f>IF(B1003="","",TRIM(IF(ISNA(MATCH(B1003,'Registru recepții'!$B$5:$B$504,0)),"PV inexistent în registru. ",IF(AND(INDEX('Registru recepții'!$D$5:$D$504,MATCH(B1003,'Registru recepții'!$B$5:$B$504,0))="De suspendare a recepției",ISNUMBER(I1003),I1003-INDEX('Registru recepții'!$C$5:$C$504,MATCH(B1003,'Registru recepții'!$B$5:$B$504,0))&gt;90),"Termenul de remediere depășește 90 de zile de la suspendare (HG 343/2017, art. 17). ",""))&amp;IF(F1003="","Alege gravitatea. ","")&amp;IF(G1003="","Scrie măsura de remediere. ","")&amp;IF(NOT(ISNUMBER(I1003)),"Stabilește termenul de remediere. ","")&amp;IF(K1003="Termen depășit","Termenul a trecut și defectul nu e remediat. ","")))</f>
        <v/>
      </c>
      <c r="M1003" s="1" t="str">
        <f t="shared" si="31"/>
        <v/>
      </c>
    </row>
    <row r="1004" spans="2:13" x14ac:dyDescent="0.2">
      <c r="B1004" s="12"/>
      <c r="C1004" s="13" t="str">
        <f>IF(B1004="","",COUNTIF($B$5:B1004,B1004))</f>
        <v/>
      </c>
      <c r="D1004" s="14"/>
      <c r="E1004" s="14"/>
      <c r="F1004" s="15"/>
      <c r="G1004" s="14"/>
      <c r="H1004" s="14"/>
      <c r="I1004" s="16"/>
      <c r="J1004" s="16"/>
      <c r="K1004" s="13" t="str">
        <f t="shared" si="30"/>
        <v/>
      </c>
      <c r="L1004" s="17" t="str">
        <f>IF(B1004="","",TRIM(IF(ISNA(MATCH(B1004,'Registru recepții'!$B$5:$B$504,0)),"PV inexistent în registru. ",IF(AND(INDEX('Registru recepții'!$D$5:$D$504,MATCH(B1004,'Registru recepții'!$B$5:$B$504,0))="De suspendare a recepției",ISNUMBER(I1004),I1004-INDEX('Registru recepții'!$C$5:$C$504,MATCH(B1004,'Registru recepții'!$B$5:$B$504,0))&gt;90),"Termenul de remediere depășește 90 de zile de la suspendare (HG 343/2017, art. 17). ",""))&amp;IF(F1004="","Alege gravitatea. ","")&amp;IF(G1004="","Scrie măsura de remediere. ","")&amp;IF(NOT(ISNUMBER(I1004)),"Stabilește termenul de remediere. ","")&amp;IF(K1004="Termen depășit","Termenul a trecut și defectul nu e remediat. ","")))</f>
        <v/>
      </c>
      <c r="M1004" s="1" t="str">
        <f t="shared" si="31"/>
        <v/>
      </c>
    </row>
  </sheetData>
  <conditionalFormatting sqref="F5:F1004">
    <cfRule type="cellIs" dxfId="2" priority="3" stopIfTrue="1" operator="notEqual">
      <formula>"Minoră"</formula>
    </cfRule>
  </conditionalFormatting>
  <conditionalFormatting sqref="K5:K1004">
    <cfRule type="cellIs" dxfId="1" priority="1" stopIfTrue="1" operator="equal">
      <formula>"Remediat"</formula>
    </cfRule>
    <cfRule type="cellIs" dxfId="0" priority="2" stopIfTrue="1" operator="equal">
      <formula>"Termen depășit"</formula>
    </cfRule>
  </conditionalFormatting>
  <dataValidations count="1">
    <dataValidation type="list" allowBlank="1" showInputMessage="1" showErrorMessage="1" sqref="F5:F1004" xr:uid="{AFB724E1-CC3D-482E-A589-8438C6C2E9BE}">
      <formula1>ListaGrav</formula1>
    </dataValidation>
  </dataValidations>
  <pageMargins left="0.7" right="0.7" top="0.75" bottom="0.75" header="0.3" footer="0.3"/>
  <ignoredErrors>
    <ignoredError sqref="B5:B2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E66F6-FC49-4C23-B589-CCC1F112F7FB}">
  <dimension ref="B1:G1004"/>
  <sheetViews>
    <sheetView showGridLines="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2.7109375" style="1" customWidth="1"/>
    <col min="2" max="2" width="8.7109375" style="1" customWidth="1"/>
    <col min="3" max="3" width="24.7109375" style="1" customWidth="1"/>
    <col min="4" max="4" width="30.7109375" style="1" customWidth="1"/>
    <col min="5" max="5" width="44.7109375" style="1" customWidth="1"/>
    <col min="6" max="6" width="30.7109375" style="1" customWidth="1"/>
    <col min="7" max="7" width="0" style="1" hidden="1" customWidth="1"/>
    <col min="8" max="16384" width="11.42578125" style="1"/>
  </cols>
  <sheetData>
    <row r="1" spans="2:7" ht="21" x14ac:dyDescent="0.35">
      <c r="B1" s="2" t="s">
        <v>20</v>
      </c>
    </row>
    <row r="2" spans="2:7" x14ac:dyDescent="0.2">
      <c r="B2" s="3" t="s">
        <v>21</v>
      </c>
    </row>
    <row r="4" spans="2:7" ht="27.95" customHeight="1" x14ac:dyDescent="0.2">
      <c r="B4" s="7" t="s">
        <v>22</v>
      </c>
      <c r="C4" s="7" t="s">
        <v>23</v>
      </c>
      <c r="D4" s="7" t="s">
        <v>24</v>
      </c>
      <c r="E4" s="7" t="s">
        <v>25</v>
      </c>
      <c r="F4" s="7" t="s">
        <v>26</v>
      </c>
      <c r="G4" s="6" t="s">
        <v>27</v>
      </c>
    </row>
    <row r="5" spans="2:7" x14ac:dyDescent="0.2">
      <c r="B5" s="9" t="s">
        <v>28</v>
      </c>
      <c r="C5" s="10" t="s">
        <v>29</v>
      </c>
      <c r="D5" s="10" t="s">
        <v>16</v>
      </c>
      <c r="E5" s="10" t="s">
        <v>30</v>
      </c>
      <c r="F5" s="11" t="str">
        <f>IF(B5="","",TRIM(IF(ISNA(MATCH(B5,'Registru recepții'!$B$5:$B$504,0)),"PV inexistent în registru. ","")&amp;IF(C5="","Lipsește numele. ","")&amp;IF(D5="","Alege calitatea. ","")))</f>
        <v/>
      </c>
      <c r="G5" s="1" t="str">
        <f>IF(B5="","",B5&amp;"|"&amp;COUNTIF($B$5:B5,B5))</f>
        <v>1|1</v>
      </c>
    </row>
    <row r="6" spans="2:7" x14ac:dyDescent="0.2">
      <c r="B6" s="9" t="s">
        <v>28</v>
      </c>
      <c r="C6" s="10" t="s">
        <v>31</v>
      </c>
      <c r="D6" s="10" t="s">
        <v>17</v>
      </c>
      <c r="E6" s="10" t="s">
        <v>32</v>
      </c>
      <c r="F6" s="11" t="str">
        <f>IF(B6="","",TRIM(IF(ISNA(MATCH(B6,'Registru recepții'!$B$5:$B$504,0)),"PV inexistent în registru. ","")&amp;IF(C6="","Lipsește numele. ","")&amp;IF(D6="","Alege calitatea. ","")))</f>
        <v/>
      </c>
      <c r="G6" s="1" t="str">
        <f>IF(B6="","",B6&amp;"|"&amp;COUNTIF($B$5:B6,B6))</f>
        <v>1|2</v>
      </c>
    </row>
    <row r="7" spans="2:7" x14ac:dyDescent="0.2">
      <c r="B7" s="9" t="s">
        <v>28</v>
      </c>
      <c r="C7" s="10" t="s">
        <v>33</v>
      </c>
      <c r="D7" s="10" t="s">
        <v>17</v>
      </c>
      <c r="E7" s="10" t="s">
        <v>34</v>
      </c>
      <c r="F7" s="11" t="str">
        <f>IF(B7="","",TRIM(IF(ISNA(MATCH(B7,'Registru recepții'!$B$5:$B$504,0)),"PV inexistent în registru. ","")&amp;IF(C7="","Lipsește numele. ","")&amp;IF(D7="","Alege calitatea. ","")))</f>
        <v/>
      </c>
      <c r="G7" s="1" t="str">
        <f>IF(B7="","",B7&amp;"|"&amp;COUNTIF($B$5:B7,B7))</f>
        <v>1|3</v>
      </c>
    </row>
    <row r="8" spans="2:7" x14ac:dyDescent="0.2">
      <c r="B8" s="9" t="s">
        <v>28</v>
      </c>
      <c r="C8" s="10" t="s">
        <v>35</v>
      </c>
      <c r="D8" s="10" t="s">
        <v>18</v>
      </c>
      <c r="E8" s="10" t="s">
        <v>36</v>
      </c>
      <c r="F8" s="11" t="str">
        <f>IF(B8="","",TRIM(IF(ISNA(MATCH(B8,'Registru recepții'!$B$5:$B$504,0)),"PV inexistent în registru. ","")&amp;IF(C8="","Lipsește numele. ","")&amp;IF(D8="","Alege calitatea. ","")))</f>
        <v/>
      </c>
      <c r="G8" s="1" t="str">
        <f>IF(B8="","",B8&amp;"|"&amp;COUNTIF($B$5:B8,B8))</f>
        <v>1|4</v>
      </c>
    </row>
    <row r="9" spans="2:7" x14ac:dyDescent="0.2">
      <c r="B9" s="9" t="s">
        <v>37</v>
      </c>
      <c r="C9" s="10" t="s">
        <v>29</v>
      </c>
      <c r="D9" s="10" t="s">
        <v>16</v>
      </c>
      <c r="E9" s="10" t="s">
        <v>30</v>
      </c>
      <c r="F9" s="11" t="str">
        <f>IF(B9="","",TRIM(IF(ISNA(MATCH(B9,'Registru recepții'!$B$5:$B$504,0)),"PV inexistent în registru. ","")&amp;IF(C9="","Lipsește numele. ","")&amp;IF(D9="","Alege calitatea. ","")))</f>
        <v/>
      </c>
      <c r="G9" s="1" t="str">
        <f>IF(B9="","",B9&amp;"|"&amp;COUNTIF($B$5:B9,B9))</f>
        <v>2|1</v>
      </c>
    </row>
    <row r="10" spans="2:7" x14ac:dyDescent="0.2">
      <c r="B10" s="9" t="s">
        <v>37</v>
      </c>
      <c r="C10" s="10" t="s">
        <v>31</v>
      </c>
      <c r="D10" s="10" t="s">
        <v>17</v>
      </c>
      <c r="E10" s="10" t="s">
        <v>32</v>
      </c>
      <c r="F10" s="11" t="str">
        <f>IF(B10="","",TRIM(IF(ISNA(MATCH(B10,'Registru recepții'!$B$5:$B$504,0)),"PV inexistent în registru. ","")&amp;IF(C10="","Lipsește numele. ","")&amp;IF(D10="","Alege calitatea. ","")))</f>
        <v/>
      </c>
      <c r="G10" s="1" t="str">
        <f>IF(B10="","",B10&amp;"|"&amp;COUNTIF($B$5:B10,B10))</f>
        <v>2|2</v>
      </c>
    </row>
    <row r="11" spans="2:7" x14ac:dyDescent="0.2">
      <c r="B11" s="9" t="s">
        <v>37</v>
      </c>
      <c r="C11" s="10" t="s">
        <v>33</v>
      </c>
      <c r="D11" s="10" t="s">
        <v>17</v>
      </c>
      <c r="E11" s="10" t="s">
        <v>34</v>
      </c>
      <c r="F11" s="11" t="str">
        <f>IF(B11="","",TRIM(IF(ISNA(MATCH(B11,'Registru recepții'!$B$5:$B$504,0)),"PV inexistent în registru. ","")&amp;IF(C11="","Lipsește numele. ","")&amp;IF(D11="","Alege calitatea. ","")))</f>
        <v/>
      </c>
      <c r="G11" s="1" t="str">
        <f>IF(B11="","",B11&amp;"|"&amp;COUNTIF($B$5:B11,B11))</f>
        <v>2|3</v>
      </c>
    </row>
    <row r="12" spans="2:7" x14ac:dyDescent="0.2">
      <c r="B12" s="9" t="s">
        <v>37</v>
      </c>
      <c r="C12" s="10" t="s">
        <v>38</v>
      </c>
      <c r="D12" s="10" t="s">
        <v>17</v>
      </c>
      <c r="E12" s="10" t="s">
        <v>39</v>
      </c>
      <c r="F12" s="11" t="str">
        <f>IF(B12="","",TRIM(IF(ISNA(MATCH(B12,'Registru recepții'!$B$5:$B$504,0)),"PV inexistent în registru. ","")&amp;IF(C12="","Lipsește numele. ","")&amp;IF(D12="","Alege calitatea. ","")))</f>
        <v/>
      </c>
      <c r="G12" s="1" t="str">
        <f>IF(B12="","",B12&amp;"|"&amp;COUNTIF($B$5:B12,B12))</f>
        <v>2|4</v>
      </c>
    </row>
    <row r="13" spans="2:7" x14ac:dyDescent="0.2">
      <c r="B13" s="9" t="s">
        <v>37</v>
      </c>
      <c r="C13" s="10" t="s">
        <v>35</v>
      </c>
      <c r="D13" s="10" t="s">
        <v>18</v>
      </c>
      <c r="E13" s="10" t="s">
        <v>36</v>
      </c>
      <c r="F13" s="11" t="str">
        <f>IF(B13="","",TRIM(IF(ISNA(MATCH(B13,'Registru recepții'!$B$5:$B$504,0)),"PV inexistent în registru. ","")&amp;IF(C13="","Lipsește numele. ","")&amp;IF(D13="","Alege calitatea. ","")))</f>
        <v/>
      </c>
      <c r="G13" s="1" t="str">
        <f>IF(B13="","",B13&amp;"|"&amp;COUNTIF($B$5:B13,B13))</f>
        <v>2|5</v>
      </c>
    </row>
    <row r="14" spans="2:7" x14ac:dyDescent="0.2">
      <c r="B14" s="9" t="s">
        <v>37</v>
      </c>
      <c r="C14" s="10" t="s">
        <v>40</v>
      </c>
      <c r="D14" s="10" t="s">
        <v>19</v>
      </c>
      <c r="E14" s="10" t="s">
        <v>41</v>
      </c>
      <c r="F14" s="11" t="str">
        <f>IF(B14="","",TRIM(IF(ISNA(MATCH(B14,'Registru recepții'!$B$5:$B$504,0)),"PV inexistent în registru. ","")&amp;IF(C14="","Lipsește numele. ","")&amp;IF(D14="","Alege calitatea. ","")))</f>
        <v/>
      </c>
      <c r="G14" s="1" t="str">
        <f>IF(B14="","",B14&amp;"|"&amp;COUNTIF($B$5:B14,B14))</f>
        <v>2|6</v>
      </c>
    </row>
    <row r="15" spans="2:7" x14ac:dyDescent="0.2">
      <c r="B15" s="9" t="s">
        <v>37</v>
      </c>
      <c r="C15" s="10" t="s">
        <v>42</v>
      </c>
      <c r="D15" s="10" t="s">
        <v>19</v>
      </c>
      <c r="E15" s="10" t="s">
        <v>43</v>
      </c>
      <c r="F15" s="11" t="str">
        <f>IF(B15="","",TRIM(IF(ISNA(MATCH(B15,'Registru recepții'!$B$5:$B$504,0)),"PV inexistent în registru. ","")&amp;IF(C15="","Lipsește numele. ","")&amp;IF(D15="","Alege calitatea. ","")))</f>
        <v/>
      </c>
      <c r="G15" s="1" t="str">
        <f>IF(B15="","",B15&amp;"|"&amp;COUNTIF($B$5:B15,B15))</f>
        <v>2|7</v>
      </c>
    </row>
    <row r="16" spans="2:7" x14ac:dyDescent="0.2">
      <c r="B16" s="9" t="s">
        <v>44</v>
      </c>
      <c r="C16" s="10" t="s">
        <v>45</v>
      </c>
      <c r="D16" s="10" t="s">
        <v>16</v>
      </c>
      <c r="E16" s="10" t="s">
        <v>46</v>
      </c>
      <c r="F16" s="11" t="str">
        <f>IF(B16="","",TRIM(IF(ISNA(MATCH(B16,'Registru recepții'!$B$5:$B$504,0)),"PV inexistent în registru. ","")&amp;IF(C16="","Lipsește numele. ","")&amp;IF(D16="","Alege calitatea. ","")))</f>
        <v/>
      </c>
      <c r="G16" s="1" t="str">
        <f>IF(B16="","",B16&amp;"|"&amp;COUNTIF($B$5:B16,B16))</f>
        <v>3|1</v>
      </c>
    </row>
    <row r="17" spans="2:7" x14ac:dyDescent="0.2">
      <c r="B17" s="9" t="s">
        <v>44</v>
      </c>
      <c r="C17" s="10" t="s">
        <v>47</v>
      </c>
      <c r="D17" s="10" t="s">
        <v>19</v>
      </c>
      <c r="E17" s="10" t="s">
        <v>48</v>
      </c>
      <c r="F17" s="11" t="str">
        <f>IF(B17="","",TRIM(IF(ISNA(MATCH(B17,'Registru recepții'!$B$5:$B$504,0)),"PV inexistent în registru. ","")&amp;IF(C17="","Lipsește numele. ","")&amp;IF(D17="","Alege calitatea. ","")))</f>
        <v/>
      </c>
      <c r="G17" s="1" t="str">
        <f>IF(B17="","",B17&amp;"|"&amp;COUNTIF($B$5:B17,B17))</f>
        <v>3|2</v>
      </c>
    </row>
    <row r="18" spans="2:7" x14ac:dyDescent="0.2">
      <c r="B18" s="9"/>
      <c r="C18" s="10"/>
      <c r="D18" s="10"/>
      <c r="E18" s="10"/>
      <c r="F18" s="11" t="str">
        <f>IF(B18="","",TRIM(IF(ISNA(MATCH(B18,'Registru recepții'!$B$5:$B$504,0)),"PV inexistent în registru. ","")&amp;IF(C18="","Lipsește numele. ","")&amp;IF(D18="","Alege calitatea. ","")))</f>
        <v/>
      </c>
      <c r="G18" s="1" t="str">
        <f>IF(B18="","",B18&amp;"|"&amp;COUNTIF($B$5:B18,B18))</f>
        <v/>
      </c>
    </row>
    <row r="19" spans="2:7" x14ac:dyDescent="0.2">
      <c r="B19" s="9"/>
      <c r="C19" s="10"/>
      <c r="D19" s="10"/>
      <c r="E19" s="10"/>
      <c r="F19" s="11" t="str">
        <f>IF(B19="","",TRIM(IF(ISNA(MATCH(B19,'Registru recepții'!$B$5:$B$504,0)),"PV inexistent în registru. ","")&amp;IF(C19="","Lipsește numele. ","")&amp;IF(D19="","Alege calitatea. ","")))</f>
        <v/>
      </c>
      <c r="G19" s="1" t="str">
        <f>IF(B19="","",B19&amp;"|"&amp;COUNTIF($B$5:B19,B19))</f>
        <v/>
      </c>
    </row>
    <row r="20" spans="2:7" x14ac:dyDescent="0.2">
      <c r="B20" s="9"/>
      <c r="C20" s="10"/>
      <c r="D20" s="10"/>
      <c r="E20" s="10"/>
      <c r="F20" s="11" t="str">
        <f>IF(B20="","",TRIM(IF(ISNA(MATCH(B20,'Registru recepții'!$B$5:$B$504,0)),"PV inexistent în registru. ","")&amp;IF(C20="","Lipsește numele. ","")&amp;IF(D20="","Alege calitatea. ","")))</f>
        <v/>
      </c>
      <c r="G20" s="1" t="str">
        <f>IF(B20="","",B20&amp;"|"&amp;COUNTIF($B$5:B20,B20))</f>
        <v/>
      </c>
    </row>
    <row r="21" spans="2:7" x14ac:dyDescent="0.2">
      <c r="B21" s="9"/>
      <c r="C21" s="10"/>
      <c r="D21" s="10"/>
      <c r="E21" s="10"/>
      <c r="F21" s="11" t="str">
        <f>IF(B21="","",TRIM(IF(ISNA(MATCH(B21,'Registru recepții'!$B$5:$B$504,0)),"PV inexistent în registru. ","")&amp;IF(C21="","Lipsește numele. ","")&amp;IF(D21="","Alege calitatea. ","")))</f>
        <v/>
      </c>
      <c r="G21" s="1" t="str">
        <f>IF(B21="","",B21&amp;"|"&amp;COUNTIF($B$5:B21,B21))</f>
        <v/>
      </c>
    </row>
    <row r="22" spans="2:7" x14ac:dyDescent="0.2">
      <c r="B22" s="9"/>
      <c r="C22" s="10"/>
      <c r="D22" s="10"/>
      <c r="E22" s="10"/>
      <c r="F22" s="11" t="str">
        <f>IF(B22="","",TRIM(IF(ISNA(MATCH(B22,'Registru recepții'!$B$5:$B$504,0)),"PV inexistent în registru. ","")&amp;IF(C22="","Lipsește numele. ","")&amp;IF(D22="","Alege calitatea. ","")))</f>
        <v/>
      </c>
      <c r="G22" s="1" t="str">
        <f>IF(B22="","",B22&amp;"|"&amp;COUNTIF($B$5:B22,B22))</f>
        <v/>
      </c>
    </row>
    <row r="23" spans="2:7" x14ac:dyDescent="0.2">
      <c r="B23" s="9"/>
      <c r="C23" s="10"/>
      <c r="D23" s="10"/>
      <c r="E23" s="10"/>
      <c r="F23" s="11" t="str">
        <f>IF(B23="","",TRIM(IF(ISNA(MATCH(B23,'Registru recepții'!$B$5:$B$504,0)),"PV inexistent în registru. ","")&amp;IF(C23="","Lipsește numele. ","")&amp;IF(D23="","Alege calitatea. ","")))</f>
        <v/>
      </c>
      <c r="G23" s="1" t="str">
        <f>IF(B23="","",B23&amp;"|"&amp;COUNTIF($B$5:B23,B23))</f>
        <v/>
      </c>
    </row>
    <row r="24" spans="2:7" x14ac:dyDescent="0.2">
      <c r="B24" s="9"/>
      <c r="C24" s="10"/>
      <c r="D24" s="10"/>
      <c r="E24" s="10"/>
      <c r="F24" s="11" t="str">
        <f>IF(B24="","",TRIM(IF(ISNA(MATCH(B24,'Registru recepții'!$B$5:$B$504,0)),"PV inexistent în registru. ","")&amp;IF(C24="","Lipsește numele. ","")&amp;IF(D24="","Alege calitatea. ","")))</f>
        <v/>
      </c>
      <c r="G24" s="1" t="str">
        <f>IF(B24="","",B24&amp;"|"&amp;COUNTIF($B$5:B24,B24))</f>
        <v/>
      </c>
    </row>
    <row r="25" spans="2:7" x14ac:dyDescent="0.2">
      <c r="B25" s="9"/>
      <c r="C25" s="10"/>
      <c r="D25" s="10"/>
      <c r="E25" s="10"/>
      <c r="F25" s="11" t="str">
        <f>IF(B25="","",TRIM(IF(ISNA(MATCH(B25,'Registru recepții'!$B$5:$B$504,0)),"PV inexistent în registru. ","")&amp;IF(C25="","Lipsește numele. ","")&amp;IF(D25="","Alege calitatea. ","")))</f>
        <v/>
      </c>
      <c r="G25" s="1" t="str">
        <f>IF(B25="","",B25&amp;"|"&amp;COUNTIF($B$5:B25,B25))</f>
        <v/>
      </c>
    </row>
    <row r="26" spans="2:7" x14ac:dyDescent="0.2">
      <c r="B26" s="9"/>
      <c r="C26" s="10"/>
      <c r="D26" s="10"/>
      <c r="E26" s="10"/>
      <c r="F26" s="11" t="str">
        <f>IF(B26="","",TRIM(IF(ISNA(MATCH(B26,'Registru recepții'!$B$5:$B$504,0)),"PV inexistent în registru. ","")&amp;IF(C26="","Lipsește numele. ","")&amp;IF(D26="","Alege calitatea. ","")))</f>
        <v/>
      </c>
      <c r="G26" s="1" t="str">
        <f>IF(B26="","",B26&amp;"|"&amp;COUNTIF($B$5:B26,B26))</f>
        <v/>
      </c>
    </row>
    <row r="27" spans="2:7" x14ac:dyDescent="0.2">
      <c r="B27" s="9"/>
      <c r="C27" s="10"/>
      <c r="D27" s="10"/>
      <c r="E27" s="10"/>
      <c r="F27" s="11" t="str">
        <f>IF(B27="","",TRIM(IF(ISNA(MATCH(B27,'Registru recepții'!$B$5:$B$504,0)),"PV inexistent în registru. ","")&amp;IF(C27="","Lipsește numele. ","")&amp;IF(D27="","Alege calitatea. ","")))</f>
        <v/>
      </c>
      <c r="G27" s="1" t="str">
        <f>IF(B27="","",B27&amp;"|"&amp;COUNTIF($B$5:B27,B27))</f>
        <v/>
      </c>
    </row>
    <row r="28" spans="2:7" x14ac:dyDescent="0.2">
      <c r="B28" s="9"/>
      <c r="C28" s="10"/>
      <c r="D28" s="10"/>
      <c r="E28" s="10"/>
      <c r="F28" s="11" t="str">
        <f>IF(B28="","",TRIM(IF(ISNA(MATCH(B28,'Registru recepții'!$B$5:$B$504,0)),"PV inexistent în registru. ","")&amp;IF(C28="","Lipsește numele. ","")&amp;IF(D28="","Alege calitatea. ","")))</f>
        <v/>
      </c>
      <c r="G28" s="1" t="str">
        <f>IF(B28="","",B28&amp;"|"&amp;COUNTIF($B$5:B28,B28))</f>
        <v/>
      </c>
    </row>
    <row r="29" spans="2:7" x14ac:dyDescent="0.2">
      <c r="B29" s="9"/>
      <c r="C29" s="10"/>
      <c r="D29" s="10"/>
      <c r="E29" s="10"/>
      <c r="F29" s="11" t="str">
        <f>IF(B29="","",TRIM(IF(ISNA(MATCH(B29,'Registru recepții'!$B$5:$B$504,0)),"PV inexistent în registru. ","")&amp;IF(C29="","Lipsește numele. ","")&amp;IF(D29="","Alege calitatea. ","")))</f>
        <v/>
      </c>
      <c r="G29" s="1" t="str">
        <f>IF(B29="","",B29&amp;"|"&amp;COUNTIF($B$5:B29,B29))</f>
        <v/>
      </c>
    </row>
    <row r="30" spans="2:7" x14ac:dyDescent="0.2">
      <c r="B30" s="9"/>
      <c r="C30" s="10"/>
      <c r="D30" s="10"/>
      <c r="E30" s="10"/>
      <c r="F30" s="11" t="str">
        <f>IF(B30="","",TRIM(IF(ISNA(MATCH(B30,'Registru recepții'!$B$5:$B$504,0)),"PV inexistent în registru. ","")&amp;IF(C30="","Lipsește numele. ","")&amp;IF(D30="","Alege calitatea. ","")))</f>
        <v/>
      </c>
      <c r="G30" s="1" t="str">
        <f>IF(B30="","",B30&amp;"|"&amp;COUNTIF($B$5:B30,B30))</f>
        <v/>
      </c>
    </row>
    <row r="31" spans="2:7" x14ac:dyDescent="0.2">
      <c r="B31" s="9"/>
      <c r="C31" s="10"/>
      <c r="D31" s="10"/>
      <c r="E31" s="10"/>
      <c r="F31" s="11" t="str">
        <f>IF(B31="","",TRIM(IF(ISNA(MATCH(B31,'Registru recepții'!$B$5:$B$504,0)),"PV inexistent în registru. ","")&amp;IF(C31="","Lipsește numele. ","")&amp;IF(D31="","Alege calitatea. ","")))</f>
        <v/>
      </c>
      <c r="G31" s="1" t="str">
        <f>IF(B31="","",B31&amp;"|"&amp;COUNTIF($B$5:B31,B31))</f>
        <v/>
      </c>
    </row>
    <row r="32" spans="2:7" x14ac:dyDescent="0.2">
      <c r="B32" s="9"/>
      <c r="C32" s="10"/>
      <c r="D32" s="10"/>
      <c r="E32" s="10"/>
      <c r="F32" s="11" t="str">
        <f>IF(B32="","",TRIM(IF(ISNA(MATCH(B32,'Registru recepții'!$B$5:$B$504,0)),"PV inexistent în registru. ","")&amp;IF(C32="","Lipsește numele. ","")&amp;IF(D32="","Alege calitatea. ","")))</f>
        <v/>
      </c>
      <c r="G32" s="1" t="str">
        <f>IF(B32="","",B32&amp;"|"&amp;COUNTIF($B$5:B32,B32))</f>
        <v/>
      </c>
    </row>
    <row r="33" spans="2:7" x14ac:dyDescent="0.2">
      <c r="B33" s="9"/>
      <c r="C33" s="10"/>
      <c r="D33" s="10"/>
      <c r="E33" s="10"/>
      <c r="F33" s="11" t="str">
        <f>IF(B33="","",TRIM(IF(ISNA(MATCH(B33,'Registru recepții'!$B$5:$B$504,0)),"PV inexistent în registru. ","")&amp;IF(C33="","Lipsește numele. ","")&amp;IF(D33="","Alege calitatea. ","")))</f>
        <v/>
      </c>
      <c r="G33" s="1" t="str">
        <f>IF(B33="","",B33&amp;"|"&amp;COUNTIF($B$5:B33,B33))</f>
        <v/>
      </c>
    </row>
    <row r="34" spans="2:7" x14ac:dyDescent="0.2">
      <c r="B34" s="9"/>
      <c r="C34" s="10"/>
      <c r="D34" s="10"/>
      <c r="E34" s="10"/>
      <c r="F34" s="11" t="str">
        <f>IF(B34="","",TRIM(IF(ISNA(MATCH(B34,'Registru recepții'!$B$5:$B$504,0)),"PV inexistent în registru. ","")&amp;IF(C34="","Lipsește numele. ","")&amp;IF(D34="","Alege calitatea. ","")))</f>
        <v/>
      </c>
      <c r="G34" s="1" t="str">
        <f>IF(B34="","",B34&amp;"|"&amp;COUNTIF($B$5:B34,B34))</f>
        <v/>
      </c>
    </row>
    <row r="35" spans="2:7" x14ac:dyDescent="0.2">
      <c r="B35" s="9"/>
      <c r="C35" s="10"/>
      <c r="D35" s="10"/>
      <c r="E35" s="10"/>
      <c r="F35" s="11" t="str">
        <f>IF(B35="","",TRIM(IF(ISNA(MATCH(B35,'Registru recepții'!$B$5:$B$504,0)),"PV inexistent în registru. ","")&amp;IF(C35="","Lipsește numele. ","")&amp;IF(D35="","Alege calitatea. ","")))</f>
        <v/>
      </c>
      <c r="G35" s="1" t="str">
        <f>IF(B35="","",B35&amp;"|"&amp;COUNTIF($B$5:B35,B35))</f>
        <v/>
      </c>
    </row>
    <row r="36" spans="2:7" x14ac:dyDescent="0.2">
      <c r="B36" s="9"/>
      <c r="C36" s="10"/>
      <c r="D36" s="10"/>
      <c r="E36" s="10"/>
      <c r="F36" s="11" t="str">
        <f>IF(B36="","",TRIM(IF(ISNA(MATCH(B36,'Registru recepții'!$B$5:$B$504,0)),"PV inexistent în registru. ","")&amp;IF(C36="","Lipsește numele. ","")&amp;IF(D36="","Alege calitatea. ","")))</f>
        <v/>
      </c>
      <c r="G36" s="1" t="str">
        <f>IF(B36="","",B36&amp;"|"&amp;COUNTIF($B$5:B36,B36))</f>
        <v/>
      </c>
    </row>
    <row r="37" spans="2:7" x14ac:dyDescent="0.2">
      <c r="B37" s="9"/>
      <c r="C37" s="10"/>
      <c r="D37" s="10"/>
      <c r="E37" s="10"/>
      <c r="F37" s="11" t="str">
        <f>IF(B37="","",TRIM(IF(ISNA(MATCH(B37,'Registru recepții'!$B$5:$B$504,0)),"PV inexistent în registru. ","")&amp;IF(C37="","Lipsește numele. ","")&amp;IF(D37="","Alege calitatea. ","")))</f>
        <v/>
      </c>
      <c r="G37" s="1" t="str">
        <f>IF(B37="","",B37&amp;"|"&amp;COUNTIF($B$5:B37,B37))</f>
        <v/>
      </c>
    </row>
    <row r="38" spans="2:7" x14ac:dyDescent="0.2">
      <c r="B38" s="9"/>
      <c r="C38" s="10"/>
      <c r="D38" s="10"/>
      <c r="E38" s="10"/>
      <c r="F38" s="11" t="str">
        <f>IF(B38="","",TRIM(IF(ISNA(MATCH(B38,'Registru recepții'!$B$5:$B$504,0)),"PV inexistent în registru. ","")&amp;IF(C38="","Lipsește numele. ","")&amp;IF(D38="","Alege calitatea. ","")))</f>
        <v/>
      </c>
      <c r="G38" s="1" t="str">
        <f>IF(B38="","",B38&amp;"|"&amp;COUNTIF($B$5:B38,B38))</f>
        <v/>
      </c>
    </row>
    <row r="39" spans="2:7" x14ac:dyDescent="0.2">
      <c r="B39" s="9"/>
      <c r="C39" s="10"/>
      <c r="D39" s="10"/>
      <c r="E39" s="10"/>
      <c r="F39" s="11" t="str">
        <f>IF(B39="","",TRIM(IF(ISNA(MATCH(B39,'Registru recepții'!$B$5:$B$504,0)),"PV inexistent în registru. ","")&amp;IF(C39="","Lipsește numele. ","")&amp;IF(D39="","Alege calitatea. ","")))</f>
        <v/>
      </c>
      <c r="G39" s="1" t="str">
        <f>IF(B39="","",B39&amp;"|"&amp;COUNTIF($B$5:B39,B39))</f>
        <v/>
      </c>
    </row>
    <row r="40" spans="2:7" x14ac:dyDescent="0.2">
      <c r="B40" s="9"/>
      <c r="C40" s="10"/>
      <c r="D40" s="10"/>
      <c r="E40" s="10"/>
      <c r="F40" s="11" t="str">
        <f>IF(B40="","",TRIM(IF(ISNA(MATCH(B40,'Registru recepții'!$B$5:$B$504,0)),"PV inexistent în registru. ","")&amp;IF(C40="","Lipsește numele. ","")&amp;IF(D40="","Alege calitatea. ","")))</f>
        <v/>
      </c>
      <c r="G40" s="1" t="str">
        <f>IF(B40="","",B40&amp;"|"&amp;COUNTIF($B$5:B40,B40))</f>
        <v/>
      </c>
    </row>
    <row r="41" spans="2:7" x14ac:dyDescent="0.2">
      <c r="B41" s="9"/>
      <c r="C41" s="10"/>
      <c r="D41" s="10"/>
      <c r="E41" s="10"/>
      <c r="F41" s="11" t="str">
        <f>IF(B41="","",TRIM(IF(ISNA(MATCH(B41,'Registru recepții'!$B$5:$B$504,0)),"PV inexistent în registru. ","")&amp;IF(C41="","Lipsește numele. ","")&amp;IF(D41="","Alege calitatea. ","")))</f>
        <v/>
      </c>
      <c r="G41" s="1" t="str">
        <f>IF(B41="","",B41&amp;"|"&amp;COUNTIF($B$5:B41,B41))</f>
        <v/>
      </c>
    </row>
    <row r="42" spans="2:7" x14ac:dyDescent="0.2">
      <c r="B42" s="9"/>
      <c r="C42" s="10"/>
      <c r="D42" s="10"/>
      <c r="E42" s="10"/>
      <c r="F42" s="11" t="str">
        <f>IF(B42="","",TRIM(IF(ISNA(MATCH(B42,'Registru recepții'!$B$5:$B$504,0)),"PV inexistent în registru. ","")&amp;IF(C42="","Lipsește numele. ","")&amp;IF(D42="","Alege calitatea. ","")))</f>
        <v/>
      </c>
      <c r="G42" s="1" t="str">
        <f>IF(B42="","",B42&amp;"|"&amp;COUNTIF($B$5:B42,B42))</f>
        <v/>
      </c>
    </row>
    <row r="43" spans="2:7" x14ac:dyDescent="0.2">
      <c r="B43" s="9"/>
      <c r="C43" s="10"/>
      <c r="D43" s="10"/>
      <c r="E43" s="10"/>
      <c r="F43" s="11" t="str">
        <f>IF(B43="","",TRIM(IF(ISNA(MATCH(B43,'Registru recepții'!$B$5:$B$504,0)),"PV inexistent în registru. ","")&amp;IF(C43="","Lipsește numele. ","")&amp;IF(D43="","Alege calitatea. ","")))</f>
        <v/>
      </c>
      <c r="G43" s="1" t="str">
        <f>IF(B43="","",B43&amp;"|"&amp;COUNTIF($B$5:B43,B43))</f>
        <v/>
      </c>
    </row>
    <row r="44" spans="2:7" x14ac:dyDescent="0.2">
      <c r="B44" s="9"/>
      <c r="C44" s="10"/>
      <c r="D44" s="10"/>
      <c r="E44" s="10"/>
      <c r="F44" s="11" t="str">
        <f>IF(B44="","",TRIM(IF(ISNA(MATCH(B44,'Registru recepții'!$B$5:$B$504,0)),"PV inexistent în registru. ","")&amp;IF(C44="","Lipsește numele. ","")&amp;IF(D44="","Alege calitatea. ","")))</f>
        <v/>
      </c>
      <c r="G44" s="1" t="str">
        <f>IF(B44="","",B44&amp;"|"&amp;COUNTIF($B$5:B44,B44))</f>
        <v/>
      </c>
    </row>
    <row r="45" spans="2:7" x14ac:dyDescent="0.2">
      <c r="B45" s="9"/>
      <c r="C45" s="10"/>
      <c r="D45" s="10"/>
      <c r="E45" s="10"/>
      <c r="F45" s="11" t="str">
        <f>IF(B45="","",TRIM(IF(ISNA(MATCH(B45,'Registru recepții'!$B$5:$B$504,0)),"PV inexistent în registru. ","")&amp;IF(C45="","Lipsește numele. ","")&amp;IF(D45="","Alege calitatea. ","")))</f>
        <v/>
      </c>
      <c r="G45" s="1" t="str">
        <f>IF(B45="","",B45&amp;"|"&amp;COUNTIF($B$5:B45,B45))</f>
        <v/>
      </c>
    </row>
    <row r="46" spans="2:7" x14ac:dyDescent="0.2">
      <c r="B46" s="9"/>
      <c r="C46" s="10"/>
      <c r="D46" s="10"/>
      <c r="E46" s="10"/>
      <c r="F46" s="11" t="str">
        <f>IF(B46="","",TRIM(IF(ISNA(MATCH(B46,'Registru recepții'!$B$5:$B$504,0)),"PV inexistent în registru. ","")&amp;IF(C46="","Lipsește numele. ","")&amp;IF(D46="","Alege calitatea. ","")))</f>
        <v/>
      </c>
      <c r="G46" s="1" t="str">
        <f>IF(B46="","",B46&amp;"|"&amp;COUNTIF($B$5:B46,B46))</f>
        <v/>
      </c>
    </row>
    <row r="47" spans="2:7" x14ac:dyDescent="0.2">
      <c r="B47" s="9"/>
      <c r="C47" s="10"/>
      <c r="D47" s="10"/>
      <c r="E47" s="10"/>
      <c r="F47" s="11" t="str">
        <f>IF(B47="","",TRIM(IF(ISNA(MATCH(B47,'Registru recepții'!$B$5:$B$504,0)),"PV inexistent în registru. ","")&amp;IF(C47="","Lipsește numele. ","")&amp;IF(D47="","Alege calitatea. ","")))</f>
        <v/>
      </c>
      <c r="G47" s="1" t="str">
        <f>IF(B47="","",B47&amp;"|"&amp;COUNTIF($B$5:B47,B47))</f>
        <v/>
      </c>
    </row>
    <row r="48" spans="2:7" x14ac:dyDescent="0.2">
      <c r="B48" s="9"/>
      <c r="C48" s="10"/>
      <c r="D48" s="10"/>
      <c r="E48" s="10"/>
      <c r="F48" s="11" t="str">
        <f>IF(B48="","",TRIM(IF(ISNA(MATCH(B48,'Registru recepții'!$B$5:$B$504,0)),"PV inexistent în registru. ","")&amp;IF(C48="","Lipsește numele. ","")&amp;IF(D48="","Alege calitatea. ","")))</f>
        <v/>
      </c>
      <c r="G48" s="1" t="str">
        <f>IF(B48="","",B48&amp;"|"&amp;COUNTIF($B$5:B48,B48))</f>
        <v/>
      </c>
    </row>
    <row r="49" spans="2:7" x14ac:dyDescent="0.2">
      <c r="B49" s="9"/>
      <c r="C49" s="10"/>
      <c r="D49" s="10"/>
      <c r="E49" s="10"/>
      <c r="F49" s="11" t="str">
        <f>IF(B49="","",TRIM(IF(ISNA(MATCH(B49,'Registru recepții'!$B$5:$B$504,0)),"PV inexistent în registru. ","")&amp;IF(C49="","Lipsește numele. ","")&amp;IF(D49="","Alege calitatea. ","")))</f>
        <v/>
      </c>
      <c r="G49" s="1" t="str">
        <f>IF(B49="","",B49&amp;"|"&amp;COUNTIF($B$5:B49,B49))</f>
        <v/>
      </c>
    </row>
    <row r="50" spans="2:7" x14ac:dyDescent="0.2">
      <c r="B50" s="9"/>
      <c r="C50" s="10"/>
      <c r="D50" s="10"/>
      <c r="E50" s="10"/>
      <c r="F50" s="11" t="str">
        <f>IF(B50="","",TRIM(IF(ISNA(MATCH(B50,'Registru recepții'!$B$5:$B$504,0)),"PV inexistent în registru. ","")&amp;IF(C50="","Lipsește numele. ","")&amp;IF(D50="","Alege calitatea. ","")))</f>
        <v/>
      </c>
      <c r="G50" s="1" t="str">
        <f>IF(B50="","",B50&amp;"|"&amp;COUNTIF($B$5:B50,B50))</f>
        <v/>
      </c>
    </row>
    <row r="51" spans="2:7" x14ac:dyDescent="0.2">
      <c r="B51" s="9"/>
      <c r="C51" s="10"/>
      <c r="D51" s="10"/>
      <c r="E51" s="10"/>
      <c r="F51" s="11" t="str">
        <f>IF(B51="","",TRIM(IF(ISNA(MATCH(B51,'Registru recepții'!$B$5:$B$504,0)),"PV inexistent în registru. ","")&amp;IF(C51="","Lipsește numele. ","")&amp;IF(D51="","Alege calitatea. ","")))</f>
        <v/>
      </c>
      <c r="G51" s="1" t="str">
        <f>IF(B51="","",B51&amp;"|"&amp;COUNTIF($B$5:B51,B51))</f>
        <v/>
      </c>
    </row>
    <row r="52" spans="2:7" x14ac:dyDescent="0.2">
      <c r="B52" s="9"/>
      <c r="C52" s="10"/>
      <c r="D52" s="10"/>
      <c r="E52" s="10"/>
      <c r="F52" s="11" t="str">
        <f>IF(B52="","",TRIM(IF(ISNA(MATCH(B52,'Registru recepții'!$B$5:$B$504,0)),"PV inexistent în registru. ","")&amp;IF(C52="","Lipsește numele. ","")&amp;IF(D52="","Alege calitatea. ","")))</f>
        <v/>
      </c>
      <c r="G52" s="1" t="str">
        <f>IF(B52="","",B52&amp;"|"&amp;COUNTIF($B$5:B52,B52))</f>
        <v/>
      </c>
    </row>
    <row r="53" spans="2:7" x14ac:dyDescent="0.2">
      <c r="B53" s="9"/>
      <c r="C53" s="10"/>
      <c r="D53" s="10"/>
      <c r="E53" s="10"/>
      <c r="F53" s="11" t="str">
        <f>IF(B53="","",TRIM(IF(ISNA(MATCH(B53,'Registru recepții'!$B$5:$B$504,0)),"PV inexistent în registru. ","")&amp;IF(C53="","Lipsește numele. ","")&amp;IF(D53="","Alege calitatea. ","")))</f>
        <v/>
      </c>
      <c r="G53" s="1" t="str">
        <f>IF(B53="","",B53&amp;"|"&amp;COUNTIF($B$5:B53,B53))</f>
        <v/>
      </c>
    </row>
    <row r="54" spans="2:7" x14ac:dyDescent="0.2">
      <c r="B54" s="9"/>
      <c r="C54" s="10"/>
      <c r="D54" s="10"/>
      <c r="E54" s="10"/>
      <c r="F54" s="11" t="str">
        <f>IF(B54="","",TRIM(IF(ISNA(MATCH(B54,'Registru recepții'!$B$5:$B$504,0)),"PV inexistent în registru. ","")&amp;IF(C54="","Lipsește numele. ","")&amp;IF(D54="","Alege calitatea. ","")))</f>
        <v/>
      </c>
      <c r="G54" s="1" t="str">
        <f>IF(B54="","",B54&amp;"|"&amp;COUNTIF($B$5:B54,B54))</f>
        <v/>
      </c>
    </row>
    <row r="55" spans="2:7" x14ac:dyDescent="0.2">
      <c r="B55" s="9"/>
      <c r="C55" s="10"/>
      <c r="D55" s="10"/>
      <c r="E55" s="10"/>
      <c r="F55" s="11" t="str">
        <f>IF(B55="","",TRIM(IF(ISNA(MATCH(B55,'Registru recepții'!$B$5:$B$504,0)),"PV inexistent în registru. ","")&amp;IF(C55="","Lipsește numele. ","")&amp;IF(D55="","Alege calitatea. ","")))</f>
        <v/>
      </c>
      <c r="G55" s="1" t="str">
        <f>IF(B55="","",B55&amp;"|"&amp;COUNTIF($B$5:B55,B55))</f>
        <v/>
      </c>
    </row>
    <row r="56" spans="2:7" x14ac:dyDescent="0.2">
      <c r="B56" s="9"/>
      <c r="C56" s="10"/>
      <c r="D56" s="10"/>
      <c r="E56" s="10"/>
      <c r="F56" s="11" t="str">
        <f>IF(B56="","",TRIM(IF(ISNA(MATCH(B56,'Registru recepții'!$B$5:$B$504,0)),"PV inexistent în registru. ","")&amp;IF(C56="","Lipsește numele. ","")&amp;IF(D56="","Alege calitatea. ","")))</f>
        <v/>
      </c>
      <c r="G56" s="1" t="str">
        <f>IF(B56="","",B56&amp;"|"&amp;COUNTIF($B$5:B56,B56))</f>
        <v/>
      </c>
    </row>
    <row r="57" spans="2:7" x14ac:dyDescent="0.2">
      <c r="B57" s="9"/>
      <c r="C57" s="10"/>
      <c r="D57" s="10"/>
      <c r="E57" s="10"/>
      <c r="F57" s="11" t="str">
        <f>IF(B57="","",TRIM(IF(ISNA(MATCH(B57,'Registru recepții'!$B$5:$B$504,0)),"PV inexistent în registru. ","")&amp;IF(C57="","Lipsește numele. ","")&amp;IF(D57="","Alege calitatea. ","")))</f>
        <v/>
      </c>
      <c r="G57" s="1" t="str">
        <f>IF(B57="","",B57&amp;"|"&amp;COUNTIF($B$5:B57,B57))</f>
        <v/>
      </c>
    </row>
    <row r="58" spans="2:7" x14ac:dyDescent="0.2">
      <c r="B58" s="9"/>
      <c r="C58" s="10"/>
      <c r="D58" s="10"/>
      <c r="E58" s="10"/>
      <c r="F58" s="11" t="str">
        <f>IF(B58="","",TRIM(IF(ISNA(MATCH(B58,'Registru recepții'!$B$5:$B$504,0)),"PV inexistent în registru. ","")&amp;IF(C58="","Lipsește numele. ","")&amp;IF(D58="","Alege calitatea. ","")))</f>
        <v/>
      </c>
      <c r="G58" s="1" t="str">
        <f>IF(B58="","",B58&amp;"|"&amp;COUNTIF($B$5:B58,B58))</f>
        <v/>
      </c>
    </row>
    <row r="59" spans="2:7" x14ac:dyDescent="0.2">
      <c r="B59" s="9"/>
      <c r="C59" s="10"/>
      <c r="D59" s="10"/>
      <c r="E59" s="10"/>
      <c r="F59" s="11" t="str">
        <f>IF(B59="","",TRIM(IF(ISNA(MATCH(B59,'Registru recepții'!$B$5:$B$504,0)),"PV inexistent în registru. ","")&amp;IF(C59="","Lipsește numele. ","")&amp;IF(D59="","Alege calitatea. ","")))</f>
        <v/>
      </c>
      <c r="G59" s="1" t="str">
        <f>IF(B59="","",B59&amp;"|"&amp;COUNTIF($B$5:B59,B59))</f>
        <v/>
      </c>
    </row>
    <row r="60" spans="2:7" x14ac:dyDescent="0.2">
      <c r="B60" s="9"/>
      <c r="C60" s="10"/>
      <c r="D60" s="10"/>
      <c r="E60" s="10"/>
      <c r="F60" s="11" t="str">
        <f>IF(B60="","",TRIM(IF(ISNA(MATCH(B60,'Registru recepții'!$B$5:$B$504,0)),"PV inexistent în registru. ","")&amp;IF(C60="","Lipsește numele. ","")&amp;IF(D60="","Alege calitatea. ","")))</f>
        <v/>
      </c>
      <c r="G60" s="1" t="str">
        <f>IF(B60="","",B60&amp;"|"&amp;COUNTIF($B$5:B60,B60))</f>
        <v/>
      </c>
    </row>
    <row r="61" spans="2:7" x14ac:dyDescent="0.2">
      <c r="B61" s="9"/>
      <c r="C61" s="10"/>
      <c r="D61" s="10"/>
      <c r="E61" s="10"/>
      <c r="F61" s="11" t="str">
        <f>IF(B61="","",TRIM(IF(ISNA(MATCH(B61,'Registru recepții'!$B$5:$B$504,0)),"PV inexistent în registru. ","")&amp;IF(C61="","Lipsește numele. ","")&amp;IF(D61="","Alege calitatea. ","")))</f>
        <v/>
      </c>
      <c r="G61" s="1" t="str">
        <f>IF(B61="","",B61&amp;"|"&amp;COUNTIF($B$5:B61,B61))</f>
        <v/>
      </c>
    </row>
    <row r="62" spans="2:7" x14ac:dyDescent="0.2">
      <c r="B62" s="9"/>
      <c r="C62" s="10"/>
      <c r="D62" s="10"/>
      <c r="E62" s="10"/>
      <c r="F62" s="11" t="str">
        <f>IF(B62="","",TRIM(IF(ISNA(MATCH(B62,'Registru recepții'!$B$5:$B$504,0)),"PV inexistent în registru. ","")&amp;IF(C62="","Lipsește numele. ","")&amp;IF(D62="","Alege calitatea. ","")))</f>
        <v/>
      </c>
      <c r="G62" s="1" t="str">
        <f>IF(B62="","",B62&amp;"|"&amp;COUNTIF($B$5:B62,B62))</f>
        <v/>
      </c>
    </row>
    <row r="63" spans="2:7" x14ac:dyDescent="0.2">
      <c r="B63" s="9"/>
      <c r="C63" s="10"/>
      <c r="D63" s="10"/>
      <c r="E63" s="10"/>
      <c r="F63" s="11" t="str">
        <f>IF(B63="","",TRIM(IF(ISNA(MATCH(B63,'Registru recepții'!$B$5:$B$504,0)),"PV inexistent în registru. ","")&amp;IF(C63="","Lipsește numele. ","")&amp;IF(D63="","Alege calitatea. ","")))</f>
        <v/>
      </c>
      <c r="G63" s="1" t="str">
        <f>IF(B63="","",B63&amp;"|"&amp;COUNTIF($B$5:B63,B63))</f>
        <v/>
      </c>
    </row>
    <row r="64" spans="2:7" x14ac:dyDescent="0.2">
      <c r="B64" s="9"/>
      <c r="C64" s="10"/>
      <c r="D64" s="10"/>
      <c r="E64" s="10"/>
      <c r="F64" s="11" t="str">
        <f>IF(B64="","",TRIM(IF(ISNA(MATCH(B64,'Registru recepții'!$B$5:$B$504,0)),"PV inexistent în registru. ","")&amp;IF(C64="","Lipsește numele. ","")&amp;IF(D64="","Alege calitatea. ","")))</f>
        <v/>
      </c>
      <c r="G64" s="1" t="str">
        <f>IF(B64="","",B64&amp;"|"&amp;COUNTIF($B$5:B64,B64))</f>
        <v/>
      </c>
    </row>
    <row r="65" spans="2:7" x14ac:dyDescent="0.2">
      <c r="B65" s="9"/>
      <c r="C65" s="10"/>
      <c r="D65" s="10"/>
      <c r="E65" s="10"/>
      <c r="F65" s="11" t="str">
        <f>IF(B65="","",TRIM(IF(ISNA(MATCH(B65,'Registru recepții'!$B$5:$B$504,0)),"PV inexistent în registru. ","")&amp;IF(C65="","Lipsește numele. ","")&amp;IF(D65="","Alege calitatea. ","")))</f>
        <v/>
      </c>
      <c r="G65" s="1" t="str">
        <f>IF(B65="","",B65&amp;"|"&amp;COUNTIF($B$5:B65,B65))</f>
        <v/>
      </c>
    </row>
    <row r="66" spans="2:7" x14ac:dyDescent="0.2">
      <c r="B66" s="9"/>
      <c r="C66" s="10"/>
      <c r="D66" s="10"/>
      <c r="E66" s="10"/>
      <c r="F66" s="11" t="str">
        <f>IF(B66="","",TRIM(IF(ISNA(MATCH(B66,'Registru recepții'!$B$5:$B$504,0)),"PV inexistent în registru. ","")&amp;IF(C66="","Lipsește numele. ","")&amp;IF(D66="","Alege calitatea. ","")))</f>
        <v/>
      </c>
      <c r="G66" s="1" t="str">
        <f>IF(B66="","",B66&amp;"|"&amp;COUNTIF($B$5:B66,B66))</f>
        <v/>
      </c>
    </row>
    <row r="67" spans="2:7" x14ac:dyDescent="0.2">
      <c r="B67" s="9"/>
      <c r="C67" s="10"/>
      <c r="D67" s="10"/>
      <c r="E67" s="10"/>
      <c r="F67" s="11" t="str">
        <f>IF(B67="","",TRIM(IF(ISNA(MATCH(B67,'Registru recepții'!$B$5:$B$504,0)),"PV inexistent în registru. ","")&amp;IF(C67="","Lipsește numele. ","")&amp;IF(D67="","Alege calitatea. ","")))</f>
        <v/>
      </c>
      <c r="G67" s="1" t="str">
        <f>IF(B67="","",B67&amp;"|"&amp;COUNTIF($B$5:B67,B67))</f>
        <v/>
      </c>
    </row>
    <row r="68" spans="2:7" x14ac:dyDescent="0.2">
      <c r="B68" s="9"/>
      <c r="C68" s="10"/>
      <c r="D68" s="10"/>
      <c r="E68" s="10"/>
      <c r="F68" s="11" t="str">
        <f>IF(B68="","",TRIM(IF(ISNA(MATCH(B68,'Registru recepții'!$B$5:$B$504,0)),"PV inexistent în registru. ","")&amp;IF(C68="","Lipsește numele. ","")&amp;IF(D68="","Alege calitatea. ","")))</f>
        <v/>
      </c>
      <c r="G68" s="1" t="str">
        <f>IF(B68="","",B68&amp;"|"&amp;COUNTIF($B$5:B68,B68))</f>
        <v/>
      </c>
    </row>
    <row r="69" spans="2:7" x14ac:dyDescent="0.2">
      <c r="B69" s="9"/>
      <c r="C69" s="10"/>
      <c r="D69" s="10"/>
      <c r="E69" s="10"/>
      <c r="F69" s="11" t="str">
        <f>IF(B69="","",TRIM(IF(ISNA(MATCH(B69,'Registru recepții'!$B$5:$B$504,0)),"PV inexistent în registru. ","")&amp;IF(C69="","Lipsește numele. ","")&amp;IF(D69="","Alege calitatea. ","")))</f>
        <v/>
      </c>
      <c r="G69" s="1" t="str">
        <f>IF(B69="","",B69&amp;"|"&amp;COUNTIF($B$5:B69,B69))</f>
        <v/>
      </c>
    </row>
    <row r="70" spans="2:7" x14ac:dyDescent="0.2">
      <c r="B70" s="9"/>
      <c r="C70" s="10"/>
      <c r="D70" s="10"/>
      <c r="E70" s="10"/>
      <c r="F70" s="11" t="str">
        <f>IF(B70="","",TRIM(IF(ISNA(MATCH(B70,'Registru recepții'!$B$5:$B$504,0)),"PV inexistent în registru. ","")&amp;IF(C70="","Lipsește numele. ","")&amp;IF(D70="","Alege calitatea. ","")))</f>
        <v/>
      </c>
      <c r="G70" s="1" t="str">
        <f>IF(B70="","",B70&amp;"|"&amp;COUNTIF($B$5:B70,B70))</f>
        <v/>
      </c>
    </row>
    <row r="71" spans="2:7" x14ac:dyDescent="0.2">
      <c r="B71" s="9"/>
      <c r="C71" s="10"/>
      <c r="D71" s="10"/>
      <c r="E71" s="10"/>
      <c r="F71" s="11" t="str">
        <f>IF(B71="","",TRIM(IF(ISNA(MATCH(B71,'Registru recepții'!$B$5:$B$504,0)),"PV inexistent în registru. ","")&amp;IF(C71="","Lipsește numele. ","")&amp;IF(D71="","Alege calitatea. ","")))</f>
        <v/>
      </c>
      <c r="G71" s="1" t="str">
        <f>IF(B71="","",B71&amp;"|"&amp;COUNTIF($B$5:B71,B71))</f>
        <v/>
      </c>
    </row>
    <row r="72" spans="2:7" x14ac:dyDescent="0.2">
      <c r="B72" s="9"/>
      <c r="C72" s="10"/>
      <c r="D72" s="10"/>
      <c r="E72" s="10"/>
      <c r="F72" s="11" t="str">
        <f>IF(B72="","",TRIM(IF(ISNA(MATCH(B72,'Registru recepții'!$B$5:$B$504,0)),"PV inexistent în registru. ","")&amp;IF(C72="","Lipsește numele. ","")&amp;IF(D72="","Alege calitatea. ","")))</f>
        <v/>
      </c>
      <c r="G72" s="1" t="str">
        <f>IF(B72="","",B72&amp;"|"&amp;COUNTIF($B$5:B72,B72))</f>
        <v/>
      </c>
    </row>
    <row r="73" spans="2:7" x14ac:dyDescent="0.2">
      <c r="B73" s="9"/>
      <c r="C73" s="10"/>
      <c r="D73" s="10"/>
      <c r="E73" s="10"/>
      <c r="F73" s="11" t="str">
        <f>IF(B73="","",TRIM(IF(ISNA(MATCH(B73,'Registru recepții'!$B$5:$B$504,0)),"PV inexistent în registru. ","")&amp;IF(C73="","Lipsește numele. ","")&amp;IF(D73="","Alege calitatea. ","")))</f>
        <v/>
      </c>
      <c r="G73" s="1" t="str">
        <f>IF(B73="","",B73&amp;"|"&amp;COUNTIF($B$5:B73,B73))</f>
        <v/>
      </c>
    </row>
    <row r="74" spans="2:7" x14ac:dyDescent="0.2">
      <c r="B74" s="9"/>
      <c r="C74" s="10"/>
      <c r="D74" s="10"/>
      <c r="E74" s="10"/>
      <c r="F74" s="11" t="str">
        <f>IF(B74="","",TRIM(IF(ISNA(MATCH(B74,'Registru recepții'!$B$5:$B$504,0)),"PV inexistent în registru. ","")&amp;IF(C74="","Lipsește numele. ","")&amp;IF(D74="","Alege calitatea. ","")))</f>
        <v/>
      </c>
      <c r="G74" s="1" t="str">
        <f>IF(B74="","",B74&amp;"|"&amp;COUNTIF($B$5:B74,B74))</f>
        <v/>
      </c>
    </row>
    <row r="75" spans="2:7" x14ac:dyDescent="0.2">
      <c r="B75" s="9"/>
      <c r="C75" s="10"/>
      <c r="D75" s="10"/>
      <c r="E75" s="10"/>
      <c r="F75" s="11" t="str">
        <f>IF(B75="","",TRIM(IF(ISNA(MATCH(B75,'Registru recepții'!$B$5:$B$504,0)),"PV inexistent în registru. ","")&amp;IF(C75="","Lipsește numele. ","")&amp;IF(D75="","Alege calitatea. ","")))</f>
        <v/>
      </c>
      <c r="G75" s="1" t="str">
        <f>IF(B75="","",B75&amp;"|"&amp;COUNTIF($B$5:B75,B75))</f>
        <v/>
      </c>
    </row>
    <row r="76" spans="2:7" x14ac:dyDescent="0.2">
      <c r="B76" s="9"/>
      <c r="C76" s="10"/>
      <c r="D76" s="10"/>
      <c r="E76" s="10"/>
      <c r="F76" s="11" t="str">
        <f>IF(B76="","",TRIM(IF(ISNA(MATCH(B76,'Registru recepții'!$B$5:$B$504,0)),"PV inexistent în registru. ","")&amp;IF(C76="","Lipsește numele. ","")&amp;IF(D76="","Alege calitatea. ","")))</f>
        <v/>
      </c>
      <c r="G76" s="1" t="str">
        <f>IF(B76="","",B76&amp;"|"&amp;COUNTIF($B$5:B76,B76))</f>
        <v/>
      </c>
    </row>
    <row r="77" spans="2:7" x14ac:dyDescent="0.2">
      <c r="B77" s="9"/>
      <c r="C77" s="10"/>
      <c r="D77" s="10"/>
      <c r="E77" s="10"/>
      <c r="F77" s="11" t="str">
        <f>IF(B77="","",TRIM(IF(ISNA(MATCH(B77,'Registru recepții'!$B$5:$B$504,0)),"PV inexistent în registru. ","")&amp;IF(C77="","Lipsește numele. ","")&amp;IF(D77="","Alege calitatea. ","")))</f>
        <v/>
      </c>
      <c r="G77" s="1" t="str">
        <f>IF(B77="","",B77&amp;"|"&amp;COUNTIF($B$5:B77,B77))</f>
        <v/>
      </c>
    </row>
    <row r="78" spans="2:7" x14ac:dyDescent="0.2">
      <c r="B78" s="9"/>
      <c r="C78" s="10"/>
      <c r="D78" s="10"/>
      <c r="E78" s="10"/>
      <c r="F78" s="11" t="str">
        <f>IF(B78="","",TRIM(IF(ISNA(MATCH(B78,'Registru recepții'!$B$5:$B$504,0)),"PV inexistent în registru. ","")&amp;IF(C78="","Lipsește numele. ","")&amp;IF(D78="","Alege calitatea. ","")))</f>
        <v/>
      </c>
      <c r="G78" s="1" t="str">
        <f>IF(B78="","",B78&amp;"|"&amp;COUNTIF($B$5:B78,B78))</f>
        <v/>
      </c>
    </row>
    <row r="79" spans="2:7" x14ac:dyDescent="0.2">
      <c r="B79" s="9"/>
      <c r="C79" s="10"/>
      <c r="D79" s="10"/>
      <c r="E79" s="10"/>
      <c r="F79" s="11" t="str">
        <f>IF(B79="","",TRIM(IF(ISNA(MATCH(B79,'Registru recepții'!$B$5:$B$504,0)),"PV inexistent în registru. ","")&amp;IF(C79="","Lipsește numele. ","")&amp;IF(D79="","Alege calitatea. ","")))</f>
        <v/>
      </c>
      <c r="G79" s="1" t="str">
        <f>IF(B79="","",B79&amp;"|"&amp;COUNTIF($B$5:B79,B79))</f>
        <v/>
      </c>
    </row>
    <row r="80" spans="2:7" x14ac:dyDescent="0.2">
      <c r="B80" s="9"/>
      <c r="C80" s="10"/>
      <c r="D80" s="10"/>
      <c r="E80" s="10"/>
      <c r="F80" s="11" t="str">
        <f>IF(B80="","",TRIM(IF(ISNA(MATCH(B80,'Registru recepții'!$B$5:$B$504,0)),"PV inexistent în registru. ","")&amp;IF(C80="","Lipsește numele. ","")&amp;IF(D80="","Alege calitatea. ","")))</f>
        <v/>
      </c>
      <c r="G80" s="1" t="str">
        <f>IF(B80="","",B80&amp;"|"&amp;COUNTIF($B$5:B80,B80))</f>
        <v/>
      </c>
    </row>
    <row r="81" spans="2:7" x14ac:dyDescent="0.2">
      <c r="B81" s="9"/>
      <c r="C81" s="10"/>
      <c r="D81" s="10"/>
      <c r="E81" s="10"/>
      <c r="F81" s="11" t="str">
        <f>IF(B81="","",TRIM(IF(ISNA(MATCH(B81,'Registru recepții'!$B$5:$B$504,0)),"PV inexistent în registru. ","")&amp;IF(C81="","Lipsește numele. ","")&amp;IF(D81="","Alege calitatea. ","")))</f>
        <v/>
      </c>
      <c r="G81" s="1" t="str">
        <f>IF(B81="","",B81&amp;"|"&amp;COUNTIF($B$5:B81,B81))</f>
        <v/>
      </c>
    </row>
    <row r="82" spans="2:7" x14ac:dyDescent="0.2">
      <c r="B82" s="9"/>
      <c r="C82" s="10"/>
      <c r="D82" s="10"/>
      <c r="E82" s="10"/>
      <c r="F82" s="11" t="str">
        <f>IF(B82="","",TRIM(IF(ISNA(MATCH(B82,'Registru recepții'!$B$5:$B$504,0)),"PV inexistent în registru. ","")&amp;IF(C82="","Lipsește numele. ","")&amp;IF(D82="","Alege calitatea. ","")))</f>
        <v/>
      </c>
      <c r="G82" s="1" t="str">
        <f>IF(B82="","",B82&amp;"|"&amp;COUNTIF($B$5:B82,B82))</f>
        <v/>
      </c>
    </row>
    <row r="83" spans="2:7" x14ac:dyDescent="0.2">
      <c r="B83" s="9"/>
      <c r="C83" s="10"/>
      <c r="D83" s="10"/>
      <c r="E83" s="10"/>
      <c r="F83" s="11" t="str">
        <f>IF(B83="","",TRIM(IF(ISNA(MATCH(B83,'Registru recepții'!$B$5:$B$504,0)),"PV inexistent în registru. ","")&amp;IF(C83="","Lipsește numele. ","")&amp;IF(D83="","Alege calitatea. ","")))</f>
        <v/>
      </c>
      <c r="G83" s="1" t="str">
        <f>IF(B83="","",B83&amp;"|"&amp;COUNTIF($B$5:B83,B83))</f>
        <v/>
      </c>
    </row>
    <row r="84" spans="2:7" x14ac:dyDescent="0.2">
      <c r="B84" s="9"/>
      <c r="C84" s="10"/>
      <c r="D84" s="10"/>
      <c r="E84" s="10"/>
      <c r="F84" s="11" t="str">
        <f>IF(B84="","",TRIM(IF(ISNA(MATCH(B84,'Registru recepții'!$B$5:$B$504,0)),"PV inexistent în registru. ","")&amp;IF(C84="","Lipsește numele. ","")&amp;IF(D84="","Alege calitatea. ","")))</f>
        <v/>
      </c>
      <c r="G84" s="1" t="str">
        <f>IF(B84="","",B84&amp;"|"&amp;COUNTIF($B$5:B84,B84))</f>
        <v/>
      </c>
    </row>
    <row r="85" spans="2:7" x14ac:dyDescent="0.2">
      <c r="B85" s="9"/>
      <c r="C85" s="10"/>
      <c r="D85" s="10"/>
      <c r="E85" s="10"/>
      <c r="F85" s="11" t="str">
        <f>IF(B85="","",TRIM(IF(ISNA(MATCH(B85,'Registru recepții'!$B$5:$B$504,0)),"PV inexistent în registru. ","")&amp;IF(C85="","Lipsește numele. ","")&amp;IF(D85="","Alege calitatea. ","")))</f>
        <v/>
      </c>
      <c r="G85" s="1" t="str">
        <f>IF(B85="","",B85&amp;"|"&amp;COUNTIF($B$5:B85,B85))</f>
        <v/>
      </c>
    </row>
    <row r="86" spans="2:7" x14ac:dyDescent="0.2">
      <c r="B86" s="9"/>
      <c r="C86" s="10"/>
      <c r="D86" s="10"/>
      <c r="E86" s="10"/>
      <c r="F86" s="11" t="str">
        <f>IF(B86="","",TRIM(IF(ISNA(MATCH(B86,'Registru recepții'!$B$5:$B$504,0)),"PV inexistent în registru. ","")&amp;IF(C86="","Lipsește numele. ","")&amp;IF(D86="","Alege calitatea. ","")))</f>
        <v/>
      </c>
      <c r="G86" s="1" t="str">
        <f>IF(B86="","",B86&amp;"|"&amp;COUNTIF($B$5:B86,B86))</f>
        <v/>
      </c>
    </row>
    <row r="87" spans="2:7" x14ac:dyDescent="0.2">
      <c r="B87" s="9"/>
      <c r="C87" s="10"/>
      <c r="D87" s="10"/>
      <c r="E87" s="10"/>
      <c r="F87" s="11" t="str">
        <f>IF(B87="","",TRIM(IF(ISNA(MATCH(B87,'Registru recepții'!$B$5:$B$504,0)),"PV inexistent în registru. ","")&amp;IF(C87="","Lipsește numele. ","")&amp;IF(D87="","Alege calitatea. ","")))</f>
        <v/>
      </c>
      <c r="G87" s="1" t="str">
        <f>IF(B87="","",B87&amp;"|"&amp;COUNTIF($B$5:B87,B87))</f>
        <v/>
      </c>
    </row>
    <row r="88" spans="2:7" x14ac:dyDescent="0.2">
      <c r="B88" s="9"/>
      <c r="C88" s="10"/>
      <c r="D88" s="10"/>
      <c r="E88" s="10"/>
      <c r="F88" s="11" t="str">
        <f>IF(B88="","",TRIM(IF(ISNA(MATCH(B88,'Registru recepții'!$B$5:$B$504,0)),"PV inexistent în registru. ","")&amp;IF(C88="","Lipsește numele. ","")&amp;IF(D88="","Alege calitatea. ","")))</f>
        <v/>
      </c>
      <c r="G88" s="1" t="str">
        <f>IF(B88="","",B88&amp;"|"&amp;COUNTIF($B$5:B88,B88))</f>
        <v/>
      </c>
    </row>
    <row r="89" spans="2:7" x14ac:dyDescent="0.2">
      <c r="B89" s="9"/>
      <c r="C89" s="10"/>
      <c r="D89" s="10"/>
      <c r="E89" s="10"/>
      <c r="F89" s="11" t="str">
        <f>IF(B89="","",TRIM(IF(ISNA(MATCH(B89,'Registru recepții'!$B$5:$B$504,0)),"PV inexistent în registru. ","")&amp;IF(C89="","Lipsește numele. ","")&amp;IF(D89="","Alege calitatea. ","")))</f>
        <v/>
      </c>
      <c r="G89" s="1" t="str">
        <f>IF(B89="","",B89&amp;"|"&amp;COUNTIF($B$5:B89,B89))</f>
        <v/>
      </c>
    </row>
    <row r="90" spans="2:7" x14ac:dyDescent="0.2">
      <c r="B90" s="9"/>
      <c r="C90" s="10"/>
      <c r="D90" s="10"/>
      <c r="E90" s="10"/>
      <c r="F90" s="11" t="str">
        <f>IF(B90="","",TRIM(IF(ISNA(MATCH(B90,'Registru recepții'!$B$5:$B$504,0)),"PV inexistent în registru. ","")&amp;IF(C90="","Lipsește numele. ","")&amp;IF(D90="","Alege calitatea. ","")))</f>
        <v/>
      </c>
      <c r="G90" s="1" t="str">
        <f>IF(B90="","",B90&amp;"|"&amp;COUNTIF($B$5:B90,B90))</f>
        <v/>
      </c>
    </row>
    <row r="91" spans="2:7" x14ac:dyDescent="0.2">
      <c r="B91" s="9"/>
      <c r="C91" s="10"/>
      <c r="D91" s="10"/>
      <c r="E91" s="10"/>
      <c r="F91" s="11" t="str">
        <f>IF(B91="","",TRIM(IF(ISNA(MATCH(B91,'Registru recepții'!$B$5:$B$504,0)),"PV inexistent în registru. ","")&amp;IF(C91="","Lipsește numele. ","")&amp;IF(D91="","Alege calitatea. ","")))</f>
        <v/>
      </c>
      <c r="G91" s="1" t="str">
        <f>IF(B91="","",B91&amp;"|"&amp;COUNTIF($B$5:B91,B91))</f>
        <v/>
      </c>
    </row>
    <row r="92" spans="2:7" x14ac:dyDescent="0.2">
      <c r="B92" s="9"/>
      <c r="C92" s="10"/>
      <c r="D92" s="10"/>
      <c r="E92" s="10"/>
      <c r="F92" s="11" t="str">
        <f>IF(B92="","",TRIM(IF(ISNA(MATCH(B92,'Registru recepții'!$B$5:$B$504,0)),"PV inexistent în registru. ","")&amp;IF(C92="","Lipsește numele. ","")&amp;IF(D92="","Alege calitatea. ","")))</f>
        <v/>
      </c>
      <c r="G92" s="1" t="str">
        <f>IF(B92="","",B92&amp;"|"&amp;COUNTIF($B$5:B92,B92))</f>
        <v/>
      </c>
    </row>
    <row r="93" spans="2:7" x14ac:dyDescent="0.2">
      <c r="B93" s="9"/>
      <c r="C93" s="10"/>
      <c r="D93" s="10"/>
      <c r="E93" s="10"/>
      <c r="F93" s="11" t="str">
        <f>IF(B93="","",TRIM(IF(ISNA(MATCH(B93,'Registru recepții'!$B$5:$B$504,0)),"PV inexistent în registru. ","")&amp;IF(C93="","Lipsește numele. ","")&amp;IF(D93="","Alege calitatea. ","")))</f>
        <v/>
      </c>
      <c r="G93" s="1" t="str">
        <f>IF(B93="","",B93&amp;"|"&amp;COUNTIF($B$5:B93,B93))</f>
        <v/>
      </c>
    </row>
    <row r="94" spans="2:7" x14ac:dyDescent="0.2">
      <c r="B94" s="9"/>
      <c r="C94" s="10"/>
      <c r="D94" s="10"/>
      <c r="E94" s="10"/>
      <c r="F94" s="11" t="str">
        <f>IF(B94="","",TRIM(IF(ISNA(MATCH(B94,'Registru recepții'!$B$5:$B$504,0)),"PV inexistent în registru. ","")&amp;IF(C94="","Lipsește numele. ","")&amp;IF(D94="","Alege calitatea. ","")))</f>
        <v/>
      </c>
      <c r="G94" s="1" t="str">
        <f>IF(B94="","",B94&amp;"|"&amp;COUNTIF($B$5:B94,B94))</f>
        <v/>
      </c>
    </row>
    <row r="95" spans="2:7" x14ac:dyDescent="0.2">
      <c r="B95" s="9"/>
      <c r="C95" s="10"/>
      <c r="D95" s="10"/>
      <c r="E95" s="10"/>
      <c r="F95" s="11" t="str">
        <f>IF(B95="","",TRIM(IF(ISNA(MATCH(B95,'Registru recepții'!$B$5:$B$504,0)),"PV inexistent în registru. ","")&amp;IF(C95="","Lipsește numele. ","")&amp;IF(D95="","Alege calitatea. ","")))</f>
        <v/>
      </c>
      <c r="G95" s="1" t="str">
        <f>IF(B95="","",B95&amp;"|"&amp;COUNTIF($B$5:B95,B95))</f>
        <v/>
      </c>
    </row>
    <row r="96" spans="2:7" x14ac:dyDescent="0.2">
      <c r="B96" s="9"/>
      <c r="C96" s="10"/>
      <c r="D96" s="10"/>
      <c r="E96" s="10"/>
      <c r="F96" s="11" t="str">
        <f>IF(B96="","",TRIM(IF(ISNA(MATCH(B96,'Registru recepții'!$B$5:$B$504,0)),"PV inexistent în registru. ","")&amp;IF(C96="","Lipsește numele. ","")&amp;IF(D96="","Alege calitatea. ","")))</f>
        <v/>
      </c>
      <c r="G96" s="1" t="str">
        <f>IF(B96="","",B96&amp;"|"&amp;COUNTIF($B$5:B96,B96))</f>
        <v/>
      </c>
    </row>
    <row r="97" spans="2:7" x14ac:dyDescent="0.2">
      <c r="B97" s="9"/>
      <c r="C97" s="10"/>
      <c r="D97" s="10"/>
      <c r="E97" s="10"/>
      <c r="F97" s="11" t="str">
        <f>IF(B97="","",TRIM(IF(ISNA(MATCH(B97,'Registru recepții'!$B$5:$B$504,0)),"PV inexistent în registru. ","")&amp;IF(C97="","Lipsește numele. ","")&amp;IF(D97="","Alege calitatea. ","")))</f>
        <v/>
      </c>
      <c r="G97" s="1" t="str">
        <f>IF(B97="","",B97&amp;"|"&amp;COUNTIF($B$5:B97,B97))</f>
        <v/>
      </c>
    </row>
    <row r="98" spans="2:7" x14ac:dyDescent="0.2">
      <c r="B98" s="9"/>
      <c r="C98" s="10"/>
      <c r="D98" s="10"/>
      <c r="E98" s="10"/>
      <c r="F98" s="11" t="str">
        <f>IF(B98="","",TRIM(IF(ISNA(MATCH(B98,'Registru recepții'!$B$5:$B$504,0)),"PV inexistent în registru. ","")&amp;IF(C98="","Lipsește numele. ","")&amp;IF(D98="","Alege calitatea. ","")))</f>
        <v/>
      </c>
      <c r="G98" s="1" t="str">
        <f>IF(B98="","",B98&amp;"|"&amp;COUNTIF($B$5:B98,B98))</f>
        <v/>
      </c>
    </row>
    <row r="99" spans="2:7" x14ac:dyDescent="0.2">
      <c r="B99" s="9"/>
      <c r="C99" s="10"/>
      <c r="D99" s="10"/>
      <c r="E99" s="10"/>
      <c r="F99" s="11" t="str">
        <f>IF(B99="","",TRIM(IF(ISNA(MATCH(B99,'Registru recepții'!$B$5:$B$504,0)),"PV inexistent în registru. ","")&amp;IF(C99="","Lipsește numele. ","")&amp;IF(D99="","Alege calitatea. ","")))</f>
        <v/>
      </c>
      <c r="G99" s="1" t="str">
        <f>IF(B99="","",B99&amp;"|"&amp;COUNTIF($B$5:B99,B99))</f>
        <v/>
      </c>
    </row>
    <row r="100" spans="2:7" x14ac:dyDescent="0.2">
      <c r="B100" s="9"/>
      <c r="C100" s="10"/>
      <c r="D100" s="10"/>
      <c r="E100" s="10"/>
      <c r="F100" s="11" t="str">
        <f>IF(B100="","",TRIM(IF(ISNA(MATCH(B100,'Registru recepții'!$B$5:$B$504,0)),"PV inexistent în registru. ","")&amp;IF(C100="","Lipsește numele. ","")&amp;IF(D100="","Alege calitatea. ","")))</f>
        <v/>
      </c>
      <c r="G100" s="1" t="str">
        <f>IF(B100="","",B100&amp;"|"&amp;COUNTIF($B$5:B100,B100))</f>
        <v/>
      </c>
    </row>
    <row r="101" spans="2:7" x14ac:dyDescent="0.2">
      <c r="B101" s="9"/>
      <c r="C101" s="10"/>
      <c r="D101" s="10"/>
      <c r="E101" s="10"/>
      <c r="F101" s="11" t="str">
        <f>IF(B101="","",TRIM(IF(ISNA(MATCH(B101,'Registru recepții'!$B$5:$B$504,0)),"PV inexistent în registru. ","")&amp;IF(C101="","Lipsește numele. ","")&amp;IF(D101="","Alege calitatea. ","")))</f>
        <v/>
      </c>
      <c r="G101" s="1" t="str">
        <f>IF(B101="","",B101&amp;"|"&amp;COUNTIF($B$5:B101,B101))</f>
        <v/>
      </c>
    </row>
    <row r="102" spans="2:7" x14ac:dyDescent="0.2">
      <c r="B102" s="9"/>
      <c r="C102" s="10"/>
      <c r="D102" s="10"/>
      <c r="E102" s="10"/>
      <c r="F102" s="11" t="str">
        <f>IF(B102="","",TRIM(IF(ISNA(MATCH(B102,'Registru recepții'!$B$5:$B$504,0)),"PV inexistent în registru. ","")&amp;IF(C102="","Lipsește numele. ","")&amp;IF(D102="","Alege calitatea. ","")))</f>
        <v/>
      </c>
      <c r="G102" s="1" t="str">
        <f>IF(B102="","",B102&amp;"|"&amp;COUNTIF($B$5:B102,B102))</f>
        <v/>
      </c>
    </row>
    <row r="103" spans="2:7" x14ac:dyDescent="0.2">
      <c r="B103" s="9"/>
      <c r="C103" s="10"/>
      <c r="D103" s="10"/>
      <c r="E103" s="10"/>
      <c r="F103" s="11" t="str">
        <f>IF(B103="","",TRIM(IF(ISNA(MATCH(B103,'Registru recepții'!$B$5:$B$504,0)),"PV inexistent în registru. ","")&amp;IF(C103="","Lipsește numele. ","")&amp;IF(D103="","Alege calitatea. ","")))</f>
        <v/>
      </c>
      <c r="G103" s="1" t="str">
        <f>IF(B103="","",B103&amp;"|"&amp;COUNTIF($B$5:B103,B103))</f>
        <v/>
      </c>
    </row>
    <row r="104" spans="2:7" x14ac:dyDescent="0.2">
      <c r="B104" s="9"/>
      <c r="C104" s="10"/>
      <c r="D104" s="10"/>
      <c r="E104" s="10"/>
      <c r="F104" s="11" t="str">
        <f>IF(B104="","",TRIM(IF(ISNA(MATCH(B104,'Registru recepții'!$B$5:$B$504,0)),"PV inexistent în registru. ","")&amp;IF(C104="","Lipsește numele. ","")&amp;IF(D104="","Alege calitatea. ","")))</f>
        <v/>
      </c>
      <c r="G104" s="1" t="str">
        <f>IF(B104="","",B104&amp;"|"&amp;COUNTIF($B$5:B104,B104))</f>
        <v/>
      </c>
    </row>
    <row r="105" spans="2:7" x14ac:dyDescent="0.2">
      <c r="B105" s="9"/>
      <c r="C105" s="10"/>
      <c r="D105" s="10"/>
      <c r="E105" s="10"/>
      <c r="F105" s="11" t="str">
        <f>IF(B105="","",TRIM(IF(ISNA(MATCH(B105,'Registru recepții'!$B$5:$B$504,0)),"PV inexistent în registru. ","")&amp;IF(C105="","Lipsește numele. ","")&amp;IF(D105="","Alege calitatea. ","")))</f>
        <v/>
      </c>
      <c r="G105" s="1" t="str">
        <f>IF(B105="","",B105&amp;"|"&amp;COUNTIF($B$5:B105,B105))</f>
        <v/>
      </c>
    </row>
    <row r="106" spans="2:7" x14ac:dyDescent="0.2">
      <c r="B106" s="9"/>
      <c r="C106" s="10"/>
      <c r="D106" s="10"/>
      <c r="E106" s="10"/>
      <c r="F106" s="11" t="str">
        <f>IF(B106="","",TRIM(IF(ISNA(MATCH(B106,'Registru recepții'!$B$5:$B$504,0)),"PV inexistent în registru. ","")&amp;IF(C106="","Lipsește numele. ","")&amp;IF(D106="","Alege calitatea. ","")))</f>
        <v/>
      </c>
      <c r="G106" s="1" t="str">
        <f>IF(B106="","",B106&amp;"|"&amp;COUNTIF($B$5:B106,B106))</f>
        <v/>
      </c>
    </row>
    <row r="107" spans="2:7" x14ac:dyDescent="0.2">
      <c r="B107" s="9"/>
      <c r="C107" s="10"/>
      <c r="D107" s="10"/>
      <c r="E107" s="10"/>
      <c r="F107" s="11" t="str">
        <f>IF(B107="","",TRIM(IF(ISNA(MATCH(B107,'Registru recepții'!$B$5:$B$504,0)),"PV inexistent în registru. ","")&amp;IF(C107="","Lipsește numele. ","")&amp;IF(D107="","Alege calitatea. ","")))</f>
        <v/>
      </c>
      <c r="G107" s="1" t="str">
        <f>IF(B107="","",B107&amp;"|"&amp;COUNTIF($B$5:B107,B107))</f>
        <v/>
      </c>
    </row>
    <row r="108" spans="2:7" x14ac:dyDescent="0.2">
      <c r="B108" s="9"/>
      <c r="C108" s="10"/>
      <c r="D108" s="10"/>
      <c r="E108" s="10"/>
      <c r="F108" s="11" t="str">
        <f>IF(B108="","",TRIM(IF(ISNA(MATCH(B108,'Registru recepții'!$B$5:$B$504,0)),"PV inexistent în registru. ","")&amp;IF(C108="","Lipsește numele. ","")&amp;IF(D108="","Alege calitatea. ","")))</f>
        <v/>
      </c>
      <c r="G108" s="1" t="str">
        <f>IF(B108="","",B108&amp;"|"&amp;COUNTIF($B$5:B108,B108))</f>
        <v/>
      </c>
    </row>
    <row r="109" spans="2:7" x14ac:dyDescent="0.2">
      <c r="B109" s="9"/>
      <c r="C109" s="10"/>
      <c r="D109" s="10"/>
      <c r="E109" s="10"/>
      <c r="F109" s="11" t="str">
        <f>IF(B109="","",TRIM(IF(ISNA(MATCH(B109,'Registru recepții'!$B$5:$B$504,0)),"PV inexistent în registru. ","")&amp;IF(C109="","Lipsește numele. ","")&amp;IF(D109="","Alege calitatea. ","")))</f>
        <v/>
      </c>
      <c r="G109" s="1" t="str">
        <f>IF(B109="","",B109&amp;"|"&amp;COUNTIF($B$5:B109,B109))</f>
        <v/>
      </c>
    </row>
    <row r="110" spans="2:7" x14ac:dyDescent="0.2">
      <c r="B110" s="9"/>
      <c r="C110" s="10"/>
      <c r="D110" s="10"/>
      <c r="E110" s="10"/>
      <c r="F110" s="11" t="str">
        <f>IF(B110="","",TRIM(IF(ISNA(MATCH(B110,'Registru recepții'!$B$5:$B$504,0)),"PV inexistent în registru. ","")&amp;IF(C110="","Lipsește numele. ","")&amp;IF(D110="","Alege calitatea. ","")))</f>
        <v/>
      </c>
      <c r="G110" s="1" t="str">
        <f>IF(B110="","",B110&amp;"|"&amp;COUNTIF($B$5:B110,B110))</f>
        <v/>
      </c>
    </row>
    <row r="111" spans="2:7" x14ac:dyDescent="0.2">
      <c r="B111" s="9"/>
      <c r="C111" s="10"/>
      <c r="D111" s="10"/>
      <c r="E111" s="10"/>
      <c r="F111" s="11" t="str">
        <f>IF(B111="","",TRIM(IF(ISNA(MATCH(B111,'Registru recepții'!$B$5:$B$504,0)),"PV inexistent în registru. ","")&amp;IF(C111="","Lipsește numele. ","")&amp;IF(D111="","Alege calitatea. ","")))</f>
        <v/>
      </c>
      <c r="G111" s="1" t="str">
        <f>IF(B111="","",B111&amp;"|"&amp;COUNTIF($B$5:B111,B111))</f>
        <v/>
      </c>
    </row>
    <row r="112" spans="2:7" x14ac:dyDescent="0.2">
      <c r="B112" s="9"/>
      <c r="C112" s="10"/>
      <c r="D112" s="10"/>
      <c r="E112" s="10"/>
      <c r="F112" s="11" t="str">
        <f>IF(B112="","",TRIM(IF(ISNA(MATCH(B112,'Registru recepții'!$B$5:$B$504,0)),"PV inexistent în registru. ","")&amp;IF(C112="","Lipsește numele. ","")&amp;IF(D112="","Alege calitatea. ","")))</f>
        <v/>
      </c>
      <c r="G112" s="1" t="str">
        <f>IF(B112="","",B112&amp;"|"&amp;COUNTIF($B$5:B112,B112))</f>
        <v/>
      </c>
    </row>
    <row r="113" spans="2:7" x14ac:dyDescent="0.2">
      <c r="B113" s="9"/>
      <c r="C113" s="10"/>
      <c r="D113" s="10"/>
      <c r="E113" s="10"/>
      <c r="F113" s="11" t="str">
        <f>IF(B113="","",TRIM(IF(ISNA(MATCH(B113,'Registru recepții'!$B$5:$B$504,0)),"PV inexistent în registru. ","")&amp;IF(C113="","Lipsește numele. ","")&amp;IF(D113="","Alege calitatea. ","")))</f>
        <v/>
      </c>
      <c r="G113" s="1" t="str">
        <f>IF(B113="","",B113&amp;"|"&amp;COUNTIF($B$5:B113,B113))</f>
        <v/>
      </c>
    </row>
    <row r="114" spans="2:7" x14ac:dyDescent="0.2">
      <c r="B114" s="9"/>
      <c r="C114" s="10"/>
      <c r="D114" s="10"/>
      <c r="E114" s="10"/>
      <c r="F114" s="11" t="str">
        <f>IF(B114="","",TRIM(IF(ISNA(MATCH(B114,'Registru recepții'!$B$5:$B$504,0)),"PV inexistent în registru. ","")&amp;IF(C114="","Lipsește numele. ","")&amp;IF(D114="","Alege calitatea. ","")))</f>
        <v/>
      </c>
      <c r="G114" s="1" t="str">
        <f>IF(B114="","",B114&amp;"|"&amp;COUNTIF($B$5:B114,B114))</f>
        <v/>
      </c>
    </row>
    <row r="115" spans="2:7" x14ac:dyDescent="0.2">
      <c r="B115" s="9"/>
      <c r="C115" s="10"/>
      <c r="D115" s="10"/>
      <c r="E115" s="10"/>
      <c r="F115" s="11" t="str">
        <f>IF(B115="","",TRIM(IF(ISNA(MATCH(B115,'Registru recepții'!$B$5:$B$504,0)),"PV inexistent în registru. ","")&amp;IF(C115="","Lipsește numele. ","")&amp;IF(D115="","Alege calitatea. ","")))</f>
        <v/>
      </c>
      <c r="G115" s="1" t="str">
        <f>IF(B115="","",B115&amp;"|"&amp;COUNTIF($B$5:B115,B115))</f>
        <v/>
      </c>
    </row>
    <row r="116" spans="2:7" x14ac:dyDescent="0.2">
      <c r="B116" s="9"/>
      <c r="C116" s="10"/>
      <c r="D116" s="10"/>
      <c r="E116" s="10"/>
      <c r="F116" s="11" t="str">
        <f>IF(B116="","",TRIM(IF(ISNA(MATCH(B116,'Registru recepții'!$B$5:$B$504,0)),"PV inexistent în registru. ","")&amp;IF(C116="","Lipsește numele. ","")&amp;IF(D116="","Alege calitatea. ","")))</f>
        <v/>
      </c>
      <c r="G116" s="1" t="str">
        <f>IF(B116="","",B116&amp;"|"&amp;COUNTIF($B$5:B116,B116))</f>
        <v/>
      </c>
    </row>
    <row r="117" spans="2:7" x14ac:dyDescent="0.2">
      <c r="B117" s="9"/>
      <c r="C117" s="10"/>
      <c r="D117" s="10"/>
      <c r="E117" s="10"/>
      <c r="F117" s="11" t="str">
        <f>IF(B117="","",TRIM(IF(ISNA(MATCH(B117,'Registru recepții'!$B$5:$B$504,0)),"PV inexistent în registru. ","")&amp;IF(C117="","Lipsește numele. ","")&amp;IF(D117="","Alege calitatea. ","")))</f>
        <v/>
      </c>
      <c r="G117" s="1" t="str">
        <f>IF(B117="","",B117&amp;"|"&amp;COUNTIF($B$5:B117,B117))</f>
        <v/>
      </c>
    </row>
    <row r="118" spans="2:7" x14ac:dyDescent="0.2">
      <c r="B118" s="9"/>
      <c r="C118" s="10"/>
      <c r="D118" s="10"/>
      <c r="E118" s="10"/>
      <c r="F118" s="11" t="str">
        <f>IF(B118="","",TRIM(IF(ISNA(MATCH(B118,'Registru recepții'!$B$5:$B$504,0)),"PV inexistent în registru. ","")&amp;IF(C118="","Lipsește numele. ","")&amp;IF(D118="","Alege calitatea. ","")))</f>
        <v/>
      </c>
      <c r="G118" s="1" t="str">
        <f>IF(B118="","",B118&amp;"|"&amp;COUNTIF($B$5:B118,B118))</f>
        <v/>
      </c>
    </row>
    <row r="119" spans="2:7" x14ac:dyDescent="0.2">
      <c r="B119" s="9"/>
      <c r="C119" s="10"/>
      <c r="D119" s="10"/>
      <c r="E119" s="10"/>
      <c r="F119" s="11" t="str">
        <f>IF(B119="","",TRIM(IF(ISNA(MATCH(B119,'Registru recepții'!$B$5:$B$504,0)),"PV inexistent în registru. ","")&amp;IF(C119="","Lipsește numele. ","")&amp;IF(D119="","Alege calitatea. ","")))</f>
        <v/>
      </c>
      <c r="G119" s="1" t="str">
        <f>IF(B119="","",B119&amp;"|"&amp;COUNTIF($B$5:B119,B119))</f>
        <v/>
      </c>
    </row>
    <row r="120" spans="2:7" x14ac:dyDescent="0.2">
      <c r="B120" s="9"/>
      <c r="C120" s="10"/>
      <c r="D120" s="10"/>
      <c r="E120" s="10"/>
      <c r="F120" s="11" t="str">
        <f>IF(B120="","",TRIM(IF(ISNA(MATCH(B120,'Registru recepții'!$B$5:$B$504,0)),"PV inexistent în registru. ","")&amp;IF(C120="","Lipsește numele. ","")&amp;IF(D120="","Alege calitatea. ","")))</f>
        <v/>
      </c>
      <c r="G120" s="1" t="str">
        <f>IF(B120="","",B120&amp;"|"&amp;COUNTIF($B$5:B120,B120))</f>
        <v/>
      </c>
    </row>
    <row r="121" spans="2:7" x14ac:dyDescent="0.2">
      <c r="B121" s="9"/>
      <c r="C121" s="10"/>
      <c r="D121" s="10"/>
      <c r="E121" s="10"/>
      <c r="F121" s="11" t="str">
        <f>IF(B121="","",TRIM(IF(ISNA(MATCH(B121,'Registru recepții'!$B$5:$B$504,0)),"PV inexistent în registru. ","")&amp;IF(C121="","Lipsește numele. ","")&amp;IF(D121="","Alege calitatea. ","")))</f>
        <v/>
      </c>
      <c r="G121" s="1" t="str">
        <f>IF(B121="","",B121&amp;"|"&amp;COUNTIF($B$5:B121,B121))</f>
        <v/>
      </c>
    </row>
    <row r="122" spans="2:7" x14ac:dyDescent="0.2">
      <c r="B122" s="9"/>
      <c r="C122" s="10"/>
      <c r="D122" s="10"/>
      <c r="E122" s="10"/>
      <c r="F122" s="11" t="str">
        <f>IF(B122="","",TRIM(IF(ISNA(MATCH(B122,'Registru recepții'!$B$5:$B$504,0)),"PV inexistent în registru. ","")&amp;IF(C122="","Lipsește numele. ","")&amp;IF(D122="","Alege calitatea. ","")))</f>
        <v/>
      </c>
      <c r="G122" s="1" t="str">
        <f>IF(B122="","",B122&amp;"|"&amp;COUNTIF($B$5:B122,B122))</f>
        <v/>
      </c>
    </row>
    <row r="123" spans="2:7" x14ac:dyDescent="0.2">
      <c r="B123" s="9"/>
      <c r="C123" s="10"/>
      <c r="D123" s="10"/>
      <c r="E123" s="10"/>
      <c r="F123" s="11" t="str">
        <f>IF(B123="","",TRIM(IF(ISNA(MATCH(B123,'Registru recepții'!$B$5:$B$504,0)),"PV inexistent în registru. ","")&amp;IF(C123="","Lipsește numele. ","")&amp;IF(D123="","Alege calitatea. ","")))</f>
        <v/>
      </c>
      <c r="G123" s="1" t="str">
        <f>IF(B123="","",B123&amp;"|"&amp;COUNTIF($B$5:B123,B123))</f>
        <v/>
      </c>
    </row>
    <row r="124" spans="2:7" x14ac:dyDescent="0.2">
      <c r="B124" s="9"/>
      <c r="C124" s="10"/>
      <c r="D124" s="10"/>
      <c r="E124" s="10"/>
      <c r="F124" s="11" t="str">
        <f>IF(B124="","",TRIM(IF(ISNA(MATCH(B124,'Registru recepții'!$B$5:$B$504,0)),"PV inexistent în registru. ","")&amp;IF(C124="","Lipsește numele. ","")&amp;IF(D124="","Alege calitatea. ","")))</f>
        <v/>
      </c>
      <c r="G124" s="1" t="str">
        <f>IF(B124="","",B124&amp;"|"&amp;COUNTIF($B$5:B124,B124))</f>
        <v/>
      </c>
    </row>
    <row r="125" spans="2:7" x14ac:dyDescent="0.2">
      <c r="B125" s="9"/>
      <c r="C125" s="10"/>
      <c r="D125" s="10"/>
      <c r="E125" s="10"/>
      <c r="F125" s="11" t="str">
        <f>IF(B125="","",TRIM(IF(ISNA(MATCH(B125,'Registru recepții'!$B$5:$B$504,0)),"PV inexistent în registru. ","")&amp;IF(C125="","Lipsește numele. ","")&amp;IF(D125="","Alege calitatea. ","")))</f>
        <v/>
      </c>
      <c r="G125" s="1" t="str">
        <f>IF(B125="","",B125&amp;"|"&amp;COUNTIF($B$5:B125,B125))</f>
        <v/>
      </c>
    </row>
    <row r="126" spans="2:7" x14ac:dyDescent="0.2">
      <c r="B126" s="9"/>
      <c r="C126" s="10"/>
      <c r="D126" s="10"/>
      <c r="E126" s="10"/>
      <c r="F126" s="11" t="str">
        <f>IF(B126="","",TRIM(IF(ISNA(MATCH(B126,'Registru recepții'!$B$5:$B$504,0)),"PV inexistent în registru. ","")&amp;IF(C126="","Lipsește numele. ","")&amp;IF(D126="","Alege calitatea. ","")))</f>
        <v/>
      </c>
      <c r="G126" s="1" t="str">
        <f>IF(B126="","",B126&amp;"|"&amp;COUNTIF($B$5:B126,B126))</f>
        <v/>
      </c>
    </row>
    <row r="127" spans="2:7" x14ac:dyDescent="0.2">
      <c r="B127" s="9"/>
      <c r="C127" s="10"/>
      <c r="D127" s="10"/>
      <c r="E127" s="10"/>
      <c r="F127" s="11" t="str">
        <f>IF(B127="","",TRIM(IF(ISNA(MATCH(B127,'Registru recepții'!$B$5:$B$504,0)),"PV inexistent în registru. ","")&amp;IF(C127="","Lipsește numele. ","")&amp;IF(D127="","Alege calitatea. ","")))</f>
        <v/>
      </c>
      <c r="G127" s="1" t="str">
        <f>IF(B127="","",B127&amp;"|"&amp;COUNTIF($B$5:B127,B127))</f>
        <v/>
      </c>
    </row>
    <row r="128" spans="2:7" x14ac:dyDescent="0.2">
      <c r="B128" s="9"/>
      <c r="C128" s="10"/>
      <c r="D128" s="10"/>
      <c r="E128" s="10"/>
      <c r="F128" s="11" t="str">
        <f>IF(B128="","",TRIM(IF(ISNA(MATCH(B128,'Registru recepții'!$B$5:$B$504,0)),"PV inexistent în registru. ","")&amp;IF(C128="","Lipsește numele. ","")&amp;IF(D128="","Alege calitatea. ","")))</f>
        <v/>
      </c>
      <c r="G128" s="1" t="str">
        <f>IF(B128="","",B128&amp;"|"&amp;COUNTIF($B$5:B128,B128))</f>
        <v/>
      </c>
    </row>
    <row r="129" spans="2:7" x14ac:dyDescent="0.2">
      <c r="B129" s="9"/>
      <c r="C129" s="10"/>
      <c r="D129" s="10"/>
      <c r="E129" s="10"/>
      <c r="F129" s="11" t="str">
        <f>IF(B129="","",TRIM(IF(ISNA(MATCH(B129,'Registru recepții'!$B$5:$B$504,0)),"PV inexistent în registru. ","")&amp;IF(C129="","Lipsește numele. ","")&amp;IF(D129="","Alege calitatea. ","")))</f>
        <v/>
      </c>
      <c r="G129" s="1" t="str">
        <f>IF(B129="","",B129&amp;"|"&amp;COUNTIF($B$5:B129,B129))</f>
        <v/>
      </c>
    </row>
    <row r="130" spans="2:7" x14ac:dyDescent="0.2">
      <c r="B130" s="9"/>
      <c r="C130" s="10"/>
      <c r="D130" s="10"/>
      <c r="E130" s="10"/>
      <c r="F130" s="11" t="str">
        <f>IF(B130="","",TRIM(IF(ISNA(MATCH(B130,'Registru recepții'!$B$5:$B$504,0)),"PV inexistent în registru. ","")&amp;IF(C130="","Lipsește numele. ","")&amp;IF(D130="","Alege calitatea. ","")))</f>
        <v/>
      </c>
      <c r="G130" s="1" t="str">
        <f>IF(B130="","",B130&amp;"|"&amp;COUNTIF($B$5:B130,B130))</f>
        <v/>
      </c>
    </row>
    <row r="131" spans="2:7" x14ac:dyDescent="0.2">
      <c r="B131" s="9"/>
      <c r="C131" s="10"/>
      <c r="D131" s="10"/>
      <c r="E131" s="10"/>
      <c r="F131" s="11" t="str">
        <f>IF(B131="","",TRIM(IF(ISNA(MATCH(B131,'Registru recepții'!$B$5:$B$504,0)),"PV inexistent în registru. ","")&amp;IF(C131="","Lipsește numele. ","")&amp;IF(D131="","Alege calitatea. ","")))</f>
        <v/>
      </c>
      <c r="G131" s="1" t="str">
        <f>IF(B131="","",B131&amp;"|"&amp;COUNTIF($B$5:B131,B131))</f>
        <v/>
      </c>
    </row>
    <row r="132" spans="2:7" x14ac:dyDescent="0.2">
      <c r="B132" s="9"/>
      <c r="C132" s="10"/>
      <c r="D132" s="10"/>
      <c r="E132" s="10"/>
      <c r="F132" s="11" t="str">
        <f>IF(B132="","",TRIM(IF(ISNA(MATCH(B132,'Registru recepții'!$B$5:$B$504,0)),"PV inexistent în registru. ","")&amp;IF(C132="","Lipsește numele. ","")&amp;IF(D132="","Alege calitatea. ","")))</f>
        <v/>
      </c>
      <c r="G132" s="1" t="str">
        <f>IF(B132="","",B132&amp;"|"&amp;COUNTIF($B$5:B132,B132))</f>
        <v/>
      </c>
    </row>
    <row r="133" spans="2:7" x14ac:dyDescent="0.2">
      <c r="B133" s="9"/>
      <c r="C133" s="10"/>
      <c r="D133" s="10"/>
      <c r="E133" s="10"/>
      <c r="F133" s="11" t="str">
        <f>IF(B133="","",TRIM(IF(ISNA(MATCH(B133,'Registru recepții'!$B$5:$B$504,0)),"PV inexistent în registru. ","")&amp;IF(C133="","Lipsește numele. ","")&amp;IF(D133="","Alege calitatea. ","")))</f>
        <v/>
      </c>
      <c r="G133" s="1" t="str">
        <f>IF(B133="","",B133&amp;"|"&amp;COUNTIF($B$5:B133,B133))</f>
        <v/>
      </c>
    </row>
    <row r="134" spans="2:7" x14ac:dyDescent="0.2">
      <c r="B134" s="9"/>
      <c r="C134" s="10"/>
      <c r="D134" s="10"/>
      <c r="E134" s="10"/>
      <c r="F134" s="11" t="str">
        <f>IF(B134="","",TRIM(IF(ISNA(MATCH(B134,'Registru recepții'!$B$5:$B$504,0)),"PV inexistent în registru. ","")&amp;IF(C134="","Lipsește numele. ","")&amp;IF(D134="","Alege calitatea. ","")))</f>
        <v/>
      </c>
      <c r="G134" s="1" t="str">
        <f>IF(B134="","",B134&amp;"|"&amp;COUNTIF($B$5:B134,B134))</f>
        <v/>
      </c>
    </row>
    <row r="135" spans="2:7" x14ac:dyDescent="0.2">
      <c r="B135" s="9"/>
      <c r="C135" s="10"/>
      <c r="D135" s="10"/>
      <c r="E135" s="10"/>
      <c r="F135" s="11" t="str">
        <f>IF(B135="","",TRIM(IF(ISNA(MATCH(B135,'Registru recepții'!$B$5:$B$504,0)),"PV inexistent în registru. ","")&amp;IF(C135="","Lipsește numele. ","")&amp;IF(D135="","Alege calitatea. ","")))</f>
        <v/>
      </c>
      <c r="G135" s="1" t="str">
        <f>IF(B135="","",B135&amp;"|"&amp;COUNTIF($B$5:B135,B135))</f>
        <v/>
      </c>
    </row>
    <row r="136" spans="2:7" x14ac:dyDescent="0.2">
      <c r="B136" s="9"/>
      <c r="C136" s="10"/>
      <c r="D136" s="10"/>
      <c r="E136" s="10"/>
      <c r="F136" s="11" t="str">
        <f>IF(B136="","",TRIM(IF(ISNA(MATCH(B136,'Registru recepții'!$B$5:$B$504,0)),"PV inexistent în registru. ","")&amp;IF(C136="","Lipsește numele. ","")&amp;IF(D136="","Alege calitatea. ","")))</f>
        <v/>
      </c>
      <c r="G136" s="1" t="str">
        <f>IF(B136="","",B136&amp;"|"&amp;COUNTIF($B$5:B136,B136))</f>
        <v/>
      </c>
    </row>
    <row r="137" spans="2:7" x14ac:dyDescent="0.2">
      <c r="B137" s="9"/>
      <c r="C137" s="10"/>
      <c r="D137" s="10"/>
      <c r="E137" s="10"/>
      <c r="F137" s="11" t="str">
        <f>IF(B137="","",TRIM(IF(ISNA(MATCH(B137,'Registru recepții'!$B$5:$B$504,0)),"PV inexistent în registru. ","")&amp;IF(C137="","Lipsește numele. ","")&amp;IF(D137="","Alege calitatea. ","")))</f>
        <v/>
      </c>
      <c r="G137" s="1" t="str">
        <f>IF(B137="","",B137&amp;"|"&amp;COUNTIF($B$5:B137,B137))</f>
        <v/>
      </c>
    </row>
    <row r="138" spans="2:7" x14ac:dyDescent="0.2">
      <c r="B138" s="9"/>
      <c r="C138" s="10"/>
      <c r="D138" s="10"/>
      <c r="E138" s="10"/>
      <c r="F138" s="11" t="str">
        <f>IF(B138="","",TRIM(IF(ISNA(MATCH(B138,'Registru recepții'!$B$5:$B$504,0)),"PV inexistent în registru. ","")&amp;IF(C138="","Lipsește numele. ","")&amp;IF(D138="","Alege calitatea. ","")))</f>
        <v/>
      </c>
      <c r="G138" s="1" t="str">
        <f>IF(B138="","",B138&amp;"|"&amp;COUNTIF($B$5:B138,B138))</f>
        <v/>
      </c>
    </row>
    <row r="139" spans="2:7" x14ac:dyDescent="0.2">
      <c r="B139" s="9"/>
      <c r="C139" s="10"/>
      <c r="D139" s="10"/>
      <c r="E139" s="10"/>
      <c r="F139" s="11" t="str">
        <f>IF(B139="","",TRIM(IF(ISNA(MATCH(B139,'Registru recepții'!$B$5:$B$504,0)),"PV inexistent în registru. ","")&amp;IF(C139="","Lipsește numele. ","")&amp;IF(D139="","Alege calitatea. ","")))</f>
        <v/>
      </c>
      <c r="G139" s="1" t="str">
        <f>IF(B139="","",B139&amp;"|"&amp;COUNTIF($B$5:B139,B139))</f>
        <v/>
      </c>
    </row>
    <row r="140" spans="2:7" x14ac:dyDescent="0.2">
      <c r="B140" s="9"/>
      <c r="C140" s="10"/>
      <c r="D140" s="10"/>
      <c r="E140" s="10"/>
      <c r="F140" s="11" t="str">
        <f>IF(B140="","",TRIM(IF(ISNA(MATCH(B140,'Registru recepții'!$B$5:$B$504,0)),"PV inexistent în registru. ","")&amp;IF(C140="","Lipsește numele. ","")&amp;IF(D140="","Alege calitatea. ","")))</f>
        <v/>
      </c>
      <c r="G140" s="1" t="str">
        <f>IF(B140="","",B140&amp;"|"&amp;COUNTIF($B$5:B140,B140))</f>
        <v/>
      </c>
    </row>
    <row r="141" spans="2:7" x14ac:dyDescent="0.2">
      <c r="B141" s="9"/>
      <c r="C141" s="10"/>
      <c r="D141" s="10"/>
      <c r="E141" s="10"/>
      <c r="F141" s="11" t="str">
        <f>IF(B141="","",TRIM(IF(ISNA(MATCH(B141,'Registru recepții'!$B$5:$B$504,0)),"PV inexistent în registru. ","")&amp;IF(C141="","Lipsește numele. ","")&amp;IF(D141="","Alege calitatea. ","")))</f>
        <v/>
      </c>
      <c r="G141" s="1" t="str">
        <f>IF(B141="","",B141&amp;"|"&amp;COUNTIF($B$5:B141,B141))</f>
        <v/>
      </c>
    </row>
    <row r="142" spans="2:7" x14ac:dyDescent="0.2">
      <c r="B142" s="9"/>
      <c r="C142" s="10"/>
      <c r="D142" s="10"/>
      <c r="E142" s="10"/>
      <c r="F142" s="11" t="str">
        <f>IF(B142="","",TRIM(IF(ISNA(MATCH(B142,'Registru recepții'!$B$5:$B$504,0)),"PV inexistent în registru. ","")&amp;IF(C142="","Lipsește numele. ","")&amp;IF(D142="","Alege calitatea. ","")))</f>
        <v/>
      </c>
      <c r="G142" s="1" t="str">
        <f>IF(B142="","",B142&amp;"|"&amp;COUNTIF($B$5:B142,B142))</f>
        <v/>
      </c>
    </row>
    <row r="143" spans="2:7" x14ac:dyDescent="0.2">
      <c r="B143" s="9"/>
      <c r="C143" s="10"/>
      <c r="D143" s="10"/>
      <c r="E143" s="10"/>
      <c r="F143" s="11" t="str">
        <f>IF(B143="","",TRIM(IF(ISNA(MATCH(B143,'Registru recepții'!$B$5:$B$504,0)),"PV inexistent în registru. ","")&amp;IF(C143="","Lipsește numele. ","")&amp;IF(D143="","Alege calitatea. ","")))</f>
        <v/>
      </c>
      <c r="G143" s="1" t="str">
        <f>IF(B143="","",B143&amp;"|"&amp;COUNTIF($B$5:B143,B143))</f>
        <v/>
      </c>
    </row>
    <row r="144" spans="2:7" x14ac:dyDescent="0.2">
      <c r="B144" s="9"/>
      <c r="C144" s="10"/>
      <c r="D144" s="10"/>
      <c r="E144" s="10"/>
      <c r="F144" s="11" t="str">
        <f>IF(B144="","",TRIM(IF(ISNA(MATCH(B144,'Registru recepții'!$B$5:$B$504,0)),"PV inexistent în registru. ","")&amp;IF(C144="","Lipsește numele. ","")&amp;IF(D144="","Alege calitatea. ","")))</f>
        <v/>
      </c>
      <c r="G144" s="1" t="str">
        <f>IF(B144="","",B144&amp;"|"&amp;COUNTIF($B$5:B144,B144))</f>
        <v/>
      </c>
    </row>
    <row r="145" spans="2:7" x14ac:dyDescent="0.2">
      <c r="B145" s="9"/>
      <c r="C145" s="10"/>
      <c r="D145" s="10"/>
      <c r="E145" s="10"/>
      <c r="F145" s="11" t="str">
        <f>IF(B145="","",TRIM(IF(ISNA(MATCH(B145,'Registru recepții'!$B$5:$B$504,0)),"PV inexistent în registru. ","")&amp;IF(C145="","Lipsește numele. ","")&amp;IF(D145="","Alege calitatea. ","")))</f>
        <v/>
      </c>
      <c r="G145" s="1" t="str">
        <f>IF(B145="","",B145&amp;"|"&amp;COUNTIF($B$5:B145,B145))</f>
        <v/>
      </c>
    </row>
    <row r="146" spans="2:7" x14ac:dyDescent="0.2">
      <c r="B146" s="9"/>
      <c r="C146" s="10"/>
      <c r="D146" s="10"/>
      <c r="E146" s="10"/>
      <c r="F146" s="11" t="str">
        <f>IF(B146="","",TRIM(IF(ISNA(MATCH(B146,'Registru recepții'!$B$5:$B$504,0)),"PV inexistent în registru. ","")&amp;IF(C146="","Lipsește numele. ","")&amp;IF(D146="","Alege calitatea. ","")))</f>
        <v/>
      </c>
      <c r="G146" s="1" t="str">
        <f>IF(B146="","",B146&amp;"|"&amp;COUNTIF($B$5:B146,B146))</f>
        <v/>
      </c>
    </row>
    <row r="147" spans="2:7" x14ac:dyDescent="0.2">
      <c r="B147" s="9"/>
      <c r="C147" s="10"/>
      <c r="D147" s="10"/>
      <c r="E147" s="10"/>
      <c r="F147" s="11" t="str">
        <f>IF(B147="","",TRIM(IF(ISNA(MATCH(B147,'Registru recepții'!$B$5:$B$504,0)),"PV inexistent în registru. ","")&amp;IF(C147="","Lipsește numele. ","")&amp;IF(D147="","Alege calitatea. ","")))</f>
        <v/>
      </c>
      <c r="G147" s="1" t="str">
        <f>IF(B147="","",B147&amp;"|"&amp;COUNTIF($B$5:B147,B147))</f>
        <v/>
      </c>
    </row>
    <row r="148" spans="2:7" x14ac:dyDescent="0.2">
      <c r="B148" s="9"/>
      <c r="C148" s="10"/>
      <c r="D148" s="10"/>
      <c r="E148" s="10"/>
      <c r="F148" s="11" t="str">
        <f>IF(B148="","",TRIM(IF(ISNA(MATCH(B148,'Registru recepții'!$B$5:$B$504,0)),"PV inexistent în registru. ","")&amp;IF(C148="","Lipsește numele. ","")&amp;IF(D148="","Alege calitatea. ","")))</f>
        <v/>
      </c>
      <c r="G148" s="1" t="str">
        <f>IF(B148="","",B148&amp;"|"&amp;COUNTIF($B$5:B148,B148))</f>
        <v/>
      </c>
    </row>
    <row r="149" spans="2:7" x14ac:dyDescent="0.2">
      <c r="B149" s="9"/>
      <c r="C149" s="10"/>
      <c r="D149" s="10"/>
      <c r="E149" s="10"/>
      <c r="F149" s="11" t="str">
        <f>IF(B149="","",TRIM(IF(ISNA(MATCH(B149,'Registru recepții'!$B$5:$B$504,0)),"PV inexistent în registru. ","")&amp;IF(C149="","Lipsește numele. ","")&amp;IF(D149="","Alege calitatea. ","")))</f>
        <v/>
      </c>
      <c r="G149" s="1" t="str">
        <f>IF(B149="","",B149&amp;"|"&amp;COUNTIF($B$5:B149,B149))</f>
        <v/>
      </c>
    </row>
    <row r="150" spans="2:7" x14ac:dyDescent="0.2">
      <c r="B150" s="9"/>
      <c r="C150" s="10"/>
      <c r="D150" s="10"/>
      <c r="E150" s="10"/>
      <c r="F150" s="11" t="str">
        <f>IF(B150="","",TRIM(IF(ISNA(MATCH(B150,'Registru recepții'!$B$5:$B$504,0)),"PV inexistent în registru. ","")&amp;IF(C150="","Lipsește numele. ","")&amp;IF(D150="","Alege calitatea. ","")))</f>
        <v/>
      </c>
      <c r="G150" s="1" t="str">
        <f>IF(B150="","",B150&amp;"|"&amp;COUNTIF($B$5:B150,B150))</f>
        <v/>
      </c>
    </row>
    <row r="151" spans="2:7" x14ac:dyDescent="0.2">
      <c r="B151" s="9"/>
      <c r="C151" s="10"/>
      <c r="D151" s="10"/>
      <c r="E151" s="10"/>
      <c r="F151" s="11" t="str">
        <f>IF(B151="","",TRIM(IF(ISNA(MATCH(B151,'Registru recepții'!$B$5:$B$504,0)),"PV inexistent în registru. ","")&amp;IF(C151="","Lipsește numele. ","")&amp;IF(D151="","Alege calitatea. ","")))</f>
        <v/>
      </c>
      <c r="G151" s="1" t="str">
        <f>IF(B151="","",B151&amp;"|"&amp;COUNTIF($B$5:B151,B151))</f>
        <v/>
      </c>
    </row>
    <row r="152" spans="2:7" x14ac:dyDescent="0.2">
      <c r="B152" s="9"/>
      <c r="C152" s="10"/>
      <c r="D152" s="10"/>
      <c r="E152" s="10"/>
      <c r="F152" s="11" t="str">
        <f>IF(B152="","",TRIM(IF(ISNA(MATCH(B152,'Registru recepții'!$B$5:$B$504,0)),"PV inexistent în registru. ","")&amp;IF(C152="","Lipsește numele. ","")&amp;IF(D152="","Alege calitatea. ","")))</f>
        <v/>
      </c>
      <c r="G152" s="1" t="str">
        <f>IF(B152="","",B152&amp;"|"&amp;COUNTIF($B$5:B152,B152))</f>
        <v/>
      </c>
    </row>
    <row r="153" spans="2:7" x14ac:dyDescent="0.2">
      <c r="B153" s="9"/>
      <c r="C153" s="10"/>
      <c r="D153" s="10"/>
      <c r="E153" s="10"/>
      <c r="F153" s="11" t="str">
        <f>IF(B153="","",TRIM(IF(ISNA(MATCH(B153,'Registru recepții'!$B$5:$B$504,0)),"PV inexistent în registru. ","")&amp;IF(C153="","Lipsește numele. ","")&amp;IF(D153="","Alege calitatea. ","")))</f>
        <v/>
      </c>
      <c r="G153" s="1" t="str">
        <f>IF(B153="","",B153&amp;"|"&amp;COUNTIF($B$5:B153,B153))</f>
        <v/>
      </c>
    </row>
    <row r="154" spans="2:7" x14ac:dyDescent="0.2">
      <c r="B154" s="9"/>
      <c r="C154" s="10"/>
      <c r="D154" s="10"/>
      <c r="E154" s="10"/>
      <c r="F154" s="11" t="str">
        <f>IF(B154="","",TRIM(IF(ISNA(MATCH(B154,'Registru recepții'!$B$5:$B$504,0)),"PV inexistent în registru. ","")&amp;IF(C154="","Lipsește numele. ","")&amp;IF(D154="","Alege calitatea. ","")))</f>
        <v/>
      </c>
      <c r="G154" s="1" t="str">
        <f>IF(B154="","",B154&amp;"|"&amp;COUNTIF($B$5:B154,B154))</f>
        <v/>
      </c>
    </row>
    <row r="155" spans="2:7" x14ac:dyDescent="0.2">
      <c r="B155" s="9"/>
      <c r="C155" s="10"/>
      <c r="D155" s="10"/>
      <c r="E155" s="10"/>
      <c r="F155" s="11" t="str">
        <f>IF(B155="","",TRIM(IF(ISNA(MATCH(B155,'Registru recepții'!$B$5:$B$504,0)),"PV inexistent în registru. ","")&amp;IF(C155="","Lipsește numele. ","")&amp;IF(D155="","Alege calitatea. ","")))</f>
        <v/>
      </c>
      <c r="G155" s="1" t="str">
        <f>IF(B155="","",B155&amp;"|"&amp;COUNTIF($B$5:B155,B155))</f>
        <v/>
      </c>
    </row>
    <row r="156" spans="2:7" x14ac:dyDescent="0.2">
      <c r="B156" s="9"/>
      <c r="C156" s="10"/>
      <c r="D156" s="10"/>
      <c r="E156" s="10"/>
      <c r="F156" s="11" t="str">
        <f>IF(B156="","",TRIM(IF(ISNA(MATCH(B156,'Registru recepții'!$B$5:$B$504,0)),"PV inexistent în registru. ","")&amp;IF(C156="","Lipsește numele. ","")&amp;IF(D156="","Alege calitatea. ","")))</f>
        <v/>
      </c>
      <c r="G156" s="1" t="str">
        <f>IF(B156="","",B156&amp;"|"&amp;COUNTIF($B$5:B156,B156))</f>
        <v/>
      </c>
    </row>
    <row r="157" spans="2:7" x14ac:dyDescent="0.2">
      <c r="B157" s="9"/>
      <c r="C157" s="10"/>
      <c r="D157" s="10"/>
      <c r="E157" s="10"/>
      <c r="F157" s="11" t="str">
        <f>IF(B157="","",TRIM(IF(ISNA(MATCH(B157,'Registru recepții'!$B$5:$B$504,0)),"PV inexistent în registru. ","")&amp;IF(C157="","Lipsește numele. ","")&amp;IF(D157="","Alege calitatea. ","")))</f>
        <v/>
      </c>
      <c r="G157" s="1" t="str">
        <f>IF(B157="","",B157&amp;"|"&amp;COUNTIF($B$5:B157,B157))</f>
        <v/>
      </c>
    </row>
    <row r="158" spans="2:7" x14ac:dyDescent="0.2">
      <c r="B158" s="9"/>
      <c r="C158" s="10"/>
      <c r="D158" s="10"/>
      <c r="E158" s="10"/>
      <c r="F158" s="11" t="str">
        <f>IF(B158="","",TRIM(IF(ISNA(MATCH(B158,'Registru recepții'!$B$5:$B$504,0)),"PV inexistent în registru. ","")&amp;IF(C158="","Lipsește numele. ","")&amp;IF(D158="","Alege calitatea. ","")))</f>
        <v/>
      </c>
      <c r="G158" s="1" t="str">
        <f>IF(B158="","",B158&amp;"|"&amp;COUNTIF($B$5:B158,B158))</f>
        <v/>
      </c>
    </row>
    <row r="159" spans="2:7" x14ac:dyDescent="0.2">
      <c r="B159" s="9"/>
      <c r="C159" s="10"/>
      <c r="D159" s="10"/>
      <c r="E159" s="10"/>
      <c r="F159" s="11" t="str">
        <f>IF(B159="","",TRIM(IF(ISNA(MATCH(B159,'Registru recepții'!$B$5:$B$504,0)),"PV inexistent în registru. ","")&amp;IF(C159="","Lipsește numele. ","")&amp;IF(D159="","Alege calitatea. ","")))</f>
        <v/>
      </c>
      <c r="G159" s="1" t="str">
        <f>IF(B159="","",B159&amp;"|"&amp;COUNTIF($B$5:B159,B159))</f>
        <v/>
      </c>
    </row>
    <row r="160" spans="2:7" x14ac:dyDescent="0.2">
      <c r="B160" s="9"/>
      <c r="C160" s="10"/>
      <c r="D160" s="10"/>
      <c r="E160" s="10"/>
      <c r="F160" s="11" t="str">
        <f>IF(B160="","",TRIM(IF(ISNA(MATCH(B160,'Registru recepții'!$B$5:$B$504,0)),"PV inexistent în registru. ","")&amp;IF(C160="","Lipsește numele. ","")&amp;IF(D160="","Alege calitatea. ","")))</f>
        <v/>
      </c>
      <c r="G160" s="1" t="str">
        <f>IF(B160="","",B160&amp;"|"&amp;COUNTIF($B$5:B160,B160))</f>
        <v/>
      </c>
    </row>
    <row r="161" spans="2:7" x14ac:dyDescent="0.2">
      <c r="B161" s="9"/>
      <c r="C161" s="10"/>
      <c r="D161" s="10"/>
      <c r="E161" s="10"/>
      <c r="F161" s="11" t="str">
        <f>IF(B161="","",TRIM(IF(ISNA(MATCH(B161,'Registru recepții'!$B$5:$B$504,0)),"PV inexistent în registru. ","")&amp;IF(C161="","Lipsește numele. ","")&amp;IF(D161="","Alege calitatea. ","")))</f>
        <v/>
      </c>
      <c r="G161" s="1" t="str">
        <f>IF(B161="","",B161&amp;"|"&amp;COUNTIF($B$5:B161,B161))</f>
        <v/>
      </c>
    </row>
    <row r="162" spans="2:7" x14ac:dyDescent="0.2">
      <c r="B162" s="9"/>
      <c r="C162" s="10"/>
      <c r="D162" s="10"/>
      <c r="E162" s="10"/>
      <c r="F162" s="11" t="str">
        <f>IF(B162="","",TRIM(IF(ISNA(MATCH(B162,'Registru recepții'!$B$5:$B$504,0)),"PV inexistent în registru. ","")&amp;IF(C162="","Lipsește numele. ","")&amp;IF(D162="","Alege calitatea. ","")))</f>
        <v/>
      </c>
      <c r="G162" s="1" t="str">
        <f>IF(B162="","",B162&amp;"|"&amp;COUNTIF($B$5:B162,B162))</f>
        <v/>
      </c>
    </row>
    <row r="163" spans="2:7" x14ac:dyDescent="0.2">
      <c r="B163" s="9"/>
      <c r="C163" s="10"/>
      <c r="D163" s="10"/>
      <c r="E163" s="10"/>
      <c r="F163" s="11" t="str">
        <f>IF(B163="","",TRIM(IF(ISNA(MATCH(B163,'Registru recepții'!$B$5:$B$504,0)),"PV inexistent în registru. ","")&amp;IF(C163="","Lipsește numele. ","")&amp;IF(D163="","Alege calitatea. ","")))</f>
        <v/>
      </c>
      <c r="G163" s="1" t="str">
        <f>IF(B163="","",B163&amp;"|"&amp;COUNTIF($B$5:B163,B163))</f>
        <v/>
      </c>
    </row>
    <row r="164" spans="2:7" x14ac:dyDescent="0.2">
      <c r="B164" s="9"/>
      <c r="C164" s="10"/>
      <c r="D164" s="10"/>
      <c r="E164" s="10"/>
      <c r="F164" s="11" t="str">
        <f>IF(B164="","",TRIM(IF(ISNA(MATCH(B164,'Registru recepții'!$B$5:$B$504,0)),"PV inexistent în registru. ","")&amp;IF(C164="","Lipsește numele. ","")&amp;IF(D164="","Alege calitatea. ","")))</f>
        <v/>
      </c>
      <c r="G164" s="1" t="str">
        <f>IF(B164="","",B164&amp;"|"&amp;COUNTIF($B$5:B164,B164))</f>
        <v/>
      </c>
    </row>
    <row r="165" spans="2:7" x14ac:dyDescent="0.2">
      <c r="B165" s="9"/>
      <c r="C165" s="10"/>
      <c r="D165" s="10"/>
      <c r="E165" s="10"/>
      <c r="F165" s="11" t="str">
        <f>IF(B165="","",TRIM(IF(ISNA(MATCH(B165,'Registru recepții'!$B$5:$B$504,0)),"PV inexistent în registru. ","")&amp;IF(C165="","Lipsește numele. ","")&amp;IF(D165="","Alege calitatea. ","")))</f>
        <v/>
      </c>
      <c r="G165" s="1" t="str">
        <f>IF(B165="","",B165&amp;"|"&amp;COUNTIF($B$5:B165,B165))</f>
        <v/>
      </c>
    </row>
    <row r="166" spans="2:7" x14ac:dyDescent="0.2">
      <c r="B166" s="9"/>
      <c r="C166" s="10"/>
      <c r="D166" s="10"/>
      <c r="E166" s="10"/>
      <c r="F166" s="11" t="str">
        <f>IF(B166="","",TRIM(IF(ISNA(MATCH(B166,'Registru recepții'!$B$5:$B$504,0)),"PV inexistent în registru. ","")&amp;IF(C166="","Lipsește numele. ","")&amp;IF(D166="","Alege calitatea. ","")))</f>
        <v/>
      </c>
      <c r="G166" s="1" t="str">
        <f>IF(B166="","",B166&amp;"|"&amp;COUNTIF($B$5:B166,B166))</f>
        <v/>
      </c>
    </row>
    <row r="167" spans="2:7" x14ac:dyDescent="0.2">
      <c r="B167" s="9"/>
      <c r="C167" s="10"/>
      <c r="D167" s="10"/>
      <c r="E167" s="10"/>
      <c r="F167" s="11" t="str">
        <f>IF(B167="","",TRIM(IF(ISNA(MATCH(B167,'Registru recepții'!$B$5:$B$504,0)),"PV inexistent în registru. ","")&amp;IF(C167="","Lipsește numele. ","")&amp;IF(D167="","Alege calitatea. ","")))</f>
        <v/>
      </c>
      <c r="G167" s="1" t="str">
        <f>IF(B167="","",B167&amp;"|"&amp;COUNTIF($B$5:B167,B167))</f>
        <v/>
      </c>
    </row>
    <row r="168" spans="2:7" x14ac:dyDescent="0.2">
      <c r="B168" s="9"/>
      <c r="C168" s="10"/>
      <c r="D168" s="10"/>
      <c r="E168" s="10"/>
      <c r="F168" s="11" t="str">
        <f>IF(B168="","",TRIM(IF(ISNA(MATCH(B168,'Registru recepții'!$B$5:$B$504,0)),"PV inexistent în registru. ","")&amp;IF(C168="","Lipsește numele. ","")&amp;IF(D168="","Alege calitatea. ","")))</f>
        <v/>
      </c>
      <c r="G168" s="1" t="str">
        <f>IF(B168="","",B168&amp;"|"&amp;COUNTIF($B$5:B168,B168))</f>
        <v/>
      </c>
    </row>
    <row r="169" spans="2:7" x14ac:dyDescent="0.2">
      <c r="B169" s="9"/>
      <c r="C169" s="10"/>
      <c r="D169" s="10"/>
      <c r="E169" s="10"/>
      <c r="F169" s="11" t="str">
        <f>IF(B169="","",TRIM(IF(ISNA(MATCH(B169,'Registru recepții'!$B$5:$B$504,0)),"PV inexistent în registru. ","")&amp;IF(C169="","Lipsește numele. ","")&amp;IF(D169="","Alege calitatea. ","")))</f>
        <v/>
      </c>
      <c r="G169" s="1" t="str">
        <f>IF(B169="","",B169&amp;"|"&amp;COUNTIF($B$5:B169,B169))</f>
        <v/>
      </c>
    </row>
    <row r="170" spans="2:7" x14ac:dyDescent="0.2">
      <c r="B170" s="9"/>
      <c r="C170" s="10"/>
      <c r="D170" s="10"/>
      <c r="E170" s="10"/>
      <c r="F170" s="11" t="str">
        <f>IF(B170="","",TRIM(IF(ISNA(MATCH(B170,'Registru recepții'!$B$5:$B$504,0)),"PV inexistent în registru. ","")&amp;IF(C170="","Lipsește numele. ","")&amp;IF(D170="","Alege calitatea. ","")))</f>
        <v/>
      </c>
      <c r="G170" s="1" t="str">
        <f>IF(B170="","",B170&amp;"|"&amp;COUNTIF($B$5:B170,B170))</f>
        <v/>
      </c>
    </row>
    <row r="171" spans="2:7" x14ac:dyDescent="0.2">
      <c r="B171" s="9"/>
      <c r="C171" s="10"/>
      <c r="D171" s="10"/>
      <c r="E171" s="10"/>
      <c r="F171" s="11" t="str">
        <f>IF(B171="","",TRIM(IF(ISNA(MATCH(B171,'Registru recepții'!$B$5:$B$504,0)),"PV inexistent în registru. ","")&amp;IF(C171="","Lipsește numele. ","")&amp;IF(D171="","Alege calitatea. ","")))</f>
        <v/>
      </c>
      <c r="G171" s="1" t="str">
        <f>IF(B171="","",B171&amp;"|"&amp;COUNTIF($B$5:B171,B171))</f>
        <v/>
      </c>
    </row>
    <row r="172" spans="2:7" x14ac:dyDescent="0.2">
      <c r="B172" s="9"/>
      <c r="C172" s="10"/>
      <c r="D172" s="10"/>
      <c r="E172" s="10"/>
      <c r="F172" s="11" t="str">
        <f>IF(B172="","",TRIM(IF(ISNA(MATCH(B172,'Registru recepții'!$B$5:$B$504,0)),"PV inexistent în registru. ","")&amp;IF(C172="","Lipsește numele. ","")&amp;IF(D172="","Alege calitatea. ","")))</f>
        <v/>
      </c>
      <c r="G172" s="1" t="str">
        <f>IF(B172="","",B172&amp;"|"&amp;COUNTIF($B$5:B172,B172))</f>
        <v/>
      </c>
    </row>
    <row r="173" spans="2:7" x14ac:dyDescent="0.2">
      <c r="B173" s="9"/>
      <c r="C173" s="10"/>
      <c r="D173" s="10"/>
      <c r="E173" s="10"/>
      <c r="F173" s="11" t="str">
        <f>IF(B173="","",TRIM(IF(ISNA(MATCH(B173,'Registru recepții'!$B$5:$B$504,0)),"PV inexistent în registru. ","")&amp;IF(C173="","Lipsește numele. ","")&amp;IF(D173="","Alege calitatea. ","")))</f>
        <v/>
      </c>
      <c r="G173" s="1" t="str">
        <f>IF(B173="","",B173&amp;"|"&amp;COUNTIF($B$5:B173,B173))</f>
        <v/>
      </c>
    </row>
    <row r="174" spans="2:7" x14ac:dyDescent="0.2">
      <c r="B174" s="9"/>
      <c r="C174" s="10"/>
      <c r="D174" s="10"/>
      <c r="E174" s="10"/>
      <c r="F174" s="11" t="str">
        <f>IF(B174="","",TRIM(IF(ISNA(MATCH(B174,'Registru recepții'!$B$5:$B$504,0)),"PV inexistent în registru. ","")&amp;IF(C174="","Lipsește numele. ","")&amp;IF(D174="","Alege calitatea. ","")))</f>
        <v/>
      </c>
      <c r="G174" s="1" t="str">
        <f>IF(B174="","",B174&amp;"|"&amp;COUNTIF($B$5:B174,B174))</f>
        <v/>
      </c>
    </row>
    <row r="175" spans="2:7" x14ac:dyDescent="0.2">
      <c r="B175" s="9"/>
      <c r="C175" s="10"/>
      <c r="D175" s="10"/>
      <c r="E175" s="10"/>
      <c r="F175" s="11" t="str">
        <f>IF(B175="","",TRIM(IF(ISNA(MATCH(B175,'Registru recepții'!$B$5:$B$504,0)),"PV inexistent în registru. ","")&amp;IF(C175="","Lipsește numele. ","")&amp;IF(D175="","Alege calitatea. ","")))</f>
        <v/>
      </c>
      <c r="G175" s="1" t="str">
        <f>IF(B175="","",B175&amp;"|"&amp;COUNTIF($B$5:B175,B175))</f>
        <v/>
      </c>
    </row>
    <row r="176" spans="2:7" x14ac:dyDescent="0.2">
      <c r="B176" s="9"/>
      <c r="C176" s="10"/>
      <c r="D176" s="10"/>
      <c r="E176" s="10"/>
      <c r="F176" s="11" t="str">
        <f>IF(B176="","",TRIM(IF(ISNA(MATCH(B176,'Registru recepții'!$B$5:$B$504,0)),"PV inexistent în registru. ","")&amp;IF(C176="","Lipsește numele. ","")&amp;IF(D176="","Alege calitatea. ","")))</f>
        <v/>
      </c>
      <c r="G176" s="1" t="str">
        <f>IF(B176="","",B176&amp;"|"&amp;COUNTIF($B$5:B176,B176))</f>
        <v/>
      </c>
    </row>
    <row r="177" spans="2:7" x14ac:dyDescent="0.2">
      <c r="B177" s="9"/>
      <c r="C177" s="10"/>
      <c r="D177" s="10"/>
      <c r="E177" s="10"/>
      <c r="F177" s="11" t="str">
        <f>IF(B177="","",TRIM(IF(ISNA(MATCH(B177,'Registru recepții'!$B$5:$B$504,0)),"PV inexistent în registru. ","")&amp;IF(C177="","Lipsește numele. ","")&amp;IF(D177="","Alege calitatea. ","")))</f>
        <v/>
      </c>
      <c r="G177" s="1" t="str">
        <f>IF(B177="","",B177&amp;"|"&amp;COUNTIF($B$5:B177,B177))</f>
        <v/>
      </c>
    </row>
    <row r="178" spans="2:7" x14ac:dyDescent="0.2">
      <c r="B178" s="9"/>
      <c r="C178" s="10"/>
      <c r="D178" s="10"/>
      <c r="E178" s="10"/>
      <c r="F178" s="11" t="str">
        <f>IF(B178="","",TRIM(IF(ISNA(MATCH(B178,'Registru recepții'!$B$5:$B$504,0)),"PV inexistent în registru. ","")&amp;IF(C178="","Lipsește numele. ","")&amp;IF(D178="","Alege calitatea. ","")))</f>
        <v/>
      </c>
      <c r="G178" s="1" t="str">
        <f>IF(B178="","",B178&amp;"|"&amp;COUNTIF($B$5:B178,B178))</f>
        <v/>
      </c>
    </row>
    <row r="179" spans="2:7" x14ac:dyDescent="0.2">
      <c r="B179" s="9"/>
      <c r="C179" s="10"/>
      <c r="D179" s="10"/>
      <c r="E179" s="10"/>
      <c r="F179" s="11" t="str">
        <f>IF(B179="","",TRIM(IF(ISNA(MATCH(B179,'Registru recepții'!$B$5:$B$504,0)),"PV inexistent în registru. ","")&amp;IF(C179="","Lipsește numele. ","")&amp;IF(D179="","Alege calitatea. ","")))</f>
        <v/>
      </c>
      <c r="G179" s="1" t="str">
        <f>IF(B179="","",B179&amp;"|"&amp;COUNTIF($B$5:B179,B179))</f>
        <v/>
      </c>
    </row>
    <row r="180" spans="2:7" x14ac:dyDescent="0.2">
      <c r="B180" s="9"/>
      <c r="C180" s="10"/>
      <c r="D180" s="10"/>
      <c r="E180" s="10"/>
      <c r="F180" s="11" t="str">
        <f>IF(B180="","",TRIM(IF(ISNA(MATCH(B180,'Registru recepții'!$B$5:$B$504,0)),"PV inexistent în registru. ","")&amp;IF(C180="","Lipsește numele. ","")&amp;IF(D180="","Alege calitatea. ","")))</f>
        <v/>
      </c>
      <c r="G180" s="1" t="str">
        <f>IF(B180="","",B180&amp;"|"&amp;COUNTIF($B$5:B180,B180))</f>
        <v/>
      </c>
    </row>
    <row r="181" spans="2:7" x14ac:dyDescent="0.2">
      <c r="B181" s="9"/>
      <c r="C181" s="10"/>
      <c r="D181" s="10"/>
      <c r="E181" s="10"/>
      <c r="F181" s="11" t="str">
        <f>IF(B181="","",TRIM(IF(ISNA(MATCH(B181,'Registru recepții'!$B$5:$B$504,0)),"PV inexistent în registru. ","")&amp;IF(C181="","Lipsește numele. ","")&amp;IF(D181="","Alege calitatea. ","")))</f>
        <v/>
      </c>
      <c r="G181" s="1" t="str">
        <f>IF(B181="","",B181&amp;"|"&amp;COUNTIF($B$5:B181,B181))</f>
        <v/>
      </c>
    </row>
    <row r="182" spans="2:7" x14ac:dyDescent="0.2">
      <c r="B182" s="9"/>
      <c r="C182" s="10"/>
      <c r="D182" s="10"/>
      <c r="E182" s="10"/>
      <c r="F182" s="11" t="str">
        <f>IF(B182="","",TRIM(IF(ISNA(MATCH(B182,'Registru recepții'!$B$5:$B$504,0)),"PV inexistent în registru. ","")&amp;IF(C182="","Lipsește numele. ","")&amp;IF(D182="","Alege calitatea. ","")))</f>
        <v/>
      </c>
      <c r="G182" s="1" t="str">
        <f>IF(B182="","",B182&amp;"|"&amp;COUNTIF($B$5:B182,B182))</f>
        <v/>
      </c>
    </row>
    <row r="183" spans="2:7" x14ac:dyDescent="0.2">
      <c r="B183" s="9"/>
      <c r="C183" s="10"/>
      <c r="D183" s="10"/>
      <c r="E183" s="10"/>
      <c r="F183" s="11" t="str">
        <f>IF(B183="","",TRIM(IF(ISNA(MATCH(B183,'Registru recepții'!$B$5:$B$504,0)),"PV inexistent în registru. ","")&amp;IF(C183="","Lipsește numele. ","")&amp;IF(D183="","Alege calitatea. ","")))</f>
        <v/>
      </c>
      <c r="G183" s="1" t="str">
        <f>IF(B183="","",B183&amp;"|"&amp;COUNTIF($B$5:B183,B183))</f>
        <v/>
      </c>
    </row>
    <row r="184" spans="2:7" x14ac:dyDescent="0.2">
      <c r="B184" s="9"/>
      <c r="C184" s="10"/>
      <c r="D184" s="10"/>
      <c r="E184" s="10"/>
      <c r="F184" s="11" t="str">
        <f>IF(B184="","",TRIM(IF(ISNA(MATCH(B184,'Registru recepții'!$B$5:$B$504,0)),"PV inexistent în registru. ","")&amp;IF(C184="","Lipsește numele. ","")&amp;IF(D184="","Alege calitatea. ","")))</f>
        <v/>
      </c>
      <c r="G184" s="1" t="str">
        <f>IF(B184="","",B184&amp;"|"&amp;COUNTIF($B$5:B184,B184))</f>
        <v/>
      </c>
    </row>
    <row r="185" spans="2:7" x14ac:dyDescent="0.2">
      <c r="B185" s="9"/>
      <c r="C185" s="10"/>
      <c r="D185" s="10"/>
      <c r="E185" s="10"/>
      <c r="F185" s="11" t="str">
        <f>IF(B185="","",TRIM(IF(ISNA(MATCH(B185,'Registru recepții'!$B$5:$B$504,0)),"PV inexistent în registru. ","")&amp;IF(C185="","Lipsește numele. ","")&amp;IF(D185="","Alege calitatea. ","")))</f>
        <v/>
      </c>
      <c r="G185" s="1" t="str">
        <f>IF(B185="","",B185&amp;"|"&amp;COUNTIF($B$5:B185,B185))</f>
        <v/>
      </c>
    </row>
    <row r="186" spans="2:7" x14ac:dyDescent="0.2">
      <c r="B186" s="9"/>
      <c r="C186" s="10"/>
      <c r="D186" s="10"/>
      <c r="E186" s="10"/>
      <c r="F186" s="11" t="str">
        <f>IF(B186="","",TRIM(IF(ISNA(MATCH(B186,'Registru recepții'!$B$5:$B$504,0)),"PV inexistent în registru. ","")&amp;IF(C186="","Lipsește numele. ","")&amp;IF(D186="","Alege calitatea. ","")))</f>
        <v/>
      </c>
      <c r="G186" s="1" t="str">
        <f>IF(B186="","",B186&amp;"|"&amp;COUNTIF($B$5:B186,B186))</f>
        <v/>
      </c>
    </row>
    <row r="187" spans="2:7" x14ac:dyDescent="0.2">
      <c r="B187" s="9"/>
      <c r="C187" s="10"/>
      <c r="D187" s="10"/>
      <c r="E187" s="10"/>
      <c r="F187" s="11" t="str">
        <f>IF(B187="","",TRIM(IF(ISNA(MATCH(B187,'Registru recepții'!$B$5:$B$504,0)),"PV inexistent în registru. ","")&amp;IF(C187="","Lipsește numele. ","")&amp;IF(D187="","Alege calitatea. ","")))</f>
        <v/>
      </c>
      <c r="G187" s="1" t="str">
        <f>IF(B187="","",B187&amp;"|"&amp;COUNTIF($B$5:B187,B187))</f>
        <v/>
      </c>
    </row>
    <row r="188" spans="2:7" x14ac:dyDescent="0.2">
      <c r="B188" s="9"/>
      <c r="C188" s="10"/>
      <c r="D188" s="10"/>
      <c r="E188" s="10"/>
      <c r="F188" s="11" t="str">
        <f>IF(B188="","",TRIM(IF(ISNA(MATCH(B188,'Registru recepții'!$B$5:$B$504,0)),"PV inexistent în registru. ","")&amp;IF(C188="","Lipsește numele. ","")&amp;IF(D188="","Alege calitatea. ","")))</f>
        <v/>
      </c>
      <c r="G188" s="1" t="str">
        <f>IF(B188="","",B188&amp;"|"&amp;COUNTIF($B$5:B188,B188))</f>
        <v/>
      </c>
    </row>
    <row r="189" spans="2:7" x14ac:dyDescent="0.2">
      <c r="B189" s="9"/>
      <c r="C189" s="10"/>
      <c r="D189" s="10"/>
      <c r="E189" s="10"/>
      <c r="F189" s="11" t="str">
        <f>IF(B189="","",TRIM(IF(ISNA(MATCH(B189,'Registru recepții'!$B$5:$B$504,0)),"PV inexistent în registru. ","")&amp;IF(C189="","Lipsește numele. ","")&amp;IF(D189="","Alege calitatea. ","")))</f>
        <v/>
      </c>
      <c r="G189" s="1" t="str">
        <f>IF(B189="","",B189&amp;"|"&amp;COUNTIF($B$5:B189,B189))</f>
        <v/>
      </c>
    </row>
    <row r="190" spans="2:7" x14ac:dyDescent="0.2">
      <c r="B190" s="9"/>
      <c r="C190" s="10"/>
      <c r="D190" s="10"/>
      <c r="E190" s="10"/>
      <c r="F190" s="11" t="str">
        <f>IF(B190="","",TRIM(IF(ISNA(MATCH(B190,'Registru recepții'!$B$5:$B$504,0)),"PV inexistent în registru. ","")&amp;IF(C190="","Lipsește numele. ","")&amp;IF(D190="","Alege calitatea. ","")))</f>
        <v/>
      </c>
      <c r="G190" s="1" t="str">
        <f>IF(B190="","",B190&amp;"|"&amp;COUNTIF($B$5:B190,B190))</f>
        <v/>
      </c>
    </row>
    <row r="191" spans="2:7" x14ac:dyDescent="0.2">
      <c r="B191" s="9"/>
      <c r="C191" s="10"/>
      <c r="D191" s="10"/>
      <c r="E191" s="10"/>
      <c r="F191" s="11" t="str">
        <f>IF(B191="","",TRIM(IF(ISNA(MATCH(B191,'Registru recepții'!$B$5:$B$504,0)),"PV inexistent în registru. ","")&amp;IF(C191="","Lipsește numele. ","")&amp;IF(D191="","Alege calitatea. ","")))</f>
        <v/>
      </c>
      <c r="G191" s="1" t="str">
        <f>IF(B191="","",B191&amp;"|"&amp;COUNTIF($B$5:B191,B191))</f>
        <v/>
      </c>
    </row>
    <row r="192" spans="2:7" x14ac:dyDescent="0.2">
      <c r="B192" s="9"/>
      <c r="C192" s="10"/>
      <c r="D192" s="10"/>
      <c r="E192" s="10"/>
      <c r="F192" s="11" t="str">
        <f>IF(B192="","",TRIM(IF(ISNA(MATCH(B192,'Registru recepții'!$B$5:$B$504,0)),"PV inexistent în registru. ","")&amp;IF(C192="","Lipsește numele. ","")&amp;IF(D192="","Alege calitatea. ","")))</f>
        <v/>
      </c>
      <c r="G192" s="1" t="str">
        <f>IF(B192="","",B192&amp;"|"&amp;COUNTIF($B$5:B192,B192))</f>
        <v/>
      </c>
    </row>
    <row r="193" spans="2:7" x14ac:dyDescent="0.2">
      <c r="B193" s="9"/>
      <c r="C193" s="10"/>
      <c r="D193" s="10"/>
      <c r="E193" s="10"/>
      <c r="F193" s="11" t="str">
        <f>IF(B193="","",TRIM(IF(ISNA(MATCH(B193,'Registru recepții'!$B$5:$B$504,0)),"PV inexistent în registru. ","")&amp;IF(C193="","Lipsește numele. ","")&amp;IF(D193="","Alege calitatea. ","")))</f>
        <v/>
      </c>
      <c r="G193" s="1" t="str">
        <f>IF(B193="","",B193&amp;"|"&amp;COUNTIF($B$5:B193,B193))</f>
        <v/>
      </c>
    </row>
    <row r="194" spans="2:7" x14ac:dyDescent="0.2">
      <c r="B194" s="9"/>
      <c r="C194" s="10"/>
      <c r="D194" s="10"/>
      <c r="E194" s="10"/>
      <c r="F194" s="11" t="str">
        <f>IF(B194="","",TRIM(IF(ISNA(MATCH(B194,'Registru recepții'!$B$5:$B$504,0)),"PV inexistent în registru. ","")&amp;IF(C194="","Lipsește numele. ","")&amp;IF(D194="","Alege calitatea. ","")))</f>
        <v/>
      </c>
      <c r="G194" s="1" t="str">
        <f>IF(B194="","",B194&amp;"|"&amp;COUNTIF($B$5:B194,B194))</f>
        <v/>
      </c>
    </row>
    <row r="195" spans="2:7" x14ac:dyDescent="0.2">
      <c r="B195" s="9"/>
      <c r="C195" s="10"/>
      <c r="D195" s="10"/>
      <c r="E195" s="10"/>
      <c r="F195" s="11" t="str">
        <f>IF(B195="","",TRIM(IF(ISNA(MATCH(B195,'Registru recepții'!$B$5:$B$504,0)),"PV inexistent în registru. ","")&amp;IF(C195="","Lipsește numele. ","")&amp;IF(D195="","Alege calitatea. ","")))</f>
        <v/>
      </c>
      <c r="G195" s="1" t="str">
        <f>IF(B195="","",B195&amp;"|"&amp;COUNTIF($B$5:B195,B195))</f>
        <v/>
      </c>
    </row>
    <row r="196" spans="2:7" x14ac:dyDescent="0.2">
      <c r="B196" s="9"/>
      <c r="C196" s="10"/>
      <c r="D196" s="10"/>
      <c r="E196" s="10"/>
      <c r="F196" s="11" t="str">
        <f>IF(B196="","",TRIM(IF(ISNA(MATCH(B196,'Registru recepții'!$B$5:$B$504,0)),"PV inexistent în registru. ","")&amp;IF(C196="","Lipsește numele. ","")&amp;IF(D196="","Alege calitatea. ","")))</f>
        <v/>
      </c>
      <c r="G196" s="1" t="str">
        <f>IF(B196="","",B196&amp;"|"&amp;COUNTIF($B$5:B196,B196))</f>
        <v/>
      </c>
    </row>
    <row r="197" spans="2:7" x14ac:dyDescent="0.2">
      <c r="B197" s="9"/>
      <c r="C197" s="10"/>
      <c r="D197" s="10"/>
      <c r="E197" s="10"/>
      <c r="F197" s="11" t="str">
        <f>IF(B197="","",TRIM(IF(ISNA(MATCH(B197,'Registru recepții'!$B$5:$B$504,0)),"PV inexistent în registru. ","")&amp;IF(C197="","Lipsește numele. ","")&amp;IF(D197="","Alege calitatea. ","")))</f>
        <v/>
      </c>
      <c r="G197" s="1" t="str">
        <f>IF(B197="","",B197&amp;"|"&amp;COUNTIF($B$5:B197,B197))</f>
        <v/>
      </c>
    </row>
    <row r="198" spans="2:7" x14ac:dyDescent="0.2">
      <c r="B198" s="9"/>
      <c r="C198" s="10"/>
      <c r="D198" s="10"/>
      <c r="E198" s="10"/>
      <c r="F198" s="11" t="str">
        <f>IF(B198="","",TRIM(IF(ISNA(MATCH(B198,'Registru recepții'!$B$5:$B$504,0)),"PV inexistent în registru. ","")&amp;IF(C198="","Lipsește numele. ","")&amp;IF(D198="","Alege calitatea. ","")))</f>
        <v/>
      </c>
      <c r="G198" s="1" t="str">
        <f>IF(B198="","",B198&amp;"|"&amp;COUNTIF($B$5:B198,B198))</f>
        <v/>
      </c>
    </row>
    <row r="199" spans="2:7" x14ac:dyDescent="0.2">
      <c r="B199" s="9"/>
      <c r="C199" s="10"/>
      <c r="D199" s="10"/>
      <c r="E199" s="10"/>
      <c r="F199" s="11" t="str">
        <f>IF(B199="","",TRIM(IF(ISNA(MATCH(B199,'Registru recepții'!$B$5:$B$504,0)),"PV inexistent în registru. ","")&amp;IF(C199="","Lipsește numele. ","")&amp;IF(D199="","Alege calitatea. ","")))</f>
        <v/>
      </c>
      <c r="G199" s="1" t="str">
        <f>IF(B199="","",B199&amp;"|"&amp;COUNTIF($B$5:B199,B199))</f>
        <v/>
      </c>
    </row>
    <row r="200" spans="2:7" x14ac:dyDescent="0.2">
      <c r="B200" s="9"/>
      <c r="C200" s="10"/>
      <c r="D200" s="10"/>
      <c r="E200" s="10"/>
      <c r="F200" s="11" t="str">
        <f>IF(B200="","",TRIM(IF(ISNA(MATCH(B200,'Registru recepții'!$B$5:$B$504,0)),"PV inexistent în registru. ","")&amp;IF(C200="","Lipsește numele. ","")&amp;IF(D200="","Alege calitatea. ","")))</f>
        <v/>
      </c>
      <c r="G200" s="1" t="str">
        <f>IF(B200="","",B200&amp;"|"&amp;COUNTIF($B$5:B200,B200))</f>
        <v/>
      </c>
    </row>
    <row r="201" spans="2:7" x14ac:dyDescent="0.2">
      <c r="B201" s="9"/>
      <c r="C201" s="10"/>
      <c r="D201" s="10"/>
      <c r="E201" s="10"/>
      <c r="F201" s="11" t="str">
        <f>IF(B201="","",TRIM(IF(ISNA(MATCH(B201,'Registru recepții'!$B$5:$B$504,0)),"PV inexistent în registru. ","")&amp;IF(C201="","Lipsește numele. ","")&amp;IF(D201="","Alege calitatea. ","")))</f>
        <v/>
      </c>
      <c r="G201" s="1" t="str">
        <f>IF(B201="","",B201&amp;"|"&amp;COUNTIF($B$5:B201,B201))</f>
        <v/>
      </c>
    </row>
    <row r="202" spans="2:7" x14ac:dyDescent="0.2">
      <c r="B202" s="9"/>
      <c r="C202" s="10"/>
      <c r="D202" s="10"/>
      <c r="E202" s="10"/>
      <c r="F202" s="11" t="str">
        <f>IF(B202="","",TRIM(IF(ISNA(MATCH(B202,'Registru recepții'!$B$5:$B$504,0)),"PV inexistent în registru. ","")&amp;IF(C202="","Lipsește numele. ","")&amp;IF(D202="","Alege calitatea. ","")))</f>
        <v/>
      </c>
      <c r="G202" s="1" t="str">
        <f>IF(B202="","",B202&amp;"|"&amp;COUNTIF($B$5:B202,B202))</f>
        <v/>
      </c>
    </row>
    <row r="203" spans="2:7" x14ac:dyDescent="0.2">
      <c r="B203" s="9"/>
      <c r="C203" s="10"/>
      <c r="D203" s="10"/>
      <c r="E203" s="10"/>
      <c r="F203" s="11" t="str">
        <f>IF(B203="","",TRIM(IF(ISNA(MATCH(B203,'Registru recepții'!$B$5:$B$504,0)),"PV inexistent în registru. ","")&amp;IF(C203="","Lipsește numele. ","")&amp;IF(D203="","Alege calitatea. ","")))</f>
        <v/>
      </c>
      <c r="G203" s="1" t="str">
        <f>IF(B203="","",B203&amp;"|"&amp;COUNTIF($B$5:B203,B203))</f>
        <v/>
      </c>
    </row>
    <row r="204" spans="2:7" x14ac:dyDescent="0.2">
      <c r="B204" s="9"/>
      <c r="C204" s="10"/>
      <c r="D204" s="10"/>
      <c r="E204" s="10"/>
      <c r="F204" s="11" t="str">
        <f>IF(B204="","",TRIM(IF(ISNA(MATCH(B204,'Registru recepții'!$B$5:$B$504,0)),"PV inexistent în registru. ","")&amp;IF(C204="","Lipsește numele. ","")&amp;IF(D204="","Alege calitatea. ","")))</f>
        <v/>
      </c>
      <c r="G204" s="1" t="str">
        <f>IF(B204="","",B204&amp;"|"&amp;COUNTIF($B$5:B204,B204))</f>
        <v/>
      </c>
    </row>
    <row r="205" spans="2:7" x14ac:dyDescent="0.2">
      <c r="B205" s="9"/>
      <c r="C205" s="10"/>
      <c r="D205" s="10"/>
      <c r="E205" s="10"/>
      <c r="F205" s="11" t="str">
        <f>IF(B205="","",TRIM(IF(ISNA(MATCH(B205,'Registru recepții'!$B$5:$B$504,0)),"PV inexistent în registru. ","")&amp;IF(C205="","Lipsește numele. ","")&amp;IF(D205="","Alege calitatea. ","")))</f>
        <v/>
      </c>
      <c r="G205" s="1" t="str">
        <f>IF(B205="","",B205&amp;"|"&amp;COUNTIF($B$5:B205,B205))</f>
        <v/>
      </c>
    </row>
    <row r="206" spans="2:7" x14ac:dyDescent="0.2">
      <c r="B206" s="9"/>
      <c r="C206" s="10"/>
      <c r="D206" s="10"/>
      <c r="E206" s="10"/>
      <c r="F206" s="11" t="str">
        <f>IF(B206="","",TRIM(IF(ISNA(MATCH(B206,'Registru recepții'!$B$5:$B$504,0)),"PV inexistent în registru. ","")&amp;IF(C206="","Lipsește numele. ","")&amp;IF(D206="","Alege calitatea. ","")))</f>
        <v/>
      </c>
      <c r="G206" s="1" t="str">
        <f>IF(B206="","",B206&amp;"|"&amp;COUNTIF($B$5:B206,B206))</f>
        <v/>
      </c>
    </row>
    <row r="207" spans="2:7" x14ac:dyDescent="0.2">
      <c r="B207" s="9"/>
      <c r="C207" s="10"/>
      <c r="D207" s="10"/>
      <c r="E207" s="10"/>
      <c r="F207" s="11" t="str">
        <f>IF(B207="","",TRIM(IF(ISNA(MATCH(B207,'Registru recepții'!$B$5:$B$504,0)),"PV inexistent în registru. ","")&amp;IF(C207="","Lipsește numele. ","")&amp;IF(D207="","Alege calitatea. ","")))</f>
        <v/>
      </c>
      <c r="G207" s="1" t="str">
        <f>IF(B207="","",B207&amp;"|"&amp;COUNTIF($B$5:B207,B207))</f>
        <v/>
      </c>
    </row>
    <row r="208" spans="2:7" x14ac:dyDescent="0.2">
      <c r="B208" s="9"/>
      <c r="C208" s="10"/>
      <c r="D208" s="10"/>
      <c r="E208" s="10"/>
      <c r="F208" s="11" t="str">
        <f>IF(B208="","",TRIM(IF(ISNA(MATCH(B208,'Registru recepții'!$B$5:$B$504,0)),"PV inexistent în registru. ","")&amp;IF(C208="","Lipsește numele. ","")&amp;IF(D208="","Alege calitatea. ","")))</f>
        <v/>
      </c>
      <c r="G208" s="1" t="str">
        <f>IF(B208="","",B208&amp;"|"&amp;COUNTIF($B$5:B208,B208))</f>
        <v/>
      </c>
    </row>
    <row r="209" spans="2:7" x14ac:dyDescent="0.2">
      <c r="B209" s="9"/>
      <c r="C209" s="10"/>
      <c r="D209" s="10"/>
      <c r="E209" s="10"/>
      <c r="F209" s="11" t="str">
        <f>IF(B209="","",TRIM(IF(ISNA(MATCH(B209,'Registru recepții'!$B$5:$B$504,0)),"PV inexistent în registru. ","")&amp;IF(C209="","Lipsește numele. ","")&amp;IF(D209="","Alege calitatea. ","")))</f>
        <v/>
      </c>
      <c r="G209" s="1" t="str">
        <f>IF(B209="","",B209&amp;"|"&amp;COUNTIF($B$5:B209,B209))</f>
        <v/>
      </c>
    </row>
    <row r="210" spans="2:7" x14ac:dyDescent="0.2">
      <c r="B210" s="9"/>
      <c r="C210" s="10"/>
      <c r="D210" s="10"/>
      <c r="E210" s="10"/>
      <c r="F210" s="11" t="str">
        <f>IF(B210="","",TRIM(IF(ISNA(MATCH(B210,'Registru recepții'!$B$5:$B$504,0)),"PV inexistent în registru. ","")&amp;IF(C210="","Lipsește numele. ","")&amp;IF(D210="","Alege calitatea. ","")))</f>
        <v/>
      </c>
      <c r="G210" s="1" t="str">
        <f>IF(B210="","",B210&amp;"|"&amp;COUNTIF($B$5:B210,B210))</f>
        <v/>
      </c>
    </row>
    <row r="211" spans="2:7" x14ac:dyDescent="0.2">
      <c r="B211" s="9"/>
      <c r="C211" s="10"/>
      <c r="D211" s="10"/>
      <c r="E211" s="10"/>
      <c r="F211" s="11" t="str">
        <f>IF(B211="","",TRIM(IF(ISNA(MATCH(B211,'Registru recepții'!$B$5:$B$504,0)),"PV inexistent în registru. ","")&amp;IF(C211="","Lipsește numele. ","")&amp;IF(D211="","Alege calitatea. ","")))</f>
        <v/>
      </c>
      <c r="G211" s="1" t="str">
        <f>IF(B211="","",B211&amp;"|"&amp;COUNTIF($B$5:B211,B211))</f>
        <v/>
      </c>
    </row>
    <row r="212" spans="2:7" x14ac:dyDescent="0.2">
      <c r="B212" s="9"/>
      <c r="C212" s="10"/>
      <c r="D212" s="10"/>
      <c r="E212" s="10"/>
      <c r="F212" s="11" t="str">
        <f>IF(B212="","",TRIM(IF(ISNA(MATCH(B212,'Registru recepții'!$B$5:$B$504,0)),"PV inexistent în registru. ","")&amp;IF(C212="","Lipsește numele. ","")&amp;IF(D212="","Alege calitatea. ","")))</f>
        <v/>
      </c>
      <c r="G212" s="1" t="str">
        <f>IF(B212="","",B212&amp;"|"&amp;COUNTIF($B$5:B212,B212))</f>
        <v/>
      </c>
    </row>
    <row r="213" spans="2:7" x14ac:dyDescent="0.2">
      <c r="B213" s="9"/>
      <c r="C213" s="10"/>
      <c r="D213" s="10"/>
      <c r="E213" s="10"/>
      <c r="F213" s="11" t="str">
        <f>IF(B213="","",TRIM(IF(ISNA(MATCH(B213,'Registru recepții'!$B$5:$B$504,0)),"PV inexistent în registru. ","")&amp;IF(C213="","Lipsește numele. ","")&amp;IF(D213="","Alege calitatea. ","")))</f>
        <v/>
      </c>
      <c r="G213" s="1" t="str">
        <f>IF(B213="","",B213&amp;"|"&amp;COUNTIF($B$5:B213,B213))</f>
        <v/>
      </c>
    </row>
    <row r="214" spans="2:7" x14ac:dyDescent="0.2">
      <c r="B214" s="9"/>
      <c r="C214" s="10"/>
      <c r="D214" s="10"/>
      <c r="E214" s="10"/>
      <c r="F214" s="11" t="str">
        <f>IF(B214="","",TRIM(IF(ISNA(MATCH(B214,'Registru recepții'!$B$5:$B$504,0)),"PV inexistent în registru. ","")&amp;IF(C214="","Lipsește numele. ","")&amp;IF(D214="","Alege calitatea. ","")))</f>
        <v/>
      </c>
      <c r="G214" s="1" t="str">
        <f>IF(B214="","",B214&amp;"|"&amp;COUNTIF($B$5:B214,B214))</f>
        <v/>
      </c>
    </row>
    <row r="215" spans="2:7" x14ac:dyDescent="0.2">
      <c r="B215" s="9"/>
      <c r="C215" s="10"/>
      <c r="D215" s="10"/>
      <c r="E215" s="10"/>
      <c r="F215" s="11" t="str">
        <f>IF(B215="","",TRIM(IF(ISNA(MATCH(B215,'Registru recepții'!$B$5:$B$504,0)),"PV inexistent în registru. ","")&amp;IF(C215="","Lipsește numele. ","")&amp;IF(D215="","Alege calitatea. ","")))</f>
        <v/>
      </c>
      <c r="G215" s="1" t="str">
        <f>IF(B215="","",B215&amp;"|"&amp;COUNTIF($B$5:B215,B215))</f>
        <v/>
      </c>
    </row>
    <row r="216" spans="2:7" x14ac:dyDescent="0.2">
      <c r="B216" s="9"/>
      <c r="C216" s="10"/>
      <c r="D216" s="10"/>
      <c r="E216" s="10"/>
      <c r="F216" s="11" t="str">
        <f>IF(B216="","",TRIM(IF(ISNA(MATCH(B216,'Registru recepții'!$B$5:$B$504,0)),"PV inexistent în registru. ","")&amp;IF(C216="","Lipsește numele. ","")&amp;IF(D216="","Alege calitatea. ","")))</f>
        <v/>
      </c>
      <c r="G216" s="1" t="str">
        <f>IF(B216="","",B216&amp;"|"&amp;COUNTIF($B$5:B216,B216))</f>
        <v/>
      </c>
    </row>
    <row r="217" spans="2:7" x14ac:dyDescent="0.2">
      <c r="B217" s="9"/>
      <c r="C217" s="10"/>
      <c r="D217" s="10"/>
      <c r="E217" s="10"/>
      <c r="F217" s="11" t="str">
        <f>IF(B217="","",TRIM(IF(ISNA(MATCH(B217,'Registru recepții'!$B$5:$B$504,0)),"PV inexistent în registru. ","")&amp;IF(C217="","Lipsește numele. ","")&amp;IF(D217="","Alege calitatea. ","")))</f>
        <v/>
      </c>
      <c r="G217" s="1" t="str">
        <f>IF(B217="","",B217&amp;"|"&amp;COUNTIF($B$5:B217,B217))</f>
        <v/>
      </c>
    </row>
    <row r="218" spans="2:7" x14ac:dyDescent="0.2">
      <c r="B218" s="9"/>
      <c r="C218" s="10"/>
      <c r="D218" s="10"/>
      <c r="E218" s="10"/>
      <c r="F218" s="11" t="str">
        <f>IF(B218="","",TRIM(IF(ISNA(MATCH(B218,'Registru recepții'!$B$5:$B$504,0)),"PV inexistent în registru. ","")&amp;IF(C218="","Lipsește numele. ","")&amp;IF(D218="","Alege calitatea. ","")))</f>
        <v/>
      </c>
      <c r="G218" s="1" t="str">
        <f>IF(B218="","",B218&amp;"|"&amp;COUNTIF($B$5:B218,B218))</f>
        <v/>
      </c>
    </row>
    <row r="219" spans="2:7" x14ac:dyDescent="0.2">
      <c r="B219" s="9"/>
      <c r="C219" s="10"/>
      <c r="D219" s="10"/>
      <c r="E219" s="10"/>
      <c r="F219" s="11" t="str">
        <f>IF(B219="","",TRIM(IF(ISNA(MATCH(B219,'Registru recepții'!$B$5:$B$504,0)),"PV inexistent în registru. ","")&amp;IF(C219="","Lipsește numele. ","")&amp;IF(D219="","Alege calitatea. ","")))</f>
        <v/>
      </c>
      <c r="G219" s="1" t="str">
        <f>IF(B219="","",B219&amp;"|"&amp;COUNTIF($B$5:B219,B219))</f>
        <v/>
      </c>
    </row>
    <row r="220" spans="2:7" x14ac:dyDescent="0.2">
      <c r="B220" s="9"/>
      <c r="C220" s="10"/>
      <c r="D220" s="10"/>
      <c r="E220" s="10"/>
      <c r="F220" s="11" t="str">
        <f>IF(B220="","",TRIM(IF(ISNA(MATCH(B220,'Registru recepții'!$B$5:$B$504,0)),"PV inexistent în registru. ","")&amp;IF(C220="","Lipsește numele. ","")&amp;IF(D220="","Alege calitatea. ","")))</f>
        <v/>
      </c>
      <c r="G220" s="1" t="str">
        <f>IF(B220="","",B220&amp;"|"&amp;COUNTIF($B$5:B220,B220))</f>
        <v/>
      </c>
    </row>
    <row r="221" spans="2:7" x14ac:dyDescent="0.2">
      <c r="B221" s="9"/>
      <c r="C221" s="10"/>
      <c r="D221" s="10"/>
      <c r="E221" s="10"/>
      <c r="F221" s="11" t="str">
        <f>IF(B221="","",TRIM(IF(ISNA(MATCH(B221,'Registru recepții'!$B$5:$B$504,0)),"PV inexistent în registru. ","")&amp;IF(C221="","Lipsește numele. ","")&amp;IF(D221="","Alege calitatea. ","")))</f>
        <v/>
      </c>
      <c r="G221" s="1" t="str">
        <f>IF(B221="","",B221&amp;"|"&amp;COUNTIF($B$5:B221,B221))</f>
        <v/>
      </c>
    </row>
    <row r="222" spans="2:7" x14ac:dyDescent="0.2">
      <c r="B222" s="9"/>
      <c r="C222" s="10"/>
      <c r="D222" s="10"/>
      <c r="E222" s="10"/>
      <c r="F222" s="11" t="str">
        <f>IF(B222="","",TRIM(IF(ISNA(MATCH(B222,'Registru recepții'!$B$5:$B$504,0)),"PV inexistent în registru. ","")&amp;IF(C222="","Lipsește numele. ","")&amp;IF(D222="","Alege calitatea. ","")))</f>
        <v/>
      </c>
      <c r="G222" s="1" t="str">
        <f>IF(B222="","",B222&amp;"|"&amp;COUNTIF($B$5:B222,B222))</f>
        <v/>
      </c>
    </row>
    <row r="223" spans="2:7" x14ac:dyDescent="0.2">
      <c r="B223" s="9"/>
      <c r="C223" s="10"/>
      <c r="D223" s="10"/>
      <c r="E223" s="10"/>
      <c r="F223" s="11" t="str">
        <f>IF(B223="","",TRIM(IF(ISNA(MATCH(B223,'Registru recepții'!$B$5:$B$504,0)),"PV inexistent în registru. ","")&amp;IF(C223="","Lipsește numele. ","")&amp;IF(D223="","Alege calitatea. ","")))</f>
        <v/>
      </c>
      <c r="G223" s="1" t="str">
        <f>IF(B223="","",B223&amp;"|"&amp;COUNTIF($B$5:B223,B223))</f>
        <v/>
      </c>
    </row>
    <row r="224" spans="2:7" x14ac:dyDescent="0.2">
      <c r="B224" s="9"/>
      <c r="C224" s="10"/>
      <c r="D224" s="10"/>
      <c r="E224" s="10"/>
      <c r="F224" s="11" t="str">
        <f>IF(B224="","",TRIM(IF(ISNA(MATCH(B224,'Registru recepții'!$B$5:$B$504,0)),"PV inexistent în registru. ","")&amp;IF(C224="","Lipsește numele. ","")&amp;IF(D224="","Alege calitatea. ","")))</f>
        <v/>
      </c>
      <c r="G224" s="1" t="str">
        <f>IF(B224="","",B224&amp;"|"&amp;COUNTIF($B$5:B224,B224))</f>
        <v/>
      </c>
    </row>
    <row r="225" spans="2:7" x14ac:dyDescent="0.2">
      <c r="B225" s="9"/>
      <c r="C225" s="10"/>
      <c r="D225" s="10"/>
      <c r="E225" s="10"/>
      <c r="F225" s="11" t="str">
        <f>IF(B225="","",TRIM(IF(ISNA(MATCH(B225,'Registru recepții'!$B$5:$B$504,0)),"PV inexistent în registru. ","")&amp;IF(C225="","Lipsește numele. ","")&amp;IF(D225="","Alege calitatea. ","")))</f>
        <v/>
      </c>
      <c r="G225" s="1" t="str">
        <f>IF(B225="","",B225&amp;"|"&amp;COUNTIF($B$5:B225,B225))</f>
        <v/>
      </c>
    </row>
    <row r="226" spans="2:7" x14ac:dyDescent="0.2">
      <c r="B226" s="9"/>
      <c r="C226" s="10"/>
      <c r="D226" s="10"/>
      <c r="E226" s="10"/>
      <c r="F226" s="11" t="str">
        <f>IF(B226="","",TRIM(IF(ISNA(MATCH(B226,'Registru recepții'!$B$5:$B$504,0)),"PV inexistent în registru. ","")&amp;IF(C226="","Lipsește numele. ","")&amp;IF(D226="","Alege calitatea. ","")))</f>
        <v/>
      </c>
      <c r="G226" s="1" t="str">
        <f>IF(B226="","",B226&amp;"|"&amp;COUNTIF($B$5:B226,B226))</f>
        <v/>
      </c>
    </row>
    <row r="227" spans="2:7" x14ac:dyDescent="0.2">
      <c r="B227" s="9"/>
      <c r="C227" s="10"/>
      <c r="D227" s="10"/>
      <c r="E227" s="10"/>
      <c r="F227" s="11" t="str">
        <f>IF(B227="","",TRIM(IF(ISNA(MATCH(B227,'Registru recepții'!$B$5:$B$504,0)),"PV inexistent în registru. ","")&amp;IF(C227="","Lipsește numele. ","")&amp;IF(D227="","Alege calitatea. ","")))</f>
        <v/>
      </c>
      <c r="G227" s="1" t="str">
        <f>IF(B227="","",B227&amp;"|"&amp;COUNTIF($B$5:B227,B227))</f>
        <v/>
      </c>
    </row>
    <row r="228" spans="2:7" x14ac:dyDescent="0.2">
      <c r="B228" s="9"/>
      <c r="C228" s="10"/>
      <c r="D228" s="10"/>
      <c r="E228" s="10"/>
      <c r="F228" s="11" t="str">
        <f>IF(B228="","",TRIM(IF(ISNA(MATCH(B228,'Registru recepții'!$B$5:$B$504,0)),"PV inexistent în registru. ","")&amp;IF(C228="","Lipsește numele. ","")&amp;IF(D228="","Alege calitatea. ","")))</f>
        <v/>
      </c>
      <c r="G228" s="1" t="str">
        <f>IF(B228="","",B228&amp;"|"&amp;COUNTIF($B$5:B228,B228))</f>
        <v/>
      </c>
    </row>
    <row r="229" spans="2:7" x14ac:dyDescent="0.2">
      <c r="B229" s="9"/>
      <c r="C229" s="10"/>
      <c r="D229" s="10"/>
      <c r="E229" s="10"/>
      <c r="F229" s="11" t="str">
        <f>IF(B229="","",TRIM(IF(ISNA(MATCH(B229,'Registru recepții'!$B$5:$B$504,0)),"PV inexistent în registru. ","")&amp;IF(C229="","Lipsește numele. ","")&amp;IF(D229="","Alege calitatea. ","")))</f>
        <v/>
      </c>
      <c r="G229" s="1" t="str">
        <f>IF(B229="","",B229&amp;"|"&amp;COUNTIF($B$5:B229,B229))</f>
        <v/>
      </c>
    </row>
    <row r="230" spans="2:7" x14ac:dyDescent="0.2">
      <c r="B230" s="9"/>
      <c r="C230" s="10"/>
      <c r="D230" s="10"/>
      <c r="E230" s="10"/>
      <c r="F230" s="11" t="str">
        <f>IF(B230="","",TRIM(IF(ISNA(MATCH(B230,'Registru recepții'!$B$5:$B$504,0)),"PV inexistent în registru. ","")&amp;IF(C230="","Lipsește numele. ","")&amp;IF(D230="","Alege calitatea. ","")))</f>
        <v/>
      </c>
      <c r="G230" s="1" t="str">
        <f>IF(B230="","",B230&amp;"|"&amp;COUNTIF($B$5:B230,B230))</f>
        <v/>
      </c>
    </row>
    <row r="231" spans="2:7" x14ac:dyDescent="0.2">
      <c r="B231" s="9"/>
      <c r="C231" s="10"/>
      <c r="D231" s="10"/>
      <c r="E231" s="10"/>
      <c r="F231" s="11" t="str">
        <f>IF(B231="","",TRIM(IF(ISNA(MATCH(B231,'Registru recepții'!$B$5:$B$504,0)),"PV inexistent în registru. ","")&amp;IF(C231="","Lipsește numele. ","")&amp;IF(D231="","Alege calitatea. ","")))</f>
        <v/>
      </c>
      <c r="G231" s="1" t="str">
        <f>IF(B231="","",B231&amp;"|"&amp;COUNTIF($B$5:B231,B231))</f>
        <v/>
      </c>
    </row>
    <row r="232" spans="2:7" x14ac:dyDescent="0.2">
      <c r="B232" s="9"/>
      <c r="C232" s="10"/>
      <c r="D232" s="10"/>
      <c r="E232" s="10"/>
      <c r="F232" s="11" t="str">
        <f>IF(B232="","",TRIM(IF(ISNA(MATCH(B232,'Registru recepții'!$B$5:$B$504,0)),"PV inexistent în registru. ","")&amp;IF(C232="","Lipsește numele. ","")&amp;IF(D232="","Alege calitatea. ","")))</f>
        <v/>
      </c>
      <c r="G232" s="1" t="str">
        <f>IF(B232="","",B232&amp;"|"&amp;COUNTIF($B$5:B232,B232))</f>
        <v/>
      </c>
    </row>
    <row r="233" spans="2:7" x14ac:dyDescent="0.2">
      <c r="B233" s="9"/>
      <c r="C233" s="10"/>
      <c r="D233" s="10"/>
      <c r="E233" s="10"/>
      <c r="F233" s="11" t="str">
        <f>IF(B233="","",TRIM(IF(ISNA(MATCH(B233,'Registru recepții'!$B$5:$B$504,0)),"PV inexistent în registru. ","")&amp;IF(C233="","Lipsește numele. ","")&amp;IF(D233="","Alege calitatea. ","")))</f>
        <v/>
      </c>
      <c r="G233" s="1" t="str">
        <f>IF(B233="","",B233&amp;"|"&amp;COUNTIF($B$5:B233,B233))</f>
        <v/>
      </c>
    </row>
    <row r="234" spans="2:7" x14ac:dyDescent="0.2">
      <c r="B234" s="9"/>
      <c r="C234" s="10"/>
      <c r="D234" s="10"/>
      <c r="E234" s="10"/>
      <c r="F234" s="11" t="str">
        <f>IF(B234="","",TRIM(IF(ISNA(MATCH(B234,'Registru recepții'!$B$5:$B$504,0)),"PV inexistent în registru. ","")&amp;IF(C234="","Lipsește numele. ","")&amp;IF(D234="","Alege calitatea. ","")))</f>
        <v/>
      </c>
      <c r="G234" s="1" t="str">
        <f>IF(B234="","",B234&amp;"|"&amp;COUNTIF($B$5:B234,B234))</f>
        <v/>
      </c>
    </row>
    <row r="235" spans="2:7" x14ac:dyDescent="0.2">
      <c r="B235" s="9"/>
      <c r="C235" s="10"/>
      <c r="D235" s="10"/>
      <c r="E235" s="10"/>
      <c r="F235" s="11" t="str">
        <f>IF(B235="","",TRIM(IF(ISNA(MATCH(B235,'Registru recepții'!$B$5:$B$504,0)),"PV inexistent în registru. ","")&amp;IF(C235="","Lipsește numele. ","")&amp;IF(D235="","Alege calitatea. ","")))</f>
        <v/>
      </c>
      <c r="G235" s="1" t="str">
        <f>IF(B235="","",B235&amp;"|"&amp;COUNTIF($B$5:B235,B235))</f>
        <v/>
      </c>
    </row>
    <row r="236" spans="2:7" x14ac:dyDescent="0.2">
      <c r="B236" s="9"/>
      <c r="C236" s="10"/>
      <c r="D236" s="10"/>
      <c r="E236" s="10"/>
      <c r="F236" s="11" t="str">
        <f>IF(B236="","",TRIM(IF(ISNA(MATCH(B236,'Registru recepții'!$B$5:$B$504,0)),"PV inexistent în registru. ","")&amp;IF(C236="","Lipsește numele. ","")&amp;IF(D236="","Alege calitatea. ","")))</f>
        <v/>
      </c>
      <c r="G236" s="1" t="str">
        <f>IF(B236="","",B236&amp;"|"&amp;COUNTIF($B$5:B236,B236))</f>
        <v/>
      </c>
    </row>
    <row r="237" spans="2:7" x14ac:dyDescent="0.2">
      <c r="B237" s="9"/>
      <c r="C237" s="10"/>
      <c r="D237" s="10"/>
      <c r="E237" s="10"/>
      <c r="F237" s="11" t="str">
        <f>IF(B237="","",TRIM(IF(ISNA(MATCH(B237,'Registru recepții'!$B$5:$B$504,0)),"PV inexistent în registru. ","")&amp;IF(C237="","Lipsește numele. ","")&amp;IF(D237="","Alege calitatea. ","")))</f>
        <v/>
      </c>
      <c r="G237" s="1" t="str">
        <f>IF(B237="","",B237&amp;"|"&amp;COUNTIF($B$5:B237,B237))</f>
        <v/>
      </c>
    </row>
    <row r="238" spans="2:7" x14ac:dyDescent="0.2">
      <c r="B238" s="9"/>
      <c r="C238" s="10"/>
      <c r="D238" s="10"/>
      <c r="E238" s="10"/>
      <c r="F238" s="11" t="str">
        <f>IF(B238="","",TRIM(IF(ISNA(MATCH(B238,'Registru recepții'!$B$5:$B$504,0)),"PV inexistent în registru. ","")&amp;IF(C238="","Lipsește numele. ","")&amp;IF(D238="","Alege calitatea. ","")))</f>
        <v/>
      </c>
      <c r="G238" s="1" t="str">
        <f>IF(B238="","",B238&amp;"|"&amp;COUNTIF($B$5:B238,B238))</f>
        <v/>
      </c>
    </row>
    <row r="239" spans="2:7" x14ac:dyDescent="0.2">
      <c r="B239" s="9"/>
      <c r="C239" s="10"/>
      <c r="D239" s="10"/>
      <c r="E239" s="10"/>
      <c r="F239" s="11" t="str">
        <f>IF(B239="","",TRIM(IF(ISNA(MATCH(B239,'Registru recepții'!$B$5:$B$504,0)),"PV inexistent în registru. ","")&amp;IF(C239="","Lipsește numele. ","")&amp;IF(D239="","Alege calitatea. ","")))</f>
        <v/>
      </c>
      <c r="G239" s="1" t="str">
        <f>IF(B239="","",B239&amp;"|"&amp;COUNTIF($B$5:B239,B239))</f>
        <v/>
      </c>
    </row>
    <row r="240" spans="2:7" x14ac:dyDescent="0.2">
      <c r="B240" s="9"/>
      <c r="C240" s="10"/>
      <c r="D240" s="10"/>
      <c r="E240" s="10"/>
      <c r="F240" s="11" t="str">
        <f>IF(B240="","",TRIM(IF(ISNA(MATCH(B240,'Registru recepții'!$B$5:$B$504,0)),"PV inexistent în registru. ","")&amp;IF(C240="","Lipsește numele. ","")&amp;IF(D240="","Alege calitatea. ","")))</f>
        <v/>
      </c>
      <c r="G240" s="1" t="str">
        <f>IF(B240="","",B240&amp;"|"&amp;COUNTIF($B$5:B240,B240))</f>
        <v/>
      </c>
    </row>
    <row r="241" spans="2:7" x14ac:dyDescent="0.2">
      <c r="B241" s="9"/>
      <c r="C241" s="10"/>
      <c r="D241" s="10"/>
      <c r="E241" s="10"/>
      <c r="F241" s="11" t="str">
        <f>IF(B241="","",TRIM(IF(ISNA(MATCH(B241,'Registru recepții'!$B$5:$B$504,0)),"PV inexistent în registru. ","")&amp;IF(C241="","Lipsește numele. ","")&amp;IF(D241="","Alege calitatea. ","")))</f>
        <v/>
      </c>
      <c r="G241" s="1" t="str">
        <f>IF(B241="","",B241&amp;"|"&amp;COUNTIF($B$5:B241,B241))</f>
        <v/>
      </c>
    </row>
    <row r="242" spans="2:7" x14ac:dyDescent="0.2">
      <c r="B242" s="9"/>
      <c r="C242" s="10"/>
      <c r="D242" s="10"/>
      <c r="E242" s="10"/>
      <c r="F242" s="11" t="str">
        <f>IF(B242="","",TRIM(IF(ISNA(MATCH(B242,'Registru recepții'!$B$5:$B$504,0)),"PV inexistent în registru. ","")&amp;IF(C242="","Lipsește numele. ","")&amp;IF(D242="","Alege calitatea. ","")))</f>
        <v/>
      </c>
      <c r="G242" s="1" t="str">
        <f>IF(B242="","",B242&amp;"|"&amp;COUNTIF($B$5:B242,B242))</f>
        <v/>
      </c>
    </row>
    <row r="243" spans="2:7" x14ac:dyDescent="0.2">
      <c r="B243" s="9"/>
      <c r="C243" s="10"/>
      <c r="D243" s="10"/>
      <c r="E243" s="10"/>
      <c r="F243" s="11" t="str">
        <f>IF(B243="","",TRIM(IF(ISNA(MATCH(B243,'Registru recepții'!$B$5:$B$504,0)),"PV inexistent în registru. ","")&amp;IF(C243="","Lipsește numele. ","")&amp;IF(D243="","Alege calitatea. ","")))</f>
        <v/>
      </c>
      <c r="G243" s="1" t="str">
        <f>IF(B243="","",B243&amp;"|"&amp;COUNTIF($B$5:B243,B243))</f>
        <v/>
      </c>
    </row>
    <row r="244" spans="2:7" x14ac:dyDescent="0.2">
      <c r="B244" s="9"/>
      <c r="C244" s="10"/>
      <c r="D244" s="10"/>
      <c r="E244" s="10"/>
      <c r="F244" s="11" t="str">
        <f>IF(B244="","",TRIM(IF(ISNA(MATCH(B244,'Registru recepții'!$B$5:$B$504,0)),"PV inexistent în registru. ","")&amp;IF(C244="","Lipsește numele. ","")&amp;IF(D244="","Alege calitatea. ","")))</f>
        <v/>
      </c>
      <c r="G244" s="1" t="str">
        <f>IF(B244="","",B244&amp;"|"&amp;COUNTIF($B$5:B244,B244))</f>
        <v/>
      </c>
    </row>
    <row r="245" spans="2:7" x14ac:dyDescent="0.2">
      <c r="B245" s="9"/>
      <c r="C245" s="10"/>
      <c r="D245" s="10"/>
      <c r="E245" s="10"/>
      <c r="F245" s="11" t="str">
        <f>IF(B245="","",TRIM(IF(ISNA(MATCH(B245,'Registru recepții'!$B$5:$B$504,0)),"PV inexistent în registru. ","")&amp;IF(C245="","Lipsește numele. ","")&amp;IF(D245="","Alege calitatea. ","")))</f>
        <v/>
      </c>
      <c r="G245" s="1" t="str">
        <f>IF(B245="","",B245&amp;"|"&amp;COUNTIF($B$5:B245,B245))</f>
        <v/>
      </c>
    </row>
    <row r="246" spans="2:7" x14ac:dyDescent="0.2">
      <c r="B246" s="9"/>
      <c r="C246" s="10"/>
      <c r="D246" s="10"/>
      <c r="E246" s="10"/>
      <c r="F246" s="11" t="str">
        <f>IF(B246="","",TRIM(IF(ISNA(MATCH(B246,'Registru recepții'!$B$5:$B$504,0)),"PV inexistent în registru. ","")&amp;IF(C246="","Lipsește numele. ","")&amp;IF(D246="","Alege calitatea. ","")))</f>
        <v/>
      </c>
      <c r="G246" s="1" t="str">
        <f>IF(B246="","",B246&amp;"|"&amp;COUNTIF($B$5:B246,B246))</f>
        <v/>
      </c>
    </row>
    <row r="247" spans="2:7" x14ac:dyDescent="0.2">
      <c r="B247" s="9"/>
      <c r="C247" s="10"/>
      <c r="D247" s="10"/>
      <c r="E247" s="10"/>
      <c r="F247" s="11" t="str">
        <f>IF(B247="","",TRIM(IF(ISNA(MATCH(B247,'Registru recepții'!$B$5:$B$504,0)),"PV inexistent în registru. ","")&amp;IF(C247="","Lipsește numele. ","")&amp;IF(D247="","Alege calitatea. ","")))</f>
        <v/>
      </c>
      <c r="G247" s="1" t="str">
        <f>IF(B247="","",B247&amp;"|"&amp;COUNTIF($B$5:B247,B247))</f>
        <v/>
      </c>
    </row>
    <row r="248" spans="2:7" x14ac:dyDescent="0.2">
      <c r="B248" s="9"/>
      <c r="C248" s="10"/>
      <c r="D248" s="10"/>
      <c r="E248" s="10"/>
      <c r="F248" s="11" t="str">
        <f>IF(B248="","",TRIM(IF(ISNA(MATCH(B248,'Registru recepții'!$B$5:$B$504,0)),"PV inexistent în registru. ","")&amp;IF(C248="","Lipsește numele. ","")&amp;IF(D248="","Alege calitatea. ","")))</f>
        <v/>
      </c>
      <c r="G248" s="1" t="str">
        <f>IF(B248="","",B248&amp;"|"&amp;COUNTIF($B$5:B248,B248))</f>
        <v/>
      </c>
    </row>
    <row r="249" spans="2:7" x14ac:dyDescent="0.2">
      <c r="B249" s="9"/>
      <c r="C249" s="10"/>
      <c r="D249" s="10"/>
      <c r="E249" s="10"/>
      <c r="F249" s="11" t="str">
        <f>IF(B249="","",TRIM(IF(ISNA(MATCH(B249,'Registru recepții'!$B$5:$B$504,0)),"PV inexistent în registru. ","")&amp;IF(C249="","Lipsește numele. ","")&amp;IF(D249="","Alege calitatea. ","")))</f>
        <v/>
      </c>
      <c r="G249" s="1" t="str">
        <f>IF(B249="","",B249&amp;"|"&amp;COUNTIF($B$5:B249,B249))</f>
        <v/>
      </c>
    </row>
    <row r="250" spans="2:7" x14ac:dyDescent="0.2">
      <c r="B250" s="9"/>
      <c r="C250" s="10"/>
      <c r="D250" s="10"/>
      <c r="E250" s="10"/>
      <c r="F250" s="11" t="str">
        <f>IF(B250="","",TRIM(IF(ISNA(MATCH(B250,'Registru recepții'!$B$5:$B$504,0)),"PV inexistent în registru. ","")&amp;IF(C250="","Lipsește numele. ","")&amp;IF(D250="","Alege calitatea. ","")))</f>
        <v/>
      </c>
      <c r="G250" s="1" t="str">
        <f>IF(B250="","",B250&amp;"|"&amp;COUNTIF($B$5:B250,B250))</f>
        <v/>
      </c>
    </row>
    <row r="251" spans="2:7" x14ac:dyDescent="0.2">
      <c r="B251" s="9"/>
      <c r="C251" s="10"/>
      <c r="D251" s="10"/>
      <c r="E251" s="10"/>
      <c r="F251" s="11" t="str">
        <f>IF(B251="","",TRIM(IF(ISNA(MATCH(B251,'Registru recepții'!$B$5:$B$504,0)),"PV inexistent în registru. ","")&amp;IF(C251="","Lipsește numele. ","")&amp;IF(D251="","Alege calitatea. ","")))</f>
        <v/>
      </c>
      <c r="G251" s="1" t="str">
        <f>IF(B251="","",B251&amp;"|"&amp;COUNTIF($B$5:B251,B251))</f>
        <v/>
      </c>
    </row>
    <row r="252" spans="2:7" x14ac:dyDescent="0.2">
      <c r="B252" s="9"/>
      <c r="C252" s="10"/>
      <c r="D252" s="10"/>
      <c r="E252" s="10"/>
      <c r="F252" s="11" t="str">
        <f>IF(B252="","",TRIM(IF(ISNA(MATCH(B252,'Registru recepții'!$B$5:$B$504,0)),"PV inexistent în registru. ","")&amp;IF(C252="","Lipsește numele. ","")&amp;IF(D252="","Alege calitatea. ","")))</f>
        <v/>
      </c>
      <c r="G252" s="1" t="str">
        <f>IF(B252="","",B252&amp;"|"&amp;COUNTIF($B$5:B252,B252))</f>
        <v/>
      </c>
    </row>
    <row r="253" spans="2:7" x14ac:dyDescent="0.2">
      <c r="B253" s="9"/>
      <c r="C253" s="10"/>
      <c r="D253" s="10"/>
      <c r="E253" s="10"/>
      <c r="F253" s="11" t="str">
        <f>IF(B253="","",TRIM(IF(ISNA(MATCH(B253,'Registru recepții'!$B$5:$B$504,0)),"PV inexistent în registru. ","")&amp;IF(C253="","Lipsește numele. ","")&amp;IF(D253="","Alege calitatea. ","")))</f>
        <v/>
      </c>
      <c r="G253" s="1" t="str">
        <f>IF(B253="","",B253&amp;"|"&amp;COUNTIF($B$5:B253,B253))</f>
        <v/>
      </c>
    </row>
    <row r="254" spans="2:7" x14ac:dyDescent="0.2">
      <c r="B254" s="9"/>
      <c r="C254" s="10"/>
      <c r="D254" s="10"/>
      <c r="E254" s="10"/>
      <c r="F254" s="11" t="str">
        <f>IF(B254="","",TRIM(IF(ISNA(MATCH(B254,'Registru recepții'!$B$5:$B$504,0)),"PV inexistent în registru. ","")&amp;IF(C254="","Lipsește numele. ","")&amp;IF(D254="","Alege calitatea. ","")))</f>
        <v/>
      </c>
      <c r="G254" s="1" t="str">
        <f>IF(B254="","",B254&amp;"|"&amp;COUNTIF($B$5:B254,B254))</f>
        <v/>
      </c>
    </row>
    <row r="255" spans="2:7" x14ac:dyDescent="0.2">
      <c r="B255" s="9"/>
      <c r="C255" s="10"/>
      <c r="D255" s="10"/>
      <c r="E255" s="10"/>
      <c r="F255" s="11" t="str">
        <f>IF(B255="","",TRIM(IF(ISNA(MATCH(B255,'Registru recepții'!$B$5:$B$504,0)),"PV inexistent în registru. ","")&amp;IF(C255="","Lipsește numele. ","")&amp;IF(D255="","Alege calitatea. ","")))</f>
        <v/>
      </c>
      <c r="G255" s="1" t="str">
        <f>IF(B255="","",B255&amp;"|"&amp;COUNTIF($B$5:B255,B255))</f>
        <v/>
      </c>
    </row>
    <row r="256" spans="2:7" x14ac:dyDescent="0.2">
      <c r="B256" s="9"/>
      <c r="C256" s="10"/>
      <c r="D256" s="10"/>
      <c r="E256" s="10"/>
      <c r="F256" s="11" t="str">
        <f>IF(B256="","",TRIM(IF(ISNA(MATCH(B256,'Registru recepții'!$B$5:$B$504,0)),"PV inexistent în registru. ","")&amp;IF(C256="","Lipsește numele. ","")&amp;IF(D256="","Alege calitatea. ","")))</f>
        <v/>
      </c>
      <c r="G256" s="1" t="str">
        <f>IF(B256="","",B256&amp;"|"&amp;COUNTIF($B$5:B256,B256))</f>
        <v/>
      </c>
    </row>
    <row r="257" spans="2:7" x14ac:dyDescent="0.2">
      <c r="B257" s="9"/>
      <c r="C257" s="10"/>
      <c r="D257" s="10"/>
      <c r="E257" s="10"/>
      <c r="F257" s="11" t="str">
        <f>IF(B257="","",TRIM(IF(ISNA(MATCH(B257,'Registru recepții'!$B$5:$B$504,0)),"PV inexistent în registru. ","")&amp;IF(C257="","Lipsește numele. ","")&amp;IF(D257="","Alege calitatea. ","")))</f>
        <v/>
      </c>
      <c r="G257" s="1" t="str">
        <f>IF(B257="","",B257&amp;"|"&amp;COUNTIF($B$5:B257,B257))</f>
        <v/>
      </c>
    </row>
    <row r="258" spans="2:7" x14ac:dyDescent="0.2">
      <c r="B258" s="9"/>
      <c r="C258" s="10"/>
      <c r="D258" s="10"/>
      <c r="E258" s="10"/>
      <c r="F258" s="11" t="str">
        <f>IF(B258="","",TRIM(IF(ISNA(MATCH(B258,'Registru recepții'!$B$5:$B$504,0)),"PV inexistent în registru. ","")&amp;IF(C258="","Lipsește numele. ","")&amp;IF(D258="","Alege calitatea. ","")))</f>
        <v/>
      </c>
      <c r="G258" s="1" t="str">
        <f>IF(B258="","",B258&amp;"|"&amp;COUNTIF($B$5:B258,B258))</f>
        <v/>
      </c>
    </row>
    <row r="259" spans="2:7" x14ac:dyDescent="0.2">
      <c r="B259" s="9"/>
      <c r="C259" s="10"/>
      <c r="D259" s="10"/>
      <c r="E259" s="10"/>
      <c r="F259" s="11" t="str">
        <f>IF(B259="","",TRIM(IF(ISNA(MATCH(B259,'Registru recepții'!$B$5:$B$504,0)),"PV inexistent în registru. ","")&amp;IF(C259="","Lipsește numele. ","")&amp;IF(D259="","Alege calitatea. ","")))</f>
        <v/>
      </c>
      <c r="G259" s="1" t="str">
        <f>IF(B259="","",B259&amp;"|"&amp;COUNTIF($B$5:B259,B259))</f>
        <v/>
      </c>
    </row>
    <row r="260" spans="2:7" x14ac:dyDescent="0.2">
      <c r="B260" s="9"/>
      <c r="C260" s="10"/>
      <c r="D260" s="10"/>
      <c r="E260" s="10"/>
      <c r="F260" s="11" t="str">
        <f>IF(B260="","",TRIM(IF(ISNA(MATCH(B260,'Registru recepții'!$B$5:$B$504,0)),"PV inexistent în registru. ","")&amp;IF(C260="","Lipsește numele. ","")&amp;IF(D260="","Alege calitatea. ","")))</f>
        <v/>
      </c>
      <c r="G260" s="1" t="str">
        <f>IF(B260="","",B260&amp;"|"&amp;COUNTIF($B$5:B260,B260))</f>
        <v/>
      </c>
    </row>
    <row r="261" spans="2:7" x14ac:dyDescent="0.2">
      <c r="B261" s="9"/>
      <c r="C261" s="10"/>
      <c r="D261" s="10"/>
      <c r="E261" s="10"/>
      <c r="F261" s="11" t="str">
        <f>IF(B261="","",TRIM(IF(ISNA(MATCH(B261,'Registru recepții'!$B$5:$B$504,0)),"PV inexistent în registru. ","")&amp;IF(C261="","Lipsește numele. ","")&amp;IF(D261="","Alege calitatea. ","")))</f>
        <v/>
      </c>
      <c r="G261" s="1" t="str">
        <f>IF(B261="","",B261&amp;"|"&amp;COUNTIF($B$5:B261,B261))</f>
        <v/>
      </c>
    </row>
    <row r="262" spans="2:7" x14ac:dyDescent="0.2">
      <c r="B262" s="9"/>
      <c r="C262" s="10"/>
      <c r="D262" s="10"/>
      <c r="E262" s="10"/>
      <c r="F262" s="11" t="str">
        <f>IF(B262="","",TRIM(IF(ISNA(MATCH(B262,'Registru recepții'!$B$5:$B$504,0)),"PV inexistent în registru. ","")&amp;IF(C262="","Lipsește numele. ","")&amp;IF(D262="","Alege calitatea. ","")))</f>
        <v/>
      </c>
      <c r="G262" s="1" t="str">
        <f>IF(B262="","",B262&amp;"|"&amp;COUNTIF($B$5:B262,B262))</f>
        <v/>
      </c>
    </row>
    <row r="263" spans="2:7" x14ac:dyDescent="0.2">
      <c r="B263" s="9"/>
      <c r="C263" s="10"/>
      <c r="D263" s="10"/>
      <c r="E263" s="10"/>
      <c r="F263" s="11" t="str">
        <f>IF(B263="","",TRIM(IF(ISNA(MATCH(B263,'Registru recepții'!$B$5:$B$504,0)),"PV inexistent în registru. ","")&amp;IF(C263="","Lipsește numele. ","")&amp;IF(D263="","Alege calitatea. ","")))</f>
        <v/>
      </c>
      <c r="G263" s="1" t="str">
        <f>IF(B263="","",B263&amp;"|"&amp;COUNTIF($B$5:B263,B263))</f>
        <v/>
      </c>
    </row>
    <row r="264" spans="2:7" x14ac:dyDescent="0.2">
      <c r="B264" s="9"/>
      <c r="C264" s="10"/>
      <c r="D264" s="10"/>
      <c r="E264" s="10"/>
      <c r="F264" s="11" t="str">
        <f>IF(B264="","",TRIM(IF(ISNA(MATCH(B264,'Registru recepții'!$B$5:$B$504,0)),"PV inexistent în registru. ","")&amp;IF(C264="","Lipsește numele. ","")&amp;IF(D264="","Alege calitatea. ","")))</f>
        <v/>
      </c>
      <c r="G264" s="1" t="str">
        <f>IF(B264="","",B264&amp;"|"&amp;COUNTIF($B$5:B264,B264))</f>
        <v/>
      </c>
    </row>
    <row r="265" spans="2:7" x14ac:dyDescent="0.2">
      <c r="B265" s="9"/>
      <c r="C265" s="10"/>
      <c r="D265" s="10"/>
      <c r="E265" s="10"/>
      <c r="F265" s="11" t="str">
        <f>IF(B265="","",TRIM(IF(ISNA(MATCH(B265,'Registru recepții'!$B$5:$B$504,0)),"PV inexistent în registru. ","")&amp;IF(C265="","Lipsește numele. ","")&amp;IF(D265="","Alege calitatea. ","")))</f>
        <v/>
      </c>
      <c r="G265" s="1" t="str">
        <f>IF(B265="","",B265&amp;"|"&amp;COUNTIF($B$5:B265,B265))</f>
        <v/>
      </c>
    </row>
    <row r="266" spans="2:7" x14ac:dyDescent="0.2">
      <c r="B266" s="9"/>
      <c r="C266" s="10"/>
      <c r="D266" s="10"/>
      <c r="E266" s="10"/>
      <c r="F266" s="11" t="str">
        <f>IF(B266="","",TRIM(IF(ISNA(MATCH(B266,'Registru recepții'!$B$5:$B$504,0)),"PV inexistent în registru. ","")&amp;IF(C266="","Lipsește numele. ","")&amp;IF(D266="","Alege calitatea. ","")))</f>
        <v/>
      </c>
      <c r="G266" s="1" t="str">
        <f>IF(B266="","",B266&amp;"|"&amp;COUNTIF($B$5:B266,B266))</f>
        <v/>
      </c>
    </row>
    <row r="267" spans="2:7" x14ac:dyDescent="0.2">
      <c r="B267" s="9"/>
      <c r="C267" s="10"/>
      <c r="D267" s="10"/>
      <c r="E267" s="10"/>
      <c r="F267" s="11" t="str">
        <f>IF(B267="","",TRIM(IF(ISNA(MATCH(B267,'Registru recepții'!$B$5:$B$504,0)),"PV inexistent în registru. ","")&amp;IF(C267="","Lipsește numele. ","")&amp;IF(D267="","Alege calitatea. ","")))</f>
        <v/>
      </c>
      <c r="G267" s="1" t="str">
        <f>IF(B267="","",B267&amp;"|"&amp;COUNTIF($B$5:B267,B267))</f>
        <v/>
      </c>
    </row>
    <row r="268" spans="2:7" x14ac:dyDescent="0.2">
      <c r="B268" s="9"/>
      <c r="C268" s="10"/>
      <c r="D268" s="10"/>
      <c r="E268" s="10"/>
      <c r="F268" s="11" t="str">
        <f>IF(B268="","",TRIM(IF(ISNA(MATCH(B268,'Registru recepții'!$B$5:$B$504,0)),"PV inexistent în registru. ","")&amp;IF(C268="","Lipsește numele. ","")&amp;IF(D268="","Alege calitatea. ","")))</f>
        <v/>
      </c>
      <c r="G268" s="1" t="str">
        <f>IF(B268="","",B268&amp;"|"&amp;COUNTIF($B$5:B268,B268))</f>
        <v/>
      </c>
    </row>
    <row r="269" spans="2:7" x14ac:dyDescent="0.2">
      <c r="B269" s="9"/>
      <c r="C269" s="10"/>
      <c r="D269" s="10"/>
      <c r="E269" s="10"/>
      <c r="F269" s="11" t="str">
        <f>IF(B269="","",TRIM(IF(ISNA(MATCH(B269,'Registru recepții'!$B$5:$B$504,0)),"PV inexistent în registru. ","")&amp;IF(C269="","Lipsește numele. ","")&amp;IF(D269="","Alege calitatea. ","")))</f>
        <v/>
      </c>
      <c r="G269" s="1" t="str">
        <f>IF(B269="","",B269&amp;"|"&amp;COUNTIF($B$5:B269,B269))</f>
        <v/>
      </c>
    </row>
    <row r="270" spans="2:7" x14ac:dyDescent="0.2">
      <c r="B270" s="9"/>
      <c r="C270" s="10"/>
      <c r="D270" s="10"/>
      <c r="E270" s="10"/>
      <c r="F270" s="11" t="str">
        <f>IF(B270="","",TRIM(IF(ISNA(MATCH(B270,'Registru recepții'!$B$5:$B$504,0)),"PV inexistent în registru. ","")&amp;IF(C270="","Lipsește numele. ","")&amp;IF(D270="","Alege calitatea. ","")))</f>
        <v/>
      </c>
      <c r="G270" s="1" t="str">
        <f>IF(B270="","",B270&amp;"|"&amp;COUNTIF($B$5:B270,B270))</f>
        <v/>
      </c>
    </row>
    <row r="271" spans="2:7" x14ac:dyDescent="0.2">
      <c r="B271" s="9"/>
      <c r="C271" s="10"/>
      <c r="D271" s="10"/>
      <c r="E271" s="10"/>
      <c r="F271" s="11" t="str">
        <f>IF(B271="","",TRIM(IF(ISNA(MATCH(B271,'Registru recepții'!$B$5:$B$504,0)),"PV inexistent în registru. ","")&amp;IF(C271="","Lipsește numele. ","")&amp;IF(D271="","Alege calitatea. ","")))</f>
        <v/>
      </c>
      <c r="G271" s="1" t="str">
        <f>IF(B271="","",B271&amp;"|"&amp;COUNTIF($B$5:B271,B271))</f>
        <v/>
      </c>
    </row>
    <row r="272" spans="2:7" x14ac:dyDescent="0.2">
      <c r="B272" s="9"/>
      <c r="C272" s="10"/>
      <c r="D272" s="10"/>
      <c r="E272" s="10"/>
      <c r="F272" s="11" t="str">
        <f>IF(B272="","",TRIM(IF(ISNA(MATCH(B272,'Registru recepții'!$B$5:$B$504,0)),"PV inexistent în registru. ","")&amp;IF(C272="","Lipsește numele. ","")&amp;IF(D272="","Alege calitatea. ","")))</f>
        <v/>
      </c>
      <c r="G272" s="1" t="str">
        <f>IF(B272="","",B272&amp;"|"&amp;COUNTIF($B$5:B272,B272))</f>
        <v/>
      </c>
    </row>
    <row r="273" spans="2:7" x14ac:dyDescent="0.2">
      <c r="B273" s="9"/>
      <c r="C273" s="10"/>
      <c r="D273" s="10"/>
      <c r="E273" s="10"/>
      <c r="F273" s="11" t="str">
        <f>IF(B273="","",TRIM(IF(ISNA(MATCH(B273,'Registru recepții'!$B$5:$B$504,0)),"PV inexistent în registru. ","")&amp;IF(C273="","Lipsește numele. ","")&amp;IF(D273="","Alege calitatea. ","")))</f>
        <v/>
      </c>
      <c r="G273" s="1" t="str">
        <f>IF(B273="","",B273&amp;"|"&amp;COUNTIF($B$5:B273,B273))</f>
        <v/>
      </c>
    </row>
    <row r="274" spans="2:7" x14ac:dyDescent="0.2">
      <c r="B274" s="9"/>
      <c r="C274" s="10"/>
      <c r="D274" s="10"/>
      <c r="E274" s="10"/>
      <c r="F274" s="11" t="str">
        <f>IF(B274="","",TRIM(IF(ISNA(MATCH(B274,'Registru recepții'!$B$5:$B$504,0)),"PV inexistent în registru. ","")&amp;IF(C274="","Lipsește numele. ","")&amp;IF(D274="","Alege calitatea. ","")))</f>
        <v/>
      </c>
      <c r="G274" s="1" t="str">
        <f>IF(B274="","",B274&amp;"|"&amp;COUNTIF($B$5:B274,B274))</f>
        <v/>
      </c>
    </row>
    <row r="275" spans="2:7" x14ac:dyDescent="0.2">
      <c r="B275" s="9"/>
      <c r="C275" s="10"/>
      <c r="D275" s="10"/>
      <c r="E275" s="10"/>
      <c r="F275" s="11" t="str">
        <f>IF(B275="","",TRIM(IF(ISNA(MATCH(B275,'Registru recepții'!$B$5:$B$504,0)),"PV inexistent în registru. ","")&amp;IF(C275="","Lipsește numele. ","")&amp;IF(D275="","Alege calitatea. ","")))</f>
        <v/>
      </c>
      <c r="G275" s="1" t="str">
        <f>IF(B275="","",B275&amp;"|"&amp;COUNTIF($B$5:B275,B275))</f>
        <v/>
      </c>
    </row>
    <row r="276" spans="2:7" x14ac:dyDescent="0.2">
      <c r="B276" s="9"/>
      <c r="C276" s="10"/>
      <c r="D276" s="10"/>
      <c r="E276" s="10"/>
      <c r="F276" s="11" t="str">
        <f>IF(B276="","",TRIM(IF(ISNA(MATCH(B276,'Registru recepții'!$B$5:$B$504,0)),"PV inexistent în registru. ","")&amp;IF(C276="","Lipsește numele. ","")&amp;IF(D276="","Alege calitatea. ","")))</f>
        <v/>
      </c>
      <c r="G276" s="1" t="str">
        <f>IF(B276="","",B276&amp;"|"&amp;COUNTIF($B$5:B276,B276))</f>
        <v/>
      </c>
    </row>
    <row r="277" spans="2:7" x14ac:dyDescent="0.2">
      <c r="B277" s="9"/>
      <c r="C277" s="10"/>
      <c r="D277" s="10"/>
      <c r="E277" s="10"/>
      <c r="F277" s="11" t="str">
        <f>IF(B277="","",TRIM(IF(ISNA(MATCH(B277,'Registru recepții'!$B$5:$B$504,0)),"PV inexistent în registru. ","")&amp;IF(C277="","Lipsește numele. ","")&amp;IF(D277="","Alege calitatea. ","")))</f>
        <v/>
      </c>
      <c r="G277" s="1" t="str">
        <f>IF(B277="","",B277&amp;"|"&amp;COUNTIF($B$5:B277,B277))</f>
        <v/>
      </c>
    </row>
    <row r="278" spans="2:7" x14ac:dyDescent="0.2">
      <c r="B278" s="9"/>
      <c r="C278" s="10"/>
      <c r="D278" s="10"/>
      <c r="E278" s="10"/>
      <c r="F278" s="11" t="str">
        <f>IF(B278="","",TRIM(IF(ISNA(MATCH(B278,'Registru recepții'!$B$5:$B$504,0)),"PV inexistent în registru. ","")&amp;IF(C278="","Lipsește numele. ","")&amp;IF(D278="","Alege calitatea. ","")))</f>
        <v/>
      </c>
      <c r="G278" s="1" t="str">
        <f>IF(B278="","",B278&amp;"|"&amp;COUNTIF($B$5:B278,B278))</f>
        <v/>
      </c>
    </row>
    <row r="279" spans="2:7" x14ac:dyDescent="0.2">
      <c r="B279" s="9"/>
      <c r="C279" s="10"/>
      <c r="D279" s="10"/>
      <c r="E279" s="10"/>
      <c r="F279" s="11" t="str">
        <f>IF(B279="","",TRIM(IF(ISNA(MATCH(B279,'Registru recepții'!$B$5:$B$504,0)),"PV inexistent în registru. ","")&amp;IF(C279="","Lipsește numele. ","")&amp;IF(D279="","Alege calitatea. ","")))</f>
        <v/>
      </c>
      <c r="G279" s="1" t="str">
        <f>IF(B279="","",B279&amp;"|"&amp;COUNTIF($B$5:B279,B279))</f>
        <v/>
      </c>
    </row>
    <row r="280" spans="2:7" x14ac:dyDescent="0.2">
      <c r="B280" s="9"/>
      <c r="C280" s="10"/>
      <c r="D280" s="10"/>
      <c r="E280" s="10"/>
      <c r="F280" s="11" t="str">
        <f>IF(B280="","",TRIM(IF(ISNA(MATCH(B280,'Registru recepții'!$B$5:$B$504,0)),"PV inexistent în registru. ","")&amp;IF(C280="","Lipsește numele. ","")&amp;IF(D280="","Alege calitatea. ","")))</f>
        <v/>
      </c>
      <c r="G280" s="1" t="str">
        <f>IF(B280="","",B280&amp;"|"&amp;COUNTIF($B$5:B280,B280))</f>
        <v/>
      </c>
    </row>
    <row r="281" spans="2:7" x14ac:dyDescent="0.2">
      <c r="B281" s="9"/>
      <c r="C281" s="10"/>
      <c r="D281" s="10"/>
      <c r="E281" s="10"/>
      <c r="F281" s="11" t="str">
        <f>IF(B281="","",TRIM(IF(ISNA(MATCH(B281,'Registru recepții'!$B$5:$B$504,0)),"PV inexistent în registru. ","")&amp;IF(C281="","Lipsește numele. ","")&amp;IF(D281="","Alege calitatea. ","")))</f>
        <v/>
      </c>
      <c r="G281" s="1" t="str">
        <f>IF(B281="","",B281&amp;"|"&amp;COUNTIF($B$5:B281,B281))</f>
        <v/>
      </c>
    </row>
    <row r="282" spans="2:7" x14ac:dyDescent="0.2">
      <c r="B282" s="9"/>
      <c r="C282" s="10"/>
      <c r="D282" s="10"/>
      <c r="E282" s="10"/>
      <c r="F282" s="11" t="str">
        <f>IF(B282="","",TRIM(IF(ISNA(MATCH(B282,'Registru recepții'!$B$5:$B$504,0)),"PV inexistent în registru. ","")&amp;IF(C282="","Lipsește numele. ","")&amp;IF(D282="","Alege calitatea. ","")))</f>
        <v/>
      </c>
      <c r="G282" s="1" t="str">
        <f>IF(B282="","",B282&amp;"|"&amp;COUNTIF($B$5:B282,B282))</f>
        <v/>
      </c>
    </row>
    <row r="283" spans="2:7" x14ac:dyDescent="0.2">
      <c r="B283" s="9"/>
      <c r="C283" s="10"/>
      <c r="D283" s="10"/>
      <c r="E283" s="10"/>
      <c r="F283" s="11" t="str">
        <f>IF(B283="","",TRIM(IF(ISNA(MATCH(B283,'Registru recepții'!$B$5:$B$504,0)),"PV inexistent în registru. ","")&amp;IF(C283="","Lipsește numele. ","")&amp;IF(D283="","Alege calitatea. ","")))</f>
        <v/>
      </c>
      <c r="G283" s="1" t="str">
        <f>IF(B283="","",B283&amp;"|"&amp;COUNTIF($B$5:B283,B283))</f>
        <v/>
      </c>
    </row>
    <row r="284" spans="2:7" x14ac:dyDescent="0.2">
      <c r="B284" s="9"/>
      <c r="C284" s="10"/>
      <c r="D284" s="10"/>
      <c r="E284" s="10"/>
      <c r="F284" s="11" t="str">
        <f>IF(B284="","",TRIM(IF(ISNA(MATCH(B284,'Registru recepții'!$B$5:$B$504,0)),"PV inexistent în registru. ","")&amp;IF(C284="","Lipsește numele. ","")&amp;IF(D284="","Alege calitatea. ","")))</f>
        <v/>
      </c>
      <c r="G284" s="1" t="str">
        <f>IF(B284="","",B284&amp;"|"&amp;COUNTIF($B$5:B284,B284))</f>
        <v/>
      </c>
    </row>
    <row r="285" spans="2:7" x14ac:dyDescent="0.2">
      <c r="B285" s="9"/>
      <c r="C285" s="10"/>
      <c r="D285" s="10"/>
      <c r="E285" s="10"/>
      <c r="F285" s="11" t="str">
        <f>IF(B285="","",TRIM(IF(ISNA(MATCH(B285,'Registru recepții'!$B$5:$B$504,0)),"PV inexistent în registru. ","")&amp;IF(C285="","Lipsește numele. ","")&amp;IF(D285="","Alege calitatea. ","")))</f>
        <v/>
      </c>
      <c r="G285" s="1" t="str">
        <f>IF(B285="","",B285&amp;"|"&amp;COUNTIF($B$5:B285,B285))</f>
        <v/>
      </c>
    </row>
    <row r="286" spans="2:7" x14ac:dyDescent="0.2">
      <c r="B286" s="9"/>
      <c r="C286" s="10"/>
      <c r="D286" s="10"/>
      <c r="E286" s="10"/>
      <c r="F286" s="11" t="str">
        <f>IF(B286="","",TRIM(IF(ISNA(MATCH(B286,'Registru recepții'!$B$5:$B$504,0)),"PV inexistent în registru. ","")&amp;IF(C286="","Lipsește numele. ","")&amp;IF(D286="","Alege calitatea. ","")))</f>
        <v/>
      </c>
      <c r="G286" s="1" t="str">
        <f>IF(B286="","",B286&amp;"|"&amp;COUNTIF($B$5:B286,B286))</f>
        <v/>
      </c>
    </row>
    <row r="287" spans="2:7" x14ac:dyDescent="0.2">
      <c r="B287" s="9"/>
      <c r="C287" s="10"/>
      <c r="D287" s="10"/>
      <c r="E287" s="10"/>
      <c r="F287" s="11" t="str">
        <f>IF(B287="","",TRIM(IF(ISNA(MATCH(B287,'Registru recepții'!$B$5:$B$504,0)),"PV inexistent în registru. ","")&amp;IF(C287="","Lipsește numele. ","")&amp;IF(D287="","Alege calitatea. ","")))</f>
        <v/>
      </c>
      <c r="G287" s="1" t="str">
        <f>IF(B287="","",B287&amp;"|"&amp;COUNTIF($B$5:B287,B287))</f>
        <v/>
      </c>
    </row>
    <row r="288" spans="2:7" x14ac:dyDescent="0.2">
      <c r="B288" s="9"/>
      <c r="C288" s="10"/>
      <c r="D288" s="10"/>
      <c r="E288" s="10"/>
      <c r="F288" s="11" t="str">
        <f>IF(B288="","",TRIM(IF(ISNA(MATCH(B288,'Registru recepții'!$B$5:$B$504,0)),"PV inexistent în registru. ","")&amp;IF(C288="","Lipsește numele. ","")&amp;IF(D288="","Alege calitatea. ","")))</f>
        <v/>
      </c>
      <c r="G288" s="1" t="str">
        <f>IF(B288="","",B288&amp;"|"&amp;COUNTIF($B$5:B288,B288))</f>
        <v/>
      </c>
    </row>
    <row r="289" spans="2:7" x14ac:dyDescent="0.2">
      <c r="B289" s="9"/>
      <c r="C289" s="10"/>
      <c r="D289" s="10"/>
      <c r="E289" s="10"/>
      <c r="F289" s="11" t="str">
        <f>IF(B289="","",TRIM(IF(ISNA(MATCH(B289,'Registru recepții'!$B$5:$B$504,0)),"PV inexistent în registru. ","")&amp;IF(C289="","Lipsește numele. ","")&amp;IF(D289="","Alege calitatea. ","")))</f>
        <v/>
      </c>
      <c r="G289" s="1" t="str">
        <f>IF(B289="","",B289&amp;"|"&amp;COUNTIF($B$5:B289,B289))</f>
        <v/>
      </c>
    </row>
    <row r="290" spans="2:7" x14ac:dyDescent="0.2">
      <c r="B290" s="9"/>
      <c r="C290" s="10"/>
      <c r="D290" s="10"/>
      <c r="E290" s="10"/>
      <c r="F290" s="11" t="str">
        <f>IF(B290="","",TRIM(IF(ISNA(MATCH(B290,'Registru recepții'!$B$5:$B$504,0)),"PV inexistent în registru. ","")&amp;IF(C290="","Lipsește numele. ","")&amp;IF(D290="","Alege calitatea. ","")))</f>
        <v/>
      </c>
      <c r="G290" s="1" t="str">
        <f>IF(B290="","",B290&amp;"|"&amp;COUNTIF($B$5:B290,B290))</f>
        <v/>
      </c>
    </row>
    <row r="291" spans="2:7" x14ac:dyDescent="0.2">
      <c r="B291" s="9"/>
      <c r="C291" s="10"/>
      <c r="D291" s="10"/>
      <c r="E291" s="10"/>
      <c r="F291" s="11" t="str">
        <f>IF(B291="","",TRIM(IF(ISNA(MATCH(B291,'Registru recepții'!$B$5:$B$504,0)),"PV inexistent în registru. ","")&amp;IF(C291="","Lipsește numele. ","")&amp;IF(D291="","Alege calitatea. ","")))</f>
        <v/>
      </c>
      <c r="G291" s="1" t="str">
        <f>IF(B291="","",B291&amp;"|"&amp;COUNTIF($B$5:B291,B291))</f>
        <v/>
      </c>
    </row>
    <row r="292" spans="2:7" x14ac:dyDescent="0.2">
      <c r="B292" s="9"/>
      <c r="C292" s="10"/>
      <c r="D292" s="10"/>
      <c r="E292" s="10"/>
      <c r="F292" s="11" t="str">
        <f>IF(B292="","",TRIM(IF(ISNA(MATCH(B292,'Registru recepții'!$B$5:$B$504,0)),"PV inexistent în registru. ","")&amp;IF(C292="","Lipsește numele. ","")&amp;IF(D292="","Alege calitatea. ","")))</f>
        <v/>
      </c>
      <c r="G292" s="1" t="str">
        <f>IF(B292="","",B292&amp;"|"&amp;COUNTIF($B$5:B292,B292))</f>
        <v/>
      </c>
    </row>
    <row r="293" spans="2:7" x14ac:dyDescent="0.2">
      <c r="B293" s="9"/>
      <c r="C293" s="10"/>
      <c r="D293" s="10"/>
      <c r="E293" s="10"/>
      <c r="F293" s="11" t="str">
        <f>IF(B293="","",TRIM(IF(ISNA(MATCH(B293,'Registru recepții'!$B$5:$B$504,0)),"PV inexistent în registru. ","")&amp;IF(C293="","Lipsește numele. ","")&amp;IF(D293="","Alege calitatea. ","")))</f>
        <v/>
      </c>
      <c r="G293" s="1" t="str">
        <f>IF(B293="","",B293&amp;"|"&amp;COUNTIF($B$5:B293,B293))</f>
        <v/>
      </c>
    </row>
    <row r="294" spans="2:7" x14ac:dyDescent="0.2">
      <c r="B294" s="9"/>
      <c r="C294" s="10"/>
      <c r="D294" s="10"/>
      <c r="E294" s="10"/>
      <c r="F294" s="11" t="str">
        <f>IF(B294="","",TRIM(IF(ISNA(MATCH(B294,'Registru recepții'!$B$5:$B$504,0)),"PV inexistent în registru. ","")&amp;IF(C294="","Lipsește numele. ","")&amp;IF(D294="","Alege calitatea. ","")))</f>
        <v/>
      </c>
      <c r="G294" s="1" t="str">
        <f>IF(B294="","",B294&amp;"|"&amp;COUNTIF($B$5:B294,B294))</f>
        <v/>
      </c>
    </row>
    <row r="295" spans="2:7" x14ac:dyDescent="0.2">
      <c r="B295" s="9"/>
      <c r="C295" s="10"/>
      <c r="D295" s="10"/>
      <c r="E295" s="10"/>
      <c r="F295" s="11" t="str">
        <f>IF(B295="","",TRIM(IF(ISNA(MATCH(B295,'Registru recepții'!$B$5:$B$504,0)),"PV inexistent în registru. ","")&amp;IF(C295="","Lipsește numele. ","")&amp;IF(D295="","Alege calitatea. ","")))</f>
        <v/>
      </c>
      <c r="G295" s="1" t="str">
        <f>IF(B295="","",B295&amp;"|"&amp;COUNTIF($B$5:B295,B295))</f>
        <v/>
      </c>
    </row>
    <row r="296" spans="2:7" x14ac:dyDescent="0.2">
      <c r="B296" s="9"/>
      <c r="C296" s="10"/>
      <c r="D296" s="10"/>
      <c r="E296" s="10"/>
      <c r="F296" s="11" t="str">
        <f>IF(B296="","",TRIM(IF(ISNA(MATCH(B296,'Registru recepții'!$B$5:$B$504,0)),"PV inexistent în registru. ","")&amp;IF(C296="","Lipsește numele. ","")&amp;IF(D296="","Alege calitatea. ","")))</f>
        <v/>
      </c>
      <c r="G296" s="1" t="str">
        <f>IF(B296="","",B296&amp;"|"&amp;COUNTIF($B$5:B296,B296))</f>
        <v/>
      </c>
    </row>
    <row r="297" spans="2:7" x14ac:dyDescent="0.2">
      <c r="B297" s="9"/>
      <c r="C297" s="10"/>
      <c r="D297" s="10"/>
      <c r="E297" s="10"/>
      <c r="F297" s="11" t="str">
        <f>IF(B297="","",TRIM(IF(ISNA(MATCH(B297,'Registru recepții'!$B$5:$B$504,0)),"PV inexistent în registru. ","")&amp;IF(C297="","Lipsește numele. ","")&amp;IF(D297="","Alege calitatea. ","")))</f>
        <v/>
      </c>
      <c r="G297" s="1" t="str">
        <f>IF(B297="","",B297&amp;"|"&amp;COUNTIF($B$5:B297,B297))</f>
        <v/>
      </c>
    </row>
    <row r="298" spans="2:7" x14ac:dyDescent="0.2">
      <c r="B298" s="9"/>
      <c r="C298" s="10"/>
      <c r="D298" s="10"/>
      <c r="E298" s="10"/>
      <c r="F298" s="11" t="str">
        <f>IF(B298="","",TRIM(IF(ISNA(MATCH(B298,'Registru recepții'!$B$5:$B$504,0)),"PV inexistent în registru. ","")&amp;IF(C298="","Lipsește numele. ","")&amp;IF(D298="","Alege calitatea. ","")))</f>
        <v/>
      </c>
      <c r="G298" s="1" t="str">
        <f>IF(B298="","",B298&amp;"|"&amp;COUNTIF($B$5:B298,B298))</f>
        <v/>
      </c>
    </row>
    <row r="299" spans="2:7" x14ac:dyDescent="0.2">
      <c r="B299" s="9"/>
      <c r="C299" s="10"/>
      <c r="D299" s="10"/>
      <c r="E299" s="10"/>
      <c r="F299" s="11" t="str">
        <f>IF(B299="","",TRIM(IF(ISNA(MATCH(B299,'Registru recepții'!$B$5:$B$504,0)),"PV inexistent în registru. ","")&amp;IF(C299="","Lipsește numele. ","")&amp;IF(D299="","Alege calitatea. ","")))</f>
        <v/>
      </c>
      <c r="G299" s="1" t="str">
        <f>IF(B299="","",B299&amp;"|"&amp;COUNTIF($B$5:B299,B299))</f>
        <v/>
      </c>
    </row>
    <row r="300" spans="2:7" x14ac:dyDescent="0.2">
      <c r="B300" s="9"/>
      <c r="C300" s="10"/>
      <c r="D300" s="10"/>
      <c r="E300" s="10"/>
      <c r="F300" s="11" t="str">
        <f>IF(B300="","",TRIM(IF(ISNA(MATCH(B300,'Registru recepții'!$B$5:$B$504,0)),"PV inexistent în registru. ","")&amp;IF(C300="","Lipsește numele. ","")&amp;IF(D300="","Alege calitatea. ","")))</f>
        <v/>
      </c>
      <c r="G300" s="1" t="str">
        <f>IF(B300="","",B300&amp;"|"&amp;COUNTIF($B$5:B300,B300))</f>
        <v/>
      </c>
    </row>
    <row r="301" spans="2:7" x14ac:dyDescent="0.2">
      <c r="B301" s="9"/>
      <c r="C301" s="10"/>
      <c r="D301" s="10"/>
      <c r="E301" s="10"/>
      <c r="F301" s="11" t="str">
        <f>IF(B301="","",TRIM(IF(ISNA(MATCH(B301,'Registru recepții'!$B$5:$B$504,0)),"PV inexistent în registru. ","")&amp;IF(C301="","Lipsește numele. ","")&amp;IF(D301="","Alege calitatea. ","")))</f>
        <v/>
      </c>
      <c r="G301" s="1" t="str">
        <f>IF(B301="","",B301&amp;"|"&amp;COUNTIF($B$5:B301,B301))</f>
        <v/>
      </c>
    </row>
    <row r="302" spans="2:7" x14ac:dyDescent="0.2">
      <c r="B302" s="9"/>
      <c r="C302" s="10"/>
      <c r="D302" s="10"/>
      <c r="E302" s="10"/>
      <c r="F302" s="11" t="str">
        <f>IF(B302="","",TRIM(IF(ISNA(MATCH(B302,'Registru recepții'!$B$5:$B$504,0)),"PV inexistent în registru. ","")&amp;IF(C302="","Lipsește numele. ","")&amp;IF(D302="","Alege calitatea. ","")))</f>
        <v/>
      </c>
      <c r="G302" s="1" t="str">
        <f>IF(B302="","",B302&amp;"|"&amp;COUNTIF($B$5:B302,B302))</f>
        <v/>
      </c>
    </row>
    <row r="303" spans="2:7" x14ac:dyDescent="0.2">
      <c r="B303" s="9"/>
      <c r="C303" s="10"/>
      <c r="D303" s="10"/>
      <c r="E303" s="10"/>
      <c r="F303" s="11" t="str">
        <f>IF(B303="","",TRIM(IF(ISNA(MATCH(B303,'Registru recepții'!$B$5:$B$504,0)),"PV inexistent în registru. ","")&amp;IF(C303="","Lipsește numele. ","")&amp;IF(D303="","Alege calitatea. ","")))</f>
        <v/>
      </c>
      <c r="G303" s="1" t="str">
        <f>IF(B303="","",B303&amp;"|"&amp;COUNTIF($B$5:B303,B303))</f>
        <v/>
      </c>
    </row>
    <row r="304" spans="2:7" x14ac:dyDescent="0.2">
      <c r="B304" s="9"/>
      <c r="C304" s="10"/>
      <c r="D304" s="10"/>
      <c r="E304" s="10"/>
      <c r="F304" s="11" t="str">
        <f>IF(B304="","",TRIM(IF(ISNA(MATCH(B304,'Registru recepții'!$B$5:$B$504,0)),"PV inexistent în registru. ","")&amp;IF(C304="","Lipsește numele. ","")&amp;IF(D304="","Alege calitatea. ","")))</f>
        <v/>
      </c>
      <c r="G304" s="1" t="str">
        <f>IF(B304="","",B304&amp;"|"&amp;COUNTIF($B$5:B304,B304))</f>
        <v/>
      </c>
    </row>
    <row r="305" spans="2:7" x14ac:dyDescent="0.2">
      <c r="B305" s="9"/>
      <c r="C305" s="10"/>
      <c r="D305" s="10"/>
      <c r="E305" s="10"/>
      <c r="F305" s="11" t="str">
        <f>IF(B305="","",TRIM(IF(ISNA(MATCH(B305,'Registru recepții'!$B$5:$B$504,0)),"PV inexistent în registru. ","")&amp;IF(C305="","Lipsește numele. ","")&amp;IF(D305="","Alege calitatea. ","")))</f>
        <v/>
      </c>
      <c r="G305" s="1" t="str">
        <f>IF(B305="","",B305&amp;"|"&amp;COUNTIF($B$5:B305,B305))</f>
        <v/>
      </c>
    </row>
    <row r="306" spans="2:7" x14ac:dyDescent="0.2">
      <c r="B306" s="9"/>
      <c r="C306" s="10"/>
      <c r="D306" s="10"/>
      <c r="E306" s="10"/>
      <c r="F306" s="11" t="str">
        <f>IF(B306="","",TRIM(IF(ISNA(MATCH(B306,'Registru recepții'!$B$5:$B$504,0)),"PV inexistent în registru. ","")&amp;IF(C306="","Lipsește numele. ","")&amp;IF(D306="","Alege calitatea. ","")))</f>
        <v/>
      </c>
      <c r="G306" s="1" t="str">
        <f>IF(B306="","",B306&amp;"|"&amp;COUNTIF($B$5:B306,B306))</f>
        <v/>
      </c>
    </row>
    <row r="307" spans="2:7" x14ac:dyDescent="0.2">
      <c r="B307" s="9"/>
      <c r="C307" s="10"/>
      <c r="D307" s="10"/>
      <c r="E307" s="10"/>
      <c r="F307" s="11" t="str">
        <f>IF(B307="","",TRIM(IF(ISNA(MATCH(B307,'Registru recepții'!$B$5:$B$504,0)),"PV inexistent în registru. ","")&amp;IF(C307="","Lipsește numele. ","")&amp;IF(D307="","Alege calitatea. ","")))</f>
        <v/>
      </c>
      <c r="G307" s="1" t="str">
        <f>IF(B307="","",B307&amp;"|"&amp;COUNTIF($B$5:B307,B307))</f>
        <v/>
      </c>
    </row>
    <row r="308" spans="2:7" x14ac:dyDescent="0.2">
      <c r="B308" s="9"/>
      <c r="C308" s="10"/>
      <c r="D308" s="10"/>
      <c r="E308" s="10"/>
      <c r="F308" s="11" t="str">
        <f>IF(B308="","",TRIM(IF(ISNA(MATCH(B308,'Registru recepții'!$B$5:$B$504,0)),"PV inexistent în registru. ","")&amp;IF(C308="","Lipsește numele. ","")&amp;IF(D308="","Alege calitatea. ","")))</f>
        <v/>
      </c>
      <c r="G308" s="1" t="str">
        <f>IF(B308="","",B308&amp;"|"&amp;COUNTIF($B$5:B308,B308))</f>
        <v/>
      </c>
    </row>
    <row r="309" spans="2:7" x14ac:dyDescent="0.2">
      <c r="B309" s="9"/>
      <c r="C309" s="10"/>
      <c r="D309" s="10"/>
      <c r="E309" s="10"/>
      <c r="F309" s="11" t="str">
        <f>IF(B309="","",TRIM(IF(ISNA(MATCH(B309,'Registru recepții'!$B$5:$B$504,0)),"PV inexistent în registru. ","")&amp;IF(C309="","Lipsește numele. ","")&amp;IF(D309="","Alege calitatea. ","")))</f>
        <v/>
      </c>
      <c r="G309" s="1" t="str">
        <f>IF(B309="","",B309&amp;"|"&amp;COUNTIF($B$5:B309,B309))</f>
        <v/>
      </c>
    </row>
    <row r="310" spans="2:7" x14ac:dyDescent="0.2">
      <c r="B310" s="9"/>
      <c r="C310" s="10"/>
      <c r="D310" s="10"/>
      <c r="E310" s="10"/>
      <c r="F310" s="11" t="str">
        <f>IF(B310="","",TRIM(IF(ISNA(MATCH(B310,'Registru recepții'!$B$5:$B$504,0)),"PV inexistent în registru. ","")&amp;IF(C310="","Lipsește numele. ","")&amp;IF(D310="","Alege calitatea. ","")))</f>
        <v/>
      </c>
      <c r="G310" s="1" t="str">
        <f>IF(B310="","",B310&amp;"|"&amp;COUNTIF($B$5:B310,B310))</f>
        <v/>
      </c>
    </row>
    <row r="311" spans="2:7" x14ac:dyDescent="0.2">
      <c r="B311" s="9"/>
      <c r="C311" s="10"/>
      <c r="D311" s="10"/>
      <c r="E311" s="10"/>
      <c r="F311" s="11" t="str">
        <f>IF(B311="","",TRIM(IF(ISNA(MATCH(B311,'Registru recepții'!$B$5:$B$504,0)),"PV inexistent în registru. ","")&amp;IF(C311="","Lipsește numele. ","")&amp;IF(D311="","Alege calitatea. ","")))</f>
        <v/>
      </c>
      <c r="G311" s="1" t="str">
        <f>IF(B311="","",B311&amp;"|"&amp;COUNTIF($B$5:B311,B311))</f>
        <v/>
      </c>
    </row>
    <row r="312" spans="2:7" x14ac:dyDescent="0.2">
      <c r="B312" s="9"/>
      <c r="C312" s="10"/>
      <c r="D312" s="10"/>
      <c r="E312" s="10"/>
      <c r="F312" s="11" t="str">
        <f>IF(B312="","",TRIM(IF(ISNA(MATCH(B312,'Registru recepții'!$B$5:$B$504,0)),"PV inexistent în registru. ","")&amp;IF(C312="","Lipsește numele. ","")&amp;IF(D312="","Alege calitatea. ","")))</f>
        <v/>
      </c>
      <c r="G312" s="1" t="str">
        <f>IF(B312="","",B312&amp;"|"&amp;COUNTIF($B$5:B312,B312))</f>
        <v/>
      </c>
    </row>
    <row r="313" spans="2:7" x14ac:dyDescent="0.2">
      <c r="B313" s="9"/>
      <c r="C313" s="10"/>
      <c r="D313" s="10"/>
      <c r="E313" s="10"/>
      <c r="F313" s="11" t="str">
        <f>IF(B313="","",TRIM(IF(ISNA(MATCH(B313,'Registru recepții'!$B$5:$B$504,0)),"PV inexistent în registru. ","")&amp;IF(C313="","Lipsește numele. ","")&amp;IF(D313="","Alege calitatea. ","")))</f>
        <v/>
      </c>
      <c r="G313" s="1" t="str">
        <f>IF(B313="","",B313&amp;"|"&amp;COUNTIF($B$5:B313,B313))</f>
        <v/>
      </c>
    </row>
    <row r="314" spans="2:7" x14ac:dyDescent="0.2">
      <c r="B314" s="9"/>
      <c r="C314" s="10"/>
      <c r="D314" s="10"/>
      <c r="E314" s="10"/>
      <c r="F314" s="11" t="str">
        <f>IF(B314="","",TRIM(IF(ISNA(MATCH(B314,'Registru recepții'!$B$5:$B$504,0)),"PV inexistent în registru. ","")&amp;IF(C314="","Lipsește numele. ","")&amp;IF(D314="","Alege calitatea. ","")))</f>
        <v/>
      </c>
      <c r="G314" s="1" t="str">
        <f>IF(B314="","",B314&amp;"|"&amp;COUNTIF($B$5:B314,B314))</f>
        <v/>
      </c>
    </row>
    <row r="315" spans="2:7" x14ac:dyDescent="0.2">
      <c r="B315" s="9"/>
      <c r="C315" s="10"/>
      <c r="D315" s="10"/>
      <c r="E315" s="10"/>
      <c r="F315" s="11" t="str">
        <f>IF(B315="","",TRIM(IF(ISNA(MATCH(B315,'Registru recepții'!$B$5:$B$504,0)),"PV inexistent în registru. ","")&amp;IF(C315="","Lipsește numele. ","")&amp;IF(D315="","Alege calitatea. ","")))</f>
        <v/>
      </c>
      <c r="G315" s="1" t="str">
        <f>IF(B315="","",B315&amp;"|"&amp;COUNTIF($B$5:B315,B315))</f>
        <v/>
      </c>
    </row>
    <row r="316" spans="2:7" x14ac:dyDescent="0.2">
      <c r="B316" s="9"/>
      <c r="C316" s="10"/>
      <c r="D316" s="10"/>
      <c r="E316" s="10"/>
      <c r="F316" s="11" t="str">
        <f>IF(B316="","",TRIM(IF(ISNA(MATCH(B316,'Registru recepții'!$B$5:$B$504,0)),"PV inexistent în registru. ","")&amp;IF(C316="","Lipsește numele. ","")&amp;IF(D316="","Alege calitatea. ","")))</f>
        <v/>
      </c>
      <c r="G316" s="1" t="str">
        <f>IF(B316="","",B316&amp;"|"&amp;COUNTIF($B$5:B316,B316))</f>
        <v/>
      </c>
    </row>
    <row r="317" spans="2:7" x14ac:dyDescent="0.2">
      <c r="B317" s="9"/>
      <c r="C317" s="10"/>
      <c r="D317" s="10"/>
      <c r="E317" s="10"/>
      <c r="F317" s="11" t="str">
        <f>IF(B317="","",TRIM(IF(ISNA(MATCH(B317,'Registru recepții'!$B$5:$B$504,0)),"PV inexistent în registru. ","")&amp;IF(C317="","Lipsește numele. ","")&amp;IF(D317="","Alege calitatea. ","")))</f>
        <v/>
      </c>
      <c r="G317" s="1" t="str">
        <f>IF(B317="","",B317&amp;"|"&amp;COUNTIF($B$5:B317,B317))</f>
        <v/>
      </c>
    </row>
    <row r="318" spans="2:7" x14ac:dyDescent="0.2">
      <c r="B318" s="9"/>
      <c r="C318" s="10"/>
      <c r="D318" s="10"/>
      <c r="E318" s="10"/>
      <c r="F318" s="11" t="str">
        <f>IF(B318="","",TRIM(IF(ISNA(MATCH(B318,'Registru recepții'!$B$5:$B$504,0)),"PV inexistent în registru. ","")&amp;IF(C318="","Lipsește numele. ","")&amp;IF(D318="","Alege calitatea. ","")))</f>
        <v/>
      </c>
      <c r="G318" s="1" t="str">
        <f>IF(B318="","",B318&amp;"|"&amp;COUNTIF($B$5:B318,B318))</f>
        <v/>
      </c>
    </row>
    <row r="319" spans="2:7" x14ac:dyDescent="0.2">
      <c r="B319" s="9"/>
      <c r="C319" s="10"/>
      <c r="D319" s="10"/>
      <c r="E319" s="10"/>
      <c r="F319" s="11" t="str">
        <f>IF(B319="","",TRIM(IF(ISNA(MATCH(B319,'Registru recepții'!$B$5:$B$504,0)),"PV inexistent în registru. ","")&amp;IF(C319="","Lipsește numele. ","")&amp;IF(D319="","Alege calitatea. ","")))</f>
        <v/>
      </c>
      <c r="G319" s="1" t="str">
        <f>IF(B319="","",B319&amp;"|"&amp;COUNTIF($B$5:B319,B319))</f>
        <v/>
      </c>
    </row>
    <row r="320" spans="2:7" x14ac:dyDescent="0.2">
      <c r="B320" s="9"/>
      <c r="C320" s="10"/>
      <c r="D320" s="10"/>
      <c r="E320" s="10"/>
      <c r="F320" s="11" t="str">
        <f>IF(B320="","",TRIM(IF(ISNA(MATCH(B320,'Registru recepții'!$B$5:$B$504,0)),"PV inexistent în registru. ","")&amp;IF(C320="","Lipsește numele. ","")&amp;IF(D320="","Alege calitatea. ","")))</f>
        <v/>
      </c>
      <c r="G320" s="1" t="str">
        <f>IF(B320="","",B320&amp;"|"&amp;COUNTIF($B$5:B320,B320))</f>
        <v/>
      </c>
    </row>
    <row r="321" spans="2:7" x14ac:dyDescent="0.2">
      <c r="B321" s="9"/>
      <c r="C321" s="10"/>
      <c r="D321" s="10"/>
      <c r="E321" s="10"/>
      <c r="F321" s="11" t="str">
        <f>IF(B321="","",TRIM(IF(ISNA(MATCH(B321,'Registru recepții'!$B$5:$B$504,0)),"PV inexistent în registru. ","")&amp;IF(C321="","Lipsește numele. ","")&amp;IF(D321="","Alege calitatea. ","")))</f>
        <v/>
      </c>
      <c r="G321" s="1" t="str">
        <f>IF(B321="","",B321&amp;"|"&amp;COUNTIF($B$5:B321,B321))</f>
        <v/>
      </c>
    </row>
    <row r="322" spans="2:7" x14ac:dyDescent="0.2">
      <c r="B322" s="9"/>
      <c r="C322" s="10"/>
      <c r="D322" s="10"/>
      <c r="E322" s="10"/>
      <c r="F322" s="11" t="str">
        <f>IF(B322="","",TRIM(IF(ISNA(MATCH(B322,'Registru recepții'!$B$5:$B$504,0)),"PV inexistent în registru. ","")&amp;IF(C322="","Lipsește numele. ","")&amp;IF(D322="","Alege calitatea. ","")))</f>
        <v/>
      </c>
      <c r="G322" s="1" t="str">
        <f>IF(B322="","",B322&amp;"|"&amp;COUNTIF($B$5:B322,B322))</f>
        <v/>
      </c>
    </row>
    <row r="323" spans="2:7" x14ac:dyDescent="0.2">
      <c r="B323" s="9"/>
      <c r="C323" s="10"/>
      <c r="D323" s="10"/>
      <c r="E323" s="10"/>
      <c r="F323" s="11" t="str">
        <f>IF(B323="","",TRIM(IF(ISNA(MATCH(B323,'Registru recepții'!$B$5:$B$504,0)),"PV inexistent în registru. ","")&amp;IF(C323="","Lipsește numele. ","")&amp;IF(D323="","Alege calitatea. ","")))</f>
        <v/>
      </c>
      <c r="G323" s="1" t="str">
        <f>IF(B323="","",B323&amp;"|"&amp;COUNTIF($B$5:B323,B323))</f>
        <v/>
      </c>
    </row>
    <row r="324" spans="2:7" x14ac:dyDescent="0.2">
      <c r="B324" s="9"/>
      <c r="C324" s="10"/>
      <c r="D324" s="10"/>
      <c r="E324" s="10"/>
      <c r="F324" s="11" t="str">
        <f>IF(B324="","",TRIM(IF(ISNA(MATCH(B324,'Registru recepții'!$B$5:$B$504,0)),"PV inexistent în registru. ","")&amp;IF(C324="","Lipsește numele. ","")&amp;IF(D324="","Alege calitatea. ","")))</f>
        <v/>
      </c>
      <c r="G324" s="1" t="str">
        <f>IF(B324="","",B324&amp;"|"&amp;COUNTIF($B$5:B324,B324))</f>
        <v/>
      </c>
    </row>
    <row r="325" spans="2:7" x14ac:dyDescent="0.2">
      <c r="B325" s="9"/>
      <c r="C325" s="10"/>
      <c r="D325" s="10"/>
      <c r="E325" s="10"/>
      <c r="F325" s="11" t="str">
        <f>IF(B325="","",TRIM(IF(ISNA(MATCH(B325,'Registru recepții'!$B$5:$B$504,0)),"PV inexistent în registru. ","")&amp;IF(C325="","Lipsește numele. ","")&amp;IF(D325="","Alege calitatea. ","")))</f>
        <v/>
      </c>
      <c r="G325" s="1" t="str">
        <f>IF(B325="","",B325&amp;"|"&amp;COUNTIF($B$5:B325,B325))</f>
        <v/>
      </c>
    </row>
    <row r="326" spans="2:7" x14ac:dyDescent="0.2">
      <c r="B326" s="9"/>
      <c r="C326" s="10"/>
      <c r="D326" s="10"/>
      <c r="E326" s="10"/>
      <c r="F326" s="11" t="str">
        <f>IF(B326="","",TRIM(IF(ISNA(MATCH(B326,'Registru recepții'!$B$5:$B$504,0)),"PV inexistent în registru. ","")&amp;IF(C326="","Lipsește numele. ","")&amp;IF(D326="","Alege calitatea. ","")))</f>
        <v/>
      </c>
      <c r="G326" s="1" t="str">
        <f>IF(B326="","",B326&amp;"|"&amp;COUNTIF($B$5:B326,B326))</f>
        <v/>
      </c>
    </row>
    <row r="327" spans="2:7" x14ac:dyDescent="0.2">
      <c r="B327" s="9"/>
      <c r="C327" s="10"/>
      <c r="D327" s="10"/>
      <c r="E327" s="10"/>
      <c r="F327" s="11" t="str">
        <f>IF(B327="","",TRIM(IF(ISNA(MATCH(B327,'Registru recepții'!$B$5:$B$504,0)),"PV inexistent în registru. ","")&amp;IF(C327="","Lipsește numele. ","")&amp;IF(D327="","Alege calitatea. ","")))</f>
        <v/>
      </c>
      <c r="G327" s="1" t="str">
        <f>IF(B327="","",B327&amp;"|"&amp;COUNTIF($B$5:B327,B327))</f>
        <v/>
      </c>
    </row>
    <row r="328" spans="2:7" x14ac:dyDescent="0.2">
      <c r="B328" s="9"/>
      <c r="C328" s="10"/>
      <c r="D328" s="10"/>
      <c r="E328" s="10"/>
      <c r="F328" s="11" t="str">
        <f>IF(B328="","",TRIM(IF(ISNA(MATCH(B328,'Registru recepții'!$B$5:$B$504,0)),"PV inexistent în registru. ","")&amp;IF(C328="","Lipsește numele. ","")&amp;IF(D328="","Alege calitatea. ","")))</f>
        <v/>
      </c>
      <c r="G328" s="1" t="str">
        <f>IF(B328="","",B328&amp;"|"&amp;COUNTIF($B$5:B328,B328))</f>
        <v/>
      </c>
    </row>
    <row r="329" spans="2:7" x14ac:dyDescent="0.2">
      <c r="B329" s="9"/>
      <c r="C329" s="10"/>
      <c r="D329" s="10"/>
      <c r="E329" s="10"/>
      <c r="F329" s="11" t="str">
        <f>IF(B329="","",TRIM(IF(ISNA(MATCH(B329,'Registru recepții'!$B$5:$B$504,0)),"PV inexistent în registru. ","")&amp;IF(C329="","Lipsește numele. ","")&amp;IF(D329="","Alege calitatea. ","")))</f>
        <v/>
      </c>
      <c r="G329" s="1" t="str">
        <f>IF(B329="","",B329&amp;"|"&amp;COUNTIF($B$5:B329,B329))</f>
        <v/>
      </c>
    </row>
    <row r="330" spans="2:7" x14ac:dyDescent="0.2">
      <c r="B330" s="9"/>
      <c r="C330" s="10"/>
      <c r="D330" s="10"/>
      <c r="E330" s="10"/>
      <c r="F330" s="11" t="str">
        <f>IF(B330="","",TRIM(IF(ISNA(MATCH(B330,'Registru recepții'!$B$5:$B$504,0)),"PV inexistent în registru. ","")&amp;IF(C330="","Lipsește numele. ","")&amp;IF(D330="","Alege calitatea. ","")))</f>
        <v/>
      </c>
      <c r="G330" s="1" t="str">
        <f>IF(B330="","",B330&amp;"|"&amp;COUNTIF($B$5:B330,B330))</f>
        <v/>
      </c>
    </row>
    <row r="331" spans="2:7" x14ac:dyDescent="0.2">
      <c r="B331" s="9"/>
      <c r="C331" s="10"/>
      <c r="D331" s="10"/>
      <c r="E331" s="10"/>
      <c r="F331" s="11" t="str">
        <f>IF(B331="","",TRIM(IF(ISNA(MATCH(B331,'Registru recepții'!$B$5:$B$504,0)),"PV inexistent în registru. ","")&amp;IF(C331="","Lipsește numele. ","")&amp;IF(D331="","Alege calitatea. ","")))</f>
        <v/>
      </c>
      <c r="G331" s="1" t="str">
        <f>IF(B331="","",B331&amp;"|"&amp;COUNTIF($B$5:B331,B331))</f>
        <v/>
      </c>
    </row>
    <row r="332" spans="2:7" x14ac:dyDescent="0.2">
      <c r="B332" s="9"/>
      <c r="C332" s="10"/>
      <c r="D332" s="10"/>
      <c r="E332" s="10"/>
      <c r="F332" s="11" t="str">
        <f>IF(B332="","",TRIM(IF(ISNA(MATCH(B332,'Registru recepții'!$B$5:$B$504,0)),"PV inexistent în registru. ","")&amp;IF(C332="","Lipsește numele. ","")&amp;IF(D332="","Alege calitatea. ","")))</f>
        <v/>
      </c>
      <c r="G332" s="1" t="str">
        <f>IF(B332="","",B332&amp;"|"&amp;COUNTIF($B$5:B332,B332))</f>
        <v/>
      </c>
    </row>
    <row r="333" spans="2:7" x14ac:dyDescent="0.2">
      <c r="B333" s="9"/>
      <c r="C333" s="10"/>
      <c r="D333" s="10"/>
      <c r="E333" s="10"/>
      <c r="F333" s="11" t="str">
        <f>IF(B333="","",TRIM(IF(ISNA(MATCH(B333,'Registru recepții'!$B$5:$B$504,0)),"PV inexistent în registru. ","")&amp;IF(C333="","Lipsește numele. ","")&amp;IF(D333="","Alege calitatea. ","")))</f>
        <v/>
      </c>
      <c r="G333" s="1" t="str">
        <f>IF(B333="","",B333&amp;"|"&amp;COUNTIF($B$5:B333,B333))</f>
        <v/>
      </c>
    </row>
    <row r="334" spans="2:7" x14ac:dyDescent="0.2">
      <c r="B334" s="9"/>
      <c r="C334" s="10"/>
      <c r="D334" s="10"/>
      <c r="E334" s="10"/>
      <c r="F334" s="11" t="str">
        <f>IF(B334="","",TRIM(IF(ISNA(MATCH(B334,'Registru recepții'!$B$5:$B$504,0)),"PV inexistent în registru. ","")&amp;IF(C334="","Lipsește numele. ","")&amp;IF(D334="","Alege calitatea. ","")))</f>
        <v/>
      </c>
      <c r="G334" s="1" t="str">
        <f>IF(B334="","",B334&amp;"|"&amp;COUNTIF($B$5:B334,B334))</f>
        <v/>
      </c>
    </row>
    <row r="335" spans="2:7" x14ac:dyDescent="0.2">
      <c r="B335" s="9"/>
      <c r="C335" s="10"/>
      <c r="D335" s="10"/>
      <c r="E335" s="10"/>
      <c r="F335" s="11" t="str">
        <f>IF(B335="","",TRIM(IF(ISNA(MATCH(B335,'Registru recepții'!$B$5:$B$504,0)),"PV inexistent în registru. ","")&amp;IF(C335="","Lipsește numele. ","")&amp;IF(D335="","Alege calitatea. ","")))</f>
        <v/>
      </c>
      <c r="G335" s="1" t="str">
        <f>IF(B335="","",B335&amp;"|"&amp;COUNTIF($B$5:B335,B335))</f>
        <v/>
      </c>
    </row>
    <row r="336" spans="2:7" x14ac:dyDescent="0.2">
      <c r="B336" s="9"/>
      <c r="C336" s="10"/>
      <c r="D336" s="10"/>
      <c r="E336" s="10"/>
      <c r="F336" s="11" t="str">
        <f>IF(B336="","",TRIM(IF(ISNA(MATCH(B336,'Registru recepții'!$B$5:$B$504,0)),"PV inexistent în registru. ","")&amp;IF(C336="","Lipsește numele. ","")&amp;IF(D336="","Alege calitatea. ","")))</f>
        <v/>
      </c>
      <c r="G336" s="1" t="str">
        <f>IF(B336="","",B336&amp;"|"&amp;COUNTIF($B$5:B336,B336))</f>
        <v/>
      </c>
    </row>
    <row r="337" spans="2:7" x14ac:dyDescent="0.2">
      <c r="B337" s="9"/>
      <c r="C337" s="10"/>
      <c r="D337" s="10"/>
      <c r="E337" s="10"/>
      <c r="F337" s="11" t="str">
        <f>IF(B337="","",TRIM(IF(ISNA(MATCH(B337,'Registru recepții'!$B$5:$B$504,0)),"PV inexistent în registru. ","")&amp;IF(C337="","Lipsește numele. ","")&amp;IF(D337="","Alege calitatea. ","")))</f>
        <v/>
      </c>
      <c r="G337" s="1" t="str">
        <f>IF(B337="","",B337&amp;"|"&amp;COUNTIF($B$5:B337,B337))</f>
        <v/>
      </c>
    </row>
    <row r="338" spans="2:7" x14ac:dyDescent="0.2">
      <c r="B338" s="9"/>
      <c r="C338" s="10"/>
      <c r="D338" s="10"/>
      <c r="E338" s="10"/>
      <c r="F338" s="11" t="str">
        <f>IF(B338="","",TRIM(IF(ISNA(MATCH(B338,'Registru recepții'!$B$5:$B$504,0)),"PV inexistent în registru. ","")&amp;IF(C338="","Lipsește numele. ","")&amp;IF(D338="","Alege calitatea. ","")))</f>
        <v/>
      </c>
      <c r="G338" s="1" t="str">
        <f>IF(B338="","",B338&amp;"|"&amp;COUNTIF($B$5:B338,B338))</f>
        <v/>
      </c>
    </row>
    <row r="339" spans="2:7" x14ac:dyDescent="0.2">
      <c r="B339" s="9"/>
      <c r="C339" s="10"/>
      <c r="D339" s="10"/>
      <c r="E339" s="10"/>
      <c r="F339" s="11" t="str">
        <f>IF(B339="","",TRIM(IF(ISNA(MATCH(B339,'Registru recepții'!$B$5:$B$504,0)),"PV inexistent în registru. ","")&amp;IF(C339="","Lipsește numele. ","")&amp;IF(D339="","Alege calitatea. ","")))</f>
        <v/>
      </c>
      <c r="G339" s="1" t="str">
        <f>IF(B339="","",B339&amp;"|"&amp;COUNTIF($B$5:B339,B339))</f>
        <v/>
      </c>
    </row>
    <row r="340" spans="2:7" x14ac:dyDescent="0.2">
      <c r="B340" s="9"/>
      <c r="C340" s="10"/>
      <c r="D340" s="10"/>
      <c r="E340" s="10"/>
      <c r="F340" s="11" t="str">
        <f>IF(B340="","",TRIM(IF(ISNA(MATCH(B340,'Registru recepții'!$B$5:$B$504,0)),"PV inexistent în registru. ","")&amp;IF(C340="","Lipsește numele. ","")&amp;IF(D340="","Alege calitatea. ","")))</f>
        <v/>
      </c>
      <c r="G340" s="1" t="str">
        <f>IF(B340="","",B340&amp;"|"&amp;COUNTIF($B$5:B340,B340))</f>
        <v/>
      </c>
    </row>
    <row r="341" spans="2:7" x14ac:dyDescent="0.2">
      <c r="B341" s="9"/>
      <c r="C341" s="10"/>
      <c r="D341" s="10"/>
      <c r="E341" s="10"/>
      <c r="F341" s="11" t="str">
        <f>IF(B341="","",TRIM(IF(ISNA(MATCH(B341,'Registru recepții'!$B$5:$B$504,0)),"PV inexistent în registru. ","")&amp;IF(C341="","Lipsește numele. ","")&amp;IF(D341="","Alege calitatea. ","")))</f>
        <v/>
      </c>
      <c r="G341" s="1" t="str">
        <f>IF(B341="","",B341&amp;"|"&amp;COUNTIF($B$5:B341,B341))</f>
        <v/>
      </c>
    </row>
    <row r="342" spans="2:7" x14ac:dyDescent="0.2">
      <c r="B342" s="9"/>
      <c r="C342" s="10"/>
      <c r="D342" s="10"/>
      <c r="E342" s="10"/>
      <c r="F342" s="11" t="str">
        <f>IF(B342="","",TRIM(IF(ISNA(MATCH(B342,'Registru recepții'!$B$5:$B$504,0)),"PV inexistent în registru. ","")&amp;IF(C342="","Lipsește numele. ","")&amp;IF(D342="","Alege calitatea. ","")))</f>
        <v/>
      </c>
      <c r="G342" s="1" t="str">
        <f>IF(B342="","",B342&amp;"|"&amp;COUNTIF($B$5:B342,B342))</f>
        <v/>
      </c>
    </row>
    <row r="343" spans="2:7" x14ac:dyDescent="0.2">
      <c r="B343" s="9"/>
      <c r="C343" s="10"/>
      <c r="D343" s="10"/>
      <c r="E343" s="10"/>
      <c r="F343" s="11" t="str">
        <f>IF(B343="","",TRIM(IF(ISNA(MATCH(B343,'Registru recepții'!$B$5:$B$504,0)),"PV inexistent în registru. ","")&amp;IF(C343="","Lipsește numele. ","")&amp;IF(D343="","Alege calitatea. ","")))</f>
        <v/>
      </c>
      <c r="G343" s="1" t="str">
        <f>IF(B343="","",B343&amp;"|"&amp;COUNTIF($B$5:B343,B343))</f>
        <v/>
      </c>
    </row>
    <row r="344" spans="2:7" x14ac:dyDescent="0.2">
      <c r="B344" s="9"/>
      <c r="C344" s="10"/>
      <c r="D344" s="10"/>
      <c r="E344" s="10"/>
      <c r="F344" s="11" t="str">
        <f>IF(B344="","",TRIM(IF(ISNA(MATCH(B344,'Registru recepții'!$B$5:$B$504,0)),"PV inexistent în registru. ","")&amp;IF(C344="","Lipsește numele. ","")&amp;IF(D344="","Alege calitatea. ","")))</f>
        <v/>
      </c>
      <c r="G344" s="1" t="str">
        <f>IF(B344="","",B344&amp;"|"&amp;COUNTIF($B$5:B344,B344))</f>
        <v/>
      </c>
    </row>
    <row r="345" spans="2:7" x14ac:dyDescent="0.2">
      <c r="B345" s="9"/>
      <c r="C345" s="10"/>
      <c r="D345" s="10"/>
      <c r="E345" s="10"/>
      <c r="F345" s="11" t="str">
        <f>IF(B345="","",TRIM(IF(ISNA(MATCH(B345,'Registru recepții'!$B$5:$B$504,0)),"PV inexistent în registru. ","")&amp;IF(C345="","Lipsește numele. ","")&amp;IF(D345="","Alege calitatea. ","")))</f>
        <v/>
      </c>
      <c r="G345" s="1" t="str">
        <f>IF(B345="","",B345&amp;"|"&amp;COUNTIF($B$5:B345,B345))</f>
        <v/>
      </c>
    </row>
    <row r="346" spans="2:7" x14ac:dyDescent="0.2">
      <c r="B346" s="9"/>
      <c r="C346" s="10"/>
      <c r="D346" s="10"/>
      <c r="E346" s="10"/>
      <c r="F346" s="11" t="str">
        <f>IF(B346="","",TRIM(IF(ISNA(MATCH(B346,'Registru recepții'!$B$5:$B$504,0)),"PV inexistent în registru. ","")&amp;IF(C346="","Lipsește numele. ","")&amp;IF(D346="","Alege calitatea. ","")))</f>
        <v/>
      </c>
      <c r="G346" s="1" t="str">
        <f>IF(B346="","",B346&amp;"|"&amp;COUNTIF($B$5:B346,B346))</f>
        <v/>
      </c>
    </row>
    <row r="347" spans="2:7" x14ac:dyDescent="0.2">
      <c r="B347" s="9"/>
      <c r="C347" s="10"/>
      <c r="D347" s="10"/>
      <c r="E347" s="10"/>
      <c r="F347" s="11" t="str">
        <f>IF(B347="","",TRIM(IF(ISNA(MATCH(B347,'Registru recepții'!$B$5:$B$504,0)),"PV inexistent în registru. ","")&amp;IF(C347="","Lipsește numele. ","")&amp;IF(D347="","Alege calitatea. ","")))</f>
        <v/>
      </c>
      <c r="G347" s="1" t="str">
        <f>IF(B347="","",B347&amp;"|"&amp;COUNTIF($B$5:B347,B347))</f>
        <v/>
      </c>
    </row>
    <row r="348" spans="2:7" x14ac:dyDescent="0.2">
      <c r="B348" s="9"/>
      <c r="C348" s="10"/>
      <c r="D348" s="10"/>
      <c r="E348" s="10"/>
      <c r="F348" s="11" t="str">
        <f>IF(B348="","",TRIM(IF(ISNA(MATCH(B348,'Registru recepții'!$B$5:$B$504,0)),"PV inexistent în registru. ","")&amp;IF(C348="","Lipsește numele. ","")&amp;IF(D348="","Alege calitatea. ","")))</f>
        <v/>
      </c>
      <c r="G348" s="1" t="str">
        <f>IF(B348="","",B348&amp;"|"&amp;COUNTIF($B$5:B348,B348))</f>
        <v/>
      </c>
    </row>
    <row r="349" spans="2:7" x14ac:dyDescent="0.2">
      <c r="B349" s="9"/>
      <c r="C349" s="10"/>
      <c r="D349" s="10"/>
      <c r="E349" s="10"/>
      <c r="F349" s="11" t="str">
        <f>IF(B349="","",TRIM(IF(ISNA(MATCH(B349,'Registru recepții'!$B$5:$B$504,0)),"PV inexistent în registru. ","")&amp;IF(C349="","Lipsește numele. ","")&amp;IF(D349="","Alege calitatea. ","")))</f>
        <v/>
      </c>
      <c r="G349" s="1" t="str">
        <f>IF(B349="","",B349&amp;"|"&amp;COUNTIF($B$5:B349,B349))</f>
        <v/>
      </c>
    </row>
    <row r="350" spans="2:7" x14ac:dyDescent="0.2">
      <c r="B350" s="9"/>
      <c r="C350" s="10"/>
      <c r="D350" s="10"/>
      <c r="E350" s="10"/>
      <c r="F350" s="11" t="str">
        <f>IF(B350="","",TRIM(IF(ISNA(MATCH(B350,'Registru recepții'!$B$5:$B$504,0)),"PV inexistent în registru. ","")&amp;IF(C350="","Lipsește numele. ","")&amp;IF(D350="","Alege calitatea. ","")))</f>
        <v/>
      </c>
      <c r="G350" s="1" t="str">
        <f>IF(B350="","",B350&amp;"|"&amp;COUNTIF($B$5:B350,B350))</f>
        <v/>
      </c>
    </row>
    <row r="351" spans="2:7" x14ac:dyDescent="0.2">
      <c r="B351" s="9"/>
      <c r="C351" s="10"/>
      <c r="D351" s="10"/>
      <c r="E351" s="10"/>
      <c r="F351" s="11" t="str">
        <f>IF(B351="","",TRIM(IF(ISNA(MATCH(B351,'Registru recepții'!$B$5:$B$504,0)),"PV inexistent în registru. ","")&amp;IF(C351="","Lipsește numele. ","")&amp;IF(D351="","Alege calitatea. ","")))</f>
        <v/>
      </c>
      <c r="G351" s="1" t="str">
        <f>IF(B351="","",B351&amp;"|"&amp;COUNTIF($B$5:B351,B351))</f>
        <v/>
      </c>
    </row>
    <row r="352" spans="2:7" x14ac:dyDescent="0.2">
      <c r="B352" s="9"/>
      <c r="C352" s="10"/>
      <c r="D352" s="10"/>
      <c r="E352" s="10"/>
      <c r="F352" s="11" t="str">
        <f>IF(B352="","",TRIM(IF(ISNA(MATCH(B352,'Registru recepții'!$B$5:$B$504,0)),"PV inexistent în registru. ","")&amp;IF(C352="","Lipsește numele. ","")&amp;IF(D352="","Alege calitatea. ","")))</f>
        <v/>
      </c>
      <c r="G352" s="1" t="str">
        <f>IF(B352="","",B352&amp;"|"&amp;COUNTIF($B$5:B352,B352))</f>
        <v/>
      </c>
    </row>
    <row r="353" spans="2:7" x14ac:dyDescent="0.2">
      <c r="B353" s="9"/>
      <c r="C353" s="10"/>
      <c r="D353" s="10"/>
      <c r="E353" s="10"/>
      <c r="F353" s="11" t="str">
        <f>IF(B353="","",TRIM(IF(ISNA(MATCH(B353,'Registru recepții'!$B$5:$B$504,0)),"PV inexistent în registru. ","")&amp;IF(C353="","Lipsește numele. ","")&amp;IF(D353="","Alege calitatea. ","")))</f>
        <v/>
      </c>
      <c r="G353" s="1" t="str">
        <f>IF(B353="","",B353&amp;"|"&amp;COUNTIF($B$5:B353,B353))</f>
        <v/>
      </c>
    </row>
    <row r="354" spans="2:7" x14ac:dyDescent="0.2">
      <c r="B354" s="9"/>
      <c r="C354" s="10"/>
      <c r="D354" s="10"/>
      <c r="E354" s="10"/>
      <c r="F354" s="11" t="str">
        <f>IF(B354="","",TRIM(IF(ISNA(MATCH(B354,'Registru recepții'!$B$5:$B$504,0)),"PV inexistent în registru. ","")&amp;IF(C354="","Lipsește numele. ","")&amp;IF(D354="","Alege calitatea. ","")))</f>
        <v/>
      </c>
      <c r="G354" s="1" t="str">
        <f>IF(B354="","",B354&amp;"|"&amp;COUNTIF($B$5:B354,B354))</f>
        <v/>
      </c>
    </row>
    <row r="355" spans="2:7" x14ac:dyDescent="0.2">
      <c r="B355" s="9"/>
      <c r="C355" s="10"/>
      <c r="D355" s="10"/>
      <c r="E355" s="10"/>
      <c r="F355" s="11" t="str">
        <f>IF(B355="","",TRIM(IF(ISNA(MATCH(B355,'Registru recepții'!$B$5:$B$504,0)),"PV inexistent în registru. ","")&amp;IF(C355="","Lipsește numele. ","")&amp;IF(D355="","Alege calitatea. ","")))</f>
        <v/>
      </c>
      <c r="G355" s="1" t="str">
        <f>IF(B355="","",B355&amp;"|"&amp;COUNTIF($B$5:B355,B355))</f>
        <v/>
      </c>
    </row>
    <row r="356" spans="2:7" x14ac:dyDescent="0.2">
      <c r="B356" s="9"/>
      <c r="C356" s="10"/>
      <c r="D356" s="10"/>
      <c r="E356" s="10"/>
      <c r="F356" s="11" t="str">
        <f>IF(B356="","",TRIM(IF(ISNA(MATCH(B356,'Registru recepții'!$B$5:$B$504,0)),"PV inexistent în registru. ","")&amp;IF(C356="","Lipsește numele. ","")&amp;IF(D356="","Alege calitatea. ","")))</f>
        <v/>
      </c>
      <c r="G356" s="1" t="str">
        <f>IF(B356="","",B356&amp;"|"&amp;COUNTIF($B$5:B356,B356))</f>
        <v/>
      </c>
    </row>
    <row r="357" spans="2:7" x14ac:dyDescent="0.2">
      <c r="B357" s="9"/>
      <c r="C357" s="10"/>
      <c r="D357" s="10"/>
      <c r="E357" s="10"/>
      <c r="F357" s="11" t="str">
        <f>IF(B357="","",TRIM(IF(ISNA(MATCH(B357,'Registru recepții'!$B$5:$B$504,0)),"PV inexistent în registru. ","")&amp;IF(C357="","Lipsește numele. ","")&amp;IF(D357="","Alege calitatea. ","")))</f>
        <v/>
      </c>
      <c r="G357" s="1" t="str">
        <f>IF(B357="","",B357&amp;"|"&amp;COUNTIF($B$5:B357,B357))</f>
        <v/>
      </c>
    </row>
    <row r="358" spans="2:7" x14ac:dyDescent="0.2">
      <c r="B358" s="9"/>
      <c r="C358" s="10"/>
      <c r="D358" s="10"/>
      <c r="E358" s="10"/>
      <c r="F358" s="11" t="str">
        <f>IF(B358="","",TRIM(IF(ISNA(MATCH(B358,'Registru recepții'!$B$5:$B$504,0)),"PV inexistent în registru. ","")&amp;IF(C358="","Lipsește numele. ","")&amp;IF(D358="","Alege calitatea. ","")))</f>
        <v/>
      </c>
      <c r="G358" s="1" t="str">
        <f>IF(B358="","",B358&amp;"|"&amp;COUNTIF($B$5:B358,B358))</f>
        <v/>
      </c>
    </row>
    <row r="359" spans="2:7" x14ac:dyDescent="0.2">
      <c r="B359" s="9"/>
      <c r="C359" s="10"/>
      <c r="D359" s="10"/>
      <c r="E359" s="10"/>
      <c r="F359" s="11" t="str">
        <f>IF(B359="","",TRIM(IF(ISNA(MATCH(B359,'Registru recepții'!$B$5:$B$504,0)),"PV inexistent în registru. ","")&amp;IF(C359="","Lipsește numele. ","")&amp;IF(D359="","Alege calitatea. ","")))</f>
        <v/>
      </c>
      <c r="G359" s="1" t="str">
        <f>IF(B359="","",B359&amp;"|"&amp;COUNTIF($B$5:B359,B359))</f>
        <v/>
      </c>
    </row>
    <row r="360" spans="2:7" x14ac:dyDescent="0.2">
      <c r="B360" s="9"/>
      <c r="C360" s="10"/>
      <c r="D360" s="10"/>
      <c r="E360" s="10"/>
      <c r="F360" s="11" t="str">
        <f>IF(B360="","",TRIM(IF(ISNA(MATCH(B360,'Registru recepții'!$B$5:$B$504,0)),"PV inexistent în registru. ","")&amp;IF(C360="","Lipsește numele. ","")&amp;IF(D360="","Alege calitatea. ","")))</f>
        <v/>
      </c>
      <c r="G360" s="1" t="str">
        <f>IF(B360="","",B360&amp;"|"&amp;COUNTIF($B$5:B360,B360))</f>
        <v/>
      </c>
    </row>
    <row r="361" spans="2:7" x14ac:dyDescent="0.2">
      <c r="B361" s="9"/>
      <c r="C361" s="10"/>
      <c r="D361" s="10"/>
      <c r="E361" s="10"/>
      <c r="F361" s="11" t="str">
        <f>IF(B361="","",TRIM(IF(ISNA(MATCH(B361,'Registru recepții'!$B$5:$B$504,0)),"PV inexistent în registru. ","")&amp;IF(C361="","Lipsește numele. ","")&amp;IF(D361="","Alege calitatea. ","")))</f>
        <v/>
      </c>
      <c r="G361" s="1" t="str">
        <f>IF(B361="","",B361&amp;"|"&amp;COUNTIF($B$5:B361,B361))</f>
        <v/>
      </c>
    </row>
    <row r="362" spans="2:7" x14ac:dyDescent="0.2">
      <c r="B362" s="9"/>
      <c r="C362" s="10"/>
      <c r="D362" s="10"/>
      <c r="E362" s="10"/>
      <c r="F362" s="11" t="str">
        <f>IF(B362="","",TRIM(IF(ISNA(MATCH(B362,'Registru recepții'!$B$5:$B$504,0)),"PV inexistent în registru. ","")&amp;IF(C362="","Lipsește numele. ","")&amp;IF(D362="","Alege calitatea. ","")))</f>
        <v/>
      </c>
      <c r="G362" s="1" t="str">
        <f>IF(B362="","",B362&amp;"|"&amp;COUNTIF($B$5:B362,B362))</f>
        <v/>
      </c>
    </row>
    <row r="363" spans="2:7" x14ac:dyDescent="0.2">
      <c r="B363" s="9"/>
      <c r="C363" s="10"/>
      <c r="D363" s="10"/>
      <c r="E363" s="10"/>
      <c r="F363" s="11" t="str">
        <f>IF(B363="","",TRIM(IF(ISNA(MATCH(B363,'Registru recepții'!$B$5:$B$504,0)),"PV inexistent în registru. ","")&amp;IF(C363="","Lipsește numele. ","")&amp;IF(D363="","Alege calitatea. ","")))</f>
        <v/>
      </c>
      <c r="G363" s="1" t="str">
        <f>IF(B363="","",B363&amp;"|"&amp;COUNTIF($B$5:B363,B363))</f>
        <v/>
      </c>
    </row>
    <row r="364" spans="2:7" x14ac:dyDescent="0.2">
      <c r="B364" s="9"/>
      <c r="C364" s="10"/>
      <c r="D364" s="10"/>
      <c r="E364" s="10"/>
      <c r="F364" s="11" t="str">
        <f>IF(B364="","",TRIM(IF(ISNA(MATCH(B364,'Registru recepții'!$B$5:$B$504,0)),"PV inexistent în registru. ","")&amp;IF(C364="","Lipsește numele. ","")&amp;IF(D364="","Alege calitatea. ","")))</f>
        <v/>
      </c>
      <c r="G364" s="1" t="str">
        <f>IF(B364="","",B364&amp;"|"&amp;COUNTIF($B$5:B364,B364))</f>
        <v/>
      </c>
    </row>
    <row r="365" spans="2:7" x14ac:dyDescent="0.2">
      <c r="B365" s="9"/>
      <c r="C365" s="10"/>
      <c r="D365" s="10"/>
      <c r="E365" s="10"/>
      <c r="F365" s="11" t="str">
        <f>IF(B365="","",TRIM(IF(ISNA(MATCH(B365,'Registru recepții'!$B$5:$B$504,0)),"PV inexistent în registru. ","")&amp;IF(C365="","Lipsește numele. ","")&amp;IF(D365="","Alege calitatea. ","")))</f>
        <v/>
      </c>
      <c r="G365" s="1" t="str">
        <f>IF(B365="","",B365&amp;"|"&amp;COUNTIF($B$5:B365,B365))</f>
        <v/>
      </c>
    </row>
    <row r="366" spans="2:7" x14ac:dyDescent="0.2">
      <c r="B366" s="9"/>
      <c r="C366" s="10"/>
      <c r="D366" s="10"/>
      <c r="E366" s="10"/>
      <c r="F366" s="11" t="str">
        <f>IF(B366="","",TRIM(IF(ISNA(MATCH(B366,'Registru recepții'!$B$5:$B$504,0)),"PV inexistent în registru. ","")&amp;IF(C366="","Lipsește numele. ","")&amp;IF(D366="","Alege calitatea. ","")))</f>
        <v/>
      </c>
      <c r="G366" s="1" t="str">
        <f>IF(B366="","",B366&amp;"|"&amp;COUNTIF($B$5:B366,B366))</f>
        <v/>
      </c>
    </row>
    <row r="367" spans="2:7" x14ac:dyDescent="0.2">
      <c r="B367" s="9"/>
      <c r="C367" s="10"/>
      <c r="D367" s="10"/>
      <c r="E367" s="10"/>
      <c r="F367" s="11" t="str">
        <f>IF(B367="","",TRIM(IF(ISNA(MATCH(B367,'Registru recepții'!$B$5:$B$504,0)),"PV inexistent în registru. ","")&amp;IF(C367="","Lipsește numele. ","")&amp;IF(D367="","Alege calitatea. ","")))</f>
        <v/>
      </c>
      <c r="G367" s="1" t="str">
        <f>IF(B367="","",B367&amp;"|"&amp;COUNTIF($B$5:B367,B367))</f>
        <v/>
      </c>
    </row>
    <row r="368" spans="2:7" x14ac:dyDescent="0.2">
      <c r="B368" s="9"/>
      <c r="C368" s="10"/>
      <c r="D368" s="10"/>
      <c r="E368" s="10"/>
      <c r="F368" s="11" t="str">
        <f>IF(B368="","",TRIM(IF(ISNA(MATCH(B368,'Registru recepții'!$B$5:$B$504,0)),"PV inexistent în registru. ","")&amp;IF(C368="","Lipsește numele. ","")&amp;IF(D368="","Alege calitatea. ","")))</f>
        <v/>
      </c>
      <c r="G368" s="1" t="str">
        <f>IF(B368="","",B368&amp;"|"&amp;COUNTIF($B$5:B368,B368))</f>
        <v/>
      </c>
    </row>
    <row r="369" spans="2:7" x14ac:dyDescent="0.2">
      <c r="B369" s="9"/>
      <c r="C369" s="10"/>
      <c r="D369" s="10"/>
      <c r="E369" s="10"/>
      <c r="F369" s="11" t="str">
        <f>IF(B369="","",TRIM(IF(ISNA(MATCH(B369,'Registru recepții'!$B$5:$B$504,0)),"PV inexistent în registru. ","")&amp;IF(C369="","Lipsește numele. ","")&amp;IF(D369="","Alege calitatea. ","")))</f>
        <v/>
      </c>
      <c r="G369" s="1" t="str">
        <f>IF(B369="","",B369&amp;"|"&amp;COUNTIF($B$5:B369,B369))</f>
        <v/>
      </c>
    </row>
    <row r="370" spans="2:7" x14ac:dyDescent="0.2">
      <c r="B370" s="9"/>
      <c r="C370" s="10"/>
      <c r="D370" s="10"/>
      <c r="E370" s="10"/>
      <c r="F370" s="11" t="str">
        <f>IF(B370="","",TRIM(IF(ISNA(MATCH(B370,'Registru recepții'!$B$5:$B$504,0)),"PV inexistent în registru. ","")&amp;IF(C370="","Lipsește numele. ","")&amp;IF(D370="","Alege calitatea. ","")))</f>
        <v/>
      </c>
      <c r="G370" s="1" t="str">
        <f>IF(B370="","",B370&amp;"|"&amp;COUNTIF($B$5:B370,B370))</f>
        <v/>
      </c>
    </row>
    <row r="371" spans="2:7" x14ac:dyDescent="0.2">
      <c r="B371" s="9"/>
      <c r="C371" s="10"/>
      <c r="D371" s="10"/>
      <c r="E371" s="10"/>
      <c r="F371" s="11" t="str">
        <f>IF(B371="","",TRIM(IF(ISNA(MATCH(B371,'Registru recepții'!$B$5:$B$504,0)),"PV inexistent în registru. ","")&amp;IF(C371="","Lipsește numele. ","")&amp;IF(D371="","Alege calitatea. ","")))</f>
        <v/>
      </c>
      <c r="G371" s="1" t="str">
        <f>IF(B371="","",B371&amp;"|"&amp;COUNTIF($B$5:B371,B371))</f>
        <v/>
      </c>
    </row>
    <row r="372" spans="2:7" x14ac:dyDescent="0.2">
      <c r="B372" s="9"/>
      <c r="C372" s="10"/>
      <c r="D372" s="10"/>
      <c r="E372" s="10"/>
      <c r="F372" s="11" t="str">
        <f>IF(B372="","",TRIM(IF(ISNA(MATCH(B372,'Registru recepții'!$B$5:$B$504,0)),"PV inexistent în registru. ","")&amp;IF(C372="","Lipsește numele. ","")&amp;IF(D372="","Alege calitatea. ","")))</f>
        <v/>
      </c>
      <c r="G372" s="1" t="str">
        <f>IF(B372="","",B372&amp;"|"&amp;COUNTIF($B$5:B372,B372))</f>
        <v/>
      </c>
    </row>
    <row r="373" spans="2:7" x14ac:dyDescent="0.2">
      <c r="B373" s="9"/>
      <c r="C373" s="10"/>
      <c r="D373" s="10"/>
      <c r="E373" s="10"/>
      <c r="F373" s="11" t="str">
        <f>IF(B373="","",TRIM(IF(ISNA(MATCH(B373,'Registru recepții'!$B$5:$B$504,0)),"PV inexistent în registru. ","")&amp;IF(C373="","Lipsește numele. ","")&amp;IF(D373="","Alege calitatea. ","")))</f>
        <v/>
      </c>
      <c r="G373" s="1" t="str">
        <f>IF(B373="","",B373&amp;"|"&amp;COUNTIF($B$5:B373,B373))</f>
        <v/>
      </c>
    </row>
    <row r="374" spans="2:7" x14ac:dyDescent="0.2">
      <c r="B374" s="9"/>
      <c r="C374" s="10"/>
      <c r="D374" s="10"/>
      <c r="E374" s="10"/>
      <c r="F374" s="11" t="str">
        <f>IF(B374="","",TRIM(IF(ISNA(MATCH(B374,'Registru recepții'!$B$5:$B$504,0)),"PV inexistent în registru. ","")&amp;IF(C374="","Lipsește numele. ","")&amp;IF(D374="","Alege calitatea. ","")))</f>
        <v/>
      </c>
      <c r="G374" s="1" t="str">
        <f>IF(B374="","",B374&amp;"|"&amp;COUNTIF($B$5:B374,B374))</f>
        <v/>
      </c>
    </row>
    <row r="375" spans="2:7" x14ac:dyDescent="0.2">
      <c r="B375" s="9"/>
      <c r="C375" s="10"/>
      <c r="D375" s="10"/>
      <c r="E375" s="10"/>
      <c r="F375" s="11" t="str">
        <f>IF(B375="","",TRIM(IF(ISNA(MATCH(B375,'Registru recepții'!$B$5:$B$504,0)),"PV inexistent în registru. ","")&amp;IF(C375="","Lipsește numele. ","")&amp;IF(D375="","Alege calitatea. ","")))</f>
        <v/>
      </c>
      <c r="G375" s="1" t="str">
        <f>IF(B375="","",B375&amp;"|"&amp;COUNTIF($B$5:B375,B375))</f>
        <v/>
      </c>
    </row>
    <row r="376" spans="2:7" x14ac:dyDescent="0.2">
      <c r="B376" s="9"/>
      <c r="C376" s="10"/>
      <c r="D376" s="10"/>
      <c r="E376" s="10"/>
      <c r="F376" s="11" t="str">
        <f>IF(B376="","",TRIM(IF(ISNA(MATCH(B376,'Registru recepții'!$B$5:$B$504,0)),"PV inexistent în registru. ","")&amp;IF(C376="","Lipsește numele. ","")&amp;IF(D376="","Alege calitatea. ","")))</f>
        <v/>
      </c>
      <c r="G376" s="1" t="str">
        <f>IF(B376="","",B376&amp;"|"&amp;COUNTIF($B$5:B376,B376))</f>
        <v/>
      </c>
    </row>
    <row r="377" spans="2:7" x14ac:dyDescent="0.2">
      <c r="B377" s="9"/>
      <c r="C377" s="10"/>
      <c r="D377" s="10"/>
      <c r="E377" s="10"/>
      <c r="F377" s="11" t="str">
        <f>IF(B377="","",TRIM(IF(ISNA(MATCH(B377,'Registru recepții'!$B$5:$B$504,0)),"PV inexistent în registru. ","")&amp;IF(C377="","Lipsește numele. ","")&amp;IF(D377="","Alege calitatea. ","")))</f>
        <v/>
      </c>
      <c r="G377" s="1" t="str">
        <f>IF(B377="","",B377&amp;"|"&amp;COUNTIF($B$5:B377,B377))</f>
        <v/>
      </c>
    </row>
    <row r="378" spans="2:7" x14ac:dyDescent="0.2">
      <c r="B378" s="9"/>
      <c r="C378" s="10"/>
      <c r="D378" s="10"/>
      <c r="E378" s="10"/>
      <c r="F378" s="11" t="str">
        <f>IF(B378="","",TRIM(IF(ISNA(MATCH(B378,'Registru recepții'!$B$5:$B$504,0)),"PV inexistent în registru. ","")&amp;IF(C378="","Lipsește numele. ","")&amp;IF(D378="","Alege calitatea. ","")))</f>
        <v/>
      </c>
      <c r="G378" s="1" t="str">
        <f>IF(B378="","",B378&amp;"|"&amp;COUNTIF($B$5:B378,B378))</f>
        <v/>
      </c>
    </row>
    <row r="379" spans="2:7" x14ac:dyDescent="0.2">
      <c r="B379" s="9"/>
      <c r="C379" s="10"/>
      <c r="D379" s="10"/>
      <c r="E379" s="10"/>
      <c r="F379" s="11" t="str">
        <f>IF(B379="","",TRIM(IF(ISNA(MATCH(B379,'Registru recepții'!$B$5:$B$504,0)),"PV inexistent în registru. ","")&amp;IF(C379="","Lipsește numele. ","")&amp;IF(D379="","Alege calitatea. ","")))</f>
        <v/>
      </c>
      <c r="G379" s="1" t="str">
        <f>IF(B379="","",B379&amp;"|"&amp;COUNTIF($B$5:B379,B379))</f>
        <v/>
      </c>
    </row>
    <row r="380" spans="2:7" x14ac:dyDescent="0.2">
      <c r="B380" s="9"/>
      <c r="C380" s="10"/>
      <c r="D380" s="10"/>
      <c r="E380" s="10"/>
      <c r="F380" s="11" t="str">
        <f>IF(B380="","",TRIM(IF(ISNA(MATCH(B380,'Registru recepții'!$B$5:$B$504,0)),"PV inexistent în registru. ","")&amp;IF(C380="","Lipsește numele. ","")&amp;IF(D380="","Alege calitatea. ","")))</f>
        <v/>
      </c>
      <c r="G380" s="1" t="str">
        <f>IF(B380="","",B380&amp;"|"&amp;COUNTIF($B$5:B380,B380))</f>
        <v/>
      </c>
    </row>
    <row r="381" spans="2:7" x14ac:dyDescent="0.2">
      <c r="B381" s="9"/>
      <c r="C381" s="10"/>
      <c r="D381" s="10"/>
      <c r="E381" s="10"/>
      <c r="F381" s="11" t="str">
        <f>IF(B381="","",TRIM(IF(ISNA(MATCH(B381,'Registru recepții'!$B$5:$B$504,0)),"PV inexistent în registru. ","")&amp;IF(C381="","Lipsește numele. ","")&amp;IF(D381="","Alege calitatea. ","")))</f>
        <v/>
      </c>
      <c r="G381" s="1" t="str">
        <f>IF(B381="","",B381&amp;"|"&amp;COUNTIF($B$5:B381,B381))</f>
        <v/>
      </c>
    </row>
    <row r="382" spans="2:7" x14ac:dyDescent="0.2">
      <c r="B382" s="9"/>
      <c r="C382" s="10"/>
      <c r="D382" s="10"/>
      <c r="E382" s="10"/>
      <c r="F382" s="11" t="str">
        <f>IF(B382="","",TRIM(IF(ISNA(MATCH(B382,'Registru recepții'!$B$5:$B$504,0)),"PV inexistent în registru. ","")&amp;IF(C382="","Lipsește numele. ","")&amp;IF(D382="","Alege calitatea. ","")))</f>
        <v/>
      </c>
      <c r="G382" s="1" t="str">
        <f>IF(B382="","",B382&amp;"|"&amp;COUNTIF($B$5:B382,B382))</f>
        <v/>
      </c>
    </row>
    <row r="383" spans="2:7" x14ac:dyDescent="0.2">
      <c r="B383" s="9"/>
      <c r="C383" s="10"/>
      <c r="D383" s="10"/>
      <c r="E383" s="10"/>
      <c r="F383" s="11" t="str">
        <f>IF(B383="","",TRIM(IF(ISNA(MATCH(B383,'Registru recepții'!$B$5:$B$504,0)),"PV inexistent în registru. ","")&amp;IF(C383="","Lipsește numele. ","")&amp;IF(D383="","Alege calitatea. ","")))</f>
        <v/>
      </c>
      <c r="G383" s="1" t="str">
        <f>IF(B383="","",B383&amp;"|"&amp;COUNTIF($B$5:B383,B383))</f>
        <v/>
      </c>
    </row>
    <row r="384" spans="2:7" x14ac:dyDescent="0.2">
      <c r="B384" s="9"/>
      <c r="C384" s="10"/>
      <c r="D384" s="10"/>
      <c r="E384" s="10"/>
      <c r="F384" s="11" t="str">
        <f>IF(B384="","",TRIM(IF(ISNA(MATCH(B384,'Registru recepții'!$B$5:$B$504,0)),"PV inexistent în registru. ","")&amp;IF(C384="","Lipsește numele. ","")&amp;IF(D384="","Alege calitatea. ","")))</f>
        <v/>
      </c>
      <c r="G384" s="1" t="str">
        <f>IF(B384="","",B384&amp;"|"&amp;COUNTIF($B$5:B384,B384))</f>
        <v/>
      </c>
    </row>
    <row r="385" spans="2:7" x14ac:dyDescent="0.2">
      <c r="B385" s="9"/>
      <c r="C385" s="10"/>
      <c r="D385" s="10"/>
      <c r="E385" s="10"/>
      <c r="F385" s="11" t="str">
        <f>IF(B385="","",TRIM(IF(ISNA(MATCH(B385,'Registru recepții'!$B$5:$B$504,0)),"PV inexistent în registru. ","")&amp;IF(C385="","Lipsește numele. ","")&amp;IF(D385="","Alege calitatea. ","")))</f>
        <v/>
      </c>
      <c r="G385" s="1" t="str">
        <f>IF(B385="","",B385&amp;"|"&amp;COUNTIF($B$5:B385,B385))</f>
        <v/>
      </c>
    </row>
    <row r="386" spans="2:7" x14ac:dyDescent="0.2">
      <c r="B386" s="9"/>
      <c r="C386" s="10"/>
      <c r="D386" s="10"/>
      <c r="E386" s="10"/>
      <c r="F386" s="11" t="str">
        <f>IF(B386="","",TRIM(IF(ISNA(MATCH(B386,'Registru recepții'!$B$5:$B$504,0)),"PV inexistent în registru. ","")&amp;IF(C386="","Lipsește numele. ","")&amp;IF(D386="","Alege calitatea. ","")))</f>
        <v/>
      </c>
      <c r="G386" s="1" t="str">
        <f>IF(B386="","",B386&amp;"|"&amp;COUNTIF($B$5:B386,B386))</f>
        <v/>
      </c>
    </row>
    <row r="387" spans="2:7" x14ac:dyDescent="0.2">
      <c r="B387" s="9"/>
      <c r="C387" s="10"/>
      <c r="D387" s="10"/>
      <c r="E387" s="10"/>
      <c r="F387" s="11" t="str">
        <f>IF(B387="","",TRIM(IF(ISNA(MATCH(B387,'Registru recepții'!$B$5:$B$504,0)),"PV inexistent în registru. ","")&amp;IF(C387="","Lipsește numele. ","")&amp;IF(D387="","Alege calitatea. ","")))</f>
        <v/>
      </c>
      <c r="G387" s="1" t="str">
        <f>IF(B387="","",B387&amp;"|"&amp;COUNTIF($B$5:B387,B387))</f>
        <v/>
      </c>
    </row>
    <row r="388" spans="2:7" x14ac:dyDescent="0.2">
      <c r="B388" s="9"/>
      <c r="C388" s="10"/>
      <c r="D388" s="10"/>
      <c r="E388" s="10"/>
      <c r="F388" s="11" t="str">
        <f>IF(B388="","",TRIM(IF(ISNA(MATCH(B388,'Registru recepții'!$B$5:$B$504,0)),"PV inexistent în registru. ","")&amp;IF(C388="","Lipsește numele. ","")&amp;IF(D388="","Alege calitatea. ","")))</f>
        <v/>
      </c>
      <c r="G388" s="1" t="str">
        <f>IF(B388="","",B388&amp;"|"&amp;COUNTIF($B$5:B388,B388))</f>
        <v/>
      </c>
    </row>
    <row r="389" spans="2:7" x14ac:dyDescent="0.2">
      <c r="B389" s="9"/>
      <c r="C389" s="10"/>
      <c r="D389" s="10"/>
      <c r="E389" s="10"/>
      <c r="F389" s="11" t="str">
        <f>IF(B389="","",TRIM(IF(ISNA(MATCH(B389,'Registru recepții'!$B$5:$B$504,0)),"PV inexistent în registru. ","")&amp;IF(C389="","Lipsește numele. ","")&amp;IF(D389="","Alege calitatea. ","")))</f>
        <v/>
      </c>
      <c r="G389" s="1" t="str">
        <f>IF(B389="","",B389&amp;"|"&amp;COUNTIF($B$5:B389,B389))</f>
        <v/>
      </c>
    </row>
    <row r="390" spans="2:7" x14ac:dyDescent="0.2">
      <c r="B390" s="9"/>
      <c r="C390" s="10"/>
      <c r="D390" s="10"/>
      <c r="E390" s="10"/>
      <c r="F390" s="11" t="str">
        <f>IF(B390="","",TRIM(IF(ISNA(MATCH(B390,'Registru recepții'!$B$5:$B$504,0)),"PV inexistent în registru. ","")&amp;IF(C390="","Lipsește numele. ","")&amp;IF(D390="","Alege calitatea. ","")))</f>
        <v/>
      </c>
      <c r="G390" s="1" t="str">
        <f>IF(B390="","",B390&amp;"|"&amp;COUNTIF($B$5:B390,B390))</f>
        <v/>
      </c>
    </row>
    <row r="391" spans="2:7" x14ac:dyDescent="0.2">
      <c r="B391" s="9"/>
      <c r="C391" s="10"/>
      <c r="D391" s="10"/>
      <c r="E391" s="10"/>
      <c r="F391" s="11" t="str">
        <f>IF(B391="","",TRIM(IF(ISNA(MATCH(B391,'Registru recepții'!$B$5:$B$504,0)),"PV inexistent în registru. ","")&amp;IF(C391="","Lipsește numele. ","")&amp;IF(D391="","Alege calitatea. ","")))</f>
        <v/>
      </c>
      <c r="G391" s="1" t="str">
        <f>IF(B391="","",B391&amp;"|"&amp;COUNTIF($B$5:B391,B391))</f>
        <v/>
      </c>
    </row>
    <row r="392" spans="2:7" x14ac:dyDescent="0.2">
      <c r="B392" s="9"/>
      <c r="C392" s="10"/>
      <c r="D392" s="10"/>
      <c r="E392" s="10"/>
      <c r="F392" s="11" t="str">
        <f>IF(B392="","",TRIM(IF(ISNA(MATCH(B392,'Registru recepții'!$B$5:$B$504,0)),"PV inexistent în registru. ","")&amp;IF(C392="","Lipsește numele. ","")&amp;IF(D392="","Alege calitatea. ","")))</f>
        <v/>
      </c>
      <c r="G392" s="1" t="str">
        <f>IF(B392="","",B392&amp;"|"&amp;COUNTIF($B$5:B392,B392))</f>
        <v/>
      </c>
    </row>
    <row r="393" spans="2:7" x14ac:dyDescent="0.2">
      <c r="B393" s="9"/>
      <c r="C393" s="10"/>
      <c r="D393" s="10"/>
      <c r="E393" s="10"/>
      <c r="F393" s="11" t="str">
        <f>IF(B393="","",TRIM(IF(ISNA(MATCH(B393,'Registru recepții'!$B$5:$B$504,0)),"PV inexistent în registru. ","")&amp;IF(C393="","Lipsește numele. ","")&amp;IF(D393="","Alege calitatea. ","")))</f>
        <v/>
      </c>
      <c r="G393" s="1" t="str">
        <f>IF(B393="","",B393&amp;"|"&amp;COUNTIF($B$5:B393,B393))</f>
        <v/>
      </c>
    </row>
    <row r="394" spans="2:7" x14ac:dyDescent="0.2">
      <c r="B394" s="9"/>
      <c r="C394" s="10"/>
      <c r="D394" s="10"/>
      <c r="E394" s="10"/>
      <c r="F394" s="11" t="str">
        <f>IF(B394="","",TRIM(IF(ISNA(MATCH(B394,'Registru recepții'!$B$5:$B$504,0)),"PV inexistent în registru. ","")&amp;IF(C394="","Lipsește numele. ","")&amp;IF(D394="","Alege calitatea. ","")))</f>
        <v/>
      </c>
      <c r="G394" s="1" t="str">
        <f>IF(B394="","",B394&amp;"|"&amp;COUNTIF($B$5:B394,B394))</f>
        <v/>
      </c>
    </row>
    <row r="395" spans="2:7" x14ac:dyDescent="0.2">
      <c r="B395" s="9"/>
      <c r="C395" s="10"/>
      <c r="D395" s="10"/>
      <c r="E395" s="10"/>
      <c r="F395" s="11" t="str">
        <f>IF(B395="","",TRIM(IF(ISNA(MATCH(B395,'Registru recepții'!$B$5:$B$504,0)),"PV inexistent în registru. ","")&amp;IF(C395="","Lipsește numele. ","")&amp;IF(D395="","Alege calitatea. ","")))</f>
        <v/>
      </c>
      <c r="G395" s="1" t="str">
        <f>IF(B395="","",B395&amp;"|"&amp;COUNTIF($B$5:B395,B395))</f>
        <v/>
      </c>
    </row>
    <row r="396" spans="2:7" x14ac:dyDescent="0.2">
      <c r="B396" s="9"/>
      <c r="C396" s="10"/>
      <c r="D396" s="10"/>
      <c r="E396" s="10"/>
      <c r="F396" s="11" t="str">
        <f>IF(B396="","",TRIM(IF(ISNA(MATCH(B396,'Registru recepții'!$B$5:$B$504,0)),"PV inexistent în registru. ","")&amp;IF(C396="","Lipsește numele. ","")&amp;IF(D396="","Alege calitatea. ","")))</f>
        <v/>
      </c>
      <c r="G396" s="1" t="str">
        <f>IF(B396="","",B396&amp;"|"&amp;COUNTIF($B$5:B396,B396))</f>
        <v/>
      </c>
    </row>
    <row r="397" spans="2:7" x14ac:dyDescent="0.2">
      <c r="B397" s="9"/>
      <c r="C397" s="10"/>
      <c r="D397" s="10"/>
      <c r="E397" s="10"/>
      <c r="F397" s="11" t="str">
        <f>IF(B397="","",TRIM(IF(ISNA(MATCH(B397,'Registru recepții'!$B$5:$B$504,0)),"PV inexistent în registru. ","")&amp;IF(C397="","Lipsește numele. ","")&amp;IF(D397="","Alege calitatea. ","")))</f>
        <v/>
      </c>
      <c r="G397" s="1" t="str">
        <f>IF(B397="","",B397&amp;"|"&amp;COUNTIF($B$5:B397,B397))</f>
        <v/>
      </c>
    </row>
    <row r="398" spans="2:7" x14ac:dyDescent="0.2">
      <c r="B398" s="9"/>
      <c r="C398" s="10"/>
      <c r="D398" s="10"/>
      <c r="E398" s="10"/>
      <c r="F398" s="11" t="str">
        <f>IF(B398="","",TRIM(IF(ISNA(MATCH(B398,'Registru recepții'!$B$5:$B$504,0)),"PV inexistent în registru. ","")&amp;IF(C398="","Lipsește numele. ","")&amp;IF(D398="","Alege calitatea. ","")))</f>
        <v/>
      </c>
      <c r="G398" s="1" t="str">
        <f>IF(B398="","",B398&amp;"|"&amp;COUNTIF($B$5:B398,B398))</f>
        <v/>
      </c>
    </row>
    <row r="399" spans="2:7" x14ac:dyDescent="0.2">
      <c r="B399" s="9"/>
      <c r="C399" s="10"/>
      <c r="D399" s="10"/>
      <c r="E399" s="10"/>
      <c r="F399" s="11" t="str">
        <f>IF(B399="","",TRIM(IF(ISNA(MATCH(B399,'Registru recepții'!$B$5:$B$504,0)),"PV inexistent în registru. ","")&amp;IF(C399="","Lipsește numele. ","")&amp;IF(D399="","Alege calitatea. ","")))</f>
        <v/>
      </c>
      <c r="G399" s="1" t="str">
        <f>IF(B399="","",B399&amp;"|"&amp;COUNTIF($B$5:B399,B399))</f>
        <v/>
      </c>
    </row>
    <row r="400" spans="2:7" x14ac:dyDescent="0.2">
      <c r="B400" s="9"/>
      <c r="C400" s="10"/>
      <c r="D400" s="10"/>
      <c r="E400" s="10"/>
      <c r="F400" s="11" t="str">
        <f>IF(B400="","",TRIM(IF(ISNA(MATCH(B400,'Registru recepții'!$B$5:$B$504,0)),"PV inexistent în registru. ","")&amp;IF(C400="","Lipsește numele. ","")&amp;IF(D400="","Alege calitatea. ","")))</f>
        <v/>
      </c>
      <c r="G400" s="1" t="str">
        <f>IF(B400="","",B400&amp;"|"&amp;COUNTIF($B$5:B400,B400))</f>
        <v/>
      </c>
    </row>
    <row r="401" spans="2:7" x14ac:dyDescent="0.2">
      <c r="B401" s="9"/>
      <c r="C401" s="10"/>
      <c r="D401" s="10"/>
      <c r="E401" s="10"/>
      <c r="F401" s="11" t="str">
        <f>IF(B401="","",TRIM(IF(ISNA(MATCH(B401,'Registru recepții'!$B$5:$B$504,0)),"PV inexistent în registru. ","")&amp;IF(C401="","Lipsește numele. ","")&amp;IF(D401="","Alege calitatea. ","")))</f>
        <v/>
      </c>
      <c r="G401" s="1" t="str">
        <f>IF(B401="","",B401&amp;"|"&amp;COUNTIF($B$5:B401,B401))</f>
        <v/>
      </c>
    </row>
    <row r="402" spans="2:7" x14ac:dyDescent="0.2">
      <c r="B402" s="9"/>
      <c r="C402" s="10"/>
      <c r="D402" s="10"/>
      <c r="E402" s="10"/>
      <c r="F402" s="11" t="str">
        <f>IF(B402="","",TRIM(IF(ISNA(MATCH(B402,'Registru recepții'!$B$5:$B$504,0)),"PV inexistent în registru. ","")&amp;IF(C402="","Lipsește numele. ","")&amp;IF(D402="","Alege calitatea. ","")))</f>
        <v/>
      </c>
      <c r="G402" s="1" t="str">
        <f>IF(B402="","",B402&amp;"|"&amp;COUNTIF($B$5:B402,B402))</f>
        <v/>
      </c>
    </row>
    <row r="403" spans="2:7" x14ac:dyDescent="0.2">
      <c r="B403" s="9"/>
      <c r="C403" s="10"/>
      <c r="D403" s="10"/>
      <c r="E403" s="10"/>
      <c r="F403" s="11" t="str">
        <f>IF(B403="","",TRIM(IF(ISNA(MATCH(B403,'Registru recepții'!$B$5:$B$504,0)),"PV inexistent în registru. ","")&amp;IF(C403="","Lipsește numele. ","")&amp;IF(D403="","Alege calitatea. ","")))</f>
        <v/>
      </c>
      <c r="G403" s="1" t="str">
        <f>IF(B403="","",B403&amp;"|"&amp;COUNTIF($B$5:B403,B403))</f>
        <v/>
      </c>
    </row>
    <row r="404" spans="2:7" x14ac:dyDescent="0.2">
      <c r="B404" s="9"/>
      <c r="C404" s="10"/>
      <c r="D404" s="10"/>
      <c r="E404" s="10"/>
      <c r="F404" s="11" t="str">
        <f>IF(B404="","",TRIM(IF(ISNA(MATCH(B404,'Registru recepții'!$B$5:$B$504,0)),"PV inexistent în registru. ","")&amp;IF(C404="","Lipsește numele. ","")&amp;IF(D404="","Alege calitatea. ","")))</f>
        <v/>
      </c>
      <c r="G404" s="1" t="str">
        <f>IF(B404="","",B404&amp;"|"&amp;COUNTIF($B$5:B404,B404))</f>
        <v/>
      </c>
    </row>
    <row r="405" spans="2:7" x14ac:dyDescent="0.2">
      <c r="B405" s="9"/>
      <c r="C405" s="10"/>
      <c r="D405" s="10"/>
      <c r="E405" s="10"/>
      <c r="F405" s="11" t="str">
        <f>IF(B405="","",TRIM(IF(ISNA(MATCH(B405,'Registru recepții'!$B$5:$B$504,0)),"PV inexistent în registru. ","")&amp;IF(C405="","Lipsește numele. ","")&amp;IF(D405="","Alege calitatea. ","")))</f>
        <v/>
      </c>
      <c r="G405" s="1" t="str">
        <f>IF(B405="","",B405&amp;"|"&amp;COUNTIF($B$5:B405,B405))</f>
        <v/>
      </c>
    </row>
    <row r="406" spans="2:7" x14ac:dyDescent="0.2">
      <c r="B406" s="9"/>
      <c r="C406" s="10"/>
      <c r="D406" s="10"/>
      <c r="E406" s="10"/>
      <c r="F406" s="11" t="str">
        <f>IF(B406="","",TRIM(IF(ISNA(MATCH(B406,'Registru recepții'!$B$5:$B$504,0)),"PV inexistent în registru. ","")&amp;IF(C406="","Lipsește numele. ","")&amp;IF(D406="","Alege calitatea. ","")))</f>
        <v/>
      </c>
      <c r="G406" s="1" t="str">
        <f>IF(B406="","",B406&amp;"|"&amp;COUNTIF($B$5:B406,B406))</f>
        <v/>
      </c>
    </row>
    <row r="407" spans="2:7" x14ac:dyDescent="0.2">
      <c r="B407" s="9"/>
      <c r="C407" s="10"/>
      <c r="D407" s="10"/>
      <c r="E407" s="10"/>
      <c r="F407" s="11" t="str">
        <f>IF(B407="","",TRIM(IF(ISNA(MATCH(B407,'Registru recepții'!$B$5:$B$504,0)),"PV inexistent în registru. ","")&amp;IF(C407="","Lipsește numele. ","")&amp;IF(D407="","Alege calitatea. ","")))</f>
        <v/>
      </c>
      <c r="G407" s="1" t="str">
        <f>IF(B407="","",B407&amp;"|"&amp;COUNTIF($B$5:B407,B407))</f>
        <v/>
      </c>
    </row>
    <row r="408" spans="2:7" x14ac:dyDescent="0.2">
      <c r="B408" s="9"/>
      <c r="C408" s="10"/>
      <c r="D408" s="10"/>
      <c r="E408" s="10"/>
      <c r="F408" s="11" t="str">
        <f>IF(B408="","",TRIM(IF(ISNA(MATCH(B408,'Registru recepții'!$B$5:$B$504,0)),"PV inexistent în registru. ","")&amp;IF(C408="","Lipsește numele. ","")&amp;IF(D408="","Alege calitatea. ","")))</f>
        <v/>
      </c>
      <c r="G408" s="1" t="str">
        <f>IF(B408="","",B408&amp;"|"&amp;COUNTIF($B$5:B408,B408))</f>
        <v/>
      </c>
    </row>
    <row r="409" spans="2:7" x14ac:dyDescent="0.2">
      <c r="B409" s="9"/>
      <c r="C409" s="10"/>
      <c r="D409" s="10"/>
      <c r="E409" s="10"/>
      <c r="F409" s="11" t="str">
        <f>IF(B409="","",TRIM(IF(ISNA(MATCH(B409,'Registru recepții'!$B$5:$B$504,0)),"PV inexistent în registru. ","")&amp;IF(C409="","Lipsește numele. ","")&amp;IF(D409="","Alege calitatea. ","")))</f>
        <v/>
      </c>
      <c r="G409" s="1" t="str">
        <f>IF(B409="","",B409&amp;"|"&amp;COUNTIF($B$5:B409,B409))</f>
        <v/>
      </c>
    </row>
    <row r="410" spans="2:7" x14ac:dyDescent="0.2">
      <c r="B410" s="9"/>
      <c r="C410" s="10"/>
      <c r="D410" s="10"/>
      <c r="E410" s="10"/>
      <c r="F410" s="11" t="str">
        <f>IF(B410="","",TRIM(IF(ISNA(MATCH(B410,'Registru recepții'!$B$5:$B$504,0)),"PV inexistent în registru. ","")&amp;IF(C410="","Lipsește numele. ","")&amp;IF(D410="","Alege calitatea. ","")))</f>
        <v/>
      </c>
      <c r="G410" s="1" t="str">
        <f>IF(B410="","",B410&amp;"|"&amp;COUNTIF($B$5:B410,B410))</f>
        <v/>
      </c>
    </row>
    <row r="411" spans="2:7" x14ac:dyDescent="0.2">
      <c r="B411" s="9"/>
      <c r="C411" s="10"/>
      <c r="D411" s="10"/>
      <c r="E411" s="10"/>
      <c r="F411" s="11" t="str">
        <f>IF(B411="","",TRIM(IF(ISNA(MATCH(B411,'Registru recepții'!$B$5:$B$504,0)),"PV inexistent în registru. ","")&amp;IF(C411="","Lipsește numele. ","")&amp;IF(D411="","Alege calitatea. ","")))</f>
        <v/>
      </c>
      <c r="G411" s="1" t="str">
        <f>IF(B411="","",B411&amp;"|"&amp;COUNTIF($B$5:B411,B411))</f>
        <v/>
      </c>
    </row>
    <row r="412" spans="2:7" x14ac:dyDescent="0.2">
      <c r="B412" s="9"/>
      <c r="C412" s="10"/>
      <c r="D412" s="10"/>
      <c r="E412" s="10"/>
      <c r="F412" s="11" t="str">
        <f>IF(B412="","",TRIM(IF(ISNA(MATCH(B412,'Registru recepții'!$B$5:$B$504,0)),"PV inexistent în registru. ","")&amp;IF(C412="","Lipsește numele. ","")&amp;IF(D412="","Alege calitatea. ","")))</f>
        <v/>
      </c>
      <c r="G412" s="1" t="str">
        <f>IF(B412="","",B412&amp;"|"&amp;COUNTIF($B$5:B412,B412))</f>
        <v/>
      </c>
    </row>
    <row r="413" spans="2:7" x14ac:dyDescent="0.2">
      <c r="B413" s="9"/>
      <c r="C413" s="10"/>
      <c r="D413" s="10"/>
      <c r="E413" s="10"/>
      <c r="F413" s="11" t="str">
        <f>IF(B413="","",TRIM(IF(ISNA(MATCH(B413,'Registru recepții'!$B$5:$B$504,0)),"PV inexistent în registru. ","")&amp;IF(C413="","Lipsește numele. ","")&amp;IF(D413="","Alege calitatea. ","")))</f>
        <v/>
      </c>
      <c r="G413" s="1" t="str">
        <f>IF(B413="","",B413&amp;"|"&amp;COUNTIF($B$5:B413,B413))</f>
        <v/>
      </c>
    </row>
    <row r="414" spans="2:7" x14ac:dyDescent="0.2">
      <c r="B414" s="9"/>
      <c r="C414" s="10"/>
      <c r="D414" s="10"/>
      <c r="E414" s="10"/>
      <c r="F414" s="11" t="str">
        <f>IF(B414="","",TRIM(IF(ISNA(MATCH(B414,'Registru recepții'!$B$5:$B$504,0)),"PV inexistent în registru. ","")&amp;IF(C414="","Lipsește numele. ","")&amp;IF(D414="","Alege calitatea. ","")))</f>
        <v/>
      </c>
      <c r="G414" s="1" t="str">
        <f>IF(B414="","",B414&amp;"|"&amp;COUNTIF($B$5:B414,B414))</f>
        <v/>
      </c>
    </row>
    <row r="415" spans="2:7" x14ac:dyDescent="0.2">
      <c r="B415" s="9"/>
      <c r="C415" s="10"/>
      <c r="D415" s="10"/>
      <c r="E415" s="10"/>
      <c r="F415" s="11" t="str">
        <f>IF(B415="","",TRIM(IF(ISNA(MATCH(B415,'Registru recepții'!$B$5:$B$504,0)),"PV inexistent în registru. ","")&amp;IF(C415="","Lipsește numele. ","")&amp;IF(D415="","Alege calitatea. ","")))</f>
        <v/>
      </c>
      <c r="G415" s="1" t="str">
        <f>IF(B415="","",B415&amp;"|"&amp;COUNTIF($B$5:B415,B415))</f>
        <v/>
      </c>
    </row>
    <row r="416" spans="2:7" x14ac:dyDescent="0.2">
      <c r="B416" s="9"/>
      <c r="C416" s="10"/>
      <c r="D416" s="10"/>
      <c r="E416" s="10"/>
      <c r="F416" s="11" t="str">
        <f>IF(B416="","",TRIM(IF(ISNA(MATCH(B416,'Registru recepții'!$B$5:$B$504,0)),"PV inexistent în registru. ","")&amp;IF(C416="","Lipsește numele. ","")&amp;IF(D416="","Alege calitatea. ","")))</f>
        <v/>
      </c>
      <c r="G416" s="1" t="str">
        <f>IF(B416="","",B416&amp;"|"&amp;COUNTIF($B$5:B416,B416))</f>
        <v/>
      </c>
    </row>
    <row r="417" spans="2:7" x14ac:dyDescent="0.2">
      <c r="B417" s="9"/>
      <c r="C417" s="10"/>
      <c r="D417" s="10"/>
      <c r="E417" s="10"/>
      <c r="F417" s="11" t="str">
        <f>IF(B417="","",TRIM(IF(ISNA(MATCH(B417,'Registru recepții'!$B$5:$B$504,0)),"PV inexistent în registru. ","")&amp;IF(C417="","Lipsește numele. ","")&amp;IF(D417="","Alege calitatea. ","")))</f>
        <v/>
      </c>
      <c r="G417" s="1" t="str">
        <f>IF(B417="","",B417&amp;"|"&amp;COUNTIF($B$5:B417,B417))</f>
        <v/>
      </c>
    </row>
    <row r="418" spans="2:7" x14ac:dyDescent="0.2">
      <c r="B418" s="9"/>
      <c r="C418" s="10"/>
      <c r="D418" s="10"/>
      <c r="E418" s="10"/>
      <c r="F418" s="11" t="str">
        <f>IF(B418="","",TRIM(IF(ISNA(MATCH(B418,'Registru recepții'!$B$5:$B$504,0)),"PV inexistent în registru. ","")&amp;IF(C418="","Lipsește numele. ","")&amp;IF(D418="","Alege calitatea. ","")))</f>
        <v/>
      </c>
      <c r="G418" s="1" t="str">
        <f>IF(B418="","",B418&amp;"|"&amp;COUNTIF($B$5:B418,B418))</f>
        <v/>
      </c>
    </row>
    <row r="419" spans="2:7" x14ac:dyDescent="0.2">
      <c r="B419" s="9"/>
      <c r="C419" s="10"/>
      <c r="D419" s="10"/>
      <c r="E419" s="10"/>
      <c r="F419" s="11" t="str">
        <f>IF(B419="","",TRIM(IF(ISNA(MATCH(B419,'Registru recepții'!$B$5:$B$504,0)),"PV inexistent în registru. ","")&amp;IF(C419="","Lipsește numele. ","")&amp;IF(D419="","Alege calitatea. ","")))</f>
        <v/>
      </c>
      <c r="G419" s="1" t="str">
        <f>IF(B419="","",B419&amp;"|"&amp;COUNTIF($B$5:B419,B419))</f>
        <v/>
      </c>
    </row>
    <row r="420" spans="2:7" x14ac:dyDescent="0.2">
      <c r="B420" s="9"/>
      <c r="C420" s="10"/>
      <c r="D420" s="10"/>
      <c r="E420" s="10"/>
      <c r="F420" s="11" t="str">
        <f>IF(B420="","",TRIM(IF(ISNA(MATCH(B420,'Registru recepții'!$B$5:$B$504,0)),"PV inexistent în registru. ","")&amp;IF(C420="","Lipsește numele. ","")&amp;IF(D420="","Alege calitatea. ","")))</f>
        <v/>
      </c>
      <c r="G420" s="1" t="str">
        <f>IF(B420="","",B420&amp;"|"&amp;COUNTIF($B$5:B420,B420))</f>
        <v/>
      </c>
    </row>
    <row r="421" spans="2:7" x14ac:dyDescent="0.2">
      <c r="B421" s="9"/>
      <c r="C421" s="10"/>
      <c r="D421" s="10"/>
      <c r="E421" s="10"/>
      <c r="F421" s="11" t="str">
        <f>IF(B421="","",TRIM(IF(ISNA(MATCH(B421,'Registru recepții'!$B$5:$B$504,0)),"PV inexistent în registru. ","")&amp;IF(C421="","Lipsește numele. ","")&amp;IF(D421="","Alege calitatea. ","")))</f>
        <v/>
      </c>
      <c r="G421" s="1" t="str">
        <f>IF(B421="","",B421&amp;"|"&amp;COUNTIF($B$5:B421,B421))</f>
        <v/>
      </c>
    </row>
    <row r="422" spans="2:7" x14ac:dyDescent="0.2">
      <c r="B422" s="9"/>
      <c r="C422" s="10"/>
      <c r="D422" s="10"/>
      <c r="E422" s="10"/>
      <c r="F422" s="11" t="str">
        <f>IF(B422="","",TRIM(IF(ISNA(MATCH(B422,'Registru recepții'!$B$5:$B$504,0)),"PV inexistent în registru. ","")&amp;IF(C422="","Lipsește numele. ","")&amp;IF(D422="","Alege calitatea. ","")))</f>
        <v/>
      </c>
      <c r="G422" s="1" t="str">
        <f>IF(B422="","",B422&amp;"|"&amp;COUNTIF($B$5:B422,B422))</f>
        <v/>
      </c>
    </row>
    <row r="423" spans="2:7" x14ac:dyDescent="0.2">
      <c r="B423" s="9"/>
      <c r="C423" s="10"/>
      <c r="D423" s="10"/>
      <c r="E423" s="10"/>
      <c r="F423" s="11" t="str">
        <f>IF(B423="","",TRIM(IF(ISNA(MATCH(B423,'Registru recepții'!$B$5:$B$504,0)),"PV inexistent în registru. ","")&amp;IF(C423="","Lipsește numele. ","")&amp;IF(D423="","Alege calitatea. ","")))</f>
        <v/>
      </c>
      <c r="G423" s="1" t="str">
        <f>IF(B423="","",B423&amp;"|"&amp;COUNTIF($B$5:B423,B423))</f>
        <v/>
      </c>
    </row>
    <row r="424" spans="2:7" x14ac:dyDescent="0.2">
      <c r="B424" s="9"/>
      <c r="C424" s="10"/>
      <c r="D424" s="10"/>
      <c r="E424" s="10"/>
      <c r="F424" s="11" t="str">
        <f>IF(B424="","",TRIM(IF(ISNA(MATCH(B424,'Registru recepții'!$B$5:$B$504,0)),"PV inexistent în registru. ","")&amp;IF(C424="","Lipsește numele. ","")&amp;IF(D424="","Alege calitatea. ","")))</f>
        <v/>
      </c>
      <c r="G424" s="1" t="str">
        <f>IF(B424="","",B424&amp;"|"&amp;COUNTIF($B$5:B424,B424))</f>
        <v/>
      </c>
    </row>
    <row r="425" spans="2:7" x14ac:dyDescent="0.2">
      <c r="B425" s="9"/>
      <c r="C425" s="10"/>
      <c r="D425" s="10"/>
      <c r="E425" s="10"/>
      <c r="F425" s="11" t="str">
        <f>IF(B425="","",TRIM(IF(ISNA(MATCH(B425,'Registru recepții'!$B$5:$B$504,0)),"PV inexistent în registru. ","")&amp;IF(C425="","Lipsește numele. ","")&amp;IF(D425="","Alege calitatea. ","")))</f>
        <v/>
      </c>
      <c r="G425" s="1" t="str">
        <f>IF(B425="","",B425&amp;"|"&amp;COUNTIF($B$5:B425,B425))</f>
        <v/>
      </c>
    </row>
    <row r="426" spans="2:7" x14ac:dyDescent="0.2">
      <c r="B426" s="9"/>
      <c r="C426" s="10"/>
      <c r="D426" s="10"/>
      <c r="E426" s="10"/>
      <c r="F426" s="11" t="str">
        <f>IF(B426="","",TRIM(IF(ISNA(MATCH(B426,'Registru recepții'!$B$5:$B$504,0)),"PV inexistent în registru. ","")&amp;IF(C426="","Lipsește numele. ","")&amp;IF(D426="","Alege calitatea. ","")))</f>
        <v/>
      </c>
      <c r="G426" s="1" t="str">
        <f>IF(B426="","",B426&amp;"|"&amp;COUNTIF($B$5:B426,B426))</f>
        <v/>
      </c>
    </row>
    <row r="427" spans="2:7" x14ac:dyDescent="0.2">
      <c r="B427" s="9"/>
      <c r="C427" s="10"/>
      <c r="D427" s="10"/>
      <c r="E427" s="10"/>
      <c r="F427" s="11" t="str">
        <f>IF(B427="","",TRIM(IF(ISNA(MATCH(B427,'Registru recepții'!$B$5:$B$504,0)),"PV inexistent în registru. ","")&amp;IF(C427="","Lipsește numele. ","")&amp;IF(D427="","Alege calitatea. ","")))</f>
        <v/>
      </c>
      <c r="G427" s="1" t="str">
        <f>IF(B427="","",B427&amp;"|"&amp;COUNTIF($B$5:B427,B427))</f>
        <v/>
      </c>
    </row>
    <row r="428" spans="2:7" x14ac:dyDescent="0.2">
      <c r="B428" s="9"/>
      <c r="C428" s="10"/>
      <c r="D428" s="10"/>
      <c r="E428" s="10"/>
      <c r="F428" s="11" t="str">
        <f>IF(B428="","",TRIM(IF(ISNA(MATCH(B428,'Registru recepții'!$B$5:$B$504,0)),"PV inexistent în registru. ","")&amp;IF(C428="","Lipsește numele. ","")&amp;IF(D428="","Alege calitatea. ","")))</f>
        <v/>
      </c>
      <c r="G428" s="1" t="str">
        <f>IF(B428="","",B428&amp;"|"&amp;COUNTIF($B$5:B428,B428))</f>
        <v/>
      </c>
    </row>
    <row r="429" spans="2:7" x14ac:dyDescent="0.2">
      <c r="B429" s="9"/>
      <c r="C429" s="10"/>
      <c r="D429" s="10"/>
      <c r="E429" s="10"/>
      <c r="F429" s="11" t="str">
        <f>IF(B429="","",TRIM(IF(ISNA(MATCH(B429,'Registru recepții'!$B$5:$B$504,0)),"PV inexistent în registru. ","")&amp;IF(C429="","Lipsește numele. ","")&amp;IF(D429="","Alege calitatea. ","")))</f>
        <v/>
      </c>
      <c r="G429" s="1" t="str">
        <f>IF(B429="","",B429&amp;"|"&amp;COUNTIF($B$5:B429,B429))</f>
        <v/>
      </c>
    </row>
    <row r="430" spans="2:7" x14ac:dyDescent="0.2">
      <c r="B430" s="9"/>
      <c r="C430" s="10"/>
      <c r="D430" s="10"/>
      <c r="E430" s="10"/>
      <c r="F430" s="11" t="str">
        <f>IF(B430="","",TRIM(IF(ISNA(MATCH(B430,'Registru recepții'!$B$5:$B$504,0)),"PV inexistent în registru. ","")&amp;IF(C430="","Lipsește numele. ","")&amp;IF(D430="","Alege calitatea. ","")))</f>
        <v/>
      </c>
      <c r="G430" s="1" t="str">
        <f>IF(B430="","",B430&amp;"|"&amp;COUNTIF($B$5:B430,B430))</f>
        <v/>
      </c>
    </row>
    <row r="431" spans="2:7" x14ac:dyDescent="0.2">
      <c r="B431" s="9"/>
      <c r="C431" s="10"/>
      <c r="D431" s="10"/>
      <c r="E431" s="10"/>
      <c r="F431" s="11" t="str">
        <f>IF(B431="","",TRIM(IF(ISNA(MATCH(B431,'Registru recepții'!$B$5:$B$504,0)),"PV inexistent în registru. ","")&amp;IF(C431="","Lipsește numele. ","")&amp;IF(D431="","Alege calitatea. ","")))</f>
        <v/>
      </c>
      <c r="G431" s="1" t="str">
        <f>IF(B431="","",B431&amp;"|"&amp;COUNTIF($B$5:B431,B431))</f>
        <v/>
      </c>
    </row>
    <row r="432" spans="2:7" x14ac:dyDescent="0.2">
      <c r="B432" s="9"/>
      <c r="C432" s="10"/>
      <c r="D432" s="10"/>
      <c r="E432" s="10"/>
      <c r="F432" s="11" t="str">
        <f>IF(B432="","",TRIM(IF(ISNA(MATCH(B432,'Registru recepții'!$B$5:$B$504,0)),"PV inexistent în registru. ","")&amp;IF(C432="","Lipsește numele. ","")&amp;IF(D432="","Alege calitatea. ","")))</f>
        <v/>
      </c>
      <c r="G432" s="1" t="str">
        <f>IF(B432="","",B432&amp;"|"&amp;COUNTIF($B$5:B432,B432))</f>
        <v/>
      </c>
    </row>
    <row r="433" spans="2:7" x14ac:dyDescent="0.2">
      <c r="B433" s="9"/>
      <c r="C433" s="10"/>
      <c r="D433" s="10"/>
      <c r="E433" s="10"/>
      <c r="F433" s="11" t="str">
        <f>IF(B433="","",TRIM(IF(ISNA(MATCH(B433,'Registru recepții'!$B$5:$B$504,0)),"PV inexistent în registru. ","")&amp;IF(C433="","Lipsește numele. ","")&amp;IF(D433="","Alege calitatea. ","")))</f>
        <v/>
      </c>
      <c r="G433" s="1" t="str">
        <f>IF(B433="","",B433&amp;"|"&amp;COUNTIF($B$5:B433,B433))</f>
        <v/>
      </c>
    </row>
    <row r="434" spans="2:7" x14ac:dyDescent="0.2">
      <c r="B434" s="9"/>
      <c r="C434" s="10"/>
      <c r="D434" s="10"/>
      <c r="E434" s="10"/>
      <c r="F434" s="11" t="str">
        <f>IF(B434="","",TRIM(IF(ISNA(MATCH(B434,'Registru recepții'!$B$5:$B$504,0)),"PV inexistent în registru. ","")&amp;IF(C434="","Lipsește numele. ","")&amp;IF(D434="","Alege calitatea. ","")))</f>
        <v/>
      </c>
      <c r="G434" s="1" t="str">
        <f>IF(B434="","",B434&amp;"|"&amp;COUNTIF($B$5:B434,B434))</f>
        <v/>
      </c>
    </row>
    <row r="435" spans="2:7" x14ac:dyDescent="0.2">
      <c r="B435" s="9"/>
      <c r="C435" s="10"/>
      <c r="D435" s="10"/>
      <c r="E435" s="10"/>
      <c r="F435" s="11" t="str">
        <f>IF(B435="","",TRIM(IF(ISNA(MATCH(B435,'Registru recepții'!$B$5:$B$504,0)),"PV inexistent în registru. ","")&amp;IF(C435="","Lipsește numele. ","")&amp;IF(D435="","Alege calitatea. ","")))</f>
        <v/>
      </c>
      <c r="G435" s="1" t="str">
        <f>IF(B435="","",B435&amp;"|"&amp;COUNTIF($B$5:B435,B435))</f>
        <v/>
      </c>
    </row>
    <row r="436" spans="2:7" x14ac:dyDescent="0.2">
      <c r="B436" s="9"/>
      <c r="C436" s="10"/>
      <c r="D436" s="10"/>
      <c r="E436" s="10"/>
      <c r="F436" s="11" t="str">
        <f>IF(B436="","",TRIM(IF(ISNA(MATCH(B436,'Registru recepții'!$B$5:$B$504,0)),"PV inexistent în registru. ","")&amp;IF(C436="","Lipsește numele. ","")&amp;IF(D436="","Alege calitatea. ","")))</f>
        <v/>
      </c>
      <c r="G436" s="1" t="str">
        <f>IF(B436="","",B436&amp;"|"&amp;COUNTIF($B$5:B436,B436))</f>
        <v/>
      </c>
    </row>
    <row r="437" spans="2:7" x14ac:dyDescent="0.2">
      <c r="B437" s="9"/>
      <c r="C437" s="10"/>
      <c r="D437" s="10"/>
      <c r="E437" s="10"/>
      <c r="F437" s="11" t="str">
        <f>IF(B437="","",TRIM(IF(ISNA(MATCH(B437,'Registru recepții'!$B$5:$B$504,0)),"PV inexistent în registru. ","")&amp;IF(C437="","Lipsește numele. ","")&amp;IF(D437="","Alege calitatea. ","")))</f>
        <v/>
      </c>
      <c r="G437" s="1" t="str">
        <f>IF(B437="","",B437&amp;"|"&amp;COUNTIF($B$5:B437,B437))</f>
        <v/>
      </c>
    </row>
    <row r="438" spans="2:7" x14ac:dyDescent="0.2">
      <c r="B438" s="9"/>
      <c r="C438" s="10"/>
      <c r="D438" s="10"/>
      <c r="E438" s="10"/>
      <c r="F438" s="11" t="str">
        <f>IF(B438="","",TRIM(IF(ISNA(MATCH(B438,'Registru recepții'!$B$5:$B$504,0)),"PV inexistent în registru. ","")&amp;IF(C438="","Lipsește numele. ","")&amp;IF(D438="","Alege calitatea. ","")))</f>
        <v/>
      </c>
      <c r="G438" s="1" t="str">
        <f>IF(B438="","",B438&amp;"|"&amp;COUNTIF($B$5:B438,B438))</f>
        <v/>
      </c>
    </row>
    <row r="439" spans="2:7" x14ac:dyDescent="0.2">
      <c r="B439" s="9"/>
      <c r="C439" s="10"/>
      <c r="D439" s="10"/>
      <c r="E439" s="10"/>
      <c r="F439" s="11" t="str">
        <f>IF(B439="","",TRIM(IF(ISNA(MATCH(B439,'Registru recepții'!$B$5:$B$504,0)),"PV inexistent în registru. ","")&amp;IF(C439="","Lipsește numele. ","")&amp;IF(D439="","Alege calitatea. ","")))</f>
        <v/>
      </c>
      <c r="G439" s="1" t="str">
        <f>IF(B439="","",B439&amp;"|"&amp;COUNTIF($B$5:B439,B439))</f>
        <v/>
      </c>
    </row>
    <row r="440" spans="2:7" x14ac:dyDescent="0.2">
      <c r="B440" s="9"/>
      <c r="C440" s="10"/>
      <c r="D440" s="10"/>
      <c r="E440" s="10"/>
      <c r="F440" s="11" t="str">
        <f>IF(B440="","",TRIM(IF(ISNA(MATCH(B440,'Registru recepții'!$B$5:$B$504,0)),"PV inexistent în registru. ","")&amp;IF(C440="","Lipsește numele. ","")&amp;IF(D440="","Alege calitatea. ","")))</f>
        <v/>
      </c>
      <c r="G440" s="1" t="str">
        <f>IF(B440="","",B440&amp;"|"&amp;COUNTIF($B$5:B440,B440))</f>
        <v/>
      </c>
    </row>
    <row r="441" spans="2:7" x14ac:dyDescent="0.2">
      <c r="B441" s="9"/>
      <c r="C441" s="10"/>
      <c r="D441" s="10"/>
      <c r="E441" s="10"/>
      <c r="F441" s="11" t="str">
        <f>IF(B441="","",TRIM(IF(ISNA(MATCH(B441,'Registru recepții'!$B$5:$B$504,0)),"PV inexistent în registru. ","")&amp;IF(C441="","Lipsește numele. ","")&amp;IF(D441="","Alege calitatea. ","")))</f>
        <v/>
      </c>
      <c r="G441" s="1" t="str">
        <f>IF(B441="","",B441&amp;"|"&amp;COUNTIF($B$5:B441,B441))</f>
        <v/>
      </c>
    </row>
    <row r="442" spans="2:7" x14ac:dyDescent="0.2">
      <c r="B442" s="9"/>
      <c r="C442" s="10"/>
      <c r="D442" s="10"/>
      <c r="E442" s="10"/>
      <c r="F442" s="11" t="str">
        <f>IF(B442="","",TRIM(IF(ISNA(MATCH(B442,'Registru recepții'!$B$5:$B$504,0)),"PV inexistent în registru. ","")&amp;IF(C442="","Lipsește numele. ","")&amp;IF(D442="","Alege calitatea. ","")))</f>
        <v/>
      </c>
      <c r="G442" s="1" t="str">
        <f>IF(B442="","",B442&amp;"|"&amp;COUNTIF($B$5:B442,B442))</f>
        <v/>
      </c>
    </row>
    <row r="443" spans="2:7" x14ac:dyDescent="0.2">
      <c r="B443" s="9"/>
      <c r="C443" s="10"/>
      <c r="D443" s="10"/>
      <c r="E443" s="10"/>
      <c r="F443" s="11" t="str">
        <f>IF(B443="","",TRIM(IF(ISNA(MATCH(B443,'Registru recepții'!$B$5:$B$504,0)),"PV inexistent în registru. ","")&amp;IF(C443="","Lipsește numele. ","")&amp;IF(D443="","Alege calitatea. ","")))</f>
        <v/>
      </c>
      <c r="G443" s="1" t="str">
        <f>IF(B443="","",B443&amp;"|"&amp;COUNTIF($B$5:B443,B443))</f>
        <v/>
      </c>
    </row>
    <row r="444" spans="2:7" x14ac:dyDescent="0.2">
      <c r="B444" s="9"/>
      <c r="C444" s="10"/>
      <c r="D444" s="10"/>
      <c r="E444" s="10"/>
      <c r="F444" s="11" t="str">
        <f>IF(B444="","",TRIM(IF(ISNA(MATCH(B444,'Registru recepții'!$B$5:$B$504,0)),"PV inexistent în registru. ","")&amp;IF(C444="","Lipsește numele. ","")&amp;IF(D444="","Alege calitatea. ","")))</f>
        <v/>
      </c>
      <c r="G444" s="1" t="str">
        <f>IF(B444="","",B444&amp;"|"&amp;COUNTIF($B$5:B444,B444))</f>
        <v/>
      </c>
    </row>
    <row r="445" spans="2:7" x14ac:dyDescent="0.2">
      <c r="B445" s="9"/>
      <c r="C445" s="10"/>
      <c r="D445" s="10"/>
      <c r="E445" s="10"/>
      <c r="F445" s="11" t="str">
        <f>IF(B445="","",TRIM(IF(ISNA(MATCH(B445,'Registru recepții'!$B$5:$B$504,0)),"PV inexistent în registru. ","")&amp;IF(C445="","Lipsește numele. ","")&amp;IF(D445="","Alege calitatea. ","")))</f>
        <v/>
      </c>
      <c r="G445" s="1" t="str">
        <f>IF(B445="","",B445&amp;"|"&amp;COUNTIF($B$5:B445,B445))</f>
        <v/>
      </c>
    </row>
    <row r="446" spans="2:7" x14ac:dyDescent="0.2">
      <c r="B446" s="9"/>
      <c r="C446" s="10"/>
      <c r="D446" s="10"/>
      <c r="E446" s="10"/>
      <c r="F446" s="11" t="str">
        <f>IF(B446="","",TRIM(IF(ISNA(MATCH(B446,'Registru recepții'!$B$5:$B$504,0)),"PV inexistent în registru. ","")&amp;IF(C446="","Lipsește numele. ","")&amp;IF(D446="","Alege calitatea. ","")))</f>
        <v/>
      </c>
      <c r="G446" s="1" t="str">
        <f>IF(B446="","",B446&amp;"|"&amp;COUNTIF($B$5:B446,B446))</f>
        <v/>
      </c>
    </row>
    <row r="447" spans="2:7" x14ac:dyDescent="0.2">
      <c r="B447" s="9"/>
      <c r="C447" s="10"/>
      <c r="D447" s="10"/>
      <c r="E447" s="10"/>
      <c r="F447" s="11" t="str">
        <f>IF(B447="","",TRIM(IF(ISNA(MATCH(B447,'Registru recepții'!$B$5:$B$504,0)),"PV inexistent în registru. ","")&amp;IF(C447="","Lipsește numele. ","")&amp;IF(D447="","Alege calitatea. ","")))</f>
        <v/>
      </c>
      <c r="G447" s="1" t="str">
        <f>IF(B447="","",B447&amp;"|"&amp;COUNTIF($B$5:B447,B447))</f>
        <v/>
      </c>
    </row>
    <row r="448" spans="2:7" x14ac:dyDescent="0.2">
      <c r="B448" s="9"/>
      <c r="C448" s="10"/>
      <c r="D448" s="10"/>
      <c r="E448" s="10"/>
      <c r="F448" s="11" t="str">
        <f>IF(B448="","",TRIM(IF(ISNA(MATCH(B448,'Registru recepții'!$B$5:$B$504,0)),"PV inexistent în registru. ","")&amp;IF(C448="","Lipsește numele. ","")&amp;IF(D448="","Alege calitatea. ","")))</f>
        <v/>
      </c>
      <c r="G448" s="1" t="str">
        <f>IF(B448="","",B448&amp;"|"&amp;COUNTIF($B$5:B448,B448))</f>
        <v/>
      </c>
    </row>
    <row r="449" spans="2:7" x14ac:dyDescent="0.2">
      <c r="B449" s="9"/>
      <c r="C449" s="10"/>
      <c r="D449" s="10"/>
      <c r="E449" s="10"/>
      <c r="F449" s="11" t="str">
        <f>IF(B449="","",TRIM(IF(ISNA(MATCH(B449,'Registru recepții'!$B$5:$B$504,0)),"PV inexistent în registru. ","")&amp;IF(C449="","Lipsește numele. ","")&amp;IF(D449="","Alege calitatea. ","")))</f>
        <v/>
      </c>
      <c r="G449" s="1" t="str">
        <f>IF(B449="","",B449&amp;"|"&amp;COUNTIF($B$5:B449,B449))</f>
        <v/>
      </c>
    </row>
    <row r="450" spans="2:7" x14ac:dyDescent="0.2">
      <c r="B450" s="9"/>
      <c r="C450" s="10"/>
      <c r="D450" s="10"/>
      <c r="E450" s="10"/>
      <c r="F450" s="11" t="str">
        <f>IF(B450="","",TRIM(IF(ISNA(MATCH(B450,'Registru recepții'!$B$5:$B$504,0)),"PV inexistent în registru. ","")&amp;IF(C450="","Lipsește numele. ","")&amp;IF(D450="","Alege calitatea. ","")))</f>
        <v/>
      </c>
      <c r="G450" s="1" t="str">
        <f>IF(B450="","",B450&amp;"|"&amp;COUNTIF($B$5:B450,B450))</f>
        <v/>
      </c>
    </row>
    <row r="451" spans="2:7" x14ac:dyDescent="0.2">
      <c r="B451" s="9"/>
      <c r="C451" s="10"/>
      <c r="D451" s="10"/>
      <c r="E451" s="10"/>
      <c r="F451" s="11" t="str">
        <f>IF(B451="","",TRIM(IF(ISNA(MATCH(B451,'Registru recepții'!$B$5:$B$504,0)),"PV inexistent în registru. ","")&amp;IF(C451="","Lipsește numele. ","")&amp;IF(D451="","Alege calitatea. ","")))</f>
        <v/>
      </c>
      <c r="G451" s="1" t="str">
        <f>IF(B451="","",B451&amp;"|"&amp;COUNTIF($B$5:B451,B451))</f>
        <v/>
      </c>
    </row>
    <row r="452" spans="2:7" x14ac:dyDescent="0.2">
      <c r="B452" s="9"/>
      <c r="C452" s="10"/>
      <c r="D452" s="10"/>
      <c r="E452" s="10"/>
      <c r="F452" s="11" t="str">
        <f>IF(B452="","",TRIM(IF(ISNA(MATCH(B452,'Registru recepții'!$B$5:$B$504,0)),"PV inexistent în registru. ","")&amp;IF(C452="","Lipsește numele. ","")&amp;IF(D452="","Alege calitatea. ","")))</f>
        <v/>
      </c>
      <c r="G452" s="1" t="str">
        <f>IF(B452="","",B452&amp;"|"&amp;COUNTIF($B$5:B452,B452))</f>
        <v/>
      </c>
    </row>
    <row r="453" spans="2:7" x14ac:dyDescent="0.2">
      <c r="B453" s="9"/>
      <c r="C453" s="10"/>
      <c r="D453" s="10"/>
      <c r="E453" s="10"/>
      <c r="F453" s="11" t="str">
        <f>IF(B453="","",TRIM(IF(ISNA(MATCH(B453,'Registru recepții'!$B$5:$B$504,0)),"PV inexistent în registru. ","")&amp;IF(C453="","Lipsește numele. ","")&amp;IF(D453="","Alege calitatea. ","")))</f>
        <v/>
      </c>
      <c r="G453" s="1" t="str">
        <f>IF(B453="","",B453&amp;"|"&amp;COUNTIF($B$5:B453,B453))</f>
        <v/>
      </c>
    </row>
    <row r="454" spans="2:7" x14ac:dyDescent="0.2">
      <c r="B454" s="9"/>
      <c r="C454" s="10"/>
      <c r="D454" s="10"/>
      <c r="E454" s="10"/>
      <c r="F454" s="11" t="str">
        <f>IF(B454="","",TRIM(IF(ISNA(MATCH(B454,'Registru recepții'!$B$5:$B$504,0)),"PV inexistent în registru. ","")&amp;IF(C454="","Lipsește numele. ","")&amp;IF(D454="","Alege calitatea. ","")))</f>
        <v/>
      </c>
      <c r="G454" s="1" t="str">
        <f>IF(B454="","",B454&amp;"|"&amp;COUNTIF($B$5:B454,B454))</f>
        <v/>
      </c>
    </row>
    <row r="455" spans="2:7" x14ac:dyDescent="0.2">
      <c r="B455" s="9"/>
      <c r="C455" s="10"/>
      <c r="D455" s="10"/>
      <c r="E455" s="10"/>
      <c r="F455" s="11" t="str">
        <f>IF(B455="","",TRIM(IF(ISNA(MATCH(B455,'Registru recepții'!$B$5:$B$504,0)),"PV inexistent în registru. ","")&amp;IF(C455="","Lipsește numele. ","")&amp;IF(D455="","Alege calitatea. ","")))</f>
        <v/>
      </c>
      <c r="G455" s="1" t="str">
        <f>IF(B455="","",B455&amp;"|"&amp;COUNTIF($B$5:B455,B455))</f>
        <v/>
      </c>
    </row>
    <row r="456" spans="2:7" x14ac:dyDescent="0.2">
      <c r="B456" s="9"/>
      <c r="C456" s="10"/>
      <c r="D456" s="10"/>
      <c r="E456" s="10"/>
      <c r="F456" s="11" t="str">
        <f>IF(B456="","",TRIM(IF(ISNA(MATCH(B456,'Registru recepții'!$B$5:$B$504,0)),"PV inexistent în registru. ","")&amp;IF(C456="","Lipsește numele. ","")&amp;IF(D456="","Alege calitatea. ","")))</f>
        <v/>
      </c>
      <c r="G456" s="1" t="str">
        <f>IF(B456="","",B456&amp;"|"&amp;COUNTIF($B$5:B456,B456))</f>
        <v/>
      </c>
    </row>
    <row r="457" spans="2:7" x14ac:dyDescent="0.2">
      <c r="B457" s="9"/>
      <c r="C457" s="10"/>
      <c r="D457" s="10"/>
      <c r="E457" s="10"/>
      <c r="F457" s="11" t="str">
        <f>IF(B457="","",TRIM(IF(ISNA(MATCH(B457,'Registru recepții'!$B$5:$B$504,0)),"PV inexistent în registru. ","")&amp;IF(C457="","Lipsește numele. ","")&amp;IF(D457="","Alege calitatea. ","")))</f>
        <v/>
      </c>
      <c r="G457" s="1" t="str">
        <f>IF(B457="","",B457&amp;"|"&amp;COUNTIF($B$5:B457,B457))</f>
        <v/>
      </c>
    </row>
    <row r="458" spans="2:7" x14ac:dyDescent="0.2">
      <c r="B458" s="9"/>
      <c r="C458" s="10"/>
      <c r="D458" s="10"/>
      <c r="E458" s="10"/>
      <c r="F458" s="11" t="str">
        <f>IF(B458="","",TRIM(IF(ISNA(MATCH(B458,'Registru recepții'!$B$5:$B$504,0)),"PV inexistent în registru. ","")&amp;IF(C458="","Lipsește numele. ","")&amp;IF(D458="","Alege calitatea. ","")))</f>
        <v/>
      </c>
      <c r="G458" s="1" t="str">
        <f>IF(B458="","",B458&amp;"|"&amp;COUNTIF($B$5:B458,B458))</f>
        <v/>
      </c>
    </row>
    <row r="459" spans="2:7" x14ac:dyDescent="0.2">
      <c r="B459" s="9"/>
      <c r="C459" s="10"/>
      <c r="D459" s="10"/>
      <c r="E459" s="10"/>
      <c r="F459" s="11" t="str">
        <f>IF(B459="","",TRIM(IF(ISNA(MATCH(B459,'Registru recepții'!$B$5:$B$504,0)),"PV inexistent în registru. ","")&amp;IF(C459="","Lipsește numele. ","")&amp;IF(D459="","Alege calitatea. ","")))</f>
        <v/>
      </c>
      <c r="G459" s="1" t="str">
        <f>IF(B459="","",B459&amp;"|"&amp;COUNTIF($B$5:B459,B459))</f>
        <v/>
      </c>
    </row>
    <row r="460" spans="2:7" x14ac:dyDescent="0.2">
      <c r="B460" s="9"/>
      <c r="C460" s="10"/>
      <c r="D460" s="10"/>
      <c r="E460" s="10"/>
      <c r="F460" s="11" t="str">
        <f>IF(B460="","",TRIM(IF(ISNA(MATCH(B460,'Registru recepții'!$B$5:$B$504,0)),"PV inexistent în registru. ","")&amp;IF(C460="","Lipsește numele. ","")&amp;IF(D460="","Alege calitatea. ","")))</f>
        <v/>
      </c>
      <c r="G460" s="1" t="str">
        <f>IF(B460="","",B460&amp;"|"&amp;COUNTIF($B$5:B460,B460))</f>
        <v/>
      </c>
    </row>
    <row r="461" spans="2:7" x14ac:dyDescent="0.2">
      <c r="B461" s="9"/>
      <c r="C461" s="10"/>
      <c r="D461" s="10"/>
      <c r="E461" s="10"/>
      <c r="F461" s="11" t="str">
        <f>IF(B461="","",TRIM(IF(ISNA(MATCH(B461,'Registru recepții'!$B$5:$B$504,0)),"PV inexistent în registru. ","")&amp;IF(C461="","Lipsește numele. ","")&amp;IF(D461="","Alege calitatea. ","")))</f>
        <v/>
      </c>
      <c r="G461" s="1" t="str">
        <f>IF(B461="","",B461&amp;"|"&amp;COUNTIF($B$5:B461,B461))</f>
        <v/>
      </c>
    </row>
    <row r="462" spans="2:7" x14ac:dyDescent="0.2">
      <c r="B462" s="9"/>
      <c r="C462" s="10"/>
      <c r="D462" s="10"/>
      <c r="E462" s="10"/>
      <c r="F462" s="11" t="str">
        <f>IF(B462="","",TRIM(IF(ISNA(MATCH(B462,'Registru recepții'!$B$5:$B$504,0)),"PV inexistent în registru. ","")&amp;IF(C462="","Lipsește numele. ","")&amp;IF(D462="","Alege calitatea. ","")))</f>
        <v/>
      </c>
      <c r="G462" s="1" t="str">
        <f>IF(B462="","",B462&amp;"|"&amp;COUNTIF($B$5:B462,B462))</f>
        <v/>
      </c>
    </row>
    <row r="463" spans="2:7" x14ac:dyDescent="0.2">
      <c r="B463" s="9"/>
      <c r="C463" s="10"/>
      <c r="D463" s="10"/>
      <c r="E463" s="10"/>
      <c r="F463" s="11" t="str">
        <f>IF(B463="","",TRIM(IF(ISNA(MATCH(B463,'Registru recepții'!$B$5:$B$504,0)),"PV inexistent în registru. ","")&amp;IF(C463="","Lipsește numele. ","")&amp;IF(D463="","Alege calitatea. ","")))</f>
        <v/>
      </c>
      <c r="G463" s="1" t="str">
        <f>IF(B463="","",B463&amp;"|"&amp;COUNTIF($B$5:B463,B463))</f>
        <v/>
      </c>
    </row>
    <row r="464" spans="2:7" x14ac:dyDescent="0.2">
      <c r="B464" s="9"/>
      <c r="C464" s="10"/>
      <c r="D464" s="10"/>
      <c r="E464" s="10"/>
      <c r="F464" s="11" t="str">
        <f>IF(B464="","",TRIM(IF(ISNA(MATCH(B464,'Registru recepții'!$B$5:$B$504,0)),"PV inexistent în registru. ","")&amp;IF(C464="","Lipsește numele. ","")&amp;IF(D464="","Alege calitatea. ","")))</f>
        <v/>
      </c>
      <c r="G464" s="1" t="str">
        <f>IF(B464="","",B464&amp;"|"&amp;COUNTIF($B$5:B464,B464))</f>
        <v/>
      </c>
    </row>
    <row r="465" spans="2:7" x14ac:dyDescent="0.2">
      <c r="B465" s="9"/>
      <c r="C465" s="10"/>
      <c r="D465" s="10"/>
      <c r="E465" s="10"/>
      <c r="F465" s="11" t="str">
        <f>IF(B465="","",TRIM(IF(ISNA(MATCH(B465,'Registru recepții'!$B$5:$B$504,0)),"PV inexistent în registru. ","")&amp;IF(C465="","Lipsește numele. ","")&amp;IF(D465="","Alege calitatea. ","")))</f>
        <v/>
      </c>
      <c r="G465" s="1" t="str">
        <f>IF(B465="","",B465&amp;"|"&amp;COUNTIF($B$5:B465,B465))</f>
        <v/>
      </c>
    </row>
    <row r="466" spans="2:7" x14ac:dyDescent="0.2">
      <c r="B466" s="9"/>
      <c r="C466" s="10"/>
      <c r="D466" s="10"/>
      <c r="E466" s="10"/>
      <c r="F466" s="11" t="str">
        <f>IF(B466="","",TRIM(IF(ISNA(MATCH(B466,'Registru recepții'!$B$5:$B$504,0)),"PV inexistent în registru. ","")&amp;IF(C466="","Lipsește numele. ","")&amp;IF(D466="","Alege calitatea. ","")))</f>
        <v/>
      </c>
      <c r="G466" s="1" t="str">
        <f>IF(B466="","",B466&amp;"|"&amp;COUNTIF($B$5:B466,B466))</f>
        <v/>
      </c>
    </row>
    <row r="467" spans="2:7" x14ac:dyDescent="0.2">
      <c r="B467" s="9"/>
      <c r="C467" s="10"/>
      <c r="D467" s="10"/>
      <c r="E467" s="10"/>
      <c r="F467" s="11" t="str">
        <f>IF(B467="","",TRIM(IF(ISNA(MATCH(B467,'Registru recepții'!$B$5:$B$504,0)),"PV inexistent în registru. ","")&amp;IF(C467="","Lipsește numele. ","")&amp;IF(D467="","Alege calitatea. ","")))</f>
        <v/>
      </c>
      <c r="G467" s="1" t="str">
        <f>IF(B467="","",B467&amp;"|"&amp;COUNTIF($B$5:B467,B467))</f>
        <v/>
      </c>
    </row>
    <row r="468" spans="2:7" x14ac:dyDescent="0.2">
      <c r="B468" s="9"/>
      <c r="C468" s="10"/>
      <c r="D468" s="10"/>
      <c r="E468" s="10"/>
      <c r="F468" s="11" t="str">
        <f>IF(B468="","",TRIM(IF(ISNA(MATCH(B468,'Registru recepții'!$B$5:$B$504,0)),"PV inexistent în registru. ","")&amp;IF(C468="","Lipsește numele. ","")&amp;IF(D468="","Alege calitatea. ","")))</f>
        <v/>
      </c>
      <c r="G468" s="1" t="str">
        <f>IF(B468="","",B468&amp;"|"&amp;COUNTIF($B$5:B468,B468))</f>
        <v/>
      </c>
    </row>
    <row r="469" spans="2:7" x14ac:dyDescent="0.2">
      <c r="B469" s="9"/>
      <c r="C469" s="10"/>
      <c r="D469" s="10"/>
      <c r="E469" s="10"/>
      <c r="F469" s="11" t="str">
        <f>IF(B469="","",TRIM(IF(ISNA(MATCH(B469,'Registru recepții'!$B$5:$B$504,0)),"PV inexistent în registru. ","")&amp;IF(C469="","Lipsește numele. ","")&amp;IF(D469="","Alege calitatea. ","")))</f>
        <v/>
      </c>
      <c r="G469" s="1" t="str">
        <f>IF(B469="","",B469&amp;"|"&amp;COUNTIF($B$5:B469,B469))</f>
        <v/>
      </c>
    </row>
    <row r="470" spans="2:7" x14ac:dyDescent="0.2">
      <c r="B470" s="9"/>
      <c r="C470" s="10"/>
      <c r="D470" s="10"/>
      <c r="E470" s="10"/>
      <c r="F470" s="11" t="str">
        <f>IF(B470="","",TRIM(IF(ISNA(MATCH(B470,'Registru recepții'!$B$5:$B$504,0)),"PV inexistent în registru. ","")&amp;IF(C470="","Lipsește numele. ","")&amp;IF(D470="","Alege calitatea. ","")))</f>
        <v/>
      </c>
      <c r="G470" s="1" t="str">
        <f>IF(B470="","",B470&amp;"|"&amp;COUNTIF($B$5:B470,B470))</f>
        <v/>
      </c>
    </row>
    <row r="471" spans="2:7" x14ac:dyDescent="0.2">
      <c r="B471" s="9"/>
      <c r="C471" s="10"/>
      <c r="D471" s="10"/>
      <c r="E471" s="10"/>
      <c r="F471" s="11" t="str">
        <f>IF(B471="","",TRIM(IF(ISNA(MATCH(B471,'Registru recepții'!$B$5:$B$504,0)),"PV inexistent în registru. ","")&amp;IF(C471="","Lipsește numele. ","")&amp;IF(D471="","Alege calitatea. ","")))</f>
        <v/>
      </c>
      <c r="G471" s="1" t="str">
        <f>IF(B471="","",B471&amp;"|"&amp;COUNTIF($B$5:B471,B471))</f>
        <v/>
      </c>
    </row>
    <row r="472" spans="2:7" x14ac:dyDescent="0.2">
      <c r="B472" s="9"/>
      <c r="C472" s="10"/>
      <c r="D472" s="10"/>
      <c r="E472" s="10"/>
      <c r="F472" s="11" t="str">
        <f>IF(B472="","",TRIM(IF(ISNA(MATCH(B472,'Registru recepții'!$B$5:$B$504,0)),"PV inexistent în registru. ","")&amp;IF(C472="","Lipsește numele. ","")&amp;IF(D472="","Alege calitatea. ","")))</f>
        <v/>
      </c>
      <c r="G472" s="1" t="str">
        <f>IF(B472="","",B472&amp;"|"&amp;COUNTIF($B$5:B472,B472))</f>
        <v/>
      </c>
    </row>
    <row r="473" spans="2:7" x14ac:dyDescent="0.2">
      <c r="B473" s="9"/>
      <c r="C473" s="10"/>
      <c r="D473" s="10"/>
      <c r="E473" s="10"/>
      <c r="F473" s="11" t="str">
        <f>IF(B473="","",TRIM(IF(ISNA(MATCH(B473,'Registru recepții'!$B$5:$B$504,0)),"PV inexistent în registru. ","")&amp;IF(C473="","Lipsește numele. ","")&amp;IF(D473="","Alege calitatea. ","")))</f>
        <v/>
      </c>
      <c r="G473" s="1" t="str">
        <f>IF(B473="","",B473&amp;"|"&amp;COUNTIF($B$5:B473,B473))</f>
        <v/>
      </c>
    </row>
    <row r="474" spans="2:7" x14ac:dyDescent="0.2">
      <c r="B474" s="9"/>
      <c r="C474" s="10"/>
      <c r="D474" s="10"/>
      <c r="E474" s="10"/>
      <c r="F474" s="11" t="str">
        <f>IF(B474="","",TRIM(IF(ISNA(MATCH(B474,'Registru recepții'!$B$5:$B$504,0)),"PV inexistent în registru. ","")&amp;IF(C474="","Lipsește numele. ","")&amp;IF(D474="","Alege calitatea. ","")))</f>
        <v/>
      </c>
      <c r="G474" s="1" t="str">
        <f>IF(B474="","",B474&amp;"|"&amp;COUNTIF($B$5:B474,B474))</f>
        <v/>
      </c>
    </row>
    <row r="475" spans="2:7" x14ac:dyDescent="0.2">
      <c r="B475" s="9"/>
      <c r="C475" s="10"/>
      <c r="D475" s="10"/>
      <c r="E475" s="10"/>
      <c r="F475" s="11" t="str">
        <f>IF(B475="","",TRIM(IF(ISNA(MATCH(B475,'Registru recepții'!$B$5:$B$504,0)),"PV inexistent în registru. ","")&amp;IF(C475="","Lipsește numele. ","")&amp;IF(D475="","Alege calitatea. ","")))</f>
        <v/>
      </c>
      <c r="G475" s="1" t="str">
        <f>IF(B475="","",B475&amp;"|"&amp;COUNTIF($B$5:B475,B475))</f>
        <v/>
      </c>
    </row>
    <row r="476" spans="2:7" x14ac:dyDescent="0.2">
      <c r="B476" s="9"/>
      <c r="C476" s="10"/>
      <c r="D476" s="10"/>
      <c r="E476" s="10"/>
      <c r="F476" s="11" t="str">
        <f>IF(B476="","",TRIM(IF(ISNA(MATCH(B476,'Registru recepții'!$B$5:$B$504,0)),"PV inexistent în registru. ","")&amp;IF(C476="","Lipsește numele. ","")&amp;IF(D476="","Alege calitatea. ","")))</f>
        <v/>
      </c>
      <c r="G476" s="1" t="str">
        <f>IF(B476="","",B476&amp;"|"&amp;COUNTIF($B$5:B476,B476))</f>
        <v/>
      </c>
    </row>
    <row r="477" spans="2:7" x14ac:dyDescent="0.2">
      <c r="B477" s="9"/>
      <c r="C477" s="10"/>
      <c r="D477" s="10"/>
      <c r="E477" s="10"/>
      <c r="F477" s="11" t="str">
        <f>IF(B477="","",TRIM(IF(ISNA(MATCH(B477,'Registru recepții'!$B$5:$B$504,0)),"PV inexistent în registru. ","")&amp;IF(C477="","Lipsește numele. ","")&amp;IF(D477="","Alege calitatea. ","")))</f>
        <v/>
      </c>
      <c r="G477" s="1" t="str">
        <f>IF(B477="","",B477&amp;"|"&amp;COUNTIF($B$5:B477,B477))</f>
        <v/>
      </c>
    </row>
    <row r="478" spans="2:7" x14ac:dyDescent="0.2">
      <c r="B478" s="9"/>
      <c r="C478" s="10"/>
      <c r="D478" s="10"/>
      <c r="E478" s="10"/>
      <c r="F478" s="11" t="str">
        <f>IF(B478="","",TRIM(IF(ISNA(MATCH(B478,'Registru recepții'!$B$5:$B$504,0)),"PV inexistent în registru. ","")&amp;IF(C478="","Lipsește numele. ","")&amp;IF(D478="","Alege calitatea. ","")))</f>
        <v/>
      </c>
      <c r="G478" s="1" t="str">
        <f>IF(B478="","",B478&amp;"|"&amp;COUNTIF($B$5:B478,B478))</f>
        <v/>
      </c>
    </row>
    <row r="479" spans="2:7" x14ac:dyDescent="0.2">
      <c r="B479" s="9"/>
      <c r="C479" s="10"/>
      <c r="D479" s="10"/>
      <c r="E479" s="10"/>
      <c r="F479" s="11" t="str">
        <f>IF(B479="","",TRIM(IF(ISNA(MATCH(B479,'Registru recepții'!$B$5:$B$504,0)),"PV inexistent în registru. ","")&amp;IF(C479="","Lipsește numele. ","")&amp;IF(D479="","Alege calitatea. ","")))</f>
        <v/>
      </c>
      <c r="G479" s="1" t="str">
        <f>IF(B479="","",B479&amp;"|"&amp;COUNTIF($B$5:B479,B479))</f>
        <v/>
      </c>
    </row>
    <row r="480" spans="2:7" x14ac:dyDescent="0.2">
      <c r="B480" s="9"/>
      <c r="C480" s="10"/>
      <c r="D480" s="10"/>
      <c r="E480" s="10"/>
      <c r="F480" s="11" t="str">
        <f>IF(B480="","",TRIM(IF(ISNA(MATCH(B480,'Registru recepții'!$B$5:$B$504,0)),"PV inexistent în registru. ","")&amp;IF(C480="","Lipsește numele. ","")&amp;IF(D480="","Alege calitatea. ","")))</f>
        <v/>
      </c>
      <c r="G480" s="1" t="str">
        <f>IF(B480="","",B480&amp;"|"&amp;COUNTIF($B$5:B480,B480))</f>
        <v/>
      </c>
    </row>
    <row r="481" spans="2:7" x14ac:dyDescent="0.2">
      <c r="B481" s="9"/>
      <c r="C481" s="10"/>
      <c r="D481" s="10"/>
      <c r="E481" s="10"/>
      <c r="F481" s="11" t="str">
        <f>IF(B481="","",TRIM(IF(ISNA(MATCH(B481,'Registru recepții'!$B$5:$B$504,0)),"PV inexistent în registru. ","")&amp;IF(C481="","Lipsește numele. ","")&amp;IF(D481="","Alege calitatea. ","")))</f>
        <v/>
      </c>
      <c r="G481" s="1" t="str">
        <f>IF(B481="","",B481&amp;"|"&amp;COUNTIF($B$5:B481,B481))</f>
        <v/>
      </c>
    </row>
    <row r="482" spans="2:7" x14ac:dyDescent="0.2">
      <c r="B482" s="9"/>
      <c r="C482" s="10"/>
      <c r="D482" s="10"/>
      <c r="E482" s="10"/>
      <c r="F482" s="11" t="str">
        <f>IF(B482="","",TRIM(IF(ISNA(MATCH(B482,'Registru recepții'!$B$5:$B$504,0)),"PV inexistent în registru. ","")&amp;IF(C482="","Lipsește numele. ","")&amp;IF(D482="","Alege calitatea. ","")))</f>
        <v/>
      </c>
      <c r="G482" s="1" t="str">
        <f>IF(B482="","",B482&amp;"|"&amp;COUNTIF($B$5:B482,B482))</f>
        <v/>
      </c>
    </row>
    <row r="483" spans="2:7" x14ac:dyDescent="0.2">
      <c r="B483" s="9"/>
      <c r="C483" s="10"/>
      <c r="D483" s="10"/>
      <c r="E483" s="10"/>
      <c r="F483" s="11" t="str">
        <f>IF(B483="","",TRIM(IF(ISNA(MATCH(B483,'Registru recepții'!$B$5:$B$504,0)),"PV inexistent în registru. ","")&amp;IF(C483="","Lipsește numele. ","")&amp;IF(D483="","Alege calitatea. ","")))</f>
        <v/>
      </c>
      <c r="G483" s="1" t="str">
        <f>IF(B483="","",B483&amp;"|"&amp;COUNTIF($B$5:B483,B483))</f>
        <v/>
      </c>
    </row>
    <row r="484" spans="2:7" x14ac:dyDescent="0.2">
      <c r="B484" s="9"/>
      <c r="C484" s="10"/>
      <c r="D484" s="10"/>
      <c r="E484" s="10"/>
      <c r="F484" s="11" t="str">
        <f>IF(B484="","",TRIM(IF(ISNA(MATCH(B484,'Registru recepții'!$B$5:$B$504,0)),"PV inexistent în registru. ","")&amp;IF(C484="","Lipsește numele. ","")&amp;IF(D484="","Alege calitatea. ","")))</f>
        <v/>
      </c>
      <c r="G484" s="1" t="str">
        <f>IF(B484="","",B484&amp;"|"&amp;COUNTIF($B$5:B484,B484))</f>
        <v/>
      </c>
    </row>
    <row r="485" spans="2:7" x14ac:dyDescent="0.2">
      <c r="B485" s="9"/>
      <c r="C485" s="10"/>
      <c r="D485" s="10"/>
      <c r="E485" s="10"/>
      <c r="F485" s="11" t="str">
        <f>IF(B485="","",TRIM(IF(ISNA(MATCH(B485,'Registru recepții'!$B$5:$B$504,0)),"PV inexistent în registru. ","")&amp;IF(C485="","Lipsește numele. ","")&amp;IF(D485="","Alege calitatea. ","")))</f>
        <v/>
      </c>
      <c r="G485" s="1" t="str">
        <f>IF(B485="","",B485&amp;"|"&amp;COUNTIF($B$5:B485,B485))</f>
        <v/>
      </c>
    </row>
    <row r="486" spans="2:7" x14ac:dyDescent="0.2">
      <c r="B486" s="9"/>
      <c r="C486" s="10"/>
      <c r="D486" s="10"/>
      <c r="E486" s="10"/>
      <c r="F486" s="11" t="str">
        <f>IF(B486="","",TRIM(IF(ISNA(MATCH(B486,'Registru recepții'!$B$5:$B$504,0)),"PV inexistent în registru. ","")&amp;IF(C486="","Lipsește numele. ","")&amp;IF(D486="","Alege calitatea. ","")))</f>
        <v/>
      </c>
      <c r="G486" s="1" t="str">
        <f>IF(B486="","",B486&amp;"|"&amp;COUNTIF($B$5:B486,B486))</f>
        <v/>
      </c>
    </row>
    <row r="487" spans="2:7" x14ac:dyDescent="0.2">
      <c r="B487" s="9"/>
      <c r="C487" s="10"/>
      <c r="D487" s="10"/>
      <c r="E487" s="10"/>
      <c r="F487" s="11" t="str">
        <f>IF(B487="","",TRIM(IF(ISNA(MATCH(B487,'Registru recepții'!$B$5:$B$504,0)),"PV inexistent în registru. ","")&amp;IF(C487="","Lipsește numele. ","")&amp;IF(D487="","Alege calitatea. ","")))</f>
        <v/>
      </c>
      <c r="G487" s="1" t="str">
        <f>IF(B487="","",B487&amp;"|"&amp;COUNTIF($B$5:B487,B487))</f>
        <v/>
      </c>
    </row>
    <row r="488" spans="2:7" x14ac:dyDescent="0.2">
      <c r="B488" s="9"/>
      <c r="C488" s="10"/>
      <c r="D488" s="10"/>
      <c r="E488" s="10"/>
      <c r="F488" s="11" t="str">
        <f>IF(B488="","",TRIM(IF(ISNA(MATCH(B488,'Registru recepții'!$B$5:$B$504,0)),"PV inexistent în registru. ","")&amp;IF(C488="","Lipsește numele. ","")&amp;IF(D488="","Alege calitatea. ","")))</f>
        <v/>
      </c>
      <c r="G488" s="1" t="str">
        <f>IF(B488="","",B488&amp;"|"&amp;COUNTIF($B$5:B488,B488))</f>
        <v/>
      </c>
    </row>
    <row r="489" spans="2:7" x14ac:dyDescent="0.2">
      <c r="B489" s="9"/>
      <c r="C489" s="10"/>
      <c r="D489" s="10"/>
      <c r="E489" s="10"/>
      <c r="F489" s="11" t="str">
        <f>IF(B489="","",TRIM(IF(ISNA(MATCH(B489,'Registru recepții'!$B$5:$B$504,0)),"PV inexistent în registru. ","")&amp;IF(C489="","Lipsește numele. ","")&amp;IF(D489="","Alege calitatea. ","")))</f>
        <v/>
      </c>
      <c r="G489" s="1" t="str">
        <f>IF(B489="","",B489&amp;"|"&amp;COUNTIF($B$5:B489,B489))</f>
        <v/>
      </c>
    </row>
    <row r="490" spans="2:7" x14ac:dyDescent="0.2">
      <c r="B490" s="9"/>
      <c r="C490" s="10"/>
      <c r="D490" s="10"/>
      <c r="E490" s="10"/>
      <c r="F490" s="11" t="str">
        <f>IF(B490="","",TRIM(IF(ISNA(MATCH(B490,'Registru recepții'!$B$5:$B$504,0)),"PV inexistent în registru. ","")&amp;IF(C490="","Lipsește numele. ","")&amp;IF(D490="","Alege calitatea. ","")))</f>
        <v/>
      </c>
      <c r="G490" s="1" t="str">
        <f>IF(B490="","",B490&amp;"|"&amp;COUNTIF($B$5:B490,B490))</f>
        <v/>
      </c>
    </row>
    <row r="491" spans="2:7" x14ac:dyDescent="0.2">
      <c r="B491" s="9"/>
      <c r="C491" s="10"/>
      <c r="D491" s="10"/>
      <c r="E491" s="10"/>
      <c r="F491" s="11" t="str">
        <f>IF(B491="","",TRIM(IF(ISNA(MATCH(B491,'Registru recepții'!$B$5:$B$504,0)),"PV inexistent în registru. ","")&amp;IF(C491="","Lipsește numele. ","")&amp;IF(D491="","Alege calitatea. ","")))</f>
        <v/>
      </c>
      <c r="G491" s="1" t="str">
        <f>IF(B491="","",B491&amp;"|"&amp;COUNTIF($B$5:B491,B491))</f>
        <v/>
      </c>
    </row>
    <row r="492" spans="2:7" x14ac:dyDescent="0.2">
      <c r="B492" s="9"/>
      <c r="C492" s="10"/>
      <c r="D492" s="10"/>
      <c r="E492" s="10"/>
      <c r="F492" s="11" t="str">
        <f>IF(B492="","",TRIM(IF(ISNA(MATCH(B492,'Registru recepții'!$B$5:$B$504,0)),"PV inexistent în registru. ","")&amp;IF(C492="","Lipsește numele. ","")&amp;IF(D492="","Alege calitatea. ","")))</f>
        <v/>
      </c>
      <c r="G492" s="1" t="str">
        <f>IF(B492="","",B492&amp;"|"&amp;COUNTIF($B$5:B492,B492))</f>
        <v/>
      </c>
    </row>
    <row r="493" spans="2:7" x14ac:dyDescent="0.2">
      <c r="B493" s="9"/>
      <c r="C493" s="10"/>
      <c r="D493" s="10"/>
      <c r="E493" s="10"/>
      <c r="F493" s="11" t="str">
        <f>IF(B493="","",TRIM(IF(ISNA(MATCH(B493,'Registru recepții'!$B$5:$B$504,0)),"PV inexistent în registru. ","")&amp;IF(C493="","Lipsește numele. ","")&amp;IF(D493="","Alege calitatea. ","")))</f>
        <v/>
      </c>
      <c r="G493" s="1" t="str">
        <f>IF(B493="","",B493&amp;"|"&amp;COUNTIF($B$5:B493,B493))</f>
        <v/>
      </c>
    </row>
    <row r="494" spans="2:7" x14ac:dyDescent="0.2">
      <c r="B494" s="9"/>
      <c r="C494" s="10"/>
      <c r="D494" s="10"/>
      <c r="E494" s="10"/>
      <c r="F494" s="11" t="str">
        <f>IF(B494="","",TRIM(IF(ISNA(MATCH(B494,'Registru recepții'!$B$5:$B$504,0)),"PV inexistent în registru. ","")&amp;IF(C494="","Lipsește numele. ","")&amp;IF(D494="","Alege calitatea. ","")))</f>
        <v/>
      </c>
      <c r="G494" s="1" t="str">
        <f>IF(B494="","",B494&amp;"|"&amp;COUNTIF($B$5:B494,B494))</f>
        <v/>
      </c>
    </row>
    <row r="495" spans="2:7" x14ac:dyDescent="0.2">
      <c r="B495" s="9"/>
      <c r="C495" s="10"/>
      <c r="D495" s="10"/>
      <c r="E495" s="10"/>
      <c r="F495" s="11" t="str">
        <f>IF(B495="","",TRIM(IF(ISNA(MATCH(B495,'Registru recepții'!$B$5:$B$504,0)),"PV inexistent în registru. ","")&amp;IF(C495="","Lipsește numele. ","")&amp;IF(D495="","Alege calitatea. ","")))</f>
        <v/>
      </c>
      <c r="G495" s="1" t="str">
        <f>IF(B495="","",B495&amp;"|"&amp;COUNTIF($B$5:B495,B495))</f>
        <v/>
      </c>
    </row>
    <row r="496" spans="2:7" x14ac:dyDescent="0.2">
      <c r="B496" s="9"/>
      <c r="C496" s="10"/>
      <c r="D496" s="10"/>
      <c r="E496" s="10"/>
      <c r="F496" s="11" t="str">
        <f>IF(B496="","",TRIM(IF(ISNA(MATCH(B496,'Registru recepții'!$B$5:$B$504,0)),"PV inexistent în registru. ","")&amp;IF(C496="","Lipsește numele. ","")&amp;IF(D496="","Alege calitatea. ","")))</f>
        <v/>
      </c>
      <c r="G496" s="1" t="str">
        <f>IF(B496="","",B496&amp;"|"&amp;COUNTIF($B$5:B496,B496))</f>
        <v/>
      </c>
    </row>
    <row r="497" spans="2:7" x14ac:dyDescent="0.2">
      <c r="B497" s="9"/>
      <c r="C497" s="10"/>
      <c r="D497" s="10"/>
      <c r="E497" s="10"/>
      <c r="F497" s="11" t="str">
        <f>IF(B497="","",TRIM(IF(ISNA(MATCH(B497,'Registru recepții'!$B$5:$B$504,0)),"PV inexistent în registru. ","")&amp;IF(C497="","Lipsește numele. ","")&amp;IF(D497="","Alege calitatea. ","")))</f>
        <v/>
      </c>
      <c r="G497" s="1" t="str">
        <f>IF(B497="","",B497&amp;"|"&amp;COUNTIF($B$5:B497,B497))</f>
        <v/>
      </c>
    </row>
    <row r="498" spans="2:7" x14ac:dyDescent="0.2">
      <c r="B498" s="9"/>
      <c r="C498" s="10"/>
      <c r="D498" s="10"/>
      <c r="E498" s="10"/>
      <c r="F498" s="11" t="str">
        <f>IF(B498="","",TRIM(IF(ISNA(MATCH(B498,'Registru recepții'!$B$5:$B$504,0)),"PV inexistent în registru. ","")&amp;IF(C498="","Lipsește numele. ","")&amp;IF(D498="","Alege calitatea. ","")))</f>
        <v/>
      </c>
      <c r="G498" s="1" t="str">
        <f>IF(B498="","",B498&amp;"|"&amp;COUNTIF($B$5:B498,B498))</f>
        <v/>
      </c>
    </row>
    <row r="499" spans="2:7" x14ac:dyDescent="0.2">
      <c r="B499" s="9"/>
      <c r="C499" s="10"/>
      <c r="D499" s="10"/>
      <c r="E499" s="10"/>
      <c r="F499" s="11" t="str">
        <f>IF(B499="","",TRIM(IF(ISNA(MATCH(B499,'Registru recepții'!$B$5:$B$504,0)),"PV inexistent în registru. ","")&amp;IF(C499="","Lipsește numele. ","")&amp;IF(D499="","Alege calitatea. ","")))</f>
        <v/>
      </c>
      <c r="G499" s="1" t="str">
        <f>IF(B499="","",B499&amp;"|"&amp;COUNTIF($B$5:B499,B499))</f>
        <v/>
      </c>
    </row>
    <row r="500" spans="2:7" x14ac:dyDescent="0.2">
      <c r="B500" s="9"/>
      <c r="C500" s="10"/>
      <c r="D500" s="10"/>
      <c r="E500" s="10"/>
      <c r="F500" s="11" t="str">
        <f>IF(B500="","",TRIM(IF(ISNA(MATCH(B500,'Registru recepții'!$B$5:$B$504,0)),"PV inexistent în registru. ","")&amp;IF(C500="","Lipsește numele. ","")&amp;IF(D500="","Alege calitatea. ","")))</f>
        <v/>
      </c>
      <c r="G500" s="1" t="str">
        <f>IF(B500="","",B500&amp;"|"&amp;COUNTIF($B$5:B500,B500))</f>
        <v/>
      </c>
    </row>
    <row r="501" spans="2:7" x14ac:dyDescent="0.2">
      <c r="B501" s="9"/>
      <c r="C501" s="10"/>
      <c r="D501" s="10"/>
      <c r="E501" s="10"/>
      <c r="F501" s="11" t="str">
        <f>IF(B501="","",TRIM(IF(ISNA(MATCH(B501,'Registru recepții'!$B$5:$B$504,0)),"PV inexistent în registru. ","")&amp;IF(C501="","Lipsește numele. ","")&amp;IF(D501="","Alege calitatea. ","")))</f>
        <v/>
      </c>
      <c r="G501" s="1" t="str">
        <f>IF(B501="","",B501&amp;"|"&amp;COUNTIF($B$5:B501,B501))</f>
        <v/>
      </c>
    </row>
    <row r="502" spans="2:7" x14ac:dyDescent="0.2">
      <c r="B502" s="9"/>
      <c r="C502" s="10"/>
      <c r="D502" s="10"/>
      <c r="E502" s="10"/>
      <c r="F502" s="11" t="str">
        <f>IF(B502="","",TRIM(IF(ISNA(MATCH(B502,'Registru recepții'!$B$5:$B$504,0)),"PV inexistent în registru. ","")&amp;IF(C502="","Lipsește numele. ","")&amp;IF(D502="","Alege calitatea. ","")))</f>
        <v/>
      </c>
      <c r="G502" s="1" t="str">
        <f>IF(B502="","",B502&amp;"|"&amp;COUNTIF($B$5:B502,B502))</f>
        <v/>
      </c>
    </row>
    <row r="503" spans="2:7" x14ac:dyDescent="0.2">
      <c r="B503" s="9"/>
      <c r="C503" s="10"/>
      <c r="D503" s="10"/>
      <c r="E503" s="10"/>
      <c r="F503" s="11" t="str">
        <f>IF(B503="","",TRIM(IF(ISNA(MATCH(B503,'Registru recepții'!$B$5:$B$504,0)),"PV inexistent în registru. ","")&amp;IF(C503="","Lipsește numele. ","")&amp;IF(D503="","Alege calitatea. ","")))</f>
        <v/>
      </c>
      <c r="G503" s="1" t="str">
        <f>IF(B503="","",B503&amp;"|"&amp;COUNTIF($B$5:B503,B503))</f>
        <v/>
      </c>
    </row>
    <row r="504" spans="2:7" x14ac:dyDescent="0.2">
      <c r="B504" s="9"/>
      <c r="C504" s="10"/>
      <c r="D504" s="10"/>
      <c r="E504" s="10"/>
      <c r="F504" s="11" t="str">
        <f>IF(B504="","",TRIM(IF(ISNA(MATCH(B504,'Registru recepții'!$B$5:$B$504,0)),"PV inexistent în registru. ","")&amp;IF(C504="","Lipsește numele. ","")&amp;IF(D504="","Alege calitatea. ","")))</f>
        <v/>
      </c>
      <c r="G504" s="1" t="str">
        <f>IF(B504="","",B504&amp;"|"&amp;COUNTIF($B$5:B504,B504))</f>
        <v/>
      </c>
    </row>
    <row r="505" spans="2:7" x14ac:dyDescent="0.2">
      <c r="B505" s="9"/>
      <c r="C505" s="10"/>
      <c r="D505" s="10"/>
      <c r="E505" s="10"/>
      <c r="F505" s="11" t="str">
        <f>IF(B505="","",TRIM(IF(ISNA(MATCH(B505,'Registru recepții'!$B$5:$B$504,0)),"PV inexistent în registru. ","")&amp;IF(C505="","Lipsește numele. ","")&amp;IF(D505="","Alege calitatea. ","")))</f>
        <v/>
      </c>
      <c r="G505" s="1" t="str">
        <f>IF(B505="","",B505&amp;"|"&amp;COUNTIF($B$5:B505,B505))</f>
        <v/>
      </c>
    </row>
    <row r="506" spans="2:7" x14ac:dyDescent="0.2">
      <c r="B506" s="9"/>
      <c r="C506" s="10"/>
      <c r="D506" s="10"/>
      <c r="E506" s="10"/>
      <c r="F506" s="11" t="str">
        <f>IF(B506="","",TRIM(IF(ISNA(MATCH(B506,'Registru recepții'!$B$5:$B$504,0)),"PV inexistent în registru. ","")&amp;IF(C506="","Lipsește numele. ","")&amp;IF(D506="","Alege calitatea. ","")))</f>
        <v/>
      </c>
      <c r="G506" s="1" t="str">
        <f>IF(B506="","",B506&amp;"|"&amp;COUNTIF($B$5:B506,B506))</f>
        <v/>
      </c>
    </row>
    <row r="507" spans="2:7" x14ac:dyDescent="0.2">
      <c r="B507" s="9"/>
      <c r="C507" s="10"/>
      <c r="D507" s="10"/>
      <c r="E507" s="10"/>
      <c r="F507" s="11" t="str">
        <f>IF(B507="","",TRIM(IF(ISNA(MATCH(B507,'Registru recepții'!$B$5:$B$504,0)),"PV inexistent în registru. ","")&amp;IF(C507="","Lipsește numele. ","")&amp;IF(D507="","Alege calitatea. ","")))</f>
        <v/>
      </c>
      <c r="G507" s="1" t="str">
        <f>IF(B507="","",B507&amp;"|"&amp;COUNTIF($B$5:B507,B507))</f>
        <v/>
      </c>
    </row>
    <row r="508" spans="2:7" x14ac:dyDescent="0.2">
      <c r="B508" s="9"/>
      <c r="C508" s="10"/>
      <c r="D508" s="10"/>
      <c r="E508" s="10"/>
      <c r="F508" s="11" t="str">
        <f>IF(B508="","",TRIM(IF(ISNA(MATCH(B508,'Registru recepții'!$B$5:$B$504,0)),"PV inexistent în registru. ","")&amp;IF(C508="","Lipsește numele. ","")&amp;IF(D508="","Alege calitatea. ","")))</f>
        <v/>
      </c>
      <c r="G508" s="1" t="str">
        <f>IF(B508="","",B508&amp;"|"&amp;COUNTIF($B$5:B508,B508))</f>
        <v/>
      </c>
    </row>
    <row r="509" spans="2:7" x14ac:dyDescent="0.2">
      <c r="B509" s="9"/>
      <c r="C509" s="10"/>
      <c r="D509" s="10"/>
      <c r="E509" s="10"/>
      <c r="F509" s="11" t="str">
        <f>IF(B509="","",TRIM(IF(ISNA(MATCH(B509,'Registru recepții'!$B$5:$B$504,0)),"PV inexistent în registru. ","")&amp;IF(C509="","Lipsește numele. ","")&amp;IF(D509="","Alege calitatea. ","")))</f>
        <v/>
      </c>
      <c r="G509" s="1" t="str">
        <f>IF(B509="","",B509&amp;"|"&amp;COUNTIF($B$5:B509,B509))</f>
        <v/>
      </c>
    </row>
    <row r="510" spans="2:7" x14ac:dyDescent="0.2">
      <c r="B510" s="9"/>
      <c r="C510" s="10"/>
      <c r="D510" s="10"/>
      <c r="E510" s="10"/>
      <c r="F510" s="11" t="str">
        <f>IF(B510="","",TRIM(IF(ISNA(MATCH(B510,'Registru recepții'!$B$5:$B$504,0)),"PV inexistent în registru. ","")&amp;IF(C510="","Lipsește numele. ","")&amp;IF(D510="","Alege calitatea. ","")))</f>
        <v/>
      </c>
      <c r="G510" s="1" t="str">
        <f>IF(B510="","",B510&amp;"|"&amp;COUNTIF($B$5:B510,B510))</f>
        <v/>
      </c>
    </row>
    <row r="511" spans="2:7" x14ac:dyDescent="0.2">
      <c r="B511" s="9"/>
      <c r="C511" s="10"/>
      <c r="D511" s="10"/>
      <c r="E511" s="10"/>
      <c r="F511" s="11" t="str">
        <f>IF(B511="","",TRIM(IF(ISNA(MATCH(B511,'Registru recepții'!$B$5:$B$504,0)),"PV inexistent în registru. ","")&amp;IF(C511="","Lipsește numele. ","")&amp;IF(D511="","Alege calitatea. ","")))</f>
        <v/>
      </c>
      <c r="G511" s="1" t="str">
        <f>IF(B511="","",B511&amp;"|"&amp;COUNTIF($B$5:B511,B511))</f>
        <v/>
      </c>
    </row>
    <row r="512" spans="2:7" x14ac:dyDescent="0.2">
      <c r="B512" s="9"/>
      <c r="C512" s="10"/>
      <c r="D512" s="10"/>
      <c r="E512" s="10"/>
      <c r="F512" s="11" t="str">
        <f>IF(B512="","",TRIM(IF(ISNA(MATCH(B512,'Registru recepții'!$B$5:$B$504,0)),"PV inexistent în registru. ","")&amp;IF(C512="","Lipsește numele. ","")&amp;IF(D512="","Alege calitatea. ","")))</f>
        <v/>
      </c>
      <c r="G512" s="1" t="str">
        <f>IF(B512="","",B512&amp;"|"&amp;COUNTIF($B$5:B512,B512))</f>
        <v/>
      </c>
    </row>
    <row r="513" spans="2:7" x14ac:dyDescent="0.2">
      <c r="B513" s="9"/>
      <c r="C513" s="10"/>
      <c r="D513" s="10"/>
      <c r="E513" s="10"/>
      <c r="F513" s="11" t="str">
        <f>IF(B513="","",TRIM(IF(ISNA(MATCH(B513,'Registru recepții'!$B$5:$B$504,0)),"PV inexistent în registru. ","")&amp;IF(C513="","Lipsește numele. ","")&amp;IF(D513="","Alege calitatea. ","")))</f>
        <v/>
      </c>
      <c r="G513" s="1" t="str">
        <f>IF(B513="","",B513&amp;"|"&amp;COUNTIF($B$5:B513,B513))</f>
        <v/>
      </c>
    </row>
    <row r="514" spans="2:7" x14ac:dyDescent="0.2">
      <c r="B514" s="9"/>
      <c r="C514" s="10"/>
      <c r="D514" s="10"/>
      <c r="E514" s="10"/>
      <c r="F514" s="11" t="str">
        <f>IF(B514="","",TRIM(IF(ISNA(MATCH(B514,'Registru recepții'!$B$5:$B$504,0)),"PV inexistent în registru. ","")&amp;IF(C514="","Lipsește numele. ","")&amp;IF(D514="","Alege calitatea. ","")))</f>
        <v/>
      </c>
      <c r="G514" s="1" t="str">
        <f>IF(B514="","",B514&amp;"|"&amp;COUNTIF($B$5:B514,B514))</f>
        <v/>
      </c>
    </row>
    <row r="515" spans="2:7" x14ac:dyDescent="0.2">
      <c r="B515" s="9"/>
      <c r="C515" s="10"/>
      <c r="D515" s="10"/>
      <c r="E515" s="10"/>
      <c r="F515" s="11" t="str">
        <f>IF(B515="","",TRIM(IF(ISNA(MATCH(B515,'Registru recepții'!$B$5:$B$504,0)),"PV inexistent în registru. ","")&amp;IF(C515="","Lipsește numele. ","")&amp;IF(D515="","Alege calitatea. ","")))</f>
        <v/>
      </c>
      <c r="G515" s="1" t="str">
        <f>IF(B515="","",B515&amp;"|"&amp;COUNTIF($B$5:B515,B515))</f>
        <v/>
      </c>
    </row>
    <row r="516" spans="2:7" x14ac:dyDescent="0.2">
      <c r="B516" s="9"/>
      <c r="C516" s="10"/>
      <c r="D516" s="10"/>
      <c r="E516" s="10"/>
      <c r="F516" s="11" t="str">
        <f>IF(B516="","",TRIM(IF(ISNA(MATCH(B516,'Registru recepții'!$B$5:$B$504,0)),"PV inexistent în registru. ","")&amp;IF(C516="","Lipsește numele. ","")&amp;IF(D516="","Alege calitatea. ","")))</f>
        <v/>
      </c>
      <c r="G516" s="1" t="str">
        <f>IF(B516="","",B516&amp;"|"&amp;COUNTIF($B$5:B516,B516))</f>
        <v/>
      </c>
    </row>
    <row r="517" spans="2:7" x14ac:dyDescent="0.2">
      <c r="B517" s="9"/>
      <c r="C517" s="10"/>
      <c r="D517" s="10"/>
      <c r="E517" s="10"/>
      <c r="F517" s="11" t="str">
        <f>IF(B517="","",TRIM(IF(ISNA(MATCH(B517,'Registru recepții'!$B$5:$B$504,0)),"PV inexistent în registru. ","")&amp;IF(C517="","Lipsește numele. ","")&amp;IF(D517="","Alege calitatea. ","")))</f>
        <v/>
      </c>
      <c r="G517" s="1" t="str">
        <f>IF(B517="","",B517&amp;"|"&amp;COUNTIF($B$5:B517,B517))</f>
        <v/>
      </c>
    </row>
    <row r="518" spans="2:7" x14ac:dyDescent="0.2">
      <c r="B518" s="9"/>
      <c r="C518" s="10"/>
      <c r="D518" s="10"/>
      <c r="E518" s="10"/>
      <c r="F518" s="11" t="str">
        <f>IF(B518="","",TRIM(IF(ISNA(MATCH(B518,'Registru recepții'!$B$5:$B$504,0)),"PV inexistent în registru. ","")&amp;IF(C518="","Lipsește numele. ","")&amp;IF(D518="","Alege calitatea. ","")))</f>
        <v/>
      </c>
      <c r="G518" s="1" t="str">
        <f>IF(B518="","",B518&amp;"|"&amp;COUNTIF($B$5:B518,B518))</f>
        <v/>
      </c>
    </row>
    <row r="519" spans="2:7" x14ac:dyDescent="0.2">
      <c r="B519" s="9"/>
      <c r="C519" s="10"/>
      <c r="D519" s="10"/>
      <c r="E519" s="10"/>
      <c r="F519" s="11" t="str">
        <f>IF(B519="","",TRIM(IF(ISNA(MATCH(B519,'Registru recepții'!$B$5:$B$504,0)),"PV inexistent în registru. ","")&amp;IF(C519="","Lipsește numele. ","")&amp;IF(D519="","Alege calitatea. ","")))</f>
        <v/>
      </c>
      <c r="G519" s="1" t="str">
        <f>IF(B519="","",B519&amp;"|"&amp;COUNTIF($B$5:B519,B519))</f>
        <v/>
      </c>
    </row>
    <row r="520" spans="2:7" x14ac:dyDescent="0.2">
      <c r="B520" s="9"/>
      <c r="C520" s="10"/>
      <c r="D520" s="10"/>
      <c r="E520" s="10"/>
      <c r="F520" s="11" t="str">
        <f>IF(B520="","",TRIM(IF(ISNA(MATCH(B520,'Registru recepții'!$B$5:$B$504,0)),"PV inexistent în registru. ","")&amp;IF(C520="","Lipsește numele. ","")&amp;IF(D520="","Alege calitatea. ","")))</f>
        <v/>
      </c>
      <c r="G520" s="1" t="str">
        <f>IF(B520="","",B520&amp;"|"&amp;COUNTIF($B$5:B520,B520))</f>
        <v/>
      </c>
    </row>
    <row r="521" spans="2:7" x14ac:dyDescent="0.2">
      <c r="B521" s="9"/>
      <c r="C521" s="10"/>
      <c r="D521" s="10"/>
      <c r="E521" s="10"/>
      <c r="F521" s="11" t="str">
        <f>IF(B521="","",TRIM(IF(ISNA(MATCH(B521,'Registru recepții'!$B$5:$B$504,0)),"PV inexistent în registru. ","")&amp;IF(C521="","Lipsește numele. ","")&amp;IF(D521="","Alege calitatea. ","")))</f>
        <v/>
      </c>
      <c r="G521" s="1" t="str">
        <f>IF(B521="","",B521&amp;"|"&amp;COUNTIF($B$5:B521,B521))</f>
        <v/>
      </c>
    </row>
    <row r="522" spans="2:7" x14ac:dyDescent="0.2">
      <c r="B522" s="9"/>
      <c r="C522" s="10"/>
      <c r="D522" s="10"/>
      <c r="E522" s="10"/>
      <c r="F522" s="11" t="str">
        <f>IF(B522="","",TRIM(IF(ISNA(MATCH(B522,'Registru recepții'!$B$5:$B$504,0)),"PV inexistent în registru. ","")&amp;IF(C522="","Lipsește numele. ","")&amp;IF(D522="","Alege calitatea. ","")))</f>
        <v/>
      </c>
      <c r="G522" s="1" t="str">
        <f>IF(B522="","",B522&amp;"|"&amp;COUNTIF($B$5:B522,B522))</f>
        <v/>
      </c>
    </row>
    <row r="523" spans="2:7" x14ac:dyDescent="0.2">
      <c r="B523" s="9"/>
      <c r="C523" s="10"/>
      <c r="D523" s="10"/>
      <c r="E523" s="10"/>
      <c r="F523" s="11" t="str">
        <f>IF(B523="","",TRIM(IF(ISNA(MATCH(B523,'Registru recepții'!$B$5:$B$504,0)),"PV inexistent în registru. ","")&amp;IF(C523="","Lipsește numele. ","")&amp;IF(D523="","Alege calitatea. ","")))</f>
        <v/>
      </c>
      <c r="G523" s="1" t="str">
        <f>IF(B523="","",B523&amp;"|"&amp;COUNTIF($B$5:B523,B523))</f>
        <v/>
      </c>
    </row>
    <row r="524" spans="2:7" x14ac:dyDescent="0.2">
      <c r="B524" s="9"/>
      <c r="C524" s="10"/>
      <c r="D524" s="10"/>
      <c r="E524" s="10"/>
      <c r="F524" s="11" t="str">
        <f>IF(B524="","",TRIM(IF(ISNA(MATCH(B524,'Registru recepții'!$B$5:$B$504,0)),"PV inexistent în registru. ","")&amp;IF(C524="","Lipsește numele. ","")&amp;IF(D524="","Alege calitatea. ","")))</f>
        <v/>
      </c>
      <c r="G524" s="1" t="str">
        <f>IF(B524="","",B524&amp;"|"&amp;COUNTIF($B$5:B524,B524))</f>
        <v/>
      </c>
    </row>
    <row r="525" spans="2:7" x14ac:dyDescent="0.2">
      <c r="B525" s="9"/>
      <c r="C525" s="10"/>
      <c r="D525" s="10"/>
      <c r="E525" s="10"/>
      <c r="F525" s="11" t="str">
        <f>IF(B525="","",TRIM(IF(ISNA(MATCH(B525,'Registru recepții'!$B$5:$B$504,0)),"PV inexistent în registru. ","")&amp;IF(C525="","Lipsește numele. ","")&amp;IF(D525="","Alege calitatea. ","")))</f>
        <v/>
      </c>
      <c r="G525" s="1" t="str">
        <f>IF(B525="","",B525&amp;"|"&amp;COUNTIF($B$5:B525,B525))</f>
        <v/>
      </c>
    </row>
    <row r="526" spans="2:7" x14ac:dyDescent="0.2">
      <c r="B526" s="9"/>
      <c r="C526" s="10"/>
      <c r="D526" s="10"/>
      <c r="E526" s="10"/>
      <c r="F526" s="11" t="str">
        <f>IF(B526="","",TRIM(IF(ISNA(MATCH(B526,'Registru recepții'!$B$5:$B$504,0)),"PV inexistent în registru. ","")&amp;IF(C526="","Lipsește numele. ","")&amp;IF(D526="","Alege calitatea. ","")))</f>
        <v/>
      </c>
      <c r="G526" s="1" t="str">
        <f>IF(B526="","",B526&amp;"|"&amp;COUNTIF($B$5:B526,B526))</f>
        <v/>
      </c>
    </row>
    <row r="527" spans="2:7" x14ac:dyDescent="0.2">
      <c r="B527" s="9"/>
      <c r="C527" s="10"/>
      <c r="D527" s="10"/>
      <c r="E527" s="10"/>
      <c r="F527" s="11" t="str">
        <f>IF(B527="","",TRIM(IF(ISNA(MATCH(B527,'Registru recepții'!$B$5:$B$504,0)),"PV inexistent în registru. ","")&amp;IF(C527="","Lipsește numele. ","")&amp;IF(D527="","Alege calitatea. ","")))</f>
        <v/>
      </c>
      <c r="G527" s="1" t="str">
        <f>IF(B527="","",B527&amp;"|"&amp;COUNTIF($B$5:B527,B527))</f>
        <v/>
      </c>
    </row>
    <row r="528" spans="2:7" x14ac:dyDescent="0.2">
      <c r="B528" s="9"/>
      <c r="C528" s="10"/>
      <c r="D528" s="10"/>
      <c r="E528" s="10"/>
      <c r="F528" s="11" t="str">
        <f>IF(B528="","",TRIM(IF(ISNA(MATCH(B528,'Registru recepții'!$B$5:$B$504,0)),"PV inexistent în registru. ","")&amp;IF(C528="","Lipsește numele. ","")&amp;IF(D528="","Alege calitatea. ","")))</f>
        <v/>
      </c>
      <c r="G528" s="1" t="str">
        <f>IF(B528="","",B528&amp;"|"&amp;COUNTIF($B$5:B528,B528))</f>
        <v/>
      </c>
    </row>
    <row r="529" spans="2:7" x14ac:dyDescent="0.2">
      <c r="B529" s="9"/>
      <c r="C529" s="10"/>
      <c r="D529" s="10"/>
      <c r="E529" s="10"/>
      <c r="F529" s="11" t="str">
        <f>IF(B529="","",TRIM(IF(ISNA(MATCH(B529,'Registru recepții'!$B$5:$B$504,0)),"PV inexistent în registru. ","")&amp;IF(C529="","Lipsește numele. ","")&amp;IF(D529="","Alege calitatea. ","")))</f>
        <v/>
      </c>
      <c r="G529" s="1" t="str">
        <f>IF(B529="","",B529&amp;"|"&amp;COUNTIF($B$5:B529,B529))</f>
        <v/>
      </c>
    </row>
    <row r="530" spans="2:7" x14ac:dyDescent="0.2">
      <c r="B530" s="9"/>
      <c r="C530" s="10"/>
      <c r="D530" s="10"/>
      <c r="E530" s="10"/>
      <c r="F530" s="11" t="str">
        <f>IF(B530="","",TRIM(IF(ISNA(MATCH(B530,'Registru recepții'!$B$5:$B$504,0)),"PV inexistent în registru. ","")&amp;IF(C530="","Lipsește numele. ","")&amp;IF(D530="","Alege calitatea. ","")))</f>
        <v/>
      </c>
      <c r="G530" s="1" t="str">
        <f>IF(B530="","",B530&amp;"|"&amp;COUNTIF($B$5:B530,B530))</f>
        <v/>
      </c>
    </row>
    <row r="531" spans="2:7" x14ac:dyDescent="0.2">
      <c r="B531" s="9"/>
      <c r="C531" s="10"/>
      <c r="D531" s="10"/>
      <c r="E531" s="10"/>
      <c r="F531" s="11" t="str">
        <f>IF(B531="","",TRIM(IF(ISNA(MATCH(B531,'Registru recepții'!$B$5:$B$504,0)),"PV inexistent în registru. ","")&amp;IF(C531="","Lipsește numele. ","")&amp;IF(D531="","Alege calitatea. ","")))</f>
        <v/>
      </c>
      <c r="G531" s="1" t="str">
        <f>IF(B531="","",B531&amp;"|"&amp;COUNTIF($B$5:B531,B531))</f>
        <v/>
      </c>
    </row>
    <row r="532" spans="2:7" x14ac:dyDescent="0.2">
      <c r="B532" s="9"/>
      <c r="C532" s="10"/>
      <c r="D532" s="10"/>
      <c r="E532" s="10"/>
      <c r="F532" s="11" t="str">
        <f>IF(B532="","",TRIM(IF(ISNA(MATCH(B532,'Registru recepții'!$B$5:$B$504,0)),"PV inexistent în registru. ","")&amp;IF(C532="","Lipsește numele. ","")&amp;IF(D532="","Alege calitatea. ","")))</f>
        <v/>
      </c>
      <c r="G532" s="1" t="str">
        <f>IF(B532="","",B532&amp;"|"&amp;COUNTIF($B$5:B532,B532))</f>
        <v/>
      </c>
    </row>
    <row r="533" spans="2:7" x14ac:dyDescent="0.2">
      <c r="B533" s="9"/>
      <c r="C533" s="10"/>
      <c r="D533" s="10"/>
      <c r="E533" s="10"/>
      <c r="F533" s="11" t="str">
        <f>IF(B533="","",TRIM(IF(ISNA(MATCH(B533,'Registru recepții'!$B$5:$B$504,0)),"PV inexistent în registru. ","")&amp;IF(C533="","Lipsește numele. ","")&amp;IF(D533="","Alege calitatea. ","")))</f>
        <v/>
      </c>
      <c r="G533" s="1" t="str">
        <f>IF(B533="","",B533&amp;"|"&amp;COUNTIF($B$5:B533,B533))</f>
        <v/>
      </c>
    </row>
    <row r="534" spans="2:7" x14ac:dyDescent="0.2">
      <c r="B534" s="9"/>
      <c r="C534" s="10"/>
      <c r="D534" s="10"/>
      <c r="E534" s="10"/>
      <c r="F534" s="11" t="str">
        <f>IF(B534="","",TRIM(IF(ISNA(MATCH(B534,'Registru recepții'!$B$5:$B$504,0)),"PV inexistent în registru. ","")&amp;IF(C534="","Lipsește numele. ","")&amp;IF(D534="","Alege calitatea. ","")))</f>
        <v/>
      </c>
      <c r="G534" s="1" t="str">
        <f>IF(B534="","",B534&amp;"|"&amp;COUNTIF($B$5:B534,B534))</f>
        <v/>
      </c>
    </row>
    <row r="535" spans="2:7" x14ac:dyDescent="0.2">
      <c r="B535" s="9"/>
      <c r="C535" s="10"/>
      <c r="D535" s="10"/>
      <c r="E535" s="10"/>
      <c r="F535" s="11" t="str">
        <f>IF(B535="","",TRIM(IF(ISNA(MATCH(B535,'Registru recepții'!$B$5:$B$504,0)),"PV inexistent în registru. ","")&amp;IF(C535="","Lipsește numele. ","")&amp;IF(D535="","Alege calitatea. ","")))</f>
        <v/>
      </c>
      <c r="G535" s="1" t="str">
        <f>IF(B535="","",B535&amp;"|"&amp;COUNTIF($B$5:B535,B535))</f>
        <v/>
      </c>
    </row>
    <row r="536" spans="2:7" x14ac:dyDescent="0.2">
      <c r="B536" s="9"/>
      <c r="C536" s="10"/>
      <c r="D536" s="10"/>
      <c r="E536" s="10"/>
      <c r="F536" s="11" t="str">
        <f>IF(B536="","",TRIM(IF(ISNA(MATCH(B536,'Registru recepții'!$B$5:$B$504,0)),"PV inexistent în registru. ","")&amp;IF(C536="","Lipsește numele. ","")&amp;IF(D536="","Alege calitatea. ","")))</f>
        <v/>
      </c>
      <c r="G536" s="1" t="str">
        <f>IF(B536="","",B536&amp;"|"&amp;COUNTIF($B$5:B536,B536))</f>
        <v/>
      </c>
    </row>
    <row r="537" spans="2:7" x14ac:dyDescent="0.2">
      <c r="B537" s="9"/>
      <c r="C537" s="10"/>
      <c r="D537" s="10"/>
      <c r="E537" s="10"/>
      <c r="F537" s="11" t="str">
        <f>IF(B537="","",TRIM(IF(ISNA(MATCH(B537,'Registru recepții'!$B$5:$B$504,0)),"PV inexistent în registru. ","")&amp;IF(C537="","Lipsește numele. ","")&amp;IF(D537="","Alege calitatea. ","")))</f>
        <v/>
      </c>
      <c r="G537" s="1" t="str">
        <f>IF(B537="","",B537&amp;"|"&amp;COUNTIF($B$5:B537,B537))</f>
        <v/>
      </c>
    </row>
    <row r="538" spans="2:7" x14ac:dyDescent="0.2">
      <c r="B538" s="9"/>
      <c r="C538" s="10"/>
      <c r="D538" s="10"/>
      <c r="E538" s="10"/>
      <c r="F538" s="11" t="str">
        <f>IF(B538="","",TRIM(IF(ISNA(MATCH(B538,'Registru recepții'!$B$5:$B$504,0)),"PV inexistent în registru. ","")&amp;IF(C538="","Lipsește numele. ","")&amp;IF(D538="","Alege calitatea. ","")))</f>
        <v/>
      </c>
      <c r="G538" s="1" t="str">
        <f>IF(B538="","",B538&amp;"|"&amp;COUNTIF($B$5:B538,B538))</f>
        <v/>
      </c>
    </row>
    <row r="539" spans="2:7" x14ac:dyDescent="0.2">
      <c r="B539" s="9"/>
      <c r="C539" s="10"/>
      <c r="D539" s="10"/>
      <c r="E539" s="10"/>
      <c r="F539" s="11" t="str">
        <f>IF(B539="","",TRIM(IF(ISNA(MATCH(B539,'Registru recepții'!$B$5:$B$504,0)),"PV inexistent în registru. ","")&amp;IF(C539="","Lipsește numele. ","")&amp;IF(D539="","Alege calitatea. ","")))</f>
        <v/>
      </c>
      <c r="G539" s="1" t="str">
        <f>IF(B539="","",B539&amp;"|"&amp;COUNTIF($B$5:B539,B539))</f>
        <v/>
      </c>
    </row>
    <row r="540" spans="2:7" x14ac:dyDescent="0.2">
      <c r="B540" s="9"/>
      <c r="C540" s="10"/>
      <c r="D540" s="10"/>
      <c r="E540" s="10"/>
      <c r="F540" s="11" t="str">
        <f>IF(B540="","",TRIM(IF(ISNA(MATCH(B540,'Registru recepții'!$B$5:$B$504,0)),"PV inexistent în registru. ","")&amp;IF(C540="","Lipsește numele. ","")&amp;IF(D540="","Alege calitatea. ","")))</f>
        <v/>
      </c>
      <c r="G540" s="1" t="str">
        <f>IF(B540="","",B540&amp;"|"&amp;COUNTIF($B$5:B540,B540))</f>
        <v/>
      </c>
    </row>
    <row r="541" spans="2:7" x14ac:dyDescent="0.2">
      <c r="B541" s="9"/>
      <c r="C541" s="10"/>
      <c r="D541" s="10"/>
      <c r="E541" s="10"/>
      <c r="F541" s="11" t="str">
        <f>IF(B541="","",TRIM(IF(ISNA(MATCH(B541,'Registru recepții'!$B$5:$B$504,0)),"PV inexistent în registru. ","")&amp;IF(C541="","Lipsește numele. ","")&amp;IF(D541="","Alege calitatea. ","")))</f>
        <v/>
      </c>
      <c r="G541" s="1" t="str">
        <f>IF(B541="","",B541&amp;"|"&amp;COUNTIF($B$5:B541,B541))</f>
        <v/>
      </c>
    </row>
    <row r="542" spans="2:7" x14ac:dyDescent="0.2">
      <c r="B542" s="9"/>
      <c r="C542" s="10"/>
      <c r="D542" s="10"/>
      <c r="E542" s="10"/>
      <c r="F542" s="11" t="str">
        <f>IF(B542="","",TRIM(IF(ISNA(MATCH(B542,'Registru recepții'!$B$5:$B$504,0)),"PV inexistent în registru. ","")&amp;IF(C542="","Lipsește numele. ","")&amp;IF(D542="","Alege calitatea. ","")))</f>
        <v/>
      </c>
      <c r="G542" s="1" t="str">
        <f>IF(B542="","",B542&amp;"|"&amp;COUNTIF($B$5:B542,B542))</f>
        <v/>
      </c>
    </row>
    <row r="543" spans="2:7" x14ac:dyDescent="0.2">
      <c r="B543" s="9"/>
      <c r="C543" s="10"/>
      <c r="D543" s="10"/>
      <c r="E543" s="10"/>
      <c r="F543" s="11" t="str">
        <f>IF(B543="","",TRIM(IF(ISNA(MATCH(B543,'Registru recepții'!$B$5:$B$504,0)),"PV inexistent în registru. ","")&amp;IF(C543="","Lipsește numele. ","")&amp;IF(D543="","Alege calitatea. ","")))</f>
        <v/>
      </c>
      <c r="G543" s="1" t="str">
        <f>IF(B543="","",B543&amp;"|"&amp;COUNTIF($B$5:B543,B543))</f>
        <v/>
      </c>
    </row>
    <row r="544" spans="2:7" x14ac:dyDescent="0.2">
      <c r="B544" s="9"/>
      <c r="C544" s="10"/>
      <c r="D544" s="10"/>
      <c r="E544" s="10"/>
      <c r="F544" s="11" t="str">
        <f>IF(B544="","",TRIM(IF(ISNA(MATCH(B544,'Registru recepții'!$B$5:$B$504,0)),"PV inexistent în registru. ","")&amp;IF(C544="","Lipsește numele. ","")&amp;IF(D544="","Alege calitatea. ","")))</f>
        <v/>
      </c>
      <c r="G544" s="1" t="str">
        <f>IF(B544="","",B544&amp;"|"&amp;COUNTIF($B$5:B544,B544))</f>
        <v/>
      </c>
    </row>
    <row r="545" spans="2:7" x14ac:dyDescent="0.2">
      <c r="B545" s="9"/>
      <c r="C545" s="10"/>
      <c r="D545" s="10"/>
      <c r="E545" s="10"/>
      <c r="F545" s="11" t="str">
        <f>IF(B545="","",TRIM(IF(ISNA(MATCH(B545,'Registru recepții'!$B$5:$B$504,0)),"PV inexistent în registru. ","")&amp;IF(C545="","Lipsește numele. ","")&amp;IF(D545="","Alege calitatea. ","")))</f>
        <v/>
      </c>
      <c r="G545" s="1" t="str">
        <f>IF(B545="","",B545&amp;"|"&amp;COUNTIF($B$5:B545,B545))</f>
        <v/>
      </c>
    </row>
    <row r="546" spans="2:7" x14ac:dyDescent="0.2">
      <c r="B546" s="9"/>
      <c r="C546" s="10"/>
      <c r="D546" s="10"/>
      <c r="E546" s="10"/>
      <c r="F546" s="11" t="str">
        <f>IF(B546="","",TRIM(IF(ISNA(MATCH(B546,'Registru recepții'!$B$5:$B$504,0)),"PV inexistent în registru. ","")&amp;IF(C546="","Lipsește numele. ","")&amp;IF(D546="","Alege calitatea. ","")))</f>
        <v/>
      </c>
      <c r="G546" s="1" t="str">
        <f>IF(B546="","",B546&amp;"|"&amp;COUNTIF($B$5:B546,B546))</f>
        <v/>
      </c>
    </row>
    <row r="547" spans="2:7" x14ac:dyDescent="0.2">
      <c r="B547" s="9"/>
      <c r="C547" s="10"/>
      <c r="D547" s="10"/>
      <c r="E547" s="10"/>
      <c r="F547" s="11" t="str">
        <f>IF(B547="","",TRIM(IF(ISNA(MATCH(B547,'Registru recepții'!$B$5:$B$504,0)),"PV inexistent în registru. ","")&amp;IF(C547="","Lipsește numele. ","")&amp;IF(D547="","Alege calitatea. ","")))</f>
        <v/>
      </c>
      <c r="G547" s="1" t="str">
        <f>IF(B547="","",B547&amp;"|"&amp;COUNTIF($B$5:B547,B547))</f>
        <v/>
      </c>
    </row>
    <row r="548" spans="2:7" x14ac:dyDescent="0.2">
      <c r="B548" s="9"/>
      <c r="C548" s="10"/>
      <c r="D548" s="10"/>
      <c r="E548" s="10"/>
      <c r="F548" s="11" t="str">
        <f>IF(B548="","",TRIM(IF(ISNA(MATCH(B548,'Registru recepții'!$B$5:$B$504,0)),"PV inexistent în registru. ","")&amp;IF(C548="","Lipsește numele. ","")&amp;IF(D548="","Alege calitatea. ","")))</f>
        <v/>
      </c>
      <c r="G548" s="1" t="str">
        <f>IF(B548="","",B548&amp;"|"&amp;COUNTIF($B$5:B548,B548))</f>
        <v/>
      </c>
    </row>
    <row r="549" spans="2:7" x14ac:dyDescent="0.2">
      <c r="B549" s="9"/>
      <c r="C549" s="10"/>
      <c r="D549" s="10"/>
      <c r="E549" s="10"/>
      <c r="F549" s="11" t="str">
        <f>IF(B549="","",TRIM(IF(ISNA(MATCH(B549,'Registru recepții'!$B$5:$B$504,0)),"PV inexistent în registru. ","")&amp;IF(C549="","Lipsește numele. ","")&amp;IF(D549="","Alege calitatea. ","")))</f>
        <v/>
      </c>
      <c r="G549" s="1" t="str">
        <f>IF(B549="","",B549&amp;"|"&amp;COUNTIF($B$5:B549,B549))</f>
        <v/>
      </c>
    </row>
    <row r="550" spans="2:7" x14ac:dyDescent="0.2">
      <c r="B550" s="9"/>
      <c r="C550" s="10"/>
      <c r="D550" s="10"/>
      <c r="E550" s="10"/>
      <c r="F550" s="11" t="str">
        <f>IF(B550="","",TRIM(IF(ISNA(MATCH(B550,'Registru recepții'!$B$5:$B$504,0)),"PV inexistent în registru. ","")&amp;IF(C550="","Lipsește numele. ","")&amp;IF(D550="","Alege calitatea. ","")))</f>
        <v/>
      </c>
      <c r="G550" s="1" t="str">
        <f>IF(B550="","",B550&amp;"|"&amp;COUNTIF($B$5:B550,B550))</f>
        <v/>
      </c>
    </row>
    <row r="551" spans="2:7" x14ac:dyDescent="0.2">
      <c r="B551" s="9"/>
      <c r="C551" s="10"/>
      <c r="D551" s="10"/>
      <c r="E551" s="10"/>
      <c r="F551" s="11" t="str">
        <f>IF(B551="","",TRIM(IF(ISNA(MATCH(B551,'Registru recepții'!$B$5:$B$504,0)),"PV inexistent în registru. ","")&amp;IF(C551="","Lipsește numele. ","")&amp;IF(D551="","Alege calitatea. ","")))</f>
        <v/>
      </c>
      <c r="G551" s="1" t="str">
        <f>IF(B551="","",B551&amp;"|"&amp;COUNTIF($B$5:B551,B551))</f>
        <v/>
      </c>
    </row>
    <row r="552" spans="2:7" x14ac:dyDescent="0.2">
      <c r="B552" s="9"/>
      <c r="C552" s="10"/>
      <c r="D552" s="10"/>
      <c r="E552" s="10"/>
      <c r="F552" s="11" t="str">
        <f>IF(B552="","",TRIM(IF(ISNA(MATCH(B552,'Registru recepții'!$B$5:$B$504,0)),"PV inexistent în registru. ","")&amp;IF(C552="","Lipsește numele. ","")&amp;IF(D552="","Alege calitatea. ","")))</f>
        <v/>
      </c>
      <c r="G552" s="1" t="str">
        <f>IF(B552="","",B552&amp;"|"&amp;COUNTIF($B$5:B552,B552))</f>
        <v/>
      </c>
    </row>
    <row r="553" spans="2:7" x14ac:dyDescent="0.2">
      <c r="B553" s="9"/>
      <c r="C553" s="10"/>
      <c r="D553" s="10"/>
      <c r="E553" s="10"/>
      <c r="F553" s="11" t="str">
        <f>IF(B553="","",TRIM(IF(ISNA(MATCH(B553,'Registru recepții'!$B$5:$B$504,0)),"PV inexistent în registru. ","")&amp;IF(C553="","Lipsește numele. ","")&amp;IF(D553="","Alege calitatea. ","")))</f>
        <v/>
      </c>
      <c r="G553" s="1" t="str">
        <f>IF(B553="","",B553&amp;"|"&amp;COUNTIF($B$5:B553,B553))</f>
        <v/>
      </c>
    </row>
    <row r="554" spans="2:7" x14ac:dyDescent="0.2">
      <c r="B554" s="9"/>
      <c r="C554" s="10"/>
      <c r="D554" s="10"/>
      <c r="E554" s="10"/>
      <c r="F554" s="11" t="str">
        <f>IF(B554="","",TRIM(IF(ISNA(MATCH(B554,'Registru recepții'!$B$5:$B$504,0)),"PV inexistent în registru. ","")&amp;IF(C554="","Lipsește numele. ","")&amp;IF(D554="","Alege calitatea. ","")))</f>
        <v/>
      </c>
      <c r="G554" s="1" t="str">
        <f>IF(B554="","",B554&amp;"|"&amp;COUNTIF($B$5:B554,B554))</f>
        <v/>
      </c>
    </row>
    <row r="555" spans="2:7" x14ac:dyDescent="0.2">
      <c r="B555" s="9"/>
      <c r="C555" s="10"/>
      <c r="D555" s="10"/>
      <c r="E555" s="10"/>
      <c r="F555" s="11" t="str">
        <f>IF(B555="","",TRIM(IF(ISNA(MATCH(B555,'Registru recepții'!$B$5:$B$504,0)),"PV inexistent în registru. ","")&amp;IF(C555="","Lipsește numele. ","")&amp;IF(D555="","Alege calitatea. ","")))</f>
        <v/>
      </c>
      <c r="G555" s="1" t="str">
        <f>IF(B555="","",B555&amp;"|"&amp;COUNTIF($B$5:B555,B555))</f>
        <v/>
      </c>
    </row>
    <row r="556" spans="2:7" x14ac:dyDescent="0.2">
      <c r="B556" s="9"/>
      <c r="C556" s="10"/>
      <c r="D556" s="10"/>
      <c r="E556" s="10"/>
      <c r="F556" s="11" t="str">
        <f>IF(B556="","",TRIM(IF(ISNA(MATCH(B556,'Registru recepții'!$B$5:$B$504,0)),"PV inexistent în registru. ","")&amp;IF(C556="","Lipsește numele. ","")&amp;IF(D556="","Alege calitatea. ","")))</f>
        <v/>
      </c>
      <c r="G556" s="1" t="str">
        <f>IF(B556="","",B556&amp;"|"&amp;COUNTIF($B$5:B556,B556))</f>
        <v/>
      </c>
    </row>
    <row r="557" spans="2:7" x14ac:dyDescent="0.2">
      <c r="B557" s="9"/>
      <c r="C557" s="10"/>
      <c r="D557" s="10"/>
      <c r="E557" s="10"/>
      <c r="F557" s="11" t="str">
        <f>IF(B557="","",TRIM(IF(ISNA(MATCH(B557,'Registru recepții'!$B$5:$B$504,0)),"PV inexistent în registru. ","")&amp;IF(C557="","Lipsește numele. ","")&amp;IF(D557="","Alege calitatea. ","")))</f>
        <v/>
      </c>
      <c r="G557" s="1" t="str">
        <f>IF(B557="","",B557&amp;"|"&amp;COUNTIF($B$5:B557,B557))</f>
        <v/>
      </c>
    </row>
    <row r="558" spans="2:7" x14ac:dyDescent="0.2">
      <c r="B558" s="9"/>
      <c r="C558" s="10"/>
      <c r="D558" s="10"/>
      <c r="E558" s="10"/>
      <c r="F558" s="11" t="str">
        <f>IF(B558="","",TRIM(IF(ISNA(MATCH(B558,'Registru recepții'!$B$5:$B$504,0)),"PV inexistent în registru. ","")&amp;IF(C558="","Lipsește numele. ","")&amp;IF(D558="","Alege calitatea. ","")))</f>
        <v/>
      </c>
      <c r="G558" s="1" t="str">
        <f>IF(B558="","",B558&amp;"|"&amp;COUNTIF($B$5:B558,B558))</f>
        <v/>
      </c>
    </row>
    <row r="559" spans="2:7" x14ac:dyDescent="0.2">
      <c r="B559" s="9"/>
      <c r="C559" s="10"/>
      <c r="D559" s="10"/>
      <c r="E559" s="10"/>
      <c r="F559" s="11" t="str">
        <f>IF(B559="","",TRIM(IF(ISNA(MATCH(B559,'Registru recepții'!$B$5:$B$504,0)),"PV inexistent în registru. ","")&amp;IF(C559="","Lipsește numele. ","")&amp;IF(D559="","Alege calitatea. ","")))</f>
        <v/>
      </c>
      <c r="G559" s="1" t="str">
        <f>IF(B559="","",B559&amp;"|"&amp;COUNTIF($B$5:B559,B559))</f>
        <v/>
      </c>
    </row>
    <row r="560" spans="2:7" x14ac:dyDescent="0.2">
      <c r="B560" s="9"/>
      <c r="C560" s="10"/>
      <c r="D560" s="10"/>
      <c r="E560" s="10"/>
      <c r="F560" s="11" t="str">
        <f>IF(B560="","",TRIM(IF(ISNA(MATCH(B560,'Registru recepții'!$B$5:$B$504,0)),"PV inexistent în registru. ","")&amp;IF(C560="","Lipsește numele. ","")&amp;IF(D560="","Alege calitatea. ","")))</f>
        <v/>
      </c>
      <c r="G560" s="1" t="str">
        <f>IF(B560="","",B560&amp;"|"&amp;COUNTIF($B$5:B560,B560))</f>
        <v/>
      </c>
    </row>
    <row r="561" spans="2:7" x14ac:dyDescent="0.2">
      <c r="B561" s="9"/>
      <c r="C561" s="10"/>
      <c r="D561" s="10"/>
      <c r="E561" s="10"/>
      <c r="F561" s="11" t="str">
        <f>IF(B561="","",TRIM(IF(ISNA(MATCH(B561,'Registru recepții'!$B$5:$B$504,0)),"PV inexistent în registru. ","")&amp;IF(C561="","Lipsește numele. ","")&amp;IF(D561="","Alege calitatea. ","")))</f>
        <v/>
      </c>
      <c r="G561" s="1" t="str">
        <f>IF(B561="","",B561&amp;"|"&amp;COUNTIF($B$5:B561,B561))</f>
        <v/>
      </c>
    </row>
    <row r="562" spans="2:7" x14ac:dyDescent="0.2">
      <c r="B562" s="9"/>
      <c r="C562" s="10"/>
      <c r="D562" s="10"/>
      <c r="E562" s="10"/>
      <c r="F562" s="11" t="str">
        <f>IF(B562="","",TRIM(IF(ISNA(MATCH(B562,'Registru recepții'!$B$5:$B$504,0)),"PV inexistent în registru. ","")&amp;IF(C562="","Lipsește numele. ","")&amp;IF(D562="","Alege calitatea. ","")))</f>
        <v/>
      </c>
      <c r="G562" s="1" t="str">
        <f>IF(B562="","",B562&amp;"|"&amp;COUNTIF($B$5:B562,B562))</f>
        <v/>
      </c>
    </row>
    <row r="563" spans="2:7" x14ac:dyDescent="0.2">
      <c r="B563" s="9"/>
      <c r="C563" s="10"/>
      <c r="D563" s="10"/>
      <c r="E563" s="10"/>
      <c r="F563" s="11" t="str">
        <f>IF(B563="","",TRIM(IF(ISNA(MATCH(B563,'Registru recepții'!$B$5:$B$504,0)),"PV inexistent în registru. ","")&amp;IF(C563="","Lipsește numele. ","")&amp;IF(D563="","Alege calitatea. ","")))</f>
        <v/>
      </c>
      <c r="G563" s="1" t="str">
        <f>IF(B563="","",B563&amp;"|"&amp;COUNTIF($B$5:B563,B563))</f>
        <v/>
      </c>
    </row>
    <row r="564" spans="2:7" x14ac:dyDescent="0.2">
      <c r="B564" s="9"/>
      <c r="C564" s="10"/>
      <c r="D564" s="10"/>
      <c r="E564" s="10"/>
      <c r="F564" s="11" t="str">
        <f>IF(B564="","",TRIM(IF(ISNA(MATCH(B564,'Registru recepții'!$B$5:$B$504,0)),"PV inexistent în registru. ","")&amp;IF(C564="","Lipsește numele. ","")&amp;IF(D564="","Alege calitatea. ","")))</f>
        <v/>
      </c>
      <c r="G564" s="1" t="str">
        <f>IF(B564="","",B564&amp;"|"&amp;COUNTIF($B$5:B564,B564))</f>
        <v/>
      </c>
    </row>
    <row r="565" spans="2:7" x14ac:dyDescent="0.2">
      <c r="B565" s="9"/>
      <c r="C565" s="10"/>
      <c r="D565" s="10"/>
      <c r="E565" s="10"/>
      <c r="F565" s="11" t="str">
        <f>IF(B565="","",TRIM(IF(ISNA(MATCH(B565,'Registru recepții'!$B$5:$B$504,0)),"PV inexistent în registru. ","")&amp;IF(C565="","Lipsește numele. ","")&amp;IF(D565="","Alege calitatea. ","")))</f>
        <v/>
      </c>
      <c r="G565" s="1" t="str">
        <f>IF(B565="","",B565&amp;"|"&amp;COUNTIF($B$5:B565,B565))</f>
        <v/>
      </c>
    </row>
    <row r="566" spans="2:7" x14ac:dyDescent="0.2">
      <c r="B566" s="9"/>
      <c r="C566" s="10"/>
      <c r="D566" s="10"/>
      <c r="E566" s="10"/>
      <c r="F566" s="11" t="str">
        <f>IF(B566="","",TRIM(IF(ISNA(MATCH(B566,'Registru recepții'!$B$5:$B$504,0)),"PV inexistent în registru. ","")&amp;IF(C566="","Lipsește numele. ","")&amp;IF(D566="","Alege calitatea. ","")))</f>
        <v/>
      </c>
      <c r="G566" s="1" t="str">
        <f>IF(B566="","",B566&amp;"|"&amp;COUNTIF($B$5:B566,B566))</f>
        <v/>
      </c>
    </row>
    <row r="567" spans="2:7" x14ac:dyDescent="0.2">
      <c r="B567" s="9"/>
      <c r="C567" s="10"/>
      <c r="D567" s="10"/>
      <c r="E567" s="10"/>
      <c r="F567" s="11" t="str">
        <f>IF(B567="","",TRIM(IF(ISNA(MATCH(B567,'Registru recepții'!$B$5:$B$504,0)),"PV inexistent în registru. ","")&amp;IF(C567="","Lipsește numele. ","")&amp;IF(D567="","Alege calitatea. ","")))</f>
        <v/>
      </c>
      <c r="G567" s="1" t="str">
        <f>IF(B567="","",B567&amp;"|"&amp;COUNTIF($B$5:B567,B567))</f>
        <v/>
      </c>
    </row>
    <row r="568" spans="2:7" x14ac:dyDescent="0.2">
      <c r="B568" s="9"/>
      <c r="C568" s="10"/>
      <c r="D568" s="10"/>
      <c r="E568" s="10"/>
      <c r="F568" s="11" t="str">
        <f>IF(B568="","",TRIM(IF(ISNA(MATCH(B568,'Registru recepții'!$B$5:$B$504,0)),"PV inexistent în registru. ","")&amp;IF(C568="","Lipsește numele. ","")&amp;IF(D568="","Alege calitatea. ","")))</f>
        <v/>
      </c>
      <c r="G568" s="1" t="str">
        <f>IF(B568="","",B568&amp;"|"&amp;COUNTIF($B$5:B568,B568))</f>
        <v/>
      </c>
    </row>
    <row r="569" spans="2:7" x14ac:dyDescent="0.2">
      <c r="B569" s="9"/>
      <c r="C569" s="10"/>
      <c r="D569" s="10"/>
      <c r="E569" s="10"/>
      <c r="F569" s="11" t="str">
        <f>IF(B569="","",TRIM(IF(ISNA(MATCH(B569,'Registru recepții'!$B$5:$B$504,0)),"PV inexistent în registru. ","")&amp;IF(C569="","Lipsește numele. ","")&amp;IF(D569="","Alege calitatea. ","")))</f>
        <v/>
      </c>
      <c r="G569" s="1" t="str">
        <f>IF(B569="","",B569&amp;"|"&amp;COUNTIF($B$5:B569,B569))</f>
        <v/>
      </c>
    </row>
    <row r="570" spans="2:7" x14ac:dyDescent="0.2">
      <c r="B570" s="9"/>
      <c r="C570" s="10"/>
      <c r="D570" s="10"/>
      <c r="E570" s="10"/>
      <c r="F570" s="11" t="str">
        <f>IF(B570="","",TRIM(IF(ISNA(MATCH(B570,'Registru recepții'!$B$5:$B$504,0)),"PV inexistent în registru. ","")&amp;IF(C570="","Lipsește numele. ","")&amp;IF(D570="","Alege calitatea. ","")))</f>
        <v/>
      </c>
      <c r="G570" s="1" t="str">
        <f>IF(B570="","",B570&amp;"|"&amp;COUNTIF($B$5:B570,B570))</f>
        <v/>
      </c>
    </row>
    <row r="571" spans="2:7" x14ac:dyDescent="0.2">
      <c r="B571" s="9"/>
      <c r="C571" s="10"/>
      <c r="D571" s="10"/>
      <c r="E571" s="10"/>
      <c r="F571" s="11" t="str">
        <f>IF(B571="","",TRIM(IF(ISNA(MATCH(B571,'Registru recepții'!$B$5:$B$504,0)),"PV inexistent în registru. ","")&amp;IF(C571="","Lipsește numele. ","")&amp;IF(D571="","Alege calitatea. ","")))</f>
        <v/>
      </c>
      <c r="G571" s="1" t="str">
        <f>IF(B571="","",B571&amp;"|"&amp;COUNTIF($B$5:B571,B571))</f>
        <v/>
      </c>
    </row>
    <row r="572" spans="2:7" x14ac:dyDescent="0.2">
      <c r="B572" s="9"/>
      <c r="C572" s="10"/>
      <c r="D572" s="10"/>
      <c r="E572" s="10"/>
      <c r="F572" s="11" t="str">
        <f>IF(B572="","",TRIM(IF(ISNA(MATCH(B572,'Registru recepții'!$B$5:$B$504,0)),"PV inexistent în registru. ","")&amp;IF(C572="","Lipsește numele. ","")&amp;IF(D572="","Alege calitatea. ","")))</f>
        <v/>
      </c>
      <c r="G572" s="1" t="str">
        <f>IF(B572="","",B572&amp;"|"&amp;COUNTIF($B$5:B572,B572))</f>
        <v/>
      </c>
    </row>
    <row r="573" spans="2:7" x14ac:dyDescent="0.2">
      <c r="B573" s="9"/>
      <c r="C573" s="10"/>
      <c r="D573" s="10"/>
      <c r="E573" s="10"/>
      <c r="F573" s="11" t="str">
        <f>IF(B573="","",TRIM(IF(ISNA(MATCH(B573,'Registru recepții'!$B$5:$B$504,0)),"PV inexistent în registru. ","")&amp;IF(C573="","Lipsește numele. ","")&amp;IF(D573="","Alege calitatea. ","")))</f>
        <v/>
      </c>
      <c r="G573" s="1" t="str">
        <f>IF(B573="","",B573&amp;"|"&amp;COUNTIF($B$5:B573,B573))</f>
        <v/>
      </c>
    </row>
    <row r="574" spans="2:7" x14ac:dyDescent="0.2">
      <c r="B574" s="9"/>
      <c r="C574" s="10"/>
      <c r="D574" s="10"/>
      <c r="E574" s="10"/>
      <c r="F574" s="11" t="str">
        <f>IF(B574="","",TRIM(IF(ISNA(MATCH(B574,'Registru recepții'!$B$5:$B$504,0)),"PV inexistent în registru. ","")&amp;IF(C574="","Lipsește numele. ","")&amp;IF(D574="","Alege calitatea. ","")))</f>
        <v/>
      </c>
      <c r="G574" s="1" t="str">
        <f>IF(B574="","",B574&amp;"|"&amp;COUNTIF($B$5:B574,B574))</f>
        <v/>
      </c>
    </row>
    <row r="575" spans="2:7" x14ac:dyDescent="0.2">
      <c r="B575" s="9"/>
      <c r="C575" s="10"/>
      <c r="D575" s="10"/>
      <c r="E575" s="10"/>
      <c r="F575" s="11" t="str">
        <f>IF(B575="","",TRIM(IF(ISNA(MATCH(B575,'Registru recepții'!$B$5:$B$504,0)),"PV inexistent în registru. ","")&amp;IF(C575="","Lipsește numele. ","")&amp;IF(D575="","Alege calitatea. ","")))</f>
        <v/>
      </c>
      <c r="G575" s="1" t="str">
        <f>IF(B575="","",B575&amp;"|"&amp;COUNTIF($B$5:B575,B575))</f>
        <v/>
      </c>
    </row>
    <row r="576" spans="2:7" x14ac:dyDescent="0.2">
      <c r="B576" s="9"/>
      <c r="C576" s="10"/>
      <c r="D576" s="10"/>
      <c r="E576" s="10"/>
      <c r="F576" s="11" t="str">
        <f>IF(B576="","",TRIM(IF(ISNA(MATCH(B576,'Registru recepții'!$B$5:$B$504,0)),"PV inexistent în registru. ","")&amp;IF(C576="","Lipsește numele. ","")&amp;IF(D576="","Alege calitatea. ","")))</f>
        <v/>
      </c>
      <c r="G576" s="1" t="str">
        <f>IF(B576="","",B576&amp;"|"&amp;COUNTIF($B$5:B576,B576))</f>
        <v/>
      </c>
    </row>
    <row r="577" spans="2:7" x14ac:dyDescent="0.2">
      <c r="B577" s="9"/>
      <c r="C577" s="10"/>
      <c r="D577" s="10"/>
      <c r="E577" s="10"/>
      <c r="F577" s="11" t="str">
        <f>IF(B577="","",TRIM(IF(ISNA(MATCH(B577,'Registru recepții'!$B$5:$B$504,0)),"PV inexistent în registru. ","")&amp;IF(C577="","Lipsește numele. ","")&amp;IF(D577="","Alege calitatea. ","")))</f>
        <v/>
      </c>
      <c r="G577" s="1" t="str">
        <f>IF(B577="","",B577&amp;"|"&amp;COUNTIF($B$5:B577,B577))</f>
        <v/>
      </c>
    </row>
    <row r="578" spans="2:7" x14ac:dyDescent="0.2">
      <c r="B578" s="9"/>
      <c r="C578" s="10"/>
      <c r="D578" s="10"/>
      <c r="E578" s="10"/>
      <c r="F578" s="11" t="str">
        <f>IF(B578="","",TRIM(IF(ISNA(MATCH(B578,'Registru recepții'!$B$5:$B$504,0)),"PV inexistent în registru. ","")&amp;IF(C578="","Lipsește numele. ","")&amp;IF(D578="","Alege calitatea. ","")))</f>
        <v/>
      </c>
      <c r="G578" s="1" t="str">
        <f>IF(B578="","",B578&amp;"|"&amp;COUNTIF($B$5:B578,B578))</f>
        <v/>
      </c>
    </row>
    <row r="579" spans="2:7" x14ac:dyDescent="0.2">
      <c r="B579" s="9"/>
      <c r="C579" s="10"/>
      <c r="D579" s="10"/>
      <c r="E579" s="10"/>
      <c r="F579" s="11" t="str">
        <f>IF(B579="","",TRIM(IF(ISNA(MATCH(B579,'Registru recepții'!$B$5:$B$504,0)),"PV inexistent în registru. ","")&amp;IF(C579="","Lipsește numele. ","")&amp;IF(D579="","Alege calitatea. ","")))</f>
        <v/>
      </c>
      <c r="G579" s="1" t="str">
        <f>IF(B579="","",B579&amp;"|"&amp;COUNTIF($B$5:B579,B579))</f>
        <v/>
      </c>
    </row>
    <row r="580" spans="2:7" x14ac:dyDescent="0.2">
      <c r="B580" s="9"/>
      <c r="C580" s="10"/>
      <c r="D580" s="10"/>
      <c r="E580" s="10"/>
      <c r="F580" s="11" t="str">
        <f>IF(B580="","",TRIM(IF(ISNA(MATCH(B580,'Registru recepții'!$B$5:$B$504,0)),"PV inexistent în registru. ","")&amp;IF(C580="","Lipsește numele. ","")&amp;IF(D580="","Alege calitatea. ","")))</f>
        <v/>
      </c>
      <c r="G580" s="1" t="str">
        <f>IF(B580="","",B580&amp;"|"&amp;COUNTIF($B$5:B580,B580))</f>
        <v/>
      </c>
    </row>
    <row r="581" spans="2:7" x14ac:dyDescent="0.2">
      <c r="B581" s="9"/>
      <c r="C581" s="10"/>
      <c r="D581" s="10"/>
      <c r="E581" s="10"/>
      <c r="F581" s="11" t="str">
        <f>IF(B581="","",TRIM(IF(ISNA(MATCH(B581,'Registru recepții'!$B$5:$B$504,0)),"PV inexistent în registru. ","")&amp;IF(C581="","Lipsește numele. ","")&amp;IF(D581="","Alege calitatea. ","")))</f>
        <v/>
      </c>
      <c r="G581" s="1" t="str">
        <f>IF(B581="","",B581&amp;"|"&amp;COUNTIF($B$5:B581,B581))</f>
        <v/>
      </c>
    </row>
    <row r="582" spans="2:7" x14ac:dyDescent="0.2">
      <c r="B582" s="9"/>
      <c r="C582" s="10"/>
      <c r="D582" s="10"/>
      <c r="E582" s="10"/>
      <c r="F582" s="11" t="str">
        <f>IF(B582="","",TRIM(IF(ISNA(MATCH(B582,'Registru recepții'!$B$5:$B$504,0)),"PV inexistent în registru. ","")&amp;IF(C582="","Lipsește numele. ","")&amp;IF(D582="","Alege calitatea. ","")))</f>
        <v/>
      </c>
      <c r="G582" s="1" t="str">
        <f>IF(B582="","",B582&amp;"|"&amp;COUNTIF($B$5:B582,B582))</f>
        <v/>
      </c>
    </row>
    <row r="583" spans="2:7" x14ac:dyDescent="0.2">
      <c r="B583" s="9"/>
      <c r="C583" s="10"/>
      <c r="D583" s="10"/>
      <c r="E583" s="10"/>
      <c r="F583" s="11" t="str">
        <f>IF(B583="","",TRIM(IF(ISNA(MATCH(B583,'Registru recepții'!$B$5:$B$504,0)),"PV inexistent în registru. ","")&amp;IF(C583="","Lipsește numele. ","")&amp;IF(D583="","Alege calitatea. ","")))</f>
        <v/>
      </c>
      <c r="G583" s="1" t="str">
        <f>IF(B583="","",B583&amp;"|"&amp;COUNTIF($B$5:B583,B583))</f>
        <v/>
      </c>
    </row>
    <row r="584" spans="2:7" x14ac:dyDescent="0.2">
      <c r="B584" s="9"/>
      <c r="C584" s="10"/>
      <c r="D584" s="10"/>
      <c r="E584" s="10"/>
      <c r="F584" s="11" t="str">
        <f>IF(B584="","",TRIM(IF(ISNA(MATCH(B584,'Registru recepții'!$B$5:$B$504,0)),"PV inexistent în registru. ","")&amp;IF(C584="","Lipsește numele. ","")&amp;IF(D584="","Alege calitatea. ","")))</f>
        <v/>
      </c>
      <c r="G584" s="1" t="str">
        <f>IF(B584="","",B584&amp;"|"&amp;COUNTIF($B$5:B584,B584))</f>
        <v/>
      </c>
    </row>
    <row r="585" spans="2:7" x14ac:dyDescent="0.2">
      <c r="B585" s="9"/>
      <c r="C585" s="10"/>
      <c r="D585" s="10"/>
      <c r="E585" s="10"/>
      <c r="F585" s="11" t="str">
        <f>IF(B585="","",TRIM(IF(ISNA(MATCH(B585,'Registru recepții'!$B$5:$B$504,0)),"PV inexistent în registru. ","")&amp;IF(C585="","Lipsește numele. ","")&amp;IF(D585="","Alege calitatea. ","")))</f>
        <v/>
      </c>
      <c r="G585" s="1" t="str">
        <f>IF(B585="","",B585&amp;"|"&amp;COUNTIF($B$5:B585,B585))</f>
        <v/>
      </c>
    </row>
    <row r="586" spans="2:7" x14ac:dyDescent="0.2">
      <c r="B586" s="9"/>
      <c r="C586" s="10"/>
      <c r="D586" s="10"/>
      <c r="E586" s="10"/>
      <c r="F586" s="11" t="str">
        <f>IF(B586="","",TRIM(IF(ISNA(MATCH(B586,'Registru recepții'!$B$5:$B$504,0)),"PV inexistent în registru. ","")&amp;IF(C586="","Lipsește numele. ","")&amp;IF(D586="","Alege calitatea. ","")))</f>
        <v/>
      </c>
      <c r="G586" s="1" t="str">
        <f>IF(B586="","",B586&amp;"|"&amp;COUNTIF($B$5:B586,B586))</f>
        <v/>
      </c>
    </row>
    <row r="587" spans="2:7" x14ac:dyDescent="0.2">
      <c r="B587" s="9"/>
      <c r="C587" s="10"/>
      <c r="D587" s="10"/>
      <c r="E587" s="10"/>
      <c r="F587" s="11" t="str">
        <f>IF(B587="","",TRIM(IF(ISNA(MATCH(B587,'Registru recepții'!$B$5:$B$504,0)),"PV inexistent în registru. ","")&amp;IF(C587="","Lipsește numele. ","")&amp;IF(D587="","Alege calitatea. ","")))</f>
        <v/>
      </c>
      <c r="G587" s="1" t="str">
        <f>IF(B587="","",B587&amp;"|"&amp;COUNTIF($B$5:B587,B587))</f>
        <v/>
      </c>
    </row>
    <row r="588" spans="2:7" x14ac:dyDescent="0.2">
      <c r="B588" s="9"/>
      <c r="C588" s="10"/>
      <c r="D588" s="10"/>
      <c r="E588" s="10"/>
      <c r="F588" s="11" t="str">
        <f>IF(B588="","",TRIM(IF(ISNA(MATCH(B588,'Registru recepții'!$B$5:$B$504,0)),"PV inexistent în registru. ","")&amp;IF(C588="","Lipsește numele. ","")&amp;IF(D588="","Alege calitatea. ","")))</f>
        <v/>
      </c>
      <c r="G588" s="1" t="str">
        <f>IF(B588="","",B588&amp;"|"&amp;COUNTIF($B$5:B588,B588))</f>
        <v/>
      </c>
    </row>
    <row r="589" spans="2:7" x14ac:dyDescent="0.2">
      <c r="B589" s="9"/>
      <c r="C589" s="10"/>
      <c r="D589" s="10"/>
      <c r="E589" s="10"/>
      <c r="F589" s="11" t="str">
        <f>IF(B589="","",TRIM(IF(ISNA(MATCH(B589,'Registru recepții'!$B$5:$B$504,0)),"PV inexistent în registru. ","")&amp;IF(C589="","Lipsește numele. ","")&amp;IF(D589="","Alege calitatea. ","")))</f>
        <v/>
      </c>
      <c r="G589" s="1" t="str">
        <f>IF(B589="","",B589&amp;"|"&amp;COUNTIF($B$5:B589,B589))</f>
        <v/>
      </c>
    </row>
    <row r="590" spans="2:7" x14ac:dyDescent="0.2">
      <c r="B590" s="9"/>
      <c r="C590" s="10"/>
      <c r="D590" s="10"/>
      <c r="E590" s="10"/>
      <c r="F590" s="11" t="str">
        <f>IF(B590="","",TRIM(IF(ISNA(MATCH(B590,'Registru recepții'!$B$5:$B$504,0)),"PV inexistent în registru. ","")&amp;IF(C590="","Lipsește numele. ","")&amp;IF(D590="","Alege calitatea. ","")))</f>
        <v/>
      </c>
      <c r="G590" s="1" t="str">
        <f>IF(B590="","",B590&amp;"|"&amp;COUNTIF($B$5:B590,B590))</f>
        <v/>
      </c>
    </row>
    <row r="591" spans="2:7" x14ac:dyDescent="0.2">
      <c r="B591" s="9"/>
      <c r="C591" s="10"/>
      <c r="D591" s="10"/>
      <c r="E591" s="10"/>
      <c r="F591" s="11" t="str">
        <f>IF(B591="","",TRIM(IF(ISNA(MATCH(B591,'Registru recepții'!$B$5:$B$504,0)),"PV inexistent în registru. ","")&amp;IF(C591="","Lipsește numele. ","")&amp;IF(D591="","Alege calitatea. ","")))</f>
        <v/>
      </c>
      <c r="G591" s="1" t="str">
        <f>IF(B591="","",B591&amp;"|"&amp;COUNTIF($B$5:B591,B591))</f>
        <v/>
      </c>
    </row>
    <row r="592" spans="2:7" x14ac:dyDescent="0.2">
      <c r="B592" s="9"/>
      <c r="C592" s="10"/>
      <c r="D592" s="10"/>
      <c r="E592" s="10"/>
      <c r="F592" s="11" t="str">
        <f>IF(B592="","",TRIM(IF(ISNA(MATCH(B592,'Registru recepții'!$B$5:$B$504,0)),"PV inexistent în registru. ","")&amp;IF(C592="","Lipsește numele. ","")&amp;IF(D592="","Alege calitatea. ","")))</f>
        <v/>
      </c>
      <c r="G592" s="1" t="str">
        <f>IF(B592="","",B592&amp;"|"&amp;COUNTIF($B$5:B592,B592))</f>
        <v/>
      </c>
    </row>
    <row r="593" spans="2:7" x14ac:dyDescent="0.2">
      <c r="B593" s="9"/>
      <c r="C593" s="10"/>
      <c r="D593" s="10"/>
      <c r="E593" s="10"/>
      <c r="F593" s="11" t="str">
        <f>IF(B593="","",TRIM(IF(ISNA(MATCH(B593,'Registru recepții'!$B$5:$B$504,0)),"PV inexistent în registru. ","")&amp;IF(C593="","Lipsește numele. ","")&amp;IF(D593="","Alege calitatea. ","")))</f>
        <v/>
      </c>
      <c r="G593" s="1" t="str">
        <f>IF(B593="","",B593&amp;"|"&amp;COUNTIF($B$5:B593,B593))</f>
        <v/>
      </c>
    </row>
    <row r="594" spans="2:7" x14ac:dyDescent="0.2">
      <c r="B594" s="9"/>
      <c r="C594" s="10"/>
      <c r="D594" s="10"/>
      <c r="E594" s="10"/>
      <c r="F594" s="11" t="str">
        <f>IF(B594="","",TRIM(IF(ISNA(MATCH(B594,'Registru recepții'!$B$5:$B$504,0)),"PV inexistent în registru. ","")&amp;IF(C594="","Lipsește numele. ","")&amp;IF(D594="","Alege calitatea. ","")))</f>
        <v/>
      </c>
      <c r="G594" s="1" t="str">
        <f>IF(B594="","",B594&amp;"|"&amp;COUNTIF($B$5:B594,B594))</f>
        <v/>
      </c>
    </row>
    <row r="595" spans="2:7" x14ac:dyDescent="0.2">
      <c r="B595" s="9"/>
      <c r="C595" s="10"/>
      <c r="D595" s="10"/>
      <c r="E595" s="10"/>
      <c r="F595" s="11" t="str">
        <f>IF(B595="","",TRIM(IF(ISNA(MATCH(B595,'Registru recepții'!$B$5:$B$504,0)),"PV inexistent în registru. ","")&amp;IF(C595="","Lipsește numele. ","")&amp;IF(D595="","Alege calitatea. ","")))</f>
        <v/>
      </c>
      <c r="G595" s="1" t="str">
        <f>IF(B595="","",B595&amp;"|"&amp;COUNTIF($B$5:B595,B595))</f>
        <v/>
      </c>
    </row>
    <row r="596" spans="2:7" x14ac:dyDescent="0.2">
      <c r="B596" s="9"/>
      <c r="C596" s="10"/>
      <c r="D596" s="10"/>
      <c r="E596" s="10"/>
      <c r="F596" s="11" t="str">
        <f>IF(B596="","",TRIM(IF(ISNA(MATCH(B596,'Registru recepții'!$B$5:$B$504,0)),"PV inexistent în registru. ","")&amp;IF(C596="","Lipsește numele. ","")&amp;IF(D596="","Alege calitatea. ","")))</f>
        <v/>
      </c>
      <c r="G596" s="1" t="str">
        <f>IF(B596="","",B596&amp;"|"&amp;COUNTIF($B$5:B596,B596))</f>
        <v/>
      </c>
    </row>
    <row r="597" spans="2:7" x14ac:dyDescent="0.2">
      <c r="B597" s="9"/>
      <c r="C597" s="10"/>
      <c r="D597" s="10"/>
      <c r="E597" s="10"/>
      <c r="F597" s="11" t="str">
        <f>IF(B597="","",TRIM(IF(ISNA(MATCH(B597,'Registru recepții'!$B$5:$B$504,0)),"PV inexistent în registru. ","")&amp;IF(C597="","Lipsește numele. ","")&amp;IF(D597="","Alege calitatea. ","")))</f>
        <v/>
      </c>
      <c r="G597" s="1" t="str">
        <f>IF(B597="","",B597&amp;"|"&amp;COUNTIF($B$5:B597,B597))</f>
        <v/>
      </c>
    </row>
    <row r="598" spans="2:7" x14ac:dyDescent="0.2">
      <c r="B598" s="9"/>
      <c r="C598" s="10"/>
      <c r="D598" s="10"/>
      <c r="E598" s="10"/>
      <c r="F598" s="11" t="str">
        <f>IF(B598="","",TRIM(IF(ISNA(MATCH(B598,'Registru recepții'!$B$5:$B$504,0)),"PV inexistent în registru. ","")&amp;IF(C598="","Lipsește numele. ","")&amp;IF(D598="","Alege calitatea. ","")))</f>
        <v/>
      </c>
      <c r="G598" s="1" t="str">
        <f>IF(B598="","",B598&amp;"|"&amp;COUNTIF($B$5:B598,B598))</f>
        <v/>
      </c>
    </row>
    <row r="599" spans="2:7" x14ac:dyDescent="0.2">
      <c r="B599" s="9"/>
      <c r="C599" s="10"/>
      <c r="D599" s="10"/>
      <c r="E599" s="10"/>
      <c r="F599" s="11" t="str">
        <f>IF(B599="","",TRIM(IF(ISNA(MATCH(B599,'Registru recepții'!$B$5:$B$504,0)),"PV inexistent în registru. ","")&amp;IF(C599="","Lipsește numele. ","")&amp;IF(D599="","Alege calitatea. ","")))</f>
        <v/>
      </c>
      <c r="G599" s="1" t="str">
        <f>IF(B599="","",B599&amp;"|"&amp;COUNTIF($B$5:B599,B599))</f>
        <v/>
      </c>
    </row>
    <row r="600" spans="2:7" x14ac:dyDescent="0.2">
      <c r="B600" s="9"/>
      <c r="C600" s="10"/>
      <c r="D600" s="10"/>
      <c r="E600" s="10"/>
      <c r="F600" s="11" t="str">
        <f>IF(B600="","",TRIM(IF(ISNA(MATCH(B600,'Registru recepții'!$B$5:$B$504,0)),"PV inexistent în registru. ","")&amp;IF(C600="","Lipsește numele. ","")&amp;IF(D600="","Alege calitatea. ","")))</f>
        <v/>
      </c>
      <c r="G600" s="1" t="str">
        <f>IF(B600="","",B600&amp;"|"&amp;COUNTIF($B$5:B600,B600))</f>
        <v/>
      </c>
    </row>
    <row r="601" spans="2:7" x14ac:dyDescent="0.2">
      <c r="B601" s="9"/>
      <c r="C601" s="10"/>
      <c r="D601" s="10"/>
      <c r="E601" s="10"/>
      <c r="F601" s="11" t="str">
        <f>IF(B601="","",TRIM(IF(ISNA(MATCH(B601,'Registru recepții'!$B$5:$B$504,0)),"PV inexistent în registru. ","")&amp;IF(C601="","Lipsește numele. ","")&amp;IF(D601="","Alege calitatea. ","")))</f>
        <v/>
      </c>
      <c r="G601" s="1" t="str">
        <f>IF(B601="","",B601&amp;"|"&amp;COUNTIF($B$5:B601,B601))</f>
        <v/>
      </c>
    </row>
    <row r="602" spans="2:7" x14ac:dyDescent="0.2">
      <c r="B602" s="9"/>
      <c r="C602" s="10"/>
      <c r="D602" s="10"/>
      <c r="E602" s="10"/>
      <c r="F602" s="11" t="str">
        <f>IF(B602="","",TRIM(IF(ISNA(MATCH(B602,'Registru recepții'!$B$5:$B$504,0)),"PV inexistent în registru. ","")&amp;IF(C602="","Lipsește numele. ","")&amp;IF(D602="","Alege calitatea. ","")))</f>
        <v/>
      </c>
      <c r="G602" s="1" t="str">
        <f>IF(B602="","",B602&amp;"|"&amp;COUNTIF($B$5:B602,B602))</f>
        <v/>
      </c>
    </row>
    <row r="603" spans="2:7" x14ac:dyDescent="0.2">
      <c r="B603" s="9"/>
      <c r="C603" s="10"/>
      <c r="D603" s="10"/>
      <c r="E603" s="10"/>
      <c r="F603" s="11" t="str">
        <f>IF(B603="","",TRIM(IF(ISNA(MATCH(B603,'Registru recepții'!$B$5:$B$504,0)),"PV inexistent în registru. ","")&amp;IF(C603="","Lipsește numele. ","")&amp;IF(D603="","Alege calitatea. ","")))</f>
        <v/>
      </c>
      <c r="G603" s="1" t="str">
        <f>IF(B603="","",B603&amp;"|"&amp;COUNTIF($B$5:B603,B603))</f>
        <v/>
      </c>
    </row>
    <row r="604" spans="2:7" x14ac:dyDescent="0.2">
      <c r="B604" s="9"/>
      <c r="C604" s="10"/>
      <c r="D604" s="10"/>
      <c r="E604" s="10"/>
      <c r="F604" s="11" t="str">
        <f>IF(B604="","",TRIM(IF(ISNA(MATCH(B604,'Registru recepții'!$B$5:$B$504,0)),"PV inexistent în registru. ","")&amp;IF(C604="","Lipsește numele. ","")&amp;IF(D604="","Alege calitatea. ","")))</f>
        <v/>
      </c>
      <c r="G604" s="1" t="str">
        <f>IF(B604="","",B604&amp;"|"&amp;COUNTIF($B$5:B604,B604))</f>
        <v/>
      </c>
    </row>
    <row r="605" spans="2:7" x14ac:dyDescent="0.2">
      <c r="B605" s="9"/>
      <c r="C605" s="10"/>
      <c r="D605" s="10"/>
      <c r="E605" s="10"/>
      <c r="F605" s="11" t="str">
        <f>IF(B605="","",TRIM(IF(ISNA(MATCH(B605,'Registru recepții'!$B$5:$B$504,0)),"PV inexistent în registru. ","")&amp;IF(C605="","Lipsește numele. ","")&amp;IF(D605="","Alege calitatea. ","")))</f>
        <v/>
      </c>
      <c r="G605" s="1" t="str">
        <f>IF(B605="","",B605&amp;"|"&amp;COUNTIF($B$5:B605,B605))</f>
        <v/>
      </c>
    </row>
    <row r="606" spans="2:7" x14ac:dyDescent="0.2">
      <c r="B606" s="9"/>
      <c r="C606" s="10"/>
      <c r="D606" s="10"/>
      <c r="E606" s="10"/>
      <c r="F606" s="11" t="str">
        <f>IF(B606="","",TRIM(IF(ISNA(MATCH(B606,'Registru recepții'!$B$5:$B$504,0)),"PV inexistent în registru. ","")&amp;IF(C606="","Lipsește numele. ","")&amp;IF(D606="","Alege calitatea. ","")))</f>
        <v/>
      </c>
      <c r="G606" s="1" t="str">
        <f>IF(B606="","",B606&amp;"|"&amp;COUNTIF($B$5:B606,B606))</f>
        <v/>
      </c>
    </row>
    <row r="607" spans="2:7" x14ac:dyDescent="0.2">
      <c r="B607" s="9"/>
      <c r="C607" s="10"/>
      <c r="D607" s="10"/>
      <c r="E607" s="10"/>
      <c r="F607" s="11" t="str">
        <f>IF(B607="","",TRIM(IF(ISNA(MATCH(B607,'Registru recepții'!$B$5:$B$504,0)),"PV inexistent în registru. ","")&amp;IF(C607="","Lipsește numele. ","")&amp;IF(D607="","Alege calitatea. ","")))</f>
        <v/>
      </c>
      <c r="G607" s="1" t="str">
        <f>IF(B607="","",B607&amp;"|"&amp;COUNTIF($B$5:B607,B607))</f>
        <v/>
      </c>
    </row>
    <row r="608" spans="2:7" x14ac:dyDescent="0.2">
      <c r="B608" s="9"/>
      <c r="C608" s="10"/>
      <c r="D608" s="10"/>
      <c r="E608" s="10"/>
      <c r="F608" s="11" t="str">
        <f>IF(B608="","",TRIM(IF(ISNA(MATCH(B608,'Registru recepții'!$B$5:$B$504,0)),"PV inexistent în registru. ","")&amp;IF(C608="","Lipsește numele. ","")&amp;IF(D608="","Alege calitatea. ","")))</f>
        <v/>
      </c>
      <c r="G608" s="1" t="str">
        <f>IF(B608="","",B608&amp;"|"&amp;COUNTIF($B$5:B608,B608))</f>
        <v/>
      </c>
    </row>
    <row r="609" spans="2:7" x14ac:dyDescent="0.2">
      <c r="B609" s="9"/>
      <c r="C609" s="10"/>
      <c r="D609" s="10"/>
      <c r="E609" s="10"/>
      <c r="F609" s="11" t="str">
        <f>IF(B609="","",TRIM(IF(ISNA(MATCH(B609,'Registru recepții'!$B$5:$B$504,0)),"PV inexistent în registru. ","")&amp;IF(C609="","Lipsește numele. ","")&amp;IF(D609="","Alege calitatea. ","")))</f>
        <v/>
      </c>
      <c r="G609" s="1" t="str">
        <f>IF(B609="","",B609&amp;"|"&amp;COUNTIF($B$5:B609,B609))</f>
        <v/>
      </c>
    </row>
    <row r="610" spans="2:7" x14ac:dyDescent="0.2">
      <c r="B610" s="9"/>
      <c r="C610" s="10"/>
      <c r="D610" s="10"/>
      <c r="E610" s="10"/>
      <c r="F610" s="11" t="str">
        <f>IF(B610="","",TRIM(IF(ISNA(MATCH(B610,'Registru recepții'!$B$5:$B$504,0)),"PV inexistent în registru. ","")&amp;IF(C610="","Lipsește numele. ","")&amp;IF(D610="","Alege calitatea. ","")))</f>
        <v/>
      </c>
      <c r="G610" s="1" t="str">
        <f>IF(B610="","",B610&amp;"|"&amp;COUNTIF($B$5:B610,B610))</f>
        <v/>
      </c>
    </row>
    <row r="611" spans="2:7" x14ac:dyDescent="0.2">
      <c r="B611" s="9"/>
      <c r="C611" s="10"/>
      <c r="D611" s="10"/>
      <c r="E611" s="10"/>
      <c r="F611" s="11" t="str">
        <f>IF(B611="","",TRIM(IF(ISNA(MATCH(B611,'Registru recepții'!$B$5:$B$504,0)),"PV inexistent în registru. ","")&amp;IF(C611="","Lipsește numele. ","")&amp;IF(D611="","Alege calitatea. ","")))</f>
        <v/>
      </c>
      <c r="G611" s="1" t="str">
        <f>IF(B611="","",B611&amp;"|"&amp;COUNTIF($B$5:B611,B611))</f>
        <v/>
      </c>
    </row>
    <row r="612" spans="2:7" x14ac:dyDescent="0.2">
      <c r="B612" s="9"/>
      <c r="C612" s="10"/>
      <c r="D612" s="10"/>
      <c r="E612" s="10"/>
      <c r="F612" s="11" t="str">
        <f>IF(B612="","",TRIM(IF(ISNA(MATCH(B612,'Registru recepții'!$B$5:$B$504,0)),"PV inexistent în registru. ","")&amp;IF(C612="","Lipsește numele. ","")&amp;IF(D612="","Alege calitatea. ","")))</f>
        <v/>
      </c>
      <c r="G612" s="1" t="str">
        <f>IF(B612="","",B612&amp;"|"&amp;COUNTIF($B$5:B612,B612))</f>
        <v/>
      </c>
    </row>
    <row r="613" spans="2:7" x14ac:dyDescent="0.2">
      <c r="B613" s="9"/>
      <c r="C613" s="10"/>
      <c r="D613" s="10"/>
      <c r="E613" s="10"/>
      <c r="F613" s="11" t="str">
        <f>IF(B613="","",TRIM(IF(ISNA(MATCH(B613,'Registru recepții'!$B$5:$B$504,0)),"PV inexistent în registru. ","")&amp;IF(C613="","Lipsește numele. ","")&amp;IF(D613="","Alege calitatea. ","")))</f>
        <v/>
      </c>
      <c r="G613" s="1" t="str">
        <f>IF(B613="","",B613&amp;"|"&amp;COUNTIF($B$5:B613,B613))</f>
        <v/>
      </c>
    </row>
    <row r="614" spans="2:7" x14ac:dyDescent="0.2">
      <c r="B614" s="9"/>
      <c r="C614" s="10"/>
      <c r="D614" s="10"/>
      <c r="E614" s="10"/>
      <c r="F614" s="11" t="str">
        <f>IF(B614="","",TRIM(IF(ISNA(MATCH(B614,'Registru recepții'!$B$5:$B$504,0)),"PV inexistent în registru. ","")&amp;IF(C614="","Lipsește numele. ","")&amp;IF(D614="","Alege calitatea. ","")))</f>
        <v/>
      </c>
      <c r="G614" s="1" t="str">
        <f>IF(B614="","",B614&amp;"|"&amp;COUNTIF($B$5:B614,B614))</f>
        <v/>
      </c>
    </row>
    <row r="615" spans="2:7" x14ac:dyDescent="0.2">
      <c r="B615" s="9"/>
      <c r="C615" s="10"/>
      <c r="D615" s="10"/>
      <c r="E615" s="10"/>
      <c r="F615" s="11" t="str">
        <f>IF(B615="","",TRIM(IF(ISNA(MATCH(B615,'Registru recepții'!$B$5:$B$504,0)),"PV inexistent în registru. ","")&amp;IF(C615="","Lipsește numele. ","")&amp;IF(D615="","Alege calitatea. ","")))</f>
        <v/>
      </c>
      <c r="G615" s="1" t="str">
        <f>IF(B615="","",B615&amp;"|"&amp;COUNTIF($B$5:B615,B615))</f>
        <v/>
      </c>
    </row>
    <row r="616" spans="2:7" x14ac:dyDescent="0.2">
      <c r="B616" s="9"/>
      <c r="C616" s="10"/>
      <c r="D616" s="10"/>
      <c r="E616" s="10"/>
      <c r="F616" s="11" t="str">
        <f>IF(B616="","",TRIM(IF(ISNA(MATCH(B616,'Registru recepții'!$B$5:$B$504,0)),"PV inexistent în registru. ","")&amp;IF(C616="","Lipsește numele. ","")&amp;IF(D616="","Alege calitatea. ","")))</f>
        <v/>
      </c>
      <c r="G616" s="1" t="str">
        <f>IF(B616="","",B616&amp;"|"&amp;COUNTIF($B$5:B616,B616))</f>
        <v/>
      </c>
    </row>
    <row r="617" spans="2:7" x14ac:dyDescent="0.2">
      <c r="B617" s="9"/>
      <c r="C617" s="10"/>
      <c r="D617" s="10"/>
      <c r="E617" s="10"/>
      <c r="F617" s="11" t="str">
        <f>IF(B617="","",TRIM(IF(ISNA(MATCH(B617,'Registru recepții'!$B$5:$B$504,0)),"PV inexistent în registru. ","")&amp;IF(C617="","Lipsește numele. ","")&amp;IF(D617="","Alege calitatea. ","")))</f>
        <v/>
      </c>
      <c r="G617" s="1" t="str">
        <f>IF(B617="","",B617&amp;"|"&amp;COUNTIF($B$5:B617,B617))</f>
        <v/>
      </c>
    </row>
    <row r="618" spans="2:7" x14ac:dyDescent="0.2">
      <c r="B618" s="9"/>
      <c r="C618" s="10"/>
      <c r="D618" s="10"/>
      <c r="E618" s="10"/>
      <c r="F618" s="11" t="str">
        <f>IF(B618="","",TRIM(IF(ISNA(MATCH(B618,'Registru recepții'!$B$5:$B$504,0)),"PV inexistent în registru. ","")&amp;IF(C618="","Lipsește numele. ","")&amp;IF(D618="","Alege calitatea. ","")))</f>
        <v/>
      </c>
      <c r="G618" s="1" t="str">
        <f>IF(B618="","",B618&amp;"|"&amp;COUNTIF($B$5:B618,B618))</f>
        <v/>
      </c>
    </row>
    <row r="619" spans="2:7" x14ac:dyDescent="0.2">
      <c r="B619" s="9"/>
      <c r="C619" s="10"/>
      <c r="D619" s="10"/>
      <c r="E619" s="10"/>
      <c r="F619" s="11" t="str">
        <f>IF(B619="","",TRIM(IF(ISNA(MATCH(B619,'Registru recepții'!$B$5:$B$504,0)),"PV inexistent în registru. ","")&amp;IF(C619="","Lipsește numele. ","")&amp;IF(D619="","Alege calitatea. ","")))</f>
        <v/>
      </c>
      <c r="G619" s="1" t="str">
        <f>IF(B619="","",B619&amp;"|"&amp;COUNTIF($B$5:B619,B619))</f>
        <v/>
      </c>
    </row>
    <row r="620" spans="2:7" x14ac:dyDescent="0.2">
      <c r="B620" s="9"/>
      <c r="C620" s="10"/>
      <c r="D620" s="10"/>
      <c r="E620" s="10"/>
      <c r="F620" s="11" t="str">
        <f>IF(B620="","",TRIM(IF(ISNA(MATCH(B620,'Registru recepții'!$B$5:$B$504,0)),"PV inexistent în registru. ","")&amp;IF(C620="","Lipsește numele. ","")&amp;IF(D620="","Alege calitatea. ","")))</f>
        <v/>
      </c>
      <c r="G620" s="1" t="str">
        <f>IF(B620="","",B620&amp;"|"&amp;COUNTIF($B$5:B620,B620))</f>
        <v/>
      </c>
    </row>
    <row r="621" spans="2:7" x14ac:dyDescent="0.2">
      <c r="B621" s="9"/>
      <c r="C621" s="10"/>
      <c r="D621" s="10"/>
      <c r="E621" s="10"/>
      <c r="F621" s="11" t="str">
        <f>IF(B621="","",TRIM(IF(ISNA(MATCH(B621,'Registru recepții'!$B$5:$B$504,0)),"PV inexistent în registru. ","")&amp;IF(C621="","Lipsește numele. ","")&amp;IF(D621="","Alege calitatea. ","")))</f>
        <v/>
      </c>
      <c r="G621" s="1" t="str">
        <f>IF(B621="","",B621&amp;"|"&amp;COUNTIF($B$5:B621,B621))</f>
        <v/>
      </c>
    </row>
    <row r="622" spans="2:7" x14ac:dyDescent="0.2">
      <c r="B622" s="9"/>
      <c r="C622" s="10"/>
      <c r="D622" s="10"/>
      <c r="E622" s="10"/>
      <c r="F622" s="11" t="str">
        <f>IF(B622="","",TRIM(IF(ISNA(MATCH(B622,'Registru recepții'!$B$5:$B$504,0)),"PV inexistent în registru. ","")&amp;IF(C622="","Lipsește numele. ","")&amp;IF(D622="","Alege calitatea. ","")))</f>
        <v/>
      </c>
      <c r="G622" s="1" t="str">
        <f>IF(B622="","",B622&amp;"|"&amp;COUNTIF($B$5:B622,B622))</f>
        <v/>
      </c>
    </row>
    <row r="623" spans="2:7" x14ac:dyDescent="0.2">
      <c r="B623" s="9"/>
      <c r="C623" s="10"/>
      <c r="D623" s="10"/>
      <c r="E623" s="10"/>
      <c r="F623" s="11" t="str">
        <f>IF(B623="","",TRIM(IF(ISNA(MATCH(B623,'Registru recepții'!$B$5:$B$504,0)),"PV inexistent în registru. ","")&amp;IF(C623="","Lipsește numele. ","")&amp;IF(D623="","Alege calitatea. ","")))</f>
        <v/>
      </c>
      <c r="G623" s="1" t="str">
        <f>IF(B623="","",B623&amp;"|"&amp;COUNTIF($B$5:B623,B623))</f>
        <v/>
      </c>
    </row>
    <row r="624" spans="2:7" x14ac:dyDescent="0.2">
      <c r="B624" s="9"/>
      <c r="C624" s="10"/>
      <c r="D624" s="10"/>
      <c r="E624" s="10"/>
      <c r="F624" s="11" t="str">
        <f>IF(B624="","",TRIM(IF(ISNA(MATCH(B624,'Registru recepții'!$B$5:$B$504,0)),"PV inexistent în registru. ","")&amp;IF(C624="","Lipsește numele. ","")&amp;IF(D624="","Alege calitatea. ","")))</f>
        <v/>
      </c>
      <c r="G624" s="1" t="str">
        <f>IF(B624="","",B624&amp;"|"&amp;COUNTIF($B$5:B624,B624))</f>
        <v/>
      </c>
    </row>
    <row r="625" spans="2:7" x14ac:dyDescent="0.2">
      <c r="B625" s="9"/>
      <c r="C625" s="10"/>
      <c r="D625" s="10"/>
      <c r="E625" s="10"/>
      <c r="F625" s="11" t="str">
        <f>IF(B625="","",TRIM(IF(ISNA(MATCH(B625,'Registru recepții'!$B$5:$B$504,0)),"PV inexistent în registru. ","")&amp;IF(C625="","Lipsește numele. ","")&amp;IF(D625="","Alege calitatea. ","")))</f>
        <v/>
      </c>
      <c r="G625" s="1" t="str">
        <f>IF(B625="","",B625&amp;"|"&amp;COUNTIF($B$5:B625,B625))</f>
        <v/>
      </c>
    </row>
    <row r="626" spans="2:7" x14ac:dyDescent="0.2">
      <c r="B626" s="9"/>
      <c r="C626" s="10"/>
      <c r="D626" s="10"/>
      <c r="E626" s="10"/>
      <c r="F626" s="11" t="str">
        <f>IF(B626="","",TRIM(IF(ISNA(MATCH(B626,'Registru recepții'!$B$5:$B$504,0)),"PV inexistent în registru. ","")&amp;IF(C626="","Lipsește numele. ","")&amp;IF(D626="","Alege calitatea. ","")))</f>
        <v/>
      </c>
      <c r="G626" s="1" t="str">
        <f>IF(B626="","",B626&amp;"|"&amp;COUNTIF($B$5:B626,B626))</f>
        <v/>
      </c>
    </row>
    <row r="627" spans="2:7" x14ac:dyDescent="0.2">
      <c r="B627" s="9"/>
      <c r="C627" s="10"/>
      <c r="D627" s="10"/>
      <c r="E627" s="10"/>
      <c r="F627" s="11" t="str">
        <f>IF(B627="","",TRIM(IF(ISNA(MATCH(B627,'Registru recepții'!$B$5:$B$504,0)),"PV inexistent în registru. ","")&amp;IF(C627="","Lipsește numele. ","")&amp;IF(D627="","Alege calitatea. ","")))</f>
        <v/>
      </c>
      <c r="G627" s="1" t="str">
        <f>IF(B627="","",B627&amp;"|"&amp;COUNTIF($B$5:B627,B627))</f>
        <v/>
      </c>
    </row>
    <row r="628" spans="2:7" x14ac:dyDescent="0.2">
      <c r="B628" s="9"/>
      <c r="C628" s="10"/>
      <c r="D628" s="10"/>
      <c r="E628" s="10"/>
      <c r="F628" s="11" t="str">
        <f>IF(B628="","",TRIM(IF(ISNA(MATCH(B628,'Registru recepții'!$B$5:$B$504,0)),"PV inexistent în registru. ","")&amp;IF(C628="","Lipsește numele. ","")&amp;IF(D628="","Alege calitatea. ","")))</f>
        <v/>
      </c>
      <c r="G628" s="1" t="str">
        <f>IF(B628="","",B628&amp;"|"&amp;COUNTIF($B$5:B628,B628))</f>
        <v/>
      </c>
    </row>
    <row r="629" spans="2:7" x14ac:dyDescent="0.2">
      <c r="B629" s="9"/>
      <c r="C629" s="10"/>
      <c r="D629" s="10"/>
      <c r="E629" s="10"/>
      <c r="F629" s="11" t="str">
        <f>IF(B629="","",TRIM(IF(ISNA(MATCH(B629,'Registru recepții'!$B$5:$B$504,0)),"PV inexistent în registru. ","")&amp;IF(C629="","Lipsește numele. ","")&amp;IF(D629="","Alege calitatea. ","")))</f>
        <v/>
      </c>
      <c r="G629" s="1" t="str">
        <f>IF(B629="","",B629&amp;"|"&amp;COUNTIF($B$5:B629,B629))</f>
        <v/>
      </c>
    </row>
    <row r="630" spans="2:7" x14ac:dyDescent="0.2">
      <c r="B630" s="9"/>
      <c r="C630" s="10"/>
      <c r="D630" s="10"/>
      <c r="E630" s="10"/>
      <c r="F630" s="11" t="str">
        <f>IF(B630="","",TRIM(IF(ISNA(MATCH(B630,'Registru recepții'!$B$5:$B$504,0)),"PV inexistent în registru. ","")&amp;IF(C630="","Lipsește numele. ","")&amp;IF(D630="","Alege calitatea. ","")))</f>
        <v/>
      </c>
      <c r="G630" s="1" t="str">
        <f>IF(B630="","",B630&amp;"|"&amp;COUNTIF($B$5:B630,B630))</f>
        <v/>
      </c>
    </row>
    <row r="631" spans="2:7" x14ac:dyDescent="0.2">
      <c r="B631" s="9"/>
      <c r="C631" s="10"/>
      <c r="D631" s="10"/>
      <c r="E631" s="10"/>
      <c r="F631" s="11" t="str">
        <f>IF(B631="","",TRIM(IF(ISNA(MATCH(B631,'Registru recepții'!$B$5:$B$504,0)),"PV inexistent în registru. ","")&amp;IF(C631="","Lipsește numele. ","")&amp;IF(D631="","Alege calitatea. ","")))</f>
        <v/>
      </c>
      <c r="G631" s="1" t="str">
        <f>IF(B631="","",B631&amp;"|"&amp;COUNTIF($B$5:B631,B631))</f>
        <v/>
      </c>
    </row>
    <row r="632" spans="2:7" x14ac:dyDescent="0.2">
      <c r="B632" s="9"/>
      <c r="C632" s="10"/>
      <c r="D632" s="10"/>
      <c r="E632" s="10"/>
      <c r="F632" s="11" t="str">
        <f>IF(B632="","",TRIM(IF(ISNA(MATCH(B632,'Registru recepții'!$B$5:$B$504,0)),"PV inexistent în registru. ","")&amp;IF(C632="","Lipsește numele. ","")&amp;IF(D632="","Alege calitatea. ","")))</f>
        <v/>
      </c>
      <c r="G632" s="1" t="str">
        <f>IF(B632="","",B632&amp;"|"&amp;COUNTIF($B$5:B632,B632))</f>
        <v/>
      </c>
    </row>
    <row r="633" spans="2:7" x14ac:dyDescent="0.2">
      <c r="B633" s="9"/>
      <c r="C633" s="10"/>
      <c r="D633" s="10"/>
      <c r="E633" s="10"/>
      <c r="F633" s="11" t="str">
        <f>IF(B633="","",TRIM(IF(ISNA(MATCH(B633,'Registru recepții'!$B$5:$B$504,0)),"PV inexistent în registru. ","")&amp;IF(C633="","Lipsește numele. ","")&amp;IF(D633="","Alege calitatea. ","")))</f>
        <v/>
      </c>
      <c r="G633" s="1" t="str">
        <f>IF(B633="","",B633&amp;"|"&amp;COUNTIF($B$5:B633,B633))</f>
        <v/>
      </c>
    </row>
    <row r="634" spans="2:7" x14ac:dyDescent="0.2">
      <c r="B634" s="9"/>
      <c r="C634" s="10"/>
      <c r="D634" s="10"/>
      <c r="E634" s="10"/>
      <c r="F634" s="11" t="str">
        <f>IF(B634="","",TRIM(IF(ISNA(MATCH(B634,'Registru recepții'!$B$5:$B$504,0)),"PV inexistent în registru. ","")&amp;IF(C634="","Lipsește numele. ","")&amp;IF(D634="","Alege calitatea. ","")))</f>
        <v/>
      </c>
      <c r="G634" s="1" t="str">
        <f>IF(B634="","",B634&amp;"|"&amp;COUNTIF($B$5:B634,B634))</f>
        <v/>
      </c>
    </row>
    <row r="635" spans="2:7" x14ac:dyDescent="0.2">
      <c r="B635" s="9"/>
      <c r="C635" s="10"/>
      <c r="D635" s="10"/>
      <c r="E635" s="10"/>
      <c r="F635" s="11" t="str">
        <f>IF(B635="","",TRIM(IF(ISNA(MATCH(B635,'Registru recepții'!$B$5:$B$504,0)),"PV inexistent în registru. ","")&amp;IF(C635="","Lipsește numele. ","")&amp;IF(D635="","Alege calitatea. ","")))</f>
        <v/>
      </c>
      <c r="G635" s="1" t="str">
        <f>IF(B635="","",B635&amp;"|"&amp;COUNTIF($B$5:B635,B635))</f>
        <v/>
      </c>
    </row>
    <row r="636" spans="2:7" x14ac:dyDescent="0.2">
      <c r="B636" s="9"/>
      <c r="C636" s="10"/>
      <c r="D636" s="10"/>
      <c r="E636" s="10"/>
      <c r="F636" s="11" t="str">
        <f>IF(B636="","",TRIM(IF(ISNA(MATCH(B636,'Registru recepții'!$B$5:$B$504,0)),"PV inexistent în registru. ","")&amp;IF(C636="","Lipsește numele. ","")&amp;IF(D636="","Alege calitatea. ","")))</f>
        <v/>
      </c>
      <c r="G636" s="1" t="str">
        <f>IF(B636="","",B636&amp;"|"&amp;COUNTIF($B$5:B636,B636))</f>
        <v/>
      </c>
    </row>
    <row r="637" spans="2:7" x14ac:dyDescent="0.2">
      <c r="B637" s="9"/>
      <c r="C637" s="10"/>
      <c r="D637" s="10"/>
      <c r="E637" s="10"/>
      <c r="F637" s="11" t="str">
        <f>IF(B637="","",TRIM(IF(ISNA(MATCH(B637,'Registru recepții'!$B$5:$B$504,0)),"PV inexistent în registru. ","")&amp;IF(C637="","Lipsește numele. ","")&amp;IF(D637="","Alege calitatea. ","")))</f>
        <v/>
      </c>
      <c r="G637" s="1" t="str">
        <f>IF(B637="","",B637&amp;"|"&amp;COUNTIF($B$5:B637,B637))</f>
        <v/>
      </c>
    </row>
    <row r="638" spans="2:7" x14ac:dyDescent="0.2">
      <c r="B638" s="9"/>
      <c r="C638" s="10"/>
      <c r="D638" s="10"/>
      <c r="E638" s="10"/>
      <c r="F638" s="11" t="str">
        <f>IF(B638="","",TRIM(IF(ISNA(MATCH(B638,'Registru recepții'!$B$5:$B$504,0)),"PV inexistent în registru. ","")&amp;IF(C638="","Lipsește numele. ","")&amp;IF(D638="","Alege calitatea. ","")))</f>
        <v/>
      </c>
      <c r="G638" s="1" t="str">
        <f>IF(B638="","",B638&amp;"|"&amp;COUNTIF($B$5:B638,B638))</f>
        <v/>
      </c>
    </row>
    <row r="639" spans="2:7" x14ac:dyDescent="0.2">
      <c r="B639" s="9"/>
      <c r="C639" s="10"/>
      <c r="D639" s="10"/>
      <c r="E639" s="10"/>
      <c r="F639" s="11" t="str">
        <f>IF(B639="","",TRIM(IF(ISNA(MATCH(B639,'Registru recepții'!$B$5:$B$504,0)),"PV inexistent în registru. ","")&amp;IF(C639="","Lipsește numele. ","")&amp;IF(D639="","Alege calitatea. ","")))</f>
        <v/>
      </c>
      <c r="G639" s="1" t="str">
        <f>IF(B639="","",B639&amp;"|"&amp;COUNTIF($B$5:B639,B639))</f>
        <v/>
      </c>
    </row>
    <row r="640" spans="2:7" x14ac:dyDescent="0.2">
      <c r="B640" s="9"/>
      <c r="C640" s="10"/>
      <c r="D640" s="10"/>
      <c r="E640" s="10"/>
      <c r="F640" s="11" t="str">
        <f>IF(B640="","",TRIM(IF(ISNA(MATCH(B640,'Registru recepții'!$B$5:$B$504,0)),"PV inexistent în registru. ","")&amp;IF(C640="","Lipsește numele. ","")&amp;IF(D640="","Alege calitatea. ","")))</f>
        <v/>
      </c>
      <c r="G640" s="1" t="str">
        <f>IF(B640="","",B640&amp;"|"&amp;COUNTIF($B$5:B640,B640))</f>
        <v/>
      </c>
    </row>
    <row r="641" spans="2:7" x14ac:dyDescent="0.2">
      <c r="B641" s="9"/>
      <c r="C641" s="10"/>
      <c r="D641" s="10"/>
      <c r="E641" s="10"/>
      <c r="F641" s="11" t="str">
        <f>IF(B641="","",TRIM(IF(ISNA(MATCH(B641,'Registru recepții'!$B$5:$B$504,0)),"PV inexistent în registru. ","")&amp;IF(C641="","Lipsește numele. ","")&amp;IF(D641="","Alege calitatea. ","")))</f>
        <v/>
      </c>
      <c r="G641" s="1" t="str">
        <f>IF(B641="","",B641&amp;"|"&amp;COUNTIF($B$5:B641,B641))</f>
        <v/>
      </c>
    </row>
    <row r="642" spans="2:7" x14ac:dyDescent="0.2">
      <c r="B642" s="9"/>
      <c r="C642" s="10"/>
      <c r="D642" s="10"/>
      <c r="E642" s="10"/>
      <c r="F642" s="11" t="str">
        <f>IF(B642="","",TRIM(IF(ISNA(MATCH(B642,'Registru recepții'!$B$5:$B$504,0)),"PV inexistent în registru. ","")&amp;IF(C642="","Lipsește numele. ","")&amp;IF(D642="","Alege calitatea. ","")))</f>
        <v/>
      </c>
      <c r="G642" s="1" t="str">
        <f>IF(B642="","",B642&amp;"|"&amp;COUNTIF($B$5:B642,B642))</f>
        <v/>
      </c>
    </row>
    <row r="643" spans="2:7" x14ac:dyDescent="0.2">
      <c r="B643" s="9"/>
      <c r="C643" s="10"/>
      <c r="D643" s="10"/>
      <c r="E643" s="10"/>
      <c r="F643" s="11" t="str">
        <f>IF(B643="","",TRIM(IF(ISNA(MATCH(B643,'Registru recepții'!$B$5:$B$504,0)),"PV inexistent în registru. ","")&amp;IF(C643="","Lipsește numele. ","")&amp;IF(D643="","Alege calitatea. ","")))</f>
        <v/>
      </c>
      <c r="G643" s="1" t="str">
        <f>IF(B643="","",B643&amp;"|"&amp;COUNTIF($B$5:B643,B643))</f>
        <v/>
      </c>
    </row>
    <row r="644" spans="2:7" x14ac:dyDescent="0.2">
      <c r="B644" s="9"/>
      <c r="C644" s="10"/>
      <c r="D644" s="10"/>
      <c r="E644" s="10"/>
      <c r="F644" s="11" t="str">
        <f>IF(B644="","",TRIM(IF(ISNA(MATCH(B644,'Registru recepții'!$B$5:$B$504,0)),"PV inexistent în registru. ","")&amp;IF(C644="","Lipsește numele. ","")&amp;IF(D644="","Alege calitatea. ","")))</f>
        <v/>
      </c>
      <c r="G644" s="1" t="str">
        <f>IF(B644="","",B644&amp;"|"&amp;COUNTIF($B$5:B644,B644))</f>
        <v/>
      </c>
    </row>
    <row r="645" spans="2:7" x14ac:dyDescent="0.2">
      <c r="B645" s="9"/>
      <c r="C645" s="10"/>
      <c r="D645" s="10"/>
      <c r="E645" s="10"/>
      <c r="F645" s="11" t="str">
        <f>IF(B645="","",TRIM(IF(ISNA(MATCH(B645,'Registru recepții'!$B$5:$B$504,0)),"PV inexistent în registru. ","")&amp;IF(C645="","Lipsește numele. ","")&amp;IF(D645="","Alege calitatea. ","")))</f>
        <v/>
      </c>
      <c r="G645" s="1" t="str">
        <f>IF(B645="","",B645&amp;"|"&amp;COUNTIF($B$5:B645,B645))</f>
        <v/>
      </c>
    </row>
    <row r="646" spans="2:7" x14ac:dyDescent="0.2">
      <c r="B646" s="9"/>
      <c r="C646" s="10"/>
      <c r="D646" s="10"/>
      <c r="E646" s="10"/>
      <c r="F646" s="11" t="str">
        <f>IF(B646="","",TRIM(IF(ISNA(MATCH(B646,'Registru recepții'!$B$5:$B$504,0)),"PV inexistent în registru. ","")&amp;IF(C646="","Lipsește numele. ","")&amp;IF(D646="","Alege calitatea. ","")))</f>
        <v/>
      </c>
      <c r="G646" s="1" t="str">
        <f>IF(B646="","",B646&amp;"|"&amp;COUNTIF($B$5:B646,B646))</f>
        <v/>
      </c>
    </row>
    <row r="647" spans="2:7" x14ac:dyDescent="0.2">
      <c r="B647" s="9"/>
      <c r="C647" s="10"/>
      <c r="D647" s="10"/>
      <c r="E647" s="10"/>
      <c r="F647" s="11" t="str">
        <f>IF(B647="","",TRIM(IF(ISNA(MATCH(B647,'Registru recepții'!$B$5:$B$504,0)),"PV inexistent în registru. ","")&amp;IF(C647="","Lipsește numele. ","")&amp;IF(D647="","Alege calitatea. ","")))</f>
        <v/>
      </c>
      <c r="G647" s="1" t="str">
        <f>IF(B647="","",B647&amp;"|"&amp;COUNTIF($B$5:B647,B647))</f>
        <v/>
      </c>
    </row>
    <row r="648" spans="2:7" x14ac:dyDescent="0.2">
      <c r="B648" s="9"/>
      <c r="C648" s="10"/>
      <c r="D648" s="10"/>
      <c r="E648" s="10"/>
      <c r="F648" s="11" t="str">
        <f>IF(B648="","",TRIM(IF(ISNA(MATCH(B648,'Registru recepții'!$B$5:$B$504,0)),"PV inexistent în registru. ","")&amp;IF(C648="","Lipsește numele. ","")&amp;IF(D648="","Alege calitatea. ","")))</f>
        <v/>
      </c>
      <c r="G648" s="1" t="str">
        <f>IF(B648="","",B648&amp;"|"&amp;COUNTIF($B$5:B648,B648))</f>
        <v/>
      </c>
    </row>
    <row r="649" spans="2:7" x14ac:dyDescent="0.2">
      <c r="B649" s="9"/>
      <c r="C649" s="10"/>
      <c r="D649" s="10"/>
      <c r="E649" s="10"/>
      <c r="F649" s="11" t="str">
        <f>IF(B649="","",TRIM(IF(ISNA(MATCH(B649,'Registru recepții'!$B$5:$B$504,0)),"PV inexistent în registru. ","")&amp;IF(C649="","Lipsește numele. ","")&amp;IF(D649="","Alege calitatea. ","")))</f>
        <v/>
      </c>
      <c r="G649" s="1" t="str">
        <f>IF(B649="","",B649&amp;"|"&amp;COUNTIF($B$5:B649,B649))</f>
        <v/>
      </c>
    </row>
    <row r="650" spans="2:7" x14ac:dyDescent="0.2">
      <c r="B650" s="9"/>
      <c r="C650" s="10"/>
      <c r="D650" s="10"/>
      <c r="E650" s="10"/>
      <c r="F650" s="11" t="str">
        <f>IF(B650="","",TRIM(IF(ISNA(MATCH(B650,'Registru recepții'!$B$5:$B$504,0)),"PV inexistent în registru. ","")&amp;IF(C650="","Lipsește numele. ","")&amp;IF(D650="","Alege calitatea. ","")))</f>
        <v/>
      </c>
      <c r="G650" s="1" t="str">
        <f>IF(B650="","",B650&amp;"|"&amp;COUNTIF($B$5:B650,B650))</f>
        <v/>
      </c>
    </row>
    <row r="651" spans="2:7" x14ac:dyDescent="0.2">
      <c r="B651" s="9"/>
      <c r="C651" s="10"/>
      <c r="D651" s="10"/>
      <c r="E651" s="10"/>
      <c r="F651" s="11" t="str">
        <f>IF(B651="","",TRIM(IF(ISNA(MATCH(B651,'Registru recepții'!$B$5:$B$504,0)),"PV inexistent în registru. ","")&amp;IF(C651="","Lipsește numele. ","")&amp;IF(D651="","Alege calitatea. ","")))</f>
        <v/>
      </c>
      <c r="G651" s="1" t="str">
        <f>IF(B651="","",B651&amp;"|"&amp;COUNTIF($B$5:B651,B651))</f>
        <v/>
      </c>
    </row>
    <row r="652" spans="2:7" x14ac:dyDescent="0.2">
      <c r="B652" s="9"/>
      <c r="C652" s="10"/>
      <c r="D652" s="10"/>
      <c r="E652" s="10"/>
      <c r="F652" s="11" t="str">
        <f>IF(B652="","",TRIM(IF(ISNA(MATCH(B652,'Registru recepții'!$B$5:$B$504,0)),"PV inexistent în registru. ","")&amp;IF(C652="","Lipsește numele. ","")&amp;IF(D652="","Alege calitatea. ","")))</f>
        <v/>
      </c>
      <c r="G652" s="1" t="str">
        <f>IF(B652="","",B652&amp;"|"&amp;COUNTIF($B$5:B652,B652))</f>
        <v/>
      </c>
    </row>
    <row r="653" spans="2:7" x14ac:dyDescent="0.2">
      <c r="B653" s="9"/>
      <c r="C653" s="10"/>
      <c r="D653" s="10"/>
      <c r="E653" s="10"/>
      <c r="F653" s="11" t="str">
        <f>IF(B653="","",TRIM(IF(ISNA(MATCH(B653,'Registru recepții'!$B$5:$B$504,0)),"PV inexistent în registru. ","")&amp;IF(C653="","Lipsește numele. ","")&amp;IF(D653="","Alege calitatea. ","")))</f>
        <v/>
      </c>
      <c r="G653" s="1" t="str">
        <f>IF(B653="","",B653&amp;"|"&amp;COUNTIF($B$5:B653,B653))</f>
        <v/>
      </c>
    </row>
    <row r="654" spans="2:7" x14ac:dyDescent="0.2">
      <c r="B654" s="9"/>
      <c r="C654" s="10"/>
      <c r="D654" s="10"/>
      <c r="E654" s="10"/>
      <c r="F654" s="11" t="str">
        <f>IF(B654="","",TRIM(IF(ISNA(MATCH(B654,'Registru recepții'!$B$5:$B$504,0)),"PV inexistent în registru. ","")&amp;IF(C654="","Lipsește numele. ","")&amp;IF(D654="","Alege calitatea. ","")))</f>
        <v/>
      </c>
      <c r="G654" s="1" t="str">
        <f>IF(B654="","",B654&amp;"|"&amp;COUNTIF($B$5:B654,B654))</f>
        <v/>
      </c>
    </row>
    <row r="655" spans="2:7" x14ac:dyDescent="0.2">
      <c r="B655" s="9"/>
      <c r="C655" s="10"/>
      <c r="D655" s="10"/>
      <c r="E655" s="10"/>
      <c r="F655" s="11" t="str">
        <f>IF(B655="","",TRIM(IF(ISNA(MATCH(B655,'Registru recepții'!$B$5:$B$504,0)),"PV inexistent în registru. ","")&amp;IF(C655="","Lipsește numele. ","")&amp;IF(D655="","Alege calitatea. ","")))</f>
        <v/>
      </c>
      <c r="G655" s="1" t="str">
        <f>IF(B655="","",B655&amp;"|"&amp;COUNTIF($B$5:B655,B655))</f>
        <v/>
      </c>
    </row>
    <row r="656" spans="2:7" x14ac:dyDescent="0.2">
      <c r="B656" s="9"/>
      <c r="C656" s="10"/>
      <c r="D656" s="10"/>
      <c r="E656" s="10"/>
      <c r="F656" s="11" t="str">
        <f>IF(B656="","",TRIM(IF(ISNA(MATCH(B656,'Registru recepții'!$B$5:$B$504,0)),"PV inexistent în registru. ","")&amp;IF(C656="","Lipsește numele. ","")&amp;IF(D656="","Alege calitatea. ","")))</f>
        <v/>
      </c>
      <c r="G656" s="1" t="str">
        <f>IF(B656="","",B656&amp;"|"&amp;COUNTIF($B$5:B656,B656))</f>
        <v/>
      </c>
    </row>
    <row r="657" spans="2:7" x14ac:dyDescent="0.2">
      <c r="B657" s="9"/>
      <c r="C657" s="10"/>
      <c r="D657" s="10"/>
      <c r="E657" s="10"/>
      <c r="F657" s="11" t="str">
        <f>IF(B657="","",TRIM(IF(ISNA(MATCH(B657,'Registru recepții'!$B$5:$B$504,0)),"PV inexistent în registru. ","")&amp;IF(C657="","Lipsește numele. ","")&amp;IF(D657="","Alege calitatea. ","")))</f>
        <v/>
      </c>
      <c r="G657" s="1" t="str">
        <f>IF(B657="","",B657&amp;"|"&amp;COUNTIF($B$5:B657,B657))</f>
        <v/>
      </c>
    </row>
    <row r="658" spans="2:7" x14ac:dyDescent="0.2">
      <c r="B658" s="9"/>
      <c r="C658" s="10"/>
      <c r="D658" s="10"/>
      <c r="E658" s="10"/>
      <c r="F658" s="11" t="str">
        <f>IF(B658="","",TRIM(IF(ISNA(MATCH(B658,'Registru recepții'!$B$5:$B$504,0)),"PV inexistent în registru. ","")&amp;IF(C658="","Lipsește numele. ","")&amp;IF(D658="","Alege calitatea. ","")))</f>
        <v/>
      </c>
      <c r="G658" s="1" t="str">
        <f>IF(B658="","",B658&amp;"|"&amp;COUNTIF($B$5:B658,B658))</f>
        <v/>
      </c>
    </row>
    <row r="659" spans="2:7" x14ac:dyDescent="0.2">
      <c r="B659" s="9"/>
      <c r="C659" s="10"/>
      <c r="D659" s="10"/>
      <c r="E659" s="10"/>
      <c r="F659" s="11" t="str">
        <f>IF(B659="","",TRIM(IF(ISNA(MATCH(B659,'Registru recepții'!$B$5:$B$504,0)),"PV inexistent în registru. ","")&amp;IF(C659="","Lipsește numele. ","")&amp;IF(D659="","Alege calitatea. ","")))</f>
        <v/>
      </c>
      <c r="G659" s="1" t="str">
        <f>IF(B659="","",B659&amp;"|"&amp;COUNTIF($B$5:B659,B659))</f>
        <v/>
      </c>
    </row>
    <row r="660" spans="2:7" x14ac:dyDescent="0.2">
      <c r="B660" s="9"/>
      <c r="C660" s="10"/>
      <c r="D660" s="10"/>
      <c r="E660" s="10"/>
      <c r="F660" s="11" t="str">
        <f>IF(B660="","",TRIM(IF(ISNA(MATCH(B660,'Registru recepții'!$B$5:$B$504,0)),"PV inexistent în registru. ","")&amp;IF(C660="","Lipsește numele. ","")&amp;IF(D660="","Alege calitatea. ","")))</f>
        <v/>
      </c>
      <c r="G660" s="1" t="str">
        <f>IF(B660="","",B660&amp;"|"&amp;COUNTIF($B$5:B660,B660))</f>
        <v/>
      </c>
    </row>
    <row r="661" spans="2:7" x14ac:dyDescent="0.2">
      <c r="B661" s="9"/>
      <c r="C661" s="10"/>
      <c r="D661" s="10"/>
      <c r="E661" s="10"/>
      <c r="F661" s="11" t="str">
        <f>IF(B661="","",TRIM(IF(ISNA(MATCH(B661,'Registru recepții'!$B$5:$B$504,0)),"PV inexistent în registru. ","")&amp;IF(C661="","Lipsește numele. ","")&amp;IF(D661="","Alege calitatea. ","")))</f>
        <v/>
      </c>
      <c r="G661" s="1" t="str">
        <f>IF(B661="","",B661&amp;"|"&amp;COUNTIF($B$5:B661,B661))</f>
        <v/>
      </c>
    </row>
    <row r="662" spans="2:7" x14ac:dyDescent="0.2">
      <c r="B662" s="9"/>
      <c r="C662" s="10"/>
      <c r="D662" s="10"/>
      <c r="E662" s="10"/>
      <c r="F662" s="11" t="str">
        <f>IF(B662="","",TRIM(IF(ISNA(MATCH(B662,'Registru recepții'!$B$5:$B$504,0)),"PV inexistent în registru. ","")&amp;IF(C662="","Lipsește numele. ","")&amp;IF(D662="","Alege calitatea. ","")))</f>
        <v/>
      </c>
      <c r="G662" s="1" t="str">
        <f>IF(B662="","",B662&amp;"|"&amp;COUNTIF($B$5:B662,B662))</f>
        <v/>
      </c>
    </row>
    <row r="663" spans="2:7" x14ac:dyDescent="0.2">
      <c r="B663" s="9"/>
      <c r="C663" s="10"/>
      <c r="D663" s="10"/>
      <c r="E663" s="10"/>
      <c r="F663" s="11" t="str">
        <f>IF(B663="","",TRIM(IF(ISNA(MATCH(B663,'Registru recepții'!$B$5:$B$504,0)),"PV inexistent în registru. ","")&amp;IF(C663="","Lipsește numele. ","")&amp;IF(D663="","Alege calitatea. ","")))</f>
        <v/>
      </c>
      <c r="G663" s="1" t="str">
        <f>IF(B663="","",B663&amp;"|"&amp;COUNTIF($B$5:B663,B663))</f>
        <v/>
      </c>
    </row>
    <row r="664" spans="2:7" x14ac:dyDescent="0.2">
      <c r="B664" s="9"/>
      <c r="C664" s="10"/>
      <c r="D664" s="10"/>
      <c r="E664" s="10"/>
      <c r="F664" s="11" t="str">
        <f>IF(B664="","",TRIM(IF(ISNA(MATCH(B664,'Registru recepții'!$B$5:$B$504,0)),"PV inexistent în registru. ","")&amp;IF(C664="","Lipsește numele. ","")&amp;IF(D664="","Alege calitatea. ","")))</f>
        <v/>
      </c>
      <c r="G664" s="1" t="str">
        <f>IF(B664="","",B664&amp;"|"&amp;COUNTIF($B$5:B664,B664))</f>
        <v/>
      </c>
    </row>
    <row r="665" spans="2:7" x14ac:dyDescent="0.2">
      <c r="B665" s="9"/>
      <c r="C665" s="10"/>
      <c r="D665" s="10"/>
      <c r="E665" s="10"/>
      <c r="F665" s="11" t="str">
        <f>IF(B665="","",TRIM(IF(ISNA(MATCH(B665,'Registru recepții'!$B$5:$B$504,0)),"PV inexistent în registru. ","")&amp;IF(C665="","Lipsește numele. ","")&amp;IF(D665="","Alege calitatea. ","")))</f>
        <v/>
      </c>
      <c r="G665" s="1" t="str">
        <f>IF(B665="","",B665&amp;"|"&amp;COUNTIF($B$5:B665,B665))</f>
        <v/>
      </c>
    </row>
    <row r="666" spans="2:7" x14ac:dyDescent="0.2">
      <c r="B666" s="9"/>
      <c r="C666" s="10"/>
      <c r="D666" s="10"/>
      <c r="E666" s="10"/>
      <c r="F666" s="11" t="str">
        <f>IF(B666="","",TRIM(IF(ISNA(MATCH(B666,'Registru recepții'!$B$5:$B$504,0)),"PV inexistent în registru. ","")&amp;IF(C666="","Lipsește numele. ","")&amp;IF(D666="","Alege calitatea. ","")))</f>
        <v/>
      </c>
      <c r="G666" s="1" t="str">
        <f>IF(B666="","",B666&amp;"|"&amp;COUNTIF($B$5:B666,B666))</f>
        <v/>
      </c>
    </row>
    <row r="667" spans="2:7" x14ac:dyDescent="0.2">
      <c r="B667" s="9"/>
      <c r="C667" s="10"/>
      <c r="D667" s="10"/>
      <c r="E667" s="10"/>
      <c r="F667" s="11" t="str">
        <f>IF(B667="","",TRIM(IF(ISNA(MATCH(B667,'Registru recepții'!$B$5:$B$504,0)),"PV inexistent în registru. ","")&amp;IF(C667="","Lipsește numele. ","")&amp;IF(D667="","Alege calitatea. ","")))</f>
        <v/>
      </c>
      <c r="G667" s="1" t="str">
        <f>IF(B667="","",B667&amp;"|"&amp;COUNTIF($B$5:B667,B667))</f>
        <v/>
      </c>
    </row>
    <row r="668" spans="2:7" x14ac:dyDescent="0.2">
      <c r="B668" s="9"/>
      <c r="C668" s="10"/>
      <c r="D668" s="10"/>
      <c r="E668" s="10"/>
      <c r="F668" s="11" t="str">
        <f>IF(B668="","",TRIM(IF(ISNA(MATCH(B668,'Registru recepții'!$B$5:$B$504,0)),"PV inexistent în registru. ","")&amp;IF(C668="","Lipsește numele. ","")&amp;IF(D668="","Alege calitatea. ","")))</f>
        <v/>
      </c>
      <c r="G668" s="1" t="str">
        <f>IF(B668="","",B668&amp;"|"&amp;COUNTIF($B$5:B668,B668))</f>
        <v/>
      </c>
    </row>
    <row r="669" spans="2:7" x14ac:dyDescent="0.2">
      <c r="B669" s="9"/>
      <c r="C669" s="10"/>
      <c r="D669" s="10"/>
      <c r="E669" s="10"/>
      <c r="F669" s="11" t="str">
        <f>IF(B669="","",TRIM(IF(ISNA(MATCH(B669,'Registru recepții'!$B$5:$B$504,0)),"PV inexistent în registru. ","")&amp;IF(C669="","Lipsește numele. ","")&amp;IF(D669="","Alege calitatea. ","")))</f>
        <v/>
      </c>
      <c r="G669" s="1" t="str">
        <f>IF(B669="","",B669&amp;"|"&amp;COUNTIF($B$5:B669,B669))</f>
        <v/>
      </c>
    </row>
    <row r="670" spans="2:7" x14ac:dyDescent="0.2">
      <c r="B670" s="9"/>
      <c r="C670" s="10"/>
      <c r="D670" s="10"/>
      <c r="E670" s="10"/>
      <c r="F670" s="11" t="str">
        <f>IF(B670="","",TRIM(IF(ISNA(MATCH(B670,'Registru recepții'!$B$5:$B$504,0)),"PV inexistent în registru. ","")&amp;IF(C670="","Lipsește numele. ","")&amp;IF(D670="","Alege calitatea. ","")))</f>
        <v/>
      </c>
      <c r="G670" s="1" t="str">
        <f>IF(B670="","",B670&amp;"|"&amp;COUNTIF($B$5:B670,B670))</f>
        <v/>
      </c>
    </row>
    <row r="671" spans="2:7" x14ac:dyDescent="0.2">
      <c r="B671" s="9"/>
      <c r="C671" s="10"/>
      <c r="D671" s="10"/>
      <c r="E671" s="10"/>
      <c r="F671" s="11" t="str">
        <f>IF(B671="","",TRIM(IF(ISNA(MATCH(B671,'Registru recepții'!$B$5:$B$504,0)),"PV inexistent în registru. ","")&amp;IF(C671="","Lipsește numele. ","")&amp;IF(D671="","Alege calitatea. ","")))</f>
        <v/>
      </c>
      <c r="G671" s="1" t="str">
        <f>IF(B671="","",B671&amp;"|"&amp;COUNTIF($B$5:B671,B671))</f>
        <v/>
      </c>
    </row>
    <row r="672" spans="2:7" x14ac:dyDescent="0.2">
      <c r="B672" s="9"/>
      <c r="C672" s="10"/>
      <c r="D672" s="10"/>
      <c r="E672" s="10"/>
      <c r="F672" s="11" t="str">
        <f>IF(B672="","",TRIM(IF(ISNA(MATCH(B672,'Registru recepții'!$B$5:$B$504,0)),"PV inexistent în registru. ","")&amp;IF(C672="","Lipsește numele. ","")&amp;IF(D672="","Alege calitatea. ","")))</f>
        <v/>
      </c>
      <c r="G672" s="1" t="str">
        <f>IF(B672="","",B672&amp;"|"&amp;COUNTIF($B$5:B672,B672))</f>
        <v/>
      </c>
    </row>
    <row r="673" spans="2:7" x14ac:dyDescent="0.2">
      <c r="B673" s="9"/>
      <c r="C673" s="10"/>
      <c r="D673" s="10"/>
      <c r="E673" s="10"/>
      <c r="F673" s="11" t="str">
        <f>IF(B673="","",TRIM(IF(ISNA(MATCH(B673,'Registru recepții'!$B$5:$B$504,0)),"PV inexistent în registru. ","")&amp;IF(C673="","Lipsește numele. ","")&amp;IF(D673="","Alege calitatea. ","")))</f>
        <v/>
      </c>
      <c r="G673" s="1" t="str">
        <f>IF(B673="","",B673&amp;"|"&amp;COUNTIF($B$5:B673,B673))</f>
        <v/>
      </c>
    </row>
    <row r="674" spans="2:7" x14ac:dyDescent="0.2">
      <c r="B674" s="9"/>
      <c r="C674" s="10"/>
      <c r="D674" s="10"/>
      <c r="E674" s="10"/>
      <c r="F674" s="11" t="str">
        <f>IF(B674="","",TRIM(IF(ISNA(MATCH(B674,'Registru recepții'!$B$5:$B$504,0)),"PV inexistent în registru. ","")&amp;IF(C674="","Lipsește numele. ","")&amp;IF(D674="","Alege calitatea. ","")))</f>
        <v/>
      </c>
      <c r="G674" s="1" t="str">
        <f>IF(B674="","",B674&amp;"|"&amp;COUNTIF($B$5:B674,B674))</f>
        <v/>
      </c>
    </row>
    <row r="675" spans="2:7" x14ac:dyDescent="0.2">
      <c r="B675" s="9"/>
      <c r="C675" s="10"/>
      <c r="D675" s="10"/>
      <c r="E675" s="10"/>
      <c r="F675" s="11" t="str">
        <f>IF(B675="","",TRIM(IF(ISNA(MATCH(B675,'Registru recepții'!$B$5:$B$504,0)),"PV inexistent în registru. ","")&amp;IF(C675="","Lipsește numele. ","")&amp;IF(D675="","Alege calitatea. ","")))</f>
        <v/>
      </c>
      <c r="G675" s="1" t="str">
        <f>IF(B675="","",B675&amp;"|"&amp;COUNTIF($B$5:B675,B675))</f>
        <v/>
      </c>
    </row>
    <row r="676" spans="2:7" x14ac:dyDescent="0.2">
      <c r="B676" s="9"/>
      <c r="C676" s="10"/>
      <c r="D676" s="10"/>
      <c r="E676" s="10"/>
      <c r="F676" s="11" t="str">
        <f>IF(B676="","",TRIM(IF(ISNA(MATCH(B676,'Registru recepții'!$B$5:$B$504,0)),"PV inexistent în registru. ","")&amp;IF(C676="","Lipsește numele. ","")&amp;IF(D676="","Alege calitatea. ","")))</f>
        <v/>
      </c>
      <c r="G676" s="1" t="str">
        <f>IF(B676="","",B676&amp;"|"&amp;COUNTIF($B$5:B676,B676))</f>
        <v/>
      </c>
    </row>
    <row r="677" spans="2:7" x14ac:dyDescent="0.2">
      <c r="B677" s="9"/>
      <c r="C677" s="10"/>
      <c r="D677" s="10"/>
      <c r="E677" s="10"/>
      <c r="F677" s="11" t="str">
        <f>IF(B677="","",TRIM(IF(ISNA(MATCH(B677,'Registru recepții'!$B$5:$B$504,0)),"PV inexistent în registru. ","")&amp;IF(C677="","Lipsește numele. ","")&amp;IF(D677="","Alege calitatea. ","")))</f>
        <v/>
      </c>
      <c r="G677" s="1" t="str">
        <f>IF(B677="","",B677&amp;"|"&amp;COUNTIF($B$5:B677,B677))</f>
        <v/>
      </c>
    </row>
    <row r="678" spans="2:7" x14ac:dyDescent="0.2">
      <c r="B678" s="9"/>
      <c r="C678" s="10"/>
      <c r="D678" s="10"/>
      <c r="E678" s="10"/>
      <c r="F678" s="11" t="str">
        <f>IF(B678="","",TRIM(IF(ISNA(MATCH(B678,'Registru recepții'!$B$5:$B$504,0)),"PV inexistent în registru. ","")&amp;IF(C678="","Lipsește numele. ","")&amp;IF(D678="","Alege calitatea. ","")))</f>
        <v/>
      </c>
      <c r="G678" s="1" t="str">
        <f>IF(B678="","",B678&amp;"|"&amp;COUNTIF($B$5:B678,B678))</f>
        <v/>
      </c>
    </row>
    <row r="679" spans="2:7" x14ac:dyDescent="0.2">
      <c r="B679" s="9"/>
      <c r="C679" s="10"/>
      <c r="D679" s="10"/>
      <c r="E679" s="10"/>
      <c r="F679" s="11" t="str">
        <f>IF(B679="","",TRIM(IF(ISNA(MATCH(B679,'Registru recepții'!$B$5:$B$504,0)),"PV inexistent în registru. ","")&amp;IF(C679="","Lipsește numele. ","")&amp;IF(D679="","Alege calitatea. ","")))</f>
        <v/>
      </c>
      <c r="G679" s="1" t="str">
        <f>IF(B679="","",B679&amp;"|"&amp;COUNTIF($B$5:B679,B679))</f>
        <v/>
      </c>
    </row>
    <row r="680" spans="2:7" x14ac:dyDescent="0.2">
      <c r="B680" s="9"/>
      <c r="C680" s="10"/>
      <c r="D680" s="10"/>
      <c r="E680" s="10"/>
      <c r="F680" s="11" t="str">
        <f>IF(B680="","",TRIM(IF(ISNA(MATCH(B680,'Registru recepții'!$B$5:$B$504,0)),"PV inexistent în registru. ","")&amp;IF(C680="","Lipsește numele. ","")&amp;IF(D680="","Alege calitatea. ","")))</f>
        <v/>
      </c>
      <c r="G680" s="1" t="str">
        <f>IF(B680="","",B680&amp;"|"&amp;COUNTIF($B$5:B680,B680))</f>
        <v/>
      </c>
    </row>
    <row r="681" spans="2:7" x14ac:dyDescent="0.2">
      <c r="B681" s="9"/>
      <c r="C681" s="10"/>
      <c r="D681" s="10"/>
      <c r="E681" s="10"/>
      <c r="F681" s="11" t="str">
        <f>IF(B681="","",TRIM(IF(ISNA(MATCH(B681,'Registru recepții'!$B$5:$B$504,0)),"PV inexistent în registru. ","")&amp;IF(C681="","Lipsește numele. ","")&amp;IF(D681="","Alege calitatea. ","")))</f>
        <v/>
      </c>
      <c r="G681" s="1" t="str">
        <f>IF(B681="","",B681&amp;"|"&amp;COUNTIF($B$5:B681,B681))</f>
        <v/>
      </c>
    </row>
    <row r="682" spans="2:7" x14ac:dyDescent="0.2">
      <c r="B682" s="9"/>
      <c r="C682" s="10"/>
      <c r="D682" s="10"/>
      <c r="E682" s="10"/>
      <c r="F682" s="11" t="str">
        <f>IF(B682="","",TRIM(IF(ISNA(MATCH(B682,'Registru recepții'!$B$5:$B$504,0)),"PV inexistent în registru. ","")&amp;IF(C682="","Lipsește numele. ","")&amp;IF(D682="","Alege calitatea. ","")))</f>
        <v/>
      </c>
      <c r="G682" s="1" t="str">
        <f>IF(B682="","",B682&amp;"|"&amp;COUNTIF($B$5:B682,B682))</f>
        <v/>
      </c>
    </row>
    <row r="683" spans="2:7" x14ac:dyDescent="0.2">
      <c r="B683" s="9"/>
      <c r="C683" s="10"/>
      <c r="D683" s="10"/>
      <c r="E683" s="10"/>
      <c r="F683" s="11" t="str">
        <f>IF(B683="","",TRIM(IF(ISNA(MATCH(B683,'Registru recepții'!$B$5:$B$504,0)),"PV inexistent în registru. ","")&amp;IF(C683="","Lipsește numele. ","")&amp;IF(D683="","Alege calitatea. ","")))</f>
        <v/>
      </c>
      <c r="G683" s="1" t="str">
        <f>IF(B683="","",B683&amp;"|"&amp;COUNTIF($B$5:B683,B683))</f>
        <v/>
      </c>
    </row>
    <row r="684" spans="2:7" x14ac:dyDescent="0.2">
      <c r="B684" s="9"/>
      <c r="C684" s="10"/>
      <c r="D684" s="10"/>
      <c r="E684" s="10"/>
      <c r="F684" s="11" t="str">
        <f>IF(B684="","",TRIM(IF(ISNA(MATCH(B684,'Registru recepții'!$B$5:$B$504,0)),"PV inexistent în registru. ","")&amp;IF(C684="","Lipsește numele. ","")&amp;IF(D684="","Alege calitatea. ","")))</f>
        <v/>
      </c>
      <c r="G684" s="1" t="str">
        <f>IF(B684="","",B684&amp;"|"&amp;COUNTIF($B$5:B684,B684))</f>
        <v/>
      </c>
    </row>
    <row r="685" spans="2:7" x14ac:dyDescent="0.2">
      <c r="B685" s="9"/>
      <c r="C685" s="10"/>
      <c r="D685" s="10"/>
      <c r="E685" s="10"/>
      <c r="F685" s="11" t="str">
        <f>IF(B685="","",TRIM(IF(ISNA(MATCH(B685,'Registru recepții'!$B$5:$B$504,0)),"PV inexistent în registru. ","")&amp;IF(C685="","Lipsește numele. ","")&amp;IF(D685="","Alege calitatea. ","")))</f>
        <v/>
      </c>
      <c r="G685" s="1" t="str">
        <f>IF(B685="","",B685&amp;"|"&amp;COUNTIF($B$5:B685,B685))</f>
        <v/>
      </c>
    </row>
    <row r="686" spans="2:7" x14ac:dyDescent="0.2">
      <c r="B686" s="9"/>
      <c r="C686" s="10"/>
      <c r="D686" s="10"/>
      <c r="E686" s="10"/>
      <c r="F686" s="11" t="str">
        <f>IF(B686="","",TRIM(IF(ISNA(MATCH(B686,'Registru recepții'!$B$5:$B$504,0)),"PV inexistent în registru. ","")&amp;IF(C686="","Lipsește numele. ","")&amp;IF(D686="","Alege calitatea. ","")))</f>
        <v/>
      </c>
      <c r="G686" s="1" t="str">
        <f>IF(B686="","",B686&amp;"|"&amp;COUNTIF($B$5:B686,B686))</f>
        <v/>
      </c>
    </row>
    <row r="687" spans="2:7" x14ac:dyDescent="0.2">
      <c r="B687" s="9"/>
      <c r="C687" s="10"/>
      <c r="D687" s="10"/>
      <c r="E687" s="10"/>
      <c r="F687" s="11" t="str">
        <f>IF(B687="","",TRIM(IF(ISNA(MATCH(B687,'Registru recepții'!$B$5:$B$504,0)),"PV inexistent în registru. ","")&amp;IF(C687="","Lipsește numele. ","")&amp;IF(D687="","Alege calitatea. ","")))</f>
        <v/>
      </c>
      <c r="G687" s="1" t="str">
        <f>IF(B687="","",B687&amp;"|"&amp;COUNTIF($B$5:B687,B687))</f>
        <v/>
      </c>
    </row>
    <row r="688" spans="2:7" x14ac:dyDescent="0.2">
      <c r="B688" s="9"/>
      <c r="C688" s="10"/>
      <c r="D688" s="10"/>
      <c r="E688" s="10"/>
      <c r="F688" s="11" t="str">
        <f>IF(B688="","",TRIM(IF(ISNA(MATCH(B688,'Registru recepții'!$B$5:$B$504,0)),"PV inexistent în registru. ","")&amp;IF(C688="","Lipsește numele. ","")&amp;IF(D688="","Alege calitatea. ","")))</f>
        <v/>
      </c>
      <c r="G688" s="1" t="str">
        <f>IF(B688="","",B688&amp;"|"&amp;COUNTIF($B$5:B688,B688))</f>
        <v/>
      </c>
    </row>
    <row r="689" spans="2:7" x14ac:dyDescent="0.2">
      <c r="B689" s="9"/>
      <c r="C689" s="10"/>
      <c r="D689" s="10"/>
      <c r="E689" s="10"/>
      <c r="F689" s="11" t="str">
        <f>IF(B689="","",TRIM(IF(ISNA(MATCH(B689,'Registru recepții'!$B$5:$B$504,0)),"PV inexistent în registru. ","")&amp;IF(C689="","Lipsește numele. ","")&amp;IF(D689="","Alege calitatea. ","")))</f>
        <v/>
      </c>
      <c r="G689" s="1" t="str">
        <f>IF(B689="","",B689&amp;"|"&amp;COUNTIF($B$5:B689,B689))</f>
        <v/>
      </c>
    </row>
    <row r="690" spans="2:7" x14ac:dyDescent="0.2">
      <c r="B690" s="9"/>
      <c r="C690" s="10"/>
      <c r="D690" s="10"/>
      <c r="E690" s="10"/>
      <c r="F690" s="11" t="str">
        <f>IF(B690="","",TRIM(IF(ISNA(MATCH(B690,'Registru recepții'!$B$5:$B$504,0)),"PV inexistent în registru. ","")&amp;IF(C690="","Lipsește numele. ","")&amp;IF(D690="","Alege calitatea. ","")))</f>
        <v/>
      </c>
      <c r="G690" s="1" t="str">
        <f>IF(B690="","",B690&amp;"|"&amp;COUNTIF($B$5:B690,B690))</f>
        <v/>
      </c>
    </row>
    <row r="691" spans="2:7" x14ac:dyDescent="0.2">
      <c r="B691" s="9"/>
      <c r="C691" s="10"/>
      <c r="D691" s="10"/>
      <c r="E691" s="10"/>
      <c r="F691" s="11" t="str">
        <f>IF(B691="","",TRIM(IF(ISNA(MATCH(B691,'Registru recepții'!$B$5:$B$504,0)),"PV inexistent în registru. ","")&amp;IF(C691="","Lipsește numele. ","")&amp;IF(D691="","Alege calitatea. ","")))</f>
        <v/>
      </c>
      <c r="G691" s="1" t="str">
        <f>IF(B691="","",B691&amp;"|"&amp;COUNTIF($B$5:B691,B691))</f>
        <v/>
      </c>
    </row>
    <row r="692" spans="2:7" x14ac:dyDescent="0.2">
      <c r="B692" s="9"/>
      <c r="C692" s="10"/>
      <c r="D692" s="10"/>
      <c r="E692" s="10"/>
      <c r="F692" s="11" t="str">
        <f>IF(B692="","",TRIM(IF(ISNA(MATCH(B692,'Registru recepții'!$B$5:$B$504,0)),"PV inexistent în registru. ","")&amp;IF(C692="","Lipsește numele. ","")&amp;IF(D692="","Alege calitatea. ","")))</f>
        <v/>
      </c>
      <c r="G692" s="1" t="str">
        <f>IF(B692="","",B692&amp;"|"&amp;COUNTIF($B$5:B692,B692))</f>
        <v/>
      </c>
    </row>
    <row r="693" spans="2:7" x14ac:dyDescent="0.2">
      <c r="B693" s="9"/>
      <c r="C693" s="10"/>
      <c r="D693" s="10"/>
      <c r="E693" s="10"/>
      <c r="F693" s="11" t="str">
        <f>IF(B693="","",TRIM(IF(ISNA(MATCH(B693,'Registru recepții'!$B$5:$B$504,0)),"PV inexistent în registru. ","")&amp;IF(C693="","Lipsește numele. ","")&amp;IF(D693="","Alege calitatea. ","")))</f>
        <v/>
      </c>
      <c r="G693" s="1" t="str">
        <f>IF(B693="","",B693&amp;"|"&amp;COUNTIF($B$5:B693,B693))</f>
        <v/>
      </c>
    </row>
    <row r="694" spans="2:7" x14ac:dyDescent="0.2">
      <c r="B694" s="9"/>
      <c r="C694" s="10"/>
      <c r="D694" s="10"/>
      <c r="E694" s="10"/>
      <c r="F694" s="11" t="str">
        <f>IF(B694="","",TRIM(IF(ISNA(MATCH(B694,'Registru recepții'!$B$5:$B$504,0)),"PV inexistent în registru. ","")&amp;IF(C694="","Lipsește numele. ","")&amp;IF(D694="","Alege calitatea. ","")))</f>
        <v/>
      </c>
      <c r="G694" s="1" t="str">
        <f>IF(B694="","",B694&amp;"|"&amp;COUNTIF($B$5:B694,B694))</f>
        <v/>
      </c>
    </row>
    <row r="695" spans="2:7" x14ac:dyDescent="0.2">
      <c r="B695" s="9"/>
      <c r="C695" s="10"/>
      <c r="D695" s="10"/>
      <c r="E695" s="10"/>
      <c r="F695" s="11" t="str">
        <f>IF(B695="","",TRIM(IF(ISNA(MATCH(B695,'Registru recepții'!$B$5:$B$504,0)),"PV inexistent în registru. ","")&amp;IF(C695="","Lipsește numele. ","")&amp;IF(D695="","Alege calitatea. ","")))</f>
        <v/>
      </c>
      <c r="G695" s="1" t="str">
        <f>IF(B695="","",B695&amp;"|"&amp;COUNTIF($B$5:B695,B695))</f>
        <v/>
      </c>
    </row>
    <row r="696" spans="2:7" x14ac:dyDescent="0.2">
      <c r="B696" s="9"/>
      <c r="C696" s="10"/>
      <c r="D696" s="10"/>
      <c r="E696" s="10"/>
      <c r="F696" s="11" t="str">
        <f>IF(B696="","",TRIM(IF(ISNA(MATCH(B696,'Registru recepții'!$B$5:$B$504,0)),"PV inexistent în registru. ","")&amp;IF(C696="","Lipsește numele. ","")&amp;IF(D696="","Alege calitatea. ","")))</f>
        <v/>
      </c>
      <c r="G696" s="1" t="str">
        <f>IF(B696="","",B696&amp;"|"&amp;COUNTIF($B$5:B696,B696))</f>
        <v/>
      </c>
    </row>
    <row r="697" spans="2:7" x14ac:dyDescent="0.2">
      <c r="B697" s="9"/>
      <c r="C697" s="10"/>
      <c r="D697" s="10"/>
      <c r="E697" s="10"/>
      <c r="F697" s="11" t="str">
        <f>IF(B697="","",TRIM(IF(ISNA(MATCH(B697,'Registru recepții'!$B$5:$B$504,0)),"PV inexistent în registru. ","")&amp;IF(C697="","Lipsește numele. ","")&amp;IF(D697="","Alege calitatea. ","")))</f>
        <v/>
      </c>
      <c r="G697" s="1" t="str">
        <f>IF(B697="","",B697&amp;"|"&amp;COUNTIF($B$5:B697,B697))</f>
        <v/>
      </c>
    </row>
    <row r="698" spans="2:7" x14ac:dyDescent="0.2">
      <c r="B698" s="9"/>
      <c r="C698" s="10"/>
      <c r="D698" s="10"/>
      <c r="E698" s="10"/>
      <c r="F698" s="11" t="str">
        <f>IF(B698="","",TRIM(IF(ISNA(MATCH(B698,'Registru recepții'!$B$5:$B$504,0)),"PV inexistent în registru. ","")&amp;IF(C698="","Lipsește numele. ","")&amp;IF(D698="","Alege calitatea. ","")))</f>
        <v/>
      </c>
      <c r="G698" s="1" t="str">
        <f>IF(B698="","",B698&amp;"|"&amp;COUNTIF($B$5:B698,B698))</f>
        <v/>
      </c>
    </row>
    <row r="699" spans="2:7" x14ac:dyDescent="0.2">
      <c r="B699" s="9"/>
      <c r="C699" s="10"/>
      <c r="D699" s="10"/>
      <c r="E699" s="10"/>
      <c r="F699" s="11" t="str">
        <f>IF(B699="","",TRIM(IF(ISNA(MATCH(B699,'Registru recepții'!$B$5:$B$504,0)),"PV inexistent în registru. ","")&amp;IF(C699="","Lipsește numele. ","")&amp;IF(D699="","Alege calitatea. ","")))</f>
        <v/>
      </c>
      <c r="G699" s="1" t="str">
        <f>IF(B699="","",B699&amp;"|"&amp;COUNTIF($B$5:B699,B699))</f>
        <v/>
      </c>
    </row>
    <row r="700" spans="2:7" x14ac:dyDescent="0.2">
      <c r="B700" s="9"/>
      <c r="C700" s="10"/>
      <c r="D700" s="10"/>
      <c r="E700" s="10"/>
      <c r="F700" s="11" t="str">
        <f>IF(B700="","",TRIM(IF(ISNA(MATCH(B700,'Registru recepții'!$B$5:$B$504,0)),"PV inexistent în registru. ","")&amp;IF(C700="","Lipsește numele. ","")&amp;IF(D700="","Alege calitatea. ","")))</f>
        <v/>
      </c>
      <c r="G700" s="1" t="str">
        <f>IF(B700="","",B700&amp;"|"&amp;COUNTIF($B$5:B700,B700))</f>
        <v/>
      </c>
    </row>
    <row r="701" spans="2:7" x14ac:dyDescent="0.2">
      <c r="B701" s="9"/>
      <c r="C701" s="10"/>
      <c r="D701" s="10"/>
      <c r="E701" s="10"/>
      <c r="F701" s="11" t="str">
        <f>IF(B701="","",TRIM(IF(ISNA(MATCH(B701,'Registru recepții'!$B$5:$B$504,0)),"PV inexistent în registru. ","")&amp;IF(C701="","Lipsește numele. ","")&amp;IF(D701="","Alege calitatea. ","")))</f>
        <v/>
      </c>
      <c r="G701" s="1" t="str">
        <f>IF(B701="","",B701&amp;"|"&amp;COUNTIF($B$5:B701,B701))</f>
        <v/>
      </c>
    </row>
    <row r="702" spans="2:7" x14ac:dyDescent="0.2">
      <c r="B702" s="9"/>
      <c r="C702" s="10"/>
      <c r="D702" s="10"/>
      <c r="E702" s="10"/>
      <c r="F702" s="11" t="str">
        <f>IF(B702="","",TRIM(IF(ISNA(MATCH(B702,'Registru recepții'!$B$5:$B$504,0)),"PV inexistent în registru. ","")&amp;IF(C702="","Lipsește numele. ","")&amp;IF(D702="","Alege calitatea. ","")))</f>
        <v/>
      </c>
      <c r="G702" s="1" t="str">
        <f>IF(B702="","",B702&amp;"|"&amp;COUNTIF($B$5:B702,B702))</f>
        <v/>
      </c>
    </row>
    <row r="703" spans="2:7" x14ac:dyDescent="0.2">
      <c r="B703" s="9"/>
      <c r="C703" s="10"/>
      <c r="D703" s="10"/>
      <c r="E703" s="10"/>
      <c r="F703" s="11" t="str">
        <f>IF(B703="","",TRIM(IF(ISNA(MATCH(B703,'Registru recepții'!$B$5:$B$504,0)),"PV inexistent în registru. ","")&amp;IF(C703="","Lipsește numele. ","")&amp;IF(D703="","Alege calitatea. ","")))</f>
        <v/>
      </c>
      <c r="G703" s="1" t="str">
        <f>IF(B703="","",B703&amp;"|"&amp;COUNTIF($B$5:B703,B703))</f>
        <v/>
      </c>
    </row>
    <row r="704" spans="2:7" x14ac:dyDescent="0.2">
      <c r="B704" s="9"/>
      <c r="C704" s="10"/>
      <c r="D704" s="10"/>
      <c r="E704" s="10"/>
      <c r="F704" s="11" t="str">
        <f>IF(B704="","",TRIM(IF(ISNA(MATCH(B704,'Registru recepții'!$B$5:$B$504,0)),"PV inexistent în registru. ","")&amp;IF(C704="","Lipsește numele. ","")&amp;IF(D704="","Alege calitatea. ","")))</f>
        <v/>
      </c>
      <c r="G704" s="1" t="str">
        <f>IF(B704="","",B704&amp;"|"&amp;COUNTIF($B$5:B704,B704))</f>
        <v/>
      </c>
    </row>
    <row r="705" spans="2:7" x14ac:dyDescent="0.2">
      <c r="B705" s="9"/>
      <c r="C705" s="10"/>
      <c r="D705" s="10"/>
      <c r="E705" s="10"/>
      <c r="F705" s="11" t="str">
        <f>IF(B705="","",TRIM(IF(ISNA(MATCH(B705,'Registru recepții'!$B$5:$B$504,0)),"PV inexistent în registru. ","")&amp;IF(C705="","Lipsește numele. ","")&amp;IF(D705="","Alege calitatea. ","")))</f>
        <v/>
      </c>
      <c r="G705" s="1" t="str">
        <f>IF(B705="","",B705&amp;"|"&amp;COUNTIF($B$5:B705,B705))</f>
        <v/>
      </c>
    </row>
    <row r="706" spans="2:7" x14ac:dyDescent="0.2">
      <c r="B706" s="9"/>
      <c r="C706" s="10"/>
      <c r="D706" s="10"/>
      <c r="E706" s="10"/>
      <c r="F706" s="11" t="str">
        <f>IF(B706="","",TRIM(IF(ISNA(MATCH(B706,'Registru recepții'!$B$5:$B$504,0)),"PV inexistent în registru. ","")&amp;IF(C706="","Lipsește numele. ","")&amp;IF(D706="","Alege calitatea. ","")))</f>
        <v/>
      </c>
      <c r="G706" s="1" t="str">
        <f>IF(B706="","",B706&amp;"|"&amp;COUNTIF($B$5:B706,B706))</f>
        <v/>
      </c>
    </row>
    <row r="707" spans="2:7" x14ac:dyDescent="0.2">
      <c r="B707" s="9"/>
      <c r="C707" s="10"/>
      <c r="D707" s="10"/>
      <c r="E707" s="10"/>
      <c r="F707" s="11" t="str">
        <f>IF(B707="","",TRIM(IF(ISNA(MATCH(B707,'Registru recepții'!$B$5:$B$504,0)),"PV inexistent în registru. ","")&amp;IF(C707="","Lipsește numele. ","")&amp;IF(D707="","Alege calitatea. ","")))</f>
        <v/>
      </c>
      <c r="G707" s="1" t="str">
        <f>IF(B707="","",B707&amp;"|"&amp;COUNTIF($B$5:B707,B707))</f>
        <v/>
      </c>
    </row>
    <row r="708" spans="2:7" x14ac:dyDescent="0.2">
      <c r="B708" s="9"/>
      <c r="C708" s="10"/>
      <c r="D708" s="10"/>
      <c r="E708" s="10"/>
      <c r="F708" s="11" t="str">
        <f>IF(B708="","",TRIM(IF(ISNA(MATCH(B708,'Registru recepții'!$B$5:$B$504,0)),"PV inexistent în registru. ","")&amp;IF(C708="","Lipsește numele. ","")&amp;IF(D708="","Alege calitatea. ","")))</f>
        <v/>
      </c>
      <c r="G708" s="1" t="str">
        <f>IF(B708="","",B708&amp;"|"&amp;COUNTIF($B$5:B708,B708))</f>
        <v/>
      </c>
    </row>
    <row r="709" spans="2:7" x14ac:dyDescent="0.2">
      <c r="B709" s="9"/>
      <c r="C709" s="10"/>
      <c r="D709" s="10"/>
      <c r="E709" s="10"/>
      <c r="F709" s="11" t="str">
        <f>IF(B709="","",TRIM(IF(ISNA(MATCH(B709,'Registru recepții'!$B$5:$B$504,0)),"PV inexistent în registru. ","")&amp;IF(C709="","Lipsește numele. ","")&amp;IF(D709="","Alege calitatea. ","")))</f>
        <v/>
      </c>
      <c r="G709" s="1" t="str">
        <f>IF(B709="","",B709&amp;"|"&amp;COUNTIF($B$5:B709,B709))</f>
        <v/>
      </c>
    </row>
    <row r="710" spans="2:7" x14ac:dyDescent="0.2">
      <c r="B710" s="9"/>
      <c r="C710" s="10"/>
      <c r="D710" s="10"/>
      <c r="E710" s="10"/>
      <c r="F710" s="11" t="str">
        <f>IF(B710="","",TRIM(IF(ISNA(MATCH(B710,'Registru recepții'!$B$5:$B$504,0)),"PV inexistent în registru. ","")&amp;IF(C710="","Lipsește numele. ","")&amp;IF(D710="","Alege calitatea. ","")))</f>
        <v/>
      </c>
      <c r="G710" s="1" t="str">
        <f>IF(B710="","",B710&amp;"|"&amp;COUNTIF($B$5:B710,B710))</f>
        <v/>
      </c>
    </row>
    <row r="711" spans="2:7" x14ac:dyDescent="0.2">
      <c r="B711" s="9"/>
      <c r="C711" s="10"/>
      <c r="D711" s="10"/>
      <c r="E711" s="10"/>
      <c r="F711" s="11" t="str">
        <f>IF(B711="","",TRIM(IF(ISNA(MATCH(B711,'Registru recepții'!$B$5:$B$504,0)),"PV inexistent în registru. ","")&amp;IF(C711="","Lipsește numele. ","")&amp;IF(D711="","Alege calitatea. ","")))</f>
        <v/>
      </c>
      <c r="G711" s="1" t="str">
        <f>IF(B711="","",B711&amp;"|"&amp;COUNTIF($B$5:B711,B711))</f>
        <v/>
      </c>
    </row>
    <row r="712" spans="2:7" x14ac:dyDescent="0.2">
      <c r="B712" s="9"/>
      <c r="C712" s="10"/>
      <c r="D712" s="10"/>
      <c r="E712" s="10"/>
      <c r="F712" s="11" t="str">
        <f>IF(B712="","",TRIM(IF(ISNA(MATCH(B712,'Registru recepții'!$B$5:$B$504,0)),"PV inexistent în registru. ","")&amp;IF(C712="","Lipsește numele. ","")&amp;IF(D712="","Alege calitatea. ","")))</f>
        <v/>
      </c>
      <c r="G712" s="1" t="str">
        <f>IF(B712="","",B712&amp;"|"&amp;COUNTIF($B$5:B712,B712))</f>
        <v/>
      </c>
    </row>
    <row r="713" spans="2:7" x14ac:dyDescent="0.2">
      <c r="B713" s="9"/>
      <c r="C713" s="10"/>
      <c r="D713" s="10"/>
      <c r="E713" s="10"/>
      <c r="F713" s="11" t="str">
        <f>IF(B713="","",TRIM(IF(ISNA(MATCH(B713,'Registru recepții'!$B$5:$B$504,0)),"PV inexistent în registru. ","")&amp;IF(C713="","Lipsește numele. ","")&amp;IF(D713="","Alege calitatea. ","")))</f>
        <v/>
      </c>
      <c r="G713" s="1" t="str">
        <f>IF(B713="","",B713&amp;"|"&amp;COUNTIF($B$5:B713,B713))</f>
        <v/>
      </c>
    </row>
    <row r="714" spans="2:7" x14ac:dyDescent="0.2">
      <c r="B714" s="9"/>
      <c r="C714" s="10"/>
      <c r="D714" s="10"/>
      <c r="E714" s="10"/>
      <c r="F714" s="11" t="str">
        <f>IF(B714="","",TRIM(IF(ISNA(MATCH(B714,'Registru recepții'!$B$5:$B$504,0)),"PV inexistent în registru. ","")&amp;IF(C714="","Lipsește numele. ","")&amp;IF(D714="","Alege calitatea. ","")))</f>
        <v/>
      </c>
      <c r="G714" s="1" t="str">
        <f>IF(B714="","",B714&amp;"|"&amp;COUNTIF($B$5:B714,B714))</f>
        <v/>
      </c>
    </row>
    <row r="715" spans="2:7" x14ac:dyDescent="0.2">
      <c r="B715" s="9"/>
      <c r="C715" s="10"/>
      <c r="D715" s="10"/>
      <c r="E715" s="10"/>
      <c r="F715" s="11" t="str">
        <f>IF(B715="","",TRIM(IF(ISNA(MATCH(B715,'Registru recepții'!$B$5:$B$504,0)),"PV inexistent în registru. ","")&amp;IF(C715="","Lipsește numele. ","")&amp;IF(D715="","Alege calitatea. ","")))</f>
        <v/>
      </c>
      <c r="G715" s="1" t="str">
        <f>IF(B715="","",B715&amp;"|"&amp;COUNTIF($B$5:B715,B715))</f>
        <v/>
      </c>
    </row>
    <row r="716" spans="2:7" x14ac:dyDescent="0.2">
      <c r="B716" s="9"/>
      <c r="C716" s="10"/>
      <c r="D716" s="10"/>
      <c r="E716" s="10"/>
      <c r="F716" s="11" t="str">
        <f>IF(B716="","",TRIM(IF(ISNA(MATCH(B716,'Registru recepții'!$B$5:$B$504,0)),"PV inexistent în registru. ","")&amp;IF(C716="","Lipsește numele. ","")&amp;IF(D716="","Alege calitatea. ","")))</f>
        <v/>
      </c>
      <c r="G716" s="1" t="str">
        <f>IF(B716="","",B716&amp;"|"&amp;COUNTIF($B$5:B716,B716))</f>
        <v/>
      </c>
    </row>
    <row r="717" spans="2:7" x14ac:dyDescent="0.2">
      <c r="B717" s="9"/>
      <c r="C717" s="10"/>
      <c r="D717" s="10"/>
      <c r="E717" s="10"/>
      <c r="F717" s="11" t="str">
        <f>IF(B717="","",TRIM(IF(ISNA(MATCH(B717,'Registru recepții'!$B$5:$B$504,0)),"PV inexistent în registru. ","")&amp;IF(C717="","Lipsește numele. ","")&amp;IF(D717="","Alege calitatea. ","")))</f>
        <v/>
      </c>
      <c r="G717" s="1" t="str">
        <f>IF(B717="","",B717&amp;"|"&amp;COUNTIF($B$5:B717,B717))</f>
        <v/>
      </c>
    </row>
    <row r="718" spans="2:7" x14ac:dyDescent="0.2">
      <c r="B718" s="9"/>
      <c r="C718" s="10"/>
      <c r="D718" s="10"/>
      <c r="E718" s="10"/>
      <c r="F718" s="11" t="str">
        <f>IF(B718="","",TRIM(IF(ISNA(MATCH(B718,'Registru recepții'!$B$5:$B$504,0)),"PV inexistent în registru. ","")&amp;IF(C718="","Lipsește numele. ","")&amp;IF(D718="","Alege calitatea. ","")))</f>
        <v/>
      </c>
      <c r="G718" s="1" t="str">
        <f>IF(B718="","",B718&amp;"|"&amp;COUNTIF($B$5:B718,B718))</f>
        <v/>
      </c>
    </row>
    <row r="719" spans="2:7" x14ac:dyDescent="0.2">
      <c r="B719" s="9"/>
      <c r="C719" s="10"/>
      <c r="D719" s="10"/>
      <c r="E719" s="10"/>
      <c r="F719" s="11" t="str">
        <f>IF(B719="","",TRIM(IF(ISNA(MATCH(B719,'Registru recepții'!$B$5:$B$504,0)),"PV inexistent în registru. ","")&amp;IF(C719="","Lipsește numele. ","")&amp;IF(D719="","Alege calitatea. ","")))</f>
        <v/>
      </c>
      <c r="G719" s="1" t="str">
        <f>IF(B719="","",B719&amp;"|"&amp;COUNTIF($B$5:B719,B719))</f>
        <v/>
      </c>
    </row>
    <row r="720" spans="2:7" x14ac:dyDescent="0.2">
      <c r="B720" s="9"/>
      <c r="C720" s="10"/>
      <c r="D720" s="10"/>
      <c r="E720" s="10"/>
      <c r="F720" s="11" t="str">
        <f>IF(B720="","",TRIM(IF(ISNA(MATCH(B720,'Registru recepții'!$B$5:$B$504,0)),"PV inexistent în registru. ","")&amp;IF(C720="","Lipsește numele. ","")&amp;IF(D720="","Alege calitatea. ","")))</f>
        <v/>
      </c>
      <c r="G720" s="1" t="str">
        <f>IF(B720="","",B720&amp;"|"&amp;COUNTIF($B$5:B720,B720))</f>
        <v/>
      </c>
    </row>
    <row r="721" spans="2:7" x14ac:dyDescent="0.2">
      <c r="B721" s="9"/>
      <c r="C721" s="10"/>
      <c r="D721" s="10"/>
      <c r="E721" s="10"/>
      <c r="F721" s="11" t="str">
        <f>IF(B721="","",TRIM(IF(ISNA(MATCH(B721,'Registru recepții'!$B$5:$B$504,0)),"PV inexistent în registru. ","")&amp;IF(C721="","Lipsește numele. ","")&amp;IF(D721="","Alege calitatea. ","")))</f>
        <v/>
      </c>
      <c r="G721" s="1" t="str">
        <f>IF(B721="","",B721&amp;"|"&amp;COUNTIF($B$5:B721,B721))</f>
        <v/>
      </c>
    </row>
    <row r="722" spans="2:7" x14ac:dyDescent="0.2">
      <c r="B722" s="9"/>
      <c r="C722" s="10"/>
      <c r="D722" s="10"/>
      <c r="E722" s="10"/>
      <c r="F722" s="11" t="str">
        <f>IF(B722="","",TRIM(IF(ISNA(MATCH(B722,'Registru recepții'!$B$5:$B$504,0)),"PV inexistent în registru. ","")&amp;IF(C722="","Lipsește numele. ","")&amp;IF(D722="","Alege calitatea. ","")))</f>
        <v/>
      </c>
      <c r="G722" s="1" t="str">
        <f>IF(B722="","",B722&amp;"|"&amp;COUNTIF($B$5:B722,B722))</f>
        <v/>
      </c>
    </row>
    <row r="723" spans="2:7" x14ac:dyDescent="0.2">
      <c r="B723" s="9"/>
      <c r="C723" s="10"/>
      <c r="D723" s="10"/>
      <c r="E723" s="10"/>
      <c r="F723" s="11" t="str">
        <f>IF(B723="","",TRIM(IF(ISNA(MATCH(B723,'Registru recepții'!$B$5:$B$504,0)),"PV inexistent în registru. ","")&amp;IF(C723="","Lipsește numele. ","")&amp;IF(D723="","Alege calitatea. ","")))</f>
        <v/>
      </c>
      <c r="G723" s="1" t="str">
        <f>IF(B723="","",B723&amp;"|"&amp;COUNTIF($B$5:B723,B723))</f>
        <v/>
      </c>
    </row>
    <row r="724" spans="2:7" x14ac:dyDescent="0.2">
      <c r="B724" s="9"/>
      <c r="C724" s="10"/>
      <c r="D724" s="10"/>
      <c r="E724" s="10"/>
      <c r="F724" s="11" t="str">
        <f>IF(B724="","",TRIM(IF(ISNA(MATCH(B724,'Registru recepții'!$B$5:$B$504,0)),"PV inexistent în registru. ","")&amp;IF(C724="","Lipsește numele. ","")&amp;IF(D724="","Alege calitatea. ","")))</f>
        <v/>
      </c>
      <c r="G724" s="1" t="str">
        <f>IF(B724="","",B724&amp;"|"&amp;COUNTIF($B$5:B724,B724))</f>
        <v/>
      </c>
    </row>
    <row r="725" spans="2:7" x14ac:dyDescent="0.2">
      <c r="B725" s="9"/>
      <c r="C725" s="10"/>
      <c r="D725" s="10"/>
      <c r="E725" s="10"/>
      <c r="F725" s="11" t="str">
        <f>IF(B725="","",TRIM(IF(ISNA(MATCH(B725,'Registru recepții'!$B$5:$B$504,0)),"PV inexistent în registru. ","")&amp;IF(C725="","Lipsește numele. ","")&amp;IF(D725="","Alege calitatea. ","")))</f>
        <v/>
      </c>
      <c r="G725" s="1" t="str">
        <f>IF(B725="","",B725&amp;"|"&amp;COUNTIF($B$5:B725,B725))</f>
        <v/>
      </c>
    </row>
    <row r="726" spans="2:7" x14ac:dyDescent="0.2">
      <c r="B726" s="9"/>
      <c r="C726" s="10"/>
      <c r="D726" s="10"/>
      <c r="E726" s="10"/>
      <c r="F726" s="11" t="str">
        <f>IF(B726="","",TRIM(IF(ISNA(MATCH(B726,'Registru recepții'!$B$5:$B$504,0)),"PV inexistent în registru. ","")&amp;IF(C726="","Lipsește numele. ","")&amp;IF(D726="","Alege calitatea. ","")))</f>
        <v/>
      </c>
      <c r="G726" s="1" t="str">
        <f>IF(B726="","",B726&amp;"|"&amp;COUNTIF($B$5:B726,B726))</f>
        <v/>
      </c>
    </row>
    <row r="727" spans="2:7" x14ac:dyDescent="0.2">
      <c r="B727" s="9"/>
      <c r="C727" s="10"/>
      <c r="D727" s="10"/>
      <c r="E727" s="10"/>
      <c r="F727" s="11" t="str">
        <f>IF(B727="","",TRIM(IF(ISNA(MATCH(B727,'Registru recepții'!$B$5:$B$504,0)),"PV inexistent în registru. ","")&amp;IF(C727="","Lipsește numele. ","")&amp;IF(D727="","Alege calitatea. ","")))</f>
        <v/>
      </c>
      <c r="G727" s="1" t="str">
        <f>IF(B727="","",B727&amp;"|"&amp;COUNTIF($B$5:B727,B727))</f>
        <v/>
      </c>
    </row>
    <row r="728" spans="2:7" x14ac:dyDescent="0.2">
      <c r="B728" s="9"/>
      <c r="C728" s="10"/>
      <c r="D728" s="10"/>
      <c r="E728" s="10"/>
      <c r="F728" s="11" t="str">
        <f>IF(B728="","",TRIM(IF(ISNA(MATCH(B728,'Registru recepții'!$B$5:$B$504,0)),"PV inexistent în registru. ","")&amp;IF(C728="","Lipsește numele. ","")&amp;IF(D728="","Alege calitatea. ","")))</f>
        <v/>
      </c>
      <c r="G728" s="1" t="str">
        <f>IF(B728="","",B728&amp;"|"&amp;COUNTIF($B$5:B728,B728))</f>
        <v/>
      </c>
    </row>
    <row r="729" spans="2:7" x14ac:dyDescent="0.2">
      <c r="B729" s="9"/>
      <c r="C729" s="10"/>
      <c r="D729" s="10"/>
      <c r="E729" s="10"/>
      <c r="F729" s="11" t="str">
        <f>IF(B729="","",TRIM(IF(ISNA(MATCH(B729,'Registru recepții'!$B$5:$B$504,0)),"PV inexistent în registru. ","")&amp;IF(C729="","Lipsește numele. ","")&amp;IF(D729="","Alege calitatea. ","")))</f>
        <v/>
      </c>
      <c r="G729" s="1" t="str">
        <f>IF(B729="","",B729&amp;"|"&amp;COUNTIF($B$5:B729,B729))</f>
        <v/>
      </c>
    </row>
    <row r="730" spans="2:7" x14ac:dyDescent="0.2">
      <c r="B730" s="9"/>
      <c r="C730" s="10"/>
      <c r="D730" s="10"/>
      <c r="E730" s="10"/>
      <c r="F730" s="11" t="str">
        <f>IF(B730="","",TRIM(IF(ISNA(MATCH(B730,'Registru recepții'!$B$5:$B$504,0)),"PV inexistent în registru. ","")&amp;IF(C730="","Lipsește numele. ","")&amp;IF(D730="","Alege calitatea. ","")))</f>
        <v/>
      </c>
      <c r="G730" s="1" t="str">
        <f>IF(B730="","",B730&amp;"|"&amp;COUNTIF($B$5:B730,B730))</f>
        <v/>
      </c>
    </row>
    <row r="731" spans="2:7" x14ac:dyDescent="0.2">
      <c r="B731" s="9"/>
      <c r="C731" s="10"/>
      <c r="D731" s="10"/>
      <c r="E731" s="10"/>
      <c r="F731" s="11" t="str">
        <f>IF(B731="","",TRIM(IF(ISNA(MATCH(B731,'Registru recepții'!$B$5:$B$504,0)),"PV inexistent în registru. ","")&amp;IF(C731="","Lipsește numele. ","")&amp;IF(D731="","Alege calitatea. ","")))</f>
        <v/>
      </c>
      <c r="G731" s="1" t="str">
        <f>IF(B731="","",B731&amp;"|"&amp;COUNTIF($B$5:B731,B731))</f>
        <v/>
      </c>
    </row>
    <row r="732" spans="2:7" x14ac:dyDescent="0.2">
      <c r="B732" s="9"/>
      <c r="C732" s="10"/>
      <c r="D732" s="10"/>
      <c r="E732" s="10"/>
      <c r="F732" s="11" t="str">
        <f>IF(B732="","",TRIM(IF(ISNA(MATCH(B732,'Registru recepții'!$B$5:$B$504,0)),"PV inexistent în registru. ","")&amp;IF(C732="","Lipsește numele. ","")&amp;IF(D732="","Alege calitatea. ","")))</f>
        <v/>
      </c>
      <c r="G732" s="1" t="str">
        <f>IF(B732="","",B732&amp;"|"&amp;COUNTIF($B$5:B732,B732))</f>
        <v/>
      </c>
    </row>
    <row r="733" spans="2:7" x14ac:dyDescent="0.2">
      <c r="B733" s="9"/>
      <c r="C733" s="10"/>
      <c r="D733" s="10"/>
      <c r="E733" s="10"/>
      <c r="F733" s="11" t="str">
        <f>IF(B733="","",TRIM(IF(ISNA(MATCH(B733,'Registru recepții'!$B$5:$B$504,0)),"PV inexistent în registru. ","")&amp;IF(C733="","Lipsește numele. ","")&amp;IF(D733="","Alege calitatea. ","")))</f>
        <v/>
      </c>
      <c r="G733" s="1" t="str">
        <f>IF(B733="","",B733&amp;"|"&amp;COUNTIF($B$5:B733,B733))</f>
        <v/>
      </c>
    </row>
    <row r="734" spans="2:7" x14ac:dyDescent="0.2">
      <c r="B734" s="9"/>
      <c r="C734" s="10"/>
      <c r="D734" s="10"/>
      <c r="E734" s="10"/>
      <c r="F734" s="11" t="str">
        <f>IF(B734="","",TRIM(IF(ISNA(MATCH(B734,'Registru recepții'!$B$5:$B$504,0)),"PV inexistent în registru. ","")&amp;IF(C734="","Lipsește numele. ","")&amp;IF(D734="","Alege calitatea. ","")))</f>
        <v/>
      </c>
      <c r="G734" s="1" t="str">
        <f>IF(B734="","",B734&amp;"|"&amp;COUNTIF($B$5:B734,B734))</f>
        <v/>
      </c>
    </row>
    <row r="735" spans="2:7" x14ac:dyDescent="0.2">
      <c r="B735" s="9"/>
      <c r="C735" s="10"/>
      <c r="D735" s="10"/>
      <c r="E735" s="10"/>
      <c r="F735" s="11" t="str">
        <f>IF(B735="","",TRIM(IF(ISNA(MATCH(B735,'Registru recepții'!$B$5:$B$504,0)),"PV inexistent în registru. ","")&amp;IF(C735="","Lipsește numele. ","")&amp;IF(D735="","Alege calitatea. ","")))</f>
        <v/>
      </c>
      <c r="G735" s="1" t="str">
        <f>IF(B735="","",B735&amp;"|"&amp;COUNTIF($B$5:B735,B735))</f>
        <v/>
      </c>
    </row>
    <row r="736" spans="2:7" x14ac:dyDescent="0.2">
      <c r="B736" s="9"/>
      <c r="C736" s="10"/>
      <c r="D736" s="10"/>
      <c r="E736" s="10"/>
      <c r="F736" s="11" t="str">
        <f>IF(B736="","",TRIM(IF(ISNA(MATCH(B736,'Registru recepții'!$B$5:$B$504,0)),"PV inexistent în registru. ","")&amp;IF(C736="","Lipsește numele. ","")&amp;IF(D736="","Alege calitatea. ","")))</f>
        <v/>
      </c>
      <c r="G736" s="1" t="str">
        <f>IF(B736="","",B736&amp;"|"&amp;COUNTIF($B$5:B736,B736))</f>
        <v/>
      </c>
    </row>
    <row r="737" spans="2:7" x14ac:dyDescent="0.2">
      <c r="B737" s="9"/>
      <c r="C737" s="10"/>
      <c r="D737" s="10"/>
      <c r="E737" s="10"/>
      <c r="F737" s="11" t="str">
        <f>IF(B737="","",TRIM(IF(ISNA(MATCH(B737,'Registru recepții'!$B$5:$B$504,0)),"PV inexistent în registru. ","")&amp;IF(C737="","Lipsește numele. ","")&amp;IF(D737="","Alege calitatea. ","")))</f>
        <v/>
      </c>
      <c r="G737" s="1" t="str">
        <f>IF(B737="","",B737&amp;"|"&amp;COUNTIF($B$5:B737,B737))</f>
        <v/>
      </c>
    </row>
    <row r="738" spans="2:7" x14ac:dyDescent="0.2">
      <c r="B738" s="9"/>
      <c r="C738" s="10"/>
      <c r="D738" s="10"/>
      <c r="E738" s="10"/>
      <c r="F738" s="11" t="str">
        <f>IF(B738="","",TRIM(IF(ISNA(MATCH(B738,'Registru recepții'!$B$5:$B$504,0)),"PV inexistent în registru. ","")&amp;IF(C738="","Lipsește numele. ","")&amp;IF(D738="","Alege calitatea. ","")))</f>
        <v/>
      </c>
      <c r="G738" s="1" t="str">
        <f>IF(B738="","",B738&amp;"|"&amp;COUNTIF($B$5:B738,B738))</f>
        <v/>
      </c>
    </row>
    <row r="739" spans="2:7" x14ac:dyDescent="0.2">
      <c r="B739" s="9"/>
      <c r="C739" s="10"/>
      <c r="D739" s="10"/>
      <c r="E739" s="10"/>
      <c r="F739" s="11" t="str">
        <f>IF(B739="","",TRIM(IF(ISNA(MATCH(B739,'Registru recepții'!$B$5:$B$504,0)),"PV inexistent în registru. ","")&amp;IF(C739="","Lipsește numele. ","")&amp;IF(D739="","Alege calitatea. ","")))</f>
        <v/>
      </c>
      <c r="G739" s="1" t="str">
        <f>IF(B739="","",B739&amp;"|"&amp;COUNTIF($B$5:B739,B739))</f>
        <v/>
      </c>
    </row>
    <row r="740" spans="2:7" x14ac:dyDescent="0.2">
      <c r="B740" s="9"/>
      <c r="C740" s="10"/>
      <c r="D740" s="10"/>
      <c r="E740" s="10"/>
      <c r="F740" s="11" t="str">
        <f>IF(B740="","",TRIM(IF(ISNA(MATCH(B740,'Registru recepții'!$B$5:$B$504,0)),"PV inexistent în registru. ","")&amp;IF(C740="","Lipsește numele. ","")&amp;IF(D740="","Alege calitatea. ","")))</f>
        <v/>
      </c>
      <c r="G740" s="1" t="str">
        <f>IF(B740="","",B740&amp;"|"&amp;COUNTIF($B$5:B740,B740))</f>
        <v/>
      </c>
    </row>
    <row r="741" spans="2:7" x14ac:dyDescent="0.2">
      <c r="B741" s="9"/>
      <c r="C741" s="10"/>
      <c r="D741" s="10"/>
      <c r="E741" s="10"/>
      <c r="F741" s="11" t="str">
        <f>IF(B741="","",TRIM(IF(ISNA(MATCH(B741,'Registru recepții'!$B$5:$B$504,0)),"PV inexistent în registru. ","")&amp;IF(C741="","Lipsește numele. ","")&amp;IF(D741="","Alege calitatea. ","")))</f>
        <v/>
      </c>
      <c r="G741" s="1" t="str">
        <f>IF(B741="","",B741&amp;"|"&amp;COUNTIF($B$5:B741,B741))</f>
        <v/>
      </c>
    </row>
    <row r="742" spans="2:7" x14ac:dyDescent="0.2">
      <c r="B742" s="9"/>
      <c r="C742" s="10"/>
      <c r="D742" s="10"/>
      <c r="E742" s="10"/>
      <c r="F742" s="11" t="str">
        <f>IF(B742="","",TRIM(IF(ISNA(MATCH(B742,'Registru recepții'!$B$5:$B$504,0)),"PV inexistent în registru. ","")&amp;IF(C742="","Lipsește numele. ","")&amp;IF(D742="","Alege calitatea. ","")))</f>
        <v/>
      </c>
      <c r="G742" s="1" t="str">
        <f>IF(B742="","",B742&amp;"|"&amp;COUNTIF($B$5:B742,B742))</f>
        <v/>
      </c>
    </row>
    <row r="743" spans="2:7" x14ac:dyDescent="0.2">
      <c r="B743" s="9"/>
      <c r="C743" s="10"/>
      <c r="D743" s="10"/>
      <c r="E743" s="10"/>
      <c r="F743" s="11" t="str">
        <f>IF(B743="","",TRIM(IF(ISNA(MATCH(B743,'Registru recepții'!$B$5:$B$504,0)),"PV inexistent în registru. ","")&amp;IF(C743="","Lipsește numele. ","")&amp;IF(D743="","Alege calitatea. ","")))</f>
        <v/>
      </c>
      <c r="G743" s="1" t="str">
        <f>IF(B743="","",B743&amp;"|"&amp;COUNTIF($B$5:B743,B743))</f>
        <v/>
      </c>
    </row>
    <row r="744" spans="2:7" x14ac:dyDescent="0.2">
      <c r="B744" s="9"/>
      <c r="C744" s="10"/>
      <c r="D744" s="10"/>
      <c r="E744" s="10"/>
      <c r="F744" s="11" t="str">
        <f>IF(B744="","",TRIM(IF(ISNA(MATCH(B744,'Registru recepții'!$B$5:$B$504,0)),"PV inexistent în registru. ","")&amp;IF(C744="","Lipsește numele. ","")&amp;IF(D744="","Alege calitatea. ","")))</f>
        <v/>
      </c>
      <c r="G744" s="1" t="str">
        <f>IF(B744="","",B744&amp;"|"&amp;COUNTIF($B$5:B744,B744))</f>
        <v/>
      </c>
    </row>
    <row r="745" spans="2:7" x14ac:dyDescent="0.2">
      <c r="B745" s="9"/>
      <c r="C745" s="10"/>
      <c r="D745" s="10"/>
      <c r="E745" s="10"/>
      <c r="F745" s="11" t="str">
        <f>IF(B745="","",TRIM(IF(ISNA(MATCH(B745,'Registru recepții'!$B$5:$B$504,0)),"PV inexistent în registru. ","")&amp;IF(C745="","Lipsește numele. ","")&amp;IF(D745="","Alege calitatea. ","")))</f>
        <v/>
      </c>
      <c r="G745" s="1" t="str">
        <f>IF(B745="","",B745&amp;"|"&amp;COUNTIF($B$5:B745,B745))</f>
        <v/>
      </c>
    </row>
    <row r="746" spans="2:7" x14ac:dyDescent="0.2">
      <c r="B746" s="9"/>
      <c r="C746" s="10"/>
      <c r="D746" s="10"/>
      <c r="E746" s="10"/>
      <c r="F746" s="11" t="str">
        <f>IF(B746="","",TRIM(IF(ISNA(MATCH(B746,'Registru recepții'!$B$5:$B$504,0)),"PV inexistent în registru. ","")&amp;IF(C746="","Lipsește numele. ","")&amp;IF(D746="","Alege calitatea. ","")))</f>
        <v/>
      </c>
      <c r="G746" s="1" t="str">
        <f>IF(B746="","",B746&amp;"|"&amp;COUNTIF($B$5:B746,B746))</f>
        <v/>
      </c>
    </row>
    <row r="747" spans="2:7" x14ac:dyDescent="0.2">
      <c r="B747" s="9"/>
      <c r="C747" s="10"/>
      <c r="D747" s="10"/>
      <c r="E747" s="10"/>
      <c r="F747" s="11" t="str">
        <f>IF(B747="","",TRIM(IF(ISNA(MATCH(B747,'Registru recepții'!$B$5:$B$504,0)),"PV inexistent în registru. ","")&amp;IF(C747="","Lipsește numele. ","")&amp;IF(D747="","Alege calitatea. ","")))</f>
        <v/>
      </c>
      <c r="G747" s="1" t="str">
        <f>IF(B747="","",B747&amp;"|"&amp;COUNTIF($B$5:B747,B747))</f>
        <v/>
      </c>
    </row>
    <row r="748" spans="2:7" x14ac:dyDescent="0.2">
      <c r="B748" s="9"/>
      <c r="C748" s="10"/>
      <c r="D748" s="10"/>
      <c r="E748" s="10"/>
      <c r="F748" s="11" t="str">
        <f>IF(B748="","",TRIM(IF(ISNA(MATCH(B748,'Registru recepții'!$B$5:$B$504,0)),"PV inexistent în registru. ","")&amp;IF(C748="","Lipsește numele. ","")&amp;IF(D748="","Alege calitatea. ","")))</f>
        <v/>
      </c>
      <c r="G748" s="1" t="str">
        <f>IF(B748="","",B748&amp;"|"&amp;COUNTIF($B$5:B748,B748))</f>
        <v/>
      </c>
    </row>
    <row r="749" spans="2:7" x14ac:dyDescent="0.2">
      <c r="B749" s="9"/>
      <c r="C749" s="10"/>
      <c r="D749" s="10"/>
      <c r="E749" s="10"/>
      <c r="F749" s="11" t="str">
        <f>IF(B749="","",TRIM(IF(ISNA(MATCH(B749,'Registru recepții'!$B$5:$B$504,0)),"PV inexistent în registru. ","")&amp;IF(C749="","Lipsește numele. ","")&amp;IF(D749="","Alege calitatea. ","")))</f>
        <v/>
      </c>
      <c r="G749" s="1" t="str">
        <f>IF(B749="","",B749&amp;"|"&amp;COUNTIF($B$5:B749,B749))</f>
        <v/>
      </c>
    </row>
    <row r="750" spans="2:7" x14ac:dyDescent="0.2">
      <c r="B750" s="9"/>
      <c r="C750" s="10"/>
      <c r="D750" s="10"/>
      <c r="E750" s="10"/>
      <c r="F750" s="11" t="str">
        <f>IF(B750="","",TRIM(IF(ISNA(MATCH(B750,'Registru recepții'!$B$5:$B$504,0)),"PV inexistent în registru. ","")&amp;IF(C750="","Lipsește numele. ","")&amp;IF(D750="","Alege calitatea. ","")))</f>
        <v/>
      </c>
      <c r="G750" s="1" t="str">
        <f>IF(B750="","",B750&amp;"|"&amp;COUNTIF($B$5:B750,B750))</f>
        <v/>
      </c>
    </row>
    <row r="751" spans="2:7" x14ac:dyDescent="0.2">
      <c r="B751" s="9"/>
      <c r="C751" s="10"/>
      <c r="D751" s="10"/>
      <c r="E751" s="10"/>
      <c r="F751" s="11" t="str">
        <f>IF(B751="","",TRIM(IF(ISNA(MATCH(B751,'Registru recepții'!$B$5:$B$504,0)),"PV inexistent în registru. ","")&amp;IF(C751="","Lipsește numele. ","")&amp;IF(D751="","Alege calitatea. ","")))</f>
        <v/>
      </c>
      <c r="G751" s="1" t="str">
        <f>IF(B751="","",B751&amp;"|"&amp;COUNTIF($B$5:B751,B751))</f>
        <v/>
      </c>
    </row>
    <row r="752" spans="2:7" x14ac:dyDescent="0.2">
      <c r="B752" s="9"/>
      <c r="C752" s="10"/>
      <c r="D752" s="10"/>
      <c r="E752" s="10"/>
      <c r="F752" s="11" t="str">
        <f>IF(B752="","",TRIM(IF(ISNA(MATCH(B752,'Registru recepții'!$B$5:$B$504,0)),"PV inexistent în registru. ","")&amp;IF(C752="","Lipsește numele. ","")&amp;IF(D752="","Alege calitatea. ","")))</f>
        <v/>
      </c>
      <c r="G752" s="1" t="str">
        <f>IF(B752="","",B752&amp;"|"&amp;COUNTIF($B$5:B752,B752))</f>
        <v/>
      </c>
    </row>
    <row r="753" spans="2:7" x14ac:dyDescent="0.2">
      <c r="B753" s="9"/>
      <c r="C753" s="10"/>
      <c r="D753" s="10"/>
      <c r="E753" s="10"/>
      <c r="F753" s="11" t="str">
        <f>IF(B753="","",TRIM(IF(ISNA(MATCH(B753,'Registru recepții'!$B$5:$B$504,0)),"PV inexistent în registru. ","")&amp;IF(C753="","Lipsește numele. ","")&amp;IF(D753="","Alege calitatea. ","")))</f>
        <v/>
      </c>
      <c r="G753" s="1" t="str">
        <f>IF(B753="","",B753&amp;"|"&amp;COUNTIF($B$5:B753,B753))</f>
        <v/>
      </c>
    </row>
    <row r="754" spans="2:7" x14ac:dyDescent="0.2">
      <c r="B754" s="9"/>
      <c r="C754" s="10"/>
      <c r="D754" s="10"/>
      <c r="E754" s="10"/>
      <c r="F754" s="11" t="str">
        <f>IF(B754="","",TRIM(IF(ISNA(MATCH(B754,'Registru recepții'!$B$5:$B$504,0)),"PV inexistent în registru. ","")&amp;IF(C754="","Lipsește numele. ","")&amp;IF(D754="","Alege calitatea. ","")))</f>
        <v/>
      </c>
      <c r="G754" s="1" t="str">
        <f>IF(B754="","",B754&amp;"|"&amp;COUNTIF($B$5:B754,B754))</f>
        <v/>
      </c>
    </row>
    <row r="755" spans="2:7" x14ac:dyDescent="0.2">
      <c r="B755" s="9"/>
      <c r="C755" s="10"/>
      <c r="D755" s="10"/>
      <c r="E755" s="10"/>
      <c r="F755" s="11" t="str">
        <f>IF(B755="","",TRIM(IF(ISNA(MATCH(B755,'Registru recepții'!$B$5:$B$504,0)),"PV inexistent în registru. ","")&amp;IF(C755="","Lipsește numele. ","")&amp;IF(D755="","Alege calitatea. ","")))</f>
        <v/>
      </c>
      <c r="G755" s="1" t="str">
        <f>IF(B755="","",B755&amp;"|"&amp;COUNTIF($B$5:B755,B755))</f>
        <v/>
      </c>
    </row>
    <row r="756" spans="2:7" x14ac:dyDescent="0.2">
      <c r="B756" s="9"/>
      <c r="C756" s="10"/>
      <c r="D756" s="10"/>
      <c r="E756" s="10"/>
      <c r="F756" s="11" t="str">
        <f>IF(B756="","",TRIM(IF(ISNA(MATCH(B756,'Registru recepții'!$B$5:$B$504,0)),"PV inexistent în registru. ","")&amp;IF(C756="","Lipsește numele. ","")&amp;IF(D756="","Alege calitatea. ","")))</f>
        <v/>
      </c>
      <c r="G756" s="1" t="str">
        <f>IF(B756="","",B756&amp;"|"&amp;COUNTIF($B$5:B756,B756))</f>
        <v/>
      </c>
    </row>
    <row r="757" spans="2:7" x14ac:dyDescent="0.2">
      <c r="B757" s="9"/>
      <c r="C757" s="10"/>
      <c r="D757" s="10"/>
      <c r="E757" s="10"/>
      <c r="F757" s="11" t="str">
        <f>IF(B757="","",TRIM(IF(ISNA(MATCH(B757,'Registru recepții'!$B$5:$B$504,0)),"PV inexistent în registru. ","")&amp;IF(C757="","Lipsește numele. ","")&amp;IF(D757="","Alege calitatea. ","")))</f>
        <v/>
      </c>
      <c r="G757" s="1" t="str">
        <f>IF(B757="","",B757&amp;"|"&amp;COUNTIF($B$5:B757,B757))</f>
        <v/>
      </c>
    </row>
    <row r="758" spans="2:7" x14ac:dyDescent="0.2">
      <c r="B758" s="9"/>
      <c r="C758" s="10"/>
      <c r="D758" s="10"/>
      <c r="E758" s="10"/>
      <c r="F758" s="11" t="str">
        <f>IF(B758="","",TRIM(IF(ISNA(MATCH(B758,'Registru recepții'!$B$5:$B$504,0)),"PV inexistent în registru. ","")&amp;IF(C758="","Lipsește numele. ","")&amp;IF(D758="","Alege calitatea. ","")))</f>
        <v/>
      </c>
      <c r="G758" s="1" t="str">
        <f>IF(B758="","",B758&amp;"|"&amp;COUNTIF($B$5:B758,B758))</f>
        <v/>
      </c>
    </row>
    <row r="759" spans="2:7" x14ac:dyDescent="0.2">
      <c r="B759" s="9"/>
      <c r="C759" s="10"/>
      <c r="D759" s="10"/>
      <c r="E759" s="10"/>
      <c r="F759" s="11" t="str">
        <f>IF(B759="","",TRIM(IF(ISNA(MATCH(B759,'Registru recepții'!$B$5:$B$504,0)),"PV inexistent în registru. ","")&amp;IF(C759="","Lipsește numele. ","")&amp;IF(D759="","Alege calitatea. ","")))</f>
        <v/>
      </c>
      <c r="G759" s="1" t="str">
        <f>IF(B759="","",B759&amp;"|"&amp;COUNTIF($B$5:B759,B759))</f>
        <v/>
      </c>
    </row>
    <row r="760" spans="2:7" x14ac:dyDescent="0.2">
      <c r="B760" s="9"/>
      <c r="C760" s="10"/>
      <c r="D760" s="10"/>
      <c r="E760" s="10"/>
      <c r="F760" s="11" t="str">
        <f>IF(B760="","",TRIM(IF(ISNA(MATCH(B760,'Registru recepții'!$B$5:$B$504,0)),"PV inexistent în registru. ","")&amp;IF(C760="","Lipsește numele. ","")&amp;IF(D760="","Alege calitatea. ","")))</f>
        <v/>
      </c>
      <c r="G760" s="1" t="str">
        <f>IF(B760="","",B760&amp;"|"&amp;COUNTIF($B$5:B760,B760))</f>
        <v/>
      </c>
    </row>
    <row r="761" spans="2:7" x14ac:dyDescent="0.2">
      <c r="B761" s="9"/>
      <c r="C761" s="10"/>
      <c r="D761" s="10"/>
      <c r="E761" s="10"/>
      <c r="F761" s="11" t="str">
        <f>IF(B761="","",TRIM(IF(ISNA(MATCH(B761,'Registru recepții'!$B$5:$B$504,0)),"PV inexistent în registru. ","")&amp;IF(C761="","Lipsește numele. ","")&amp;IF(D761="","Alege calitatea. ","")))</f>
        <v/>
      </c>
      <c r="G761" s="1" t="str">
        <f>IF(B761="","",B761&amp;"|"&amp;COUNTIF($B$5:B761,B761))</f>
        <v/>
      </c>
    </row>
    <row r="762" spans="2:7" x14ac:dyDescent="0.2">
      <c r="B762" s="9"/>
      <c r="C762" s="10"/>
      <c r="D762" s="10"/>
      <c r="E762" s="10"/>
      <c r="F762" s="11" t="str">
        <f>IF(B762="","",TRIM(IF(ISNA(MATCH(B762,'Registru recepții'!$B$5:$B$504,0)),"PV inexistent în registru. ","")&amp;IF(C762="","Lipsește numele. ","")&amp;IF(D762="","Alege calitatea. ","")))</f>
        <v/>
      </c>
      <c r="G762" s="1" t="str">
        <f>IF(B762="","",B762&amp;"|"&amp;COUNTIF($B$5:B762,B762))</f>
        <v/>
      </c>
    </row>
    <row r="763" spans="2:7" x14ac:dyDescent="0.2">
      <c r="B763" s="9"/>
      <c r="C763" s="10"/>
      <c r="D763" s="10"/>
      <c r="E763" s="10"/>
      <c r="F763" s="11" t="str">
        <f>IF(B763="","",TRIM(IF(ISNA(MATCH(B763,'Registru recepții'!$B$5:$B$504,0)),"PV inexistent în registru. ","")&amp;IF(C763="","Lipsește numele. ","")&amp;IF(D763="","Alege calitatea. ","")))</f>
        <v/>
      </c>
      <c r="G763" s="1" t="str">
        <f>IF(B763="","",B763&amp;"|"&amp;COUNTIF($B$5:B763,B763))</f>
        <v/>
      </c>
    </row>
    <row r="764" spans="2:7" x14ac:dyDescent="0.2">
      <c r="B764" s="9"/>
      <c r="C764" s="10"/>
      <c r="D764" s="10"/>
      <c r="E764" s="10"/>
      <c r="F764" s="11" t="str">
        <f>IF(B764="","",TRIM(IF(ISNA(MATCH(B764,'Registru recepții'!$B$5:$B$504,0)),"PV inexistent în registru. ","")&amp;IF(C764="","Lipsește numele. ","")&amp;IF(D764="","Alege calitatea. ","")))</f>
        <v/>
      </c>
      <c r="G764" s="1" t="str">
        <f>IF(B764="","",B764&amp;"|"&amp;COUNTIF($B$5:B764,B764))</f>
        <v/>
      </c>
    </row>
    <row r="765" spans="2:7" x14ac:dyDescent="0.2">
      <c r="B765" s="9"/>
      <c r="C765" s="10"/>
      <c r="D765" s="10"/>
      <c r="E765" s="10"/>
      <c r="F765" s="11" t="str">
        <f>IF(B765="","",TRIM(IF(ISNA(MATCH(B765,'Registru recepții'!$B$5:$B$504,0)),"PV inexistent în registru. ","")&amp;IF(C765="","Lipsește numele. ","")&amp;IF(D765="","Alege calitatea. ","")))</f>
        <v/>
      </c>
      <c r="G765" s="1" t="str">
        <f>IF(B765="","",B765&amp;"|"&amp;COUNTIF($B$5:B765,B765))</f>
        <v/>
      </c>
    </row>
    <row r="766" spans="2:7" x14ac:dyDescent="0.2">
      <c r="B766" s="9"/>
      <c r="C766" s="10"/>
      <c r="D766" s="10"/>
      <c r="E766" s="10"/>
      <c r="F766" s="11" t="str">
        <f>IF(B766="","",TRIM(IF(ISNA(MATCH(B766,'Registru recepții'!$B$5:$B$504,0)),"PV inexistent în registru. ","")&amp;IF(C766="","Lipsește numele. ","")&amp;IF(D766="","Alege calitatea. ","")))</f>
        <v/>
      </c>
      <c r="G766" s="1" t="str">
        <f>IF(B766="","",B766&amp;"|"&amp;COUNTIF($B$5:B766,B766))</f>
        <v/>
      </c>
    </row>
    <row r="767" spans="2:7" x14ac:dyDescent="0.2">
      <c r="B767" s="9"/>
      <c r="C767" s="10"/>
      <c r="D767" s="10"/>
      <c r="E767" s="10"/>
      <c r="F767" s="11" t="str">
        <f>IF(B767="","",TRIM(IF(ISNA(MATCH(B767,'Registru recepții'!$B$5:$B$504,0)),"PV inexistent în registru. ","")&amp;IF(C767="","Lipsește numele. ","")&amp;IF(D767="","Alege calitatea. ","")))</f>
        <v/>
      </c>
      <c r="G767" s="1" t="str">
        <f>IF(B767="","",B767&amp;"|"&amp;COUNTIF($B$5:B767,B767))</f>
        <v/>
      </c>
    </row>
    <row r="768" spans="2:7" x14ac:dyDescent="0.2">
      <c r="B768" s="9"/>
      <c r="C768" s="10"/>
      <c r="D768" s="10"/>
      <c r="E768" s="10"/>
      <c r="F768" s="11" t="str">
        <f>IF(B768="","",TRIM(IF(ISNA(MATCH(B768,'Registru recepții'!$B$5:$B$504,0)),"PV inexistent în registru. ","")&amp;IF(C768="","Lipsește numele. ","")&amp;IF(D768="","Alege calitatea. ","")))</f>
        <v/>
      </c>
      <c r="G768" s="1" t="str">
        <f>IF(B768="","",B768&amp;"|"&amp;COUNTIF($B$5:B768,B768))</f>
        <v/>
      </c>
    </row>
    <row r="769" spans="2:7" x14ac:dyDescent="0.2">
      <c r="B769" s="9"/>
      <c r="C769" s="10"/>
      <c r="D769" s="10"/>
      <c r="E769" s="10"/>
      <c r="F769" s="11" t="str">
        <f>IF(B769="","",TRIM(IF(ISNA(MATCH(B769,'Registru recepții'!$B$5:$B$504,0)),"PV inexistent în registru. ","")&amp;IF(C769="","Lipsește numele. ","")&amp;IF(D769="","Alege calitatea. ","")))</f>
        <v/>
      </c>
      <c r="G769" s="1" t="str">
        <f>IF(B769="","",B769&amp;"|"&amp;COUNTIF($B$5:B769,B769))</f>
        <v/>
      </c>
    </row>
    <row r="770" spans="2:7" x14ac:dyDescent="0.2">
      <c r="B770" s="9"/>
      <c r="C770" s="10"/>
      <c r="D770" s="10"/>
      <c r="E770" s="10"/>
      <c r="F770" s="11" t="str">
        <f>IF(B770="","",TRIM(IF(ISNA(MATCH(B770,'Registru recepții'!$B$5:$B$504,0)),"PV inexistent în registru. ","")&amp;IF(C770="","Lipsește numele. ","")&amp;IF(D770="","Alege calitatea. ","")))</f>
        <v/>
      </c>
      <c r="G770" s="1" t="str">
        <f>IF(B770="","",B770&amp;"|"&amp;COUNTIF($B$5:B770,B770))</f>
        <v/>
      </c>
    </row>
    <row r="771" spans="2:7" x14ac:dyDescent="0.2">
      <c r="B771" s="9"/>
      <c r="C771" s="10"/>
      <c r="D771" s="10"/>
      <c r="E771" s="10"/>
      <c r="F771" s="11" t="str">
        <f>IF(B771="","",TRIM(IF(ISNA(MATCH(B771,'Registru recepții'!$B$5:$B$504,0)),"PV inexistent în registru. ","")&amp;IF(C771="","Lipsește numele. ","")&amp;IF(D771="","Alege calitatea. ","")))</f>
        <v/>
      </c>
      <c r="G771" s="1" t="str">
        <f>IF(B771="","",B771&amp;"|"&amp;COUNTIF($B$5:B771,B771))</f>
        <v/>
      </c>
    </row>
    <row r="772" spans="2:7" x14ac:dyDescent="0.2">
      <c r="B772" s="9"/>
      <c r="C772" s="10"/>
      <c r="D772" s="10"/>
      <c r="E772" s="10"/>
      <c r="F772" s="11" t="str">
        <f>IF(B772="","",TRIM(IF(ISNA(MATCH(B772,'Registru recepții'!$B$5:$B$504,0)),"PV inexistent în registru. ","")&amp;IF(C772="","Lipsește numele. ","")&amp;IF(D772="","Alege calitatea. ","")))</f>
        <v/>
      </c>
      <c r="G772" s="1" t="str">
        <f>IF(B772="","",B772&amp;"|"&amp;COUNTIF($B$5:B772,B772))</f>
        <v/>
      </c>
    </row>
    <row r="773" spans="2:7" x14ac:dyDescent="0.2">
      <c r="B773" s="9"/>
      <c r="C773" s="10"/>
      <c r="D773" s="10"/>
      <c r="E773" s="10"/>
      <c r="F773" s="11" t="str">
        <f>IF(B773="","",TRIM(IF(ISNA(MATCH(B773,'Registru recepții'!$B$5:$B$504,0)),"PV inexistent în registru. ","")&amp;IF(C773="","Lipsește numele. ","")&amp;IF(D773="","Alege calitatea. ","")))</f>
        <v/>
      </c>
      <c r="G773" s="1" t="str">
        <f>IF(B773="","",B773&amp;"|"&amp;COUNTIF($B$5:B773,B773))</f>
        <v/>
      </c>
    </row>
    <row r="774" spans="2:7" x14ac:dyDescent="0.2">
      <c r="B774" s="9"/>
      <c r="C774" s="10"/>
      <c r="D774" s="10"/>
      <c r="E774" s="10"/>
      <c r="F774" s="11" t="str">
        <f>IF(B774="","",TRIM(IF(ISNA(MATCH(B774,'Registru recepții'!$B$5:$B$504,0)),"PV inexistent în registru. ","")&amp;IF(C774="","Lipsește numele. ","")&amp;IF(D774="","Alege calitatea. ","")))</f>
        <v/>
      </c>
      <c r="G774" s="1" t="str">
        <f>IF(B774="","",B774&amp;"|"&amp;COUNTIF($B$5:B774,B774))</f>
        <v/>
      </c>
    </row>
    <row r="775" spans="2:7" x14ac:dyDescent="0.2">
      <c r="B775" s="9"/>
      <c r="C775" s="10"/>
      <c r="D775" s="10"/>
      <c r="E775" s="10"/>
      <c r="F775" s="11" t="str">
        <f>IF(B775="","",TRIM(IF(ISNA(MATCH(B775,'Registru recepții'!$B$5:$B$504,0)),"PV inexistent în registru. ","")&amp;IF(C775="","Lipsește numele. ","")&amp;IF(D775="","Alege calitatea. ","")))</f>
        <v/>
      </c>
      <c r="G775" s="1" t="str">
        <f>IF(B775="","",B775&amp;"|"&amp;COUNTIF($B$5:B775,B775))</f>
        <v/>
      </c>
    </row>
    <row r="776" spans="2:7" x14ac:dyDescent="0.2">
      <c r="B776" s="9"/>
      <c r="C776" s="10"/>
      <c r="D776" s="10"/>
      <c r="E776" s="10"/>
      <c r="F776" s="11" t="str">
        <f>IF(B776="","",TRIM(IF(ISNA(MATCH(B776,'Registru recepții'!$B$5:$B$504,0)),"PV inexistent în registru. ","")&amp;IF(C776="","Lipsește numele. ","")&amp;IF(D776="","Alege calitatea. ","")))</f>
        <v/>
      </c>
      <c r="G776" s="1" t="str">
        <f>IF(B776="","",B776&amp;"|"&amp;COUNTIF($B$5:B776,B776))</f>
        <v/>
      </c>
    </row>
    <row r="777" spans="2:7" x14ac:dyDescent="0.2">
      <c r="B777" s="9"/>
      <c r="C777" s="10"/>
      <c r="D777" s="10"/>
      <c r="E777" s="10"/>
      <c r="F777" s="11" t="str">
        <f>IF(B777="","",TRIM(IF(ISNA(MATCH(B777,'Registru recepții'!$B$5:$B$504,0)),"PV inexistent în registru. ","")&amp;IF(C777="","Lipsește numele. ","")&amp;IF(D777="","Alege calitatea. ","")))</f>
        <v/>
      </c>
      <c r="G777" s="1" t="str">
        <f>IF(B777="","",B777&amp;"|"&amp;COUNTIF($B$5:B777,B777))</f>
        <v/>
      </c>
    </row>
    <row r="778" spans="2:7" x14ac:dyDescent="0.2">
      <c r="B778" s="9"/>
      <c r="C778" s="10"/>
      <c r="D778" s="10"/>
      <c r="E778" s="10"/>
      <c r="F778" s="11" t="str">
        <f>IF(B778="","",TRIM(IF(ISNA(MATCH(B778,'Registru recepții'!$B$5:$B$504,0)),"PV inexistent în registru. ","")&amp;IF(C778="","Lipsește numele. ","")&amp;IF(D778="","Alege calitatea. ","")))</f>
        <v/>
      </c>
      <c r="G778" s="1" t="str">
        <f>IF(B778="","",B778&amp;"|"&amp;COUNTIF($B$5:B778,B778))</f>
        <v/>
      </c>
    </row>
    <row r="779" spans="2:7" x14ac:dyDescent="0.2">
      <c r="B779" s="9"/>
      <c r="C779" s="10"/>
      <c r="D779" s="10"/>
      <c r="E779" s="10"/>
      <c r="F779" s="11" t="str">
        <f>IF(B779="","",TRIM(IF(ISNA(MATCH(B779,'Registru recepții'!$B$5:$B$504,0)),"PV inexistent în registru. ","")&amp;IF(C779="","Lipsește numele. ","")&amp;IF(D779="","Alege calitatea. ","")))</f>
        <v/>
      </c>
      <c r="G779" s="1" t="str">
        <f>IF(B779="","",B779&amp;"|"&amp;COUNTIF($B$5:B779,B779))</f>
        <v/>
      </c>
    </row>
    <row r="780" spans="2:7" x14ac:dyDescent="0.2">
      <c r="B780" s="9"/>
      <c r="C780" s="10"/>
      <c r="D780" s="10"/>
      <c r="E780" s="10"/>
      <c r="F780" s="11" t="str">
        <f>IF(B780="","",TRIM(IF(ISNA(MATCH(B780,'Registru recepții'!$B$5:$B$504,0)),"PV inexistent în registru. ","")&amp;IF(C780="","Lipsește numele. ","")&amp;IF(D780="","Alege calitatea. ","")))</f>
        <v/>
      </c>
      <c r="G780" s="1" t="str">
        <f>IF(B780="","",B780&amp;"|"&amp;COUNTIF($B$5:B780,B780))</f>
        <v/>
      </c>
    </row>
    <row r="781" spans="2:7" x14ac:dyDescent="0.2">
      <c r="B781" s="9"/>
      <c r="C781" s="10"/>
      <c r="D781" s="10"/>
      <c r="E781" s="10"/>
      <c r="F781" s="11" t="str">
        <f>IF(B781="","",TRIM(IF(ISNA(MATCH(B781,'Registru recepții'!$B$5:$B$504,0)),"PV inexistent în registru. ","")&amp;IF(C781="","Lipsește numele. ","")&amp;IF(D781="","Alege calitatea. ","")))</f>
        <v/>
      </c>
      <c r="G781" s="1" t="str">
        <f>IF(B781="","",B781&amp;"|"&amp;COUNTIF($B$5:B781,B781))</f>
        <v/>
      </c>
    </row>
    <row r="782" spans="2:7" x14ac:dyDescent="0.2">
      <c r="B782" s="9"/>
      <c r="C782" s="10"/>
      <c r="D782" s="10"/>
      <c r="E782" s="10"/>
      <c r="F782" s="11" t="str">
        <f>IF(B782="","",TRIM(IF(ISNA(MATCH(B782,'Registru recepții'!$B$5:$B$504,0)),"PV inexistent în registru. ","")&amp;IF(C782="","Lipsește numele. ","")&amp;IF(D782="","Alege calitatea. ","")))</f>
        <v/>
      </c>
      <c r="G782" s="1" t="str">
        <f>IF(B782="","",B782&amp;"|"&amp;COUNTIF($B$5:B782,B782))</f>
        <v/>
      </c>
    </row>
    <row r="783" spans="2:7" x14ac:dyDescent="0.2">
      <c r="B783" s="9"/>
      <c r="C783" s="10"/>
      <c r="D783" s="10"/>
      <c r="E783" s="10"/>
      <c r="F783" s="11" t="str">
        <f>IF(B783="","",TRIM(IF(ISNA(MATCH(B783,'Registru recepții'!$B$5:$B$504,0)),"PV inexistent în registru. ","")&amp;IF(C783="","Lipsește numele. ","")&amp;IF(D783="","Alege calitatea. ","")))</f>
        <v/>
      </c>
      <c r="G783" s="1" t="str">
        <f>IF(B783="","",B783&amp;"|"&amp;COUNTIF($B$5:B783,B783))</f>
        <v/>
      </c>
    </row>
    <row r="784" spans="2:7" x14ac:dyDescent="0.2">
      <c r="B784" s="9"/>
      <c r="C784" s="10"/>
      <c r="D784" s="10"/>
      <c r="E784" s="10"/>
      <c r="F784" s="11" t="str">
        <f>IF(B784="","",TRIM(IF(ISNA(MATCH(B784,'Registru recepții'!$B$5:$B$504,0)),"PV inexistent în registru. ","")&amp;IF(C784="","Lipsește numele. ","")&amp;IF(D784="","Alege calitatea. ","")))</f>
        <v/>
      </c>
      <c r="G784" s="1" t="str">
        <f>IF(B784="","",B784&amp;"|"&amp;COUNTIF($B$5:B784,B784))</f>
        <v/>
      </c>
    </row>
    <row r="785" spans="2:7" x14ac:dyDescent="0.2">
      <c r="B785" s="9"/>
      <c r="C785" s="10"/>
      <c r="D785" s="10"/>
      <c r="E785" s="10"/>
      <c r="F785" s="11" t="str">
        <f>IF(B785="","",TRIM(IF(ISNA(MATCH(B785,'Registru recepții'!$B$5:$B$504,0)),"PV inexistent în registru. ","")&amp;IF(C785="","Lipsește numele. ","")&amp;IF(D785="","Alege calitatea. ","")))</f>
        <v/>
      </c>
      <c r="G785" s="1" t="str">
        <f>IF(B785="","",B785&amp;"|"&amp;COUNTIF($B$5:B785,B785))</f>
        <v/>
      </c>
    </row>
    <row r="786" spans="2:7" x14ac:dyDescent="0.2">
      <c r="B786" s="9"/>
      <c r="C786" s="10"/>
      <c r="D786" s="10"/>
      <c r="E786" s="10"/>
      <c r="F786" s="11" t="str">
        <f>IF(B786="","",TRIM(IF(ISNA(MATCH(B786,'Registru recepții'!$B$5:$B$504,0)),"PV inexistent în registru. ","")&amp;IF(C786="","Lipsește numele. ","")&amp;IF(D786="","Alege calitatea. ","")))</f>
        <v/>
      </c>
      <c r="G786" s="1" t="str">
        <f>IF(B786="","",B786&amp;"|"&amp;COUNTIF($B$5:B786,B786))</f>
        <v/>
      </c>
    </row>
    <row r="787" spans="2:7" x14ac:dyDescent="0.2">
      <c r="B787" s="9"/>
      <c r="C787" s="10"/>
      <c r="D787" s="10"/>
      <c r="E787" s="10"/>
      <c r="F787" s="11" t="str">
        <f>IF(B787="","",TRIM(IF(ISNA(MATCH(B787,'Registru recepții'!$B$5:$B$504,0)),"PV inexistent în registru. ","")&amp;IF(C787="","Lipsește numele. ","")&amp;IF(D787="","Alege calitatea. ","")))</f>
        <v/>
      </c>
      <c r="G787" s="1" t="str">
        <f>IF(B787="","",B787&amp;"|"&amp;COUNTIF($B$5:B787,B787))</f>
        <v/>
      </c>
    </row>
    <row r="788" spans="2:7" x14ac:dyDescent="0.2">
      <c r="B788" s="9"/>
      <c r="C788" s="10"/>
      <c r="D788" s="10"/>
      <c r="E788" s="10"/>
      <c r="F788" s="11" t="str">
        <f>IF(B788="","",TRIM(IF(ISNA(MATCH(B788,'Registru recepții'!$B$5:$B$504,0)),"PV inexistent în registru. ","")&amp;IF(C788="","Lipsește numele. ","")&amp;IF(D788="","Alege calitatea. ","")))</f>
        <v/>
      </c>
      <c r="G788" s="1" t="str">
        <f>IF(B788="","",B788&amp;"|"&amp;COUNTIF($B$5:B788,B788))</f>
        <v/>
      </c>
    </row>
    <row r="789" spans="2:7" x14ac:dyDescent="0.2">
      <c r="B789" s="9"/>
      <c r="C789" s="10"/>
      <c r="D789" s="10"/>
      <c r="E789" s="10"/>
      <c r="F789" s="11" t="str">
        <f>IF(B789="","",TRIM(IF(ISNA(MATCH(B789,'Registru recepții'!$B$5:$B$504,0)),"PV inexistent în registru. ","")&amp;IF(C789="","Lipsește numele. ","")&amp;IF(D789="","Alege calitatea. ","")))</f>
        <v/>
      </c>
      <c r="G789" s="1" t="str">
        <f>IF(B789="","",B789&amp;"|"&amp;COUNTIF($B$5:B789,B789))</f>
        <v/>
      </c>
    </row>
    <row r="790" spans="2:7" x14ac:dyDescent="0.2">
      <c r="B790" s="9"/>
      <c r="C790" s="10"/>
      <c r="D790" s="10"/>
      <c r="E790" s="10"/>
      <c r="F790" s="11" t="str">
        <f>IF(B790="","",TRIM(IF(ISNA(MATCH(B790,'Registru recepții'!$B$5:$B$504,0)),"PV inexistent în registru. ","")&amp;IF(C790="","Lipsește numele. ","")&amp;IF(D790="","Alege calitatea. ","")))</f>
        <v/>
      </c>
      <c r="G790" s="1" t="str">
        <f>IF(B790="","",B790&amp;"|"&amp;COUNTIF($B$5:B790,B790))</f>
        <v/>
      </c>
    </row>
    <row r="791" spans="2:7" x14ac:dyDescent="0.2">
      <c r="B791" s="9"/>
      <c r="C791" s="10"/>
      <c r="D791" s="10"/>
      <c r="E791" s="10"/>
      <c r="F791" s="11" t="str">
        <f>IF(B791="","",TRIM(IF(ISNA(MATCH(B791,'Registru recepții'!$B$5:$B$504,0)),"PV inexistent în registru. ","")&amp;IF(C791="","Lipsește numele. ","")&amp;IF(D791="","Alege calitatea. ","")))</f>
        <v/>
      </c>
      <c r="G791" s="1" t="str">
        <f>IF(B791="","",B791&amp;"|"&amp;COUNTIF($B$5:B791,B791))</f>
        <v/>
      </c>
    </row>
    <row r="792" spans="2:7" x14ac:dyDescent="0.2">
      <c r="B792" s="9"/>
      <c r="C792" s="10"/>
      <c r="D792" s="10"/>
      <c r="E792" s="10"/>
      <c r="F792" s="11" t="str">
        <f>IF(B792="","",TRIM(IF(ISNA(MATCH(B792,'Registru recepții'!$B$5:$B$504,0)),"PV inexistent în registru. ","")&amp;IF(C792="","Lipsește numele. ","")&amp;IF(D792="","Alege calitatea. ","")))</f>
        <v/>
      </c>
      <c r="G792" s="1" t="str">
        <f>IF(B792="","",B792&amp;"|"&amp;COUNTIF($B$5:B792,B792))</f>
        <v/>
      </c>
    </row>
    <row r="793" spans="2:7" x14ac:dyDescent="0.2">
      <c r="B793" s="9"/>
      <c r="C793" s="10"/>
      <c r="D793" s="10"/>
      <c r="E793" s="10"/>
      <c r="F793" s="11" t="str">
        <f>IF(B793="","",TRIM(IF(ISNA(MATCH(B793,'Registru recepții'!$B$5:$B$504,0)),"PV inexistent în registru. ","")&amp;IF(C793="","Lipsește numele. ","")&amp;IF(D793="","Alege calitatea. ","")))</f>
        <v/>
      </c>
      <c r="G793" s="1" t="str">
        <f>IF(B793="","",B793&amp;"|"&amp;COUNTIF($B$5:B793,B793))</f>
        <v/>
      </c>
    </row>
    <row r="794" spans="2:7" x14ac:dyDescent="0.2">
      <c r="B794" s="9"/>
      <c r="C794" s="10"/>
      <c r="D794" s="10"/>
      <c r="E794" s="10"/>
      <c r="F794" s="11" t="str">
        <f>IF(B794="","",TRIM(IF(ISNA(MATCH(B794,'Registru recepții'!$B$5:$B$504,0)),"PV inexistent în registru. ","")&amp;IF(C794="","Lipsește numele. ","")&amp;IF(D794="","Alege calitatea. ","")))</f>
        <v/>
      </c>
      <c r="G794" s="1" t="str">
        <f>IF(B794="","",B794&amp;"|"&amp;COUNTIF($B$5:B794,B794))</f>
        <v/>
      </c>
    </row>
    <row r="795" spans="2:7" x14ac:dyDescent="0.2">
      <c r="B795" s="9"/>
      <c r="C795" s="10"/>
      <c r="D795" s="10"/>
      <c r="E795" s="10"/>
      <c r="F795" s="11" t="str">
        <f>IF(B795="","",TRIM(IF(ISNA(MATCH(B795,'Registru recepții'!$B$5:$B$504,0)),"PV inexistent în registru. ","")&amp;IF(C795="","Lipsește numele. ","")&amp;IF(D795="","Alege calitatea. ","")))</f>
        <v/>
      </c>
      <c r="G795" s="1" t="str">
        <f>IF(B795="","",B795&amp;"|"&amp;COUNTIF($B$5:B795,B795))</f>
        <v/>
      </c>
    </row>
    <row r="796" spans="2:7" x14ac:dyDescent="0.2">
      <c r="B796" s="9"/>
      <c r="C796" s="10"/>
      <c r="D796" s="10"/>
      <c r="E796" s="10"/>
      <c r="F796" s="11" t="str">
        <f>IF(B796="","",TRIM(IF(ISNA(MATCH(B796,'Registru recepții'!$B$5:$B$504,0)),"PV inexistent în registru. ","")&amp;IF(C796="","Lipsește numele. ","")&amp;IF(D796="","Alege calitatea. ","")))</f>
        <v/>
      </c>
      <c r="G796" s="1" t="str">
        <f>IF(B796="","",B796&amp;"|"&amp;COUNTIF($B$5:B796,B796))</f>
        <v/>
      </c>
    </row>
    <row r="797" spans="2:7" x14ac:dyDescent="0.2">
      <c r="B797" s="9"/>
      <c r="C797" s="10"/>
      <c r="D797" s="10"/>
      <c r="E797" s="10"/>
      <c r="F797" s="11" t="str">
        <f>IF(B797="","",TRIM(IF(ISNA(MATCH(B797,'Registru recepții'!$B$5:$B$504,0)),"PV inexistent în registru. ","")&amp;IF(C797="","Lipsește numele. ","")&amp;IF(D797="","Alege calitatea. ","")))</f>
        <v/>
      </c>
      <c r="G797" s="1" t="str">
        <f>IF(B797="","",B797&amp;"|"&amp;COUNTIF($B$5:B797,B797))</f>
        <v/>
      </c>
    </row>
    <row r="798" spans="2:7" x14ac:dyDescent="0.2">
      <c r="B798" s="9"/>
      <c r="C798" s="10"/>
      <c r="D798" s="10"/>
      <c r="E798" s="10"/>
      <c r="F798" s="11" t="str">
        <f>IF(B798="","",TRIM(IF(ISNA(MATCH(B798,'Registru recepții'!$B$5:$B$504,0)),"PV inexistent în registru. ","")&amp;IF(C798="","Lipsește numele. ","")&amp;IF(D798="","Alege calitatea. ","")))</f>
        <v/>
      </c>
      <c r="G798" s="1" t="str">
        <f>IF(B798="","",B798&amp;"|"&amp;COUNTIF($B$5:B798,B798))</f>
        <v/>
      </c>
    </row>
    <row r="799" spans="2:7" x14ac:dyDescent="0.2">
      <c r="B799" s="9"/>
      <c r="C799" s="10"/>
      <c r="D799" s="10"/>
      <c r="E799" s="10"/>
      <c r="F799" s="11" t="str">
        <f>IF(B799="","",TRIM(IF(ISNA(MATCH(B799,'Registru recepții'!$B$5:$B$504,0)),"PV inexistent în registru. ","")&amp;IF(C799="","Lipsește numele. ","")&amp;IF(D799="","Alege calitatea. ","")))</f>
        <v/>
      </c>
      <c r="G799" s="1" t="str">
        <f>IF(B799="","",B799&amp;"|"&amp;COUNTIF($B$5:B799,B799))</f>
        <v/>
      </c>
    </row>
    <row r="800" spans="2:7" x14ac:dyDescent="0.2">
      <c r="B800" s="9"/>
      <c r="C800" s="10"/>
      <c r="D800" s="10"/>
      <c r="E800" s="10"/>
      <c r="F800" s="11" t="str">
        <f>IF(B800="","",TRIM(IF(ISNA(MATCH(B800,'Registru recepții'!$B$5:$B$504,0)),"PV inexistent în registru. ","")&amp;IF(C800="","Lipsește numele. ","")&amp;IF(D800="","Alege calitatea. ","")))</f>
        <v/>
      </c>
      <c r="G800" s="1" t="str">
        <f>IF(B800="","",B800&amp;"|"&amp;COUNTIF($B$5:B800,B800))</f>
        <v/>
      </c>
    </row>
    <row r="801" spans="2:7" x14ac:dyDescent="0.2">
      <c r="B801" s="9"/>
      <c r="C801" s="10"/>
      <c r="D801" s="10"/>
      <c r="E801" s="10"/>
      <c r="F801" s="11" t="str">
        <f>IF(B801="","",TRIM(IF(ISNA(MATCH(B801,'Registru recepții'!$B$5:$B$504,0)),"PV inexistent în registru. ","")&amp;IF(C801="","Lipsește numele. ","")&amp;IF(D801="","Alege calitatea. ","")))</f>
        <v/>
      </c>
      <c r="G801" s="1" t="str">
        <f>IF(B801="","",B801&amp;"|"&amp;COUNTIF($B$5:B801,B801))</f>
        <v/>
      </c>
    </row>
    <row r="802" spans="2:7" x14ac:dyDescent="0.2">
      <c r="B802" s="9"/>
      <c r="C802" s="10"/>
      <c r="D802" s="10"/>
      <c r="E802" s="10"/>
      <c r="F802" s="11" t="str">
        <f>IF(B802="","",TRIM(IF(ISNA(MATCH(B802,'Registru recepții'!$B$5:$B$504,0)),"PV inexistent în registru. ","")&amp;IF(C802="","Lipsește numele. ","")&amp;IF(D802="","Alege calitatea. ","")))</f>
        <v/>
      </c>
      <c r="G802" s="1" t="str">
        <f>IF(B802="","",B802&amp;"|"&amp;COUNTIF($B$5:B802,B802))</f>
        <v/>
      </c>
    </row>
    <row r="803" spans="2:7" x14ac:dyDescent="0.2">
      <c r="B803" s="9"/>
      <c r="C803" s="10"/>
      <c r="D803" s="10"/>
      <c r="E803" s="10"/>
      <c r="F803" s="11" t="str">
        <f>IF(B803="","",TRIM(IF(ISNA(MATCH(B803,'Registru recepții'!$B$5:$B$504,0)),"PV inexistent în registru. ","")&amp;IF(C803="","Lipsește numele. ","")&amp;IF(D803="","Alege calitatea. ","")))</f>
        <v/>
      </c>
      <c r="G803" s="1" t="str">
        <f>IF(B803="","",B803&amp;"|"&amp;COUNTIF($B$5:B803,B803))</f>
        <v/>
      </c>
    </row>
    <row r="804" spans="2:7" x14ac:dyDescent="0.2">
      <c r="B804" s="9"/>
      <c r="C804" s="10"/>
      <c r="D804" s="10"/>
      <c r="E804" s="10"/>
      <c r="F804" s="11" t="str">
        <f>IF(B804="","",TRIM(IF(ISNA(MATCH(B804,'Registru recepții'!$B$5:$B$504,0)),"PV inexistent în registru. ","")&amp;IF(C804="","Lipsește numele. ","")&amp;IF(D804="","Alege calitatea. ","")))</f>
        <v/>
      </c>
      <c r="G804" s="1" t="str">
        <f>IF(B804="","",B804&amp;"|"&amp;COUNTIF($B$5:B804,B804))</f>
        <v/>
      </c>
    </row>
    <row r="805" spans="2:7" x14ac:dyDescent="0.2">
      <c r="B805" s="9"/>
      <c r="C805" s="10"/>
      <c r="D805" s="10"/>
      <c r="E805" s="10"/>
      <c r="F805" s="11" t="str">
        <f>IF(B805="","",TRIM(IF(ISNA(MATCH(B805,'Registru recepții'!$B$5:$B$504,0)),"PV inexistent în registru. ","")&amp;IF(C805="","Lipsește numele. ","")&amp;IF(D805="","Alege calitatea. ","")))</f>
        <v/>
      </c>
      <c r="G805" s="1" t="str">
        <f>IF(B805="","",B805&amp;"|"&amp;COUNTIF($B$5:B805,B805))</f>
        <v/>
      </c>
    </row>
    <row r="806" spans="2:7" x14ac:dyDescent="0.2">
      <c r="B806" s="9"/>
      <c r="C806" s="10"/>
      <c r="D806" s="10"/>
      <c r="E806" s="10"/>
      <c r="F806" s="11" t="str">
        <f>IF(B806="","",TRIM(IF(ISNA(MATCH(B806,'Registru recepții'!$B$5:$B$504,0)),"PV inexistent în registru. ","")&amp;IF(C806="","Lipsește numele. ","")&amp;IF(D806="","Alege calitatea. ","")))</f>
        <v/>
      </c>
      <c r="G806" s="1" t="str">
        <f>IF(B806="","",B806&amp;"|"&amp;COUNTIF($B$5:B806,B806))</f>
        <v/>
      </c>
    </row>
    <row r="807" spans="2:7" x14ac:dyDescent="0.2">
      <c r="B807" s="9"/>
      <c r="C807" s="10"/>
      <c r="D807" s="10"/>
      <c r="E807" s="10"/>
      <c r="F807" s="11" t="str">
        <f>IF(B807="","",TRIM(IF(ISNA(MATCH(B807,'Registru recepții'!$B$5:$B$504,0)),"PV inexistent în registru. ","")&amp;IF(C807="","Lipsește numele. ","")&amp;IF(D807="","Alege calitatea. ","")))</f>
        <v/>
      </c>
      <c r="G807" s="1" t="str">
        <f>IF(B807="","",B807&amp;"|"&amp;COUNTIF($B$5:B807,B807))</f>
        <v/>
      </c>
    </row>
    <row r="808" spans="2:7" x14ac:dyDescent="0.2">
      <c r="B808" s="9"/>
      <c r="C808" s="10"/>
      <c r="D808" s="10"/>
      <c r="E808" s="10"/>
      <c r="F808" s="11" t="str">
        <f>IF(B808="","",TRIM(IF(ISNA(MATCH(B808,'Registru recepții'!$B$5:$B$504,0)),"PV inexistent în registru. ","")&amp;IF(C808="","Lipsește numele. ","")&amp;IF(D808="","Alege calitatea. ","")))</f>
        <v/>
      </c>
      <c r="G808" s="1" t="str">
        <f>IF(B808="","",B808&amp;"|"&amp;COUNTIF($B$5:B808,B808))</f>
        <v/>
      </c>
    </row>
    <row r="809" spans="2:7" x14ac:dyDescent="0.2">
      <c r="B809" s="9"/>
      <c r="C809" s="10"/>
      <c r="D809" s="10"/>
      <c r="E809" s="10"/>
      <c r="F809" s="11" t="str">
        <f>IF(B809="","",TRIM(IF(ISNA(MATCH(B809,'Registru recepții'!$B$5:$B$504,0)),"PV inexistent în registru. ","")&amp;IF(C809="","Lipsește numele. ","")&amp;IF(D809="","Alege calitatea. ","")))</f>
        <v/>
      </c>
      <c r="G809" s="1" t="str">
        <f>IF(B809="","",B809&amp;"|"&amp;COUNTIF($B$5:B809,B809))</f>
        <v/>
      </c>
    </row>
    <row r="810" spans="2:7" x14ac:dyDescent="0.2">
      <c r="B810" s="9"/>
      <c r="C810" s="10"/>
      <c r="D810" s="10"/>
      <c r="E810" s="10"/>
      <c r="F810" s="11" t="str">
        <f>IF(B810="","",TRIM(IF(ISNA(MATCH(B810,'Registru recepții'!$B$5:$B$504,0)),"PV inexistent în registru. ","")&amp;IF(C810="","Lipsește numele. ","")&amp;IF(D810="","Alege calitatea. ","")))</f>
        <v/>
      </c>
      <c r="G810" s="1" t="str">
        <f>IF(B810="","",B810&amp;"|"&amp;COUNTIF($B$5:B810,B810))</f>
        <v/>
      </c>
    </row>
    <row r="811" spans="2:7" x14ac:dyDescent="0.2">
      <c r="B811" s="9"/>
      <c r="C811" s="10"/>
      <c r="D811" s="10"/>
      <c r="E811" s="10"/>
      <c r="F811" s="11" t="str">
        <f>IF(B811="","",TRIM(IF(ISNA(MATCH(B811,'Registru recepții'!$B$5:$B$504,0)),"PV inexistent în registru. ","")&amp;IF(C811="","Lipsește numele. ","")&amp;IF(D811="","Alege calitatea. ","")))</f>
        <v/>
      </c>
      <c r="G811" s="1" t="str">
        <f>IF(B811="","",B811&amp;"|"&amp;COUNTIF($B$5:B811,B811))</f>
        <v/>
      </c>
    </row>
    <row r="812" spans="2:7" x14ac:dyDescent="0.2">
      <c r="B812" s="9"/>
      <c r="C812" s="10"/>
      <c r="D812" s="10"/>
      <c r="E812" s="10"/>
      <c r="F812" s="11" t="str">
        <f>IF(B812="","",TRIM(IF(ISNA(MATCH(B812,'Registru recepții'!$B$5:$B$504,0)),"PV inexistent în registru. ","")&amp;IF(C812="","Lipsește numele. ","")&amp;IF(D812="","Alege calitatea. ","")))</f>
        <v/>
      </c>
      <c r="G812" s="1" t="str">
        <f>IF(B812="","",B812&amp;"|"&amp;COUNTIF($B$5:B812,B812))</f>
        <v/>
      </c>
    </row>
    <row r="813" spans="2:7" x14ac:dyDescent="0.2">
      <c r="B813" s="9"/>
      <c r="C813" s="10"/>
      <c r="D813" s="10"/>
      <c r="E813" s="10"/>
      <c r="F813" s="11" t="str">
        <f>IF(B813="","",TRIM(IF(ISNA(MATCH(B813,'Registru recepții'!$B$5:$B$504,0)),"PV inexistent în registru. ","")&amp;IF(C813="","Lipsește numele. ","")&amp;IF(D813="","Alege calitatea. ","")))</f>
        <v/>
      </c>
      <c r="G813" s="1" t="str">
        <f>IF(B813="","",B813&amp;"|"&amp;COUNTIF($B$5:B813,B813))</f>
        <v/>
      </c>
    </row>
    <row r="814" spans="2:7" x14ac:dyDescent="0.2">
      <c r="B814" s="9"/>
      <c r="C814" s="10"/>
      <c r="D814" s="10"/>
      <c r="E814" s="10"/>
      <c r="F814" s="11" t="str">
        <f>IF(B814="","",TRIM(IF(ISNA(MATCH(B814,'Registru recepții'!$B$5:$B$504,0)),"PV inexistent în registru. ","")&amp;IF(C814="","Lipsește numele. ","")&amp;IF(D814="","Alege calitatea. ","")))</f>
        <v/>
      </c>
      <c r="G814" s="1" t="str">
        <f>IF(B814="","",B814&amp;"|"&amp;COUNTIF($B$5:B814,B814))</f>
        <v/>
      </c>
    </row>
    <row r="815" spans="2:7" x14ac:dyDescent="0.2">
      <c r="B815" s="9"/>
      <c r="C815" s="10"/>
      <c r="D815" s="10"/>
      <c r="E815" s="10"/>
      <c r="F815" s="11" t="str">
        <f>IF(B815="","",TRIM(IF(ISNA(MATCH(B815,'Registru recepții'!$B$5:$B$504,0)),"PV inexistent în registru. ","")&amp;IF(C815="","Lipsește numele. ","")&amp;IF(D815="","Alege calitatea. ","")))</f>
        <v/>
      </c>
      <c r="G815" s="1" t="str">
        <f>IF(B815="","",B815&amp;"|"&amp;COUNTIF($B$5:B815,B815))</f>
        <v/>
      </c>
    </row>
    <row r="816" spans="2:7" x14ac:dyDescent="0.2">
      <c r="B816" s="9"/>
      <c r="C816" s="10"/>
      <c r="D816" s="10"/>
      <c r="E816" s="10"/>
      <c r="F816" s="11" t="str">
        <f>IF(B816="","",TRIM(IF(ISNA(MATCH(B816,'Registru recepții'!$B$5:$B$504,0)),"PV inexistent în registru. ","")&amp;IF(C816="","Lipsește numele. ","")&amp;IF(D816="","Alege calitatea. ","")))</f>
        <v/>
      </c>
      <c r="G816" s="1" t="str">
        <f>IF(B816="","",B816&amp;"|"&amp;COUNTIF($B$5:B816,B816))</f>
        <v/>
      </c>
    </row>
    <row r="817" spans="2:7" x14ac:dyDescent="0.2">
      <c r="B817" s="9"/>
      <c r="C817" s="10"/>
      <c r="D817" s="10"/>
      <c r="E817" s="10"/>
      <c r="F817" s="11" t="str">
        <f>IF(B817="","",TRIM(IF(ISNA(MATCH(B817,'Registru recepții'!$B$5:$B$504,0)),"PV inexistent în registru. ","")&amp;IF(C817="","Lipsește numele. ","")&amp;IF(D817="","Alege calitatea. ","")))</f>
        <v/>
      </c>
      <c r="G817" s="1" t="str">
        <f>IF(B817="","",B817&amp;"|"&amp;COUNTIF($B$5:B817,B817))</f>
        <v/>
      </c>
    </row>
    <row r="818" spans="2:7" x14ac:dyDescent="0.2">
      <c r="B818" s="9"/>
      <c r="C818" s="10"/>
      <c r="D818" s="10"/>
      <c r="E818" s="10"/>
      <c r="F818" s="11" t="str">
        <f>IF(B818="","",TRIM(IF(ISNA(MATCH(B818,'Registru recepții'!$B$5:$B$504,0)),"PV inexistent în registru. ","")&amp;IF(C818="","Lipsește numele. ","")&amp;IF(D818="","Alege calitatea. ","")))</f>
        <v/>
      </c>
      <c r="G818" s="1" t="str">
        <f>IF(B818="","",B818&amp;"|"&amp;COUNTIF($B$5:B818,B818))</f>
        <v/>
      </c>
    </row>
    <row r="819" spans="2:7" x14ac:dyDescent="0.2">
      <c r="B819" s="9"/>
      <c r="C819" s="10"/>
      <c r="D819" s="10"/>
      <c r="E819" s="10"/>
      <c r="F819" s="11" t="str">
        <f>IF(B819="","",TRIM(IF(ISNA(MATCH(B819,'Registru recepții'!$B$5:$B$504,0)),"PV inexistent în registru. ","")&amp;IF(C819="","Lipsește numele. ","")&amp;IF(D819="","Alege calitatea. ","")))</f>
        <v/>
      </c>
      <c r="G819" s="1" t="str">
        <f>IF(B819="","",B819&amp;"|"&amp;COUNTIF($B$5:B819,B819))</f>
        <v/>
      </c>
    </row>
    <row r="820" spans="2:7" x14ac:dyDescent="0.2">
      <c r="B820" s="9"/>
      <c r="C820" s="10"/>
      <c r="D820" s="10"/>
      <c r="E820" s="10"/>
      <c r="F820" s="11" t="str">
        <f>IF(B820="","",TRIM(IF(ISNA(MATCH(B820,'Registru recepții'!$B$5:$B$504,0)),"PV inexistent în registru. ","")&amp;IF(C820="","Lipsește numele. ","")&amp;IF(D820="","Alege calitatea. ","")))</f>
        <v/>
      </c>
      <c r="G820" s="1" t="str">
        <f>IF(B820="","",B820&amp;"|"&amp;COUNTIF($B$5:B820,B820))</f>
        <v/>
      </c>
    </row>
    <row r="821" spans="2:7" x14ac:dyDescent="0.2">
      <c r="B821" s="9"/>
      <c r="C821" s="10"/>
      <c r="D821" s="10"/>
      <c r="E821" s="10"/>
      <c r="F821" s="11" t="str">
        <f>IF(B821="","",TRIM(IF(ISNA(MATCH(B821,'Registru recepții'!$B$5:$B$504,0)),"PV inexistent în registru. ","")&amp;IF(C821="","Lipsește numele. ","")&amp;IF(D821="","Alege calitatea. ","")))</f>
        <v/>
      </c>
      <c r="G821" s="1" t="str">
        <f>IF(B821="","",B821&amp;"|"&amp;COUNTIF($B$5:B821,B821))</f>
        <v/>
      </c>
    </row>
    <row r="822" spans="2:7" x14ac:dyDescent="0.2">
      <c r="B822" s="9"/>
      <c r="C822" s="10"/>
      <c r="D822" s="10"/>
      <c r="E822" s="10"/>
      <c r="F822" s="11" t="str">
        <f>IF(B822="","",TRIM(IF(ISNA(MATCH(B822,'Registru recepții'!$B$5:$B$504,0)),"PV inexistent în registru. ","")&amp;IF(C822="","Lipsește numele. ","")&amp;IF(D822="","Alege calitatea. ","")))</f>
        <v/>
      </c>
      <c r="G822" s="1" t="str">
        <f>IF(B822="","",B822&amp;"|"&amp;COUNTIF($B$5:B822,B822))</f>
        <v/>
      </c>
    </row>
    <row r="823" spans="2:7" x14ac:dyDescent="0.2">
      <c r="B823" s="9"/>
      <c r="C823" s="10"/>
      <c r="D823" s="10"/>
      <c r="E823" s="10"/>
      <c r="F823" s="11" t="str">
        <f>IF(B823="","",TRIM(IF(ISNA(MATCH(B823,'Registru recepții'!$B$5:$B$504,0)),"PV inexistent în registru. ","")&amp;IF(C823="","Lipsește numele. ","")&amp;IF(D823="","Alege calitatea. ","")))</f>
        <v/>
      </c>
      <c r="G823" s="1" t="str">
        <f>IF(B823="","",B823&amp;"|"&amp;COUNTIF($B$5:B823,B823))</f>
        <v/>
      </c>
    </row>
    <row r="824" spans="2:7" x14ac:dyDescent="0.2">
      <c r="B824" s="9"/>
      <c r="C824" s="10"/>
      <c r="D824" s="10"/>
      <c r="E824" s="10"/>
      <c r="F824" s="11" t="str">
        <f>IF(B824="","",TRIM(IF(ISNA(MATCH(B824,'Registru recepții'!$B$5:$B$504,0)),"PV inexistent în registru. ","")&amp;IF(C824="","Lipsește numele. ","")&amp;IF(D824="","Alege calitatea. ","")))</f>
        <v/>
      </c>
      <c r="G824" s="1" t="str">
        <f>IF(B824="","",B824&amp;"|"&amp;COUNTIF($B$5:B824,B824))</f>
        <v/>
      </c>
    </row>
    <row r="825" spans="2:7" x14ac:dyDescent="0.2">
      <c r="B825" s="9"/>
      <c r="C825" s="10"/>
      <c r="D825" s="10"/>
      <c r="E825" s="10"/>
      <c r="F825" s="11" t="str">
        <f>IF(B825="","",TRIM(IF(ISNA(MATCH(B825,'Registru recepții'!$B$5:$B$504,0)),"PV inexistent în registru. ","")&amp;IF(C825="","Lipsește numele. ","")&amp;IF(D825="","Alege calitatea. ","")))</f>
        <v/>
      </c>
      <c r="G825" s="1" t="str">
        <f>IF(B825="","",B825&amp;"|"&amp;COUNTIF($B$5:B825,B825))</f>
        <v/>
      </c>
    </row>
    <row r="826" spans="2:7" x14ac:dyDescent="0.2">
      <c r="B826" s="9"/>
      <c r="C826" s="10"/>
      <c r="D826" s="10"/>
      <c r="E826" s="10"/>
      <c r="F826" s="11" t="str">
        <f>IF(B826="","",TRIM(IF(ISNA(MATCH(B826,'Registru recepții'!$B$5:$B$504,0)),"PV inexistent în registru. ","")&amp;IF(C826="","Lipsește numele. ","")&amp;IF(D826="","Alege calitatea. ","")))</f>
        <v/>
      </c>
      <c r="G826" s="1" t="str">
        <f>IF(B826="","",B826&amp;"|"&amp;COUNTIF($B$5:B826,B826))</f>
        <v/>
      </c>
    </row>
    <row r="827" spans="2:7" x14ac:dyDescent="0.2">
      <c r="B827" s="9"/>
      <c r="C827" s="10"/>
      <c r="D827" s="10"/>
      <c r="E827" s="10"/>
      <c r="F827" s="11" t="str">
        <f>IF(B827="","",TRIM(IF(ISNA(MATCH(B827,'Registru recepții'!$B$5:$B$504,0)),"PV inexistent în registru. ","")&amp;IF(C827="","Lipsește numele. ","")&amp;IF(D827="","Alege calitatea. ","")))</f>
        <v/>
      </c>
      <c r="G827" s="1" t="str">
        <f>IF(B827="","",B827&amp;"|"&amp;COUNTIF($B$5:B827,B827))</f>
        <v/>
      </c>
    </row>
    <row r="828" spans="2:7" x14ac:dyDescent="0.2">
      <c r="B828" s="9"/>
      <c r="C828" s="10"/>
      <c r="D828" s="10"/>
      <c r="E828" s="10"/>
      <c r="F828" s="11" t="str">
        <f>IF(B828="","",TRIM(IF(ISNA(MATCH(B828,'Registru recepții'!$B$5:$B$504,0)),"PV inexistent în registru. ","")&amp;IF(C828="","Lipsește numele. ","")&amp;IF(D828="","Alege calitatea. ","")))</f>
        <v/>
      </c>
      <c r="G828" s="1" t="str">
        <f>IF(B828="","",B828&amp;"|"&amp;COUNTIF($B$5:B828,B828))</f>
        <v/>
      </c>
    </row>
    <row r="829" spans="2:7" x14ac:dyDescent="0.2">
      <c r="B829" s="9"/>
      <c r="C829" s="10"/>
      <c r="D829" s="10"/>
      <c r="E829" s="10"/>
      <c r="F829" s="11" t="str">
        <f>IF(B829="","",TRIM(IF(ISNA(MATCH(B829,'Registru recepții'!$B$5:$B$504,0)),"PV inexistent în registru. ","")&amp;IF(C829="","Lipsește numele. ","")&amp;IF(D829="","Alege calitatea. ","")))</f>
        <v/>
      </c>
      <c r="G829" s="1" t="str">
        <f>IF(B829="","",B829&amp;"|"&amp;COUNTIF($B$5:B829,B829))</f>
        <v/>
      </c>
    </row>
    <row r="830" spans="2:7" x14ac:dyDescent="0.2">
      <c r="B830" s="9"/>
      <c r="C830" s="10"/>
      <c r="D830" s="10"/>
      <c r="E830" s="10"/>
      <c r="F830" s="11" t="str">
        <f>IF(B830="","",TRIM(IF(ISNA(MATCH(B830,'Registru recepții'!$B$5:$B$504,0)),"PV inexistent în registru. ","")&amp;IF(C830="","Lipsește numele. ","")&amp;IF(D830="","Alege calitatea. ","")))</f>
        <v/>
      </c>
      <c r="G830" s="1" t="str">
        <f>IF(B830="","",B830&amp;"|"&amp;COUNTIF($B$5:B830,B830))</f>
        <v/>
      </c>
    </row>
    <row r="831" spans="2:7" x14ac:dyDescent="0.2">
      <c r="B831" s="9"/>
      <c r="C831" s="10"/>
      <c r="D831" s="10"/>
      <c r="E831" s="10"/>
      <c r="F831" s="11" t="str">
        <f>IF(B831="","",TRIM(IF(ISNA(MATCH(B831,'Registru recepții'!$B$5:$B$504,0)),"PV inexistent în registru. ","")&amp;IF(C831="","Lipsește numele. ","")&amp;IF(D831="","Alege calitatea. ","")))</f>
        <v/>
      </c>
      <c r="G831" s="1" t="str">
        <f>IF(B831="","",B831&amp;"|"&amp;COUNTIF($B$5:B831,B831))</f>
        <v/>
      </c>
    </row>
    <row r="832" spans="2:7" x14ac:dyDescent="0.2">
      <c r="B832" s="9"/>
      <c r="C832" s="10"/>
      <c r="D832" s="10"/>
      <c r="E832" s="10"/>
      <c r="F832" s="11" t="str">
        <f>IF(B832="","",TRIM(IF(ISNA(MATCH(B832,'Registru recepții'!$B$5:$B$504,0)),"PV inexistent în registru. ","")&amp;IF(C832="","Lipsește numele. ","")&amp;IF(D832="","Alege calitatea. ","")))</f>
        <v/>
      </c>
      <c r="G832" s="1" t="str">
        <f>IF(B832="","",B832&amp;"|"&amp;COUNTIF($B$5:B832,B832))</f>
        <v/>
      </c>
    </row>
    <row r="833" spans="2:7" x14ac:dyDescent="0.2">
      <c r="B833" s="9"/>
      <c r="C833" s="10"/>
      <c r="D833" s="10"/>
      <c r="E833" s="10"/>
      <c r="F833" s="11" t="str">
        <f>IF(B833="","",TRIM(IF(ISNA(MATCH(B833,'Registru recepții'!$B$5:$B$504,0)),"PV inexistent în registru. ","")&amp;IF(C833="","Lipsește numele. ","")&amp;IF(D833="","Alege calitatea. ","")))</f>
        <v/>
      </c>
      <c r="G833" s="1" t="str">
        <f>IF(B833="","",B833&amp;"|"&amp;COUNTIF($B$5:B833,B833))</f>
        <v/>
      </c>
    </row>
    <row r="834" spans="2:7" x14ac:dyDescent="0.2">
      <c r="B834" s="9"/>
      <c r="C834" s="10"/>
      <c r="D834" s="10"/>
      <c r="E834" s="10"/>
      <c r="F834" s="11" t="str">
        <f>IF(B834="","",TRIM(IF(ISNA(MATCH(B834,'Registru recepții'!$B$5:$B$504,0)),"PV inexistent în registru. ","")&amp;IF(C834="","Lipsește numele. ","")&amp;IF(D834="","Alege calitatea. ","")))</f>
        <v/>
      </c>
      <c r="G834" s="1" t="str">
        <f>IF(B834="","",B834&amp;"|"&amp;COUNTIF($B$5:B834,B834))</f>
        <v/>
      </c>
    </row>
    <row r="835" spans="2:7" x14ac:dyDescent="0.2">
      <c r="B835" s="9"/>
      <c r="C835" s="10"/>
      <c r="D835" s="10"/>
      <c r="E835" s="10"/>
      <c r="F835" s="11" t="str">
        <f>IF(B835="","",TRIM(IF(ISNA(MATCH(B835,'Registru recepții'!$B$5:$B$504,0)),"PV inexistent în registru. ","")&amp;IF(C835="","Lipsește numele. ","")&amp;IF(D835="","Alege calitatea. ","")))</f>
        <v/>
      </c>
      <c r="G835" s="1" t="str">
        <f>IF(B835="","",B835&amp;"|"&amp;COUNTIF($B$5:B835,B835))</f>
        <v/>
      </c>
    </row>
    <row r="836" spans="2:7" x14ac:dyDescent="0.2">
      <c r="B836" s="9"/>
      <c r="C836" s="10"/>
      <c r="D836" s="10"/>
      <c r="E836" s="10"/>
      <c r="F836" s="11" t="str">
        <f>IF(B836="","",TRIM(IF(ISNA(MATCH(B836,'Registru recepții'!$B$5:$B$504,0)),"PV inexistent în registru. ","")&amp;IF(C836="","Lipsește numele. ","")&amp;IF(D836="","Alege calitatea. ","")))</f>
        <v/>
      </c>
      <c r="G836" s="1" t="str">
        <f>IF(B836="","",B836&amp;"|"&amp;COUNTIF($B$5:B836,B836))</f>
        <v/>
      </c>
    </row>
    <row r="837" spans="2:7" x14ac:dyDescent="0.2">
      <c r="B837" s="9"/>
      <c r="C837" s="10"/>
      <c r="D837" s="10"/>
      <c r="E837" s="10"/>
      <c r="F837" s="11" t="str">
        <f>IF(B837="","",TRIM(IF(ISNA(MATCH(B837,'Registru recepții'!$B$5:$B$504,0)),"PV inexistent în registru. ","")&amp;IF(C837="","Lipsește numele. ","")&amp;IF(D837="","Alege calitatea. ","")))</f>
        <v/>
      </c>
      <c r="G837" s="1" t="str">
        <f>IF(B837="","",B837&amp;"|"&amp;COUNTIF($B$5:B837,B837))</f>
        <v/>
      </c>
    </row>
    <row r="838" spans="2:7" x14ac:dyDescent="0.2">
      <c r="B838" s="9"/>
      <c r="C838" s="10"/>
      <c r="D838" s="10"/>
      <c r="E838" s="10"/>
      <c r="F838" s="11" t="str">
        <f>IF(B838="","",TRIM(IF(ISNA(MATCH(B838,'Registru recepții'!$B$5:$B$504,0)),"PV inexistent în registru. ","")&amp;IF(C838="","Lipsește numele. ","")&amp;IF(D838="","Alege calitatea. ","")))</f>
        <v/>
      </c>
      <c r="G838" s="1" t="str">
        <f>IF(B838="","",B838&amp;"|"&amp;COUNTIF($B$5:B838,B838))</f>
        <v/>
      </c>
    </row>
    <row r="839" spans="2:7" x14ac:dyDescent="0.2">
      <c r="B839" s="9"/>
      <c r="C839" s="10"/>
      <c r="D839" s="10"/>
      <c r="E839" s="10"/>
      <c r="F839" s="11" t="str">
        <f>IF(B839="","",TRIM(IF(ISNA(MATCH(B839,'Registru recepții'!$B$5:$B$504,0)),"PV inexistent în registru. ","")&amp;IF(C839="","Lipsește numele. ","")&amp;IF(D839="","Alege calitatea. ","")))</f>
        <v/>
      </c>
      <c r="G839" s="1" t="str">
        <f>IF(B839="","",B839&amp;"|"&amp;COUNTIF($B$5:B839,B839))</f>
        <v/>
      </c>
    </row>
    <row r="840" spans="2:7" x14ac:dyDescent="0.2">
      <c r="B840" s="9"/>
      <c r="C840" s="10"/>
      <c r="D840" s="10"/>
      <c r="E840" s="10"/>
      <c r="F840" s="11" t="str">
        <f>IF(B840="","",TRIM(IF(ISNA(MATCH(B840,'Registru recepții'!$B$5:$B$504,0)),"PV inexistent în registru. ","")&amp;IF(C840="","Lipsește numele. ","")&amp;IF(D840="","Alege calitatea. ","")))</f>
        <v/>
      </c>
      <c r="G840" s="1" t="str">
        <f>IF(B840="","",B840&amp;"|"&amp;COUNTIF($B$5:B840,B840))</f>
        <v/>
      </c>
    </row>
    <row r="841" spans="2:7" x14ac:dyDescent="0.2">
      <c r="B841" s="9"/>
      <c r="C841" s="10"/>
      <c r="D841" s="10"/>
      <c r="E841" s="10"/>
      <c r="F841" s="11" t="str">
        <f>IF(B841="","",TRIM(IF(ISNA(MATCH(B841,'Registru recepții'!$B$5:$B$504,0)),"PV inexistent în registru. ","")&amp;IF(C841="","Lipsește numele. ","")&amp;IF(D841="","Alege calitatea. ","")))</f>
        <v/>
      </c>
      <c r="G841" s="1" t="str">
        <f>IF(B841="","",B841&amp;"|"&amp;COUNTIF($B$5:B841,B841))</f>
        <v/>
      </c>
    </row>
    <row r="842" spans="2:7" x14ac:dyDescent="0.2">
      <c r="B842" s="9"/>
      <c r="C842" s="10"/>
      <c r="D842" s="10"/>
      <c r="E842" s="10"/>
      <c r="F842" s="11" t="str">
        <f>IF(B842="","",TRIM(IF(ISNA(MATCH(B842,'Registru recepții'!$B$5:$B$504,0)),"PV inexistent în registru. ","")&amp;IF(C842="","Lipsește numele. ","")&amp;IF(D842="","Alege calitatea. ","")))</f>
        <v/>
      </c>
      <c r="G842" s="1" t="str">
        <f>IF(B842="","",B842&amp;"|"&amp;COUNTIF($B$5:B842,B842))</f>
        <v/>
      </c>
    </row>
    <row r="843" spans="2:7" x14ac:dyDescent="0.2">
      <c r="B843" s="9"/>
      <c r="C843" s="10"/>
      <c r="D843" s="10"/>
      <c r="E843" s="10"/>
      <c r="F843" s="11" t="str">
        <f>IF(B843="","",TRIM(IF(ISNA(MATCH(B843,'Registru recepții'!$B$5:$B$504,0)),"PV inexistent în registru. ","")&amp;IF(C843="","Lipsește numele. ","")&amp;IF(D843="","Alege calitatea. ","")))</f>
        <v/>
      </c>
      <c r="G843" s="1" t="str">
        <f>IF(B843="","",B843&amp;"|"&amp;COUNTIF($B$5:B843,B843))</f>
        <v/>
      </c>
    </row>
    <row r="844" spans="2:7" x14ac:dyDescent="0.2">
      <c r="B844" s="9"/>
      <c r="C844" s="10"/>
      <c r="D844" s="10"/>
      <c r="E844" s="10"/>
      <c r="F844" s="11" t="str">
        <f>IF(B844="","",TRIM(IF(ISNA(MATCH(B844,'Registru recepții'!$B$5:$B$504,0)),"PV inexistent în registru. ","")&amp;IF(C844="","Lipsește numele. ","")&amp;IF(D844="","Alege calitatea. ","")))</f>
        <v/>
      </c>
      <c r="G844" s="1" t="str">
        <f>IF(B844="","",B844&amp;"|"&amp;COUNTIF($B$5:B844,B844))</f>
        <v/>
      </c>
    </row>
    <row r="845" spans="2:7" x14ac:dyDescent="0.2">
      <c r="B845" s="9"/>
      <c r="C845" s="10"/>
      <c r="D845" s="10"/>
      <c r="E845" s="10"/>
      <c r="F845" s="11" t="str">
        <f>IF(B845="","",TRIM(IF(ISNA(MATCH(B845,'Registru recepții'!$B$5:$B$504,0)),"PV inexistent în registru. ","")&amp;IF(C845="","Lipsește numele. ","")&amp;IF(D845="","Alege calitatea. ","")))</f>
        <v/>
      </c>
      <c r="G845" s="1" t="str">
        <f>IF(B845="","",B845&amp;"|"&amp;COUNTIF($B$5:B845,B845))</f>
        <v/>
      </c>
    </row>
    <row r="846" spans="2:7" x14ac:dyDescent="0.2">
      <c r="B846" s="9"/>
      <c r="C846" s="10"/>
      <c r="D846" s="10"/>
      <c r="E846" s="10"/>
      <c r="F846" s="11" t="str">
        <f>IF(B846="","",TRIM(IF(ISNA(MATCH(B846,'Registru recepții'!$B$5:$B$504,0)),"PV inexistent în registru. ","")&amp;IF(C846="","Lipsește numele. ","")&amp;IF(D846="","Alege calitatea. ","")))</f>
        <v/>
      </c>
      <c r="G846" s="1" t="str">
        <f>IF(B846="","",B846&amp;"|"&amp;COUNTIF($B$5:B846,B846))</f>
        <v/>
      </c>
    </row>
    <row r="847" spans="2:7" x14ac:dyDescent="0.2">
      <c r="B847" s="9"/>
      <c r="C847" s="10"/>
      <c r="D847" s="10"/>
      <c r="E847" s="10"/>
      <c r="F847" s="11" t="str">
        <f>IF(B847="","",TRIM(IF(ISNA(MATCH(B847,'Registru recepții'!$B$5:$B$504,0)),"PV inexistent în registru. ","")&amp;IF(C847="","Lipsește numele. ","")&amp;IF(D847="","Alege calitatea. ","")))</f>
        <v/>
      </c>
      <c r="G847" s="1" t="str">
        <f>IF(B847="","",B847&amp;"|"&amp;COUNTIF($B$5:B847,B847))</f>
        <v/>
      </c>
    </row>
    <row r="848" spans="2:7" x14ac:dyDescent="0.2">
      <c r="B848" s="9"/>
      <c r="C848" s="10"/>
      <c r="D848" s="10"/>
      <c r="E848" s="10"/>
      <c r="F848" s="11" t="str">
        <f>IF(B848="","",TRIM(IF(ISNA(MATCH(B848,'Registru recepții'!$B$5:$B$504,0)),"PV inexistent în registru. ","")&amp;IF(C848="","Lipsește numele. ","")&amp;IF(D848="","Alege calitatea. ","")))</f>
        <v/>
      </c>
      <c r="G848" s="1" t="str">
        <f>IF(B848="","",B848&amp;"|"&amp;COUNTIF($B$5:B848,B848))</f>
        <v/>
      </c>
    </row>
    <row r="849" spans="2:7" x14ac:dyDescent="0.2">
      <c r="B849" s="9"/>
      <c r="C849" s="10"/>
      <c r="D849" s="10"/>
      <c r="E849" s="10"/>
      <c r="F849" s="11" t="str">
        <f>IF(B849="","",TRIM(IF(ISNA(MATCH(B849,'Registru recepții'!$B$5:$B$504,0)),"PV inexistent în registru. ","")&amp;IF(C849="","Lipsește numele. ","")&amp;IF(D849="","Alege calitatea. ","")))</f>
        <v/>
      </c>
      <c r="G849" s="1" t="str">
        <f>IF(B849="","",B849&amp;"|"&amp;COUNTIF($B$5:B849,B849))</f>
        <v/>
      </c>
    </row>
    <row r="850" spans="2:7" x14ac:dyDescent="0.2">
      <c r="B850" s="9"/>
      <c r="C850" s="10"/>
      <c r="D850" s="10"/>
      <c r="E850" s="10"/>
      <c r="F850" s="11" t="str">
        <f>IF(B850="","",TRIM(IF(ISNA(MATCH(B850,'Registru recepții'!$B$5:$B$504,0)),"PV inexistent în registru. ","")&amp;IF(C850="","Lipsește numele. ","")&amp;IF(D850="","Alege calitatea. ","")))</f>
        <v/>
      </c>
      <c r="G850" s="1" t="str">
        <f>IF(B850="","",B850&amp;"|"&amp;COUNTIF($B$5:B850,B850))</f>
        <v/>
      </c>
    </row>
    <row r="851" spans="2:7" x14ac:dyDescent="0.2">
      <c r="B851" s="9"/>
      <c r="C851" s="10"/>
      <c r="D851" s="10"/>
      <c r="E851" s="10"/>
      <c r="F851" s="11" t="str">
        <f>IF(B851="","",TRIM(IF(ISNA(MATCH(B851,'Registru recepții'!$B$5:$B$504,0)),"PV inexistent în registru. ","")&amp;IF(C851="","Lipsește numele. ","")&amp;IF(D851="","Alege calitatea. ","")))</f>
        <v/>
      </c>
      <c r="G851" s="1" t="str">
        <f>IF(B851="","",B851&amp;"|"&amp;COUNTIF($B$5:B851,B851))</f>
        <v/>
      </c>
    </row>
    <row r="852" spans="2:7" x14ac:dyDescent="0.2">
      <c r="B852" s="9"/>
      <c r="C852" s="10"/>
      <c r="D852" s="10"/>
      <c r="E852" s="10"/>
      <c r="F852" s="11" t="str">
        <f>IF(B852="","",TRIM(IF(ISNA(MATCH(B852,'Registru recepții'!$B$5:$B$504,0)),"PV inexistent în registru. ","")&amp;IF(C852="","Lipsește numele. ","")&amp;IF(D852="","Alege calitatea. ","")))</f>
        <v/>
      </c>
      <c r="G852" s="1" t="str">
        <f>IF(B852="","",B852&amp;"|"&amp;COUNTIF($B$5:B852,B852))</f>
        <v/>
      </c>
    </row>
    <row r="853" spans="2:7" x14ac:dyDescent="0.2">
      <c r="B853" s="9"/>
      <c r="C853" s="10"/>
      <c r="D853" s="10"/>
      <c r="E853" s="10"/>
      <c r="F853" s="11" t="str">
        <f>IF(B853="","",TRIM(IF(ISNA(MATCH(B853,'Registru recepții'!$B$5:$B$504,0)),"PV inexistent în registru. ","")&amp;IF(C853="","Lipsește numele. ","")&amp;IF(D853="","Alege calitatea. ","")))</f>
        <v/>
      </c>
      <c r="G853" s="1" t="str">
        <f>IF(B853="","",B853&amp;"|"&amp;COUNTIF($B$5:B853,B853))</f>
        <v/>
      </c>
    </row>
    <row r="854" spans="2:7" x14ac:dyDescent="0.2">
      <c r="B854" s="9"/>
      <c r="C854" s="10"/>
      <c r="D854" s="10"/>
      <c r="E854" s="10"/>
      <c r="F854" s="11" t="str">
        <f>IF(B854="","",TRIM(IF(ISNA(MATCH(B854,'Registru recepții'!$B$5:$B$504,0)),"PV inexistent în registru. ","")&amp;IF(C854="","Lipsește numele. ","")&amp;IF(D854="","Alege calitatea. ","")))</f>
        <v/>
      </c>
      <c r="G854" s="1" t="str">
        <f>IF(B854="","",B854&amp;"|"&amp;COUNTIF($B$5:B854,B854))</f>
        <v/>
      </c>
    </row>
    <row r="855" spans="2:7" x14ac:dyDescent="0.2">
      <c r="B855" s="9"/>
      <c r="C855" s="10"/>
      <c r="D855" s="10"/>
      <c r="E855" s="10"/>
      <c r="F855" s="11" t="str">
        <f>IF(B855="","",TRIM(IF(ISNA(MATCH(B855,'Registru recepții'!$B$5:$B$504,0)),"PV inexistent în registru. ","")&amp;IF(C855="","Lipsește numele. ","")&amp;IF(D855="","Alege calitatea. ","")))</f>
        <v/>
      </c>
      <c r="G855" s="1" t="str">
        <f>IF(B855="","",B855&amp;"|"&amp;COUNTIF($B$5:B855,B855))</f>
        <v/>
      </c>
    </row>
    <row r="856" spans="2:7" x14ac:dyDescent="0.2">
      <c r="B856" s="9"/>
      <c r="C856" s="10"/>
      <c r="D856" s="10"/>
      <c r="E856" s="10"/>
      <c r="F856" s="11" t="str">
        <f>IF(B856="","",TRIM(IF(ISNA(MATCH(B856,'Registru recepții'!$B$5:$B$504,0)),"PV inexistent în registru. ","")&amp;IF(C856="","Lipsește numele. ","")&amp;IF(D856="","Alege calitatea. ","")))</f>
        <v/>
      </c>
      <c r="G856" s="1" t="str">
        <f>IF(B856="","",B856&amp;"|"&amp;COUNTIF($B$5:B856,B856))</f>
        <v/>
      </c>
    </row>
    <row r="857" spans="2:7" x14ac:dyDescent="0.2">
      <c r="B857" s="9"/>
      <c r="C857" s="10"/>
      <c r="D857" s="10"/>
      <c r="E857" s="10"/>
      <c r="F857" s="11" t="str">
        <f>IF(B857="","",TRIM(IF(ISNA(MATCH(B857,'Registru recepții'!$B$5:$B$504,0)),"PV inexistent în registru. ","")&amp;IF(C857="","Lipsește numele. ","")&amp;IF(D857="","Alege calitatea. ","")))</f>
        <v/>
      </c>
      <c r="G857" s="1" t="str">
        <f>IF(B857="","",B857&amp;"|"&amp;COUNTIF($B$5:B857,B857))</f>
        <v/>
      </c>
    </row>
    <row r="858" spans="2:7" x14ac:dyDescent="0.2">
      <c r="B858" s="9"/>
      <c r="C858" s="10"/>
      <c r="D858" s="10"/>
      <c r="E858" s="10"/>
      <c r="F858" s="11" t="str">
        <f>IF(B858="","",TRIM(IF(ISNA(MATCH(B858,'Registru recepții'!$B$5:$B$504,0)),"PV inexistent în registru. ","")&amp;IF(C858="","Lipsește numele. ","")&amp;IF(D858="","Alege calitatea. ","")))</f>
        <v/>
      </c>
      <c r="G858" s="1" t="str">
        <f>IF(B858="","",B858&amp;"|"&amp;COUNTIF($B$5:B858,B858))</f>
        <v/>
      </c>
    </row>
    <row r="859" spans="2:7" x14ac:dyDescent="0.2">
      <c r="B859" s="9"/>
      <c r="C859" s="10"/>
      <c r="D859" s="10"/>
      <c r="E859" s="10"/>
      <c r="F859" s="11" t="str">
        <f>IF(B859="","",TRIM(IF(ISNA(MATCH(B859,'Registru recepții'!$B$5:$B$504,0)),"PV inexistent în registru. ","")&amp;IF(C859="","Lipsește numele. ","")&amp;IF(D859="","Alege calitatea. ","")))</f>
        <v/>
      </c>
      <c r="G859" s="1" t="str">
        <f>IF(B859="","",B859&amp;"|"&amp;COUNTIF($B$5:B859,B859))</f>
        <v/>
      </c>
    </row>
    <row r="860" spans="2:7" x14ac:dyDescent="0.2">
      <c r="B860" s="9"/>
      <c r="C860" s="10"/>
      <c r="D860" s="10"/>
      <c r="E860" s="10"/>
      <c r="F860" s="11" t="str">
        <f>IF(B860="","",TRIM(IF(ISNA(MATCH(B860,'Registru recepții'!$B$5:$B$504,0)),"PV inexistent în registru. ","")&amp;IF(C860="","Lipsește numele. ","")&amp;IF(D860="","Alege calitatea. ","")))</f>
        <v/>
      </c>
      <c r="G860" s="1" t="str">
        <f>IF(B860="","",B860&amp;"|"&amp;COUNTIF($B$5:B860,B860))</f>
        <v/>
      </c>
    </row>
    <row r="861" spans="2:7" x14ac:dyDescent="0.2">
      <c r="B861" s="9"/>
      <c r="C861" s="10"/>
      <c r="D861" s="10"/>
      <c r="E861" s="10"/>
      <c r="F861" s="11" t="str">
        <f>IF(B861="","",TRIM(IF(ISNA(MATCH(B861,'Registru recepții'!$B$5:$B$504,0)),"PV inexistent în registru. ","")&amp;IF(C861="","Lipsește numele. ","")&amp;IF(D861="","Alege calitatea. ","")))</f>
        <v/>
      </c>
      <c r="G861" s="1" t="str">
        <f>IF(B861="","",B861&amp;"|"&amp;COUNTIF($B$5:B861,B861))</f>
        <v/>
      </c>
    </row>
    <row r="862" spans="2:7" x14ac:dyDescent="0.2">
      <c r="B862" s="9"/>
      <c r="C862" s="10"/>
      <c r="D862" s="10"/>
      <c r="E862" s="10"/>
      <c r="F862" s="11" t="str">
        <f>IF(B862="","",TRIM(IF(ISNA(MATCH(B862,'Registru recepții'!$B$5:$B$504,0)),"PV inexistent în registru. ","")&amp;IF(C862="","Lipsește numele. ","")&amp;IF(D862="","Alege calitatea. ","")))</f>
        <v/>
      </c>
      <c r="G862" s="1" t="str">
        <f>IF(B862="","",B862&amp;"|"&amp;COUNTIF($B$5:B862,B862))</f>
        <v/>
      </c>
    </row>
    <row r="863" spans="2:7" x14ac:dyDescent="0.2">
      <c r="B863" s="9"/>
      <c r="C863" s="10"/>
      <c r="D863" s="10"/>
      <c r="E863" s="10"/>
      <c r="F863" s="11" t="str">
        <f>IF(B863="","",TRIM(IF(ISNA(MATCH(B863,'Registru recepții'!$B$5:$B$504,0)),"PV inexistent în registru. ","")&amp;IF(C863="","Lipsește numele. ","")&amp;IF(D863="","Alege calitatea. ","")))</f>
        <v/>
      </c>
      <c r="G863" s="1" t="str">
        <f>IF(B863="","",B863&amp;"|"&amp;COUNTIF($B$5:B863,B863))</f>
        <v/>
      </c>
    </row>
    <row r="864" spans="2:7" x14ac:dyDescent="0.2">
      <c r="B864" s="9"/>
      <c r="C864" s="10"/>
      <c r="D864" s="10"/>
      <c r="E864" s="10"/>
      <c r="F864" s="11" t="str">
        <f>IF(B864="","",TRIM(IF(ISNA(MATCH(B864,'Registru recepții'!$B$5:$B$504,0)),"PV inexistent în registru. ","")&amp;IF(C864="","Lipsește numele. ","")&amp;IF(D864="","Alege calitatea. ","")))</f>
        <v/>
      </c>
      <c r="G864" s="1" t="str">
        <f>IF(B864="","",B864&amp;"|"&amp;COUNTIF($B$5:B864,B864))</f>
        <v/>
      </c>
    </row>
    <row r="865" spans="2:7" x14ac:dyDescent="0.2">
      <c r="B865" s="9"/>
      <c r="C865" s="10"/>
      <c r="D865" s="10"/>
      <c r="E865" s="10"/>
      <c r="F865" s="11" t="str">
        <f>IF(B865="","",TRIM(IF(ISNA(MATCH(B865,'Registru recepții'!$B$5:$B$504,0)),"PV inexistent în registru. ","")&amp;IF(C865="","Lipsește numele. ","")&amp;IF(D865="","Alege calitatea. ","")))</f>
        <v/>
      </c>
      <c r="G865" s="1" t="str">
        <f>IF(B865="","",B865&amp;"|"&amp;COUNTIF($B$5:B865,B865))</f>
        <v/>
      </c>
    </row>
    <row r="866" spans="2:7" x14ac:dyDescent="0.2">
      <c r="B866" s="9"/>
      <c r="C866" s="10"/>
      <c r="D866" s="10"/>
      <c r="E866" s="10"/>
      <c r="F866" s="11" t="str">
        <f>IF(B866="","",TRIM(IF(ISNA(MATCH(B866,'Registru recepții'!$B$5:$B$504,0)),"PV inexistent în registru. ","")&amp;IF(C866="","Lipsește numele. ","")&amp;IF(D866="","Alege calitatea. ","")))</f>
        <v/>
      </c>
      <c r="G866" s="1" t="str">
        <f>IF(B866="","",B866&amp;"|"&amp;COUNTIF($B$5:B866,B866))</f>
        <v/>
      </c>
    </row>
    <row r="867" spans="2:7" x14ac:dyDescent="0.2">
      <c r="B867" s="9"/>
      <c r="C867" s="10"/>
      <c r="D867" s="10"/>
      <c r="E867" s="10"/>
      <c r="F867" s="11" t="str">
        <f>IF(B867="","",TRIM(IF(ISNA(MATCH(B867,'Registru recepții'!$B$5:$B$504,0)),"PV inexistent în registru. ","")&amp;IF(C867="","Lipsește numele. ","")&amp;IF(D867="","Alege calitatea. ","")))</f>
        <v/>
      </c>
      <c r="G867" s="1" t="str">
        <f>IF(B867="","",B867&amp;"|"&amp;COUNTIF($B$5:B867,B867))</f>
        <v/>
      </c>
    </row>
    <row r="868" spans="2:7" x14ac:dyDescent="0.2">
      <c r="B868" s="9"/>
      <c r="C868" s="10"/>
      <c r="D868" s="10"/>
      <c r="E868" s="10"/>
      <c r="F868" s="11" t="str">
        <f>IF(B868="","",TRIM(IF(ISNA(MATCH(B868,'Registru recepții'!$B$5:$B$504,0)),"PV inexistent în registru. ","")&amp;IF(C868="","Lipsește numele. ","")&amp;IF(D868="","Alege calitatea. ","")))</f>
        <v/>
      </c>
      <c r="G868" s="1" t="str">
        <f>IF(B868="","",B868&amp;"|"&amp;COUNTIF($B$5:B868,B868))</f>
        <v/>
      </c>
    </row>
    <row r="869" spans="2:7" x14ac:dyDescent="0.2">
      <c r="B869" s="9"/>
      <c r="C869" s="10"/>
      <c r="D869" s="10"/>
      <c r="E869" s="10"/>
      <c r="F869" s="11" t="str">
        <f>IF(B869="","",TRIM(IF(ISNA(MATCH(B869,'Registru recepții'!$B$5:$B$504,0)),"PV inexistent în registru. ","")&amp;IF(C869="","Lipsește numele. ","")&amp;IF(D869="","Alege calitatea. ","")))</f>
        <v/>
      </c>
      <c r="G869" s="1" t="str">
        <f>IF(B869="","",B869&amp;"|"&amp;COUNTIF($B$5:B869,B869))</f>
        <v/>
      </c>
    </row>
    <row r="870" spans="2:7" x14ac:dyDescent="0.2">
      <c r="B870" s="9"/>
      <c r="C870" s="10"/>
      <c r="D870" s="10"/>
      <c r="E870" s="10"/>
      <c r="F870" s="11" t="str">
        <f>IF(B870="","",TRIM(IF(ISNA(MATCH(B870,'Registru recepții'!$B$5:$B$504,0)),"PV inexistent în registru. ","")&amp;IF(C870="","Lipsește numele. ","")&amp;IF(D870="","Alege calitatea. ","")))</f>
        <v/>
      </c>
      <c r="G870" s="1" t="str">
        <f>IF(B870="","",B870&amp;"|"&amp;COUNTIF($B$5:B870,B870))</f>
        <v/>
      </c>
    </row>
    <row r="871" spans="2:7" x14ac:dyDescent="0.2">
      <c r="B871" s="9"/>
      <c r="C871" s="10"/>
      <c r="D871" s="10"/>
      <c r="E871" s="10"/>
      <c r="F871" s="11" t="str">
        <f>IF(B871="","",TRIM(IF(ISNA(MATCH(B871,'Registru recepții'!$B$5:$B$504,0)),"PV inexistent în registru. ","")&amp;IF(C871="","Lipsește numele. ","")&amp;IF(D871="","Alege calitatea. ","")))</f>
        <v/>
      </c>
      <c r="G871" s="1" t="str">
        <f>IF(B871="","",B871&amp;"|"&amp;COUNTIF($B$5:B871,B871))</f>
        <v/>
      </c>
    </row>
    <row r="872" spans="2:7" x14ac:dyDescent="0.2">
      <c r="B872" s="9"/>
      <c r="C872" s="10"/>
      <c r="D872" s="10"/>
      <c r="E872" s="10"/>
      <c r="F872" s="11" t="str">
        <f>IF(B872="","",TRIM(IF(ISNA(MATCH(B872,'Registru recepții'!$B$5:$B$504,0)),"PV inexistent în registru. ","")&amp;IF(C872="","Lipsește numele. ","")&amp;IF(D872="","Alege calitatea. ","")))</f>
        <v/>
      </c>
      <c r="G872" s="1" t="str">
        <f>IF(B872="","",B872&amp;"|"&amp;COUNTIF($B$5:B872,B872))</f>
        <v/>
      </c>
    </row>
    <row r="873" spans="2:7" x14ac:dyDescent="0.2">
      <c r="B873" s="9"/>
      <c r="C873" s="10"/>
      <c r="D873" s="10"/>
      <c r="E873" s="10"/>
      <c r="F873" s="11" t="str">
        <f>IF(B873="","",TRIM(IF(ISNA(MATCH(B873,'Registru recepții'!$B$5:$B$504,0)),"PV inexistent în registru. ","")&amp;IF(C873="","Lipsește numele. ","")&amp;IF(D873="","Alege calitatea. ","")))</f>
        <v/>
      </c>
      <c r="G873" s="1" t="str">
        <f>IF(B873="","",B873&amp;"|"&amp;COUNTIF($B$5:B873,B873))</f>
        <v/>
      </c>
    </row>
    <row r="874" spans="2:7" x14ac:dyDescent="0.2">
      <c r="B874" s="9"/>
      <c r="C874" s="10"/>
      <c r="D874" s="10"/>
      <c r="E874" s="10"/>
      <c r="F874" s="11" t="str">
        <f>IF(B874="","",TRIM(IF(ISNA(MATCH(B874,'Registru recepții'!$B$5:$B$504,0)),"PV inexistent în registru. ","")&amp;IF(C874="","Lipsește numele. ","")&amp;IF(D874="","Alege calitatea. ","")))</f>
        <v/>
      </c>
      <c r="G874" s="1" t="str">
        <f>IF(B874="","",B874&amp;"|"&amp;COUNTIF($B$5:B874,B874))</f>
        <v/>
      </c>
    </row>
    <row r="875" spans="2:7" x14ac:dyDescent="0.2">
      <c r="B875" s="9"/>
      <c r="C875" s="10"/>
      <c r="D875" s="10"/>
      <c r="E875" s="10"/>
      <c r="F875" s="11" t="str">
        <f>IF(B875="","",TRIM(IF(ISNA(MATCH(B875,'Registru recepții'!$B$5:$B$504,0)),"PV inexistent în registru. ","")&amp;IF(C875="","Lipsește numele. ","")&amp;IF(D875="","Alege calitatea. ","")))</f>
        <v/>
      </c>
      <c r="G875" s="1" t="str">
        <f>IF(B875="","",B875&amp;"|"&amp;COUNTIF($B$5:B875,B875))</f>
        <v/>
      </c>
    </row>
    <row r="876" spans="2:7" x14ac:dyDescent="0.2">
      <c r="B876" s="9"/>
      <c r="C876" s="10"/>
      <c r="D876" s="10"/>
      <c r="E876" s="10"/>
      <c r="F876" s="11" t="str">
        <f>IF(B876="","",TRIM(IF(ISNA(MATCH(B876,'Registru recepții'!$B$5:$B$504,0)),"PV inexistent în registru. ","")&amp;IF(C876="","Lipsește numele. ","")&amp;IF(D876="","Alege calitatea. ","")))</f>
        <v/>
      </c>
      <c r="G876" s="1" t="str">
        <f>IF(B876="","",B876&amp;"|"&amp;COUNTIF($B$5:B876,B876))</f>
        <v/>
      </c>
    </row>
    <row r="877" spans="2:7" x14ac:dyDescent="0.2">
      <c r="B877" s="9"/>
      <c r="C877" s="10"/>
      <c r="D877" s="10"/>
      <c r="E877" s="10"/>
      <c r="F877" s="11" t="str">
        <f>IF(B877="","",TRIM(IF(ISNA(MATCH(B877,'Registru recepții'!$B$5:$B$504,0)),"PV inexistent în registru. ","")&amp;IF(C877="","Lipsește numele. ","")&amp;IF(D877="","Alege calitatea. ","")))</f>
        <v/>
      </c>
      <c r="G877" s="1" t="str">
        <f>IF(B877="","",B877&amp;"|"&amp;COUNTIF($B$5:B877,B877))</f>
        <v/>
      </c>
    </row>
    <row r="878" spans="2:7" x14ac:dyDescent="0.2">
      <c r="B878" s="9"/>
      <c r="C878" s="10"/>
      <c r="D878" s="10"/>
      <c r="E878" s="10"/>
      <c r="F878" s="11" t="str">
        <f>IF(B878="","",TRIM(IF(ISNA(MATCH(B878,'Registru recepții'!$B$5:$B$504,0)),"PV inexistent în registru. ","")&amp;IF(C878="","Lipsește numele. ","")&amp;IF(D878="","Alege calitatea. ","")))</f>
        <v/>
      </c>
      <c r="G878" s="1" t="str">
        <f>IF(B878="","",B878&amp;"|"&amp;COUNTIF($B$5:B878,B878))</f>
        <v/>
      </c>
    </row>
    <row r="879" spans="2:7" x14ac:dyDescent="0.2">
      <c r="B879" s="9"/>
      <c r="C879" s="10"/>
      <c r="D879" s="10"/>
      <c r="E879" s="10"/>
      <c r="F879" s="11" t="str">
        <f>IF(B879="","",TRIM(IF(ISNA(MATCH(B879,'Registru recepții'!$B$5:$B$504,0)),"PV inexistent în registru. ","")&amp;IF(C879="","Lipsește numele. ","")&amp;IF(D879="","Alege calitatea. ","")))</f>
        <v/>
      </c>
      <c r="G879" s="1" t="str">
        <f>IF(B879="","",B879&amp;"|"&amp;COUNTIF($B$5:B879,B879))</f>
        <v/>
      </c>
    </row>
    <row r="880" spans="2:7" x14ac:dyDescent="0.2">
      <c r="B880" s="9"/>
      <c r="C880" s="10"/>
      <c r="D880" s="10"/>
      <c r="E880" s="10"/>
      <c r="F880" s="11" t="str">
        <f>IF(B880="","",TRIM(IF(ISNA(MATCH(B880,'Registru recepții'!$B$5:$B$504,0)),"PV inexistent în registru. ","")&amp;IF(C880="","Lipsește numele. ","")&amp;IF(D880="","Alege calitatea. ","")))</f>
        <v/>
      </c>
      <c r="G880" s="1" t="str">
        <f>IF(B880="","",B880&amp;"|"&amp;COUNTIF($B$5:B880,B880))</f>
        <v/>
      </c>
    </row>
    <row r="881" spans="2:7" x14ac:dyDescent="0.2">
      <c r="B881" s="9"/>
      <c r="C881" s="10"/>
      <c r="D881" s="10"/>
      <c r="E881" s="10"/>
      <c r="F881" s="11" t="str">
        <f>IF(B881="","",TRIM(IF(ISNA(MATCH(B881,'Registru recepții'!$B$5:$B$504,0)),"PV inexistent în registru. ","")&amp;IF(C881="","Lipsește numele. ","")&amp;IF(D881="","Alege calitatea. ","")))</f>
        <v/>
      </c>
      <c r="G881" s="1" t="str">
        <f>IF(B881="","",B881&amp;"|"&amp;COUNTIF($B$5:B881,B881))</f>
        <v/>
      </c>
    </row>
    <row r="882" spans="2:7" x14ac:dyDescent="0.2">
      <c r="B882" s="9"/>
      <c r="C882" s="10"/>
      <c r="D882" s="10"/>
      <c r="E882" s="10"/>
      <c r="F882" s="11" t="str">
        <f>IF(B882="","",TRIM(IF(ISNA(MATCH(B882,'Registru recepții'!$B$5:$B$504,0)),"PV inexistent în registru. ","")&amp;IF(C882="","Lipsește numele. ","")&amp;IF(D882="","Alege calitatea. ","")))</f>
        <v/>
      </c>
      <c r="G882" s="1" t="str">
        <f>IF(B882="","",B882&amp;"|"&amp;COUNTIF($B$5:B882,B882))</f>
        <v/>
      </c>
    </row>
    <row r="883" spans="2:7" x14ac:dyDescent="0.2">
      <c r="B883" s="9"/>
      <c r="C883" s="10"/>
      <c r="D883" s="10"/>
      <c r="E883" s="10"/>
      <c r="F883" s="11" t="str">
        <f>IF(B883="","",TRIM(IF(ISNA(MATCH(B883,'Registru recepții'!$B$5:$B$504,0)),"PV inexistent în registru. ","")&amp;IF(C883="","Lipsește numele. ","")&amp;IF(D883="","Alege calitatea. ","")))</f>
        <v/>
      </c>
      <c r="G883" s="1" t="str">
        <f>IF(B883="","",B883&amp;"|"&amp;COUNTIF($B$5:B883,B883))</f>
        <v/>
      </c>
    </row>
    <row r="884" spans="2:7" x14ac:dyDescent="0.2">
      <c r="B884" s="9"/>
      <c r="C884" s="10"/>
      <c r="D884" s="10"/>
      <c r="E884" s="10"/>
      <c r="F884" s="11" t="str">
        <f>IF(B884="","",TRIM(IF(ISNA(MATCH(B884,'Registru recepții'!$B$5:$B$504,0)),"PV inexistent în registru. ","")&amp;IF(C884="","Lipsește numele. ","")&amp;IF(D884="","Alege calitatea. ","")))</f>
        <v/>
      </c>
      <c r="G884" s="1" t="str">
        <f>IF(B884="","",B884&amp;"|"&amp;COUNTIF($B$5:B884,B884))</f>
        <v/>
      </c>
    </row>
    <row r="885" spans="2:7" x14ac:dyDescent="0.2">
      <c r="B885" s="9"/>
      <c r="C885" s="10"/>
      <c r="D885" s="10"/>
      <c r="E885" s="10"/>
      <c r="F885" s="11" t="str">
        <f>IF(B885="","",TRIM(IF(ISNA(MATCH(B885,'Registru recepții'!$B$5:$B$504,0)),"PV inexistent în registru. ","")&amp;IF(C885="","Lipsește numele. ","")&amp;IF(D885="","Alege calitatea. ","")))</f>
        <v/>
      </c>
      <c r="G885" s="1" t="str">
        <f>IF(B885="","",B885&amp;"|"&amp;COUNTIF($B$5:B885,B885))</f>
        <v/>
      </c>
    </row>
    <row r="886" spans="2:7" x14ac:dyDescent="0.2">
      <c r="B886" s="9"/>
      <c r="C886" s="10"/>
      <c r="D886" s="10"/>
      <c r="E886" s="10"/>
      <c r="F886" s="11" t="str">
        <f>IF(B886="","",TRIM(IF(ISNA(MATCH(B886,'Registru recepții'!$B$5:$B$504,0)),"PV inexistent în registru. ","")&amp;IF(C886="","Lipsește numele. ","")&amp;IF(D886="","Alege calitatea. ","")))</f>
        <v/>
      </c>
      <c r="G886" s="1" t="str">
        <f>IF(B886="","",B886&amp;"|"&amp;COUNTIF($B$5:B886,B886))</f>
        <v/>
      </c>
    </row>
    <row r="887" spans="2:7" x14ac:dyDescent="0.2">
      <c r="B887" s="9"/>
      <c r="C887" s="10"/>
      <c r="D887" s="10"/>
      <c r="E887" s="10"/>
      <c r="F887" s="11" t="str">
        <f>IF(B887="","",TRIM(IF(ISNA(MATCH(B887,'Registru recepții'!$B$5:$B$504,0)),"PV inexistent în registru. ","")&amp;IF(C887="","Lipsește numele. ","")&amp;IF(D887="","Alege calitatea. ","")))</f>
        <v/>
      </c>
      <c r="G887" s="1" t="str">
        <f>IF(B887="","",B887&amp;"|"&amp;COUNTIF($B$5:B887,B887))</f>
        <v/>
      </c>
    </row>
    <row r="888" spans="2:7" x14ac:dyDescent="0.2">
      <c r="B888" s="9"/>
      <c r="C888" s="10"/>
      <c r="D888" s="10"/>
      <c r="E888" s="10"/>
      <c r="F888" s="11" t="str">
        <f>IF(B888="","",TRIM(IF(ISNA(MATCH(B888,'Registru recepții'!$B$5:$B$504,0)),"PV inexistent în registru. ","")&amp;IF(C888="","Lipsește numele. ","")&amp;IF(D888="","Alege calitatea. ","")))</f>
        <v/>
      </c>
      <c r="G888" s="1" t="str">
        <f>IF(B888="","",B888&amp;"|"&amp;COUNTIF($B$5:B888,B888))</f>
        <v/>
      </c>
    </row>
    <row r="889" spans="2:7" x14ac:dyDescent="0.2">
      <c r="B889" s="9"/>
      <c r="C889" s="10"/>
      <c r="D889" s="10"/>
      <c r="E889" s="10"/>
      <c r="F889" s="11" t="str">
        <f>IF(B889="","",TRIM(IF(ISNA(MATCH(B889,'Registru recepții'!$B$5:$B$504,0)),"PV inexistent în registru. ","")&amp;IF(C889="","Lipsește numele. ","")&amp;IF(D889="","Alege calitatea. ","")))</f>
        <v/>
      </c>
      <c r="G889" s="1" t="str">
        <f>IF(B889="","",B889&amp;"|"&amp;COUNTIF($B$5:B889,B889))</f>
        <v/>
      </c>
    </row>
    <row r="890" spans="2:7" x14ac:dyDescent="0.2">
      <c r="B890" s="9"/>
      <c r="C890" s="10"/>
      <c r="D890" s="10"/>
      <c r="E890" s="10"/>
      <c r="F890" s="11" t="str">
        <f>IF(B890="","",TRIM(IF(ISNA(MATCH(B890,'Registru recepții'!$B$5:$B$504,0)),"PV inexistent în registru. ","")&amp;IF(C890="","Lipsește numele. ","")&amp;IF(D890="","Alege calitatea. ","")))</f>
        <v/>
      </c>
      <c r="G890" s="1" t="str">
        <f>IF(B890="","",B890&amp;"|"&amp;COUNTIF($B$5:B890,B890))</f>
        <v/>
      </c>
    </row>
    <row r="891" spans="2:7" x14ac:dyDescent="0.2">
      <c r="B891" s="9"/>
      <c r="C891" s="10"/>
      <c r="D891" s="10"/>
      <c r="E891" s="10"/>
      <c r="F891" s="11" t="str">
        <f>IF(B891="","",TRIM(IF(ISNA(MATCH(B891,'Registru recepții'!$B$5:$B$504,0)),"PV inexistent în registru. ","")&amp;IF(C891="","Lipsește numele. ","")&amp;IF(D891="","Alege calitatea. ","")))</f>
        <v/>
      </c>
      <c r="G891" s="1" t="str">
        <f>IF(B891="","",B891&amp;"|"&amp;COUNTIF($B$5:B891,B891))</f>
        <v/>
      </c>
    </row>
    <row r="892" spans="2:7" x14ac:dyDescent="0.2">
      <c r="B892" s="9"/>
      <c r="C892" s="10"/>
      <c r="D892" s="10"/>
      <c r="E892" s="10"/>
      <c r="F892" s="11" t="str">
        <f>IF(B892="","",TRIM(IF(ISNA(MATCH(B892,'Registru recepții'!$B$5:$B$504,0)),"PV inexistent în registru. ","")&amp;IF(C892="","Lipsește numele. ","")&amp;IF(D892="","Alege calitatea. ","")))</f>
        <v/>
      </c>
      <c r="G892" s="1" t="str">
        <f>IF(B892="","",B892&amp;"|"&amp;COUNTIF($B$5:B892,B892))</f>
        <v/>
      </c>
    </row>
    <row r="893" spans="2:7" x14ac:dyDescent="0.2">
      <c r="B893" s="9"/>
      <c r="C893" s="10"/>
      <c r="D893" s="10"/>
      <c r="E893" s="10"/>
      <c r="F893" s="11" t="str">
        <f>IF(B893="","",TRIM(IF(ISNA(MATCH(B893,'Registru recepții'!$B$5:$B$504,0)),"PV inexistent în registru. ","")&amp;IF(C893="","Lipsește numele. ","")&amp;IF(D893="","Alege calitatea. ","")))</f>
        <v/>
      </c>
      <c r="G893" s="1" t="str">
        <f>IF(B893="","",B893&amp;"|"&amp;COUNTIF($B$5:B893,B893))</f>
        <v/>
      </c>
    </row>
    <row r="894" spans="2:7" x14ac:dyDescent="0.2">
      <c r="B894" s="9"/>
      <c r="C894" s="10"/>
      <c r="D894" s="10"/>
      <c r="E894" s="10"/>
      <c r="F894" s="11" t="str">
        <f>IF(B894="","",TRIM(IF(ISNA(MATCH(B894,'Registru recepții'!$B$5:$B$504,0)),"PV inexistent în registru. ","")&amp;IF(C894="","Lipsește numele. ","")&amp;IF(D894="","Alege calitatea. ","")))</f>
        <v/>
      </c>
      <c r="G894" s="1" t="str">
        <f>IF(B894="","",B894&amp;"|"&amp;COUNTIF($B$5:B894,B894))</f>
        <v/>
      </c>
    </row>
    <row r="895" spans="2:7" x14ac:dyDescent="0.2">
      <c r="B895" s="9"/>
      <c r="C895" s="10"/>
      <c r="D895" s="10"/>
      <c r="E895" s="10"/>
      <c r="F895" s="11" t="str">
        <f>IF(B895="","",TRIM(IF(ISNA(MATCH(B895,'Registru recepții'!$B$5:$B$504,0)),"PV inexistent în registru. ","")&amp;IF(C895="","Lipsește numele. ","")&amp;IF(D895="","Alege calitatea. ","")))</f>
        <v/>
      </c>
      <c r="G895" s="1" t="str">
        <f>IF(B895="","",B895&amp;"|"&amp;COUNTIF($B$5:B895,B895))</f>
        <v/>
      </c>
    </row>
    <row r="896" spans="2:7" x14ac:dyDescent="0.2">
      <c r="B896" s="9"/>
      <c r="C896" s="10"/>
      <c r="D896" s="10"/>
      <c r="E896" s="10"/>
      <c r="F896" s="11" t="str">
        <f>IF(B896="","",TRIM(IF(ISNA(MATCH(B896,'Registru recepții'!$B$5:$B$504,0)),"PV inexistent în registru. ","")&amp;IF(C896="","Lipsește numele. ","")&amp;IF(D896="","Alege calitatea. ","")))</f>
        <v/>
      </c>
      <c r="G896" s="1" t="str">
        <f>IF(B896="","",B896&amp;"|"&amp;COUNTIF($B$5:B896,B896))</f>
        <v/>
      </c>
    </row>
    <row r="897" spans="2:7" x14ac:dyDescent="0.2">
      <c r="B897" s="9"/>
      <c r="C897" s="10"/>
      <c r="D897" s="10"/>
      <c r="E897" s="10"/>
      <c r="F897" s="11" t="str">
        <f>IF(B897="","",TRIM(IF(ISNA(MATCH(B897,'Registru recepții'!$B$5:$B$504,0)),"PV inexistent în registru. ","")&amp;IF(C897="","Lipsește numele. ","")&amp;IF(D897="","Alege calitatea. ","")))</f>
        <v/>
      </c>
      <c r="G897" s="1" t="str">
        <f>IF(B897="","",B897&amp;"|"&amp;COUNTIF($B$5:B897,B897))</f>
        <v/>
      </c>
    </row>
    <row r="898" spans="2:7" x14ac:dyDescent="0.2">
      <c r="B898" s="9"/>
      <c r="C898" s="10"/>
      <c r="D898" s="10"/>
      <c r="E898" s="10"/>
      <c r="F898" s="11" t="str">
        <f>IF(B898="","",TRIM(IF(ISNA(MATCH(B898,'Registru recepții'!$B$5:$B$504,0)),"PV inexistent în registru. ","")&amp;IF(C898="","Lipsește numele. ","")&amp;IF(D898="","Alege calitatea. ","")))</f>
        <v/>
      </c>
      <c r="G898" s="1" t="str">
        <f>IF(B898="","",B898&amp;"|"&amp;COUNTIF($B$5:B898,B898))</f>
        <v/>
      </c>
    </row>
    <row r="899" spans="2:7" x14ac:dyDescent="0.2">
      <c r="B899" s="9"/>
      <c r="C899" s="10"/>
      <c r="D899" s="10"/>
      <c r="E899" s="10"/>
      <c r="F899" s="11" t="str">
        <f>IF(B899="","",TRIM(IF(ISNA(MATCH(B899,'Registru recepții'!$B$5:$B$504,0)),"PV inexistent în registru. ","")&amp;IF(C899="","Lipsește numele. ","")&amp;IF(D899="","Alege calitatea. ","")))</f>
        <v/>
      </c>
      <c r="G899" s="1" t="str">
        <f>IF(B899="","",B899&amp;"|"&amp;COUNTIF($B$5:B899,B899))</f>
        <v/>
      </c>
    </row>
    <row r="900" spans="2:7" x14ac:dyDescent="0.2">
      <c r="B900" s="9"/>
      <c r="C900" s="10"/>
      <c r="D900" s="10"/>
      <c r="E900" s="10"/>
      <c r="F900" s="11" t="str">
        <f>IF(B900="","",TRIM(IF(ISNA(MATCH(B900,'Registru recepții'!$B$5:$B$504,0)),"PV inexistent în registru. ","")&amp;IF(C900="","Lipsește numele. ","")&amp;IF(D900="","Alege calitatea. ","")))</f>
        <v/>
      </c>
      <c r="G900" s="1" t="str">
        <f>IF(B900="","",B900&amp;"|"&amp;COUNTIF($B$5:B900,B900))</f>
        <v/>
      </c>
    </row>
    <row r="901" spans="2:7" x14ac:dyDescent="0.2">
      <c r="B901" s="9"/>
      <c r="C901" s="10"/>
      <c r="D901" s="10"/>
      <c r="E901" s="10"/>
      <c r="F901" s="11" t="str">
        <f>IF(B901="","",TRIM(IF(ISNA(MATCH(B901,'Registru recepții'!$B$5:$B$504,0)),"PV inexistent în registru. ","")&amp;IF(C901="","Lipsește numele. ","")&amp;IF(D901="","Alege calitatea. ","")))</f>
        <v/>
      </c>
      <c r="G901" s="1" t="str">
        <f>IF(B901="","",B901&amp;"|"&amp;COUNTIF($B$5:B901,B901))</f>
        <v/>
      </c>
    </row>
    <row r="902" spans="2:7" x14ac:dyDescent="0.2">
      <c r="B902" s="9"/>
      <c r="C902" s="10"/>
      <c r="D902" s="10"/>
      <c r="E902" s="10"/>
      <c r="F902" s="11" t="str">
        <f>IF(B902="","",TRIM(IF(ISNA(MATCH(B902,'Registru recepții'!$B$5:$B$504,0)),"PV inexistent în registru. ","")&amp;IF(C902="","Lipsește numele. ","")&amp;IF(D902="","Alege calitatea. ","")))</f>
        <v/>
      </c>
      <c r="G902" s="1" t="str">
        <f>IF(B902="","",B902&amp;"|"&amp;COUNTIF($B$5:B902,B902))</f>
        <v/>
      </c>
    </row>
    <row r="903" spans="2:7" x14ac:dyDescent="0.2">
      <c r="B903" s="9"/>
      <c r="C903" s="10"/>
      <c r="D903" s="10"/>
      <c r="E903" s="10"/>
      <c r="F903" s="11" t="str">
        <f>IF(B903="","",TRIM(IF(ISNA(MATCH(B903,'Registru recepții'!$B$5:$B$504,0)),"PV inexistent în registru. ","")&amp;IF(C903="","Lipsește numele. ","")&amp;IF(D903="","Alege calitatea. ","")))</f>
        <v/>
      </c>
      <c r="G903" s="1" t="str">
        <f>IF(B903="","",B903&amp;"|"&amp;COUNTIF($B$5:B903,B903))</f>
        <v/>
      </c>
    </row>
    <row r="904" spans="2:7" x14ac:dyDescent="0.2">
      <c r="B904" s="9"/>
      <c r="C904" s="10"/>
      <c r="D904" s="10"/>
      <c r="E904" s="10"/>
      <c r="F904" s="11" t="str">
        <f>IF(B904="","",TRIM(IF(ISNA(MATCH(B904,'Registru recepții'!$B$5:$B$504,0)),"PV inexistent în registru. ","")&amp;IF(C904="","Lipsește numele. ","")&amp;IF(D904="","Alege calitatea. ","")))</f>
        <v/>
      </c>
      <c r="G904" s="1" t="str">
        <f>IF(B904="","",B904&amp;"|"&amp;COUNTIF($B$5:B904,B904))</f>
        <v/>
      </c>
    </row>
    <row r="905" spans="2:7" x14ac:dyDescent="0.2">
      <c r="B905" s="9"/>
      <c r="C905" s="10"/>
      <c r="D905" s="10"/>
      <c r="E905" s="10"/>
      <c r="F905" s="11" t="str">
        <f>IF(B905="","",TRIM(IF(ISNA(MATCH(B905,'Registru recepții'!$B$5:$B$504,0)),"PV inexistent în registru. ","")&amp;IF(C905="","Lipsește numele. ","")&amp;IF(D905="","Alege calitatea. ","")))</f>
        <v/>
      </c>
      <c r="G905" s="1" t="str">
        <f>IF(B905="","",B905&amp;"|"&amp;COUNTIF($B$5:B905,B905))</f>
        <v/>
      </c>
    </row>
    <row r="906" spans="2:7" x14ac:dyDescent="0.2">
      <c r="B906" s="9"/>
      <c r="C906" s="10"/>
      <c r="D906" s="10"/>
      <c r="E906" s="10"/>
      <c r="F906" s="11" t="str">
        <f>IF(B906="","",TRIM(IF(ISNA(MATCH(B906,'Registru recepții'!$B$5:$B$504,0)),"PV inexistent în registru. ","")&amp;IF(C906="","Lipsește numele. ","")&amp;IF(D906="","Alege calitatea. ","")))</f>
        <v/>
      </c>
      <c r="G906" s="1" t="str">
        <f>IF(B906="","",B906&amp;"|"&amp;COUNTIF($B$5:B906,B906))</f>
        <v/>
      </c>
    </row>
    <row r="907" spans="2:7" x14ac:dyDescent="0.2">
      <c r="B907" s="9"/>
      <c r="C907" s="10"/>
      <c r="D907" s="10"/>
      <c r="E907" s="10"/>
      <c r="F907" s="11" t="str">
        <f>IF(B907="","",TRIM(IF(ISNA(MATCH(B907,'Registru recepții'!$B$5:$B$504,0)),"PV inexistent în registru. ","")&amp;IF(C907="","Lipsește numele. ","")&amp;IF(D907="","Alege calitatea. ","")))</f>
        <v/>
      </c>
      <c r="G907" s="1" t="str">
        <f>IF(B907="","",B907&amp;"|"&amp;COUNTIF($B$5:B907,B907))</f>
        <v/>
      </c>
    </row>
    <row r="908" spans="2:7" x14ac:dyDescent="0.2">
      <c r="B908" s="9"/>
      <c r="C908" s="10"/>
      <c r="D908" s="10"/>
      <c r="E908" s="10"/>
      <c r="F908" s="11" t="str">
        <f>IF(B908="","",TRIM(IF(ISNA(MATCH(B908,'Registru recepții'!$B$5:$B$504,0)),"PV inexistent în registru. ","")&amp;IF(C908="","Lipsește numele. ","")&amp;IF(D908="","Alege calitatea. ","")))</f>
        <v/>
      </c>
      <c r="G908" s="1" t="str">
        <f>IF(B908="","",B908&amp;"|"&amp;COUNTIF($B$5:B908,B908))</f>
        <v/>
      </c>
    </row>
    <row r="909" spans="2:7" x14ac:dyDescent="0.2">
      <c r="B909" s="9"/>
      <c r="C909" s="10"/>
      <c r="D909" s="10"/>
      <c r="E909" s="10"/>
      <c r="F909" s="11" t="str">
        <f>IF(B909="","",TRIM(IF(ISNA(MATCH(B909,'Registru recepții'!$B$5:$B$504,0)),"PV inexistent în registru. ","")&amp;IF(C909="","Lipsește numele. ","")&amp;IF(D909="","Alege calitatea. ","")))</f>
        <v/>
      </c>
      <c r="G909" s="1" t="str">
        <f>IF(B909="","",B909&amp;"|"&amp;COUNTIF($B$5:B909,B909))</f>
        <v/>
      </c>
    </row>
    <row r="910" spans="2:7" x14ac:dyDescent="0.2">
      <c r="B910" s="9"/>
      <c r="C910" s="10"/>
      <c r="D910" s="10"/>
      <c r="E910" s="10"/>
      <c r="F910" s="11" t="str">
        <f>IF(B910="","",TRIM(IF(ISNA(MATCH(B910,'Registru recepții'!$B$5:$B$504,0)),"PV inexistent în registru. ","")&amp;IF(C910="","Lipsește numele. ","")&amp;IF(D910="","Alege calitatea. ","")))</f>
        <v/>
      </c>
      <c r="G910" s="1" t="str">
        <f>IF(B910="","",B910&amp;"|"&amp;COUNTIF($B$5:B910,B910))</f>
        <v/>
      </c>
    </row>
    <row r="911" spans="2:7" x14ac:dyDescent="0.2">
      <c r="B911" s="9"/>
      <c r="C911" s="10"/>
      <c r="D911" s="10"/>
      <c r="E911" s="10"/>
      <c r="F911" s="11" t="str">
        <f>IF(B911="","",TRIM(IF(ISNA(MATCH(B911,'Registru recepții'!$B$5:$B$504,0)),"PV inexistent în registru. ","")&amp;IF(C911="","Lipsește numele. ","")&amp;IF(D911="","Alege calitatea. ","")))</f>
        <v/>
      </c>
      <c r="G911" s="1" t="str">
        <f>IF(B911="","",B911&amp;"|"&amp;COUNTIF($B$5:B911,B911))</f>
        <v/>
      </c>
    </row>
    <row r="912" spans="2:7" x14ac:dyDescent="0.2">
      <c r="B912" s="9"/>
      <c r="C912" s="10"/>
      <c r="D912" s="10"/>
      <c r="E912" s="10"/>
      <c r="F912" s="11" t="str">
        <f>IF(B912="","",TRIM(IF(ISNA(MATCH(B912,'Registru recepții'!$B$5:$B$504,0)),"PV inexistent în registru. ","")&amp;IF(C912="","Lipsește numele. ","")&amp;IF(D912="","Alege calitatea. ","")))</f>
        <v/>
      </c>
      <c r="G912" s="1" t="str">
        <f>IF(B912="","",B912&amp;"|"&amp;COUNTIF($B$5:B912,B912))</f>
        <v/>
      </c>
    </row>
    <row r="913" spans="2:7" x14ac:dyDescent="0.2">
      <c r="B913" s="9"/>
      <c r="C913" s="10"/>
      <c r="D913" s="10"/>
      <c r="E913" s="10"/>
      <c r="F913" s="11" t="str">
        <f>IF(B913="","",TRIM(IF(ISNA(MATCH(B913,'Registru recepții'!$B$5:$B$504,0)),"PV inexistent în registru. ","")&amp;IF(C913="","Lipsește numele. ","")&amp;IF(D913="","Alege calitatea. ","")))</f>
        <v/>
      </c>
      <c r="G913" s="1" t="str">
        <f>IF(B913="","",B913&amp;"|"&amp;COUNTIF($B$5:B913,B913))</f>
        <v/>
      </c>
    </row>
    <row r="914" spans="2:7" x14ac:dyDescent="0.2">
      <c r="B914" s="9"/>
      <c r="C914" s="10"/>
      <c r="D914" s="10"/>
      <c r="E914" s="10"/>
      <c r="F914" s="11" t="str">
        <f>IF(B914="","",TRIM(IF(ISNA(MATCH(B914,'Registru recepții'!$B$5:$B$504,0)),"PV inexistent în registru. ","")&amp;IF(C914="","Lipsește numele. ","")&amp;IF(D914="","Alege calitatea. ","")))</f>
        <v/>
      </c>
      <c r="G914" s="1" t="str">
        <f>IF(B914="","",B914&amp;"|"&amp;COUNTIF($B$5:B914,B914))</f>
        <v/>
      </c>
    </row>
    <row r="915" spans="2:7" x14ac:dyDescent="0.2">
      <c r="B915" s="9"/>
      <c r="C915" s="10"/>
      <c r="D915" s="10"/>
      <c r="E915" s="10"/>
      <c r="F915" s="11" t="str">
        <f>IF(B915="","",TRIM(IF(ISNA(MATCH(B915,'Registru recepții'!$B$5:$B$504,0)),"PV inexistent în registru. ","")&amp;IF(C915="","Lipsește numele. ","")&amp;IF(D915="","Alege calitatea. ","")))</f>
        <v/>
      </c>
      <c r="G915" s="1" t="str">
        <f>IF(B915="","",B915&amp;"|"&amp;COUNTIF($B$5:B915,B915))</f>
        <v/>
      </c>
    </row>
    <row r="916" spans="2:7" x14ac:dyDescent="0.2">
      <c r="B916" s="9"/>
      <c r="C916" s="10"/>
      <c r="D916" s="10"/>
      <c r="E916" s="10"/>
      <c r="F916" s="11" t="str">
        <f>IF(B916="","",TRIM(IF(ISNA(MATCH(B916,'Registru recepții'!$B$5:$B$504,0)),"PV inexistent în registru. ","")&amp;IF(C916="","Lipsește numele. ","")&amp;IF(D916="","Alege calitatea. ","")))</f>
        <v/>
      </c>
      <c r="G916" s="1" t="str">
        <f>IF(B916="","",B916&amp;"|"&amp;COUNTIF($B$5:B916,B916))</f>
        <v/>
      </c>
    </row>
    <row r="917" spans="2:7" x14ac:dyDescent="0.2">
      <c r="B917" s="9"/>
      <c r="C917" s="10"/>
      <c r="D917" s="10"/>
      <c r="E917" s="10"/>
      <c r="F917" s="11" t="str">
        <f>IF(B917="","",TRIM(IF(ISNA(MATCH(B917,'Registru recepții'!$B$5:$B$504,0)),"PV inexistent în registru. ","")&amp;IF(C917="","Lipsește numele. ","")&amp;IF(D917="","Alege calitatea. ","")))</f>
        <v/>
      </c>
      <c r="G917" s="1" t="str">
        <f>IF(B917="","",B917&amp;"|"&amp;COUNTIF($B$5:B917,B917))</f>
        <v/>
      </c>
    </row>
    <row r="918" spans="2:7" x14ac:dyDescent="0.2">
      <c r="B918" s="9"/>
      <c r="C918" s="10"/>
      <c r="D918" s="10"/>
      <c r="E918" s="10"/>
      <c r="F918" s="11" t="str">
        <f>IF(B918="","",TRIM(IF(ISNA(MATCH(B918,'Registru recepții'!$B$5:$B$504,0)),"PV inexistent în registru. ","")&amp;IF(C918="","Lipsește numele. ","")&amp;IF(D918="","Alege calitatea. ","")))</f>
        <v/>
      </c>
      <c r="G918" s="1" t="str">
        <f>IF(B918="","",B918&amp;"|"&amp;COUNTIF($B$5:B918,B918))</f>
        <v/>
      </c>
    </row>
    <row r="919" spans="2:7" x14ac:dyDescent="0.2">
      <c r="B919" s="9"/>
      <c r="C919" s="10"/>
      <c r="D919" s="10"/>
      <c r="E919" s="10"/>
      <c r="F919" s="11" t="str">
        <f>IF(B919="","",TRIM(IF(ISNA(MATCH(B919,'Registru recepții'!$B$5:$B$504,0)),"PV inexistent în registru. ","")&amp;IF(C919="","Lipsește numele. ","")&amp;IF(D919="","Alege calitatea. ","")))</f>
        <v/>
      </c>
      <c r="G919" s="1" t="str">
        <f>IF(B919="","",B919&amp;"|"&amp;COUNTIF($B$5:B919,B919))</f>
        <v/>
      </c>
    </row>
    <row r="920" spans="2:7" x14ac:dyDescent="0.2">
      <c r="B920" s="9"/>
      <c r="C920" s="10"/>
      <c r="D920" s="10"/>
      <c r="E920" s="10"/>
      <c r="F920" s="11" t="str">
        <f>IF(B920="","",TRIM(IF(ISNA(MATCH(B920,'Registru recepții'!$B$5:$B$504,0)),"PV inexistent în registru. ","")&amp;IF(C920="","Lipsește numele. ","")&amp;IF(D920="","Alege calitatea. ","")))</f>
        <v/>
      </c>
      <c r="G920" s="1" t="str">
        <f>IF(B920="","",B920&amp;"|"&amp;COUNTIF($B$5:B920,B920))</f>
        <v/>
      </c>
    </row>
    <row r="921" spans="2:7" x14ac:dyDescent="0.2">
      <c r="B921" s="9"/>
      <c r="C921" s="10"/>
      <c r="D921" s="10"/>
      <c r="E921" s="10"/>
      <c r="F921" s="11" t="str">
        <f>IF(B921="","",TRIM(IF(ISNA(MATCH(B921,'Registru recepții'!$B$5:$B$504,0)),"PV inexistent în registru. ","")&amp;IF(C921="","Lipsește numele. ","")&amp;IF(D921="","Alege calitatea. ","")))</f>
        <v/>
      </c>
      <c r="G921" s="1" t="str">
        <f>IF(B921="","",B921&amp;"|"&amp;COUNTIF($B$5:B921,B921))</f>
        <v/>
      </c>
    </row>
    <row r="922" spans="2:7" x14ac:dyDescent="0.2">
      <c r="B922" s="9"/>
      <c r="C922" s="10"/>
      <c r="D922" s="10"/>
      <c r="E922" s="10"/>
      <c r="F922" s="11" t="str">
        <f>IF(B922="","",TRIM(IF(ISNA(MATCH(B922,'Registru recepții'!$B$5:$B$504,0)),"PV inexistent în registru. ","")&amp;IF(C922="","Lipsește numele. ","")&amp;IF(D922="","Alege calitatea. ","")))</f>
        <v/>
      </c>
      <c r="G922" s="1" t="str">
        <f>IF(B922="","",B922&amp;"|"&amp;COUNTIF($B$5:B922,B922))</f>
        <v/>
      </c>
    </row>
    <row r="923" spans="2:7" x14ac:dyDescent="0.2">
      <c r="B923" s="9"/>
      <c r="C923" s="10"/>
      <c r="D923" s="10"/>
      <c r="E923" s="10"/>
      <c r="F923" s="11" t="str">
        <f>IF(B923="","",TRIM(IF(ISNA(MATCH(B923,'Registru recepții'!$B$5:$B$504,0)),"PV inexistent în registru. ","")&amp;IF(C923="","Lipsește numele. ","")&amp;IF(D923="","Alege calitatea. ","")))</f>
        <v/>
      </c>
      <c r="G923" s="1" t="str">
        <f>IF(B923="","",B923&amp;"|"&amp;COUNTIF($B$5:B923,B923))</f>
        <v/>
      </c>
    </row>
    <row r="924" spans="2:7" x14ac:dyDescent="0.2">
      <c r="B924" s="9"/>
      <c r="C924" s="10"/>
      <c r="D924" s="10"/>
      <c r="E924" s="10"/>
      <c r="F924" s="11" t="str">
        <f>IF(B924="","",TRIM(IF(ISNA(MATCH(B924,'Registru recepții'!$B$5:$B$504,0)),"PV inexistent în registru. ","")&amp;IF(C924="","Lipsește numele. ","")&amp;IF(D924="","Alege calitatea. ","")))</f>
        <v/>
      </c>
      <c r="G924" s="1" t="str">
        <f>IF(B924="","",B924&amp;"|"&amp;COUNTIF($B$5:B924,B924))</f>
        <v/>
      </c>
    </row>
    <row r="925" spans="2:7" x14ac:dyDescent="0.2">
      <c r="B925" s="9"/>
      <c r="C925" s="10"/>
      <c r="D925" s="10"/>
      <c r="E925" s="10"/>
      <c r="F925" s="11" t="str">
        <f>IF(B925="","",TRIM(IF(ISNA(MATCH(B925,'Registru recepții'!$B$5:$B$504,0)),"PV inexistent în registru. ","")&amp;IF(C925="","Lipsește numele. ","")&amp;IF(D925="","Alege calitatea. ","")))</f>
        <v/>
      </c>
      <c r="G925" s="1" t="str">
        <f>IF(B925="","",B925&amp;"|"&amp;COUNTIF($B$5:B925,B925))</f>
        <v/>
      </c>
    </row>
    <row r="926" spans="2:7" x14ac:dyDescent="0.2">
      <c r="B926" s="9"/>
      <c r="C926" s="10"/>
      <c r="D926" s="10"/>
      <c r="E926" s="10"/>
      <c r="F926" s="11" t="str">
        <f>IF(B926="","",TRIM(IF(ISNA(MATCH(B926,'Registru recepții'!$B$5:$B$504,0)),"PV inexistent în registru. ","")&amp;IF(C926="","Lipsește numele. ","")&amp;IF(D926="","Alege calitatea. ","")))</f>
        <v/>
      </c>
      <c r="G926" s="1" t="str">
        <f>IF(B926="","",B926&amp;"|"&amp;COUNTIF($B$5:B926,B926))</f>
        <v/>
      </c>
    </row>
    <row r="927" spans="2:7" x14ac:dyDescent="0.2">
      <c r="B927" s="9"/>
      <c r="C927" s="10"/>
      <c r="D927" s="10"/>
      <c r="E927" s="10"/>
      <c r="F927" s="11" t="str">
        <f>IF(B927="","",TRIM(IF(ISNA(MATCH(B927,'Registru recepții'!$B$5:$B$504,0)),"PV inexistent în registru. ","")&amp;IF(C927="","Lipsește numele. ","")&amp;IF(D927="","Alege calitatea. ","")))</f>
        <v/>
      </c>
      <c r="G927" s="1" t="str">
        <f>IF(B927="","",B927&amp;"|"&amp;COUNTIF($B$5:B927,B927))</f>
        <v/>
      </c>
    </row>
    <row r="928" spans="2:7" x14ac:dyDescent="0.2">
      <c r="B928" s="9"/>
      <c r="C928" s="10"/>
      <c r="D928" s="10"/>
      <c r="E928" s="10"/>
      <c r="F928" s="11" t="str">
        <f>IF(B928="","",TRIM(IF(ISNA(MATCH(B928,'Registru recepții'!$B$5:$B$504,0)),"PV inexistent în registru. ","")&amp;IF(C928="","Lipsește numele. ","")&amp;IF(D928="","Alege calitatea. ","")))</f>
        <v/>
      </c>
      <c r="G928" s="1" t="str">
        <f>IF(B928="","",B928&amp;"|"&amp;COUNTIF($B$5:B928,B928))</f>
        <v/>
      </c>
    </row>
    <row r="929" spans="2:7" x14ac:dyDescent="0.2">
      <c r="B929" s="9"/>
      <c r="C929" s="10"/>
      <c r="D929" s="10"/>
      <c r="E929" s="10"/>
      <c r="F929" s="11" t="str">
        <f>IF(B929="","",TRIM(IF(ISNA(MATCH(B929,'Registru recepții'!$B$5:$B$504,0)),"PV inexistent în registru. ","")&amp;IF(C929="","Lipsește numele. ","")&amp;IF(D929="","Alege calitatea. ","")))</f>
        <v/>
      </c>
      <c r="G929" s="1" t="str">
        <f>IF(B929="","",B929&amp;"|"&amp;COUNTIF($B$5:B929,B929))</f>
        <v/>
      </c>
    </row>
    <row r="930" spans="2:7" x14ac:dyDescent="0.2">
      <c r="B930" s="9"/>
      <c r="C930" s="10"/>
      <c r="D930" s="10"/>
      <c r="E930" s="10"/>
      <c r="F930" s="11" t="str">
        <f>IF(B930="","",TRIM(IF(ISNA(MATCH(B930,'Registru recepții'!$B$5:$B$504,0)),"PV inexistent în registru. ","")&amp;IF(C930="","Lipsește numele. ","")&amp;IF(D930="","Alege calitatea. ","")))</f>
        <v/>
      </c>
      <c r="G930" s="1" t="str">
        <f>IF(B930="","",B930&amp;"|"&amp;COUNTIF($B$5:B930,B930))</f>
        <v/>
      </c>
    </row>
    <row r="931" spans="2:7" x14ac:dyDescent="0.2">
      <c r="B931" s="9"/>
      <c r="C931" s="10"/>
      <c r="D931" s="10"/>
      <c r="E931" s="10"/>
      <c r="F931" s="11" t="str">
        <f>IF(B931="","",TRIM(IF(ISNA(MATCH(B931,'Registru recepții'!$B$5:$B$504,0)),"PV inexistent în registru. ","")&amp;IF(C931="","Lipsește numele. ","")&amp;IF(D931="","Alege calitatea. ","")))</f>
        <v/>
      </c>
      <c r="G931" s="1" t="str">
        <f>IF(B931="","",B931&amp;"|"&amp;COUNTIF($B$5:B931,B931))</f>
        <v/>
      </c>
    </row>
    <row r="932" spans="2:7" x14ac:dyDescent="0.2">
      <c r="B932" s="9"/>
      <c r="C932" s="10"/>
      <c r="D932" s="10"/>
      <c r="E932" s="10"/>
      <c r="F932" s="11" t="str">
        <f>IF(B932="","",TRIM(IF(ISNA(MATCH(B932,'Registru recepții'!$B$5:$B$504,0)),"PV inexistent în registru. ","")&amp;IF(C932="","Lipsește numele. ","")&amp;IF(D932="","Alege calitatea. ","")))</f>
        <v/>
      </c>
      <c r="G932" s="1" t="str">
        <f>IF(B932="","",B932&amp;"|"&amp;COUNTIF($B$5:B932,B932))</f>
        <v/>
      </c>
    </row>
    <row r="933" spans="2:7" x14ac:dyDescent="0.2">
      <c r="B933" s="9"/>
      <c r="C933" s="10"/>
      <c r="D933" s="10"/>
      <c r="E933" s="10"/>
      <c r="F933" s="11" t="str">
        <f>IF(B933="","",TRIM(IF(ISNA(MATCH(B933,'Registru recepții'!$B$5:$B$504,0)),"PV inexistent în registru. ","")&amp;IF(C933="","Lipsește numele. ","")&amp;IF(D933="","Alege calitatea. ","")))</f>
        <v/>
      </c>
      <c r="G933" s="1" t="str">
        <f>IF(B933="","",B933&amp;"|"&amp;COUNTIF($B$5:B933,B933))</f>
        <v/>
      </c>
    </row>
    <row r="934" spans="2:7" x14ac:dyDescent="0.2">
      <c r="B934" s="9"/>
      <c r="C934" s="10"/>
      <c r="D934" s="10"/>
      <c r="E934" s="10"/>
      <c r="F934" s="11" t="str">
        <f>IF(B934="","",TRIM(IF(ISNA(MATCH(B934,'Registru recepții'!$B$5:$B$504,0)),"PV inexistent în registru. ","")&amp;IF(C934="","Lipsește numele. ","")&amp;IF(D934="","Alege calitatea. ","")))</f>
        <v/>
      </c>
      <c r="G934" s="1" t="str">
        <f>IF(B934="","",B934&amp;"|"&amp;COUNTIF($B$5:B934,B934))</f>
        <v/>
      </c>
    </row>
    <row r="935" spans="2:7" x14ac:dyDescent="0.2">
      <c r="B935" s="9"/>
      <c r="C935" s="10"/>
      <c r="D935" s="10"/>
      <c r="E935" s="10"/>
      <c r="F935" s="11" t="str">
        <f>IF(B935="","",TRIM(IF(ISNA(MATCH(B935,'Registru recepții'!$B$5:$B$504,0)),"PV inexistent în registru. ","")&amp;IF(C935="","Lipsește numele. ","")&amp;IF(D935="","Alege calitatea. ","")))</f>
        <v/>
      </c>
      <c r="G935" s="1" t="str">
        <f>IF(B935="","",B935&amp;"|"&amp;COUNTIF($B$5:B935,B935))</f>
        <v/>
      </c>
    </row>
    <row r="936" spans="2:7" x14ac:dyDescent="0.2">
      <c r="B936" s="9"/>
      <c r="C936" s="10"/>
      <c r="D936" s="10"/>
      <c r="E936" s="10"/>
      <c r="F936" s="11" t="str">
        <f>IF(B936="","",TRIM(IF(ISNA(MATCH(B936,'Registru recepții'!$B$5:$B$504,0)),"PV inexistent în registru. ","")&amp;IF(C936="","Lipsește numele. ","")&amp;IF(D936="","Alege calitatea. ","")))</f>
        <v/>
      </c>
      <c r="G936" s="1" t="str">
        <f>IF(B936="","",B936&amp;"|"&amp;COUNTIF($B$5:B936,B936))</f>
        <v/>
      </c>
    </row>
    <row r="937" spans="2:7" x14ac:dyDescent="0.2">
      <c r="B937" s="9"/>
      <c r="C937" s="10"/>
      <c r="D937" s="10"/>
      <c r="E937" s="10"/>
      <c r="F937" s="11" t="str">
        <f>IF(B937="","",TRIM(IF(ISNA(MATCH(B937,'Registru recepții'!$B$5:$B$504,0)),"PV inexistent în registru. ","")&amp;IF(C937="","Lipsește numele. ","")&amp;IF(D937="","Alege calitatea. ","")))</f>
        <v/>
      </c>
      <c r="G937" s="1" t="str">
        <f>IF(B937="","",B937&amp;"|"&amp;COUNTIF($B$5:B937,B937))</f>
        <v/>
      </c>
    </row>
    <row r="938" spans="2:7" x14ac:dyDescent="0.2">
      <c r="B938" s="9"/>
      <c r="C938" s="10"/>
      <c r="D938" s="10"/>
      <c r="E938" s="10"/>
      <c r="F938" s="11" t="str">
        <f>IF(B938="","",TRIM(IF(ISNA(MATCH(B938,'Registru recepții'!$B$5:$B$504,0)),"PV inexistent în registru. ","")&amp;IF(C938="","Lipsește numele. ","")&amp;IF(D938="","Alege calitatea. ","")))</f>
        <v/>
      </c>
      <c r="G938" s="1" t="str">
        <f>IF(B938="","",B938&amp;"|"&amp;COUNTIF($B$5:B938,B938))</f>
        <v/>
      </c>
    </row>
    <row r="939" spans="2:7" x14ac:dyDescent="0.2">
      <c r="B939" s="9"/>
      <c r="C939" s="10"/>
      <c r="D939" s="10"/>
      <c r="E939" s="10"/>
      <c r="F939" s="11" t="str">
        <f>IF(B939="","",TRIM(IF(ISNA(MATCH(B939,'Registru recepții'!$B$5:$B$504,0)),"PV inexistent în registru. ","")&amp;IF(C939="","Lipsește numele. ","")&amp;IF(D939="","Alege calitatea. ","")))</f>
        <v/>
      </c>
      <c r="G939" s="1" t="str">
        <f>IF(B939="","",B939&amp;"|"&amp;COUNTIF($B$5:B939,B939))</f>
        <v/>
      </c>
    </row>
    <row r="940" spans="2:7" x14ac:dyDescent="0.2">
      <c r="B940" s="9"/>
      <c r="C940" s="10"/>
      <c r="D940" s="10"/>
      <c r="E940" s="10"/>
      <c r="F940" s="11" t="str">
        <f>IF(B940="","",TRIM(IF(ISNA(MATCH(B940,'Registru recepții'!$B$5:$B$504,0)),"PV inexistent în registru. ","")&amp;IF(C940="","Lipsește numele. ","")&amp;IF(D940="","Alege calitatea. ","")))</f>
        <v/>
      </c>
      <c r="G940" s="1" t="str">
        <f>IF(B940="","",B940&amp;"|"&amp;COUNTIF($B$5:B940,B940))</f>
        <v/>
      </c>
    </row>
    <row r="941" spans="2:7" x14ac:dyDescent="0.2">
      <c r="B941" s="9"/>
      <c r="C941" s="10"/>
      <c r="D941" s="10"/>
      <c r="E941" s="10"/>
      <c r="F941" s="11" t="str">
        <f>IF(B941="","",TRIM(IF(ISNA(MATCH(B941,'Registru recepții'!$B$5:$B$504,0)),"PV inexistent în registru. ","")&amp;IF(C941="","Lipsește numele. ","")&amp;IF(D941="","Alege calitatea. ","")))</f>
        <v/>
      </c>
      <c r="G941" s="1" t="str">
        <f>IF(B941="","",B941&amp;"|"&amp;COUNTIF($B$5:B941,B941))</f>
        <v/>
      </c>
    </row>
    <row r="942" spans="2:7" x14ac:dyDescent="0.2">
      <c r="B942" s="9"/>
      <c r="C942" s="10"/>
      <c r="D942" s="10"/>
      <c r="E942" s="10"/>
      <c r="F942" s="11" t="str">
        <f>IF(B942="","",TRIM(IF(ISNA(MATCH(B942,'Registru recepții'!$B$5:$B$504,0)),"PV inexistent în registru. ","")&amp;IF(C942="","Lipsește numele. ","")&amp;IF(D942="","Alege calitatea. ","")))</f>
        <v/>
      </c>
      <c r="G942" s="1" t="str">
        <f>IF(B942="","",B942&amp;"|"&amp;COUNTIF($B$5:B942,B942))</f>
        <v/>
      </c>
    </row>
    <row r="943" spans="2:7" x14ac:dyDescent="0.2">
      <c r="B943" s="9"/>
      <c r="C943" s="10"/>
      <c r="D943" s="10"/>
      <c r="E943" s="10"/>
      <c r="F943" s="11" t="str">
        <f>IF(B943="","",TRIM(IF(ISNA(MATCH(B943,'Registru recepții'!$B$5:$B$504,0)),"PV inexistent în registru. ","")&amp;IF(C943="","Lipsește numele. ","")&amp;IF(D943="","Alege calitatea. ","")))</f>
        <v/>
      </c>
      <c r="G943" s="1" t="str">
        <f>IF(B943="","",B943&amp;"|"&amp;COUNTIF($B$5:B943,B943))</f>
        <v/>
      </c>
    </row>
    <row r="944" spans="2:7" x14ac:dyDescent="0.2">
      <c r="B944" s="9"/>
      <c r="C944" s="10"/>
      <c r="D944" s="10"/>
      <c r="E944" s="10"/>
      <c r="F944" s="11" t="str">
        <f>IF(B944="","",TRIM(IF(ISNA(MATCH(B944,'Registru recepții'!$B$5:$B$504,0)),"PV inexistent în registru. ","")&amp;IF(C944="","Lipsește numele. ","")&amp;IF(D944="","Alege calitatea. ","")))</f>
        <v/>
      </c>
      <c r="G944" s="1" t="str">
        <f>IF(B944="","",B944&amp;"|"&amp;COUNTIF($B$5:B944,B944))</f>
        <v/>
      </c>
    </row>
    <row r="945" spans="2:7" x14ac:dyDescent="0.2">
      <c r="B945" s="9"/>
      <c r="C945" s="10"/>
      <c r="D945" s="10"/>
      <c r="E945" s="10"/>
      <c r="F945" s="11" t="str">
        <f>IF(B945="","",TRIM(IF(ISNA(MATCH(B945,'Registru recepții'!$B$5:$B$504,0)),"PV inexistent în registru. ","")&amp;IF(C945="","Lipsește numele. ","")&amp;IF(D945="","Alege calitatea. ","")))</f>
        <v/>
      </c>
      <c r="G945" s="1" t="str">
        <f>IF(B945="","",B945&amp;"|"&amp;COUNTIF($B$5:B945,B945))</f>
        <v/>
      </c>
    </row>
    <row r="946" spans="2:7" x14ac:dyDescent="0.2">
      <c r="B946" s="9"/>
      <c r="C946" s="10"/>
      <c r="D946" s="10"/>
      <c r="E946" s="10"/>
      <c r="F946" s="11" t="str">
        <f>IF(B946="","",TRIM(IF(ISNA(MATCH(B946,'Registru recepții'!$B$5:$B$504,0)),"PV inexistent în registru. ","")&amp;IF(C946="","Lipsește numele. ","")&amp;IF(D946="","Alege calitatea. ","")))</f>
        <v/>
      </c>
      <c r="G946" s="1" t="str">
        <f>IF(B946="","",B946&amp;"|"&amp;COUNTIF($B$5:B946,B946))</f>
        <v/>
      </c>
    </row>
    <row r="947" spans="2:7" x14ac:dyDescent="0.2">
      <c r="B947" s="9"/>
      <c r="C947" s="10"/>
      <c r="D947" s="10"/>
      <c r="E947" s="10"/>
      <c r="F947" s="11" t="str">
        <f>IF(B947="","",TRIM(IF(ISNA(MATCH(B947,'Registru recepții'!$B$5:$B$504,0)),"PV inexistent în registru. ","")&amp;IF(C947="","Lipsește numele. ","")&amp;IF(D947="","Alege calitatea. ","")))</f>
        <v/>
      </c>
      <c r="G947" s="1" t="str">
        <f>IF(B947="","",B947&amp;"|"&amp;COUNTIF($B$5:B947,B947))</f>
        <v/>
      </c>
    </row>
    <row r="948" spans="2:7" x14ac:dyDescent="0.2">
      <c r="B948" s="9"/>
      <c r="C948" s="10"/>
      <c r="D948" s="10"/>
      <c r="E948" s="10"/>
      <c r="F948" s="11" t="str">
        <f>IF(B948="","",TRIM(IF(ISNA(MATCH(B948,'Registru recepții'!$B$5:$B$504,0)),"PV inexistent în registru. ","")&amp;IF(C948="","Lipsește numele. ","")&amp;IF(D948="","Alege calitatea. ","")))</f>
        <v/>
      </c>
      <c r="G948" s="1" t="str">
        <f>IF(B948="","",B948&amp;"|"&amp;COUNTIF($B$5:B948,B948))</f>
        <v/>
      </c>
    </row>
    <row r="949" spans="2:7" x14ac:dyDescent="0.2">
      <c r="B949" s="9"/>
      <c r="C949" s="10"/>
      <c r="D949" s="10"/>
      <c r="E949" s="10"/>
      <c r="F949" s="11" t="str">
        <f>IF(B949="","",TRIM(IF(ISNA(MATCH(B949,'Registru recepții'!$B$5:$B$504,0)),"PV inexistent în registru. ","")&amp;IF(C949="","Lipsește numele. ","")&amp;IF(D949="","Alege calitatea. ","")))</f>
        <v/>
      </c>
      <c r="G949" s="1" t="str">
        <f>IF(B949="","",B949&amp;"|"&amp;COUNTIF($B$5:B949,B949))</f>
        <v/>
      </c>
    </row>
    <row r="950" spans="2:7" x14ac:dyDescent="0.2">
      <c r="B950" s="9"/>
      <c r="C950" s="10"/>
      <c r="D950" s="10"/>
      <c r="E950" s="10"/>
      <c r="F950" s="11" t="str">
        <f>IF(B950="","",TRIM(IF(ISNA(MATCH(B950,'Registru recepții'!$B$5:$B$504,0)),"PV inexistent în registru. ","")&amp;IF(C950="","Lipsește numele. ","")&amp;IF(D950="","Alege calitatea. ","")))</f>
        <v/>
      </c>
      <c r="G950" s="1" t="str">
        <f>IF(B950="","",B950&amp;"|"&amp;COUNTIF($B$5:B950,B950))</f>
        <v/>
      </c>
    </row>
    <row r="951" spans="2:7" x14ac:dyDescent="0.2">
      <c r="B951" s="9"/>
      <c r="C951" s="10"/>
      <c r="D951" s="10"/>
      <c r="E951" s="10"/>
      <c r="F951" s="11" t="str">
        <f>IF(B951="","",TRIM(IF(ISNA(MATCH(B951,'Registru recepții'!$B$5:$B$504,0)),"PV inexistent în registru. ","")&amp;IF(C951="","Lipsește numele. ","")&amp;IF(D951="","Alege calitatea. ","")))</f>
        <v/>
      </c>
      <c r="G951" s="1" t="str">
        <f>IF(B951="","",B951&amp;"|"&amp;COUNTIF($B$5:B951,B951))</f>
        <v/>
      </c>
    </row>
    <row r="952" spans="2:7" x14ac:dyDescent="0.2">
      <c r="B952" s="9"/>
      <c r="C952" s="10"/>
      <c r="D952" s="10"/>
      <c r="E952" s="10"/>
      <c r="F952" s="11" t="str">
        <f>IF(B952="","",TRIM(IF(ISNA(MATCH(B952,'Registru recepții'!$B$5:$B$504,0)),"PV inexistent în registru. ","")&amp;IF(C952="","Lipsește numele. ","")&amp;IF(D952="","Alege calitatea. ","")))</f>
        <v/>
      </c>
      <c r="G952" s="1" t="str">
        <f>IF(B952="","",B952&amp;"|"&amp;COUNTIF($B$5:B952,B952))</f>
        <v/>
      </c>
    </row>
    <row r="953" spans="2:7" x14ac:dyDescent="0.2">
      <c r="B953" s="9"/>
      <c r="C953" s="10"/>
      <c r="D953" s="10"/>
      <c r="E953" s="10"/>
      <c r="F953" s="11" t="str">
        <f>IF(B953="","",TRIM(IF(ISNA(MATCH(B953,'Registru recepții'!$B$5:$B$504,0)),"PV inexistent în registru. ","")&amp;IF(C953="","Lipsește numele. ","")&amp;IF(D953="","Alege calitatea. ","")))</f>
        <v/>
      </c>
      <c r="G953" s="1" t="str">
        <f>IF(B953="","",B953&amp;"|"&amp;COUNTIF($B$5:B953,B953))</f>
        <v/>
      </c>
    </row>
    <row r="954" spans="2:7" x14ac:dyDescent="0.2">
      <c r="B954" s="9"/>
      <c r="C954" s="10"/>
      <c r="D954" s="10"/>
      <c r="E954" s="10"/>
      <c r="F954" s="11" t="str">
        <f>IF(B954="","",TRIM(IF(ISNA(MATCH(B954,'Registru recepții'!$B$5:$B$504,0)),"PV inexistent în registru. ","")&amp;IF(C954="","Lipsește numele. ","")&amp;IF(D954="","Alege calitatea. ","")))</f>
        <v/>
      </c>
      <c r="G954" s="1" t="str">
        <f>IF(B954="","",B954&amp;"|"&amp;COUNTIF($B$5:B954,B954))</f>
        <v/>
      </c>
    </row>
    <row r="955" spans="2:7" x14ac:dyDescent="0.2">
      <c r="B955" s="9"/>
      <c r="C955" s="10"/>
      <c r="D955" s="10"/>
      <c r="E955" s="10"/>
      <c r="F955" s="11" t="str">
        <f>IF(B955="","",TRIM(IF(ISNA(MATCH(B955,'Registru recepții'!$B$5:$B$504,0)),"PV inexistent în registru. ","")&amp;IF(C955="","Lipsește numele. ","")&amp;IF(D955="","Alege calitatea. ","")))</f>
        <v/>
      </c>
      <c r="G955" s="1" t="str">
        <f>IF(B955="","",B955&amp;"|"&amp;COUNTIF($B$5:B955,B955))</f>
        <v/>
      </c>
    </row>
    <row r="956" spans="2:7" x14ac:dyDescent="0.2">
      <c r="B956" s="9"/>
      <c r="C956" s="10"/>
      <c r="D956" s="10"/>
      <c r="E956" s="10"/>
      <c r="F956" s="11" t="str">
        <f>IF(B956="","",TRIM(IF(ISNA(MATCH(B956,'Registru recepții'!$B$5:$B$504,0)),"PV inexistent în registru. ","")&amp;IF(C956="","Lipsește numele. ","")&amp;IF(D956="","Alege calitatea. ","")))</f>
        <v/>
      </c>
      <c r="G956" s="1" t="str">
        <f>IF(B956="","",B956&amp;"|"&amp;COUNTIF($B$5:B956,B956))</f>
        <v/>
      </c>
    </row>
    <row r="957" spans="2:7" x14ac:dyDescent="0.2">
      <c r="B957" s="9"/>
      <c r="C957" s="10"/>
      <c r="D957" s="10"/>
      <c r="E957" s="10"/>
      <c r="F957" s="11" t="str">
        <f>IF(B957="","",TRIM(IF(ISNA(MATCH(B957,'Registru recepții'!$B$5:$B$504,0)),"PV inexistent în registru. ","")&amp;IF(C957="","Lipsește numele. ","")&amp;IF(D957="","Alege calitatea. ","")))</f>
        <v/>
      </c>
      <c r="G957" s="1" t="str">
        <f>IF(B957="","",B957&amp;"|"&amp;COUNTIF($B$5:B957,B957))</f>
        <v/>
      </c>
    </row>
    <row r="958" spans="2:7" x14ac:dyDescent="0.2">
      <c r="B958" s="9"/>
      <c r="C958" s="10"/>
      <c r="D958" s="10"/>
      <c r="E958" s="10"/>
      <c r="F958" s="11" t="str">
        <f>IF(B958="","",TRIM(IF(ISNA(MATCH(B958,'Registru recepții'!$B$5:$B$504,0)),"PV inexistent în registru. ","")&amp;IF(C958="","Lipsește numele. ","")&amp;IF(D958="","Alege calitatea. ","")))</f>
        <v/>
      </c>
      <c r="G958" s="1" t="str">
        <f>IF(B958="","",B958&amp;"|"&amp;COUNTIF($B$5:B958,B958))</f>
        <v/>
      </c>
    </row>
    <row r="959" spans="2:7" x14ac:dyDescent="0.2">
      <c r="B959" s="9"/>
      <c r="C959" s="10"/>
      <c r="D959" s="10"/>
      <c r="E959" s="10"/>
      <c r="F959" s="11" t="str">
        <f>IF(B959="","",TRIM(IF(ISNA(MATCH(B959,'Registru recepții'!$B$5:$B$504,0)),"PV inexistent în registru. ","")&amp;IF(C959="","Lipsește numele. ","")&amp;IF(D959="","Alege calitatea. ","")))</f>
        <v/>
      </c>
      <c r="G959" s="1" t="str">
        <f>IF(B959="","",B959&amp;"|"&amp;COUNTIF($B$5:B959,B959))</f>
        <v/>
      </c>
    </row>
    <row r="960" spans="2:7" x14ac:dyDescent="0.2">
      <c r="B960" s="9"/>
      <c r="C960" s="10"/>
      <c r="D960" s="10"/>
      <c r="E960" s="10"/>
      <c r="F960" s="11" t="str">
        <f>IF(B960="","",TRIM(IF(ISNA(MATCH(B960,'Registru recepții'!$B$5:$B$504,0)),"PV inexistent în registru. ","")&amp;IF(C960="","Lipsește numele. ","")&amp;IF(D960="","Alege calitatea. ","")))</f>
        <v/>
      </c>
      <c r="G960" s="1" t="str">
        <f>IF(B960="","",B960&amp;"|"&amp;COUNTIF($B$5:B960,B960))</f>
        <v/>
      </c>
    </row>
    <row r="961" spans="2:7" x14ac:dyDescent="0.2">
      <c r="B961" s="9"/>
      <c r="C961" s="10"/>
      <c r="D961" s="10"/>
      <c r="E961" s="10"/>
      <c r="F961" s="11" t="str">
        <f>IF(B961="","",TRIM(IF(ISNA(MATCH(B961,'Registru recepții'!$B$5:$B$504,0)),"PV inexistent în registru. ","")&amp;IF(C961="","Lipsește numele. ","")&amp;IF(D961="","Alege calitatea. ","")))</f>
        <v/>
      </c>
      <c r="G961" s="1" t="str">
        <f>IF(B961="","",B961&amp;"|"&amp;COUNTIF($B$5:B961,B961))</f>
        <v/>
      </c>
    </row>
    <row r="962" spans="2:7" x14ac:dyDescent="0.2">
      <c r="B962" s="9"/>
      <c r="C962" s="10"/>
      <c r="D962" s="10"/>
      <c r="E962" s="10"/>
      <c r="F962" s="11" t="str">
        <f>IF(B962="","",TRIM(IF(ISNA(MATCH(B962,'Registru recepții'!$B$5:$B$504,0)),"PV inexistent în registru. ","")&amp;IF(C962="","Lipsește numele. ","")&amp;IF(D962="","Alege calitatea. ","")))</f>
        <v/>
      </c>
      <c r="G962" s="1" t="str">
        <f>IF(B962="","",B962&amp;"|"&amp;COUNTIF($B$5:B962,B962))</f>
        <v/>
      </c>
    </row>
    <row r="963" spans="2:7" x14ac:dyDescent="0.2">
      <c r="B963" s="9"/>
      <c r="C963" s="10"/>
      <c r="D963" s="10"/>
      <c r="E963" s="10"/>
      <c r="F963" s="11" t="str">
        <f>IF(B963="","",TRIM(IF(ISNA(MATCH(B963,'Registru recepții'!$B$5:$B$504,0)),"PV inexistent în registru. ","")&amp;IF(C963="","Lipsește numele. ","")&amp;IF(D963="","Alege calitatea. ","")))</f>
        <v/>
      </c>
      <c r="G963" s="1" t="str">
        <f>IF(B963="","",B963&amp;"|"&amp;COUNTIF($B$5:B963,B963))</f>
        <v/>
      </c>
    </row>
    <row r="964" spans="2:7" x14ac:dyDescent="0.2">
      <c r="B964" s="9"/>
      <c r="C964" s="10"/>
      <c r="D964" s="10"/>
      <c r="E964" s="10"/>
      <c r="F964" s="11" t="str">
        <f>IF(B964="","",TRIM(IF(ISNA(MATCH(B964,'Registru recepții'!$B$5:$B$504,0)),"PV inexistent în registru. ","")&amp;IF(C964="","Lipsește numele. ","")&amp;IF(D964="","Alege calitatea. ","")))</f>
        <v/>
      </c>
      <c r="G964" s="1" t="str">
        <f>IF(B964="","",B964&amp;"|"&amp;COUNTIF($B$5:B964,B964))</f>
        <v/>
      </c>
    </row>
    <row r="965" spans="2:7" x14ac:dyDescent="0.2">
      <c r="B965" s="9"/>
      <c r="C965" s="10"/>
      <c r="D965" s="10"/>
      <c r="E965" s="10"/>
      <c r="F965" s="11" t="str">
        <f>IF(B965="","",TRIM(IF(ISNA(MATCH(B965,'Registru recepții'!$B$5:$B$504,0)),"PV inexistent în registru. ","")&amp;IF(C965="","Lipsește numele. ","")&amp;IF(D965="","Alege calitatea. ","")))</f>
        <v/>
      </c>
      <c r="G965" s="1" t="str">
        <f>IF(B965="","",B965&amp;"|"&amp;COUNTIF($B$5:B965,B965))</f>
        <v/>
      </c>
    </row>
    <row r="966" spans="2:7" x14ac:dyDescent="0.2">
      <c r="B966" s="9"/>
      <c r="C966" s="10"/>
      <c r="D966" s="10"/>
      <c r="E966" s="10"/>
      <c r="F966" s="11" t="str">
        <f>IF(B966="","",TRIM(IF(ISNA(MATCH(B966,'Registru recepții'!$B$5:$B$504,0)),"PV inexistent în registru. ","")&amp;IF(C966="","Lipsește numele. ","")&amp;IF(D966="","Alege calitatea. ","")))</f>
        <v/>
      </c>
      <c r="G966" s="1" t="str">
        <f>IF(B966="","",B966&amp;"|"&amp;COUNTIF($B$5:B966,B966))</f>
        <v/>
      </c>
    </row>
    <row r="967" spans="2:7" x14ac:dyDescent="0.2">
      <c r="B967" s="9"/>
      <c r="C967" s="10"/>
      <c r="D967" s="10"/>
      <c r="E967" s="10"/>
      <c r="F967" s="11" t="str">
        <f>IF(B967="","",TRIM(IF(ISNA(MATCH(B967,'Registru recepții'!$B$5:$B$504,0)),"PV inexistent în registru. ","")&amp;IF(C967="","Lipsește numele. ","")&amp;IF(D967="","Alege calitatea. ","")))</f>
        <v/>
      </c>
      <c r="G967" s="1" t="str">
        <f>IF(B967="","",B967&amp;"|"&amp;COUNTIF($B$5:B967,B967))</f>
        <v/>
      </c>
    </row>
    <row r="968" spans="2:7" x14ac:dyDescent="0.2">
      <c r="B968" s="9"/>
      <c r="C968" s="10"/>
      <c r="D968" s="10"/>
      <c r="E968" s="10"/>
      <c r="F968" s="11" t="str">
        <f>IF(B968="","",TRIM(IF(ISNA(MATCH(B968,'Registru recepții'!$B$5:$B$504,0)),"PV inexistent în registru. ","")&amp;IF(C968="","Lipsește numele. ","")&amp;IF(D968="","Alege calitatea. ","")))</f>
        <v/>
      </c>
      <c r="G968" s="1" t="str">
        <f>IF(B968="","",B968&amp;"|"&amp;COUNTIF($B$5:B968,B968))</f>
        <v/>
      </c>
    </row>
    <row r="969" spans="2:7" x14ac:dyDescent="0.2">
      <c r="B969" s="9"/>
      <c r="C969" s="10"/>
      <c r="D969" s="10"/>
      <c r="E969" s="10"/>
      <c r="F969" s="11" t="str">
        <f>IF(B969="","",TRIM(IF(ISNA(MATCH(B969,'Registru recepții'!$B$5:$B$504,0)),"PV inexistent în registru. ","")&amp;IF(C969="","Lipsește numele. ","")&amp;IF(D969="","Alege calitatea. ","")))</f>
        <v/>
      </c>
      <c r="G969" s="1" t="str">
        <f>IF(B969="","",B969&amp;"|"&amp;COUNTIF($B$5:B969,B969))</f>
        <v/>
      </c>
    </row>
    <row r="970" spans="2:7" x14ac:dyDescent="0.2">
      <c r="B970" s="9"/>
      <c r="C970" s="10"/>
      <c r="D970" s="10"/>
      <c r="E970" s="10"/>
      <c r="F970" s="11" t="str">
        <f>IF(B970="","",TRIM(IF(ISNA(MATCH(B970,'Registru recepții'!$B$5:$B$504,0)),"PV inexistent în registru. ","")&amp;IF(C970="","Lipsește numele. ","")&amp;IF(D970="","Alege calitatea. ","")))</f>
        <v/>
      </c>
      <c r="G970" s="1" t="str">
        <f>IF(B970="","",B970&amp;"|"&amp;COUNTIF($B$5:B970,B970))</f>
        <v/>
      </c>
    </row>
    <row r="971" spans="2:7" x14ac:dyDescent="0.2">
      <c r="B971" s="9"/>
      <c r="C971" s="10"/>
      <c r="D971" s="10"/>
      <c r="E971" s="10"/>
      <c r="F971" s="11" t="str">
        <f>IF(B971="","",TRIM(IF(ISNA(MATCH(B971,'Registru recepții'!$B$5:$B$504,0)),"PV inexistent în registru. ","")&amp;IF(C971="","Lipsește numele. ","")&amp;IF(D971="","Alege calitatea. ","")))</f>
        <v/>
      </c>
      <c r="G971" s="1" t="str">
        <f>IF(B971="","",B971&amp;"|"&amp;COUNTIF($B$5:B971,B971))</f>
        <v/>
      </c>
    </row>
    <row r="972" spans="2:7" x14ac:dyDescent="0.2">
      <c r="B972" s="9"/>
      <c r="C972" s="10"/>
      <c r="D972" s="10"/>
      <c r="E972" s="10"/>
      <c r="F972" s="11" t="str">
        <f>IF(B972="","",TRIM(IF(ISNA(MATCH(B972,'Registru recepții'!$B$5:$B$504,0)),"PV inexistent în registru. ","")&amp;IF(C972="","Lipsește numele. ","")&amp;IF(D972="","Alege calitatea. ","")))</f>
        <v/>
      </c>
      <c r="G972" s="1" t="str">
        <f>IF(B972="","",B972&amp;"|"&amp;COUNTIF($B$5:B972,B972))</f>
        <v/>
      </c>
    </row>
    <row r="973" spans="2:7" x14ac:dyDescent="0.2">
      <c r="B973" s="9"/>
      <c r="C973" s="10"/>
      <c r="D973" s="10"/>
      <c r="E973" s="10"/>
      <c r="F973" s="11" t="str">
        <f>IF(B973="","",TRIM(IF(ISNA(MATCH(B973,'Registru recepții'!$B$5:$B$504,0)),"PV inexistent în registru. ","")&amp;IF(C973="","Lipsește numele. ","")&amp;IF(D973="","Alege calitatea. ","")))</f>
        <v/>
      </c>
      <c r="G973" s="1" t="str">
        <f>IF(B973="","",B973&amp;"|"&amp;COUNTIF($B$5:B973,B973))</f>
        <v/>
      </c>
    </row>
    <row r="974" spans="2:7" x14ac:dyDescent="0.2">
      <c r="B974" s="9"/>
      <c r="C974" s="10"/>
      <c r="D974" s="10"/>
      <c r="E974" s="10"/>
      <c r="F974" s="11" t="str">
        <f>IF(B974="","",TRIM(IF(ISNA(MATCH(B974,'Registru recepții'!$B$5:$B$504,0)),"PV inexistent în registru. ","")&amp;IF(C974="","Lipsește numele. ","")&amp;IF(D974="","Alege calitatea. ","")))</f>
        <v/>
      </c>
      <c r="G974" s="1" t="str">
        <f>IF(B974="","",B974&amp;"|"&amp;COUNTIF($B$5:B974,B974))</f>
        <v/>
      </c>
    </row>
    <row r="975" spans="2:7" x14ac:dyDescent="0.2">
      <c r="B975" s="9"/>
      <c r="C975" s="10"/>
      <c r="D975" s="10"/>
      <c r="E975" s="10"/>
      <c r="F975" s="11" t="str">
        <f>IF(B975="","",TRIM(IF(ISNA(MATCH(B975,'Registru recepții'!$B$5:$B$504,0)),"PV inexistent în registru. ","")&amp;IF(C975="","Lipsește numele. ","")&amp;IF(D975="","Alege calitatea. ","")))</f>
        <v/>
      </c>
      <c r="G975" s="1" t="str">
        <f>IF(B975="","",B975&amp;"|"&amp;COUNTIF($B$5:B975,B975))</f>
        <v/>
      </c>
    </row>
    <row r="976" spans="2:7" x14ac:dyDescent="0.2">
      <c r="B976" s="9"/>
      <c r="C976" s="10"/>
      <c r="D976" s="10"/>
      <c r="E976" s="10"/>
      <c r="F976" s="11" t="str">
        <f>IF(B976="","",TRIM(IF(ISNA(MATCH(B976,'Registru recepții'!$B$5:$B$504,0)),"PV inexistent în registru. ","")&amp;IF(C976="","Lipsește numele. ","")&amp;IF(D976="","Alege calitatea. ","")))</f>
        <v/>
      </c>
      <c r="G976" s="1" t="str">
        <f>IF(B976="","",B976&amp;"|"&amp;COUNTIF($B$5:B976,B976))</f>
        <v/>
      </c>
    </row>
    <row r="977" spans="2:7" x14ac:dyDescent="0.2">
      <c r="B977" s="9"/>
      <c r="C977" s="10"/>
      <c r="D977" s="10"/>
      <c r="E977" s="10"/>
      <c r="F977" s="11" t="str">
        <f>IF(B977="","",TRIM(IF(ISNA(MATCH(B977,'Registru recepții'!$B$5:$B$504,0)),"PV inexistent în registru. ","")&amp;IF(C977="","Lipsește numele. ","")&amp;IF(D977="","Alege calitatea. ","")))</f>
        <v/>
      </c>
      <c r="G977" s="1" t="str">
        <f>IF(B977="","",B977&amp;"|"&amp;COUNTIF($B$5:B977,B977))</f>
        <v/>
      </c>
    </row>
    <row r="978" spans="2:7" x14ac:dyDescent="0.2">
      <c r="B978" s="9"/>
      <c r="C978" s="10"/>
      <c r="D978" s="10"/>
      <c r="E978" s="10"/>
      <c r="F978" s="11" t="str">
        <f>IF(B978="","",TRIM(IF(ISNA(MATCH(B978,'Registru recepții'!$B$5:$B$504,0)),"PV inexistent în registru. ","")&amp;IF(C978="","Lipsește numele. ","")&amp;IF(D978="","Alege calitatea. ","")))</f>
        <v/>
      </c>
      <c r="G978" s="1" t="str">
        <f>IF(B978="","",B978&amp;"|"&amp;COUNTIF($B$5:B978,B978))</f>
        <v/>
      </c>
    </row>
    <row r="979" spans="2:7" x14ac:dyDescent="0.2">
      <c r="B979" s="9"/>
      <c r="C979" s="10"/>
      <c r="D979" s="10"/>
      <c r="E979" s="10"/>
      <c r="F979" s="11" t="str">
        <f>IF(B979="","",TRIM(IF(ISNA(MATCH(B979,'Registru recepții'!$B$5:$B$504,0)),"PV inexistent în registru. ","")&amp;IF(C979="","Lipsește numele. ","")&amp;IF(D979="","Alege calitatea. ","")))</f>
        <v/>
      </c>
      <c r="G979" s="1" t="str">
        <f>IF(B979="","",B979&amp;"|"&amp;COUNTIF($B$5:B979,B979))</f>
        <v/>
      </c>
    </row>
    <row r="980" spans="2:7" x14ac:dyDescent="0.2">
      <c r="B980" s="9"/>
      <c r="C980" s="10"/>
      <c r="D980" s="10"/>
      <c r="E980" s="10"/>
      <c r="F980" s="11" t="str">
        <f>IF(B980="","",TRIM(IF(ISNA(MATCH(B980,'Registru recepții'!$B$5:$B$504,0)),"PV inexistent în registru. ","")&amp;IF(C980="","Lipsește numele. ","")&amp;IF(D980="","Alege calitatea. ","")))</f>
        <v/>
      </c>
      <c r="G980" s="1" t="str">
        <f>IF(B980="","",B980&amp;"|"&amp;COUNTIF($B$5:B980,B980))</f>
        <v/>
      </c>
    </row>
    <row r="981" spans="2:7" x14ac:dyDescent="0.2">
      <c r="B981" s="9"/>
      <c r="C981" s="10"/>
      <c r="D981" s="10"/>
      <c r="E981" s="10"/>
      <c r="F981" s="11" t="str">
        <f>IF(B981="","",TRIM(IF(ISNA(MATCH(B981,'Registru recepții'!$B$5:$B$504,0)),"PV inexistent în registru. ","")&amp;IF(C981="","Lipsește numele. ","")&amp;IF(D981="","Alege calitatea. ","")))</f>
        <v/>
      </c>
      <c r="G981" s="1" t="str">
        <f>IF(B981="","",B981&amp;"|"&amp;COUNTIF($B$5:B981,B981))</f>
        <v/>
      </c>
    </row>
    <row r="982" spans="2:7" x14ac:dyDescent="0.2">
      <c r="B982" s="9"/>
      <c r="C982" s="10"/>
      <c r="D982" s="10"/>
      <c r="E982" s="10"/>
      <c r="F982" s="11" t="str">
        <f>IF(B982="","",TRIM(IF(ISNA(MATCH(B982,'Registru recepții'!$B$5:$B$504,0)),"PV inexistent în registru. ","")&amp;IF(C982="","Lipsește numele. ","")&amp;IF(D982="","Alege calitatea. ","")))</f>
        <v/>
      </c>
      <c r="G982" s="1" t="str">
        <f>IF(B982="","",B982&amp;"|"&amp;COUNTIF($B$5:B982,B982))</f>
        <v/>
      </c>
    </row>
    <row r="983" spans="2:7" x14ac:dyDescent="0.2">
      <c r="B983" s="9"/>
      <c r="C983" s="10"/>
      <c r="D983" s="10"/>
      <c r="E983" s="10"/>
      <c r="F983" s="11" t="str">
        <f>IF(B983="","",TRIM(IF(ISNA(MATCH(B983,'Registru recepții'!$B$5:$B$504,0)),"PV inexistent în registru. ","")&amp;IF(C983="","Lipsește numele. ","")&amp;IF(D983="","Alege calitatea. ","")))</f>
        <v/>
      </c>
      <c r="G983" s="1" t="str">
        <f>IF(B983="","",B983&amp;"|"&amp;COUNTIF($B$5:B983,B983))</f>
        <v/>
      </c>
    </row>
    <row r="984" spans="2:7" x14ac:dyDescent="0.2">
      <c r="B984" s="9"/>
      <c r="C984" s="10"/>
      <c r="D984" s="10"/>
      <c r="E984" s="10"/>
      <c r="F984" s="11" t="str">
        <f>IF(B984="","",TRIM(IF(ISNA(MATCH(B984,'Registru recepții'!$B$5:$B$504,0)),"PV inexistent în registru. ","")&amp;IF(C984="","Lipsește numele. ","")&amp;IF(D984="","Alege calitatea. ","")))</f>
        <v/>
      </c>
      <c r="G984" s="1" t="str">
        <f>IF(B984="","",B984&amp;"|"&amp;COUNTIF($B$5:B984,B984))</f>
        <v/>
      </c>
    </row>
    <row r="985" spans="2:7" x14ac:dyDescent="0.2">
      <c r="B985" s="9"/>
      <c r="C985" s="10"/>
      <c r="D985" s="10"/>
      <c r="E985" s="10"/>
      <c r="F985" s="11" t="str">
        <f>IF(B985="","",TRIM(IF(ISNA(MATCH(B985,'Registru recepții'!$B$5:$B$504,0)),"PV inexistent în registru. ","")&amp;IF(C985="","Lipsește numele. ","")&amp;IF(D985="","Alege calitatea. ","")))</f>
        <v/>
      </c>
      <c r="G985" s="1" t="str">
        <f>IF(B985="","",B985&amp;"|"&amp;COUNTIF($B$5:B985,B985))</f>
        <v/>
      </c>
    </row>
    <row r="986" spans="2:7" x14ac:dyDescent="0.2">
      <c r="B986" s="9"/>
      <c r="C986" s="10"/>
      <c r="D986" s="10"/>
      <c r="E986" s="10"/>
      <c r="F986" s="11" t="str">
        <f>IF(B986="","",TRIM(IF(ISNA(MATCH(B986,'Registru recepții'!$B$5:$B$504,0)),"PV inexistent în registru. ","")&amp;IF(C986="","Lipsește numele. ","")&amp;IF(D986="","Alege calitatea. ","")))</f>
        <v/>
      </c>
      <c r="G986" s="1" t="str">
        <f>IF(B986="","",B986&amp;"|"&amp;COUNTIF($B$5:B986,B986))</f>
        <v/>
      </c>
    </row>
    <row r="987" spans="2:7" x14ac:dyDescent="0.2">
      <c r="B987" s="9"/>
      <c r="C987" s="10"/>
      <c r="D987" s="10"/>
      <c r="E987" s="10"/>
      <c r="F987" s="11" t="str">
        <f>IF(B987="","",TRIM(IF(ISNA(MATCH(B987,'Registru recepții'!$B$5:$B$504,0)),"PV inexistent în registru. ","")&amp;IF(C987="","Lipsește numele. ","")&amp;IF(D987="","Alege calitatea. ","")))</f>
        <v/>
      </c>
      <c r="G987" s="1" t="str">
        <f>IF(B987="","",B987&amp;"|"&amp;COUNTIF($B$5:B987,B987))</f>
        <v/>
      </c>
    </row>
    <row r="988" spans="2:7" x14ac:dyDescent="0.2">
      <c r="B988" s="9"/>
      <c r="C988" s="10"/>
      <c r="D988" s="10"/>
      <c r="E988" s="10"/>
      <c r="F988" s="11" t="str">
        <f>IF(B988="","",TRIM(IF(ISNA(MATCH(B988,'Registru recepții'!$B$5:$B$504,0)),"PV inexistent în registru. ","")&amp;IF(C988="","Lipsește numele. ","")&amp;IF(D988="","Alege calitatea. ","")))</f>
        <v/>
      </c>
      <c r="G988" s="1" t="str">
        <f>IF(B988="","",B988&amp;"|"&amp;COUNTIF($B$5:B988,B988))</f>
        <v/>
      </c>
    </row>
    <row r="989" spans="2:7" x14ac:dyDescent="0.2">
      <c r="B989" s="9"/>
      <c r="C989" s="10"/>
      <c r="D989" s="10"/>
      <c r="E989" s="10"/>
      <c r="F989" s="11" t="str">
        <f>IF(B989="","",TRIM(IF(ISNA(MATCH(B989,'Registru recepții'!$B$5:$B$504,0)),"PV inexistent în registru. ","")&amp;IF(C989="","Lipsește numele. ","")&amp;IF(D989="","Alege calitatea. ","")))</f>
        <v/>
      </c>
      <c r="G989" s="1" t="str">
        <f>IF(B989="","",B989&amp;"|"&amp;COUNTIF($B$5:B989,B989))</f>
        <v/>
      </c>
    </row>
    <row r="990" spans="2:7" x14ac:dyDescent="0.2">
      <c r="B990" s="9"/>
      <c r="C990" s="10"/>
      <c r="D990" s="10"/>
      <c r="E990" s="10"/>
      <c r="F990" s="11" t="str">
        <f>IF(B990="","",TRIM(IF(ISNA(MATCH(B990,'Registru recepții'!$B$5:$B$504,0)),"PV inexistent în registru. ","")&amp;IF(C990="","Lipsește numele. ","")&amp;IF(D990="","Alege calitatea. ","")))</f>
        <v/>
      </c>
      <c r="G990" s="1" t="str">
        <f>IF(B990="","",B990&amp;"|"&amp;COUNTIF($B$5:B990,B990))</f>
        <v/>
      </c>
    </row>
    <row r="991" spans="2:7" x14ac:dyDescent="0.2">
      <c r="B991" s="9"/>
      <c r="C991" s="10"/>
      <c r="D991" s="10"/>
      <c r="E991" s="10"/>
      <c r="F991" s="11" t="str">
        <f>IF(B991="","",TRIM(IF(ISNA(MATCH(B991,'Registru recepții'!$B$5:$B$504,0)),"PV inexistent în registru. ","")&amp;IF(C991="","Lipsește numele. ","")&amp;IF(D991="","Alege calitatea. ","")))</f>
        <v/>
      </c>
      <c r="G991" s="1" t="str">
        <f>IF(B991="","",B991&amp;"|"&amp;COUNTIF($B$5:B991,B991))</f>
        <v/>
      </c>
    </row>
    <row r="992" spans="2:7" x14ac:dyDescent="0.2">
      <c r="B992" s="9"/>
      <c r="C992" s="10"/>
      <c r="D992" s="10"/>
      <c r="E992" s="10"/>
      <c r="F992" s="11" t="str">
        <f>IF(B992="","",TRIM(IF(ISNA(MATCH(B992,'Registru recepții'!$B$5:$B$504,0)),"PV inexistent în registru. ","")&amp;IF(C992="","Lipsește numele. ","")&amp;IF(D992="","Alege calitatea. ","")))</f>
        <v/>
      </c>
      <c r="G992" s="1" t="str">
        <f>IF(B992="","",B992&amp;"|"&amp;COUNTIF($B$5:B992,B992))</f>
        <v/>
      </c>
    </row>
    <row r="993" spans="2:7" x14ac:dyDescent="0.2">
      <c r="B993" s="9"/>
      <c r="C993" s="10"/>
      <c r="D993" s="10"/>
      <c r="E993" s="10"/>
      <c r="F993" s="11" t="str">
        <f>IF(B993="","",TRIM(IF(ISNA(MATCH(B993,'Registru recepții'!$B$5:$B$504,0)),"PV inexistent în registru. ","")&amp;IF(C993="","Lipsește numele. ","")&amp;IF(D993="","Alege calitatea. ","")))</f>
        <v/>
      </c>
      <c r="G993" s="1" t="str">
        <f>IF(B993="","",B993&amp;"|"&amp;COUNTIF($B$5:B993,B993))</f>
        <v/>
      </c>
    </row>
    <row r="994" spans="2:7" x14ac:dyDescent="0.2">
      <c r="B994" s="9"/>
      <c r="C994" s="10"/>
      <c r="D994" s="10"/>
      <c r="E994" s="10"/>
      <c r="F994" s="11" t="str">
        <f>IF(B994="","",TRIM(IF(ISNA(MATCH(B994,'Registru recepții'!$B$5:$B$504,0)),"PV inexistent în registru. ","")&amp;IF(C994="","Lipsește numele. ","")&amp;IF(D994="","Alege calitatea. ","")))</f>
        <v/>
      </c>
      <c r="G994" s="1" t="str">
        <f>IF(B994="","",B994&amp;"|"&amp;COUNTIF($B$5:B994,B994))</f>
        <v/>
      </c>
    </row>
    <row r="995" spans="2:7" x14ac:dyDescent="0.2">
      <c r="B995" s="9"/>
      <c r="C995" s="10"/>
      <c r="D995" s="10"/>
      <c r="E995" s="10"/>
      <c r="F995" s="11" t="str">
        <f>IF(B995="","",TRIM(IF(ISNA(MATCH(B995,'Registru recepții'!$B$5:$B$504,0)),"PV inexistent în registru. ","")&amp;IF(C995="","Lipsește numele. ","")&amp;IF(D995="","Alege calitatea. ","")))</f>
        <v/>
      </c>
      <c r="G995" s="1" t="str">
        <f>IF(B995="","",B995&amp;"|"&amp;COUNTIF($B$5:B995,B995))</f>
        <v/>
      </c>
    </row>
    <row r="996" spans="2:7" x14ac:dyDescent="0.2">
      <c r="B996" s="9"/>
      <c r="C996" s="10"/>
      <c r="D996" s="10"/>
      <c r="E996" s="10"/>
      <c r="F996" s="11" t="str">
        <f>IF(B996="","",TRIM(IF(ISNA(MATCH(B996,'Registru recepții'!$B$5:$B$504,0)),"PV inexistent în registru. ","")&amp;IF(C996="","Lipsește numele. ","")&amp;IF(D996="","Alege calitatea. ","")))</f>
        <v/>
      </c>
      <c r="G996" s="1" t="str">
        <f>IF(B996="","",B996&amp;"|"&amp;COUNTIF($B$5:B996,B996))</f>
        <v/>
      </c>
    </row>
    <row r="997" spans="2:7" x14ac:dyDescent="0.2">
      <c r="B997" s="9"/>
      <c r="C997" s="10"/>
      <c r="D997" s="10"/>
      <c r="E997" s="10"/>
      <c r="F997" s="11" t="str">
        <f>IF(B997="","",TRIM(IF(ISNA(MATCH(B997,'Registru recepții'!$B$5:$B$504,0)),"PV inexistent în registru. ","")&amp;IF(C997="","Lipsește numele. ","")&amp;IF(D997="","Alege calitatea. ","")))</f>
        <v/>
      </c>
      <c r="G997" s="1" t="str">
        <f>IF(B997="","",B997&amp;"|"&amp;COUNTIF($B$5:B997,B997))</f>
        <v/>
      </c>
    </row>
    <row r="998" spans="2:7" x14ac:dyDescent="0.2">
      <c r="B998" s="9"/>
      <c r="C998" s="10"/>
      <c r="D998" s="10"/>
      <c r="E998" s="10"/>
      <c r="F998" s="11" t="str">
        <f>IF(B998="","",TRIM(IF(ISNA(MATCH(B998,'Registru recepții'!$B$5:$B$504,0)),"PV inexistent în registru. ","")&amp;IF(C998="","Lipsește numele. ","")&amp;IF(D998="","Alege calitatea. ","")))</f>
        <v/>
      </c>
      <c r="G998" s="1" t="str">
        <f>IF(B998="","",B998&amp;"|"&amp;COUNTIF($B$5:B998,B998))</f>
        <v/>
      </c>
    </row>
    <row r="999" spans="2:7" x14ac:dyDescent="0.2">
      <c r="B999" s="9"/>
      <c r="C999" s="10"/>
      <c r="D999" s="10"/>
      <c r="E999" s="10"/>
      <c r="F999" s="11" t="str">
        <f>IF(B999="","",TRIM(IF(ISNA(MATCH(B999,'Registru recepții'!$B$5:$B$504,0)),"PV inexistent în registru. ","")&amp;IF(C999="","Lipsește numele. ","")&amp;IF(D999="","Alege calitatea. ","")))</f>
        <v/>
      </c>
      <c r="G999" s="1" t="str">
        <f>IF(B999="","",B999&amp;"|"&amp;COUNTIF($B$5:B999,B999))</f>
        <v/>
      </c>
    </row>
    <row r="1000" spans="2:7" x14ac:dyDescent="0.2">
      <c r="B1000" s="9"/>
      <c r="C1000" s="10"/>
      <c r="D1000" s="10"/>
      <c r="E1000" s="10"/>
      <c r="F1000" s="11" t="str">
        <f>IF(B1000="","",TRIM(IF(ISNA(MATCH(B1000,'Registru recepții'!$B$5:$B$504,0)),"PV inexistent în registru. ","")&amp;IF(C1000="","Lipsește numele. ","")&amp;IF(D1000="","Alege calitatea. ","")))</f>
        <v/>
      </c>
      <c r="G1000" s="1" t="str">
        <f>IF(B1000="","",B1000&amp;"|"&amp;COUNTIF($B$5:B1000,B1000))</f>
        <v/>
      </c>
    </row>
    <row r="1001" spans="2:7" x14ac:dyDescent="0.2">
      <c r="B1001" s="9"/>
      <c r="C1001" s="10"/>
      <c r="D1001" s="10"/>
      <c r="E1001" s="10"/>
      <c r="F1001" s="11" t="str">
        <f>IF(B1001="","",TRIM(IF(ISNA(MATCH(B1001,'Registru recepții'!$B$5:$B$504,0)),"PV inexistent în registru. ","")&amp;IF(C1001="","Lipsește numele. ","")&amp;IF(D1001="","Alege calitatea. ","")))</f>
        <v/>
      </c>
      <c r="G1001" s="1" t="str">
        <f>IF(B1001="","",B1001&amp;"|"&amp;COUNTIF($B$5:B1001,B1001))</f>
        <v/>
      </c>
    </row>
    <row r="1002" spans="2:7" x14ac:dyDescent="0.2">
      <c r="B1002" s="9"/>
      <c r="C1002" s="10"/>
      <c r="D1002" s="10"/>
      <c r="E1002" s="10"/>
      <c r="F1002" s="11" t="str">
        <f>IF(B1002="","",TRIM(IF(ISNA(MATCH(B1002,'Registru recepții'!$B$5:$B$504,0)),"PV inexistent în registru. ","")&amp;IF(C1002="","Lipsește numele. ","")&amp;IF(D1002="","Alege calitatea. ","")))</f>
        <v/>
      </c>
      <c r="G1002" s="1" t="str">
        <f>IF(B1002="","",B1002&amp;"|"&amp;COUNTIF($B$5:B1002,B1002))</f>
        <v/>
      </c>
    </row>
    <row r="1003" spans="2:7" x14ac:dyDescent="0.2">
      <c r="B1003" s="9"/>
      <c r="C1003" s="10"/>
      <c r="D1003" s="10"/>
      <c r="E1003" s="10"/>
      <c r="F1003" s="11" t="str">
        <f>IF(B1003="","",TRIM(IF(ISNA(MATCH(B1003,'Registru recepții'!$B$5:$B$504,0)),"PV inexistent în registru. ","")&amp;IF(C1003="","Lipsește numele. ","")&amp;IF(D1003="","Alege calitatea. ","")))</f>
        <v/>
      </c>
      <c r="G1003" s="1" t="str">
        <f>IF(B1003="","",B1003&amp;"|"&amp;COUNTIF($B$5:B1003,B1003))</f>
        <v/>
      </c>
    </row>
    <row r="1004" spans="2:7" x14ac:dyDescent="0.2">
      <c r="B1004" s="9"/>
      <c r="C1004" s="10"/>
      <c r="D1004" s="10"/>
      <c r="E1004" s="10"/>
      <c r="F1004" s="11" t="str">
        <f>IF(B1004="","",TRIM(IF(ISNA(MATCH(B1004,'Registru recepții'!$B$5:$B$504,0)),"PV inexistent în registru. ","")&amp;IF(C1004="","Lipsește numele. ","")&amp;IF(D1004="","Alege calitatea. ","")))</f>
        <v/>
      </c>
      <c r="G1004" s="1" t="str">
        <f>IF(B1004="","",B1004&amp;"|"&amp;COUNTIF($B$5:B1004,B1004))</f>
        <v/>
      </c>
    </row>
  </sheetData>
  <dataValidations count="1">
    <dataValidation type="list" allowBlank="1" showInputMessage="1" showErrorMessage="1" sqref="D5:D1004" xr:uid="{D830B6F7-C1E7-4A34-9A48-9F46080E8063}">
      <formula1>ListaCal</formula1>
    </dataValidation>
  </dataValidations>
  <pageMargins left="0.7" right="0.7" top="0.75" bottom="0.75" header="0.3" footer="0.3"/>
  <ignoredErrors>
    <ignoredError sqref="B5:B2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70B6-4A9E-4C63-9723-19558EAC0CC3}">
  <dimension ref="B1:H11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0.7109375" style="1" customWidth="1"/>
    <col min="3" max="3" width="12.7109375" style="1" customWidth="1"/>
    <col min="4" max="4" width="3.7109375" style="1" customWidth="1"/>
    <col min="5" max="5" width="26.7109375" style="1" customWidth="1"/>
    <col min="6" max="6" width="14.7109375" style="1" customWidth="1"/>
    <col min="7" max="7" width="22.7109375" style="1" customWidth="1"/>
    <col min="8" max="8" width="32.7109375" style="1" customWidth="1"/>
    <col min="9" max="16384" width="11.42578125" style="1"/>
  </cols>
  <sheetData>
    <row r="1" spans="2:8" ht="21" x14ac:dyDescent="0.35">
      <c r="B1" s="2" t="s">
        <v>0</v>
      </c>
    </row>
    <row r="2" spans="2:8" x14ac:dyDescent="0.2">
      <c r="B2" s="3" t="s">
        <v>1</v>
      </c>
    </row>
    <row r="3" spans="2:8" x14ac:dyDescent="0.2">
      <c r="E3" s="7" t="s">
        <v>3</v>
      </c>
      <c r="F3" s="7" t="s">
        <v>7</v>
      </c>
      <c r="G3" s="7" t="s">
        <v>11</v>
      </c>
      <c r="H3" s="7" t="s">
        <v>15</v>
      </c>
    </row>
    <row r="4" spans="2:8" x14ac:dyDescent="0.2">
      <c r="B4" s="5" t="s">
        <v>2</v>
      </c>
      <c r="C4" s="4">
        <f ca="1">TODAY()</f>
        <v>46310</v>
      </c>
      <c r="E4" s="8" t="s">
        <v>4</v>
      </c>
      <c r="F4" s="8" t="s">
        <v>8</v>
      </c>
      <c r="G4" s="8" t="s">
        <v>12</v>
      </c>
      <c r="H4" s="8" t="s">
        <v>16</v>
      </c>
    </row>
    <row r="5" spans="2:8" x14ac:dyDescent="0.2">
      <c r="E5" s="8" t="s">
        <v>5</v>
      </c>
      <c r="F5" s="8" t="s">
        <v>9</v>
      </c>
      <c r="G5" s="8" t="s">
        <v>13</v>
      </c>
      <c r="H5" s="8" t="s">
        <v>17</v>
      </c>
    </row>
    <row r="6" spans="2:8" x14ac:dyDescent="0.2">
      <c r="E6" s="8" t="s">
        <v>6</v>
      </c>
      <c r="F6" s="8" t="s">
        <v>10</v>
      </c>
      <c r="G6" s="8" t="s">
        <v>14</v>
      </c>
      <c r="H6" s="8" t="s">
        <v>18</v>
      </c>
    </row>
    <row r="7" spans="2:8" x14ac:dyDescent="0.2">
      <c r="H7" s="8" t="s">
        <v>19</v>
      </c>
    </row>
    <row r="9" spans="2:8" x14ac:dyDescent="0.2">
      <c r="B9" s="45" t="s">
        <v>137</v>
      </c>
    </row>
    <row r="10" spans="2:8" x14ac:dyDescent="0.2">
      <c r="B10" s="46" t="s">
        <v>138</v>
      </c>
    </row>
    <row r="11" spans="2:8" x14ac:dyDescent="0.2">
      <c r="B11" s="47" t="s">
        <v>139</v>
      </c>
    </row>
  </sheetData>
  <hyperlinks>
    <hyperlink ref="B11" r:id="rId1" tooltip="Instrucțiuni și alte modele gratuite" xr:uid="{E4EED23A-9D71-403E-8512-A4B7AF02C5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Proces-verbal</vt:lpstr>
      <vt:lpstr>Registru recepții</vt:lpstr>
      <vt:lpstr>Constatări</vt:lpstr>
      <vt:lpstr>Comisia</vt:lpstr>
      <vt:lpstr>Setări</vt:lpstr>
      <vt:lpstr>'Proces-verbal'!Área_de_impresión</vt:lpstr>
      <vt:lpstr>Azi</vt:lpstr>
      <vt:lpstr>ListaCal</vt:lpstr>
      <vt:lpstr>ListaDec</vt:lpstr>
      <vt:lpstr>ListaGrav</vt:lpstr>
      <vt:lpstr>ListaTip</vt:lpstr>
      <vt:lpstr>NrPV</vt:lpstr>
      <vt:lpstr>RP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proces-verbal de recepție a lucrărilor Excel</dc:title>
  <dc:subject>Model Excel gratuit în limba română</dc:subject>
  <dc:creator>Ray Moreno · modelexcel.ro</dc:creator>
  <cp:keywords>modelexcel.ro, model Excel, Model proces-verbal de recepție a lucrărilor Excel</cp:keywords>
  <dc:description>© 2026 Ray Moreno – modelexcel.ro. Model gratuit: îl poți folosi și adapta în activitatea ta. Nu este permisă revânzarea lui sau publicarea pe alte site-uri. https://modelexcel.ro/model-proces-verbal-receptie-lucrari-excel/</dc:description>
  <cp:lastModifiedBy>Ray Moreno · modelexcel.ro</cp:lastModifiedBy>
  <dcterms:created xsi:type="dcterms:W3CDTF">2026-10-14T22:02:58Z</dcterms:created>
  <dcterms:modified xsi:type="dcterms:W3CDTF">2026-10-14T22:06:32Z</dcterms:modified>
  <cp:category>Model Excel</cp:category>
</cp:coreProperties>
</file>