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36C3CCD-F7E4-4DBD-863E-89E488EA277F}" xr6:coauthVersionLast="47" xr6:coauthVersionMax="47" xr10:uidLastSave="{00000000-0000-0000-0000-000000000000}"/>
  <bookViews>
    <workbookView xWindow="-28920" yWindow="-120" windowWidth="29040" windowHeight="15720" xr2:uid="{E1E0603A-388D-4935-A3BD-CA830F44E853}"/>
  </bookViews>
  <sheets>
    <sheet name="Registru de casă" sheetId="1" r:id="rId1"/>
    <sheet name="Închidere zilnică" sheetId="2" r:id="rId2"/>
    <sheet name="Liste" sheetId="3" r:id="rId3"/>
    <sheet name="Despre model" sheetId="4" r:id="rId4"/>
  </sheets>
  <definedNames>
    <definedName name="_xlnm.Print_Area" localSheetId="1">'Închidere zilnică'!$A$1:$F$52</definedName>
    <definedName name="Plafon">'Registru de casă'!$F$2</definedName>
    <definedName name="SoldInitial">'Registru de casă'!$C$3</definedName>
    <definedName name="TipDoc">Liste!$B$3:$B$13</definedName>
    <definedName name="_xlnm.Print_Titles" localSheetId="0">'Registru de casă'!$5:$5</definedName>
    <definedName name="Unitatea">'Registru de casă'!$C$2</definedName>
    <definedName name="ZiuaRap">'Închidere zilnică'!$C$3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2" l="1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E6" i="2"/>
  <c r="B1" i="2"/>
  <c r="B12" i="1"/>
  <c r="B11" i="1"/>
  <c r="B10" i="1"/>
  <c r="B9" i="1"/>
  <c r="B8" i="1"/>
  <c r="B7" i="1"/>
  <c r="B6" i="1"/>
  <c r="F3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D29" i="2" l="1"/>
  <c r="B26" i="2"/>
  <c r="B25" i="2"/>
  <c r="F26" i="2"/>
  <c r="C26" i="2"/>
  <c r="E26" i="2"/>
  <c r="D26" i="2"/>
  <c r="C24" i="2"/>
  <c r="F24" i="2"/>
  <c r="E24" i="2"/>
  <c r="D24" i="2"/>
  <c r="E23" i="2"/>
  <c r="C23" i="2"/>
  <c r="D23" i="2"/>
  <c r="F23" i="2"/>
  <c r="C22" i="2"/>
  <c r="D22" i="2"/>
  <c r="E22" i="2"/>
  <c r="F22" i="2"/>
  <c r="E21" i="2"/>
  <c r="D21" i="2"/>
  <c r="C21" i="2"/>
  <c r="F21" i="2"/>
  <c r="D20" i="2"/>
  <c r="F20" i="2"/>
  <c r="C20" i="2"/>
  <c r="E20" i="2"/>
  <c r="F19" i="2"/>
  <c r="C19" i="2"/>
  <c r="E19" i="2"/>
  <c r="D19" i="2"/>
  <c r="E18" i="2"/>
  <c r="D18" i="2"/>
  <c r="F18" i="2"/>
  <c r="C18" i="2"/>
  <c r="C17" i="2"/>
  <c r="F17" i="2"/>
  <c r="E17" i="2"/>
  <c r="D17" i="2"/>
  <c r="F16" i="2"/>
  <c r="E16" i="2"/>
  <c r="D16" i="2"/>
  <c r="C16" i="2"/>
  <c r="E15" i="2"/>
  <c r="D15" i="2"/>
  <c r="C15" i="2"/>
  <c r="F15" i="2"/>
  <c r="E14" i="2"/>
  <c r="D14" i="2"/>
  <c r="F14" i="2"/>
  <c r="C14" i="2"/>
  <c r="D13" i="2"/>
  <c r="C13" i="2"/>
  <c r="F13" i="2"/>
  <c r="E13" i="2"/>
  <c r="D12" i="2"/>
  <c r="C12" i="2"/>
  <c r="E12" i="2"/>
  <c r="F12" i="2"/>
  <c r="C11" i="2"/>
  <c r="E11" i="2"/>
  <c r="F11" i="2"/>
  <c r="D11" i="2"/>
  <c r="E10" i="2"/>
  <c r="C10" i="2"/>
  <c r="F10" i="2"/>
  <c r="D10" i="2"/>
  <c r="F9" i="2"/>
  <c r="E9" i="2"/>
  <c r="D9" i="2"/>
  <c r="C9" i="2"/>
  <c r="C8" i="2"/>
  <c r="D8" i="2"/>
  <c r="E8" i="2"/>
  <c r="F8" i="2"/>
  <c r="C7" i="2"/>
  <c r="F7" i="2"/>
  <c r="E7" i="2"/>
  <c r="D7" i="2"/>
  <c r="C25" i="2" l="1"/>
  <c r="F25" i="2"/>
  <c r="D25" i="2"/>
  <c r="E25" i="2"/>
  <c r="E27" i="2" s="1"/>
  <c r="F27" i="2"/>
  <c r="E28" i="2" s="1"/>
  <c r="D46" i="2" s="1"/>
  <c r="D47" i="2" s="1"/>
  <c r="E47" i="2" s="1"/>
</calcChain>
</file>

<file path=xl/sharedStrings.xml><?xml version="1.0" encoding="utf-8"?>
<sst xmlns="http://schemas.openxmlformats.org/spreadsheetml/2006/main" count="75" uniqueCount="63">
  <si>
    <t>Tipuri de documente</t>
  </si>
  <si>
    <t>Chitanță</t>
  </si>
  <si>
    <t>Bon fiscal</t>
  </si>
  <si>
    <t>Raport Z</t>
  </si>
  <si>
    <t>Dispoziție de încasare</t>
  </si>
  <si>
    <t>Dispoziție de plată</t>
  </si>
  <si>
    <t>Factură</t>
  </si>
  <si>
    <t>Stat de plată</t>
  </si>
  <si>
    <t>Decont</t>
  </si>
  <si>
    <t>Depunere la bancă</t>
  </si>
  <si>
    <t>Ridicare de la bancă</t>
  </si>
  <si>
    <t>Altele</t>
  </si>
  <si>
    <t>Lista se poate completa cu alte tipuri de documente (adaugă rânduri sub ultimul element și extinde numele „TipDoc”).</t>
  </si>
  <si>
    <t>Registru de casă</t>
  </si>
  <si>
    <t>Unitatea:</t>
  </si>
  <si>
    <t>Exemplu Comerț SRL</t>
  </si>
  <si>
    <t>Sold inițial:</t>
  </si>
  <si>
    <t>Plafon casă (lei):</t>
  </si>
  <si>
    <t>Sold curent:</t>
  </si>
  <si>
    <t>Trece fiecare încasare și plată în ordinea în care se fac. Soldul se calculează automat după fiecare rând.</t>
  </si>
  <si>
    <t>Roșu = sold negativ (imposibil, verifică). Portocaliu = sold peste plafonul de casă.</t>
  </si>
  <si>
    <t>Data</t>
  </si>
  <si>
    <t>Nr. document</t>
  </si>
  <si>
    <t>Tip document</t>
  </si>
  <si>
    <t>Explicații</t>
  </si>
  <si>
    <t>Încasări</t>
  </si>
  <si>
    <t>Plăți</t>
  </si>
  <si>
    <t>Sold</t>
  </si>
  <si>
    <t>Z-0412</t>
  </si>
  <si>
    <t>Vânzări cu numerar ziua 12.10</t>
  </si>
  <si>
    <t>45</t>
  </si>
  <si>
    <t>Avans decontare deplasare Popescu A.</t>
  </si>
  <si>
    <t>F-2231</t>
  </si>
  <si>
    <t>Achiziție consumabile birou</t>
  </si>
  <si>
    <t>DB-18</t>
  </si>
  <si>
    <t>Depunere numerar în cont</t>
  </si>
  <si>
    <t>Z-0413</t>
  </si>
  <si>
    <t>Vânzări cu numerar ziua 13.10</t>
  </si>
  <si>
    <t>112</t>
  </si>
  <si>
    <t>Încasare factură EXC-0003 de la client</t>
  </si>
  <si>
    <t>46</t>
  </si>
  <si>
    <t>Plată curier</t>
  </si>
  <si>
    <t>REGISTRU DE CASĂ</t>
  </si>
  <si>
    <t>Ziua:</t>
  </si>
  <si>
    <t>← scrie data zilei pentru care faci închiderea</t>
  </si>
  <si>
    <t>Nr. crt.</t>
  </si>
  <si>
    <t>Sold din ziua precedentă</t>
  </si>
  <si>
    <t>Total ziua</t>
  </si>
  <si>
    <t>Sold final (scriptic)</t>
  </si>
  <si>
    <t>Numărarea numerarului (monetar)</t>
  </si>
  <si>
    <t>Valoare</t>
  </si>
  <si>
    <t>Bucăți</t>
  </si>
  <si>
    <t>Total</t>
  </si>
  <si>
    <t>Total numerar numărat</t>
  </si>
  <si>
    <t>Sold scriptic (din registru)</t>
  </si>
  <si>
    <t>Diferență</t>
  </si>
  <si>
    <t>Casier,</t>
  </si>
  <si>
    <t>Compartiment financiar-contabil,</t>
  </si>
  <si>
    <t>____________________</t>
  </si>
  <si>
    <t>Model registru de casă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</si>
  <si>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</si>
  <si>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</si>
  <si>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modelexcel.ro/model-registru-casa-excel/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</si>
</sst>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17734A"/>
      <name val="Calibri"/>
      <family val="2"/>
    </font>
    <font>
      <i/>
      <sz val="10"/>
      <color rgb="FF5D6B64"/>
      <name val="Calibri"/>
      <family val="2"/>
    </font>
    <font>
      <b/>
      <sz val="18"/>
      <color rgb="FF17734A"/>
      <name val="Calibri"/>
      <family val="2"/>
    </font>
    <font>
      <b/>
      <sz val="10"/>
      <color rgb="FFFFFFFF"/>
      <name val="Calibri"/>
      <family val="2"/>
    </font>
    <font>
      <b/>
      <sz val="16"/>
      <color rgb="FF17734A"/>
      <name val="Calibri"/>
      <family val="2"/>
    </font>
    <font>
      <b/>
      <sz val="12"/>
      <color theme="1"/>
      <name val="Calibri"/>
      <family val="2"/>
    </font>
    <font>
      <sz val="10"/>
      <color rgb="FFB4322A"/>
      <name val="Calibri"/>
      <family val="2"/>
    </font>
    <font>
      <b/>
      <sz val="12"/>
      <color rgb="FF17734A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4" fontId="2" fillId="2" borderId="0" xfId="0" applyNumberFormat="1" applyFont="1" applyFill="1" applyAlignment="1">
      <alignment horizontal="left"/>
    </xf>
    <xf numFmtId="4" fontId="2" fillId="0" borderId="0" xfId="0" applyNumberFormat="1" applyFont="1" applyAlignment="1">
      <alignment horizontal="left"/>
    </xf>
    <xf numFmtId="0" fontId="6" fillId="3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4" fontId="1" fillId="4" borderId="1" xfId="0" applyNumberFormat="1" applyFont="1" applyFill="1" applyBorder="1"/>
    <xf numFmtId="4" fontId="1" fillId="0" borderId="1" xfId="0" applyNumberFormat="1" applyFont="1" applyBorder="1"/>
    <xf numFmtId="4" fontId="2" fillId="0" borderId="1" xfId="0" applyNumberFormat="1" applyFont="1" applyBorder="1"/>
    <xf numFmtId="0" fontId="7" fillId="0" borderId="0" xfId="0" applyFont="1"/>
    <xf numFmtId="14" fontId="8" fillId="2" borderId="0" xfId="0" applyNumberFormat="1" applyFont="1" applyFill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4" fontId="1" fillId="2" borderId="1" xfId="0" applyNumberFormat="1" applyFont="1" applyFill="1" applyBorder="1"/>
    <xf numFmtId="0" fontId="1" fillId="0" borderId="1" xfId="0" applyFont="1" applyBorder="1"/>
    <xf numFmtId="4" fontId="2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11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color rgb="FFFFFFFF"/>
      </font>
      <fill>
        <patternFill>
          <bgColor rgb="FF17734A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F29B3D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registru-cas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A1C9D-3925-47C2-8C98-EF79B3DD2C3D}">
  <sheetPr>
    <pageSetUpPr fitToPage="1"/>
  </sheetPr>
  <dimension ref="B1:ZZ100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12.7109375" style="1" customWidth="1"/>
    <col min="4" max="4" width="20.7109375" style="1" customWidth="1"/>
    <col min="5" max="5" width="40.7109375" style="1" customWidth="1"/>
    <col min="6" max="8" width="13.7109375" style="1" customWidth="1"/>
    <col min="9" max="10" width="11.42578125" style="1"/>
    <col min="11" max="11" width="0" style="1" hidden="1" customWidth="1"/>
    <col min="12" max="16384" width="11.42578125" style="1"/>
  </cols>
  <sheetData>
    <row r="1" spans="2:11" ht="23.25" x14ac:dyDescent="0.35">
      <c r="B1" s="5" t="s">
        <v>13</v>
      </c>
    </row>
    <row r="2" spans="2:11" x14ac:dyDescent="0.2">
      <c r="B2" s="6" t="s">
        <v>14</v>
      </c>
      <c r="C2" s="7" t="s">
        <v>15</v>
      </c>
      <c r="E2" s="6" t="s">
        <v>17</v>
      </c>
      <c r="F2" s="8">
        <v>50000</v>
      </c>
      <c r="H2" s="4" t="s">
        <v>19</v>
      </c>
    </row>
    <row r="3" spans="2:11" x14ac:dyDescent="0.2">
      <c r="B3" s="6" t="s">
        <v>16</v>
      </c>
      <c r="C3" s="8">
        <v>1250</v>
      </c>
      <c r="E3" s="6" t="s">
        <v>18</v>
      </c>
      <c r="F3" s="9">
        <f>SoldInitial+SUM(F6:F305)-SUM(G6:G305)</f>
        <v>4904.7999999999993</v>
      </c>
      <c r="H3" s="4" t="s">
        <v>20</v>
      </c>
    </row>
    <row r="5" spans="2:11" x14ac:dyDescent="0.2"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</row>
    <row r="6" spans="2:11" x14ac:dyDescent="0.2">
      <c r="B6" s="11">
        <f>DATE(2026,10,12)</f>
        <v>46307</v>
      </c>
      <c r="C6" s="12" t="s">
        <v>28</v>
      </c>
      <c r="D6" s="13" t="s">
        <v>3</v>
      </c>
      <c r="E6" s="14" t="s">
        <v>29</v>
      </c>
      <c r="F6" s="15">
        <v>3480</v>
      </c>
      <c r="G6" s="15"/>
      <c r="H6" s="17">
        <f>IF(AND(F6="",G6=""),"",SoldInitial+SUM(F$6:F6)-SUM(G$6:G6))</f>
        <v>4730</v>
      </c>
      <c r="K6" s="1" t="str">
        <f>IF(B6="","",B6&amp;"|"&amp;COUNTIF(B$6:B6,B6))</f>
        <v>46307|1</v>
      </c>
    </row>
    <row r="7" spans="2:11" x14ac:dyDescent="0.2">
      <c r="B7" s="11">
        <f>DATE(2026,10,12)</f>
        <v>46307</v>
      </c>
      <c r="C7" s="12" t="s">
        <v>30</v>
      </c>
      <c r="D7" s="13" t="s">
        <v>5</v>
      </c>
      <c r="E7" s="14" t="s">
        <v>31</v>
      </c>
      <c r="F7" s="15"/>
      <c r="G7" s="15">
        <v>600</v>
      </c>
      <c r="H7" s="17">
        <f>IF(AND(F7="",G7=""),"",SoldInitial+SUM(F$6:F7)-SUM(G$6:G7))</f>
        <v>4130</v>
      </c>
      <c r="K7" s="1" t="str">
        <f>IF(B7="","",B7&amp;"|"&amp;COUNTIF(B$6:B7,B7))</f>
        <v>46307|2</v>
      </c>
    </row>
    <row r="8" spans="2:11" x14ac:dyDescent="0.2">
      <c r="B8" s="11">
        <f>DATE(2026,10,12)</f>
        <v>46307</v>
      </c>
      <c r="C8" s="12" t="s">
        <v>32</v>
      </c>
      <c r="D8" s="13" t="s">
        <v>6</v>
      </c>
      <c r="E8" s="14" t="s">
        <v>33</v>
      </c>
      <c r="F8" s="15"/>
      <c r="G8" s="15">
        <v>245.5</v>
      </c>
      <c r="H8" s="17">
        <f>IF(AND(F8="",G8=""),"",SoldInitial+SUM(F$6:F8)-SUM(G$6:G8))</f>
        <v>3884.5</v>
      </c>
      <c r="K8" s="1" t="str">
        <f>IF(B8="","",B8&amp;"|"&amp;COUNTIF(B$6:B8,B8))</f>
        <v>46307|3</v>
      </c>
    </row>
    <row r="9" spans="2:11" x14ac:dyDescent="0.2">
      <c r="B9" s="11">
        <f>DATE(2026,10,12)</f>
        <v>46307</v>
      </c>
      <c r="C9" s="12" t="s">
        <v>34</v>
      </c>
      <c r="D9" s="13" t="s">
        <v>9</v>
      </c>
      <c r="E9" s="14" t="s">
        <v>35</v>
      </c>
      <c r="F9" s="15"/>
      <c r="G9" s="15">
        <v>3000</v>
      </c>
      <c r="H9" s="17">
        <f>IF(AND(F9="",G9=""),"",SoldInitial+SUM(F$6:F9)-SUM(G$6:G9))</f>
        <v>884.5</v>
      </c>
      <c r="K9" s="1" t="str">
        <f>IF(B9="","",B9&amp;"|"&amp;COUNTIF(B$6:B9,B9))</f>
        <v>46307|4</v>
      </c>
    </row>
    <row r="10" spans="2:11" x14ac:dyDescent="0.2">
      <c r="B10" s="11">
        <f>DATE(2026,10,13)</f>
        <v>46308</v>
      </c>
      <c r="C10" s="12" t="s">
        <v>36</v>
      </c>
      <c r="D10" s="13" t="s">
        <v>3</v>
      </c>
      <c r="E10" s="14" t="s">
        <v>37</v>
      </c>
      <c r="F10" s="15">
        <v>2915.3</v>
      </c>
      <c r="G10" s="15"/>
      <c r="H10" s="17">
        <f>IF(AND(F10="",G10=""),"",SoldInitial+SUM(F$6:F10)-SUM(G$6:G10))</f>
        <v>3799.8</v>
      </c>
      <c r="K10" s="1" t="str">
        <f>IF(B10="","",B10&amp;"|"&amp;COUNTIF(B$6:B10,B10))</f>
        <v>46308|1</v>
      </c>
    </row>
    <row r="11" spans="2:11" x14ac:dyDescent="0.2">
      <c r="B11" s="11">
        <f>DATE(2026,10,13)</f>
        <v>46308</v>
      </c>
      <c r="C11" s="12" t="s">
        <v>38</v>
      </c>
      <c r="D11" s="13" t="s">
        <v>1</v>
      </c>
      <c r="E11" s="14" t="s">
        <v>39</v>
      </c>
      <c r="F11" s="15">
        <v>1190</v>
      </c>
      <c r="G11" s="15"/>
      <c r="H11" s="17">
        <f>IF(AND(F11="",G11=""),"",SoldInitial+SUM(F$6:F11)-SUM(G$6:G11))</f>
        <v>4989.7999999999993</v>
      </c>
      <c r="K11" s="1" t="str">
        <f>IF(B11="","",B11&amp;"|"&amp;COUNTIF(B$6:B11,B11))</f>
        <v>46308|2</v>
      </c>
    </row>
    <row r="12" spans="2:11" x14ac:dyDescent="0.2">
      <c r="B12" s="11">
        <f>DATE(2026,10,13)</f>
        <v>46308</v>
      </c>
      <c r="C12" s="12" t="s">
        <v>40</v>
      </c>
      <c r="D12" s="13" t="s">
        <v>5</v>
      </c>
      <c r="E12" s="14" t="s">
        <v>41</v>
      </c>
      <c r="F12" s="15"/>
      <c r="G12" s="15">
        <v>85</v>
      </c>
      <c r="H12" s="17">
        <f>IF(AND(F12="",G12=""),"",SoldInitial+SUM(F$6:F12)-SUM(G$6:G12))</f>
        <v>4904.7999999999993</v>
      </c>
      <c r="K12" s="1" t="str">
        <f>IF(B12="","",B12&amp;"|"&amp;COUNTIF(B$6:B12,B12))</f>
        <v>46308|3</v>
      </c>
    </row>
    <row r="13" spans="2:11" x14ac:dyDescent="0.2">
      <c r="B13" s="11"/>
      <c r="C13" s="13"/>
      <c r="D13" s="13"/>
      <c r="E13" s="14"/>
      <c r="F13" s="15"/>
      <c r="G13" s="15"/>
      <c r="H13" s="17" t="str">
        <f>IF(AND(F13="",G13=""),"",SoldInitial+SUM(F$6:F13)-SUM(G$6:G13))</f>
        <v/>
      </c>
      <c r="K13" s="1" t="str">
        <f>IF(B13="","",B13&amp;"|"&amp;COUNTIF(B$6:B13,B13))</f>
        <v/>
      </c>
    </row>
    <row r="14" spans="2:11" x14ac:dyDescent="0.2">
      <c r="B14" s="11"/>
      <c r="C14" s="13"/>
      <c r="D14" s="13"/>
      <c r="E14" s="14"/>
      <c r="F14" s="15"/>
      <c r="G14" s="15"/>
      <c r="H14" s="17" t="str">
        <f>IF(AND(F14="",G14=""),"",SoldInitial+SUM(F$6:F14)-SUM(G$6:G14))</f>
        <v/>
      </c>
      <c r="K14" s="1" t="str">
        <f>IF(B14="","",B14&amp;"|"&amp;COUNTIF(B$6:B14,B14))</f>
        <v/>
      </c>
    </row>
    <row r="15" spans="2:11" x14ac:dyDescent="0.2">
      <c r="B15" s="11"/>
      <c r="C15" s="13"/>
      <c r="D15" s="13"/>
      <c r="E15" s="14"/>
      <c r="F15" s="15"/>
      <c r="G15" s="15"/>
      <c r="H15" s="17" t="str">
        <f>IF(AND(F15="",G15=""),"",SoldInitial+SUM(F$6:F15)-SUM(G$6:G15))</f>
        <v/>
      </c>
      <c r="K15" s="1" t="str">
        <f>IF(B15="","",B15&amp;"|"&amp;COUNTIF(B$6:B15,B15))</f>
        <v/>
      </c>
    </row>
    <row r="16" spans="2:11" x14ac:dyDescent="0.2">
      <c r="B16" s="11"/>
      <c r="C16" s="13"/>
      <c r="D16" s="13"/>
      <c r="E16" s="14"/>
      <c r="F16" s="15"/>
      <c r="G16" s="15"/>
      <c r="H16" s="17" t="str">
        <f>IF(AND(F16="",G16=""),"",SoldInitial+SUM(F$6:F16)-SUM(G$6:G16))</f>
        <v/>
      </c>
      <c r="K16" s="1" t="str">
        <f>IF(B16="","",B16&amp;"|"&amp;COUNTIF(B$6:B16,B16))</f>
        <v/>
      </c>
    </row>
    <row r="17" spans="2:11" x14ac:dyDescent="0.2">
      <c r="B17" s="11"/>
      <c r="C17" s="13"/>
      <c r="D17" s="13"/>
      <c r="E17" s="14"/>
      <c r="F17" s="15"/>
      <c r="G17" s="15"/>
      <c r="H17" s="17" t="str">
        <f>IF(AND(F17="",G17=""),"",SoldInitial+SUM(F$6:F17)-SUM(G$6:G17))</f>
        <v/>
      </c>
      <c r="K17" s="1" t="str">
        <f>IF(B17="","",B17&amp;"|"&amp;COUNTIF(B$6:B17,B17))</f>
        <v/>
      </c>
    </row>
    <row r="18" spans="2:11" x14ac:dyDescent="0.2">
      <c r="B18" s="11"/>
      <c r="C18" s="13"/>
      <c r="D18" s="13"/>
      <c r="E18" s="14"/>
      <c r="F18" s="15"/>
      <c r="G18" s="15"/>
      <c r="H18" s="17" t="str">
        <f>IF(AND(F18="",G18=""),"",SoldInitial+SUM(F$6:F18)-SUM(G$6:G18))</f>
        <v/>
      </c>
      <c r="K18" s="1" t="str">
        <f>IF(B18="","",B18&amp;"|"&amp;COUNTIF(B$6:B18,B18))</f>
        <v/>
      </c>
    </row>
    <row r="19" spans="2:11" x14ac:dyDescent="0.2">
      <c r="B19" s="11"/>
      <c r="C19" s="13"/>
      <c r="D19" s="13"/>
      <c r="E19" s="14"/>
      <c r="F19" s="15"/>
      <c r="G19" s="15"/>
      <c r="H19" s="17" t="str">
        <f>IF(AND(F19="",G19=""),"",SoldInitial+SUM(F$6:F19)-SUM(G$6:G19))</f>
        <v/>
      </c>
      <c r="K19" s="1" t="str">
        <f>IF(B19="","",B19&amp;"|"&amp;COUNTIF(B$6:B19,B19))</f>
        <v/>
      </c>
    </row>
    <row r="20" spans="2:11" x14ac:dyDescent="0.2">
      <c r="B20" s="11"/>
      <c r="C20" s="13"/>
      <c r="D20" s="13"/>
      <c r="E20" s="14"/>
      <c r="F20" s="15"/>
      <c r="G20" s="15"/>
      <c r="H20" s="17" t="str">
        <f>IF(AND(F20="",G20=""),"",SoldInitial+SUM(F$6:F20)-SUM(G$6:G20))</f>
        <v/>
      </c>
      <c r="K20" s="1" t="str">
        <f>IF(B20="","",B20&amp;"|"&amp;COUNTIF(B$6:B20,B20))</f>
        <v/>
      </c>
    </row>
    <row r="21" spans="2:11" x14ac:dyDescent="0.2">
      <c r="B21" s="11"/>
      <c r="C21" s="13"/>
      <c r="D21" s="13"/>
      <c r="E21" s="14"/>
      <c r="F21" s="15"/>
      <c r="G21" s="15"/>
      <c r="H21" s="17" t="str">
        <f>IF(AND(F21="",G21=""),"",SoldInitial+SUM(F$6:F21)-SUM(G$6:G21))</f>
        <v/>
      </c>
      <c r="K21" s="1" t="str">
        <f>IF(B21="","",B21&amp;"|"&amp;COUNTIF(B$6:B21,B21))</f>
        <v/>
      </c>
    </row>
    <row r="22" spans="2:11" x14ac:dyDescent="0.2">
      <c r="B22" s="11"/>
      <c r="C22" s="13"/>
      <c r="D22" s="13"/>
      <c r="E22" s="14"/>
      <c r="F22" s="15"/>
      <c r="G22" s="15"/>
      <c r="H22" s="17" t="str">
        <f>IF(AND(F22="",G22=""),"",SoldInitial+SUM(F$6:F22)-SUM(G$6:G22))</f>
        <v/>
      </c>
      <c r="K22" s="1" t="str">
        <f>IF(B22="","",B22&amp;"|"&amp;COUNTIF(B$6:B22,B22))</f>
        <v/>
      </c>
    </row>
    <row r="23" spans="2:11" x14ac:dyDescent="0.2">
      <c r="B23" s="11"/>
      <c r="C23" s="13"/>
      <c r="D23" s="13"/>
      <c r="E23" s="14"/>
      <c r="F23" s="15"/>
      <c r="G23" s="15"/>
      <c r="H23" s="17" t="str">
        <f>IF(AND(F23="",G23=""),"",SoldInitial+SUM(F$6:F23)-SUM(G$6:G23))</f>
        <v/>
      </c>
      <c r="K23" s="1" t="str">
        <f>IF(B23="","",B23&amp;"|"&amp;COUNTIF(B$6:B23,B23))</f>
        <v/>
      </c>
    </row>
    <row r="24" spans="2:11" x14ac:dyDescent="0.2">
      <c r="B24" s="11"/>
      <c r="C24" s="13"/>
      <c r="D24" s="13"/>
      <c r="E24" s="14"/>
      <c r="F24" s="15"/>
      <c r="G24" s="15"/>
      <c r="H24" s="17" t="str">
        <f>IF(AND(F24="",G24=""),"",SoldInitial+SUM(F$6:F24)-SUM(G$6:G24))</f>
        <v/>
      </c>
      <c r="K24" s="1" t="str">
        <f>IF(B24="","",B24&amp;"|"&amp;COUNTIF(B$6:B24,B24))</f>
        <v/>
      </c>
    </row>
    <row r="25" spans="2:11" x14ac:dyDescent="0.2">
      <c r="B25" s="11"/>
      <c r="C25" s="13"/>
      <c r="D25" s="13"/>
      <c r="E25" s="14"/>
      <c r="F25" s="15"/>
      <c r="G25" s="15"/>
      <c r="H25" s="17" t="str">
        <f>IF(AND(F25="",G25=""),"",SoldInitial+SUM(F$6:F25)-SUM(G$6:G25))</f>
        <v/>
      </c>
      <c r="K25" s="1" t="str">
        <f>IF(B25="","",B25&amp;"|"&amp;COUNTIF(B$6:B25,B25))</f>
        <v/>
      </c>
    </row>
    <row r="26" spans="2:11" x14ac:dyDescent="0.2">
      <c r="B26" s="11"/>
      <c r="C26" s="13"/>
      <c r="D26" s="13"/>
      <c r="E26" s="14"/>
      <c r="F26" s="15"/>
      <c r="G26" s="15"/>
      <c r="H26" s="17" t="str">
        <f>IF(AND(F26="",G26=""),"",SoldInitial+SUM(F$6:F26)-SUM(G$6:G26))</f>
        <v/>
      </c>
      <c r="K26" s="1" t="str">
        <f>IF(B26="","",B26&amp;"|"&amp;COUNTIF(B$6:B26,B26))</f>
        <v/>
      </c>
    </row>
    <row r="27" spans="2:11" x14ac:dyDescent="0.2">
      <c r="B27" s="11"/>
      <c r="C27" s="13"/>
      <c r="D27" s="13"/>
      <c r="E27" s="14"/>
      <c r="F27" s="15"/>
      <c r="G27" s="15"/>
      <c r="H27" s="17" t="str">
        <f>IF(AND(F27="",G27=""),"",SoldInitial+SUM(F$6:F27)-SUM(G$6:G27))</f>
        <v/>
      </c>
      <c r="K27" s="1" t="str">
        <f>IF(B27="","",B27&amp;"|"&amp;COUNTIF(B$6:B27,B27))</f>
        <v/>
      </c>
    </row>
    <row r="28" spans="2:11" x14ac:dyDescent="0.2">
      <c r="B28" s="11"/>
      <c r="C28" s="13"/>
      <c r="D28" s="13"/>
      <c r="E28" s="14"/>
      <c r="F28" s="15"/>
      <c r="G28" s="15"/>
      <c r="H28" s="17" t="str">
        <f>IF(AND(F28="",G28=""),"",SoldInitial+SUM(F$6:F28)-SUM(G$6:G28))</f>
        <v/>
      </c>
      <c r="K28" s="1" t="str">
        <f>IF(B28="","",B28&amp;"|"&amp;COUNTIF(B$6:B28,B28))</f>
        <v/>
      </c>
    </row>
    <row r="29" spans="2:11" x14ac:dyDescent="0.2">
      <c r="B29" s="11"/>
      <c r="C29" s="13"/>
      <c r="D29" s="13"/>
      <c r="E29" s="14"/>
      <c r="F29" s="15"/>
      <c r="G29" s="15"/>
      <c r="H29" s="17" t="str">
        <f>IF(AND(F29="",G29=""),"",SoldInitial+SUM(F$6:F29)-SUM(G$6:G29))</f>
        <v/>
      </c>
      <c r="K29" s="1" t="str">
        <f>IF(B29="","",B29&amp;"|"&amp;COUNTIF(B$6:B29,B29))</f>
        <v/>
      </c>
    </row>
    <row r="30" spans="2:11" x14ac:dyDescent="0.2">
      <c r="B30" s="11"/>
      <c r="C30" s="13"/>
      <c r="D30" s="13"/>
      <c r="E30" s="14"/>
      <c r="F30" s="15"/>
      <c r="G30" s="15"/>
      <c r="H30" s="17" t="str">
        <f>IF(AND(F30="",G30=""),"",SoldInitial+SUM(F$6:F30)-SUM(G$6:G30))</f>
        <v/>
      </c>
      <c r="K30" s="1" t="str">
        <f>IF(B30="","",B30&amp;"|"&amp;COUNTIF(B$6:B30,B30))</f>
        <v/>
      </c>
    </row>
    <row r="31" spans="2:11" x14ac:dyDescent="0.2">
      <c r="B31" s="11"/>
      <c r="C31" s="13"/>
      <c r="D31" s="13"/>
      <c r="E31" s="14"/>
      <c r="F31" s="15"/>
      <c r="G31" s="15"/>
      <c r="H31" s="17" t="str">
        <f>IF(AND(F31="",G31=""),"",SoldInitial+SUM(F$6:F31)-SUM(G$6:G31))</f>
        <v/>
      </c>
      <c r="K31" s="1" t="str">
        <f>IF(B31="","",B31&amp;"|"&amp;COUNTIF(B$6:B31,B31))</f>
        <v/>
      </c>
    </row>
    <row r="32" spans="2:11" x14ac:dyDescent="0.2">
      <c r="B32" s="11"/>
      <c r="C32" s="13"/>
      <c r="D32" s="13"/>
      <c r="E32" s="14"/>
      <c r="F32" s="15"/>
      <c r="G32" s="15"/>
      <c r="H32" s="17" t="str">
        <f>IF(AND(F32="",G32=""),"",SoldInitial+SUM(F$6:F32)-SUM(G$6:G32))</f>
        <v/>
      </c>
      <c r="K32" s="1" t="str">
        <f>IF(B32="","",B32&amp;"|"&amp;COUNTIF(B$6:B32,B32))</f>
        <v/>
      </c>
    </row>
    <row r="33" spans="2:11" x14ac:dyDescent="0.2">
      <c r="B33" s="11"/>
      <c r="C33" s="13"/>
      <c r="D33" s="13"/>
      <c r="E33" s="14"/>
      <c r="F33" s="15"/>
      <c r="G33" s="15"/>
      <c r="H33" s="17" t="str">
        <f>IF(AND(F33="",G33=""),"",SoldInitial+SUM(F$6:F33)-SUM(G$6:G33))</f>
        <v/>
      </c>
      <c r="K33" s="1" t="str">
        <f>IF(B33="","",B33&amp;"|"&amp;COUNTIF(B$6:B33,B33))</f>
        <v/>
      </c>
    </row>
    <row r="34" spans="2:11" x14ac:dyDescent="0.2">
      <c r="B34" s="11"/>
      <c r="C34" s="13"/>
      <c r="D34" s="13"/>
      <c r="E34" s="14"/>
      <c r="F34" s="15"/>
      <c r="G34" s="15"/>
      <c r="H34" s="17" t="str">
        <f>IF(AND(F34="",G34=""),"",SoldInitial+SUM(F$6:F34)-SUM(G$6:G34))</f>
        <v/>
      </c>
      <c r="K34" s="1" t="str">
        <f>IF(B34="","",B34&amp;"|"&amp;COUNTIF(B$6:B34,B34))</f>
        <v/>
      </c>
    </row>
    <row r="35" spans="2:11" x14ac:dyDescent="0.2">
      <c r="B35" s="11"/>
      <c r="C35" s="13"/>
      <c r="D35" s="13"/>
      <c r="E35" s="14"/>
      <c r="F35" s="15"/>
      <c r="G35" s="15"/>
      <c r="H35" s="17" t="str">
        <f>IF(AND(F35="",G35=""),"",SoldInitial+SUM(F$6:F35)-SUM(G$6:G35))</f>
        <v/>
      </c>
      <c r="K35" s="1" t="str">
        <f>IF(B35="","",B35&amp;"|"&amp;COUNTIF(B$6:B35,B35))</f>
        <v/>
      </c>
    </row>
    <row r="36" spans="2:11" x14ac:dyDescent="0.2">
      <c r="B36" s="11"/>
      <c r="C36" s="13"/>
      <c r="D36" s="13"/>
      <c r="E36" s="14"/>
      <c r="F36" s="15"/>
      <c r="G36" s="15"/>
      <c r="H36" s="17" t="str">
        <f>IF(AND(F36="",G36=""),"",SoldInitial+SUM(F$6:F36)-SUM(G$6:G36))</f>
        <v/>
      </c>
      <c r="K36" s="1" t="str">
        <f>IF(B36="","",B36&amp;"|"&amp;COUNTIF(B$6:B36,B36))</f>
        <v/>
      </c>
    </row>
    <row r="37" spans="2:11" x14ac:dyDescent="0.2">
      <c r="B37" s="11"/>
      <c r="C37" s="13"/>
      <c r="D37" s="13"/>
      <c r="E37" s="14"/>
      <c r="F37" s="15"/>
      <c r="G37" s="15"/>
      <c r="H37" s="17" t="str">
        <f>IF(AND(F37="",G37=""),"",SoldInitial+SUM(F$6:F37)-SUM(G$6:G37))</f>
        <v/>
      </c>
      <c r="K37" s="1" t="str">
        <f>IF(B37="","",B37&amp;"|"&amp;COUNTIF(B$6:B37,B37))</f>
        <v/>
      </c>
    </row>
    <row r="38" spans="2:11" x14ac:dyDescent="0.2">
      <c r="B38" s="11"/>
      <c r="C38" s="13"/>
      <c r="D38" s="13"/>
      <c r="E38" s="14"/>
      <c r="F38" s="15"/>
      <c r="G38" s="15"/>
      <c r="H38" s="17" t="str">
        <f>IF(AND(F38="",G38=""),"",SoldInitial+SUM(F$6:F38)-SUM(G$6:G38))</f>
        <v/>
      </c>
      <c r="K38" s="1" t="str">
        <f>IF(B38="","",B38&amp;"|"&amp;COUNTIF(B$6:B38,B38))</f>
        <v/>
      </c>
    </row>
    <row r="39" spans="2:11" x14ac:dyDescent="0.2">
      <c r="B39" s="11"/>
      <c r="C39" s="13"/>
      <c r="D39" s="13"/>
      <c r="E39" s="14"/>
      <c r="F39" s="15"/>
      <c r="G39" s="15"/>
      <c r="H39" s="17" t="str">
        <f>IF(AND(F39="",G39=""),"",SoldInitial+SUM(F$6:F39)-SUM(G$6:G39))</f>
        <v/>
      </c>
      <c r="K39" s="1" t="str">
        <f>IF(B39="","",B39&amp;"|"&amp;COUNTIF(B$6:B39,B39))</f>
        <v/>
      </c>
    </row>
    <row r="40" spans="2:11" x14ac:dyDescent="0.2">
      <c r="B40" s="11"/>
      <c r="C40" s="13"/>
      <c r="D40" s="13"/>
      <c r="E40" s="14"/>
      <c r="F40" s="15"/>
      <c r="G40" s="15"/>
      <c r="H40" s="17" t="str">
        <f>IF(AND(F40="",G40=""),"",SoldInitial+SUM(F$6:F40)-SUM(G$6:G40))</f>
        <v/>
      </c>
      <c r="K40" s="1" t="str">
        <f>IF(B40="","",B40&amp;"|"&amp;COUNTIF(B$6:B40,B40))</f>
        <v/>
      </c>
    </row>
    <row r="41" spans="2:11" x14ac:dyDescent="0.2">
      <c r="B41" s="11"/>
      <c r="C41" s="13"/>
      <c r="D41" s="13"/>
      <c r="E41" s="14"/>
      <c r="F41" s="15"/>
      <c r="G41" s="15"/>
      <c r="H41" s="17" t="str">
        <f>IF(AND(F41="",G41=""),"",SoldInitial+SUM(F$6:F41)-SUM(G$6:G41))</f>
        <v/>
      </c>
      <c r="K41" s="1" t="str">
        <f>IF(B41="","",B41&amp;"|"&amp;COUNTIF(B$6:B41,B41))</f>
        <v/>
      </c>
    </row>
    <row r="42" spans="2:11" x14ac:dyDescent="0.2">
      <c r="B42" s="11"/>
      <c r="C42" s="13"/>
      <c r="D42" s="13"/>
      <c r="E42" s="14"/>
      <c r="F42" s="15"/>
      <c r="G42" s="15"/>
      <c r="H42" s="17" t="str">
        <f>IF(AND(F42="",G42=""),"",SoldInitial+SUM(F$6:F42)-SUM(G$6:G42))</f>
        <v/>
      </c>
      <c r="K42" s="1" t="str">
        <f>IF(B42="","",B42&amp;"|"&amp;COUNTIF(B$6:B42,B42))</f>
        <v/>
      </c>
    </row>
    <row r="43" spans="2:11" x14ac:dyDescent="0.2">
      <c r="B43" s="11"/>
      <c r="C43" s="13"/>
      <c r="D43" s="13"/>
      <c r="E43" s="14"/>
      <c r="F43" s="15"/>
      <c r="G43" s="15"/>
      <c r="H43" s="17" t="str">
        <f>IF(AND(F43="",G43=""),"",SoldInitial+SUM(F$6:F43)-SUM(G$6:G43))</f>
        <v/>
      </c>
      <c r="K43" s="1" t="str">
        <f>IF(B43="","",B43&amp;"|"&amp;COUNTIF(B$6:B43,B43))</f>
        <v/>
      </c>
    </row>
    <row r="44" spans="2:11" x14ac:dyDescent="0.2">
      <c r="B44" s="11"/>
      <c r="C44" s="13"/>
      <c r="D44" s="13"/>
      <c r="E44" s="14"/>
      <c r="F44" s="15"/>
      <c r="G44" s="15"/>
      <c r="H44" s="17" t="str">
        <f>IF(AND(F44="",G44=""),"",SoldInitial+SUM(F$6:F44)-SUM(G$6:G44))</f>
        <v/>
      </c>
      <c r="K44" s="1" t="str">
        <f>IF(B44="","",B44&amp;"|"&amp;COUNTIF(B$6:B44,B44))</f>
        <v/>
      </c>
    </row>
    <row r="45" spans="2:11" x14ac:dyDescent="0.2">
      <c r="B45" s="11"/>
      <c r="C45" s="13"/>
      <c r="D45" s="13"/>
      <c r="E45" s="14"/>
      <c r="F45" s="15"/>
      <c r="G45" s="15"/>
      <c r="H45" s="17" t="str">
        <f>IF(AND(F45="",G45=""),"",SoldInitial+SUM(F$6:F45)-SUM(G$6:G45))</f>
        <v/>
      </c>
      <c r="K45" s="1" t="str">
        <f>IF(B45="","",B45&amp;"|"&amp;COUNTIF(B$6:B45,B45))</f>
        <v/>
      </c>
    </row>
    <row r="46" spans="2:11" x14ac:dyDescent="0.2">
      <c r="B46" s="11"/>
      <c r="C46" s="13"/>
      <c r="D46" s="13"/>
      <c r="E46" s="14"/>
      <c r="F46" s="15"/>
      <c r="G46" s="15"/>
      <c r="H46" s="17" t="str">
        <f>IF(AND(F46="",G46=""),"",SoldInitial+SUM(F$6:F46)-SUM(G$6:G46))</f>
        <v/>
      </c>
      <c r="K46" s="1" t="str">
        <f>IF(B46="","",B46&amp;"|"&amp;COUNTIF(B$6:B46,B46))</f>
        <v/>
      </c>
    </row>
    <row r="47" spans="2:11" x14ac:dyDescent="0.2">
      <c r="B47" s="11"/>
      <c r="C47" s="13"/>
      <c r="D47" s="13"/>
      <c r="E47" s="14"/>
      <c r="F47" s="15"/>
      <c r="G47" s="15"/>
      <c r="H47" s="17" t="str">
        <f>IF(AND(F47="",G47=""),"",SoldInitial+SUM(F$6:F47)-SUM(G$6:G47))</f>
        <v/>
      </c>
      <c r="K47" s="1" t="str">
        <f>IF(B47="","",B47&amp;"|"&amp;COUNTIF(B$6:B47,B47))</f>
        <v/>
      </c>
    </row>
    <row r="48" spans="2:11" x14ac:dyDescent="0.2">
      <c r="B48" s="11"/>
      <c r="C48" s="13"/>
      <c r="D48" s="13"/>
      <c r="E48" s="14"/>
      <c r="F48" s="15"/>
      <c r="G48" s="15"/>
      <c r="H48" s="17" t="str">
        <f>IF(AND(F48="",G48=""),"",SoldInitial+SUM(F$6:F48)-SUM(G$6:G48))</f>
        <v/>
      </c>
      <c r="K48" s="1" t="str">
        <f>IF(B48="","",B48&amp;"|"&amp;COUNTIF(B$6:B48,B48))</f>
        <v/>
      </c>
    </row>
    <row r="49" spans="2:11" x14ac:dyDescent="0.2">
      <c r="B49" s="11"/>
      <c r="C49" s="13"/>
      <c r="D49" s="13"/>
      <c r="E49" s="14"/>
      <c r="F49" s="15"/>
      <c r="G49" s="15"/>
      <c r="H49" s="17" t="str">
        <f>IF(AND(F49="",G49=""),"",SoldInitial+SUM(F$6:F49)-SUM(G$6:G49))</f>
        <v/>
      </c>
      <c r="K49" s="1" t="str">
        <f>IF(B49="","",B49&amp;"|"&amp;COUNTIF(B$6:B49,B49))</f>
        <v/>
      </c>
    </row>
    <row r="50" spans="2:11" x14ac:dyDescent="0.2">
      <c r="B50" s="11"/>
      <c r="C50" s="13"/>
      <c r="D50" s="13"/>
      <c r="E50" s="14"/>
      <c r="F50" s="15"/>
      <c r="G50" s="15"/>
      <c r="H50" s="17" t="str">
        <f>IF(AND(F50="",G50=""),"",SoldInitial+SUM(F$6:F50)-SUM(G$6:G50))</f>
        <v/>
      </c>
      <c r="K50" s="1" t="str">
        <f>IF(B50="","",B50&amp;"|"&amp;COUNTIF(B$6:B50,B50))</f>
        <v/>
      </c>
    </row>
    <row r="51" spans="2:11" x14ac:dyDescent="0.2">
      <c r="B51" s="11"/>
      <c r="C51" s="13"/>
      <c r="D51" s="13"/>
      <c r="E51" s="14"/>
      <c r="F51" s="15"/>
      <c r="G51" s="15"/>
      <c r="H51" s="17" t="str">
        <f>IF(AND(F51="",G51=""),"",SoldInitial+SUM(F$6:F51)-SUM(G$6:G51))</f>
        <v/>
      </c>
      <c r="K51" s="1" t="str">
        <f>IF(B51="","",B51&amp;"|"&amp;COUNTIF(B$6:B51,B51))</f>
        <v/>
      </c>
    </row>
    <row r="52" spans="2:11" x14ac:dyDescent="0.2">
      <c r="B52" s="11"/>
      <c r="C52" s="13"/>
      <c r="D52" s="13"/>
      <c r="E52" s="14"/>
      <c r="F52" s="15"/>
      <c r="G52" s="15"/>
      <c r="H52" s="17" t="str">
        <f>IF(AND(F52="",G52=""),"",SoldInitial+SUM(F$6:F52)-SUM(G$6:G52))</f>
        <v/>
      </c>
      <c r="K52" s="1" t="str">
        <f>IF(B52="","",B52&amp;"|"&amp;COUNTIF(B$6:B52,B52))</f>
        <v/>
      </c>
    </row>
    <row r="53" spans="2:11" x14ac:dyDescent="0.2">
      <c r="B53" s="11"/>
      <c r="C53" s="13"/>
      <c r="D53" s="13"/>
      <c r="E53" s="14"/>
      <c r="F53" s="15"/>
      <c r="G53" s="15"/>
      <c r="H53" s="17" t="str">
        <f>IF(AND(F53="",G53=""),"",SoldInitial+SUM(F$6:F53)-SUM(G$6:G53))</f>
        <v/>
      </c>
      <c r="K53" s="1" t="str">
        <f>IF(B53="","",B53&amp;"|"&amp;COUNTIF(B$6:B53,B53))</f>
        <v/>
      </c>
    </row>
    <row r="54" spans="2:11" x14ac:dyDescent="0.2">
      <c r="B54" s="11"/>
      <c r="C54" s="13"/>
      <c r="D54" s="13"/>
      <c r="E54" s="14"/>
      <c r="F54" s="15"/>
      <c r="G54" s="15"/>
      <c r="H54" s="17" t="str">
        <f>IF(AND(F54="",G54=""),"",SoldInitial+SUM(F$6:F54)-SUM(G$6:G54))</f>
        <v/>
      </c>
      <c r="K54" s="1" t="str">
        <f>IF(B54="","",B54&amp;"|"&amp;COUNTIF(B$6:B54,B54))</f>
        <v/>
      </c>
    </row>
    <row r="55" spans="2:11" x14ac:dyDescent="0.2">
      <c r="B55" s="11"/>
      <c r="C55" s="13"/>
      <c r="D55" s="13"/>
      <c r="E55" s="14"/>
      <c r="F55" s="15"/>
      <c r="G55" s="15"/>
      <c r="H55" s="17" t="str">
        <f>IF(AND(F55="",G55=""),"",SoldInitial+SUM(F$6:F55)-SUM(G$6:G55))</f>
        <v/>
      </c>
      <c r="K55" s="1" t="str">
        <f>IF(B55="","",B55&amp;"|"&amp;COUNTIF(B$6:B55,B55))</f>
        <v/>
      </c>
    </row>
    <row r="56" spans="2:11" x14ac:dyDescent="0.2">
      <c r="B56" s="11"/>
      <c r="C56" s="13"/>
      <c r="D56" s="13"/>
      <c r="E56" s="14"/>
      <c r="F56" s="15"/>
      <c r="G56" s="15"/>
      <c r="H56" s="17" t="str">
        <f>IF(AND(F56="",G56=""),"",SoldInitial+SUM(F$6:F56)-SUM(G$6:G56))</f>
        <v/>
      </c>
      <c r="K56" s="1" t="str">
        <f>IF(B56="","",B56&amp;"|"&amp;COUNTIF(B$6:B56,B56))</f>
        <v/>
      </c>
    </row>
    <row r="57" spans="2:11" x14ac:dyDescent="0.2">
      <c r="B57" s="11"/>
      <c r="C57" s="13"/>
      <c r="D57" s="13"/>
      <c r="E57" s="14"/>
      <c r="F57" s="15"/>
      <c r="G57" s="15"/>
      <c r="H57" s="17" t="str">
        <f>IF(AND(F57="",G57=""),"",SoldInitial+SUM(F$6:F57)-SUM(G$6:G57))</f>
        <v/>
      </c>
      <c r="K57" s="1" t="str">
        <f>IF(B57="","",B57&amp;"|"&amp;COUNTIF(B$6:B57,B57))</f>
        <v/>
      </c>
    </row>
    <row r="58" spans="2:11" x14ac:dyDescent="0.2">
      <c r="B58" s="11"/>
      <c r="C58" s="13"/>
      <c r="D58" s="13"/>
      <c r="E58" s="14"/>
      <c r="F58" s="15"/>
      <c r="G58" s="15"/>
      <c r="H58" s="17" t="str">
        <f>IF(AND(F58="",G58=""),"",SoldInitial+SUM(F$6:F58)-SUM(G$6:G58))</f>
        <v/>
      </c>
      <c r="K58" s="1" t="str">
        <f>IF(B58="","",B58&amp;"|"&amp;COUNTIF(B$6:B58,B58))</f>
        <v/>
      </c>
    </row>
    <row r="59" spans="2:11" x14ac:dyDescent="0.2">
      <c r="B59" s="11"/>
      <c r="C59" s="13"/>
      <c r="D59" s="13"/>
      <c r="E59" s="14"/>
      <c r="F59" s="15"/>
      <c r="G59" s="15"/>
      <c r="H59" s="17" t="str">
        <f>IF(AND(F59="",G59=""),"",SoldInitial+SUM(F$6:F59)-SUM(G$6:G59))</f>
        <v/>
      </c>
      <c r="K59" s="1" t="str">
        <f>IF(B59="","",B59&amp;"|"&amp;COUNTIF(B$6:B59,B59))</f>
        <v/>
      </c>
    </row>
    <row r="60" spans="2:11" x14ac:dyDescent="0.2">
      <c r="B60" s="11"/>
      <c r="C60" s="13"/>
      <c r="D60" s="13"/>
      <c r="E60" s="14"/>
      <c r="F60" s="15"/>
      <c r="G60" s="15"/>
      <c r="H60" s="17" t="str">
        <f>IF(AND(F60="",G60=""),"",SoldInitial+SUM(F$6:F60)-SUM(G$6:G60))</f>
        <v/>
      </c>
      <c r="K60" s="1" t="str">
        <f>IF(B60="","",B60&amp;"|"&amp;COUNTIF(B$6:B60,B60))</f>
        <v/>
      </c>
    </row>
    <row r="61" spans="2:11" x14ac:dyDescent="0.2">
      <c r="B61" s="11"/>
      <c r="C61" s="13"/>
      <c r="D61" s="13"/>
      <c r="E61" s="14"/>
      <c r="F61" s="15"/>
      <c r="G61" s="15"/>
      <c r="H61" s="17" t="str">
        <f>IF(AND(F61="",G61=""),"",SoldInitial+SUM(F$6:F61)-SUM(G$6:G61))</f>
        <v/>
      </c>
      <c r="K61" s="1" t="str">
        <f>IF(B61="","",B61&amp;"|"&amp;COUNTIF(B$6:B61,B61))</f>
        <v/>
      </c>
    </row>
    <row r="62" spans="2:11" x14ac:dyDescent="0.2">
      <c r="B62" s="11"/>
      <c r="C62" s="13"/>
      <c r="D62" s="13"/>
      <c r="E62" s="14"/>
      <c r="F62" s="15"/>
      <c r="G62" s="15"/>
      <c r="H62" s="17" t="str">
        <f>IF(AND(F62="",G62=""),"",SoldInitial+SUM(F$6:F62)-SUM(G$6:G62))</f>
        <v/>
      </c>
      <c r="K62" s="1" t="str">
        <f>IF(B62="","",B62&amp;"|"&amp;COUNTIF(B$6:B62,B62))</f>
        <v/>
      </c>
    </row>
    <row r="63" spans="2:11" x14ac:dyDescent="0.2">
      <c r="B63" s="11"/>
      <c r="C63" s="13"/>
      <c r="D63" s="13"/>
      <c r="E63" s="14"/>
      <c r="F63" s="15"/>
      <c r="G63" s="15"/>
      <c r="H63" s="17" t="str">
        <f>IF(AND(F63="",G63=""),"",SoldInitial+SUM(F$6:F63)-SUM(G$6:G63))</f>
        <v/>
      </c>
      <c r="K63" s="1" t="str">
        <f>IF(B63="","",B63&amp;"|"&amp;COUNTIF(B$6:B63,B63))</f>
        <v/>
      </c>
    </row>
    <row r="64" spans="2:11" x14ac:dyDescent="0.2">
      <c r="B64" s="11"/>
      <c r="C64" s="13"/>
      <c r="D64" s="13"/>
      <c r="E64" s="14"/>
      <c r="F64" s="15"/>
      <c r="G64" s="15"/>
      <c r="H64" s="17" t="str">
        <f>IF(AND(F64="",G64=""),"",SoldInitial+SUM(F$6:F64)-SUM(G$6:G64))</f>
        <v/>
      </c>
      <c r="K64" s="1" t="str">
        <f>IF(B64="","",B64&amp;"|"&amp;COUNTIF(B$6:B64,B64))</f>
        <v/>
      </c>
    </row>
    <row r="65" spans="2:11" x14ac:dyDescent="0.2">
      <c r="B65" s="11"/>
      <c r="C65" s="13"/>
      <c r="D65" s="13"/>
      <c r="E65" s="14"/>
      <c r="F65" s="15"/>
      <c r="G65" s="15"/>
      <c r="H65" s="17" t="str">
        <f>IF(AND(F65="",G65=""),"",SoldInitial+SUM(F$6:F65)-SUM(G$6:G65))</f>
        <v/>
      </c>
      <c r="K65" s="1" t="str">
        <f>IF(B65="","",B65&amp;"|"&amp;COUNTIF(B$6:B65,B65))</f>
        <v/>
      </c>
    </row>
    <row r="66" spans="2:11" x14ac:dyDescent="0.2">
      <c r="B66" s="11"/>
      <c r="C66" s="13"/>
      <c r="D66" s="13"/>
      <c r="E66" s="14"/>
      <c r="F66" s="15"/>
      <c r="G66" s="15"/>
      <c r="H66" s="17" t="str">
        <f>IF(AND(F66="",G66=""),"",SoldInitial+SUM(F$6:F66)-SUM(G$6:G66))</f>
        <v/>
      </c>
      <c r="K66" s="1" t="str">
        <f>IF(B66="","",B66&amp;"|"&amp;COUNTIF(B$6:B66,B66))</f>
        <v/>
      </c>
    </row>
    <row r="67" spans="2:11" x14ac:dyDescent="0.2">
      <c r="B67" s="11"/>
      <c r="C67" s="13"/>
      <c r="D67" s="13"/>
      <c r="E67" s="14"/>
      <c r="F67" s="15"/>
      <c r="G67" s="15"/>
      <c r="H67" s="17" t="str">
        <f>IF(AND(F67="",G67=""),"",SoldInitial+SUM(F$6:F67)-SUM(G$6:G67))</f>
        <v/>
      </c>
      <c r="K67" s="1" t="str">
        <f>IF(B67="","",B67&amp;"|"&amp;COUNTIF(B$6:B67,B67))</f>
        <v/>
      </c>
    </row>
    <row r="68" spans="2:11" x14ac:dyDescent="0.2">
      <c r="B68" s="11"/>
      <c r="C68" s="13"/>
      <c r="D68" s="13"/>
      <c r="E68" s="14"/>
      <c r="F68" s="15"/>
      <c r="G68" s="15"/>
      <c r="H68" s="17" t="str">
        <f>IF(AND(F68="",G68=""),"",SoldInitial+SUM(F$6:F68)-SUM(G$6:G68))</f>
        <v/>
      </c>
      <c r="K68" s="1" t="str">
        <f>IF(B68="","",B68&amp;"|"&amp;COUNTIF(B$6:B68,B68))</f>
        <v/>
      </c>
    </row>
    <row r="69" spans="2:11" x14ac:dyDescent="0.2">
      <c r="B69" s="11"/>
      <c r="C69" s="13"/>
      <c r="D69" s="13"/>
      <c r="E69" s="14"/>
      <c r="F69" s="15"/>
      <c r="G69" s="15"/>
      <c r="H69" s="17" t="str">
        <f>IF(AND(F69="",G69=""),"",SoldInitial+SUM(F$6:F69)-SUM(G$6:G69))</f>
        <v/>
      </c>
      <c r="K69" s="1" t="str">
        <f>IF(B69="","",B69&amp;"|"&amp;COUNTIF(B$6:B69,B69))</f>
        <v/>
      </c>
    </row>
    <row r="70" spans="2:11" x14ac:dyDescent="0.2">
      <c r="B70" s="11"/>
      <c r="C70" s="13"/>
      <c r="D70" s="13"/>
      <c r="E70" s="14"/>
      <c r="F70" s="15"/>
      <c r="G70" s="15"/>
      <c r="H70" s="17" t="str">
        <f>IF(AND(F70="",G70=""),"",SoldInitial+SUM(F$6:F70)-SUM(G$6:G70))</f>
        <v/>
      </c>
      <c r="K70" s="1" t="str">
        <f>IF(B70="","",B70&amp;"|"&amp;COUNTIF(B$6:B70,B70))</f>
        <v/>
      </c>
    </row>
    <row r="71" spans="2:11" x14ac:dyDescent="0.2">
      <c r="B71" s="11"/>
      <c r="C71" s="13"/>
      <c r="D71" s="13"/>
      <c r="E71" s="14"/>
      <c r="F71" s="15"/>
      <c r="G71" s="15"/>
      <c r="H71" s="17" t="str">
        <f>IF(AND(F71="",G71=""),"",SoldInitial+SUM(F$6:F71)-SUM(G$6:G71))</f>
        <v/>
      </c>
      <c r="K71" s="1" t="str">
        <f>IF(B71="","",B71&amp;"|"&amp;COUNTIF(B$6:B71,B71))</f>
        <v/>
      </c>
    </row>
    <row r="72" spans="2:11" x14ac:dyDescent="0.2">
      <c r="B72" s="11"/>
      <c r="C72" s="13"/>
      <c r="D72" s="13"/>
      <c r="E72" s="14"/>
      <c r="F72" s="15"/>
      <c r="G72" s="15"/>
      <c r="H72" s="17" t="str">
        <f>IF(AND(F72="",G72=""),"",SoldInitial+SUM(F$6:F72)-SUM(G$6:G72))</f>
        <v/>
      </c>
      <c r="K72" s="1" t="str">
        <f>IF(B72="","",B72&amp;"|"&amp;COUNTIF(B$6:B72,B72))</f>
        <v/>
      </c>
    </row>
    <row r="73" spans="2:11" x14ac:dyDescent="0.2">
      <c r="B73" s="11"/>
      <c r="C73" s="13"/>
      <c r="D73" s="13"/>
      <c r="E73" s="14"/>
      <c r="F73" s="15"/>
      <c r="G73" s="15"/>
      <c r="H73" s="17" t="str">
        <f>IF(AND(F73="",G73=""),"",SoldInitial+SUM(F$6:F73)-SUM(G$6:G73))</f>
        <v/>
      </c>
      <c r="K73" s="1" t="str">
        <f>IF(B73="","",B73&amp;"|"&amp;COUNTIF(B$6:B73,B73))</f>
        <v/>
      </c>
    </row>
    <row r="74" spans="2:11" x14ac:dyDescent="0.2">
      <c r="B74" s="11"/>
      <c r="C74" s="13"/>
      <c r="D74" s="13"/>
      <c r="E74" s="14"/>
      <c r="F74" s="15"/>
      <c r="G74" s="15"/>
      <c r="H74" s="17" t="str">
        <f>IF(AND(F74="",G74=""),"",SoldInitial+SUM(F$6:F74)-SUM(G$6:G74))</f>
        <v/>
      </c>
      <c r="K74" s="1" t="str">
        <f>IF(B74="","",B74&amp;"|"&amp;COUNTIF(B$6:B74,B74))</f>
        <v/>
      </c>
    </row>
    <row r="75" spans="2:11" x14ac:dyDescent="0.2">
      <c r="B75" s="11"/>
      <c r="C75" s="13"/>
      <c r="D75" s="13"/>
      <c r="E75" s="14"/>
      <c r="F75" s="15"/>
      <c r="G75" s="15"/>
      <c r="H75" s="17" t="str">
        <f>IF(AND(F75="",G75=""),"",SoldInitial+SUM(F$6:F75)-SUM(G$6:G75))</f>
        <v/>
      </c>
      <c r="K75" s="1" t="str">
        <f>IF(B75="","",B75&amp;"|"&amp;COUNTIF(B$6:B75,B75))</f>
        <v/>
      </c>
    </row>
    <row r="76" spans="2:11" x14ac:dyDescent="0.2">
      <c r="B76" s="11"/>
      <c r="C76" s="13"/>
      <c r="D76" s="13"/>
      <c r="E76" s="14"/>
      <c r="F76" s="15"/>
      <c r="G76" s="15"/>
      <c r="H76" s="17" t="str">
        <f>IF(AND(F76="",G76=""),"",SoldInitial+SUM(F$6:F76)-SUM(G$6:G76))</f>
        <v/>
      </c>
      <c r="K76" s="1" t="str">
        <f>IF(B76="","",B76&amp;"|"&amp;COUNTIF(B$6:B76,B76))</f>
        <v/>
      </c>
    </row>
    <row r="77" spans="2:11" x14ac:dyDescent="0.2">
      <c r="B77" s="11"/>
      <c r="C77" s="13"/>
      <c r="D77" s="13"/>
      <c r="E77" s="14"/>
      <c r="F77" s="15"/>
      <c r="G77" s="15"/>
      <c r="H77" s="17" t="str">
        <f>IF(AND(F77="",G77=""),"",SoldInitial+SUM(F$6:F77)-SUM(G$6:G77))</f>
        <v/>
      </c>
      <c r="K77" s="1" t="str">
        <f>IF(B77="","",B77&amp;"|"&amp;COUNTIF(B$6:B77,B77))</f>
        <v/>
      </c>
    </row>
    <row r="78" spans="2:11" x14ac:dyDescent="0.2">
      <c r="B78" s="11"/>
      <c r="C78" s="13"/>
      <c r="D78" s="13"/>
      <c r="E78" s="14"/>
      <c r="F78" s="15"/>
      <c r="G78" s="15"/>
      <c r="H78" s="17" t="str">
        <f>IF(AND(F78="",G78=""),"",SoldInitial+SUM(F$6:F78)-SUM(G$6:G78))</f>
        <v/>
      </c>
      <c r="K78" s="1" t="str">
        <f>IF(B78="","",B78&amp;"|"&amp;COUNTIF(B$6:B78,B78))</f>
        <v/>
      </c>
    </row>
    <row r="79" spans="2:11" x14ac:dyDescent="0.2">
      <c r="B79" s="11"/>
      <c r="C79" s="13"/>
      <c r="D79" s="13"/>
      <c r="E79" s="14"/>
      <c r="F79" s="15"/>
      <c r="G79" s="15"/>
      <c r="H79" s="17" t="str">
        <f>IF(AND(F79="",G79=""),"",SoldInitial+SUM(F$6:F79)-SUM(G$6:G79))</f>
        <v/>
      </c>
      <c r="K79" s="1" t="str">
        <f>IF(B79="","",B79&amp;"|"&amp;COUNTIF(B$6:B79,B79))</f>
        <v/>
      </c>
    </row>
    <row r="80" spans="2:11" x14ac:dyDescent="0.2">
      <c r="B80" s="11"/>
      <c r="C80" s="13"/>
      <c r="D80" s="13"/>
      <c r="E80" s="14"/>
      <c r="F80" s="15"/>
      <c r="G80" s="15"/>
      <c r="H80" s="17" t="str">
        <f>IF(AND(F80="",G80=""),"",SoldInitial+SUM(F$6:F80)-SUM(G$6:G80))</f>
        <v/>
      </c>
      <c r="K80" s="1" t="str">
        <f>IF(B80="","",B80&amp;"|"&amp;COUNTIF(B$6:B80,B80))</f>
        <v/>
      </c>
    </row>
    <row r="81" spans="2:11" x14ac:dyDescent="0.2">
      <c r="B81" s="11"/>
      <c r="C81" s="13"/>
      <c r="D81" s="13"/>
      <c r="E81" s="14"/>
      <c r="F81" s="15"/>
      <c r="G81" s="15"/>
      <c r="H81" s="17" t="str">
        <f>IF(AND(F81="",G81=""),"",SoldInitial+SUM(F$6:F81)-SUM(G$6:G81))</f>
        <v/>
      </c>
      <c r="K81" s="1" t="str">
        <f>IF(B81="","",B81&amp;"|"&amp;COUNTIF(B$6:B81,B81))</f>
        <v/>
      </c>
    </row>
    <row r="82" spans="2:11" x14ac:dyDescent="0.2">
      <c r="B82" s="11"/>
      <c r="C82" s="13"/>
      <c r="D82" s="13"/>
      <c r="E82" s="14"/>
      <c r="F82" s="15"/>
      <c r="G82" s="15"/>
      <c r="H82" s="17" t="str">
        <f>IF(AND(F82="",G82=""),"",SoldInitial+SUM(F$6:F82)-SUM(G$6:G82))</f>
        <v/>
      </c>
      <c r="K82" s="1" t="str">
        <f>IF(B82="","",B82&amp;"|"&amp;COUNTIF(B$6:B82,B82))</f>
        <v/>
      </c>
    </row>
    <row r="83" spans="2:11" x14ac:dyDescent="0.2">
      <c r="B83" s="11"/>
      <c r="C83" s="13"/>
      <c r="D83" s="13"/>
      <c r="E83" s="14"/>
      <c r="F83" s="15"/>
      <c r="G83" s="15"/>
      <c r="H83" s="17" t="str">
        <f>IF(AND(F83="",G83=""),"",SoldInitial+SUM(F$6:F83)-SUM(G$6:G83))</f>
        <v/>
      </c>
      <c r="K83" s="1" t="str">
        <f>IF(B83="","",B83&amp;"|"&amp;COUNTIF(B$6:B83,B83))</f>
        <v/>
      </c>
    </row>
    <row r="84" spans="2:11" x14ac:dyDescent="0.2">
      <c r="B84" s="11"/>
      <c r="C84" s="13"/>
      <c r="D84" s="13"/>
      <c r="E84" s="14"/>
      <c r="F84" s="15"/>
      <c r="G84" s="15"/>
      <c r="H84" s="17" t="str">
        <f>IF(AND(F84="",G84=""),"",SoldInitial+SUM(F$6:F84)-SUM(G$6:G84))</f>
        <v/>
      </c>
      <c r="K84" s="1" t="str">
        <f>IF(B84="","",B84&amp;"|"&amp;COUNTIF(B$6:B84,B84))</f>
        <v/>
      </c>
    </row>
    <row r="85" spans="2:11" x14ac:dyDescent="0.2">
      <c r="B85" s="11"/>
      <c r="C85" s="13"/>
      <c r="D85" s="13"/>
      <c r="E85" s="14"/>
      <c r="F85" s="15"/>
      <c r="G85" s="15"/>
      <c r="H85" s="17" t="str">
        <f>IF(AND(F85="",G85=""),"",SoldInitial+SUM(F$6:F85)-SUM(G$6:G85))</f>
        <v/>
      </c>
      <c r="K85" s="1" t="str">
        <f>IF(B85="","",B85&amp;"|"&amp;COUNTIF(B$6:B85,B85))</f>
        <v/>
      </c>
    </row>
    <row r="86" spans="2:11" x14ac:dyDescent="0.2">
      <c r="B86" s="11"/>
      <c r="C86" s="13"/>
      <c r="D86" s="13"/>
      <c r="E86" s="14"/>
      <c r="F86" s="15"/>
      <c r="G86" s="15"/>
      <c r="H86" s="17" t="str">
        <f>IF(AND(F86="",G86=""),"",SoldInitial+SUM(F$6:F86)-SUM(G$6:G86))</f>
        <v/>
      </c>
      <c r="K86" s="1" t="str">
        <f>IF(B86="","",B86&amp;"|"&amp;COUNTIF(B$6:B86,B86))</f>
        <v/>
      </c>
    </row>
    <row r="87" spans="2:11" x14ac:dyDescent="0.2">
      <c r="B87" s="11"/>
      <c r="C87" s="13"/>
      <c r="D87" s="13"/>
      <c r="E87" s="14"/>
      <c r="F87" s="15"/>
      <c r="G87" s="15"/>
      <c r="H87" s="17" t="str">
        <f>IF(AND(F87="",G87=""),"",SoldInitial+SUM(F$6:F87)-SUM(G$6:G87))</f>
        <v/>
      </c>
      <c r="K87" s="1" t="str">
        <f>IF(B87="","",B87&amp;"|"&amp;COUNTIF(B$6:B87,B87))</f>
        <v/>
      </c>
    </row>
    <row r="88" spans="2:11" x14ac:dyDescent="0.2">
      <c r="B88" s="11"/>
      <c r="C88" s="13"/>
      <c r="D88" s="13"/>
      <c r="E88" s="14"/>
      <c r="F88" s="15"/>
      <c r="G88" s="15"/>
      <c r="H88" s="17" t="str">
        <f>IF(AND(F88="",G88=""),"",SoldInitial+SUM(F$6:F88)-SUM(G$6:G88))</f>
        <v/>
      </c>
      <c r="K88" s="1" t="str">
        <f>IF(B88="","",B88&amp;"|"&amp;COUNTIF(B$6:B88,B88))</f>
        <v/>
      </c>
    </row>
    <row r="89" spans="2:11" x14ac:dyDescent="0.2">
      <c r="B89" s="11"/>
      <c r="C89" s="13"/>
      <c r="D89" s="13"/>
      <c r="E89" s="14"/>
      <c r="F89" s="15"/>
      <c r="G89" s="15"/>
      <c r="H89" s="17" t="str">
        <f>IF(AND(F89="",G89=""),"",SoldInitial+SUM(F$6:F89)-SUM(G$6:G89))</f>
        <v/>
      </c>
      <c r="K89" s="1" t="str">
        <f>IF(B89="","",B89&amp;"|"&amp;COUNTIF(B$6:B89,B89))</f>
        <v/>
      </c>
    </row>
    <row r="90" spans="2:11" x14ac:dyDescent="0.2">
      <c r="B90" s="11"/>
      <c r="C90" s="13"/>
      <c r="D90" s="13"/>
      <c r="E90" s="14"/>
      <c r="F90" s="15"/>
      <c r="G90" s="15"/>
      <c r="H90" s="17" t="str">
        <f>IF(AND(F90="",G90=""),"",SoldInitial+SUM(F$6:F90)-SUM(G$6:G90))</f>
        <v/>
      </c>
      <c r="K90" s="1" t="str">
        <f>IF(B90="","",B90&amp;"|"&amp;COUNTIF(B$6:B90,B90))</f>
        <v/>
      </c>
    </row>
    <row r="91" spans="2:11" x14ac:dyDescent="0.2">
      <c r="B91" s="11"/>
      <c r="C91" s="13"/>
      <c r="D91" s="13"/>
      <c r="E91" s="14"/>
      <c r="F91" s="15"/>
      <c r="G91" s="15"/>
      <c r="H91" s="17" t="str">
        <f>IF(AND(F91="",G91=""),"",SoldInitial+SUM(F$6:F91)-SUM(G$6:G91))</f>
        <v/>
      </c>
      <c r="K91" s="1" t="str">
        <f>IF(B91="","",B91&amp;"|"&amp;COUNTIF(B$6:B91,B91))</f>
        <v/>
      </c>
    </row>
    <row r="92" spans="2:11" x14ac:dyDescent="0.2">
      <c r="B92" s="11"/>
      <c r="C92" s="13"/>
      <c r="D92" s="13"/>
      <c r="E92" s="14"/>
      <c r="F92" s="15"/>
      <c r="G92" s="15"/>
      <c r="H92" s="17" t="str">
        <f>IF(AND(F92="",G92=""),"",SoldInitial+SUM(F$6:F92)-SUM(G$6:G92))</f>
        <v/>
      </c>
      <c r="K92" s="1" t="str">
        <f>IF(B92="","",B92&amp;"|"&amp;COUNTIF(B$6:B92,B92))</f>
        <v/>
      </c>
    </row>
    <row r="93" spans="2:11" x14ac:dyDescent="0.2">
      <c r="B93" s="11"/>
      <c r="C93" s="13"/>
      <c r="D93" s="13"/>
      <c r="E93" s="14"/>
      <c r="F93" s="15"/>
      <c r="G93" s="15"/>
      <c r="H93" s="17" t="str">
        <f>IF(AND(F93="",G93=""),"",SoldInitial+SUM(F$6:F93)-SUM(G$6:G93))</f>
        <v/>
      </c>
      <c r="K93" s="1" t="str">
        <f>IF(B93="","",B93&amp;"|"&amp;COUNTIF(B$6:B93,B93))</f>
        <v/>
      </c>
    </row>
    <row r="94" spans="2:11" x14ac:dyDescent="0.2">
      <c r="B94" s="11"/>
      <c r="C94" s="13"/>
      <c r="D94" s="13"/>
      <c r="E94" s="14"/>
      <c r="F94" s="15"/>
      <c r="G94" s="15"/>
      <c r="H94" s="17" t="str">
        <f>IF(AND(F94="",G94=""),"",SoldInitial+SUM(F$6:F94)-SUM(G$6:G94))</f>
        <v/>
      </c>
      <c r="K94" s="1" t="str">
        <f>IF(B94="","",B94&amp;"|"&amp;COUNTIF(B$6:B94,B94))</f>
        <v/>
      </c>
    </row>
    <row r="95" spans="2:11" x14ac:dyDescent="0.2">
      <c r="B95" s="11"/>
      <c r="C95" s="13"/>
      <c r="D95" s="13"/>
      <c r="E95" s="14"/>
      <c r="F95" s="15"/>
      <c r="G95" s="15"/>
      <c r="H95" s="17" t="str">
        <f>IF(AND(F95="",G95=""),"",SoldInitial+SUM(F$6:F95)-SUM(G$6:G95))</f>
        <v/>
      </c>
      <c r="K95" s="1" t="str">
        <f>IF(B95="","",B95&amp;"|"&amp;COUNTIF(B$6:B95,B95))</f>
        <v/>
      </c>
    </row>
    <row r="96" spans="2:11" x14ac:dyDescent="0.2">
      <c r="B96" s="11"/>
      <c r="C96" s="13"/>
      <c r="D96" s="13"/>
      <c r="E96" s="14"/>
      <c r="F96" s="15"/>
      <c r="G96" s="15"/>
      <c r="H96" s="17" t="str">
        <f>IF(AND(F96="",G96=""),"",SoldInitial+SUM(F$6:F96)-SUM(G$6:G96))</f>
        <v/>
      </c>
      <c r="K96" s="1" t="str">
        <f>IF(B96="","",B96&amp;"|"&amp;COUNTIF(B$6:B96,B96))</f>
        <v/>
      </c>
    </row>
    <row r="97" spans="2:11" x14ac:dyDescent="0.2">
      <c r="B97" s="11"/>
      <c r="C97" s="13"/>
      <c r="D97" s="13"/>
      <c r="E97" s="14"/>
      <c r="F97" s="15"/>
      <c r="G97" s="15"/>
      <c r="H97" s="17" t="str">
        <f>IF(AND(F97="",G97=""),"",SoldInitial+SUM(F$6:F97)-SUM(G$6:G97))</f>
        <v/>
      </c>
      <c r="K97" s="1" t="str">
        <f>IF(B97="","",B97&amp;"|"&amp;COUNTIF(B$6:B97,B97))</f>
        <v/>
      </c>
    </row>
    <row r="98" spans="2:11" x14ac:dyDescent="0.2">
      <c r="B98" s="11"/>
      <c r="C98" s="13"/>
      <c r="D98" s="13"/>
      <c r="E98" s="14"/>
      <c r="F98" s="15"/>
      <c r="G98" s="15"/>
      <c r="H98" s="17" t="str">
        <f>IF(AND(F98="",G98=""),"",SoldInitial+SUM(F$6:F98)-SUM(G$6:G98))</f>
        <v/>
      </c>
      <c r="K98" s="1" t="str">
        <f>IF(B98="","",B98&amp;"|"&amp;COUNTIF(B$6:B98,B98))</f>
        <v/>
      </c>
    </row>
    <row r="99" spans="2:11" x14ac:dyDescent="0.2">
      <c r="B99" s="11"/>
      <c r="C99" s="13"/>
      <c r="D99" s="13"/>
      <c r="E99" s="14"/>
      <c r="F99" s="15"/>
      <c r="G99" s="15"/>
      <c r="H99" s="17" t="str">
        <f>IF(AND(F99="",G99=""),"",SoldInitial+SUM(F$6:F99)-SUM(G$6:G99))</f>
        <v/>
      </c>
      <c r="K99" s="1" t="str">
        <f>IF(B99="","",B99&amp;"|"&amp;COUNTIF(B$6:B99,B99))</f>
        <v/>
      </c>
    </row>
    <row r="100" spans="2:11" x14ac:dyDescent="0.2">
      <c r="B100" s="11"/>
      <c r="C100" s="13"/>
      <c r="D100" s="13"/>
      <c r="E100" s="14"/>
      <c r="F100" s="15"/>
      <c r="G100" s="15"/>
      <c r="H100" s="17" t="str">
        <f>IF(AND(F100="",G100=""),"",SoldInitial+SUM(F$6:F100)-SUM(G$6:G100))</f>
        <v/>
      </c>
      <c r="K100" s="1" t="str">
        <f>IF(B100="","",B100&amp;"|"&amp;COUNTIF(B$6:B100,B100))</f>
        <v/>
      </c>
    </row>
    <row r="101" spans="2:11" x14ac:dyDescent="0.2">
      <c r="B101" s="11"/>
      <c r="C101" s="13"/>
      <c r="D101" s="13"/>
      <c r="E101" s="14"/>
      <c r="F101" s="15"/>
      <c r="G101" s="15"/>
      <c r="H101" s="17" t="str">
        <f>IF(AND(F101="",G101=""),"",SoldInitial+SUM(F$6:F101)-SUM(G$6:G101))</f>
        <v/>
      </c>
      <c r="K101" s="1" t="str">
        <f>IF(B101="","",B101&amp;"|"&amp;COUNTIF(B$6:B101,B101))</f>
        <v/>
      </c>
    </row>
    <row r="102" spans="2:11" x14ac:dyDescent="0.2">
      <c r="B102" s="11"/>
      <c r="C102" s="13"/>
      <c r="D102" s="13"/>
      <c r="E102" s="14"/>
      <c r="F102" s="15"/>
      <c r="G102" s="15"/>
      <c r="H102" s="17" t="str">
        <f>IF(AND(F102="",G102=""),"",SoldInitial+SUM(F$6:F102)-SUM(G$6:G102))</f>
        <v/>
      </c>
      <c r="K102" s="1" t="str">
        <f>IF(B102="","",B102&amp;"|"&amp;COUNTIF(B$6:B102,B102))</f>
        <v/>
      </c>
    </row>
    <row r="103" spans="2:11" x14ac:dyDescent="0.2">
      <c r="B103" s="11"/>
      <c r="C103" s="13"/>
      <c r="D103" s="13"/>
      <c r="E103" s="14"/>
      <c r="F103" s="15"/>
      <c r="G103" s="15"/>
      <c r="H103" s="17" t="str">
        <f>IF(AND(F103="",G103=""),"",SoldInitial+SUM(F$6:F103)-SUM(G$6:G103))</f>
        <v/>
      </c>
      <c r="K103" s="1" t="str">
        <f>IF(B103="","",B103&amp;"|"&amp;COUNTIF(B$6:B103,B103))</f>
        <v/>
      </c>
    </row>
    <row r="104" spans="2:11" x14ac:dyDescent="0.2">
      <c r="B104" s="11"/>
      <c r="C104" s="13"/>
      <c r="D104" s="13"/>
      <c r="E104" s="14"/>
      <c r="F104" s="15"/>
      <c r="G104" s="15"/>
      <c r="H104" s="17" t="str">
        <f>IF(AND(F104="",G104=""),"",SoldInitial+SUM(F$6:F104)-SUM(G$6:G104))</f>
        <v/>
      </c>
      <c r="K104" s="1" t="str">
        <f>IF(B104="","",B104&amp;"|"&amp;COUNTIF(B$6:B104,B104))</f>
        <v/>
      </c>
    </row>
    <row r="105" spans="2:11" x14ac:dyDescent="0.2">
      <c r="B105" s="11"/>
      <c r="C105" s="13"/>
      <c r="D105" s="13"/>
      <c r="E105" s="14"/>
      <c r="F105" s="15"/>
      <c r="G105" s="15"/>
      <c r="H105" s="17" t="str">
        <f>IF(AND(F105="",G105=""),"",SoldInitial+SUM(F$6:F105)-SUM(G$6:G105))</f>
        <v/>
      </c>
      <c r="K105" s="1" t="str">
        <f>IF(B105="","",B105&amp;"|"&amp;COUNTIF(B$6:B105,B105))</f>
        <v/>
      </c>
    </row>
    <row r="106" spans="2:11" x14ac:dyDescent="0.2">
      <c r="B106" s="11"/>
      <c r="C106" s="13"/>
      <c r="D106" s="13"/>
      <c r="E106" s="14"/>
      <c r="F106" s="15"/>
      <c r="G106" s="15"/>
      <c r="H106" s="17" t="str">
        <f>IF(AND(F106="",G106=""),"",SoldInitial+SUM(F$6:F106)-SUM(G$6:G106))</f>
        <v/>
      </c>
      <c r="K106" s="1" t="str">
        <f>IF(B106="","",B106&amp;"|"&amp;COUNTIF(B$6:B106,B106))</f>
        <v/>
      </c>
    </row>
    <row r="107" spans="2:11" x14ac:dyDescent="0.2">
      <c r="B107" s="11"/>
      <c r="C107" s="13"/>
      <c r="D107" s="13"/>
      <c r="E107" s="14"/>
      <c r="F107" s="15"/>
      <c r="G107" s="15"/>
      <c r="H107" s="17" t="str">
        <f>IF(AND(F107="",G107=""),"",SoldInitial+SUM(F$6:F107)-SUM(G$6:G107))</f>
        <v/>
      </c>
      <c r="K107" s="1" t="str">
        <f>IF(B107="","",B107&amp;"|"&amp;COUNTIF(B$6:B107,B107))</f>
        <v/>
      </c>
    </row>
    <row r="108" spans="2:11" x14ac:dyDescent="0.2">
      <c r="B108" s="11"/>
      <c r="C108" s="13"/>
      <c r="D108" s="13"/>
      <c r="E108" s="14"/>
      <c r="F108" s="15"/>
      <c r="G108" s="15"/>
      <c r="H108" s="17" t="str">
        <f>IF(AND(F108="",G108=""),"",SoldInitial+SUM(F$6:F108)-SUM(G$6:G108))</f>
        <v/>
      </c>
      <c r="K108" s="1" t="str">
        <f>IF(B108="","",B108&amp;"|"&amp;COUNTIF(B$6:B108,B108))</f>
        <v/>
      </c>
    </row>
    <row r="109" spans="2:11" x14ac:dyDescent="0.2">
      <c r="B109" s="11"/>
      <c r="C109" s="13"/>
      <c r="D109" s="13"/>
      <c r="E109" s="14"/>
      <c r="F109" s="15"/>
      <c r="G109" s="15"/>
      <c r="H109" s="17" t="str">
        <f>IF(AND(F109="",G109=""),"",SoldInitial+SUM(F$6:F109)-SUM(G$6:G109))</f>
        <v/>
      </c>
      <c r="K109" s="1" t="str">
        <f>IF(B109="","",B109&amp;"|"&amp;COUNTIF(B$6:B109,B109))</f>
        <v/>
      </c>
    </row>
    <row r="110" spans="2:11" x14ac:dyDescent="0.2">
      <c r="B110" s="11"/>
      <c r="C110" s="13"/>
      <c r="D110" s="13"/>
      <c r="E110" s="14"/>
      <c r="F110" s="15"/>
      <c r="G110" s="15"/>
      <c r="H110" s="17" t="str">
        <f>IF(AND(F110="",G110=""),"",SoldInitial+SUM(F$6:F110)-SUM(G$6:G110))</f>
        <v/>
      </c>
      <c r="K110" s="1" t="str">
        <f>IF(B110="","",B110&amp;"|"&amp;COUNTIF(B$6:B110,B110))</f>
        <v/>
      </c>
    </row>
    <row r="111" spans="2:11" x14ac:dyDescent="0.2">
      <c r="B111" s="11"/>
      <c r="C111" s="13"/>
      <c r="D111" s="13"/>
      <c r="E111" s="14"/>
      <c r="F111" s="15"/>
      <c r="G111" s="15"/>
      <c r="H111" s="17" t="str">
        <f>IF(AND(F111="",G111=""),"",SoldInitial+SUM(F$6:F111)-SUM(G$6:G111))</f>
        <v/>
      </c>
      <c r="K111" s="1" t="str">
        <f>IF(B111="","",B111&amp;"|"&amp;COUNTIF(B$6:B111,B111))</f>
        <v/>
      </c>
    </row>
    <row r="112" spans="2:11" x14ac:dyDescent="0.2">
      <c r="B112" s="11"/>
      <c r="C112" s="13"/>
      <c r="D112" s="13"/>
      <c r="E112" s="14"/>
      <c r="F112" s="15"/>
      <c r="G112" s="15"/>
      <c r="H112" s="17" t="str">
        <f>IF(AND(F112="",G112=""),"",SoldInitial+SUM(F$6:F112)-SUM(G$6:G112))</f>
        <v/>
      </c>
      <c r="K112" s="1" t="str">
        <f>IF(B112="","",B112&amp;"|"&amp;COUNTIF(B$6:B112,B112))</f>
        <v/>
      </c>
    </row>
    <row r="113" spans="2:11" x14ac:dyDescent="0.2">
      <c r="B113" s="11"/>
      <c r="C113" s="13"/>
      <c r="D113" s="13"/>
      <c r="E113" s="14"/>
      <c r="F113" s="15"/>
      <c r="G113" s="15"/>
      <c r="H113" s="17" t="str">
        <f>IF(AND(F113="",G113=""),"",SoldInitial+SUM(F$6:F113)-SUM(G$6:G113))</f>
        <v/>
      </c>
      <c r="K113" s="1" t="str">
        <f>IF(B113="","",B113&amp;"|"&amp;COUNTIF(B$6:B113,B113))</f>
        <v/>
      </c>
    </row>
    <row r="114" spans="2:11" x14ac:dyDescent="0.2">
      <c r="B114" s="11"/>
      <c r="C114" s="13"/>
      <c r="D114" s="13"/>
      <c r="E114" s="14"/>
      <c r="F114" s="15"/>
      <c r="G114" s="15"/>
      <c r="H114" s="17" t="str">
        <f>IF(AND(F114="",G114=""),"",SoldInitial+SUM(F$6:F114)-SUM(G$6:G114))</f>
        <v/>
      </c>
      <c r="K114" s="1" t="str">
        <f>IF(B114="","",B114&amp;"|"&amp;COUNTIF(B$6:B114,B114))</f>
        <v/>
      </c>
    </row>
    <row r="115" spans="2:11" x14ac:dyDescent="0.2">
      <c r="B115" s="11"/>
      <c r="C115" s="13"/>
      <c r="D115" s="13"/>
      <c r="E115" s="14"/>
      <c r="F115" s="15"/>
      <c r="G115" s="15"/>
      <c r="H115" s="17" t="str">
        <f>IF(AND(F115="",G115=""),"",SoldInitial+SUM(F$6:F115)-SUM(G$6:G115))</f>
        <v/>
      </c>
      <c r="K115" s="1" t="str">
        <f>IF(B115="","",B115&amp;"|"&amp;COUNTIF(B$6:B115,B115))</f>
        <v/>
      </c>
    </row>
    <row r="116" spans="2:11" x14ac:dyDescent="0.2">
      <c r="B116" s="11"/>
      <c r="C116" s="13"/>
      <c r="D116" s="13"/>
      <c r="E116" s="14"/>
      <c r="F116" s="15"/>
      <c r="G116" s="15"/>
      <c r="H116" s="17" t="str">
        <f>IF(AND(F116="",G116=""),"",SoldInitial+SUM(F$6:F116)-SUM(G$6:G116))</f>
        <v/>
      </c>
      <c r="K116" s="1" t="str">
        <f>IF(B116="","",B116&amp;"|"&amp;COUNTIF(B$6:B116,B116))</f>
        <v/>
      </c>
    </row>
    <row r="117" spans="2:11" x14ac:dyDescent="0.2">
      <c r="B117" s="11"/>
      <c r="C117" s="13"/>
      <c r="D117" s="13"/>
      <c r="E117" s="14"/>
      <c r="F117" s="15"/>
      <c r="G117" s="15"/>
      <c r="H117" s="17" t="str">
        <f>IF(AND(F117="",G117=""),"",SoldInitial+SUM(F$6:F117)-SUM(G$6:G117))</f>
        <v/>
      </c>
      <c r="K117" s="1" t="str">
        <f>IF(B117="","",B117&amp;"|"&amp;COUNTIF(B$6:B117,B117))</f>
        <v/>
      </c>
    </row>
    <row r="118" spans="2:11" x14ac:dyDescent="0.2">
      <c r="B118" s="11"/>
      <c r="C118" s="13"/>
      <c r="D118" s="13"/>
      <c r="E118" s="14"/>
      <c r="F118" s="15"/>
      <c r="G118" s="15"/>
      <c r="H118" s="17" t="str">
        <f>IF(AND(F118="",G118=""),"",SoldInitial+SUM(F$6:F118)-SUM(G$6:G118))</f>
        <v/>
      </c>
      <c r="K118" s="1" t="str">
        <f>IF(B118="","",B118&amp;"|"&amp;COUNTIF(B$6:B118,B118))</f>
        <v/>
      </c>
    </row>
    <row r="119" spans="2:11" x14ac:dyDescent="0.2">
      <c r="B119" s="11"/>
      <c r="C119" s="13"/>
      <c r="D119" s="13"/>
      <c r="E119" s="14"/>
      <c r="F119" s="15"/>
      <c r="G119" s="15"/>
      <c r="H119" s="17" t="str">
        <f>IF(AND(F119="",G119=""),"",SoldInitial+SUM(F$6:F119)-SUM(G$6:G119))</f>
        <v/>
      </c>
      <c r="K119" s="1" t="str">
        <f>IF(B119="","",B119&amp;"|"&amp;COUNTIF(B$6:B119,B119))</f>
        <v/>
      </c>
    </row>
    <row r="120" spans="2:11" x14ac:dyDescent="0.2">
      <c r="B120" s="11"/>
      <c r="C120" s="13"/>
      <c r="D120" s="13"/>
      <c r="E120" s="14"/>
      <c r="F120" s="15"/>
      <c r="G120" s="15"/>
      <c r="H120" s="17" t="str">
        <f>IF(AND(F120="",G120=""),"",SoldInitial+SUM(F$6:F120)-SUM(G$6:G120))</f>
        <v/>
      </c>
      <c r="K120" s="1" t="str">
        <f>IF(B120="","",B120&amp;"|"&amp;COUNTIF(B$6:B120,B120))</f>
        <v/>
      </c>
    </row>
    <row r="121" spans="2:11" x14ac:dyDescent="0.2">
      <c r="B121" s="11"/>
      <c r="C121" s="13"/>
      <c r="D121" s="13"/>
      <c r="E121" s="14"/>
      <c r="F121" s="15"/>
      <c r="G121" s="15"/>
      <c r="H121" s="17" t="str">
        <f>IF(AND(F121="",G121=""),"",SoldInitial+SUM(F$6:F121)-SUM(G$6:G121))</f>
        <v/>
      </c>
      <c r="K121" s="1" t="str">
        <f>IF(B121="","",B121&amp;"|"&amp;COUNTIF(B$6:B121,B121))</f>
        <v/>
      </c>
    </row>
    <row r="122" spans="2:11" x14ac:dyDescent="0.2">
      <c r="B122" s="11"/>
      <c r="C122" s="13"/>
      <c r="D122" s="13"/>
      <c r="E122" s="14"/>
      <c r="F122" s="15"/>
      <c r="G122" s="15"/>
      <c r="H122" s="17" t="str">
        <f>IF(AND(F122="",G122=""),"",SoldInitial+SUM(F$6:F122)-SUM(G$6:G122))</f>
        <v/>
      </c>
      <c r="K122" s="1" t="str">
        <f>IF(B122="","",B122&amp;"|"&amp;COUNTIF(B$6:B122,B122))</f>
        <v/>
      </c>
    </row>
    <row r="123" spans="2:11" x14ac:dyDescent="0.2">
      <c r="B123" s="11"/>
      <c r="C123" s="13"/>
      <c r="D123" s="13"/>
      <c r="E123" s="14"/>
      <c r="F123" s="15"/>
      <c r="G123" s="15"/>
      <c r="H123" s="17" t="str">
        <f>IF(AND(F123="",G123=""),"",SoldInitial+SUM(F$6:F123)-SUM(G$6:G123))</f>
        <v/>
      </c>
      <c r="K123" s="1" t="str">
        <f>IF(B123="","",B123&amp;"|"&amp;COUNTIF(B$6:B123,B123))</f>
        <v/>
      </c>
    </row>
    <row r="124" spans="2:11" x14ac:dyDescent="0.2">
      <c r="B124" s="11"/>
      <c r="C124" s="13"/>
      <c r="D124" s="13"/>
      <c r="E124" s="14"/>
      <c r="F124" s="15"/>
      <c r="G124" s="15"/>
      <c r="H124" s="17" t="str">
        <f>IF(AND(F124="",G124=""),"",SoldInitial+SUM(F$6:F124)-SUM(G$6:G124))</f>
        <v/>
      </c>
      <c r="K124" s="1" t="str">
        <f>IF(B124="","",B124&amp;"|"&amp;COUNTIF(B$6:B124,B124))</f>
        <v/>
      </c>
    </row>
    <row r="125" spans="2:11" x14ac:dyDescent="0.2">
      <c r="B125" s="11"/>
      <c r="C125" s="13"/>
      <c r="D125" s="13"/>
      <c r="E125" s="14"/>
      <c r="F125" s="15"/>
      <c r="G125" s="15"/>
      <c r="H125" s="17" t="str">
        <f>IF(AND(F125="",G125=""),"",SoldInitial+SUM(F$6:F125)-SUM(G$6:G125))</f>
        <v/>
      </c>
      <c r="K125" s="1" t="str">
        <f>IF(B125="","",B125&amp;"|"&amp;COUNTIF(B$6:B125,B125))</f>
        <v/>
      </c>
    </row>
    <row r="126" spans="2:11" x14ac:dyDescent="0.2">
      <c r="B126" s="11"/>
      <c r="C126" s="13"/>
      <c r="D126" s="13"/>
      <c r="E126" s="14"/>
      <c r="F126" s="15"/>
      <c r="G126" s="15"/>
      <c r="H126" s="17" t="str">
        <f>IF(AND(F126="",G126=""),"",SoldInitial+SUM(F$6:F126)-SUM(G$6:G126))</f>
        <v/>
      </c>
      <c r="K126" s="1" t="str">
        <f>IF(B126="","",B126&amp;"|"&amp;COUNTIF(B$6:B126,B126))</f>
        <v/>
      </c>
    </row>
    <row r="127" spans="2:11" x14ac:dyDescent="0.2">
      <c r="B127" s="11"/>
      <c r="C127" s="13"/>
      <c r="D127" s="13"/>
      <c r="E127" s="14"/>
      <c r="F127" s="15"/>
      <c r="G127" s="15"/>
      <c r="H127" s="17" t="str">
        <f>IF(AND(F127="",G127=""),"",SoldInitial+SUM(F$6:F127)-SUM(G$6:G127))</f>
        <v/>
      </c>
      <c r="K127" s="1" t="str">
        <f>IF(B127="","",B127&amp;"|"&amp;COUNTIF(B$6:B127,B127))</f>
        <v/>
      </c>
    </row>
    <row r="128" spans="2:11" x14ac:dyDescent="0.2">
      <c r="B128" s="11"/>
      <c r="C128" s="13"/>
      <c r="D128" s="13"/>
      <c r="E128" s="14"/>
      <c r="F128" s="15"/>
      <c r="G128" s="15"/>
      <c r="H128" s="17" t="str">
        <f>IF(AND(F128="",G128=""),"",SoldInitial+SUM(F$6:F128)-SUM(G$6:G128))</f>
        <v/>
      </c>
      <c r="K128" s="1" t="str">
        <f>IF(B128="","",B128&amp;"|"&amp;COUNTIF(B$6:B128,B128))</f>
        <v/>
      </c>
    </row>
    <row r="129" spans="2:11" x14ac:dyDescent="0.2">
      <c r="B129" s="11"/>
      <c r="C129" s="13"/>
      <c r="D129" s="13"/>
      <c r="E129" s="14"/>
      <c r="F129" s="15"/>
      <c r="G129" s="15"/>
      <c r="H129" s="17" t="str">
        <f>IF(AND(F129="",G129=""),"",SoldInitial+SUM(F$6:F129)-SUM(G$6:G129))</f>
        <v/>
      </c>
      <c r="K129" s="1" t="str">
        <f>IF(B129="","",B129&amp;"|"&amp;COUNTIF(B$6:B129,B129))</f>
        <v/>
      </c>
    </row>
    <row r="130" spans="2:11" x14ac:dyDescent="0.2">
      <c r="B130" s="11"/>
      <c r="C130" s="13"/>
      <c r="D130" s="13"/>
      <c r="E130" s="14"/>
      <c r="F130" s="15"/>
      <c r="G130" s="15"/>
      <c r="H130" s="17" t="str">
        <f>IF(AND(F130="",G130=""),"",SoldInitial+SUM(F$6:F130)-SUM(G$6:G130))</f>
        <v/>
      </c>
      <c r="K130" s="1" t="str">
        <f>IF(B130="","",B130&amp;"|"&amp;COUNTIF(B$6:B130,B130))</f>
        <v/>
      </c>
    </row>
    <row r="131" spans="2:11" x14ac:dyDescent="0.2">
      <c r="B131" s="11"/>
      <c r="C131" s="13"/>
      <c r="D131" s="13"/>
      <c r="E131" s="14"/>
      <c r="F131" s="15"/>
      <c r="G131" s="15"/>
      <c r="H131" s="17" t="str">
        <f>IF(AND(F131="",G131=""),"",SoldInitial+SUM(F$6:F131)-SUM(G$6:G131))</f>
        <v/>
      </c>
      <c r="K131" s="1" t="str">
        <f>IF(B131="","",B131&amp;"|"&amp;COUNTIF(B$6:B131,B131))</f>
        <v/>
      </c>
    </row>
    <row r="132" spans="2:11" x14ac:dyDescent="0.2">
      <c r="B132" s="11"/>
      <c r="C132" s="13"/>
      <c r="D132" s="13"/>
      <c r="E132" s="14"/>
      <c r="F132" s="15"/>
      <c r="G132" s="15"/>
      <c r="H132" s="17" t="str">
        <f>IF(AND(F132="",G132=""),"",SoldInitial+SUM(F$6:F132)-SUM(G$6:G132))</f>
        <v/>
      </c>
      <c r="K132" s="1" t="str">
        <f>IF(B132="","",B132&amp;"|"&amp;COUNTIF(B$6:B132,B132))</f>
        <v/>
      </c>
    </row>
    <row r="133" spans="2:11" x14ac:dyDescent="0.2">
      <c r="B133" s="11"/>
      <c r="C133" s="13"/>
      <c r="D133" s="13"/>
      <c r="E133" s="14"/>
      <c r="F133" s="15"/>
      <c r="G133" s="15"/>
      <c r="H133" s="17" t="str">
        <f>IF(AND(F133="",G133=""),"",SoldInitial+SUM(F$6:F133)-SUM(G$6:G133))</f>
        <v/>
      </c>
      <c r="K133" s="1" t="str">
        <f>IF(B133="","",B133&amp;"|"&amp;COUNTIF(B$6:B133,B133))</f>
        <v/>
      </c>
    </row>
    <row r="134" spans="2:11" x14ac:dyDescent="0.2">
      <c r="B134" s="11"/>
      <c r="C134" s="13"/>
      <c r="D134" s="13"/>
      <c r="E134" s="14"/>
      <c r="F134" s="15"/>
      <c r="G134" s="15"/>
      <c r="H134" s="17" t="str">
        <f>IF(AND(F134="",G134=""),"",SoldInitial+SUM(F$6:F134)-SUM(G$6:G134))</f>
        <v/>
      </c>
      <c r="K134" s="1" t="str">
        <f>IF(B134="","",B134&amp;"|"&amp;COUNTIF(B$6:B134,B134))</f>
        <v/>
      </c>
    </row>
    <row r="135" spans="2:11" x14ac:dyDescent="0.2">
      <c r="B135" s="11"/>
      <c r="C135" s="13"/>
      <c r="D135" s="13"/>
      <c r="E135" s="14"/>
      <c r="F135" s="15"/>
      <c r="G135" s="15"/>
      <c r="H135" s="17" t="str">
        <f>IF(AND(F135="",G135=""),"",SoldInitial+SUM(F$6:F135)-SUM(G$6:G135))</f>
        <v/>
      </c>
      <c r="K135" s="1" t="str">
        <f>IF(B135="","",B135&amp;"|"&amp;COUNTIF(B$6:B135,B135))</f>
        <v/>
      </c>
    </row>
    <row r="136" spans="2:11" x14ac:dyDescent="0.2">
      <c r="B136" s="11"/>
      <c r="C136" s="13"/>
      <c r="D136" s="13"/>
      <c r="E136" s="14"/>
      <c r="F136" s="15"/>
      <c r="G136" s="15"/>
      <c r="H136" s="17" t="str">
        <f>IF(AND(F136="",G136=""),"",SoldInitial+SUM(F$6:F136)-SUM(G$6:G136))</f>
        <v/>
      </c>
      <c r="K136" s="1" t="str">
        <f>IF(B136="","",B136&amp;"|"&amp;COUNTIF(B$6:B136,B136))</f>
        <v/>
      </c>
    </row>
    <row r="137" spans="2:11" x14ac:dyDescent="0.2">
      <c r="B137" s="11"/>
      <c r="C137" s="13"/>
      <c r="D137" s="13"/>
      <c r="E137" s="14"/>
      <c r="F137" s="15"/>
      <c r="G137" s="15"/>
      <c r="H137" s="17" t="str">
        <f>IF(AND(F137="",G137=""),"",SoldInitial+SUM(F$6:F137)-SUM(G$6:G137))</f>
        <v/>
      </c>
      <c r="K137" s="1" t="str">
        <f>IF(B137="","",B137&amp;"|"&amp;COUNTIF(B$6:B137,B137))</f>
        <v/>
      </c>
    </row>
    <row r="138" spans="2:11" x14ac:dyDescent="0.2">
      <c r="B138" s="11"/>
      <c r="C138" s="13"/>
      <c r="D138" s="13"/>
      <c r="E138" s="14"/>
      <c r="F138" s="15"/>
      <c r="G138" s="15"/>
      <c r="H138" s="17" t="str">
        <f>IF(AND(F138="",G138=""),"",SoldInitial+SUM(F$6:F138)-SUM(G$6:G138))</f>
        <v/>
      </c>
      <c r="K138" s="1" t="str">
        <f>IF(B138="","",B138&amp;"|"&amp;COUNTIF(B$6:B138,B138))</f>
        <v/>
      </c>
    </row>
    <row r="139" spans="2:11" x14ac:dyDescent="0.2">
      <c r="B139" s="11"/>
      <c r="C139" s="13"/>
      <c r="D139" s="13"/>
      <c r="E139" s="14"/>
      <c r="F139" s="15"/>
      <c r="G139" s="15"/>
      <c r="H139" s="17" t="str">
        <f>IF(AND(F139="",G139=""),"",SoldInitial+SUM(F$6:F139)-SUM(G$6:G139))</f>
        <v/>
      </c>
      <c r="K139" s="1" t="str">
        <f>IF(B139="","",B139&amp;"|"&amp;COUNTIF(B$6:B139,B139))</f>
        <v/>
      </c>
    </row>
    <row r="140" spans="2:11" x14ac:dyDescent="0.2">
      <c r="B140" s="11"/>
      <c r="C140" s="13"/>
      <c r="D140" s="13"/>
      <c r="E140" s="14"/>
      <c r="F140" s="15"/>
      <c r="G140" s="15"/>
      <c r="H140" s="17" t="str">
        <f>IF(AND(F140="",G140=""),"",SoldInitial+SUM(F$6:F140)-SUM(G$6:G140))</f>
        <v/>
      </c>
      <c r="K140" s="1" t="str">
        <f>IF(B140="","",B140&amp;"|"&amp;COUNTIF(B$6:B140,B140))</f>
        <v/>
      </c>
    </row>
    <row r="141" spans="2:11" x14ac:dyDescent="0.2">
      <c r="B141" s="11"/>
      <c r="C141" s="13"/>
      <c r="D141" s="13"/>
      <c r="E141" s="14"/>
      <c r="F141" s="15"/>
      <c r="G141" s="15"/>
      <c r="H141" s="17" t="str">
        <f>IF(AND(F141="",G141=""),"",SoldInitial+SUM(F$6:F141)-SUM(G$6:G141))</f>
        <v/>
      </c>
      <c r="K141" s="1" t="str">
        <f>IF(B141="","",B141&amp;"|"&amp;COUNTIF(B$6:B141,B141))</f>
        <v/>
      </c>
    </row>
    <row r="142" spans="2:11" x14ac:dyDescent="0.2">
      <c r="B142" s="11"/>
      <c r="C142" s="13"/>
      <c r="D142" s="13"/>
      <c r="E142" s="14"/>
      <c r="F142" s="15"/>
      <c r="G142" s="15"/>
      <c r="H142" s="17" t="str">
        <f>IF(AND(F142="",G142=""),"",SoldInitial+SUM(F$6:F142)-SUM(G$6:G142))</f>
        <v/>
      </c>
      <c r="K142" s="1" t="str">
        <f>IF(B142="","",B142&amp;"|"&amp;COUNTIF(B$6:B142,B142))</f>
        <v/>
      </c>
    </row>
    <row r="143" spans="2:11" x14ac:dyDescent="0.2">
      <c r="B143" s="11"/>
      <c r="C143" s="13"/>
      <c r="D143" s="13"/>
      <c r="E143" s="14"/>
      <c r="F143" s="15"/>
      <c r="G143" s="15"/>
      <c r="H143" s="17" t="str">
        <f>IF(AND(F143="",G143=""),"",SoldInitial+SUM(F$6:F143)-SUM(G$6:G143))</f>
        <v/>
      </c>
      <c r="K143" s="1" t="str">
        <f>IF(B143="","",B143&amp;"|"&amp;COUNTIF(B$6:B143,B143))</f>
        <v/>
      </c>
    </row>
    <row r="144" spans="2:11" x14ac:dyDescent="0.2">
      <c r="B144" s="11"/>
      <c r="C144" s="13"/>
      <c r="D144" s="13"/>
      <c r="E144" s="14"/>
      <c r="F144" s="15"/>
      <c r="G144" s="15"/>
      <c r="H144" s="17" t="str">
        <f>IF(AND(F144="",G144=""),"",SoldInitial+SUM(F$6:F144)-SUM(G$6:G144))</f>
        <v/>
      </c>
      <c r="K144" s="1" t="str">
        <f>IF(B144="","",B144&amp;"|"&amp;COUNTIF(B$6:B144,B144))</f>
        <v/>
      </c>
    </row>
    <row r="145" spans="2:11" x14ac:dyDescent="0.2">
      <c r="B145" s="11"/>
      <c r="C145" s="13"/>
      <c r="D145" s="13"/>
      <c r="E145" s="14"/>
      <c r="F145" s="15"/>
      <c r="G145" s="15"/>
      <c r="H145" s="17" t="str">
        <f>IF(AND(F145="",G145=""),"",SoldInitial+SUM(F$6:F145)-SUM(G$6:G145))</f>
        <v/>
      </c>
      <c r="K145" s="1" t="str">
        <f>IF(B145="","",B145&amp;"|"&amp;COUNTIF(B$6:B145,B145))</f>
        <v/>
      </c>
    </row>
    <row r="146" spans="2:11" x14ac:dyDescent="0.2">
      <c r="B146" s="11"/>
      <c r="C146" s="13"/>
      <c r="D146" s="13"/>
      <c r="E146" s="14"/>
      <c r="F146" s="15"/>
      <c r="G146" s="15"/>
      <c r="H146" s="17" t="str">
        <f>IF(AND(F146="",G146=""),"",SoldInitial+SUM(F$6:F146)-SUM(G$6:G146))</f>
        <v/>
      </c>
      <c r="K146" s="1" t="str">
        <f>IF(B146="","",B146&amp;"|"&amp;COUNTIF(B$6:B146,B146))</f>
        <v/>
      </c>
    </row>
    <row r="147" spans="2:11" x14ac:dyDescent="0.2">
      <c r="B147" s="11"/>
      <c r="C147" s="13"/>
      <c r="D147" s="13"/>
      <c r="E147" s="14"/>
      <c r="F147" s="15"/>
      <c r="G147" s="15"/>
      <c r="H147" s="17" t="str">
        <f>IF(AND(F147="",G147=""),"",SoldInitial+SUM(F$6:F147)-SUM(G$6:G147))</f>
        <v/>
      </c>
      <c r="K147" s="1" t="str">
        <f>IF(B147="","",B147&amp;"|"&amp;COUNTIF(B$6:B147,B147))</f>
        <v/>
      </c>
    </row>
    <row r="148" spans="2:11" x14ac:dyDescent="0.2">
      <c r="B148" s="11"/>
      <c r="C148" s="13"/>
      <c r="D148" s="13"/>
      <c r="E148" s="14"/>
      <c r="F148" s="15"/>
      <c r="G148" s="15"/>
      <c r="H148" s="17" t="str">
        <f>IF(AND(F148="",G148=""),"",SoldInitial+SUM(F$6:F148)-SUM(G$6:G148))</f>
        <v/>
      </c>
      <c r="K148" s="1" t="str">
        <f>IF(B148="","",B148&amp;"|"&amp;COUNTIF(B$6:B148,B148))</f>
        <v/>
      </c>
    </row>
    <row r="149" spans="2:11" x14ac:dyDescent="0.2">
      <c r="B149" s="11"/>
      <c r="C149" s="13"/>
      <c r="D149" s="13"/>
      <c r="E149" s="14"/>
      <c r="F149" s="15"/>
      <c r="G149" s="15"/>
      <c r="H149" s="17" t="str">
        <f>IF(AND(F149="",G149=""),"",SoldInitial+SUM(F$6:F149)-SUM(G$6:G149))</f>
        <v/>
      </c>
      <c r="K149" s="1" t="str">
        <f>IF(B149="","",B149&amp;"|"&amp;COUNTIF(B$6:B149,B149))</f>
        <v/>
      </c>
    </row>
    <row r="150" spans="2:11" x14ac:dyDescent="0.2">
      <c r="B150" s="11"/>
      <c r="C150" s="13"/>
      <c r="D150" s="13"/>
      <c r="E150" s="14"/>
      <c r="F150" s="15"/>
      <c r="G150" s="15"/>
      <c r="H150" s="17" t="str">
        <f>IF(AND(F150="",G150=""),"",SoldInitial+SUM(F$6:F150)-SUM(G$6:G150))</f>
        <v/>
      </c>
      <c r="K150" s="1" t="str">
        <f>IF(B150="","",B150&amp;"|"&amp;COUNTIF(B$6:B150,B150))</f>
        <v/>
      </c>
    </row>
    <row r="151" spans="2:11" x14ac:dyDescent="0.2">
      <c r="B151" s="11"/>
      <c r="C151" s="13"/>
      <c r="D151" s="13"/>
      <c r="E151" s="14"/>
      <c r="F151" s="15"/>
      <c r="G151" s="15"/>
      <c r="H151" s="17" t="str">
        <f>IF(AND(F151="",G151=""),"",SoldInitial+SUM(F$6:F151)-SUM(G$6:G151))</f>
        <v/>
      </c>
      <c r="K151" s="1" t="str">
        <f>IF(B151="","",B151&amp;"|"&amp;COUNTIF(B$6:B151,B151))</f>
        <v/>
      </c>
    </row>
    <row r="152" spans="2:11" x14ac:dyDescent="0.2">
      <c r="B152" s="11"/>
      <c r="C152" s="13"/>
      <c r="D152" s="13"/>
      <c r="E152" s="14"/>
      <c r="F152" s="15"/>
      <c r="G152" s="15"/>
      <c r="H152" s="17" t="str">
        <f>IF(AND(F152="",G152=""),"",SoldInitial+SUM(F$6:F152)-SUM(G$6:G152))</f>
        <v/>
      </c>
      <c r="K152" s="1" t="str">
        <f>IF(B152="","",B152&amp;"|"&amp;COUNTIF(B$6:B152,B152))</f>
        <v/>
      </c>
    </row>
    <row r="153" spans="2:11" x14ac:dyDescent="0.2">
      <c r="B153" s="11"/>
      <c r="C153" s="13"/>
      <c r="D153" s="13"/>
      <c r="E153" s="14"/>
      <c r="F153" s="15"/>
      <c r="G153" s="15"/>
      <c r="H153" s="17" t="str">
        <f>IF(AND(F153="",G153=""),"",SoldInitial+SUM(F$6:F153)-SUM(G$6:G153))</f>
        <v/>
      </c>
      <c r="K153" s="1" t="str">
        <f>IF(B153="","",B153&amp;"|"&amp;COUNTIF(B$6:B153,B153))</f>
        <v/>
      </c>
    </row>
    <row r="154" spans="2:11" x14ac:dyDescent="0.2">
      <c r="B154" s="11"/>
      <c r="C154" s="13"/>
      <c r="D154" s="13"/>
      <c r="E154" s="14"/>
      <c r="F154" s="15"/>
      <c r="G154" s="15"/>
      <c r="H154" s="17" t="str">
        <f>IF(AND(F154="",G154=""),"",SoldInitial+SUM(F$6:F154)-SUM(G$6:G154))</f>
        <v/>
      </c>
      <c r="K154" s="1" t="str">
        <f>IF(B154="","",B154&amp;"|"&amp;COUNTIF(B$6:B154,B154))</f>
        <v/>
      </c>
    </row>
    <row r="155" spans="2:11" x14ac:dyDescent="0.2">
      <c r="B155" s="11"/>
      <c r="C155" s="13"/>
      <c r="D155" s="13"/>
      <c r="E155" s="14"/>
      <c r="F155" s="15"/>
      <c r="G155" s="15"/>
      <c r="H155" s="17" t="str">
        <f>IF(AND(F155="",G155=""),"",SoldInitial+SUM(F$6:F155)-SUM(G$6:G155))</f>
        <v/>
      </c>
      <c r="K155" s="1" t="str">
        <f>IF(B155="","",B155&amp;"|"&amp;COUNTIF(B$6:B155,B155))</f>
        <v/>
      </c>
    </row>
    <row r="156" spans="2:11" x14ac:dyDescent="0.2">
      <c r="B156" s="11"/>
      <c r="C156" s="13"/>
      <c r="D156" s="13"/>
      <c r="E156" s="14"/>
      <c r="F156" s="15"/>
      <c r="G156" s="15"/>
      <c r="H156" s="17" t="str">
        <f>IF(AND(F156="",G156=""),"",SoldInitial+SUM(F$6:F156)-SUM(G$6:G156))</f>
        <v/>
      </c>
      <c r="K156" s="1" t="str">
        <f>IF(B156="","",B156&amp;"|"&amp;COUNTIF(B$6:B156,B156))</f>
        <v/>
      </c>
    </row>
    <row r="157" spans="2:11" x14ac:dyDescent="0.2">
      <c r="B157" s="11"/>
      <c r="C157" s="13"/>
      <c r="D157" s="13"/>
      <c r="E157" s="14"/>
      <c r="F157" s="15"/>
      <c r="G157" s="15"/>
      <c r="H157" s="17" t="str">
        <f>IF(AND(F157="",G157=""),"",SoldInitial+SUM(F$6:F157)-SUM(G$6:G157))</f>
        <v/>
      </c>
      <c r="K157" s="1" t="str">
        <f>IF(B157="","",B157&amp;"|"&amp;COUNTIF(B$6:B157,B157))</f>
        <v/>
      </c>
    </row>
    <row r="158" spans="2:11" x14ac:dyDescent="0.2">
      <c r="B158" s="11"/>
      <c r="C158" s="13"/>
      <c r="D158" s="13"/>
      <c r="E158" s="14"/>
      <c r="F158" s="15"/>
      <c r="G158" s="15"/>
      <c r="H158" s="17" t="str">
        <f>IF(AND(F158="",G158=""),"",SoldInitial+SUM(F$6:F158)-SUM(G$6:G158))</f>
        <v/>
      </c>
      <c r="K158" s="1" t="str">
        <f>IF(B158="","",B158&amp;"|"&amp;COUNTIF(B$6:B158,B158))</f>
        <v/>
      </c>
    </row>
    <row r="159" spans="2:11" x14ac:dyDescent="0.2">
      <c r="B159" s="11"/>
      <c r="C159" s="13"/>
      <c r="D159" s="13"/>
      <c r="E159" s="14"/>
      <c r="F159" s="15"/>
      <c r="G159" s="15"/>
      <c r="H159" s="17" t="str">
        <f>IF(AND(F159="",G159=""),"",SoldInitial+SUM(F$6:F159)-SUM(G$6:G159))</f>
        <v/>
      </c>
      <c r="K159" s="1" t="str">
        <f>IF(B159="","",B159&amp;"|"&amp;COUNTIF(B$6:B159,B159))</f>
        <v/>
      </c>
    </row>
    <row r="160" spans="2:11" x14ac:dyDescent="0.2">
      <c r="B160" s="11"/>
      <c r="C160" s="13"/>
      <c r="D160" s="13"/>
      <c r="E160" s="14"/>
      <c r="F160" s="15"/>
      <c r="G160" s="15"/>
      <c r="H160" s="17" t="str">
        <f>IF(AND(F160="",G160=""),"",SoldInitial+SUM(F$6:F160)-SUM(G$6:G160))</f>
        <v/>
      </c>
      <c r="K160" s="1" t="str">
        <f>IF(B160="","",B160&amp;"|"&amp;COUNTIF(B$6:B160,B160))</f>
        <v/>
      </c>
    </row>
    <row r="161" spans="2:11" x14ac:dyDescent="0.2">
      <c r="B161" s="11"/>
      <c r="C161" s="13"/>
      <c r="D161" s="13"/>
      <c r="E161" s="14"/>
      <c r="F161" s="15"/>
      <c r="G161" s="15"/>
      <c r="H161" s="17" t="str">
        <f>IF(AND(F161="",G161=""),"",SoldInitial+SUM(F$6:F161)-SUM(G$6:G161))</f>
        <v/>
      </c>
      <c r="K161" s="1" t="str">
        <f>IF(B161="","",B161&amp;"|"&amp;COUNTIF(B$6:B161,B161))</f>
        <v/>
      </c>
    </row>
    <row r="162" spans="2:11" x14ac:dyDescent="0.2">
      <c r="B162" s="11"/>
      <c r="C162" s="13"/>
      <c r="D162" s="13"/>
      <c r="E162" s="14"/>
      <c r="F162" s="15"/>
      <c r="G162" s="15"/>
      <c r="H162" s="17" t="str">
        <f>IF(AND(F162="",G162=""),"",SoldInitial+SUM(F$6:F162)-SUM(G$6:G162))</f>
        <v/>
      </c>
      <c r="K162" s="1" t="str">
        <f>IF(B162="","",B162&amp;"|"&amp;COUNTIF(B$6:B162,B162))</f>
        <v/>
      </c>
    </row>
    <row r="163" spans="2:11" x14ac:dyDescent="0.2">
      <c r="B163" s="11"/>
      <c r="C163" s="13"/>
      <c r="D163" s="13"/>
      <c r="E163" s="14"/>
      <c r="F163" s="15"/>
      <c r="G163" s="15"/>
      <c r="H163" s="17" t="str">
        <f>IF(AND(F163="",G163=""),"",SoldInitial+SUM(F$6:F163)-SUM(G$6:G163))</f>
        <v/>
      </c>
      <c r="K163" s="1" t="str">
        <f>IF(B163="","",B163&amp;"|"&amp;COUNTIF(B$6:B163,B163))</f>
        <v/>
      </c>
    </row>
    <row r="164" spans="2:11" x14ac:dyDescent="0.2">
      <c r="B164" s="11"/>
      <c r="C164" s="13"/>
      <c r="D164" s="13"/>
      <c r="E164" s="14"/>
      <c r="F164" s="15"/>
      <c r="G164" s="15"/>
      <c r="H164" s="17" t="str">
        <f>IF(AND(F164="",G164=""),"",SoldInitial+SUM(F$6:F164)-SUM(G$6:G164))</f>
        <v/>
      </c>
      <c r="K164" s="1" t="str">
        <f>IF(B164="","",B164&amp;"|"&amp;COUNTIF(B$6:B164,B164))</f>
        <v/>
      </c>
    </row>
    <row r="165" spans="2:11" x14ac:dyDescent="0.2">
      <c r="B165" s="11"/>
      <c r="C165" s="13"/>
      <c r="D165" s="13"/>
      <c r="E165" s="14"/>
      <c r="F165" s="15"/>
      <c r="G165" s="15"/>
      <c r="H165" s="17" t="str">
        <f>IF(AND(F165="",G165=""),"",SoldInitial+SUM(F$6:F165)-SUM(G$6:G165))</f>
        <v/>
      </c>
      <c r="K165" s="1" t="str">
        <f>IF(B165="","",B165&amp;"|"&amp;COUNTIF(B$6:B165,B165))</f>
        <v/>
      </c>
    </row>
    <row r="166" spans="2:11" x14ac:dyDescent="0.2">
      <c r="B166" s="11"/>
      <c r="C166" s="13"/>
      <c r="D166" s="13"/>
      <c r="E166" s="14"/>
      <c r="F166" s="15"/>
      <c r="G166" s="15"/>
      <c r="H166" s="17" t="str">
        <f>IF(AND(F166="",G166=""),"",SoldInitial+SUM(F$6:F166)-SUM(G$6:G166))</f>
        <v/>
      </c>
      <c r="K166" s="1" t="str">
        <f>IF(B166="","",B166&amp;"|"&amp;COUNTIF(B$6:B166,B166))</f>
        <v/>
      </c>
    </row>
    <row r="167" spans="2:11" x14ac:dyDescent="0.2">
      <c r="B167" s="11"/>
      <c r="C167" s="13"/>
      <c r="D167" s="13"/>
      <c r="E167" s="14"/>
      <c r="F167" s="15"/>
      <c r="G167" s="15"/>
      <c r="H167" s="17" t="str">
        <f>IF(AND(F167="",G167=""),"",SoldInitial+SUM(F$6:F167)-SUM(G$6:G167))</f>
        <v/>
      </c>
      <c r="K167" s="1" t="str">
        <f>IF(B167="","",B167&amp;"|"&amp;COUNTIF(B$6:B167,B167))</f>
        <v/>
      </c>
    </row>
    <row r="168" spans="2:11" x14ac:dyDescent="0.2">
      <c r="B168" s="11"/>
      <c r="C168" s="13"/>
      <c r="D168" s="13"/>
      <c r="E168" s="14"/>
      <c r="F168" s="15"/>
      <c r="G168" s="15"/>
      <c r="H168" s="17" t="str">
        <f>IF(AND(F168="",G168=""),"",SoldInitial+SUM(F$6:F168)-SUM(G$6:G168))</f>
        <v/>
      </c>
      <c r="K168" s="1" t="str">
        <f>IF(B168="","",B168&amp;"|"&amp;COUNTIF(B$6:B168,B168))</f>
        <v/>
      </c>
    </row>
    <row r="169" spans="2:11" x14ac:dyDescent="0.2">
      <c r="B169" s="11"/>
      <c r="C169" s="13"/>
      <c r="D169" s="13"/>
      <c r="E169" s="14"/>
      <c r="F169" s="15"/>
      <c r="G169" s="15"/>
      <c r="H169" s="17" t="str">
        <f>IF(AND(F169="",G169=""),"",SoldInitial+SUM(F$6:F169)-SUM(G$6:G169))</f>
        <v/>
      </c>
      <c r="K169" s="1" t="str">
        <f>IF(B169="","",B169&amp;"|"&amp;COUNTIF(B$6:B169,B169))</f>
        <v/>
      </c>
    </row>
    <row r="170" spans="2:11" x14ac:dyDescent="0.2">
      <c r="B170" s="11"/>
      <c r="C170" s="13"/>
      <c r="D170" s="13"/>
      <c r="E170" s="14"/>
      <c r="F170" s="15"/>
      <c r="G170" s="15"/>
      <c r="H170" s="17" t="str">
        <f>IF(AND(F170="",G170=""),"",SoldInitial+SUM(F$6:F170)-SUM(G$6:G170))</f>
        <v/>
      </c>
      <c r="K170" s="1" t="str">
        <f>IF(B170="","",B170&amp;"|"&amp;COUNTIF(B$6:B170,B170))</f>
        <v/>
      </c>
    </row>
    <row r="171" spans="2:11" x14ac:dyDescent="0.2">
      <c r="B171" s="11"/>
      <c r="C171" s="13"/>
      <c r="D171" s="13"/>
      <c r="E171" s="14"/>
      <c r="F171" s="15"/>
      <c r="G171" s="15"/>
      <c r="H171" s="17" t="str">
        <f>IF(AND(F171="",G171=""),"",SoldInitial+SUM(F$6:F171)-SUM(G$6:G171))</f>
        <v/>
      </c>
      <c r="K171" s="1" t="str">
        <f>IF(B171="","",B171&amp;"|"&amp;COUNTIF(B$6:B171,B171))</f>
        <v/>
      </c>
    </row>
    <row r="172" spans="2:11" x14ac:dyDescent="0.2">
      <c r="B172" s="11"/>
      <c r="C172" s="13"/>
      <c r="D172" s="13"/>
      <c r="E172" s="14"/>
      <c r="F172" s="15"/>
      <c r="G172" s="15"/>
      <c r="H172" s="17" t="str">
        <f>IF(AND(F172="",G172=""),"",SoldInitial+SUM(F$6:F172)-SUM(G$6:G172))</f>
        <v/>
      </c>
      <c r="K172" s="1" t="str">
        <f>IF(B172="","",B172&amp;"|"&amp;COUNTIF(B$6:B172,B172))</f>
        <v/>
      </c>
    </row>
    <row r="173" spans="2:11" x14ac:dyDescent="0.2">
      <c r="B173" s="11"/>
      <c r="C173" s="13"/>
      <c r="D173" s="13"/>
      <c r="E173" s="14"/>
      <c r="F173" s="15"/>
      <c r="G173" s="15"/>
      <c r="H173" s="17" t="str">
        <f>IF(AND(F173="",G173=""),"",SoldInitial+SUM(F$6:F173)-SUM(G$6:G173))</f>
        <v/>
      </c>
      <c r="K173" s="1" t="str">
        <f>IF(B173="","",B173&amp;"|"&amp;COUNTIF(B$6:B173,B173))</f>
        <v/>
      </c>
    </row>
    <row r="174" spans="2:11" x14ac:dyDescent="0.2">
      <c r="B174" s="11"/>
      <c r="C174" s="13"/>
      <c r="D174" s="13"/>
      <c r="E174" s="14"/>
      <c r="F174" s="15"/>
      <c r="G174" s="15"/>
      <c r="H174" s="17" t="str">
        <f>IF(AND(F174="",G174=""),"",SoldInitial+SUM(F$6:F174)-SUM(G$6:G174))</f>
        <v/>
      </c>
      <c r="K174" s="1" t="str">
        <f>IF(B174="","",B174&amp;"|"&amp;COUNTIF(B$6:B174,B174))</f>
        <v/>
      </c>
    </row>
    <row r="175" spans="2:11" x14ac:dyDescent="0.2">
      <c r="B175" s="11"/>
      <c r="C175" s="13"/>
      <c r="D175" s="13"/>
      <c r="E175" s="14"/>
      <c r="F175" s="15"/>
      <c r="G175" s="15"/>
      <c r="H175" s="17" t="str">
        <f>IF(AND(F175="",G175=""),"",SoldInitial+SUM(F$6:F175)-SUM(G$6:G175))</f>
        <v/>
      </c>
      <c r="K175" s="1" t="str">
        <f>IF(B175="","",B175&amp;"|"&amp;COUNTIF(B$6:B175,B175))</f>
        <v/>
      </c>
    </row>
    <row r="176" spans="2:11" x14ac:dyDescent="0.2">
      <c r="B176" s="11"/>
      <c r="C176" s="13"/>
      <c r="D176" s="13"/>
      <c r="E176" s="14"/>
      <c r="F176" s="15"/>
      <c r="G176" s="15"/>
      <c r="H176" s="17" t="str">
        <f>IF(AND(F176="",G176=""),"",SoldInitial+SUM(F$6:F176)-SUM(G$6:G176))</f>
        <v/>
      </c>
      <c r="K176" s="1" t="str">
        <f>IF(B176="","",B176&amp;"|"&amp;COUNTIF(B$6:B176,B176))</f>
        <v/>
      </c>
    </row>
    <row r="177" spans="2:11" x14ac:dyDescent="0.2">
      <c r="B177" s="11"/>
      <c r="C177" s="13"/>
      <c r="D177" s="13"/>
      <c r="E177" s="14"/>
      <c r="F177" s="15"/>
      <c r="G177" s="15"/>
      <c r="H177" s="17" t="str">
        <f>IF(AND(F177="",G177=""),"",SoldInitial+SUM(F$6:F177)-SUM(G$6:G177))</f>
        <v/>
      </c>
      <c r="K177" s="1" t="str">
        <f>IF(B177="","",B177&amp;"|"&amp;COUNTIF(B$6:B177,B177))</f>
        <v/>
      </c>
    </row>
    <row r="178" spans="2:11" x14ac:dyDescent="0.2">
      <c r="B178" s="11"/>
      <c r="C178" s="13"/>
      <c r="D178" s="13"/>
      <c r="E178" s="14"/>
      <c r="F178" s="15"/>
      <c r="G178" s="15"/>
      <c r="H178" s="17" t="str">
        <f>IF(AND(F178="",G178=""),"",SoldInitial+SUM(F$6:F178)-SUM(G$6:G178))</f>
        <v/>
      </c>
      <c r="K178" s="1" t="str">
        <f>IF(B178="","",B178&amp;"|"&amp;COUNTIF(B$6:B178,B178))</f>
        <v/>
      </c>
    </row>
    <row r="179" spans="2:11" x14ac:dyDescent="0.2">
      <c r="B179" s="11"/>
      <c r="C179" s="13"/>
      <c r="D179" s="13"/>
      <c r="E179" s="14"/>
      <c r="F179" s="15"/>
      <c r="G179" s="15"/>
      <c r="H179" s="17" t="str">
        <f>IF(AND(F179="",G179=""),"",SoldInitial+SUM(F$6:F179)-SUM(G$6:G179))</f>
        <v/>
      </c>
      <c r="K179" s="1" t="str">
        <f>IF(B179="","",B179&amp;"|"&amp;COUNTIF(B$6:B179,B179))</f>
        <v/>
      </c>
    </row>
    <row r="180" spans="2:11" x14ac:dyDescent="0.2">
      <c r="B180" s="11"/>
      <c r="C180" s="13"/>
      <c r="D180" s="13"/>
      <c r="E180" s="14"/>
      <c r="F180" s="15"/>
      <c r="G180" s="15"/>
      <c r="H180" s="17" t="str">
        <f>IF(AND(F180="",G180=""),"",SoldInitial+SUM(F$6:F180)-SUM(G$6:G180))</f>
        <v/>
      </c>
      <c r="K180" s="1" t="str">
        <f>IF(B180="","",B180&amp;"|"&amp;COUNTIF(B$6:B180,B180))</f>
        <v/>
      </c>
    </row>
    <row r="181" spans="2:11" x14ac:dyDescent="0.2">
      <c r="B181" s="11"/>
      <c r="C181" s="13"/>
      <c r="D181" s="13"/>
      <c r="E181" s="14"/>
      <c r="F181" s="15"/>
      <c r="G181" s="15"/>
      <c r="H181" s="17" t="str">
        <f>IF(AND(F181="",G181=""),"",SoldInitial+SUM(F$6:F181)-SUM(G$6:G181))</f>
        <v/>
      </c>
      <c r="K181" s="1" t="str">
        <f>IF(B181="","",B181&amp;"|"&amp;COUNTIF(B$6:B181,B181))</f>
        <v/>
      </c>
    </row>
    <row r="182" spans="2:11" x14ac:dyDescent="0.2">
      <c r="B182" s="11"/>
      <c r="C182" s="13"/>
      <c r="D182" s="13"/>
      <c r="E182" s="14"/>
      <c r="F182" s="15"/>
      <c r="G182" s="15"/>
      <c r="H182" s="17" t="str">
        <f>IF(AND(F182="",G182=""),"",SoldInitial+SUM(F$6:F182)-SUM(G$6:G182))</f>
        <v/>
      </c>
      <c r="K182" s="1" t="str">
        <f>IF(B182="","",B182&amp;"|"&amp;COUNTIF(B$6:B182,B182))</f>
        <v/>
      </c>
    </row>
    <row r="183" spans="2:11" x14ac:dyDescent="0.2">
      <c r="B183" s="11"/>
      <c r="C183" s="13"/>
      <c r="D183" s="13"/>
      <c r="E183" s="14"/>
      <c r="F183" s="15"/>
      <c r="G183" s="15"/>
      <c r="H183" s="17" t="str">
        <f>IF(AND(F183="",G183=""),"",SoldInitial+SUM(F$6:F183)-SUM(G$6:G183))</f>
        <v/>
      </c>
      <c r="K183" s="1" t="str">
        <f>IF(B183="","",B183&amp;"|"&amp;COUNTIF(B$6:B183,B183))</f>
        <v/>
      </c>
    </row>
    <row r="184" spans="2:11" x14ac:dyDescent="0.2">
      <c r="B184" s="11"/>
      <c r="C184" s="13"/>
      <c r="D184" s="13"/>
      <c r="E184" s="14"/>
      <c r="F184" s="15"/>
      <c r="G184" s="15"/>
      <c r="H184" s="17" t="str">
        <f>IF(AND(F184="",G184=""),"",SoldInitial+SUM(F$6:F184)-SUM(G$6:G184))</f>
        <v/>
      </c>
      <c r="K184" s="1" t="str">
        <f>IF(B184="","",B184&amp;"|"&amp;COUNTIF(B$6:B184,B184))</f>
        <v/>
      </c>
    </row>
    <row r="185" spans="2:11" x14ac:dyDescent="0.2">
      <c r="B185" s="11"/>
      <c r="C185" s="13"/>
      <c r="D185" s="13"/>
      <c r="E185" s="14"/>
      <c r="F185" s="15"/>
      <c r="G185" s="15"/>
      <c r="H185" s="17" t="str">
        <f>IF(AND(F185="",G185=""),"",SoldInitial+SUM(F$6:F185)-SUM(G$6:G185))</f>
        <v/>
      </c>
      <c r="K185" s="1" t="str">
        <f>IF(B185="","",B185&amp;"|"&amp;COUNTIF(B$6:B185,B185))</f>
        <v/>
      </c>
    </row>
    <row r="186" spans="2:11" x14ac:dyDescent="0.2">
      <c r="B186" s="11"/>
      <c r="C186" s="13"/>
      <c r="D186" s="13"/>
      <c r="E186" s="14"/>
      <c r="F186" s="15"/>
      <c r="G186" s="15"/>
      <c r="H186" s="17" t="str">
        <f>IF(AND(F186="",G186=""),"",SoldInitial+SUM(F$6:F186)-SUM(G$6:G186))</f>
        <v/>
      </c>
      <c r="K186" s="1" t="str">
        <f>IF(B186="","",B186&amp;"|"&amp;COUNTIF(B$6:B186,B186))</f>
        <v/>
      </c>
    </row>
    <row r="187" spans="2:11" x14ac:dyDescent="0.2">
      <c r="B187" s="11"/>
      <c r="C187" s="13"/>
      <c r="D187" s="13"/>
      <c r="E187" s="14"/>
      <c r="F187" s="15"/>
      <c r="G187" s="15"/>
      <c r="H187" s="17" t="str">
        <f>IF(AND(F187="",G187=""),"",SoldInitial+SUM(F$6:F187)-SUM(G$6:G187))</f>
        <v/>
      </c>
      <c r="K187" s="1" t="str">
        <f>IF(B187="","",B187&amp;"|"&amp;COUNTIF(B$6:B187,B187))</f>
        <v/>
      </c>
    </row>
    <row r="188" spans="2:11" x14ac:dyDescent="0.2">
      <c r="B188" s="11"/>
      <c r="C188" s="13"/>
      <c r="D188" s="13"/>
      <c r="E188" s="14"/>
      <c r="F188" s="15"/>
      <c r="G188" s="15"/>
      <c r="H188" s="17" t="str">
        <f>IF(AND(F188="",G188=""),"",SoldInitial+SUM(F$6:F188)-SUM(G$6:G188))</f>
        <v/>
      </c>
      <c r="K188" s="1" t="str">
        <f>IF(B188="","",B188&amp;"|"&amp;COUNTIF(B$6:B188,B188))</f>
        <v/>
      </c>
    </row>
    <row r="189" spans="2:11" x14ac:dyDescent="0.2">
      <c r="B189" s="11"/>
      <c r="C189" s="13"/>
      <c r="D189" s="13"/>
      <c r="E189" s="14"/>
      <c r="F189" s="15"/>
      <c r="G189" s="15"/>
      <c r="H189" s="17" t="str">
        <f>IF(AND(F189="",G189=""),"",SoldInitial+SUM(F$6:F189)-SUM(G$6:G189))</f>
        <v/>
      </c>
      <c r="K189" s="1" t="str">
        <f>IF(B189="","",B189&amp;"|"&amp;COUNTIF(B$6:B189,B189))</f>
        <v/>
      </c>
    </row>
    <row r="190" spans="2:11" x14ac:dyDescent="0.2">
      <c r="B190" s="11"/>
      <c r="C190" s="13"/>
      <c r="D190" s="13"/>
      <c r="E190" s="14"/>
      <c r="F190" s="15"/>
      <c r="G190" s="15"/>
      <c r="H190" s="17" t="str">
        <f>IF(AND(F190="",G190=""),"",SoldInitial+SUM(F$6:F190)-SUM(G$6:G190))</f>
        <v/>
      </c>
      <c r="K190" s="1" t="str">
        <f>IF(B190="","",B190&amp;"|"&amp;COUNTIF(B$6:B190,B190))</f>
        <v/>
      </c>
    </row>
    <row r="191" spans="2:11" x14ac:dyDescent="0.2">
      <c r="B191" s="11"/>
      <c r="C191" s="13"/>
      <c r="D191" s="13"/>
      <c r="E191" s="14"/>
      <c r="F191" s="15"/>
      <c r="G191" s="15"/>
      <c r="H191" s="17" t="str">
        <f>IF(AND(F191="",G191=""),"",SoldInitial+SUM(F$6:F191)-SUM(G$6:G191))</f>
        <v/>
      </c>
      <c r="K191" s="1" t="str">
        <f>IF(B191="","",B191&amp;"|"&amp;COUNTIF(B$6:B191,B191))</f>
        <v/>
      </c>
    </row>
    <row r="192" spans="2:11" x14ac:dyDescent="0.2">
      <c r="B192" s="11"/>
      <c r="C192" s="13"/>
      <c r="D192" s="13"/>
      <c r="E192" s="14"/>
      <c r="F192" s="15"/>
      <c r="G192" s="15"/>
      <c r="H192" s="17" t="str">
        <f>IF(AND(F192="",G192=""),"",SoldInitial+SUM(F$6:F192)-SUM(G$6:G192))</f>
        <v/>
      </c>
      <c r="K192" s="1" t="str">
        <f>IF(B192="","",B192&amp;"|"&amp;COUNTIF(B$6:B192,B192))</f>
        <v/>
      </c>
    </row>
    <row r="193" spans="2:11" x14ac:dyDescent="0.2">
      <c r="B193" s="11"/>
      <c r="C193" s="13"/>
      <c r="D193" s="13"/>
      <c r="E193" s="14"/>
      <c r="F193" s="15"/>
      <c r="G193" s="15"/>
      <c r="H193" s="17" t="str">
        <f>IF(AND(F193="",G193=""),"",SoldInitial+SUM(F$6:F193)-SUM(G$6:G193))</f>
        <v/>
      </c>
      <c r="K193" s="1" t="str">
        <f>IF(B193="","",B193&amp;"|"&amp;COUNTIF(B$6:B193,B193))</f>
        <v/>
      </c>
    </row>
    <row r="194" spans="2:11" x14ac:dyDescent="0.2">
      <c r="B194" s="11"/>
      <c r="C194" s="13"/>
      <c r="D194" s="13"/>
      <c r="E194" s="14"/>
      <c r="F194" s="15"/>
      <c r="G194" s="15"/>
      <c r="H194" s="17" t="str">
        <f>IF(AND(F194="",G194=""),"",SoldInitial+SUM(F$6:F194)-SUM(G$6:G194))</f>
        <v/>
      </c>
      <c r="K194" s="1" t="str">
        <f>IF(B194="","",B194&amp;"|"&amp;COUNTIF(B$6:B194,B194))</f>
        <v/>
      </c>
    </row>
    <row r="195" spans="2:11" x14ac:dyDescent="0.2">
      <c r="B195" s="11"/>
      <c r="C195" s="13"/>
      <c r="D195" s="13"/>
      <c r="E195" s="14"/>
      <c r="F195" s="15"/>
      <c r="G195" s="15"/>
      <c r="H195" s="17" t="str">
        <f>IF(AND(F195="",G195=""),"",SoldInitial+SUM(F$6:F195)-SUM(G$6:G195))</f>
        <v/>
      </c>
      <c r="K195" s="1" t="str">
        <f>IF(B195="","",B195&amp;"|"&amp;COUNTIF(B$6:B195,B195))</f>
        <v/>
      </c>
    </row>
    <row r="196" spans="2:11" x14ac:dyDescent="0.2">
      <c r="B196" s="11"/>
      <c r="C196" s="13"/>
      <c r="D196" s="13"/>
      <c r="E196" s="14"/>
      <c r="F196" s="15"/>
      <c r="G196" s="15"/>
      <c r="H196" s="17" t="str">
        <f>IF(AND(F196="",G196=""),"",SoldInitial+SUM(F$6:F196)-SUM(G$6:G196))</f>
        <v/>
      </c>
      <c r="K196" s="1" t="str">
        <f>IF(B196="","",B196&amp;"|"&amp;COUNTIF(B$6:B196,B196))</f>
        <v/>
      </c>
    </row>
    <row r="197" spans="2:11" x14ac:dyDescent="0.2">
      <c r="B197" s="11"/>
      <c r="C197" s="13"/>
      <c r="D197" s="13"/>
      <c r="E197" s="14"/>
      <c r="F197" s="15"/>
      <c r="G197" s="15"/>
      <c r="H197" s="17" t="str">
        <f>IF(AND(F197="",G197=""),"",SoldInitial+SUM(F$6:F197)-SUM(G$6:G197))</f>
        <v/>
      </c>
      <c r="K197" s="1" t="str">
        <f>IF(B197="","",B197&amp;"|"&amp;COUNTIF(B$6:B197,B197))</f>
        <v/>
      </c>
    </row>
    <row r="198" spans="2:11" x14ac:dyDescent="0.2">
      <c r="B198" s="11"/>
      <c r="C198" s="13"/>
      <c r="D198" s="13"/>
      <c r="E198" s="14"/>
      <c r="F198" s="15"/>
      <c r="G198" s="15"/>
      <c r="H198" s="17" t="str">
        <f>IF(AND(F198="",G198=""),"",SoldInitial+SUM(F$6:F198)-SUM(G$6:G198))</f>
        <v/>
      </c>
      <c r="K198" s="1" t="str">
        <f>IF(B198="","",B198&amp;"|"&amp;COUNTIF(B$6:B198,B198))</f>
        <v/>
      </c>
    </row>
    <row r="199" spans="2:11" x14ac:dyDescent="0.2">
      <c r="B199" s="11"/>
      <c r="C199" s="13"/>
      <c r="D199" s="13"/>
      <c r="E199" s="14"/>
      <c r="F199" s="15"/>
      <c r="G199" s="15"/>
      <c r="H199" s="17" t="str">
        <f>IF(AND(F199="",G199=""),"",SoldInitial+SUM(F$6:F199)-SUM(G$6:G199))</f>
        <v/>
      </c>
      <c r="K199" s="1" t="str">
        <f>IF(B199="","",B199&amp;"|"&amp;COUNTIF(B$6:B199,B199))</f>
        <v/>
      </c>
    </row>
    <row r="200" spans="2:11" x14ac:dyDescent="0.2">
      <c r="B200" s="11"/>
      <c r="C200" s="13"/>
      <c r="D200" s="13"/>
      <c r="E200" s="14"/>
      <c r="F200" s="15"/>
      <c r="G200" s="15"/>
      <c r="H200" s="17" t="str">
        <f>IF(AND(F200="",G200=""),"",SoldInitial+SUM(F$6:F200)-SUM(G$6:G200))</f>
        <v/>
      </c>
      <c r="K200" s="1" t="str">
        <f>IF(B200="","",B200&amp;"|"&amp;COUNTIF(B$6:B200,B200))</f>
        <v/>
      </c>
    </row>
    <row r="201" spans="2:11" x14ac:dyDescent="0.2">
      <c r="B201" s="11"/>
      <c r="C201" s="13"/>
      <c r="D201" s="13"/>
      <c r="E201" s="14"/>
      <c r="F201" s="15"/>
      <c r="G201" s="15"/>
      <c r="H201" s="17" t="str">
        <f>IF(AND(F201="",G201=""),"",SoldInitial+SUM(F$6:F201)-SUM(G$6:G201))</f>
        <v/>
      </c>
      <c r="K201" s="1" t="str">
        <f>IF(B201="","",B201&amp;"|"&amp;COUNTIF(B$6:B201,B201))</f>
        <v/>
      </c>
    </row>
    <row r="202" spans="2:11" x14ac:dyDescent="0.2">
      <c r="B202" s="11"/>
      <c r="C202" s="13"/>
      <c r="D202" s="13"/>
      <c r="E202" s="14"/>
      <c r="F202" s="15"/>
      <c r="G202" s="15"/>
      <c r="H202" s="17" t="str">
        <f>IF(AND(F202="",G202=""),"",SoldInitial+SUM(F$6:F202)-SUM(G$6:G202))</f>
        <v/>
      </c>
      <c r="K202" s="1" t="str">
        <f>IF(B202="","",B202&amp;"|"&amp;COUNTIF(B$6:B202,B202))</f>
        <v/>
      </c>
    </row>
    <row r="203" spans="2:11" x14ac:dyDescent="0.2">
      <c r="B203" s="11"/>
      <c r="C203" s="13"/>
      <c r="D203" s="13"/>
      <c r="E203" s="14"/>
      <c r="F203" s="15"/>
      <c r="G203" s="15"/>
      <c r="H203" s="17" t="str">
        <f>IF(AND(F203="",G203=""),"",SoldInitial+SUM(F$6:F203)-SUM(G$6:G203))</f>
        <v/>
      </c>
      <c r="K203" s="1" t="str">
        <f>IF(B203="","",B203&amp;"|"&amp;COUNTIF(B$6:B203,B203))</f>
        <v/>
      </c>
    </row>
    <row r="204" spans="2:11" x14ac:dyDescent="0.2">
      <c r="B204" s="11"/>
      <c r="C204" s="13"/>
      <c r="D204" s="13"/>
      <c r="E204" s="14"/>
      <c r="F204" s="15"/>
      <c r="G204" s="15"/>
      <c r="H204" s="17" t="str">
        <f>IF(AND(F204="",G204=""),"",SoldInitial+SUM(F$6:F204)-SUM(G$6:G204))</f>
        <v/>
      </c>
      <c r="K204" s="1" t="str">
        <f>IF(B204="","",B204&amp;"|"&amp;COUNTIF(B$6:B204,B204))</f>
        <v/>
      </c>
    </row>
    <row r="205" spans="2:11" x14ac:dyDescent="0.2">
      <c r="B205" s="11"/>
      <c r="C205" s="13"/>
      <c r="D205" s="13"/>
      <c r="E205" s="14"/>
      <c r="F205" s="15"/>
      <c r="G205" s="15"/>
      <c r="H205" s="17" t="str">
        <f>IF(AND(F205="",G205=""),"",SoldInitial+SUM(F$6:F205)-SUM(G$6:G205))</f>
        <v/>
      </c>
      <c r="K205" s="1" t="str">
        <f>IF(B205="","",B205&amp;"|"&amp;COUNTIF(B$6:B205,B205))</f>
        <v/>
      </c>
    </row>
    <row r="206" spans="2:11" x14ac:dyDescent="0.2">
      <c r="B206" s="11"/>
      <c r="C206" s="13"/>
      <c r="D206" s="13"/>
      <c r="E206" s="14"/>
      <c r="F206" s="15"/>
      <c r="G206" s="15"/>
      <c r="H206" s="17" t="str">
        <f>IF(AND(F206="",G206=""),"",SoldInitial+SUM(F$6:F206)-SUM(G$6:G206))</f>
        <v/>
      </c>
      <c r="K206" s="1" t="str">
        <f>IF(B206="","",B206&amp;"|"&amp;COUNTIF(B$6:B206,B206))</f>
        <v/>
      </c>
    </row>
    <row r="207" spans="2:11" x14ac:dyDescent="0.2">
      <c r="B207" s="11"/>
      <c r="C207" s="13"/>
      <c r="D207" s="13"/>
      <c r="E207" s="14"/>
      <c r="F207" s="15"/>
      <c r="G207" s="15"/>
      <c r="H207" s="17" t="str">
        <f>IF(AND(F207="",G207=""),"",SoldInitial+SUM(F$6:F207)-SUM(G$6:G207))</f>
        <v/>
      </c>
      <c r="K207" s="1" t="str">
        <f>IF(B207="","",B207&amp;"|"&amp;COUNTIF(B$6:B207,B207))</f>
        <v/>
      </c>
    </row>
    <row r="208" spans="2:11" x14ac:dyDescent="0.2">
      <c r="B208" s="11"/>
      <c r="C208" s="13"/>
      <c r="D208" s="13"/>
      <c r="E208" s="14"/>
      <c r="F208" s="15"/>
      <c r="G208" s="15"/>
      <c r="H208" s="17" t="str">
        <f>IF(AND(F208="",G208=""),"",SoldInitial+SUM(F$6:F208)-SUM(G$6:G208))</f>
        <v/>
      </c>
      <c r="K208" s="1" t="str">
        <f>IF(B208="","",B208&amp;"|"&amp;COUNTIF(B$6:B208,B208))</f>
        <v/>
      </c>
    </row>
    <row r="209" spans="2:11" x14ac:dyDescent="0.2">
      <c r="B209" s="11"/>
      <c r="C209" s="13"/>
      <c r="D209" s="13"/>
      <c r="E209" s="14"/>
      <c r="F209" s="15"/>
      <c r="G209" s="15"/>
      <c r="H209" s="17" t="str">
        <f>IF(AND(F209="",G209=""),"",SoldInitial+SUM(F$6:F209)-SUM(G$6:G209))</f>
        <v/>
      </c>
      <c r="K209" s="1" t="str">
        <f>IF(B209="","",B209&amp;"|"&amp;COUNTIF(B$6:B209,B209))</f>
        <v/>
      </c>
    </row>
    <row r="210" spans="2:11" x14ac:dyDescent="0.2">
      <c r="B210" s="11"/>
      <c r="C210" s="13"/>
      <c r="D210" s="13"/>
      <c r="E210" s="14"/>
      <c r="F210" s="15"/>
      <c r="G210" s="15"/>
      <c r="H210" s="17" t="str">
        <f>IF(AND(F210="",G210=""),"",SoldInitial+SUM(F$6:F210)-SUM(G$6:G210))</f>
        <v/>
      </c>
      <c r="K210" s="1" t="str">
        <f>IF(B210="","",B210&amp;"|"&amp;COUNTIF(B$6:B210,B210))</f>
        <v/>
      </c>
    </row>
    <row r="211" spans="2:11" x14ac:dyDescent="0.2">
      <c r="B211" s="11"/>
      <c r="C211" s="13"/>
      <c r="D211" s="13"/>
      <c r="E211" s="14"/>
      <c r="F211" s="15"/>
      <c r="G211" s="15"/>
      <c r="H211" s="17" t="str">
        <f>IF(AND(F211="",G211=""),"",SoldInitial+SUM(F$6:F211)-SUM(G$6:G211))</f>
        <v/>
      </c>
      <c r="K211" s="1" t="str">
        <f>IF(B211="","",B211&amp;"|"&amp;COUNTIF(B$6:B211,B211))</f>
        <v/>
      </c>
    </row>
    <row r="212" spans="2:11" x14ac:dyDescent="0.2">
      <c r="B212" s="11"/>
      <c r="C212" s="13"/>
      <c r="D212" s="13"/>
      <c r="E212" s="14"/>
      <c r="F212" s="15"/>
      <c r="G212" s="15"/>
      <c r="H212" s="17" t="str">
        <f>IF(AND(F212="",G212=""),"",SoldInitial+SUM(F$6:F212)-SUM(G$6:G212))</f>
        <v/>
      </c>
      <c r="K212" s="1" t="str">
        <f>IF(B212="","",B212&amp;"|"&amp;COUNTIF(B$6:B212,B212))</f>
        <v/>
      </c>
    </row>
    <row r="213" spans="2:11" x14ac:dyDescent="0.2">
      <c r="B213" s="11"/>
      <c r="C213" s="13"/>
      <c r="D213" s="13"/>
      <c r="E213" s="14"/>
      <c r="F213" s="15"/>
      <c r="G213" s="15"/>
      <c r="H213" s="17" t="str">
        <f>IF(AND(F213="",G213=""),"",SoldInitial+SUM(F$6:F213)-SUM(G$6:G213))</f>
        <v/>
      </c>
      <c r="K213" s="1" t="str">
        <f>IF(B213="","",B213&amp;"|"&amp;COUNTIF(B$6:B213,B213))</f>
        <v/>
      </c>
    </row>
    <row r="214" spans="2:11" x14ac:dyDescent="0.2">
      <c r="B214" s="11"/>
      <c r="C214" s="13"/>
      <c r="D214" s="13"/>
      <c r="E214" s="14"/>
      <c r="F214" s="15"/>
      <c r="G214" s="15"/>
      <c r="H214" s="17" t="str">
        <f>IF(AND(F214="",G214=""),"",SoldInitial+SUM(F$6:F214)-SUM(G$6:G214))</f>
        <v/>
      </c>
      <c r="K214" s="1" t="str">
        <f>IF(B214="","",B214&amp;"|"&amp;COUNTIF(B$6:B214,B214))</f>
        <v/>
      </c>
    </row>
    <row r="215" spans="2:11" x14ac:dyDescent="0.2">
      <c r="B215" s="11"/>
      <c r="C215" s="13"/>
      <c r="D215" s="13"/>
      <c r="E215" s="14"/>
      <c r="F215" s="15"/>
      <c r="G215" s="15"/>
      <c r="H215" s="17" t="str">
        <f>IF(AND(F215="",G215=""),"",SoldInitial+SUM(F$6:F215)-SUM(G$6:G215))</f>
        <v/>
      </c>
      <c r="K215" s="1" t="str">
        <f>IF(B215="","",B215&amp;"|"&amp;COUNTIF(B$6:B215,B215))</f>
        <v/>
      </c>
    </row>
    <row r="216" spans="2:11" x14ac:dyDescent="0.2">
      <c r="B216" s="11"/>
      <c r="C216" s="13"/>
      <c r="D216" s="13"/>
      <c r="E216" s="14"/>
      <c r="F216" s="15"/>
      <c r="G216" s="15"/>
      <c r="H216" s="17" t="str">
        <f>IF(AND(F216="",G216=""),"",SoldInitial+SUM(F$6:F216)-SUM(G$6:G216))</f>
        <v/>
      </c>
      <c r="K216" s="1" t="str">
        <f>IF(B216="","",B216&amp;"|"&amp;COUNTIF(B$6:B216,B216))</f>
        <v/>
      </c>
    </row>
    <row r="217" spans="2:11" x14ac:dyDescent="0.2">
      <c r="B217" s="11"/>
      <c r="C217" s="13"/>
      <c r="D217" s="13"/>
      <c r="E217" s="14"/>
      <c r="F217" s="15"/>
      <c r="G217" s="15"/>
      <c r="H217" s="17" t="str">
        <f>IF(AND(F217="",G217=""),"",SoldInitial+SUM(F$6:F217)-SUM(G$6:G217))</f>
        <v/>
      </c>
      <c r="K217" s="1" t="str">
        <f>IF(B217="","",B217&amp;"|"&amp;COUNTIF(B$6:B217,B217))</f>
        <v/>
      </c>
    </row>
    <row r="218" spans="2:11" x14ac:dyDescent="0.2">
      <c r="B218" s="11"/>
      <c r="C218" s="13"/>
      <c r="D218" s="13"/>
      <c r="E218" s="14"/>
      <c r="F218" s="15"/>
      <c r="G218" s="15"/>
      <c r="H218" s="17" t="str">
        <f>IF(AND(F218="",G218=""),"",SoldInitial+SUM(F$6:F218)-SUM(G$6:G218))</f>
        <v/>
      </c>
      <c r="K218" s="1" t="str">
        <f>IF(B218="","",B218&amp;"|"&amp;COUNTIF(B$6:B218,B218))</f>
        <v/>
      </c>
    </row>
    <row r="219" spans="2:11" x14ac:dyDescent="0.2">
      <c r="B219" s="11"/>
      <c r="C219" s="13"/>
      <c r="D219" s="13"/>
      <c r="E219" s="14"/>
      <c r="F219" s="15"/>
      <c r="G219" s="15"/>
      <c r="H219" s="17" t="str">
        <f>IF(AND(F219="",G219=""),"",SoldInitial+SUM(F$6:F219)-SUM(G$6:G219))</f>
        <v/>
      </c>
      <c r="K219" s="1" t="str">
        <f>IF(B219="","",B219&amp;"|"&amp;COUNTIF(B$6:B219,B219))</f>
        <v/>
      </c>
    </row>
    <row r="220" spans="2:11" x14ac:dyDescent="0.2">
      <c r="B220" s="11"/>
      <c r="C220" s="13"/>
      <c r="D220" s="13"/>
      <c r="E220" s="14"/>
      <c r="F220" s="15"/>
      <c r="G220" s="15"/>
      <c r="H220" s="17" t="str">
        <f>IF(AND(F220="",G220=""),"",SoldInitial+SUM(F$6:F220)-SUM(G$6:G220))</f>
        <v/>
      </c>
      <c r="K220" s="1" t="str">
        <f>IF(B220="","",B220&amp;"|"&amp;COUNTIF(B$6:B220,B220))</f>
        <v/>
      </c>
    </row>
    <row r="221" spans="2:11" x14ac:dyDescent="0.2">
      <c r="B221" s="11"/>
      <c r="C221" s="13"/>
      <c r="D221" s="13"/>
      <c r="E221" s="14"/>
      <c r="F221" s="15"/>
      <c r="G221" s="15"/>
      <c r="H221" s="17" t="str">
        <f>IF(AND(F221="",G221=""),"",SoldInitial+SUM(F$6:F221)-SUM(G$6:G221))</f>
        <v/>
      </c>
      <c r="K221" s="1" t="str">
        <f>IF(B221="","",B221&amp;"|"&amp;COUNTIF(B$6:B221,B221))</f>
        <v/>
      </c>
    </row>
    <row r="222" spans="2:11" x14ac:dyDescent="0.2">
      <c r="B222" s="11"/>
      <c r="C222" s="13"/>
      <c r="D222" s="13"/>
      <c r="E222" s="14"/>
      <c r="F222" s="15"/>
      <c r="G222" s="15"/>
      <c r="H222" s="17" t="str">
        <f>IF(AND(F222="",G222=""),"",SoldInitial+SUM(F$6:F222)-SUM(G$6:G222))</f>
        <v/>
      </c>
      <c r="K222" s="1" t="str">
        <f>IF(B222="","",B222&amp;"|"&amp;COUNTIF(B$6:B222,B222))</f>
        <v/>
      </c>
    </row>
    <row r="223" spans="2:11" x14ac:dyDescent="0.2">
      <c r="B223" s="11"/>
      <c r="C223" s="13"/>
      <c r="D223" s="13"/>
      <c r="E223" s="14"/>
      <c r="F223" s="15"/>
      <c r="G223" s="15"/>
      <c r="H223" s="17" t="str">
        <f>IF(AND(F223="",G223=""),"",SoldInitial+SUM(F$6:F223)-SUM(G$6:G223))</f>
        <v/>
      </c>
      <c r="K223" s="1" t="str">
        <f>IF(B223="","",B223&amp;"|"&amp;COUNTIF(B$6:B223,B223))</f>
        <v/>
      </c>
    </row>
    <row r="224" spans="2:11" x14ac:dyDescent="0.2">
      <c r="B224" s="11"/>
      <c r="C224" s="13"/>
      <c r="D224" s="13"/>
      <c r="E224" s="14"/>
      <c r="F224" s="15"/>
      <c r="G224" s="15"/>
      <c r="H224" s="17" t="str">
        <f>IF(AND(F224="",G224=""),"",SoldInitial+SUM(F$6:F224)-SUM(G$6:G224))</f>
        <v/>
      </c>
      <c r="K224" s="1" t="str">
        <f>IF(B224="","",B224&amp;"|"&amp;COUNTIF(B$6:B224,B224))</f>
        <v/>
      </c>
    </row>
    <row r="225" spans="2:11" x14ac:dyDescent="0.2">
      <c r="B225" s="11"/>
      <c r="C225" s="13"/>
      <c r="D225" s="13"/>
      <c r="E225" s="14"/>
      <c r="F225" s="15"/>
      <c r="G225" s="15"/>
      <c r="H225" s="17" t="str">
        <f>IF(AND(F225="",G225=""),"",SoldInitial+SUM(F$6:F225)-SUM(G$6:G225))</f>
        <v/>
      </c>
      <c r="K225" s="1" t="str">
        <f>IF(B225="","",B225&amp;"|"&amp;COUNTIF(B$6:B225,B225))</f>
        <v/>
      </c>
    </row>
    <row r="226" spans="2:11" x14ac:dyDescent="0.2">
      <c r="B226" s="11"/>
      <c r="C226" s="13"/>
      <c r="D226" s="13"/>
      <c r="E226" s="14"/>
      <c r="F226" s="15"/>
      <c r="G226" s="15"/>
      <c r="H226" s="17" t="str">
        <f>IF(AND(F226="",G226=""),"",SoldInitial+SUM(F$6:F226)-SUM(G$6:G226))</f>
        <v/>
      </c>
      <c r="K226" s="1" t="str">
        <f>IF(B226="","",B226&amp;"|"&amp;COUNTIF(B$6:B226,B226))</f>
        <v/>
      </c>
    </row>
    <row r="227" spans="2:11" x14ac:dyDescent="0.2">
      <c r="B227" s="11"/>
      <c r="C227" s="13"/>
      <c r="D227" s="13"/>
      <c r="E227" s="14"/>
      <c r="F227" s="15"/>
      <c r="G227" s="15"/>
      <c r="H227" s="17" t="str">
        <f>IF(AND(F227="",G227=""),"",SoldInitial+SUM(F$6:F227)-SUM(G$6:G227))</f>
        <v/>
      </c>
      <c r="K227" s="1" t="str">
        <f>IF(B227="","",B227&amp;"|"&amp;COUNTIF(B$6:B227,B227))</f>
        <v/>
      </c>
    </row>
    <row r="228" spans="2:11" x14ac:dyDescent="0.2">
      <c r="B228" s="11"/>
      <c r="C228" s="13"/>
      <c r="D228" s="13"/>
      <c r="E228" s="14"/>
      <c r="F228" s="15"/>
      <c r="G228" s="15"/>
      <c r="H228" s="17" t="str">
        <f>IF(AND(F228="",G228=""),"",SoldInitial+SUM(F$6:F228)-SUM(G$6:G228))</f>
        <v/>
      </c>
      <c r="K228" s="1" t="str">
        <f>IF(B228="","",B228&amp;"|"&amp;COUNTIF(B$6:B228,B228))</f>
        <v/>
      </c>
    </row>
    <row r="229" spans="2:11" x14ac:dyDescent="0.2">
      <c r="B229" s="11"/>
      <c r="C229" s="13"/>
      <c r="D229" s="13"/>
      <c r="E229" s="14"/>
      <c r="F229" s="15"/>
      <c r="G229" s="15"/>
      <c r="H229" s="17" t="str">
        <f>IF(AND(F229="",G229=""),"",SoldInitial+SUM(F$6:F229)-SUM(G$6:G229))</f>
        <v/>
      </c>
      <c r="K229" s="1" t="str">
        <f>IF(B229="","",B229&amp;"|"&amp;COUNTIF(B$6:B229,B229))</f>
        <v/>
      </c>
    </row>
    <row r="230" spans="2:11" x14ac:dyDescent="0.2">
      <c r="B230" s="11"/>
      <c r="C230" s="13"/>
      <c r="D230" s="13"/>
      <c r="E230" s="14"/>
      <c r="F230" s="15"/>
      <c r="G230" s="15"/>
      <c r="H230" s="17" t="str">
        <f>IF(AND(F230="",G230=""),"",SoldInitial+SUM(F$6:F230)-SUM(G$6:G230))</f>
        <v/>
      </c>
      <c r="K230" s="1" t="str">
        <f>IF(B230="","",B230&amp;"|"&amp;COUNTIF(B$6:B230,B230))</f>
        <v/>
      </c>
    </row>
    <row r="231" spans="2:11" x14ac:dyDescent="0.2">
      <c r="B231" s="11"/>
      <c r="C231" s="13"/>
      <c r="D231" s="13"/>
      <c r="E231" s="14"/>
      <c r="F231" s="15"/>
      <c r="G231" s="15"/>
      <c r="H231" s="17" t="str">
        <f>IF(AND(F231="",G231=""),"",SoldInitial+SUM(F$6:F231)-SUM(G$6:G231))</f>
        <v/>
      </c>
      <c r="K231" s="1" t="str">
        <f>IF(B231="","",B231&amp;"|"&amp;COUNTIF(B$6:B231,B231))</f>
        <v/>
      </c>
    </row>
    <row r="232" spans="2:11" x14ac:dyDescent="0.2">
      <c r="B232" s="11"/>
      <c r="C232" s="13"/>
      <c r="D232" s="13"/>
      <c r="E232" s="14"/>
      <c r="F232" s="15"/>
      <c r="G232" s="15"/>
      <c r="H232" s="17" t="str">
        <f>IF(AND(F232="",G232=""),"",SoldInitial+SUM(F$6:F232)-SUM(G$6:G232))</f>
        <v/>
      </c>
      <c r="K232" s="1" t="str">
        <f>IF(B232="","",B232&amp;"|"&amp;COUNTIF(B$6:B232,B232))</f>
        <v/>
      </c>
    </row>
    <row r="233" spans="2:11" x14ac:dyDescent="0.2">
      <c r="B233" s="11"/>
      <c r="C233" s="13"/>
      <c r="D233" s="13"/>
      <c r="E233" s="14"/>
      <c r="F233" s="15"/>
      <c r="G233" s="15"/>
      <c r="H233" s="17" t="str">
        <f>IF(AND(F233="",G233=""),"",SoldInitial+SUM(F$6:F233)-SUM(G$6:G233))</f>
        <v/>
      </c>
      <c r="K233" s="1" t="str">
        <f>IF(B233="","",B233&amp;"|"&amp;COUNTIF(B$6:B233,B233))</f>
        <v/>
      </c>
    </row>
    <row r="234" spans="2:11" x14ac:dyDescent="0.2">
      <c r="B234" s="11"/>
      <c r="C234" s="13"/>
      <c r="D234" s="13"/>
      <c r="E234" s="14"/>
      <c r="F234" s="15"/>
      <c r="G234" s="15"/>
      <c r="H234" s="17" t="str">
        <f>IF(AND(F234="",G234=""),"",SoldInitial+SUM(F$6:F234)-SUM(G$6:G234))</f>
        <v/>
      </c>
      <c r="K234" s="1" t="str">
        <f>IF(B234="","",B234&amp;"|"&amp;COUNTIF(B$6:B234,B234))</f>
        <v/>
      </c>
    </row>
    <row r="235" spans="2:11" x14ac:dyDescent="0.2">
      <c r="B235" s="11"/>
      <c r="C235" s="13"/>
      <c r="D235" s="13"/>
      <c r="E235" s="14"/>
      <c r="F235" s="15"/>
      <c r="G235" s="15"/>
      <c r="H235" s="17" t="str">
        <f>IF(AND(F235="",G235=""),"",SoldInitial+SUM(F$6:F235)-SUM(G$6:G235))</f>
        <v/>
      </c>
      <c r="K235" s="1" t="str">
        <f>IF(B235="","",B235&amp;"|"&amp;COUNTIF(B$6:B235,B235))</f>
        <v/>
      </c>
    </row>
    <row r="236" spans="2:11" x14ac:dyDescent="0.2">
      <c r="B236" s="11"/>
      <c r="C236" s="13"/>
      <c r="D236" s="13"/>
      <c r="E236" s="14"/>
      <c r="F236" s="15"/>
      <c r="G236" s="15"/>
      <c r="H236" s="17" t="str">
        <f>IF(AND(F236="",G236=""),"",SoldInitial+SUM(F$6:F236)-SUM(G$6:G236))</f>
        <v/>
      </c>
      <c r="K236" s="1" t="str">
        <f>IF(B236="","",B236&amp;"|"&amp;COUNTIF(B$6:B236,B236))</f>
        <v/>
      </c>
    </row>
    <row r="237" spans="2:11" x14ac:dyDescent="0.2">
      <c r="B237" s="11"/>
      <c r="C237" s="13"/>
      <c r="D237" s="13"/>
      <c r="E237" s="14"/>
      <c r="F237" s="15"/>
      <c r="G237" s="15"/>
      <c r="H237" s="17" t="str">
        <f>IF(AND(F237="",G237=""),"",SoldInitial+SUM(F$6:F237)-SUM(G$6:G237))</f>
        <v/>
      </c>
      <c r="K237" s="1" t="str">
        <f>IF(B237="","",B237&amp;"|"&amp;COUNTIF(B$6:B237,B237))</f>
        <v/>
      </c>
    </row>
    <row r="238" spans="2:11" x14ac:dyDescent="0.2">
      <c r="B238" s="11"/>
      <c r="C238" s="13"/>
      <c r="D238" s="13"/>
      <c r="E238" s="14"/>
      <c r="F238" s="15"/>
      <c r="G238" s="15"/>
      <c r="H238" s="17" t="str">
        <f>IF(AND(F238="",G238=""),"",SoldInitial+SUM(F$6:F238)-SUM(G$6:G238))</f>
        <v/>
      </c>
      <c r="K238" s="1" t="str">
        <f>IF(B238="","",B238&amp;"|"&amp;COUNTIF(B$6:B238,B238))</f>
        <v/>
      </c>
    </row>
    <row r="239" spans="2:11" x14ac:dyDescent="0.2">
      <c r="B239" s="11"/>
      <c r="C239" s="13"/>
      <c r="D239" s="13"/>
      <c r="E239" s="14"/>
      <c r="F239" s="15"/>
      <c r="G239" s="15"/>
      <c r="H239" s="17" t="str">
        <f>IF(AND(F239="",G239=""),"",SoldInitial+SUM(F$6:F239)-SUM(G$6:G239))</f>
        <v/>
      </c>
      <c r="K239" s="1" t="str">
        <f>IF(B239="","",B239&amp;"|"&amp;COUNTIF(B$6:B239,B239))</f>
        <v/>
      </c>
    </row>
    <row r="240" spans="2:11" x14ac:dyDescent="0.2">
      <c r="B240" s="11"/>
      <c r="C240" s="13"/>
      <c r="D240" s="13"/>
      <c r="E240" s="14"/>
      <c r="F240" s="15"/>
      <c r="G240" s="15"/>
      <c r="H240" s="17" t="str">
        <f>IF(AND(F240="",G240=""),"",SoldInitial+SUM(F$6:F240)-SUM(G$6:G240))</f>
        <v/>
      </c>
      <c r="K240" s="1" t="str">
        <f>IF(B240="","",B240&amp;"|"&amp;COUNTIF(B$6:B240,B240))</f>
        <v/>
      </c>
    </row>
    <row r="241" spans="2:11" x14ac:dyDescent="0.2">
      <c r="B241" s="11"/>
      <c r="C241" s="13"/>
      <c r="D241" s="13"/>
      <c r="E241" s="14"/>
      <c r="F241" s="15"/>
      <c r="G241" s="15"/>
      <c r="H241" s="17" t="str">
        <f>IF(AND(F241="",G241=""),"",SoldInitial+SUM(F$6:F241)-SUM(G$6:G241))</f>
        <v/>
      </c>
      <c r="K241" s="1" t="str">
        <f>IF(B241="","",B241&amp;"|"&amp;COUNTIF(B$6:B241,B241))</f>
        <v/>
      </c>
    </row>
    <row r="242" spans="2:11" x14ac:dyDescent="0.2">
      <c r="B242" s="11"/>
      <c r="C242" s="13"/>
      <c r="D242" s="13"/>
      <c r="E242" s="14"/>
      <c r="F242" s="15"/>
      <c r="G242" s="15"/>
      <c r="H242" s="17" t="str">
        <f>IF(AND(F242="",G242=""),"",SoldInitial+SUM(F$6:F242)-SUM(G$6:G242))</f>
        <v/>
      </c>
      <c r="K242" s="1" t="str">
        <f>IF(B242="","",B242&amp;"|"&amp;COUNTIF(B$6:B242,B242))</f>
        <v/>
      </c>
    </row>
    <row r="243" spans="2:11" x14ac:dyDescent="0.2">
      <c r="B243" s="11"/>
      <c r="C243" s="13"/>
      <c r="D243" s="13"/>
      <c r="E243" s="14"/>
      <c r="F243" s="15"/>
      <c r="G243" s="15"/>
      <c r="H243" s="17" t="str">
        <f>IF(AND(F243="",G243=""),"",SoldInitial+SUM(F$6:F243)-SUM(G$6:G243))</f>
        <v/>
      </c>
      <c r="K243" s="1" t="str">
        <f>IF(B243="","",B243&amp;"|"&amp;COUNTIF(B$6:B243,B243))</f>
        <v/>
      </c>
    </row>
    <row r="244" spans="2:11" x14ac:dyDescent="0.2">
      <c r="B244" s="11"/>
      <c r="C244" s="13"/>
      <c r="D244" s="13"/>
      <c r="E244" s="14"/>
      <c r="F244" s="15"/>
      <c r="G244" s="15"/>
      <c r="H244" s="17" t="str">
        <f>IF(AND(F244="",G244=""),"",SoldInitial+SUM(F$6:F244)-SUM(G$6:G244))</f>
        <v/>
      </c>
      <c r="K244" s="1" t="str">
        <f>IF(B244="","",B244&amp;"|"&amp;COUNTIF(B$6:B244,B244))</f>
        <v/>
      </c>
    </row>
    <row r="245" spans="2:11" x14ac:dyDescent="0.2">
      <c r="B245" s="11"/>
      <c r="C245" s="13"/>
      <c r="D245" s="13"/>
      <c r="E245" s="14"/>
      <c r="F245" s="15"/>
      <c r="G245" s="15"/>
      <c r="H245" s="17" t="str">
        <f>IF(AND(F245="",G245=""),"",SoldInitial+SUM(F$6:F245)-SUM(G$6:G245))</f>
        <v/>
      </c>
      <c r="K245" s="1" t="str">
        <f>IF(B245="","",B245&amp;"|"&amp;COUNTIF(B$6:B245,B245))</f>
        <v/>
      </c>
    </row>
    <row r="246" spans="2:11" x14ac:dyDescent="0.2">
      <c r="B246" s="11"/>
      <c r="C246" s="13"/>
      <c r="D246" s="13"/>
      <c r="E246" s="14"/>
      <c r="F246" s="15"/>
      <c r="G246" s="15"/>
      <c r="H246" s="17" t="str">
        <f>IF(AND(F246="",G246=""),"",SoldInitial+SUM(F$6:F246)-SUM(G$6:G246))</f>
        <v/>
      </c>
      <c r="K246" s="1" t="str">
        <f>IF(B246="","",B246&amp;"|"&amp;COUNTIF(B$6:B246,B246))</f>
        <v/>
      </c>
    </row>
    <row r="247" spans="2:11" x14ac:dyDescent="0.2">
      <c r="B247" s="11"/>
      <c r="C247" s="13"/>
      <c r="D247" s="13"/>
      <c r="E247" s="14"/>
      <c r="F247" s="15"/>
      <c r="G247" s="15"/>
      <c r="H247" s="17" t="str">
        <f>IF(AND(F247="",G247=""),"",SoldInitial+SUM(F$6:F247)-SUM(G$6:G247))</f>
        <v/>
      </c>
      <c r="K247" s="1" t="str">
        <f>IF(B247="","",B247&amp;"|"&amp;COUNTIF(B$6:B247,B247))</f>
        <v/>
      </c>
    </row>
    <row r="248" spans="2:11" x14ac:dyDescent="0.2">
      <c r="B248" s="11"/>
      <c r="C248" s="13"/>
      <c r="D248" s="13"/>
      <c r="E248" s="14"/>
      <c r="F248" s="15"/>
      <c r="G248" s="15"/>
      <c r="H248" s="17" t="str">
        <f>IF(AND(F248="",G248=""),"",SoldInitial+SUM(F$6:F248)-SUM(G$6:G248))</f>
        <v/>
      </c>
      <c r="K248" s="1" t="str">
        <f>IF(B248="","",B248&amp;"|"&amp;COUNTIF(B$6:B248,B248))</f>
        <v/>
      </c>
    </row>
    <row r="249" spans="2:11" x14ac:dyDescent="0.2">
      <c r="B249" s="11"/>
      <c r="C249" s="13"/>
      <c r="D249" s="13"/>
      <c r="E249" s="14"/>
      <c r="F249" s="15"/>
      <c r="G249" s="15"/>
      <c r="H249" s="17" t="str">
        <f>IF(AND(F249="",G249=""),"",SoldInitial+SUM(F$6:F249)-SUM(G$6:G249))</f>
        <v/>
      </c>
      <c r="K249" s="1" t="str">
        <f>IF(B249="","",B249&amp;"|"&amp;COUNTIF(B$6:B249,B249))</f>
        <v/>
      </c>
    </row>
    <row r="250" spans="2:11" x14ac:dyDescent="0.2">
      <c r="B250" s="11"/>
      <c r="C250" s="13"/>
      <c r="D250" s="13"/>
      <c r="E250" s="14"/>
      <c r="F250" s="15"/>
      <c r="G250" s="15"/>
      <c r="H250" s="17" t="str">
        <f>IF(AND(F250="",G250=""),"",SoldInitial+SUM(F$6:F250)-SUM(G$6:G250))</f>
        <v/>
      </c>
      <c r="K250" s="1" t="str">
        <f>IF(B250="","",B250&amp;"|"&amp;COUNTIF(B$6:B250,B250))</f>
        <v/>
      </c>
    </row>
    <row r="251" spans="2:11" x14ac:dyDescent="0.2">
      <c r="B251" s="11"/>
      <c r="C251" s="13"/>
      <c r="D251" s="13"/>
      <c r="E251" s="14"/>
      <c r="F251" s="15"/>
      <c r="G251" s="15"/>
      <c r="H251" s="17" t="str">
        <f>IF(AND(F251="",G251=""),"",SoldInitial+SUM(F$6:F251)-SUM(G$6:G251))</f>
        <v/>
      </c>
      <c r="K251" s="1" t="str">
        <f>IF(B251="","",B251&amp;"|"&amp;COUNTIF(B$6:B251,B251))</f>
        <v/>
      </c>
    </row>
    <row r="252" spans="2:11" x14ac:dyDescent="0.2">
      <c r="B252" s="11"/>
      <c r="C252" s="13"/>
      <c r="D252" s="13"/>
      <c r="E252" s="14"/>
      <c r="F252" s="15"/>
      <c r="G252" s="15"/>
      <c r="H252" s="17" t="str">
        <f>IF(AND(F252="",G252=""),"",SoldInitial+SUM(F$6:F252)-SUM(G$6:G252))</f>
        <v/>
      </c>
      <c r="K252" s="1" t="str">
        <f>IF(B252="","",B252&amp;"|"&amp;COUNTIF(B$6:B252,B252))</f>
        <v/>
      </c>
    </row>
    <row r="253" spans="2:11" x14ac:dyDescent="0.2">
      <c r="B253" s="11"/>
      <c r="C253" s="13"/>
      <c r="D253" s="13"/>
      <c r="E253" s="14"/>
      <c r="F253" s="15"/>
      <c r="G253" s="15"/>
      <c r="H253" s="17" t="str">
        <f>IF(AND(F253="",G253=""),"",SoldInitial+SUM(F$6:F253)-SUM(G$6:G253))</f>
        <v/>
      </c>
      <c r="K253" s="1" t="str">
        <f>IF(B253="","",B253&amp;"|"&amp;COUNTIF(B$6:B253,B253))</f>
        <v/>
      </c>
    </row>
    <row r="254" spans="2:11" x14ac:dyDescent="0.2">
      <c r="B254" s="11"/>
      <c r="C254" s="13"/>
      <c r="D254" s="13"/>
      <c r="E254" s="14"/>
      <c r="F254" s="15"/>
      <c r="G254" s="15"/>
      <c r="H254" s="17" t="str">
        <f>IF(AND(F254="",G254=""),"",SoldInitial+SUM(F$6:F254)-SUM(G$6:G254))</f>
        <v/>
      </c>
      <c r="K254" s="1" t="str">
        <f>IF(B254="","",B254&amp;"|"&amp;COUNTIF(B$6:B254,B254))</f>
        <v/>
      </c>
    </row>
    <row r="255" spans="2:11" x14ac:dyDescent="0.2">
      <c r="B255" s="11"/>
      <c r="C255" s="13"/>
      <c r="D255" s="13"/>
      <c r="E255" s="14"/>
      <c r="F255" s="15"/>
      <c r="G255" s="15"/>
      <c r="H255" s="17" t="str">
        <f>IF(AND(F255="",G255=""),"",SoldInitial+SUM(F$6:F255)-SUM(G$6:G255))</f>
        <v/>
      </c>
      <c r="K255" s="1" t="str">
        <f>IF(B255="","",B255&amp;"|"&amp;COUNTIF(B$6:B255,B255))</f>
        <v/>
      </c>
    </row>
    <row r="256" spans="2:11" x14ac:dyDescent="0.2">
      <c r="B256" s="11"/>
      <c r="C256" s="13"/>
      <c r="D256" s="13"/>
      <c r="E256" s="14"/>
      <c r="F256" s="15"/>
      <c r="G256" s="15"/>
      <c r="H256" s="17" t="str">
        <f>IF(AND(F256="",G256=""),"",SoldInitial+SUM(F$6:F256)-SUM(G$6:G256))</f>
        <v/>
      </c>
      <c r="K256" s="1" t="str">
        <f>IF(B256="","",B256&amp;"|"&amp;COUNTIF(B$6:B256,B256))</f>
        <v/>
      </c>
    </row>
    <row r="257" spans="2:11" x14ac:dyDescent="0.2">
      <c r="B257" s="11"/>
      <c r="C257" s="13"/>
      <c r="D257" s="13"/>
      <c r="E257" s="14"/>
      <c r="F257" s="15"/>
      <c r="G257" s="15"/>
      <c r="H257" s="17" t="str">
        <f>IF(AND(F257="",G257=""),"",SoldInitial+SUM(F$6:F257)-SUM(G$6:G257))</f>
        <v/>
      </c>
      <c r="K257" s="1" t="str">
        <f>IF(B257="","",B257&amp;"|"&amp;COUNTIF(B$6:B257,B257))</f>
        <v/>
      </c>
    </row>
    <row r="258" spans="2:11" x14ac:dyDescent="0.2">
      <c r="B258" s="11"/>
      <c r="C258" s="13"/>
      <c r="D258" s="13"/>
      <c r="E258" s="14"/>
      <c r="F258" s="15"/>
      <c r="G258" s="15"/>
      <c r="H258" s="17" t="str">
        <f>IF(AND(F258="",G258=""),"",SoldInitial+SUM(F$6:F258)-SUM(G$6:G258))</f>
        <v/>
      </c>
      <c r="K258" s="1" t="str">
        <f>IF(B258="","",B258&amp;"|"&amp;COUNTIF(B$6:B258,B258))</f>
        <v/>
      </c>
    </row>
    <row r="259" spans="2:11" x14ac:dyDescent="0.2">
      <c r="B259" s="11"/>
      <c r="C259" s="13"/>
      <c r="D259" s="13"/>
      <c r="E259" s="14"/>
      <c r="F259" s="15"/>
      <c r="G259" s="15"/>
      <c r="H259" s="17" t="str">
        <f>IF(AND(F259="",G259=""),"",SoldInitial+SUM(F$6:F259)-SUM(G$6:G259))</f>
        <v/>
      </c>
      <c r="K259" s="1" t="str">
        <f>IF(B259="","",B259&amp;"|"&amp;COUNTIF(B$6:B259,B259))</f>
        <v/>
      </c>
    </row>
    <row r="260" spans="2:11" x14ac:dyDescent="0.2">
      <c r="B260" s="11"/>
      <c r="C260" s="13"/>
      <c r="D260" s="13"/>
      <c r="E260" s="14"/>
      <c r="F260" s="15"/>
      <c r="G260" s="15"/>
      <c r="H260" s="17" t="str">
        <f>IF(AND(F260="",G260=""),"",SoldInitial+SUM(F$6:F260)-SUM(G$6:G260))</f>
        <v/>
      </c>
      <c r="K260" s="1" t="str">
        <f>IF(B260="","",B260&amp;"|"&amp;COUNTIF(B$6:B260,B260))</f>
        <v/>
      </c>
    </row>
    <row r="261" spans="2:11" x14ac:dyDescent="0.2">
      <c r="B261" s="11"/>
      <c r="C261" s="13"/>
      <c r="D261" s="13"/>
      <c r="E261" s="14"/>
      <c r="F261" s="15"/>
      <c r="G261" s="15"/>
      <c r="H261" s="17" t="str">
        <f>IF(AND(F261="",G261=""),"",SoldInitial+SUM(F$6:F261)-SUM(G$6:G261))</f>
        <v/>
      </c>
      <c r="K261" s="1" t="str">
        <f>IF(B261="","",B261&amp;"|"&amp;COUNTIF(B$6:B261,B261))</f>
        <v/>
      </c>
    </row>
    <row r="262" spans="2:11" x14ac:dyDescent="0.2">
      <c r="B262" s="11"/>
      <c r="C262" s="13"/>
      <c r="D262" s="13"/>
      <c r="E262" s="14"/>
      <c r="F262" s="15"/>
      <c r="G262" s="15"/>
      <c r="H262" s="17" t="str">
        <f>IF(AND(F262="",G262=""),"",SoldInitial+SUM(F$6:F262)-SUM(G$6:G262))</f>
        <v/>
      </c>
      <c r="K262" s="1" t="str">
        <f>IF(B262="","",B262&amp;"|"&amp;COUNTIF(B$6:B262,B262))</f>
        <v/>
      </c>
    </row>
    <row r="263" spans="2:11" x14ac:dyDescent="0.2">
      <c r="B263" s="11"/>
      <c r="C263" s="13"/>
      <c r="D263" s="13"/>
      <c r="E263" s="14"/>
      <c r="F263" s="15"/>
      <c r="G263" s="15"/>
      <c r="H263" s="17" t="str">
        <f>IF(AND(F263="",G263=""),"",SoldInitial+SUM(F$6:F263)-SUM(G$6:G263))</f>
        <v/>
      </c>
      <c r="K263" s="1" t="str">
        <f>IF(B263="","",B263&amp;"|"&amp;COUNTIF(B$6:B263,B263))</f>
        <v/>
      </c>
    </row>
    <row r="264" spans="2:11" x14ac:dyDescent="0.2">
      <c r="B264" s="11"/>
      <c r="C264" s="13"/>
      <c r="D264" s="13"/>
      <c r="E264" s="14"/>
      <c r="F264" s="15"/>
      <c r="G264" s="15"/>
      <c r="H264" s="17" t="str">
        <f>IF(AND(F264="",G264=""),"",SoldInitial+SUM(F$6:F264)-SUM(G$6:G264))</f>
        <v/>
      </c>
      <c r="K264" s="1" t="str">
        <f>IF(B264="","",B264&amp;"|"&amp;COUNTIF(B$6:B264,B264))</f>
        <v/>
      </c>
    </row>
    <row r="265" spans="2:11" x14ac:dyDescent="0.2">
      <c r="B265" s="11"/>
      <c r="C265" s="13"/>
      <c r="D265" s="13"/>
      <c r="E265" s="14"/>
      <c r="F265" s="15"/>
      <c r="G265" s="15"/>
      <c r="H265" s="17" t="str">
        <f>IF(AND(F265="",G265=""),"",SoldInitial+SUM(F$6:F265)-SUM(G$6:G265))</f>
        <v/>
      </c>
      <c r="K265" s="1" t="str">
        <f>IF(B265="","",B265&amp;"|"&amp;COUNTIF(B$6:B265,B265))</f>
        <v/>
      </c>
    </row>
    <row r="266" spans="2:11" x14ac:dyDescent="0.2">
      <c r="B266" s="11"/>
      <c r="C266" s="13"/>
      <c r="D266" s="13"/>
      <c r="E266" s="14"/>
      <c r="F266" s="15"/>
      <c r="G266" s="15"/>
      <c r="H266" s="17" t="str">
        <f>IF(AND(F266="",G266=""),"",SoldInitial+SUM(F$6:F266)-SUM(G$6:G266))</f>
        <v/>
      </c>
      <c r="K266" s="1" t="str">
        <f>IF(B266="","",B266&amp;"|"&amp;COUNTIF(B$6:B266,B266))</f>
        <v/>
      </c>
    </row>
    <row r="267" spans="2:11" x14ac:dyDescent="0.2">
      <c r="B267" s="11"/>
      <c r="C267" s="13"/>
      <c r="D267" s="13"/>
      <c r="E267" s="14"/>
      <c r="F267" s="15"/>
      <c r="G267" s="15"/>
      <c r="H267" s="17" t="str">
        <f>IF(AND(F267="",G267=""),"",SoldInitial+SUM(F$6:F267)-SUM(G$6:G267))</f>
        <v/>
      </c>
      <c r="K267" s="1" t="str">
        <f>IF(B267="","",B267&amp;"|"&amp;COUNTIF(B$6:B267,B267))</f>
        <v/>
      </c>
    </row>
    <row r="268" spans="2:11" x14ac:dyDescent="0.2">
      <c r="B268" s="11"/>
      <c r="C268" s="13"/>
      <c r="D268" s="13"/>
      <c r="E268" s="14"/>
      <c r="F268" s="15"/>
      <c r="G268" s="15"/>
      <c r="H268" s="17" t="str">
        <f>IF(AND(F268="",G268=""),"",SoldInitial+SUM(F$6:F268)-SUM(G$6:G268))</f>
        <v/>
      </c>
      <c r="K268" s="1" t="str">
        <f>IF(B268="","",B268&amp;"|"&amp;COUNTIF(B$6:B268,B268))</f>
        <v/>
      </c>
    </row>
    <row r="269" spans="2:11" x14ac:dyDescent="0.2">
      <c r="B269" s="11"/>
      <c r="C269" s="13"/>
      <c r="D269" s="13"/>
      <c r="E269" s="14"/>
      <c r="F269" s="15"/>
      <c r="G269" s="15"/>
      <c r="H269" s="17" t="str">
        <f>IF(AND(F269="",G269=""),"",SoldInitial+SUM(F$6:F269)-SUM(G$6:G269))</f>
        <v/>
      </c>
      <c r="K269" s="1" t="str">
        <f>IF(B269="","",B269&amp;"|"&amp;COUNTIF(B$6:B269,B269))</f>
        <v/>
      </c>
    </row>
    <row r="270" spans="2:11" x14ac:dyDescent="0.2">
      <c r="B270" s="11"/>
      <c r="C270" s="13"/>
      <c r="D270" s="13"/>
      <c r="E270" s="14"/>
      <c r="F270" s="15"/>
      <c r="G270" s="15"/>
      <c r="H270" s="17" t="str">
        <f>IF(AND(F270="",G270=""),"",SoldInitial+SUM(F$6:F270)-SUM(G$6:G270))</f>
        <v/>
      </c>
      <c r="K270" s="1" t="str">
        <f>IF(B270="","",B270&amp;"|"&amp;COUNTIF(B$6:B270,B270))</f>
        <v/>
      </c>
    </row>
    <row r="271" spans="2:11" x14ac:dyDescent="0.2">
      <c r="B271" s="11"/>
      <c r="C271" s="13"/>
      <c r="D271" s="13"/>
      <c r="E271" s="14"/>
      <c r="F271" s="15"/>
      <c r="G271" s="15"/>
      <c r="H271" s="17" t="str">
        <f>IF(AND(F271="",G271=""),"",SoldInitial+SUM(F$6:F271)-SUM(G$6:G271))</f>
        <v/>
      </c>
      <c r="K271" s="1" t="str">
        <f>IF(B271="","",B271&amp;"|"&amp;COUNTIF(B$6:B271,B271))</f>
        <v/>
      </c>
    </row>
    <row r="272" spans="2:11" x14ac:dyDescent="0.2">
      <c r="B272" s="11"/>
      <c r="C272" s="13"/>
      <c r="D272" s="13"/>
      <c r="E272" s="14"/>
      <c r="F272" s="15"/>
      <c r="G272" s="15"/>
      <c r="H272" s="17" t="str">
        <f>IF(AND(F272="",G272=""),"",SoldInitial+SUM(F$6:F272)-SUM(G$6:G272))</f>
        <v/>
      </c>
      <c r="K272" s="1" t="str">
        <f>IF(B272="","",B272&amp;"|"&amp;COUNTIF(B$6:B272,B272))</f>
        <v/>
      </c>
    </row>
    <row r="273" spans="2:11" x14ac:dyDescent="0.2">
      <c r="B273" s="11"/>
      <c r="C273" s="13"/>
      <c r="D273" s="13"/>
      <c r="E273" s="14"/>
      <c r="F273" s="15"/>
      <c r="G273" s="15"/>
      <c r="H273" s="17" t="str">
        <f>IF(AND(F273="",G273=""),"",SoldInitial+SUM(F$6:F273)-SUM(G$6:G273))</f>
        <v/>
      </c>
      <c r="K273" s="1" t="str">
        <f>IF(B273="","",B273&amp;"|"&amp;COUNTIF(B$6:B273,B273))</f>
        <v/>
      </c>
    </row>
    <row r="274" spans="2:11" x14ac:dyDescent="0.2">
      <c r="B274" s="11"/>
      <c r="C274" s="13"/>
      <c r="D274" s="13"/>
      <c r="E274" s="14"/>
      <c r="F274" s="15"/>
      <c r="G274" s="15"/>
      <c r="H274" s="17" t="str">
        <f>IF(AND(F274="",G274=""),"",SoldInitial+SUM(F$6:F274)-SUM(G$6:G274))</f>
        <v/>
      </c>
      <c r="K274" s="1" t="str">
        <f>IF(B274="","",B274&amp;"|"&amp;COUNTIF(B$6:B274,B274))</f>
        <v/>
      </c>
    </row>
    <row r="275" spans="2:11" x14ac:dyDescent="0.2">
      <c r="B275" s="11"/>
      <c r="C275" s="13"/>
      <c r="D275" s="13"/>
      <c r="E275" s="14"/>
      <c r="F275" s="15"/>
      <c r="G275" s="15"/>
      <c r="H275" s="17" t="str">
        <f>IF(AND(F275="",G275=""),"",SoldInitial+SUM(F$6:F275)-SUM(G$6:G275))</f>
        <v/>
      </c>
      <c r="K275" s="1" t="str">
        <f>IF(B275="","",B275&amp;"|"&amp;COUNTIF(B$6:B275,B275))</f>
        <v/>
      </c>
    </row>
    <row r="276" spans="2:11" x14ac:dyDescent="0.2">
      <c r="B276" s="11"/>
      <c r="C276" s="13"/>
      <c r="D276" s="13"/>
      <c r="E276" s="14"/>
      <c r="F276" s="15"/>
      <c r="G276" s="15"/>
      <c r="H276" s="17" t="str">
        <f>IF(AND(F276="",G276=""),"",SoldInitial+SUM(F$6:F276)-SUM(G$6:G276))</f>
        <v/>
      </c>
      <c r="K276" s="1" t="str">
        <f>IF(B276="","",B276&amp;"|"&amp;COUNTIF(B$6:B276,B276))</f>
        <v/>
      </c>
    </row>
    <row r="277" spans="2:11" x14ac:dyDescent="0.2">
      <c r="B277" s="11"/>
      <c r="C277" s="13"/>
      <c r="D277" s="13"/>
      <c r="E277" s="14"/>
      <c r="F277" s="15"/>
      <c r="G277" s="15"/>
      <c r="H277" s="17" t="str">
        <f>IF(AND(F277="",G277=""),"",SoldInitial+SUM(F$6:F277)-SUM(G$6:G277))</f>
        <v/>
      </c>
      <c r="K277" s="1" t="str">
        <f>IF(B277="","",B277&amp;"|"&amp;COUNTIF(B$6:B277,B277))</f>
        <v/>
      </c>
    </row>
    <row r="278" spans="2:11" x14ac:dyDescent="0.2">
      <c r="B278" s="11"/>
      <c r="C278" s="13"/>
      <c r="D278" s="13"/>
      <c r="E278" s="14"/>
      <c r="F278" s="15"/>
      <c r="G278" s="15"/>
      <c r="H278" s="17" t="str">
        <f>IF(AND(F278="",G278=""),"",SoldInitial+SUM(F$6:F278)-SUM(G$6:G278))</f>
        <v/>
      </c>
      <c r="K278" s="1" t="str">
        <f>IF(B278="","",B278&amp;"|"&amp;COUNTIF(B$6:B278,B278))</f>
        <v/>
      </c>
    </row>
    <row r="279" spans="2:11" x14ac:dyDescent="0.2">
      <c r="B279" s="11"/>
      <c r="C279" s="13"/>
      <c r="D279" s="13"/>
      <c r="E279" s="14"/>
      <c r="F279" s="15"/>
      <c r="G279" s="15"/>
      <c r="H279" s="17" t="str">
        <f>IF(AND(F279="",G279=""),"",SoldInitial+SUM(F$6:F279)-SUM(G$6:G279))</f>
        <v/>
      </c>
      <c r="K279" s="1" t="str">
        <f>IF(B279="","",B279&amp;"|"&amp;COUNTIF(B$6:B279,B279))</f>
        <v/>
      </c>
    </row>
    <row r="280" spans="2:11" x14ac:dyDescent="0.2">
      <c r="B280" s="11"/>
      <c r="C280" s="13"/>
      <c r="D280" s="13"/>
      <c r="E280" s="14"/>
      <c r="F280" s="15"/>
      <c r="G280" s="15"/>
      <c r="H280" s="17" t="str">
        <f>IF(AND(F280="",G280=""),"",SoldInitial+SUM(F$6:F280)-SUM(G$6:G280))</f>
        <v/>
      </c>
      <c r="K280" s="1" t="str">
        <f>IF(B280="","",B280&amp;"|"&amp;COUNTIF(B$6:B280,B280))</f>
        <v/>
      </c>
    </row>
    <row r="281" spans="2:11" x14ac:dyDescent="0.2">
      <c r="B281" s="11"/>
      <c r="C281" s="13"/>
      <c r="D281" s="13"/>
      <c r="E281" s="14"/>
      <c r="F281" s="15"/>
      <c r="G281" s="15"/>
      <c r="H281" s="17" t="str">
        <f>IF(AND(F281="",G281=""),"",SoldInitial+SUM(F$6:F281)-SUM(G$6:G281))</f>
        <v/>
      </c>
      <c r="K281" s="1" t="str">
        <f>IF(B281="","",B281&amp;"|"&amp;COUNTIF(B$6:B281,B281))</f>
        <v/>
      </c>
    </row>
    <row r="282" spans="2:11" x14ac:dyDescent="0.2">
      <c r="B282" s="11"/>
      <c r="C282" s="13"/>
      <c r="D282" s="13"/>
      <c r="E282" s="14"/>
      <c r="F282" s="15"/>
      <c r="G282" s="15"/>
      <c r="H282" s="17" t="str">
        <f>IF(AND(F282="",G282=""),"",SoldInitial+SUM(F$6:F282)-SUM(G$6:G282))</f>
        <v/>
      </c>
      <c r="K282" s="1" t="str">
        <f>IF(B282="","",B282&amp;"|"&amp;COUNTIF(B$6:B282,B282))</f>
        <v/>
      </c>
    </row>
    <row r="283" spans="2:11" x14ac:dyDescent="0.2">
      <c r="B283" s="11"/>
      <c r="C283" s="13"/>
      <c r="D283" s="13"/>
      <c r="E283" s="14"/>
      <c r="F283" s="15"/>
      <c r="G283" s="15"/>
      <c r="H283" s="17" t="str">
        <f>IF(AND(F283="",G283=""),"",SoldInitial+SUM(F$6:F283)-SUM(G$6:G283))</f>
        <v/>
      </c>
      <c r="K283" s="1" t="str">
        <f>IF(B283="","",B283&amp;"|"&amp;COUNTIF(B$6:B283,B283))</f>
        <v/>
      </c>
    </row>
    <row r="284" spans="2:11" x14ac:dyDescent="0.2">
      <c r="B284" s="11"/>
      <c r="C284" s="13"/>
      <c r="D284" s="13"/>
      <c r="E284" s="14"/>
      <c r="F284" s="15"/>
      <c r="G284" s="15"/>
      <c r="H284" s="17" t="str">
        <f>IF(AND(F284="",G284=""),"",SoldInitial+SUM(F$6:F284)-SUM(G$6:G284))</f>
        <v/>
      </c>
      <c r="K284" s="1" t="str">
        <f>IF(B284="","",B284&amp;"|"&amp;COUNTIF(B$6:B284,B284))</f>
        <v/>
      </c>
    </row>
    <row r="285" spans="2:11" x14ac:dyDescent="0.2">
      <c r="B285" s="11"/>
      <c r="C285" s="13"/>
      <c r="D285" s="13"/>
      <c r="E285" s="14"/>
      <c r="F285" s="15"/>
      <c r="G285" s="15"/>
      <c r="H285" s="17" t="str">
        <f>IF(AND(F285="",G285=""),"",SoldInitial+SUM(F$6:F285)-SUM(G$6:G285))</f>
        <v/>
      </c>
      <c r="K285" s="1" t="str">
        <f>IF(B285="","",B285&amp;"|"&amp;COUNTIF(B$6:B285,B285))</f>
        <v/>
      </c>
    </row>
    <row r="286" spans="2:11" x14ac:dyDescent="0.2">
      <c r="B286" s="11"/>
      <c r="C286" s="13"/>
      <c r="D286" s="13"/>
      <c r="E286" s="14"/>
      <c r="F286" s="15"/>
      <c r="G286" s="15"/>
      <c r="H286" s="17" t="str">
        <f>IF(AND(F286="",G286=""),"",SoldInitial+SUM(F$6:F286)-SUM(G$6:G286))</f>
        <v/>
      </c>
      <c r="K286" s="1" t="str">
        <f>IF(B286="","",B286&amp;"|"&amp;COUNTIF(B$6:B286,B286))</f>
        <v/>
      </c>
    </row>
    <row r="287" spans="2:11" x14ac:dyDescent="0.2">
      <c r="B287" s="11"/>
      <c r="C287" s="13"/>
      <c r="D287" s="13"/>
      <c r="E287" s="14"/>
      <c r="F287" s="15"/>
      <c r="G287" s="15"/>
      <c r="H287" s="17" t="str">
        <f>IF(AND(F287="",G287=""),"",SoldInitial+SUM(F$6:F287)-SUM(G$6:G287))</f>
        <v/>
      </c>
      <c r="K287" s="1" t="str">
        <f>IF(B287="","",B287&amp;"|"&amp;COUNTIF(B$6:B287,B287))</f>
        <v/>
      </c>
    </row>
    <row r="288" spans="2:11" x14ac:dyDescent="0.2">
      <c r="B288" s="11"/>
      <c r="C288" s="13"/>
      <c r="D288" s="13"/>
      <c r="E288" s="14"/>
      <c r="F288" s="15"/>
      <c r="G288" s="15"/>
      <c r="H288" s="17" t="str">
        <f>IF(AND(F288="",G288=""),"",SoldInitial+SUM(F$6:F288)-SUM(G$6:G288))</f>
        <v/>
      </c>
      <c r="K288" s="1" t="str">
        <f>IF(B288="","",B288&amp;"|"&amp;COUNTIF(B$6:B288,B288))</f>
        <v/>
      </c>
    </row>
    <row r="289" spans="2:11" x14ac:dyDescent="0.2">
      <c r="B289" s="11"/>
      <c r="C289" s="13"/>
      <c r="D289" s="13"/>
      <c r="E289" s="14"/>
      <c r="F289" s="15"/>
      <c r="G289" s="15"/>
      <c r="H289" s="17" t="str">
        <f>IF(AND(F289="",G289=""),"",SoldInitial+SUM(F$6:F289)-SUM(G$6:G289))</f>
        <v/>
      </c>
      <c r="K289" s="1" t="str">
        <f>IF(B289="","",B289&amp;"|"&amp;COUNTIF(B$6:B289,B289))</f>
        <v/>
      </c>
    </row>
    <row r="290" spans="2:11" x14ac:dyDescent="0.2">
      <c r="B290" s="11"/>
      <c r="C290" s="13"/>
      <c r="D290" s="13"/>
      <c r="E290" s="14"/>
      <c r="F290" s="15"/>
      <c r="G290" s="15"/>
      <c r="H290" s="17" t="str">
        <f>IF(AND(F290="",G290=""),"",SoldInitial+SUM(F$6:F290)-SUM(G$6:G290))</f>
        <v/>
      </c>
      <c r="K290" s="1" t="str">
        <f>IF(B290="","",B290&amp;"|"&amp;COUNTIF(B$6:B290,B290))</f>
        <v/>
      </c>
    </row>
    <row r="291" spans="2:11" x14ac:dyDescent="0.2">
      <c r="B291" s="11"/>
      <c r="C291" s="13"/>
      <c r="D291" s="13"/>
      <c r="E291" s="14"/>
      <c r="F291" s="15"/>
      <c r="G291" s="15"/>
      <c r="H291" s="17" t="str">
        <f>IF(AND(F291="",G291=""),"",SoldInitial+SUM(F$6:F291)-SUM(G$6:G291))</f>
        <v/>
      </c>
      <c r="K291" s="1" t="str">
        <f>IF(B291="","",B291&amp;"|"&amp;COUNTIF(B$6:B291,B291))</f>
        <v/>
      </c>
    </row>
    <row r="292" spans="2:11" x14ac:dyDescent="0.2">
      <c r="B292" s="11"/>
      <c r="C292" s="13"/>
      <c r="D292" s="13"/>
      <c r="E292" s="14"/>
      <c r="F292" s="15"/>
      <c r="G292" s="15"/>
      <c r="H292" s="17" t="str">
        <f>IF(AND(F292="",G292=""),"",SoldInitial+SUM(F$6:F292)-SUM(G$6:G292))</f>
        <v/>
      </c>
      <c r="K292" s="1" t="str">
        <f>IF(B292="","",B292&amp;"|"&amp;COUNTIF(B$6:B292,B292))</f>
        <v/>
      </c>
    </row>
    <row r="293" spans="2:11" x14ac:dyDescent="0.2">
      <c r="B293" s="11"/>
      <c r="C293" s="13"/>
      <c r="D293" s="13"/>
      <c r="E293" s="14"/>
      <c r="F293" s="15"/>
      <c r="G293" s="15"/>
      <c r="H293" s="17" t="str">
        <f>IF(AND(F293="",G293=""),"",SoldInitial+SUM(F$6:F293)-SUM(G$6:G293))</f>
        <v/>
      </c>
      <c r="K293" s="1" t="str">
        <f>IF(B293="","",B293&amp;"|"&amp;COUNTIF(B$6:B293,B293))</f>
        <v/>
      </c>
    </row>
    <row r="294" spans="2:11" x14ac:dyDescent="0.2">
      <c r="B294" s="11"/>
      <c r="C294" s="13"/>
      <c r="D294" s="13"/>
      <c r="E294" s="14"/>
      <c r="F294" s="15"/>
      <c r="G294" s="15"/>
      <c r="H294" s="17" t="str">
        <f>IF(AND(F294="",G294=""),"",SoldInitial+SUM(F$6:F294)-SUM(G$6:G294))</f>
        <v/>
      </c>
      <c r="K294" s="1" t="str">
        <f>IF(B294="","",B294&amp;"|"&amp;COUNTIF(B$6:B294,B294))</f>
        <v/>
      </c>
    </row>
    <row r="295" spans="2:11" x14ac:dyDescent="0.2">
      <c r="B295" s="11"/>
      <c r="C295" s="13"/>
      <c r="D295" s="13"/>
      <c r="E295" s="14"/>
      <c r="F295" s="15"/>
      <c r="G295" s="15"/>
      <c r="H295" s="17" t="str">
        <f>IF(AND(F295="",G295=""),"",SoldInitial+SUM(F$6:F295)-SUM(G$6:G295))</f>
        <v/>
      </c>
      <c r="K295" s="1" t="str">
        <f>IF(B295="","",B295&amp;"|"&amp;COUNTIF(B$6:B295,B295))</f>
        <v/>
      </c>
    </row>
    <row r="296" spans="2:11" x14ac:dyDescent="0.2">
      <c r="B296" s="11"/>
      <c r="C296" s="13"/>
      <c r="D296" s="13"/>
      <c r="E296" s="14"/>
      <c r="F296" s="15"/>
      <c r="G296" s="15"/>
      <c r="H296" s="17" t="str">
        <f>IF(AND(F296="",G296=""),"",SoldInitial+SUM(F$6:F296)-SUM(G$6:G296))</f>
        <v/>
      </c>
      <c r="K296" s="1" t="str">
        <f>IF(B296="","",B296&amp;"|"&amp;COUNTIF(B$6:B296,B296))</f>
        <v/>
      </c>
    </row>
    <row r="297" spans="2:11" x14ac:dyDescent="0.2">
      <c r="B297" s="11"/>
      <c r="C297" s="13"/>
      <c r="D297" s="13"/>
      <c r="E297" s="14"/>
      <c r="F297" s="15"/>
      <c r="G297" s="15"/>
      <c r="H297" s="17" t="str">
        <f>IF(AND(F297="",G297=""),"",SoldInitial+SUM(F$6:F297)-SUM(G$6:G297))</f>
        <v/>
      </c>
      <c r="K297" s="1" t="str">
        <f>IF(B297="","",B297&amp;"|"&amp;COUNTIF(B$6:B297,B297))</f>
        <v/>
      </c>
    </row>
    <row r="298" spans="2:11" x14ac:dyDescent="0.2">
      <c r="B298" s="11"/>
      <c r="C298" s="13"/>
      <c r="D298" s="13"/>
      <c r="E298" s="14"/>
      <c r="F298" s="15"/>
      <c r="G298" s="15"/>
      <c r="H298" s="17" t="str">
        <f>IF(AND(F298="",G298=""),"",SoldInitial+SUM(F$6:F298)-SUM(G$6:G298))</f>
        <v/>
      </c>
      <c r="K298" s="1" t="str">
        <f>IF(B298="","",B298&amp;"|"&amp;COUNTIF(B$6:B298,B298))</f>
        <v/>
      </c>
    </row>
    <row r="299" spans="2:11" x14ac:dyDescent="0.2">
      <c r="B299" s="11"/>
      <c r="C299" s="13"/>
      <c r="D299" s="13"/>
      <c r="E299" s="14"/>
      <c r="F299" s="15"/>
      <c r="G299" s="15"/>
      <c r="H299" s="17" t="str">
        <f>IF(AND(F299="",G299=""),"",SoldInitial+SUM(F$6:F299)-SUM(G$6:G299))</f>
        <v/>
      </c>
      <c r="K299" s="1" t="str">
        <f>IF(B299="","",B299&amp;"|"&amp;COUNTIF(B$6:B299,B299))</f>
        <v/>
      </c>
    </row>
    <row r="300" spans="2:11" x14ac:dyDescent="0.2">
      <c r="B300" s="11"/>
      <c r="C300" s="13"/>
      <c r="D300" s="13"/>
      <c r="E300" s="14"/>
      <c r="F300" s="15"/>
      <c r="G300" s="15"/>
      <c r="H300" s="17" t="str">
        <f>IF(AND(F300="",G300=""),"",SoldInitial+SUM(F$6:F300)-SUM(G$6:G300))</f>
        <v/>
      </c>
      <c r="K300" s="1" t="str">
        <f>IF(B300="","",B300&amp;"|"&amp;COUNTIF(B$6:B300,B300))</f>
        <v/>
      </c>
    </row>
    <row r="301" spans="2:11" x14ac:dyDescent="0.2">
      <c r="B301" s="11"/>
      <c r="C301" s="13"/>
      <c r="D301" s="13"/>
      <c r="E301" s="14"/>
      <c r="F301" s="15"/>
      <c r="G301" s="15"/>
      <c r="H301" s="17" t="str">
        <f>IF(AND(F301="",G301=""),"",SoldInitial+SUM(F$6:F301)-SUM(G$6:G301))</f>
        <v/>
      </c>
      <c r="K301" s="1" t="str">
        <f>IF(B301="","",B301&amp;"|"&amp;COUNTIF(B$6:B301,B301))</f>
        <v/>
      </c>
    </row>
    <row r="302" spans="2:11" x14ac:dyDescent="0.2">
      <c r="B302" s="11"/>
      <c r="C302" s="13"/>
      <c r="D302" s="13"/>
      <c r="E302" s="14"/>
      <c r="F302" s="15"/>
      <c r="G302" s="15"/>
      <c r="H302" s="17" t="str">
        <f>IF(AND(F302="",G302=""),"",SoldInitial+SUM(F$6:F302)-SUM(G$6:G302))</f>
        <v/>
      </c>
      <c r="K302" s="1" t="str">
        <f>IF(B302="","",B302&amp;"|"&amp;COUNTIF(B$6:B302,B302))</f>
        <v/>
      </c>
    </row>
    <row r="303" spans="2:11" x14ac:dyDescent="0.2">
      <c r="B303" s="11"/>
      <c r="C303" s="13"/>
      <c r="D303" s="13"/>
      <c r="E303" s="14"/>
      <c r="F303" s="15"/>
      <c r="G303" s="15"/>
      <c r="H303" s="17" t="str">
        <f>IF(AND(F303="",G303=""),"",SoldInitial+SUM(F$6:F303)-SUM(G$6:G303))</f>
        <v/>
      </c>
      <c r="K303" s="1" t="str">
        <f>IF(B303="","",B303&amp;"|"&amp;COUNTIF(B$6:B303,B303))</f>
        <v/>
      </c>
    </row>
    <row r="304" spans="2:11" x14ac:dyDescent="0.2">
      <c r="B304" s="11"/>
      <c r="C304" s="13"/>
      <c r="D304" s="13"/>
      <c r="E304" s="14"/>
      <c r="F304" s="15"/>
      <c r="G304" s="15"/>
      <c r="H304" s="17" t="str">
        <f>IF(AND(F304="",G304=""),"",SoldInitial+SUM(F$6:F304)-SUM(G$6:G304))</f>
        <v/>
      </c>
      <c r="K304" s="1" t="str">
        <f>IF(B304="","",B304&amp;"|"&amp;COUNTIF(B$6:B304,B304))</f>
        <v/>
      </c>
    </row>
    <row r="305" spans="2:11" x14ac:dyDescent="0.2">
      <c r="B305" s="11"/>
      <c r="C305" s="13"/>
      <c r="D305" s="13"/>
      <c r="E305" s="14"/>
      <c r="F305" s="15"/>
      <c r="G305" s="15"/>
      <c r="H305" s="17" t="str">
        <f>IF(AND(F305="",G305=""),"",SoldInitial+SUM(F$6:F305)-SUM(G$6:G305))</f>
        <v/>
      </c>
      <c r="K305" s="1" t="str">
        <f>IF(B305="","",B305&amp;"|"&amp;COUNTIF(B$6:B305,B305))</f>
        <v/>
      </c>
    </row>
    <row r="1000" spans="702:702" ht="15" x14ac:dyDescent="0.25">
      <c r="ZZ1000"/>
    </row>
  </sheetData>
  <conditionalFormatting sqref="H6:H305">
    <cfRule type="expression" dxfId="3" priority="1" stopIfTrue="1">
      <formula>AND(ISNUMBER(H6),H6&lt;0)</formula>
    </cfRule>
    <cfRule type="expression" dxfId="2" priority="2" stopIfTrue="1">
      <formula>AND(ISNUMBER(H6),H6&gt;Plafon)</formula>
    </cfRule>
  </conditionalFormatting>
  <dataValidations count="1">
    <dataValidation type="list" allowBlank="1" showInputMessage="1" showErrorMessage="1" sqref="D6:D305" xr:uid="{1A18B874-7C8B-4A3E-80F6-DA15494D7DA7}">
      <formula1>TipDoc</formula1>
    </dataValidation>
  </dataValidations>
  <pageMargins left="0.7" right="0.7" top="0.75" bottom="0.75" header="0.3" footer="0.3"/>
  <pageSetup scale="45" fitToHeight="0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86BA-894B-4235-983A-21CA7D69D911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2.7109375" style="1" customWidth="1"/>
    <col min="3" max="3" width="13.7109375" style="1" customWidth="1"/>
    <col min="4" max="4" width="48.7109375" style="1" customWidth="1"/>
    <col min="5" max="6" width="14.7109375" style="1" customWidth="1"/>
    <col min="7" max="16384" width="11.42578125" style="1"/>
  </cols>
  <sheetData>
    <row r="1" spans="2:6" x14ac:dyDescent="0.2">
      <c r="B1" s="2" t="str">
        <f>Unitatea</f>
        <v>Exemplu Comerț SRL</v>
      </c>
    </row>
    <row r="2" spans="2:6" ht="21" x14ac:dyDescent="0.35">
      <c r="B2" s="18" t="s">
        <v>42</v>
      </c>
    </row>
    <row r="3" spans="2:6" ht="15.75" x14ac:dyDescent="0.25">
      <c r="B3" s="6" t="s">
        <v>43</v>
      </c>
      <c r="C3" s="19">
        <f>DATE(2026,10,12)</f>
        <v>46307</v>
      </c>
      <c r="D3" s="4" t="s">
        <v>44</v>
      </c>
    </row>
    <row r="5" spans="2:6" x14ac:dyDescent="0.2">
      <c r="B5" s="10" t="s">
        <v>45</v>
      </c>
      <c r="C5" s="10" t="s">
        <v>22</v>
      </c>
      <c r="D5" s="10" t="s">
        <v>24</v>
      </c>
      <c r="E5" s="10" t="s">
        <v>25</v>
      </c>
      <c r="F5" s="10" t="s">
        <v>26</v>
      </c>
    </row>
    <row r="6" spans="2:6" x14ac:dyDescent="0.2">
      <c r="B6" s="20"/>
      <c r="C6" s="20"/>
      <c r="D6" s="21" t="s">
        <v>46</v>
      </c>
      <c r="E6" s="22">
        <f>SoldInitial+SUMIF('Registru de casă'!$B$6:$B$305,"&lt;"&amp;ZiuaRap,'Registru de casă'!$F$6:$F$305)-SUMIF('Registru de casă'!$B$6:$B$305,"&lt;"&amp;ZiuaRap,'Registru de casă'!$G$6:$G$305)</f>
        <v>1250</v>
      </c>
      <c r="F6" s="22"/>
    </row>
    <row r="7" spans="2:6" x14ac:dyDescent="0.2">
      <c r="B7" s="25">
        <f>IF(ISNUMBER(MATCH(ZiuaRap&amp;"|"&amp;1,'Registru de casă'!$K$6:$K$305,0)),1,"")</f>
        <v>1</v>
      </c>
      <c r="C7" s="25" t="str">
        <f>IF($B7="","",INDEX('Registru de casă'!$C$6:$C$305,MATCH(ZiuaRap&amp;"|"&amp;1,'Registru de casă'!$K$6:$K$305,0)))</f>
        <v>Z-0412</v>
      </c>
      <c r="D7" s="23" t="str">
        <f>IF($B7="","",INDEX('Registru de casă'!$D$6:$D$305,MATCH(ZiuaRap&amp;"|"&amp;1,'Registru de casă'!$K$6:$K$305,0))&amp;" – "&amp;INDEX('Registru de casă'!$E$6:$E$305,MATCH(ZiuaRap&amp;"|"&amp;1,'Registru de casă'!$K$6:$K$305,0)))</f>
        <v>Raport Z – Vânzări cu numerar ziua 12.10</v>
      </c>
      <c r="E7" s="16">
        <f>IF($B7="","",IF(INDEX('Registru de casă'!$F$6:$F$305,MATCH(ZiuaRap&amp;"|"&amp;1,'Registru de casă'!$K$6:$K$305,0))="","",INDEX('Registru de casă'!$F$6:$F$305,MATCH(ZiuaRap&amp;"|"&amp;1,'Registru de casă'!$K$6:$K$305,0))))</f>
        <v>3480</v>
      </c>
      <c r="F7" s="16" t="str">
        <f>IF($B7="","",IF(INDEX('Registru de casă'!$G$6:$G$305,MATCH(ZiuaRap&amp;"|"&amp;1,'Registru de casă'!$K$6:$K$305,0))="","",INDEX('Registru de casă'!$G$6:$G$305,MATCH(ZiuaRap&amp;"|"&amp;1,'Registru de casă'!$K$6:$K$305,0))))</f>
        <v/>
      </c>
    </row>
    <row r="8" spans="2:6" x14ac:dyDescent="0.2">
      <c r="B8" s="25">
        <f>IF(ISNUMBER(MATCH(ZiuaRap&amp;"|"&amp;2,'Registru de casă'!$K$6:$K$305,0)),2,"")</f>
        <v>2</v>
      </c>
      <c r="C8" s="25" t="str">
        <f>IF($B8="","",INDEX('Registru de casă'!$C$6:$C$305,MATCH(ZiuaRap&amp;"|"&amp;2,'Registru de casă'!$K$6:$K$305,0)))</f>
        <v>45</v>
      </c>
      <c r="D8" s="23" t="str">
        <f>IF($B8="","",INDEX('Registru de casă'!$D$6:$D$305,MATCH(ZiuaRap&amp;"|"&amp;2,'Registru de casă'!$K$6:$K$305,0))&amp;" – "&amp;INDEX('Registru de casă'!$E$6:$E$305,MATCH(ZiuaRap&amp;"|"&amp;2,'Registru de casă'!$K$6:$K$305,0)))</f>
        <v>Dispoziție de plată – Avans decontare deplasare Popescu A.</v>
      </c>
      <c r="E8" s="16" t="str">
        <f>IF($B8="","",IF(INDEX('Registru de casă'!$F$6:$F$305,MATCH(ZiuaRap&amp;"|"&amp;2,'Registru de casă'!$K$6:$K$305,0))="","",INDEX('Registru de casă'!$F$6:$F$305,MATCH(ZiuaRap&amp;"|"&amp;2,'Registru de casă'!$K$6:$K$305,0))))</f>
        <v/>
      </c>
      <c r="F8" s="16">
        <f>IF($B8="","",IF(INDEX('Registru de casă'!$G$6:$G$305,MATCH(ZiuaRap&amp;"|"&amp;2,'Registru de casă'!$K$6:$K$305,0))="","",INDEX('Registru de casă'!$G$6:$G$305,MATCH(ZiuaRap&amp;"|"&amp;2,'Registru de casă'!$K$6:$K$305,0))))</f>
        <v>600</v>
      </c>
    </row>
    <row r="9" spans="2:6" x14ac:dyDescent="0.2">
      <c r="B9" s="25">
        <f>IF(ISNUMBER(MATCH(ZiuaRap&amp;"|"&amp;3,'Registru de casă'!$K$6:$K$305,0)),3,"")</f>
        <v>3</v>
      </c>
      <c r="C9" s="25" t="str">
        <f>IF($B9="","",INDEX('Registru de casă'!$C$6:$C$305,MATCH(ZiuaRap&amp;"|"&amp;3,'Registru de casă'!$K$6:$K$305,0)))</f>
        <v>F-2231</v>
      </c>
      <c r="D9" s="23" t="str">
        <f>IF($B9="","",INDEX('Registru de casă'!$D$6:$D$305,MATCH(ZiuaRap&amp;"|"&amp;3,'Registru de casă'!$K$6:$K$305,0))&amp;" – "&amp;INDEX('Registru de casă'!$E$6:$E$305,MATCH(ZiuaRap&amp;"|"&amp;3,'Registru de casă'!$K$6:$K$305,0)))</f>
        <v>Factură – Achiziție consumabile birou</v>
      </c>
      <c r="E9" s="16" t="str">
        <f>IF($B9="","",IF(INDEX('Registru de casă'!$F$6:$F$305,MATCH(ZiuaRap&amp;"|"&amp;3,'Registru de casă'!$K$6:$K$305,0))="","",INDEX('Registru de casă'!$F$6:$F$305,MATCH(ZiuaRap&amp;"|"&amp;3,'Registru de casă'!$K$6:$K$305,0))))</f>
        <v/>
      </c>
      <c r="F9" s="16">
        <f>IF($B9="","",IF(INDEX('Registru de casă'!$G$6:$G$305,MATCH(ZiuaRap&amp;"|"&amp;3,'Registru de casă'!$K$6:$K$305,0))="","",INDEX('Registru de casă'!$G$6:$G$305,MATCH(ZiuaRap&amp;"|"&amp;3,'Registru de casă'!$K$6:$K$305,0))))</f>
        <v>245.5</v>
      </c>
    </row>
    <row r="10" spans="2:6" x14ac:dyDescent="0.2">
      <c r="B10" s="25">
        <f>IF(ISNUMBER(MATCH(ZiuaRap&amp;"|"&amp;4,'Registru de casă'!$K$6:$K$305,0)),4,"")</f>
        <v>4</v>
      </c>
      <c r="C10" s="25" t="str">
        <f>IF($B10="","",INDEX('Registru de casă'!$C$6:$C$305,MATCH(ZiuaRap&amp;"|"&amp;4,'Registru de casă'!$K$6:$K$305,0)))</f>
        <v>DB-18</v>
      </c>
      <c r="D10" s="23" t="str">
        <f>IF($B10="","",INDEX('Registru de casă'!$D$6:$D$305,MATCH(ZiuaRap&amp;"|"&amp;4,'Registru de casă'!$K$6:$K$305,0))&amp;" – "&amp;INDEX('Registru de casă'!$E$6:$E$305,MATCH(ZiuaRap&amp;"|"&amp;4,'Registru de casă'!$K$6:$K$305,0)))</f>
        <v>Depunere la bancă – Depunere numerar în cont</v>
      </c>
      <c r="E10" s="16" t="str">
        <f>IF($B10="","",IF(INDEX('Registru de casă'!$F$6:$F$305,MATCH(ZiuaRap&amp;"|"&amp;4,'Registru de casă'!$K$6:$K$305,0))="","",INDEX('Registru de casă'!$F$6:$F$305,MATCH(ZiuaRap&amp;"|"&amp;4,'Registru de casă'!$K$6:$K$305,0))))</f>
        <v/>
      </c>
      <c r="F10" s="16">
        <f>IF($B10="","",IF(INDEX('Registru de casă'!$G$6:$G$305,MATCH(ZiuaRap&amp;"|"&amp;4,'Registru de casă'!$K$6:$K$305,0))="","",INDEX('Registru de casă'!$G$6:$G$305,MATCH(ZiuaRap&amp;"|"&amp;4,'Registru de casă'!$K$6:$K$305,0))))</f>
        <v>3000</v>
      </c>
    </row>
    <row r="11" spans="2:6" x14ac:dyDescent="0.2">
      <c r="B11" s="25" t="str">
        <f>IF(ISNUMBER(MATCH(ZiuaRap&amp;"|"&amp;5,'Registru de casă'!$K$6:$K$305,0)),5,"")</f>
        <v/>
      </c>
      <c r="C11" s="25" t="str">
        <f>IF($B11="","",INDEX('Registru de casă'!$C$6:$C$305,MATCH(ZiuaRap&amp;"|"&amp;5,'Registru de casă'!$K$6:$K$305,0)))</f>
        <v/>
      </c>
      <c r="D11" s="23" t="str">
        <f>IF($B11="","",INDEX('Registru de casă'!$D$6:$D$305,MATCH(ZiuaRap&amp;"|"&amp;5,'Registru de casă'!$K$6:$K$305,0))&amp;" – "&amp;INDEX('Registru de casă'!$E$6:$E$305,MATCH(ZiuaRap&amp;"|"&amp;5,'Registru de casă'!$K$6:$K$305,0)))</f>
        <v/>
      </c>
      <c r="E11" s="16" t="str">
        <f>IF($B11="","",IF(INDEX('Registru de casă'!$F$6:$F$305,MATCH(ZiuaRap&amp;"|"&amp;5,'Registru de casă'!$K$6:$K$305,0))="","",INDEX('Registru de casă'!$F$6:$F$305,MATCH(ZiuaRap&amp;"|"&amp;5,'Registru de casă'!$K$6:$K$305,0))))</f>
        <v/>
      </c>
      <c r="F11" s="16" t="str">
        <f>IF($B11="","",IF(INDEX('Registru de casă'!$G$6:$G$305,MATCH(ZiuaRap&amp;"|"&amp;5,'Registru de casă'!$K$6:$K$305,0))="","",INDEX('Registru de casă'!$G$6:$G$305,MATCH(ZiuaRap&amp;"|"&amp;5,'Registru de casă'!$K$6:$K$305,0))))</f>
        <v/>
      </c>
    </row>
    <row r="12" spans="2:6" x14ac:dyDescent="0.2">
      <c r="B12" s="25" t="str">
        <f>IF(ISNUMBER(MATCH(ZiuaRap&amp;"|"&amp;6,'Registru de casă'!$K$6:$K$305,0)),6,"")</f>
        <v/>
      </c>
      <c r="C12" s="25" t="str">
        <f>IF($B12="","",INDEX('Registru de casă'!$C$6:$C$305,MATCH(ZiuaRap&amp;"|"&amp;6,'Registru de casă'!$K$6:$K$305,0)))</f>
        <v/>
      </c>
      <c r="D12" s="23" t="str">
        <f>IF($B12="","",INDEX('Registru de casă'!$D$6:$D$305,MATCH(ZiuaRap&amp;"|"&amp;6,'Registru de casă'!$K$6:$K$305,0))&amp;" – "&amp;INDEX('Registru de casă'!$E$6:$E$305,MATCH(ZiuaRap&amp;"|"&amp;6,'Registru de casă'!$K$6:$K$305,0)))</f>
        <v/>
      </c>
      <c r="E12" s="16" t="str">
        <f>IF($B12="","",IF(INDEX('Registru de casă'!$F$6:$F$305,MATCH(ZiuaRap&amp;"|"&amp;6,'Registru de casă'!$K$6:$K$305,0))="","",INDEX('Registru de casă'!$F$6:$F$305,MATCH(ZiuaRap&amp;"|"&amp;6,'Registru de casă'!$K$6:$K$305,0))))</f>
        <v/>
      </c>
      <c r="F12" s="16" t="str">
        <f>IF($B12="","",IF(INDEX('Registru de casă'!$G$6:$G$305,MATCH(ZiuaRap&amp;"|"&amp;6,'Registru de casă'!$K$6:$K$305,0))="","",INDEX('Registru de casă'!$G$6:$G$305,MATCH(ZiuaRap&amp;"|"&amp;6,'Registru de casă'!$K$6:$K$305,0))))</f>
        <v/>
      </c>
    </row>
    <row r="13" spans="2:6" x14ac:dyDescent="0.2">
      <c r="B13" s="25" t="str">
        <f>IF(ISNUMBER(MATCH(ZiuaRap&amp;"|"&amp;7,'Registru de casă'!$K$6:$K$305,0)),7,"")</f>
        <v/>
      </c>
      <c r="C13" s="25" t="str">
        <f>IF($B13="","",INDEX('Registru de casă'!$C$6:$C$305,MATCH(ZiuaRap&amp;"|"&amp;7,'Registru de casă'!$K$6:$K$305,0)))</f>
        <v/>
      </c>
      <c r="D13" s="23" t="str">
        <f>IF($B13="","",INDEX('Registru de casă'!$D$6:$D$305,MATCH(ZiuaRap&amp;"|"&amp;7,'Registru de casă'!$K$6:$K$305,0))&amp;" – "&amp;INDEX('Registru de casă'!$E$6:$E$305,MATCH(ZiuaRap&amp;"|"&amp;7,'Registru de casă'!$K$6:$K$305,0)))</f>
        <v/>
      </c>
      <c r="E13" s="16" t="str">
        <f>IF($B13="","",IF(INDEX('Registru de casă'!$F$6:$F$305,MATCH(ZiuaRap&amp;"|"&amp;7,'Registru de casă'!$K$6:$K$305,0))="","",INDEX('Registru de casă'!$F$6:$F$305,MATCH(ZiuaRap&amp;"|"&amp;7,'Registru de casă'!$K$6:$K$305,0))))</f>
        <v/>
      </c>
      <c r="F13" s="16" t="str">
        <f>IF($B13="","",IF(INDEX('Registru de casă'!$G$6:$G$305,MATCH(ZiuaRap&amp;"|"&amp;7,'Registru de casă'!$K$6:$K$305,0))="","",INDEX('Registru de casă'!$G$6:$G$305,MATCH(ZiuaRap&amp;"|"&amp;7,'Registru de casă'!$K$6:$K$305,0))))</f>
        <v/>
      </c>
    </row>
    <row r="14" spans="2:6" x14ac:dyDescent="0.2">
      <c r="B14" s="25" t="str">
        <f>IF(ISNUMBER(MATCH(ZiuaRap&amp;"|"&amp;8,'Registru de casă'!$K$6:$K$305,0)),8,"")</f>
        <v/>
      </c>
      <c r="C14" s="25" t="str">
        <f>IF($B14="","",INDEX('Registru de casă'!$C$6:$C$305,MATCH(ZiuaRap&amp;"|"&amp;8,'Registru de casă'!$K$6:$K$305,0)))</f>
        <v/>
      </c>
      <c r="D14" s="23" t="str">
        <f>IF($B14="","",INDEX('Registru de casă'!$D$6:$D$305,MATCH(ZiuaRap&amp;"|"&amp;8,'Registru de casă'!$K$6:$K$305,0))&amp;" – "&amp;INDEX('Registru de casă'!$E$6:$E$305,MATCH(ZiuaRap&amp;"|"&amp;8,'Registru de casă'!$K$6:$K$305,0)))</f>
        <v/>
      </c>
      <c r="E14" s="16" t="str">
        <f>IF($B14="","",IF(INDEX('Registru de casă'!$F$6:$F$305,MATCH(ZiuaRap&amp;"|"&amp;8,'Registru de casă'!$K$6:$K$305,0))="","",INDEX('Registru de casă'!$F$6:$F$305,MATCH(ZiuaRap&amp;"|"&amp;8,'Registru de casă'!$K$6:$K$305,0))))</f>
        <v/>
      </c>
      <c r="F14" s="16" t="str">
        <f>IF($B14="","",IF(INDEX('Registru de casă'!$G$6:$G$305,MATCH(ZiuaRap&amp;"|"&amp;8,'Registru de casă'!$K$6:$K$305,0))="","",INDEX('Registru de casă'!$G$6:$G$305,MATCH(ZiuaRap&amp;"|"&amp;8,'Registru de casă'!$K$6:$K$305,0))))</f>
        <v/>
      </c>
    </row>
    <row r="15" spans="2:6" x14ac:dyDescent="0.2">
      <c r="B15" s="25" t="str">
        <f>IF(ISNUMBER(MATCH(ZiuaRap&amp;"|"&amp;9,'Registru de casă'!$K$6:$K$305,0)),9,"")</f>
        <v/>
      </c>
      <c r="C15" s="25" t="str">
        <f>IF($B15="","",INDEX('Registru de casă'!$C$6:$C$305,MATCH(ZiuaRap&amp;"|"&amp;9,'Registru de casă'!$K$6:$K$305,0)))</f>
        <v/>
      </c>
      <c r="D15" s="23" t="str">
        <f>IF($B15="","",INDEX('Registru de casă'!$D$6:$D$305,MATCH(ZiuaRap&amp;"|"&amp;9,'Registru de casă'!$K$6:$K$305,0))&amp;" – "&amp;INDEX('Registru de casă'!$E$6:$E$305,MATCH(ZiuaRap&amp;"|"&amp;9,'Registru de casă'!$K$6:$K$305,0)))</f>
        <v/>
      </c>
      <c r="E15" s="16" t="str">
        <f>IF($B15="","",IF(INDEX('Registru de casă'!$F$6:$F$305,MATCH(ZiuaRap&amp;"|"&amp;9,'Registru de casă'!$K$6:$K$305,0))="","",INDEX('Registru de casă'!$F$6:$F$305,MATCH(ZiuaRap&amp;"|"&amp;9,'Registru de casă'!$K$6:$K$305,0))))</f>
        <v/>
      </c>
      <c r="F15" s="16" t="str">
        <f>IF($B15="","",IF(INDEX('Registru de casă'!$G$6:$G$305,MATCH(ZiuaRap&amp;"|"&amp;9,'Registru de casă'!$K$6:$K$305,0))="","",INDEX('Registru de casă'!$G$6:$G$305,MATCH(ZiuaRap&amp;"|"&amp;9,'Registru de casă'!$K$6:$K$305,0))))</f>
        <v/>
      </c>
    </row>
    <row r="16" spans="2:6" x14ac:dyDescent="0.2">
      <c r="B16" s="25" t="str">
        <f>IF(ISNUMBER(MATCH(ZiuaRap&amp;"|"&amp;10,'Registru de casă'!$K$6:$K$305,0)),10,"")</f>
        <v/>
      </c>
      <c r="C16" s="25" t="str">
        <f>IF($B16="","",INDEX('Registru de casă'!$C$6:$C$305,MATCH(ZiuaRap&amp;"|"&amp;10,'Registru de casă'!$K$6:$K$305,0)))</f>
        <v/>
      </c>
      <c r="D16" s="23" t="str">
        <f>IF($B16="","",INDEX('Registru de casă'!$D$6:$D$305,MATCH(ZiuaRap&amp;"|"&amp;10,'Registru de casă'!$K$6:$K$305,0))&amp;" – "&amp;INDEX('Registru de casă'!$E$6:$E$305,MATCH(ZiuaRap&amp;"|"&amp;10,'Registru de casă'!$K$6:$K$305,0)))</f>
        <v/>
      </c>
      <c r="E16" s="16" t="str">
        <f>IF($B16="","",IF(INDEX('Registru de casă'!$F$6:$F$305,MATCH(ZiuaRap&amp;"|"&amp;10,'Registru de casă'!$K$6:$K$305,0))="","",INDEX('Registru de casă'!$F$6:$F$305,MATCH(ZiuaRap&amp;"|"&amp;10,'Registru de casă'!$K$6:$K$305,0))))</f>
        <v/>
      </c>
      <c r="F16" s="16" t="str">
        <f>IF($B16="","",IF(INDEX('Registru de casă'!$G$6:$G$305,MATCH(ZiuaRap&amp;"|"&amp;10,'Registru de casă'!$K$6:$K$305,0))="","",INDEX('Registru de casă'!$G$6:$G$305,MATCH(ZiuaRap&amp;"|"&amp;10,'Registru de casă'!$K$6:$K$305,0))))</f>
        <v/>
      </c>
    </row>
    <row r="17" spans="2:6" x14ac:dyDescent="0.2">
      <c r="B17" s="25" t="str">
        <f>IF(ISNUMBER(MATCH(ZiuaRap&amp;"|"&amp;11,'Registru de casă'!$K$6:$K$305,0)),11,"")</f>
        <v/>
      </c>
      <c r="C17" s="25" t="str">
        <f>IF($B17="","",INDEX('Registru de casă'!$C$6:$C$305,MATCH(ZiuaRap&amp;"|"&amp;11,'Registru de casă'!$K$6:$K$305,0)))</f>
        <v/>
      </c>
      <c r="D17" s="23" t="str">
        <f>IF($B17="","",INDEX('Registru de casă'!$D$6:$D$305,MATCH(ZiuaRap&amp;"|"&amp;11,'Registru de casă'!$K$6:$K$305,0))&amp;" – "&amp;INDEX('Registru de casă'!$E$6:$E$305,MATCH(ZiuaRap&amp;"|"&amp;11,'Registru de casă'!$K$6:$K$305,0)))</f>
        <v/>
      </c>
      <c r="E17" s="16" t="str">
        <f>IF($B17="","",IF(INDEX('Registru de casă'!$F$6:$F$305,MATCH(ZiuaRap&amp;"|"&amp;11,'Registru de casă'!$K$6:$K$305,0))="","",INDEX('Registru de casă'!$F$6:$F$305,MATCH(ZiuaRap&amp;"|"&amp;11,'Registru de casă'!$K$6:$K$305,0))))</f>
        <v/>
      </c>
      <c r="F17" s="16" t="str">
        <f>IF($B17="","",IF(INDEX('Registru de casă'!$G$6:$G$305,MATCH(ZiuaRap&amp;"|"&amp;11,'Registru de casă'!$K$6:$K$305,0))="","",INDEX('Registru de casă'!$G$6:$G$305,MATCH(ZiuaRap&amp;"|"&amp;11,'Registru de casă'!$K$6:$K$305,0))))</f>
        <v/>
      </c>
    </row>
    <row r="18" spans="2:6" x14ac:dyDescent="0.2">
      <c r="B18" s="25" t="str">
        <f>IF(ISNUMBER(MATCH(ZiuaRap&amp;"|"&amp;12,'Registru de casă'!$K$6:$K$305,0)),12,"")</f>
        <v/>
      </c>
      <c r="C18" s="25" t="str">
        <f>IF($B18="","",INDEX('Registru de casă'!$C$6:$C$305,MATCH(ZiuaRap&amp;"|"&amp;12,'Registru de casă'!$K$6:$K$305,0)))</f>
        <v/>
      </c>
      <c r="D18" s="23" t="str">
        <f>IF($B18="","",INDEX('Registru de casă'!$D$6:$D$305,MATCH(ZiuaRap&amp;"|"&amp;12,'Registru de casă'!$K$6:$K$305,0))&amp;" – "&amp;INDEX('Registru de casă'!$E$6:$E$305,MATCH(ZiuaRap&amp;"|"&amp;12,'Registru de casă'!$K$6:$K$305,0)))</f>
        <v/>
      </c>
      <c r="E18" s="16" t="str">
        <f>IF($B18="","",IF(INDEX('Registru de casă'!$F$6:$F$305,MATCH(ZiuaRap&amp;"|"&amp;12,'Registru de casă'!$K$6:$K$305,0))="","",INDEX('Registru de casă'!$F$6:$F$305,MATCH(ZiuaRap&amp;"|"&amp;12,'Registru de casă'!$K$6:$K$305,0))))</f>
        <v/>
      </c>
      <c r="F18" s="16" t="str">
        <f>IF($B18="","",IF(INDEX('Registru de casă'!$G$6:$G$305,MATCH(ZiuaRap&amp;"|"&amp;12,'Registru de casă'!$K$6:$K$305,0))="","",INDEX('Registru de casă'!$G$6:$G$305,MATCH(ZiuaRap&amp;"|"&amp;12,'Registru de casă'!$K$6:$K$305,0))))</f>
        <v/>
      </c>
    </row>
    <row r="19" spans="2:6" x14ac:dyDescent="0.2">
      <c r="B19" s="25" t="str">
        <f>IF(ISNUMBER(MATCH(ZiuaRap&amp;"|"&amp;13,'Registru de casă'!$K$6:$K$305,0)),13,"")</f>
        <v/>
      </c>
      <c r="C19" s="25" t="str">
        <f>IF($B19="","",INDEX('Registru de casă'!$C$6:$C$305,MATCH(ZiuaRap&amp;"|"&amp;13,'Registru de casă'!$K$6:$K$305,0)))</f>
        <v/>
      </c>
      <c r="D19" s="23" t="str">
        <f>IF($B19="","",INDEX('Registru de casă'!$D$6:$D$305,MATCH(ZiuaRap&amp;"|"&amp;13,'Registru de casă'!$K$6:$K$305,0))&amp;" – "&amp;INDEX('Registru de casă'!$E$6:$E$305,MATCH(ZiuaRap&amp;"|"&amp;13,'Registru de casă'!$K$6:$K$305,0)))</f>
        <v/>
      </c>
      <c r="E19" s="16" t="str">
        <f>IF($B19="","",IF(INDEX('Registru de casă'!$F$6:$F$305,MATCH(ZiuaRap&amp;"|"&amp;13,'Registru de casă'!$K$6:$K$305,0))="","",INDEX('Registru de casă'!$F$6:$F$305,MATCH(ZiuaRap&amp;"|"&amp;13,'Registru de casă'!$K$6:$K$305,0))))</f>
        <v/>
      </c>
      <c r="F19" s="16" t="str">
        <f>IF($B19="","",IF(INDEX('Registru de casă'!$G$6:$G$305,MATCH(ZiuaRap&amp;"|"&amp;13,'Registru de casă'!$K$6:$K$305,0))="","",INDEX('Registru de casă'!$G$6:$G$305,MATCH(ZiuaRap&amp;"|"&amp;13,'Registru de casă'!$K$6:$K$305,0))))</f>
        <v/>
      </c>
    </row>
    <row r="20" spans="2:6" x14ac:dyDescent="0.2">
      <c r="B20" s="25" t="str">
        <f>IF(ISNUMBER(MATCH(ZiuaRap&amp;"|"&amp;14,'Registru de casă'!$K$6:$K$305,0)),14,"")</f>
        <v/>
      </c>
      <c r="C20" s="25" t="str">
        <f>IF($B20="","",INDEX('Registru de casă'!$C$6:$C$305,MATCH(ZiuaRap&amp;"|"&amp;14,'Registru de casă'!$K$6:$K$305,0)))</f>
        <v/>
      </c>
      <c r="D20" s="23" t="str">
        <f>IF($B20="","",INDEX('Registru de casă'!$D$6:$D$305,MATCH(ZiuaRap&amp;"|"&amp;14,'Registru de casă'!$K$6:$K$305,0))&amp;" – "&amp;INDEX('Registru de casă'!$E$6:$E$305,MATCH(ZiuaRap&amp;"|"&amp;14,'Registru de casă'!$K$6:$K$305,0)))</f>
        <v/>
      </c>
      <c r="E20" s="16" t="str">
        <f>IF($B20="","",IF(INDEX('Registru de casă'!$F$6:$F$305,MATCH(ZiuaRap&amp;"|"&amp;14,'Registru de casă'!$K$6:$K$305,0))="","",INDEX('Registru de casă'!$F$6:$F$305,MATCH(ZiuaRap&amp;"|"&amp;14,'Registru de casă'!$K$6:$K$305,0))))</f>
        <v/>
      </c>
      <c r="F20" s="16" t="str">
        <f>IF($B20="","",IF(INDEX('Registru de casă'!$G$6:$G$305,MATCH(ZiuaRap&amp;"|"&amp;14,'Registru de casă'!$K$6:$K$305,0))="","",INDEX('Registru de casă'!$G$6:$G$305,MATCH(ZiuaRap&amp;"|"&amp;14,'Registru de casă'!$K$6:$K$305,0))))</f>
        <v/>
      </c>
    </row>
    <row r="21" spans="2:6" x14ac:dyDescent="0.2">
      <c r="B21" s="25" t="str">
        <f>IF(ISNUMBER(MATCH(ZiuaRap&amp;"|"&amp;15,'Registru de casă'!$K$6:$K$305,0)),15,"")</f>
        <v/>
      </c>
      <c r="C21" s="25" t="str">
        <f>IF($B21="","",INDEX('Registru de casă'!$C$6:$C$305,MATCH(ZiuaRap&amp;"|"&amp;15,'Registru de casă'!$K$6:$K$305,0)))</f>
        <v/>
      </c>
      <c r="D21" s="23" t="str">
        <f>IF($B21="","",INDEX('Registru de casă'!$D$6:$D$305,MATCH(ZiuaRap&amp;"|"&amp;15,'Registru de casă'!$K$6:$K$305,0))&amp;" – "&amp;INDEX('Registru de casă'!$E$6:$E$305,MATCH(ZiuaRap&amp;"|"&amp;15,'Registru de casă'!$K$6:$K$305,0)))</f>
        <v/>
      </c>
      <c r="E21" s="16" t="str">
        <f>IF($B21="","",IF(INDEX('Registru de casă'!$F$6:$F$305,MATCH(ZiuaRap&amp;"|"&amp;15,'Registru de casă'!$K$6:$K$305,0))="","",INDEX('Registru de casă'!$F$6:$F$305,MATCH(ZiuaRap&amp;"|"&amp;15,'Registru de casă'!$K$6:$K$305,0))))</f>
        <v/>
      </c>
      <c r="F21" s="16" t="str">
        <f>IF($B21="","",IF(INDEX('Registru de casă'!$G$6:$G$305,MATCH(ZiuaRap&amp;"|"&amp;15,'Registru de casă'!$K$6:$K$305,0))="","",INDEX('Registru de casă'!$G$6:$G$305,MATCH(ZiuaRap&amp;"|"&amp;15,'Registru de casă'!$K$6:$K$305,0))))</f>
        <v/>
      </c>
    </row>
    <row r="22" spans="2:6" x14ac:dyDescent="0.2">
      <c r="B22" s="25" t="str">
        <f>IF(ISNUMBER(MATCH(ZiuaRap&amp;"|"&amp;16,'Registru de casă'!$K$6:$K$305,0)),16,"")</f>
        <v/>
      </c>
      <c r="C22" s="25" t="str">
        <f>IF($B22="","",INDEX('Registru de casă'!$C$6:$C$305,MATCH(ZiuaRap&amp;"|"&amp;16,'Registru de casă'!$K$6:$K$305,0)))</f>
        <v/>
      </c>
      <c r="D22" s="23" t="str">
        <f>IF($B22="","",INDEX('Registru de casă'!$D$6:$D$305,MATCH(ZiuaRap&amp;"|"&amp;16,'Registru de casă'!$K$6:$K$305,0))&amp;" – "&amp;INDEX('Registru de casă'!$E$6:$E$305,MATCH(ZiuaRap&amp;"|"&amp;16,'Registru de casă'!$K$6:$K$305,0)))</f>
        <v/>
      </c>
      <c r="E22" s="16" t="str">
        <f>IF($B22="","",IF(INDEX('Registru de casă'!$F$6:$F$305,MATCH(ZiuaRap&amp;"|"&amp;16,'Registru de casă'!$K$6:$K$305,0))="","",INDEX('Registru de casă'!$F$6:$F$305,MATCH(ZiuaRap&amp;"|"&amp;16,'Registru de casă'!$K$6:$K$305,0))))</f>
        <v/>
      </c>
      <c r="F22" s="16" t="str">
        <f>IF($B22="","",IF(INDEX('Registru de casă'!$G$6:$G$305,MATCH(ZiuaRap&amp;"|"&amp;16,'Registru de casă'!$K$6:$K$305,0))="","",INDEX('Registru de casă'!$G$6:$G$305,MATCH(ZiuaRap&amp;"|"&amp;16,'Registru de casă'!$K$6:$K$305,0))))</f>
        <v/>
      </c>
    </row>
    <row r="23" spans="2:6" x14ac:dyDescent="0.2">
      <c r="B23" s="25" t="str">
        <f>IF(ISNUMBER(MATCH(ZiuaRap&amp;"|"&amp;17,'Registru de casă'!$K$6:$K$305,0)),17,"")</f>
        <v/>
      </c>
      <c r="C23" s="25" t="str">
        <f>IF($B23="","",INDEX('Registru de casă'!$C$6:$C$305,MATCH(ZiuaRap&amp;"|"&amp;17,'Registru de casă'!$K$6:$K$305,0)))</f>
        <v/>
      </c>
      <c r="D23" s="23" t="str">
        <f>IF($B23="","",INDEX('Registru de casă'!$D$6:$D$305,MATCH(ZiuaRap&amp;"|"&amp;17,'Registru de casă'!$K$6:$K$305,0))&amp;" – "&amp;INDEX('Registru de casă'!$E$6:$E$305,MATCH(ZiuaRap&amp;"|"&amp;17,'Registru de casă'!$K$6:$K$305,0)))</f>
        <v/>
      </c>
      <c r="E23" s="16" t="str">
        <f>IF($B23="","",IF(INDEX('Registru de casă'!$F$6:$F$305,MATCH(ZiuaRap&amp;"|"&amp;17,'Registru de casă'!$K$6:$K$305,0))="","",INDEX('Registru de casă'!$F$6:$F$305,MATCH(ZiuaRap&amp;"|"&amp;17,'Registru de casă'!$K$6:$K$305,0))))</f>
        <v/>
      </c>
      <c r="F23" s="16" t="str">
        <f>IF($B23="","",IF(INDEX('Registru de casă'!$G$6:$G$305,MATCH(ZiuaRap&amp;"|"&amp;17,'Registru de casă'!$K$6:$K$305,0))="","",INDEX('Registru de casă'!$G$6:$G$305,MATCH(ZiuaRap&amp;"|"&amp;17,'Registru de casă'!$K$6:$K$305,0))))</f>
        <v/>
      </c>
    </row>
    <row r="24" spans="2:6" x14ac:dyDescent="0.2">
      <c r="B24" s="25" t="str">
        <f>IF(ISNUMBER(MATCH(ZiuaRap&amp;"|"&amp;18,'Registru de casă'!$K$6:$K$305,0)),18,"")</f>
        <v/>
      </c>
      <c r="C24" s="25" t="str">
        <f>IF($B24="","",INDEX('Registru de casă'!$C$6:$C$305,MATCH(ZiuaRap&amp;"|"&amp;18,'Registru de casă'!$K$6:$K$305,0)))</f>
        <v/>
      </c>
      <c r="D24" s="23" t="str">
        <f>IF($B24="","",INDEX('Registru de casă'!$D$6:$D$305,MATCH(ZiuaRap&amp;"|"&amp;18,'Registru de casă'!$K$6:$K$305,0))&amp;" – "&amp;INDEX('Registru de casă'!$E$6:$E$305,MATCH(ZiuaRap&amp;"|"&amp;18,'Registru de casă'!$K$6:$K$305,0)))</f>
        <v/>
      </c>
      <c r="E24" s="16" t="str">
        <f>IF($B24="","",IF(INDEX('Registru de casă'!$F$6:$F$305,MATCH(ZiuaRap&amp;"|"&amp;18,'Registru de casă'!$K$6:$K$305,0))="","",INDEX('Registru de casă'!$F$6:$F$305,MATCH(ZiuaRap&amp;"|"&amp;18,'Registru de casă'!$K$6:$K$305,0))))</f>
        <v/>
      </c>
      <c r="F24" s="16" t="str">
        <f>IF($B24="","",IF(INDEX('Registru de casă'!$G$6:$G$305,MATCH(ZiuaRap&amp;"|"&amp;18,'Registru de casă'!$K$6:$K$305,0))="","",INDEX('Registru de casă'!$G$6:$G$305,MATCH(ZiuaRap&amp;"|"&amp;18,'Registru de casă'!$K$6:$K$305,0))))</f>
        <v/>
      </c>
    </row>
    <row r="25" spans="2:6" x14ac:dyDescent="0.2">
      <c r="B25" s="25" t="str">
        <f>IF(ISNUMBER(MATCH(ZiuaRap&amp;"|"&amp;19,'Registru de casă'!$K$6:$K$305,0)),19,"")</f>
        <v/>
      </c>
      <c r="C25" s="25" t="str">
        <f>IF($B25="","",INDEX('Registru de casă'!$C$6:$C$305,MATCH(ZiuaRap&amp;"|"&amp;19,'Registru de casă'!$K$6:$K$305,0)))</f>
        <v/>
      </c>
      <c r="D25" s="23" t="str">
        <f>IF($B25="","",INDEX('Registru de casă'!$D$6:$D$305,MATCH(ZiuaRap&amp;"|"&amp;19,'Registru de casă'!$K$6:$K$305,0))&amp;" – "&amp;INDEX('Registru de casă'!$E$6:$E$305,MATCH(ZiuaRap&amp;"|"&amp;19,'Registru de casă'!$K$6:$K$305,0)))</f>
        <v/>
      </c>
      <c r="E25" s="16" t="str">
        <f>IF($B25="","",IF(INDEX('Registru de casă'!$F$6:$F$305,MATCH(ZiuaRap&amp;"|"&amp;19,'Registru de casă'!$K$6:$K$305,0))="","",INDEX('Registru de casă'!$F$6:$F$305,MATCH(ZiuaRap&amp;"|"&amp;19,'Registru de casă'!$K$6:$K$305,0))))</f>
        <v/>
      </c>
      <c r="F25" s="16" t="str">
        <f>IF($B25="","",IF(INDEX('Registru de casă'!$G$6:$G$305,MATCH(ZiuaRap&amp;"|"&amp;19,'Registru de casă'!$K$6:$K$305,0))="","",INDEX('Registru de casă'!$G$6:$G$305,MATCH(ZiuaRap&amp;"|"&amp;19,'Registru de casă'!$K$6:$K$305,0))))</f>
        <v/>
      </c>
    </row>
    <row r="26" spans="2:6" x14ac:dyDescent="0.2">
      <c r="B26" s="25" t="str">
        <f>IF(ISNUMBER(MATCH(ZiuaRap&amp;"|"&amp;20,'Registru de casă'!$K$6:$K$305,0)),20,"")</f>
        <v/>
      </c>
      <c r="C26" s="25" t="str">
        <f>IF($B26="","",INDEX('Registru de casă'!$C$6:$C$305,MATCH(ZiuaRap&amp;"|"&amp;20,'Registru de casă'!$K$6:$K$305,0)))</f>
        <v/>
      </c>
      <c r="D26" s="23" t="str">
        <f>IF($B26="","",INDEX('Registru de casă'!$D$6:$D$305,MATCH(ZiuaRap&amp;"|"&amp;20,'Registru de casă'!$K$6:$K$305,0))&amp;" – "&amp;INDEX('Registru de casă'!$E$6:$E$305,MATCH(ZiuaRap&amp;"|"&amp;20,'Registru de casă'!$K$6:$K$305,0)))</f>
        <v/>
      </c>
      <c r="E26" s="16" t="str">
        <f>IF($B26="","",IF(INDEX('Registru de casă'!$F$6:$F$305,MATCH(ZiuaRap&amp;"|"&amp;20,'Registru de casă'!$K$6:$K$305,0))="","",INDEX('Registru de casă'!$F$6:$F$305,MATCH(ZiuaRap&amp;"|"&amp;20,'Registru de casă'!$K$6:$K$305,0))))</f>
        <v/>
      </c>
      <c r="F26" s="16" t="str">
        <f>IF($B26="","",IF(INDEX('Registru de casă'!$G$6:$G$305,MATCH(ZiuaRap&amp;"|"&amp;20,'Registru de casă'!$K$6:$K$305,0))="","",INDEX('Registru de casă'!$G$6:$G$305,MATCH(ZiuaRap&amp;"|"&amp;20,'Registru de casă'!$K$6:$K$305,0))))</f>
        <v/>
      </c>
    </row>
    <row r="27" spans="2:6" x14ac:dyDescent="0.2">
      <c r="B27" s="21"/>
      <c r="C27" s="21"/>
      <c r="D27" s="21" t="s">
        <v>47</v>
      </c>
      <c r="E27" s="24">
        <f>SUM(E7:E26)</f>
        <v>3480</v>
      </c>
      <c r="F27" s="24">
        <f>SUM(F7:F26)</f>
        <v>3845.5</v>
      </c>
    </row>
    <row r="28" spans="2:6" x14ac:dyDescent="0.2">
      <c r="B28" s="21"/>
      <c r="C28" s="21"/>
      <c r="D28" s="21" t="s">
        <v>48</v>
      </c>
      <c r="E28" s="24">
        <f>E6+E27-F27</f>
        <v>884.5</v>
      </c>
      <c r="F28" s="24"/>
    </row>
    <row r="29" spans="2:6" x14ac:dyDescent="0.2">
      <c r="D29" s="26" t="str">
        <f>IF(COUNTIF('Registru de casă'!$B$6:$B$305,ZiuaRap)&gt;20,"Atenție: ziua are mai mult de 20 operațiuni; restul nu încap pe această pagină.","")</f>
        <v/>
      </c>
    </row>
    <row r="31" spans="2:6" ht="15.75" x14ac:dyDescent="0.25">
      <c r="B31" s="27" t="s">
        <v>49</v>
      </c>
    </row>
    <row r="32" spans="2:6" x14ac:dyDescent="0.2">
      <c r="B32" s="10" t="s">
        <v>50</v>
      </c>
      <c r="C32" s="10" t="s">
        <v>51</v>
      </c>
      <c r="D32" s="10" t="s">
        <v>52</v>
      </c>
    </row>
    <row r="33" spans="2:6" x14ac:dyDescent="0.2">
      <c r="B33" s="28">
        <v>500</v>
      </c>
      <c r="C33" s="29">
        <v>1</v>
      </c>
      <c r="D33" s="16">
        <f t="shared" ref="D33:D44" si="0">B33*C33</f>
        <v>500</v>
      </c>
    </row>
    <row r="34" spans="2:6" x14ac:dyDescent="0.2">
      <c r="B34" s="28">
        <v>200</v>
      </c>
      <c r="C34" s="29">
        <v>1</v>
      </c>
      <c r="D34" s="16">
        <f t="shared" si="0"/>
        <v>200</v>
      </c>
    </row>
    <row r="35" spans="2:6" x14ac:dyDescent="0.2">
      <c r="B35" s="28">
        <v>100</v>
      </c>
      <c r="C35" s="29">
        <v>1</v>
      </c>
      <c r="D35" s="16">
        <f t="shared" si="0"/>
        <v>100</v>
      </c>
    </row>
    <row r="36" spans="2:6" x14ac:dyDescent="0.2">
      <c r="B36" s="28">
        <v>50</v>
      </c>
      <c r="C36" s="29">
        <v>1</v>
      </c>
      <c r="D36" s="16">
        <f t="shared" si="0"/>
        <v>50</v>
      </c>
    </row>
    <row r="37" spans="2:6" x14ac:dyDescent="0.2">
      <c r="B37" s="28">
        <v>20</v>
      </c>
      <c r="C37" s="29">
        <v>1</v>
      </c>
      <c r="D37" s="16">
        <f t="shared" si="0"/>
        <v>20</v>
      </c>
    </row>
    <row r="38" spans="2:6" x14ac:dyDescent="0.2">
      <c r="B38" s="28">
        <v>10</v>
      </c>
      <c r="C38" s="29">
        <v>1</v>
      </c>
      <c r="D38" s="16">
        <f t="shared" si="0"/>
        <v>10</v>
      </c>
    </row>
    <row r="39" spans="2:6" x14ac:dyDescent="0.2">
      <c r="B39" s="28">
        <v>5</v>
      </c>
      <c r="C39" s="29">
        <v>0</v>
      </c>
      <c r="D39" s="16">
        <f t="shared" si="0"/>
        <v>0</v>
      </c>
    </row>
    <row r="40" spans="2:6" x14ac:dyDescent="0.2">
      <c r="B40" s="28">
        <v>1</v>
      </c>
      <c r="C40" s="29">
        <v>4</v>
      </c>
      <c r="D40" s="16">
        <f t="shared" si="0"/>
        <v>4</v>
      </c>
    </row>
    <row r="41" spans="2:6" x14ac:dyDescent="0.2">
      <c r="B41" s="28">
        <v>0.5</v>
      </c>
      <c r="C41" s="29">
        <v>1</v>
      </c>
      <c r="D41" s="16">
        <f t="shared" si="0"/>
        <v>0.5</v>
      </c>
    </row>
    <row r="42" spans="2:6" x14ac:dyDescent="0.2">
      <c r="B42" s="28">
        <v>0.1</v>
      </c>
      <c r="C42" s="29">
        <v>0</v>
      </c>
      <c r="D42" s="16">
        <f t="shared" si="0"/>
        <v>0</v>
      </c>
    </row>
    <row r="43" spans="2:6" x14ac:dyDescent="0.2">
      <c r="B43" s="28">
        <v>0.05</v>
      </c>
      <c r="C43" s="29">
        <v>0</v>
      </c>
      <c r="D43" s="16">
        <f t="shared" si="0"/>
        <v>0</v>
      </c>
    </row>
    <row r="44" spans="2:6" x14ac:dyDescent="0.2">
      <c r="B44" s="28">
        <v>0.01</v>
      </c>
      <c r="C44" s="29">
        <v>0</v>
      </c>
      <c r="D44" s="16">
        <f t="shared" si="0"/>
        <v>0</v>
      </c>
    </row>
    <row r="45" spans="2:6" x14ac:dyDescent="0.2">
      <c r="B45" s="30" t="s">
        <v>53</v>
      </c>
      <c r="C45" s="30"/>
      <c r="D45" s="17">
        <f>SUM(D33:D44)</f>
        <v>884.5</v>
      </c>
    </row>
    <row r="46" spans="2:6" x14ac:dyDescent="0.2">
      <c r="B46" s="30" t="s">
        <v>54</v>
      </c>
      <c r="C46" s="30"/>
      <c r="D46" s="17">
        <f>E28</f>
        <v>884.5</v>
      </c>
    </row>
    <row r="47" spans="2:6" x14ac:dyDescent="0.2">
      <c r="B47" s="30" t="s">
        <v>55</v>
      </c>
      <c r="C47" s="30"/>
      <c r="D47" s="17">
        <f>ROUND(D45-D46,2)</f>
        <v>0</v>
      </c>
      <c r="E47" s="31" t="str">
        <f>IF(D47=0,"✔ Casa este în regulă",IF(D47&gt;0,"Plus de numerar – verifică încasările nescrise","Lipsă de numerar – verifică plățile nescrise"))</f>
        <v>✔ Casa este în regulă</v>
      </c>
      <c r="F47" s="31"/>
    </row>
    <row r="50" spans="2:5" x14ac:dyDescent="0.2">
      <c r="B50" s="1" t="s">
        <v>56</v>
      </c>
      <c r="E50" s="1" t="s">
        <v>57</v>
      </c>
    </row>
    <row r="52" spans="2:5" x14ac:dyDescent="0.2">
      <c r="B52" s="1" t="s">
        <v>58</v>
      </c>
      <c r="E52" s="1" t="s">
        <v>58</v>
      </c>
    </row>
    <row r="1000" spans="702:702" ht="15" x14ac:dyDescent="0.25">
      <c r="ZZ1000"/>
    </row>
  </sheetData>
  <mergeCells count="4">
    <mergeCell ref="B45:C45"/>
    <mergeCell ref="B46:C46"/>
    <mergeCell ref="B47:C47"/>
    <mergeCell ref="E47:F47"/>
  </mergeCells>
  <conditionalFormatting sqref="D47:F47">
    <cfRule type="expression" dxfId="1" priority="1" stopIfTrue="1">
      <formula>$D$47&lt;&gt;0</formula>
    </cfRule>
    <cfRule type="expression" dxfId="0" priority="2" stopIfTrue="1">
      <formula>$D$47=0</formula>
    </cfRule>
  </conditionalFormatting>
  <printOptions horizontalCentered="1"/>
  <pageMargins left="0.7" right="0.7" top="0.75" bottom="0.75" header="0.3" footer="0.3"/>
  <pageSetup scale="84" orientation="portrait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B9BD-9303-4032-84A3-499D7AC84E30}">
  <dimension ref="B2:D13"/>
  <sheetViews>
    <sheetView showGridLines="0" workbookViewId="0"/>
  </sheetViews>
  <sheetFormatPr baseColWidth="10" defaultRowHeight="12.75" x14ac:dyDescent="0.2"/>
  <cols>
    <col min="1" max="1" width="11.42578125" style="1"/>
    <col min="2" max="2" width="26.7109375" style="1" customWidth="1"/>
    <col min="3" max="16384" width="11.42578125" style="1"/>
  </cols>
  <sheetData>
    <row r="2" spans="2:4" x14ac:dyDescent="0.2">
      <c r="B2" s="3" t="s">
        <v>0</v>
      </c>
      <c r="D2" s="4" t="s">
        <v>12</v>
      </c>
    </row>
    <row r="3" spans="2:4" x14ac:dyDescent="0.2">
      <c r="B3" s="1" t="s">
        <v>1</v>
      </c>
    </row>
    <row r="4" spans="2:4" x14ac:dyDescent="0.2">
      <c r="B4" s="1" t="s">
        <v>2</v>
      </c>
    </row>
    <row r="5" spans="2:4" x14ac:dyDescent="0.2">
      <c r="B5" s="1" t="s">
        <v>3</v>
      </c>
    </row>
    <row r="6" spans="2:4" x14ac:dyDescent="0.2">
      <c r="B6" s="1" t="s">
        <v>4</v>
      </c>
    </row>
    <row r="7" spans="2:4" x14ac:dyDescent="0.2">
      <c r="B7" s="1" t="s">
        <v>5</v>
      </c>
    </row>
    <row r="8" spans="2:4" x14ac:dyDescent="0.2">
      <c r="B8" s="1" t="s">
        <v>6</v>
      </c>
    </row>
    <row r="9" spans="2:4" x14ac:dyDescent="0.2">
      <c r="B9" s="1" t="s">
        <v>7</v>
      </c>
    </row>
    <row r="10" spans="2:4" x14ac:dyDescent="0.2">
      <c r="B10" s="1" t="s">
        <v>8</v>
      </c>
    </row>
    <row r="11" spans="2:4" x14ac:dyDescent="0.2">
      <c r="B11" s="1" t="s">
        <v>9</v>
      </c>
    </row>
    <row r="12" spans="2:4" x14ac:dyDescent="0.2">
      <c r="B12" s="1" t="s">
        <v>10</v>
      </c>
    </row>
    <row r="13" spans="2:4" x14ac:dyDescent="0.2">
      <c r="B13" s="1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1B52-582C-4BEA-9E79-212E3F076E10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32" t="s">
        <v>59</v>
      </c>
    </row>
    <row r="3" spans="2:2" ht="15" x14ac:dyDescent="0.25">
      <c r="B3" s="33" t="s">
        <v>60</v>
      </c>
    </row>
    <row r="4" spans="2:2" ht="15" x14ac:dyDescent="0.25">
      <c r="B4" s="34" t="s">
        <v>61</v>
      </c>
    </row>
    <row r="5" spans="2:2" ht="15" x14ac:dyDescent="0.25">
      <c r="B5" s="35" t="s">
        <v>62</v>
      </c>
    </row>
  </sheetData>
  <hyperlinks>
    <hyperlink ref="B5" r:id="rId1" tooltip="Instrucțiuni și alte modele gratuite" xr:uid="{20FFEF05-B9CC-4F2B-B8D3-35E6614222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Registru de casă</vt:lpstr>
      <vt:lpstr>Închidere zilnică</vt:lpstr>
      <vt:lpstr>Liste</vt:lpstr>
      <vt:lpstr>Despre model</vt:lpstr>
      <vt:lpstr>'Închidere zilnică'!Área_de_impresión</vt:lpstr>
      <vt:lpstr>Plafon</vt:lpstr>
      <vt:lpstr>SoldInitial</vt:lpstr>
      <vt:lpstr>TipDoc</vt:lpstr>
      <vt:lpstr>'Registru de casă'!Títulos_a_imprimir</vt:lpstr>
      <vt:lpstr>Unitatea</vt:lpstr>
      <vt:lpstr>ZiuaRap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registru de casă Excel</dc:title>
  <dc:subject>Model Excel gratuit în limba română</dc:subject>
  <dc:creator>Ray Moreno · modelexcel.ro</dc:creator>
  <cp:keywords>modelexcel.ro, model Excel, Model registru de casă Excel</cp:keywords>
  <dc:description>© 2026 Ray Moreno – modelexcel.ro. Model gratuit: îl poți folosi și adapta în activitatea ta. Nu este permisă revânzarea lui sau publicarea pe alte site-uri. https://modelexcel.ro/model-registru-casa-excel/</dc:description>
  <cp:lastModifiedBy>Ray Moreno · modelexcel.ro</cp:lastModifiedBy>
  <dcterms:created xsi:type="dcterms:W3CDTF">2026-10-10T18:49:22Z</dcterms:created>
  <dcterms:modified xsi:type="dcterms:W3CDTF">2026-10-13T17:32:03Z</dcterms:modified>
  <cp:category>Model Excel</cp:category>
</cp:coreProperties>
</file>